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10" yWindow="570" windowWidth="14055" windowHeight="4050" activeTab="5"/>
  </bookViews>
  <sheets>
    <sheet name="Gia-VL" sheetId="1" r:id="rId1"/>
    <sheet name="Gia-DC" sheetId="2" r:id="rId2"/>
    <sheet name="Gia-TB" sheetId="3" r:id="rId3"/>
    <sheet name="NC-TRICHDO" sheetId="4" r:id="rId4"/>
    <sheet name="He so chung" sheetId="14" r:id="rId5"/>
    <sheet name="II. ĐƠN GIÁ ĐO ĐẠC" sheetId="5" r:id="rId6"/>
    <sheet name="V.1TRICH DO-NT" sheetId="6" r:id="rId7"/>
    <sheet name="V.2TRICH DO-ĐT" sheetId="7" r:id="rId8"/>
    <sheet name="VI.1CLtrich đo-NT" sheetId="8" r:id="rId9"/>
    <sheet name="VI.2,CLtrich đo-DT" sheetId="9" r:id="rId10"/>
    <sheet name="VI,3,CL-NT-QH " sheetId="10" r:id="rId11"/>
    <sheet name="VI,4,CLTD-DT-QH" sheetId="11" r:id="rId12"/>
    <sheet name="VII.1,DONha" sheetId="12" r:id="rId13"/>
    <sheet name="VII.2,DOTSkhac" sheetId="13" r:id="rId14"/>
    <sheet name="LUONGNGAY" sheetId="15" r:id="rId15"/>
    <sheet name="NC_NGOAI" sheetId="16" r:id="rId16"/>
    <sheet name="NC_NOI" sheetId="17" r:id="rId17"/>
    <sheet name="DCu-Noi" sheetId="23" r:id="rId18"/>
    <sheet name="Dcu-NgN" sheetId="18" r:id="rId19"/>
    <sheet name="Thietbi" sheetId="19" r:id="rId20"/>
    <sheet name="NL-BD" sheetId="20" r:id="rId21"/>
    <sheet name="VL-NgN" sheetId="21" r:id="rId22"/>
    <sheet name="VL-Noi" sheetId="22" r:id="rId23"/>
    <sheet name="Sheet1" sheetId="24" r:id="rId24"/>
    <sheet name="Sheet2" sheetId="25" r:id="rId25"/>
    <sheet name="Trang_tính1" sheetId="26" r:id="rId26"/>
    <sheet name="Sheet3" sheetId="27" r:id="rId27"/>
  </sheets>
  <externalReferences>
    <externalReference r:id="rId28"/>
  </externalReferences>
  <definedNames>
    <definedName name="_xlnm.Print_Titles" localSheetId="5">'II. ĐƠN GIÁ ĐO ĐẠC'!$4:$5</definedName>
    <definedName name="_xlnm.Print_Titles" localSheetId="6">'V.1TRICH DO-NT'!$4:$7</definedName>
    <definedName name="_xlnm.Print_Titles" localSheetId="7">'V.2TRICH DO-ĐT'!$4:$7</definedName>
    <definedName name="_xlnm.Print_Titles" localSheetId="10">'VI,3,CL-NT-QH '!$4:$7</definedName>
    <definedName name="_xlnm.Print_Titles" localSheetId="11">'VI,4,CLTD-DT-QH'!$4:$7</definedName>
    <definedName name="_xlnm.Print_Titles" localSheetId="8">'VI.1CLtrich đo-NT'!$4:$7</definedName>
    <definedName name="_xlnm.Print_Titles" localSheetId="9">'VI.2,CLtrich đo-DT'!$4:$7</definedName>
    <definedName name="_xlnm.Print_Titles" localSheetId="13">'VII.2,DOTSkhac'!$46:$49</definedName>
  </definedNames>
  <calcPr calcId="144525" fullCalcOnLoad="1"/>
</workbook>
</file>

<file path=xl/calcChain.xml><?xml version="1.0" encoding="utf-8"?>
<calcChain xmlns="http://schemas.openxmlformats.org/spreadsheetml/2006/main">
  <c r="E7" i="16" l="1"/>
  <c r="D18" i="14"/>
  <c r="Q12" i="5"/>
  <c r="S30" i="5"/>
  <c r="E56" i="16"/>
  <c r="G56" i="16"/>
  <c r="F35" i="5"/>
  <c r="S35" i="5"/>
  <c r="Q35" i="5"/>
  <c r="G35" i="5"/>
  <c r="T8" i="5"/>
  <c r="S31" i="5"/>
  <c r="E58" i="16"/>
  <c r="G58" i="16"/>
  <c r="F36" i="5"/>
  <c r="S36" i="5"/>
  <c r="Q36" i="5"/>
  <c r="G36" i="5"/>
  <c r="T9" i="5"/>
  <c r="E34" i="16"/>
  <c r="G34" i="16"/>
  <c r="F27" i="5"/>
  <c r="S32" i="5"/>
  <c r="S37" i="5"/>
  <c r="T10" i="5"/>
  <c r="U10" i="5"/>
  <c r="E49" i="16"/>
  <c r="G49" i="16"/>
  <c r="F33" i="5"/>
  <c r="S33" i="5"/>
  <c r="Q33" i="5"/>
  <c r="G33" i="5"/>
  <c r="S38" i="5"/>
  <c r="T11" i="5"/>
  <c r="T12" i="5"/>
  <c r="U12" i="5"/>
  <c r="T13" i="5"/>
  <c r="U13" i="5"/>
  <c r="T14" i="5"/>
  <c r="U14" i="5"/>
  <c r="T15" i="5"/>
  <c r="T16" i="5"/>
  <c r="T17" i="5"/>
  <c r="U17" i="5"/>
  <c r="T18" i="5"/>
  <c r="T19" i="5"/>
  <c r="U19" i="5"/>
  <c r="T20" i="5"/>
  <c r="U20" i="5"/>
  <c r="T21" i="5"/>
  <c r="T22" i="5"/>
  <c r="T23" i="5"/>
  <c r="T24" i="5"/>
  <c r="U24" i="5"/>
  <c r="T25" i="5"/>
  <c r="T26" i="5"/>
  <c r="U26" i="5"/>
  <c r="T27" i="5"/>
  <c r="U27" i="5"/>
  <c r="T28" i="5"/>
  <c r="T29" i="5"/>
  <c r="U29" i="5"/>
  <c r="T30" i="5"/>
  <c r="T31" i="5"/>
  <c r="T32" i="5"/>
  <c r="T33" i="5"/>
  <c r="T34" i="5"/>
  <c r="U34" i="5"/>
  <c r="T35" i="5"/>
  <c r="T36" i="5"/>
  <c r="U36" i="5"/>
  <c r="T37" i="5"/>
  <c r="U37" i="5"/>
  <c r="T38" i="5"/>
  <c r="T39" i="5"/>
  <c r="U39" i="5"/>
  <c r="T40" i="5"/>
  <c r="U40" i="5"/>
  <c r="T41" i="5"/>
  <c r="U41" i="5"/>
  <c r="D21" i="14"/>
  <c r="Q46" i="5"/>
  <c r="Q52" i="5"/>
  <c r="G52" i="5"/>
  <c r="S52" i="5"/>
  <c r="S54" i="5"/>
  <c r="S56" i="5"/>
  <c r="Q56" i="5"/>
  <c r="G56" i="5"/>
  <c r="S59" i="5"/>
  <c r="S63" i="5"/>
  <c r="T42" i="5"/>
  <c r="T43" i="5"/>
  <c r="T44" i="5"/>
  <c r="T45" i="5"/>
  <c r="T46" i="5"/>
  <c r="U46" i="5"/>
  <c r="T47" i="5"/>
  <c r="U47" i="5"/>
  <c r="T48" i="5"/>
  <c r="T49" i="5"/>
  <c r="T50" i="5"/>
  <c r="T51" i="5"/>
  <c r="U51" i="5"/>
  <c r="T52" i="5"/>
  <c r="T53" i="5"/>
  <c r="U53" i="5"/>
  <c r="T54" i="5"/>
  <c r="T55" i="5"/>
  <c r="U55" i="5"/>
  <c r="T56" i="5"/>
  <c r="U56" i="5"/>
  <c r="T57" i="5"/>
  <c r="U57" i="5"/>
  <c r="T58" i="5"/>
  <c r="U58" i="5"/>
  <c r="T59" i="5"/>
  <c r="T60" i="5"/>
  <c r="U60" i="5"/>
  <c r="T61" i="5"/>
  <c r="T62" i="5"/>
  <c r="U62" i="5"/>
  <c r="T63" i="5"/>
  <c r="U63" i="5"/>
  <c r="T64" i="5"/>
  <c r="U64" i="5"/>
  <c r="T65" i="5"/>
  <c r="T66" i="5"/>
  <c r="U66" i="5"/>
  <c r="T67" i="5"/>
  <c r="U67" i="5"/>
  <c r="T68" i="5"/>
  <c r="T69" i="5"/>
  <c r="U69" i="5"/>
  <c r="T70" i="5"/>
  <c r="T71" i="5"/>
  <c r="T72" i="5"/>
  <c r="U72" i="5"/>
  <c r="T73" i="5"/>
  <c r="U73" i="5"/>
  <c r="T74" i="5"/>
  <c r="U74" i="5"/>
  <c r="Q81" i="5"/>
  <c r="S105" i="5"/>
  <c r="Q105" i="5"/>
  <c r="G105" i="5"/>
  <c r="I56" i="16"/>
  <c r="F112" i="5"/>
  <c r="S112" i="5"/>
  <c r="Q112" i="5"/>
  <c r="G112" i="5"/>
  <c r="T75" i="5"/>
  <c r="S106" i="5"/>
  <c r="Q106" i="5"/>
  <c r="G106" i="5"/>
  <c r="I58" i="16"/>
  <c r="F113" i="5"/>
  <c r="S113" i="5"/>
  <c r="Q113" i="5"/>
  <c r="G113" i="5"/>
  <c r="T76" i="5"/>
  <c r="I34" i="16"/>
  <c r="F100" i="5"/>
  <c r="S107" i="5"/>
  <c r="Q107" i="5"/>
  <c r="G107" i="5"/>
  <c r="S114" i="5"/>
  <c r="Q114" i="5"/>
  <c r="G114" i="5"/>
  <c r="T77" i="5"/>
  <c r="I49" i="16"/>
  <c r="F108" i="5"/>
  <c r="S108" i="5"/>
  <c r="Q108" i="5"/>
  <c r="G108" i="5"/>
  <c r="S115" i="5"/>
  <c r="Q115" i="5"/>
  <c r="G115" i="5"/>
  <c r="T78" i="5"/>
  <c r="E25" i="16"/>
  <c r="I25" i="16"/>
  <c r="F95" i="5"/>
  <c r="E38" i="16"/>
  <c r="I38" i="16"/>
  <c r="F102" i="5"/>
  <c r="E51" i="16"/>
  <c r="I51" i="16"/>
  <c r="F109" i="5"/>
  <c r="S109" i="5"/>
  <c r="Q109" i="5"/>
  <c r="G109" i="5"/>
  <c r="E64" i="16"/>
  <c r="I64" i="16"/>
  <c r="F116" i="5"/>
  <c r="S116" i="5"/>
  <c r="Q116" i="5"/>
  <c r="G116" i="5"/>
  <c r="T79" i="5"/>
  <c r="T80" i="5"/>
  <c r="U80" i="5"/>
  <c r="T81" i="5"/>
  <c r="U81" i="5"/>
  <c r="T82" i="5"/>
  <c r="T83" i="5"/>
  <c r="U83" i="5"/>
  <c r="T84" i="5"/>
  <c r="U84" i="5"/>
  <c r="T85" i="5"/>
  <c r="T86" i="5"/>
  <c r="T87" i="5"/>
  <c r="T88" i="5"/>
  <c r="U88" i="5"/>
  <c r="T89" i="5"/>
  <c r="U89" i="5"/>
  <c r="T90" i="5"/>
  <c r="U90" i="5"/>
  <c r="T91" i="5"/>
  <c r="T92" i="5"/>
  <c r="T93" i="5"/>
  <c r="T94" i="5"/>
  <c r="U94" i="5"/>
  <c r="T95" i="5"/>
  <c r="T96" i="5"/>
  <c r="U96" i="5"/>
  <c r="T97" i="5"/>
  <c r="U97" i="5"/>
  <c r="T98" i="5"/>
  <c r="T99" i="5"/>
  <c r="T100" i="5"/>
  <c r="U100" i="5"/>
  <c r="T101" i="5"/>
  <c r="T102" i="5"/>
  <c r="T103" i="5"/>
  <c r="U103" i="5"/>
  <c r="T104" i="5"/>
  <c r="U104" i="5"/>
  <c r="T105" i="5"/>
  <c r="T106" i="5"/>
  <c r="U106" i="5"/>
  <c r="T107" i="5"/>
  <c r="T108" i="5"/>
  <c r="T109" i="5"/>
  <c r="T110" i="5"/>
  <c r="U110" i="5"/>
  <c r="T111" i="5"/>
  <c r="U111" i="5"/>
  <c r="T112" i="5"/>
  <c r="U112" i="5"/>
  <c r="T113" i="5"/>
  <c r="T114" i="5"/>
  <c r="T115" i="5"/>
  <c r="T116" i="5"/>
  <c r="U116" i="5"/>
  <c r="T117" i="5"/>
  <c r="U117" i="5"/>
  <c r="T118" i="5"/>
  <c r="U118" i="5"/>
  <c r="T119" i="5"/>
  <c r="T120" i="5"/>
  <c r="U120" i="5"/>
  <c r="Q127" i="5"/>
  <c r="S135" i="5"/>
  <c r="S137" i="5"/>
  <c r="S139" i="5"/>
  <c r="Q139" i="5"/>
  <c r="G139" i="5"/>
  <c r="S142" i="5"/>
  <c r="Q142" i="5"/>
  <c r="G142" i="5"/>
  <c r="S146" i="5"/>
  <c r="T121" i="5"/>
  <c r="T122" i="5"/>
  <c r="U122" i="5"/>
  <c r="T123" i="5"/>
  <c r="U123" i="5"/>
  <c r="T124" i="5"/>
  <c r="T125" i="5"/>
  <c r="T126" i="5"/>
  <c r="U126" i="5"/>
  <c r="T127" i="5"/>
  <c r="U127" i="5"/>
  <c r="T128" i="5"/>
  <c r="U128" i="5"/>
  <c r="T129" i="5"/>
  <c r="U129" i="5"/>
  <c r="T130" i="5"/>
  <c r="T131" i="5"/>
  <c r="T132" i="5"/>
  <c r="T133" i="5"/>
  <c r="U133" i="5"/>
  <c r="T134" i="5"/>
  <c r="U134" i="5"/>
  <c r="T135" i="5"/>
  <c r="T136" i="5"/>
  <c r="U136" i="5"/>
  <c r="T137" i="5"/>
  <c r="T138" i="5"/>
  <c r="U138" i="5"/>
  <c r="T139" i="5"/>
  <c r="T140" i="5"/>
  <c r="U140" i="5"/>
  <c r="T141" i="5"/>
  <c r="U141" i="5"/>
  <c r="T142" i="5"/>
  <c r="T143" i="5"/>
  <c r="U143" i="5"/>
  <c r="T144" i="5"/>
  <c r="T145" i="5"/>
  <c r="U145" i="5"/>
  <c r="T146" i="5"/>
  <c r="T147" i="5"/>
  <c r="U147" i="5"/>
  <c r="T148" i="5"/>
  <c r="T149" i="5"/>
  <c r="U149" i="5"/>
  <c r="T150" i="5"/>
  <c r="U150" i="5"/>
  <c r="T151" i="5"/>
  <c r="T152" i="5"/>
  <c r="T153" i="5"/>
  <c r="T154" i="5"/>
  <c r="U154" i="5"/>
  <c r="T155" i="5"/>
  <c r="T156" i="5"/>
  <c r="U156" i="5"/>
  <c r="T157" i="5"/>
  <c r="U157" i="5"/>
  <c r="T158" i="5"/>
  <c r="U158" i="5"/>
  <c r="K7" i="16"/>
  <c r="F166" i="5"/>
  <c r="Q165" i="5"/>
  <c r="S189" i="5"/>
  <c r="Q189" i="5"/>
  <c r="G189" i="5"/>
  <c r="K56" i="16"/>
  <c r="F196" i="5"/>
  <c r="S196" i="5"/>
  <c r="Q196" i="5"/>
  <c r="G196" i="5"/>
  <c r="T159" i="5"/>
  <c r="S190" i="5"/>
  <c r="Q190" i="5"/>
  <c r="G190" i="5"/>
  <c r="K58" i="16"/>
  <c r="F197" i="5"/>
  <c r="S197" i="5"/>
  <c r="Q197" i="5"/>
  <c r="G197" i="5"/>
  <c r="T160" i="5"/>
  <c r="U160" i="5"/>
  <c r="K34" i="16"/>
  <c r="F184" i="5"/>
  <c r="S191" i="5"/>
  <c r="Q191" i="5"/>
  <c r="G191" i="5"/>
  <c r="S198" i="5"/>
  <c r="Q198" i="5"/>
  <c r="G198" i="5"/>
  <c r="T161" i="5"/>
  <c r="K49" i="16"/>
  <c r="F192" i="5"/>
  <c r="S192" i="5"/>
  <c r="Q192" i="5"/>
  <c r="G192" i="5"/>
  <c r="S199" i="5"/>
  <c r="Q199" i="5"/>
  <c r="G199" i="5"/>
  <c r="T162" i="5"/>
  <c r="K25" i="16"/>
  <c r="F179" i="5"/>
  <c r="K38" i="16"/>
  <c r="F186" i="5"/>
  <c r="K51" i="16"/>
  <c r="F193" i="5"/>
  <c r="S193" i="5"/>
  <c r="Q193" i="5"/>
  <c r="G193" i="5"/>
  <c r="K64" i="16"/>
  <c r="F200" i="5"/>
  <c r="S200" i="5"/>
  <c r="Q200" i="5"/>
  <c r="G200" i="5"/>
  <c r="T163" i="5"/>
  <c r="T164" i="5"/>
  <c r="U164" i="5"/>
  <c r="T165" i="5"/>
  <c r="U165" i="5"/>
  <c r="T166" i="5"/>
  <c r="T167" i="5"/>
  <c r="U167" i="5"/>
  <c r="T168" i="5"/>
  <c r="T169" i="5"/>
  <c r="T170" i="5"/>
  <c r="T171" i="5"/>
  <c r="U171" i="5"/>
  <c r="T172" i="5"/>
  <c r="T173" i="5"/>
  <c r="U173" i="5"/>
  <c r="T174" i="5"/>
  <c r="U174" i="5"/>
  <c r="T175" i="5"/>
  <c r="T176" i="5"/>
  <c r="T177" i="5"/>
  <c r="U177" i="5"/>
  <c r="T178" i="5"/>
  <c r="T179" i="5"/>
  <c r="T180" i="5"/>
  <c r="U180" i="5"/>
  <c r="T181" i="5"/>
  <c r="U181" i="5"/>
  <c r="T182" i="5"/>
  <c r="U182" i="5"/>
  <c r="T183" i="5"/>
  <c r="U183" i="5"/>
  <c r="T184" i="5"/>
  <c r="T185" i="5"/>
  <c r="T186" i="5"/>
  <c r="U186" i="5"/>
  <c r="T187" i="5"/>
  <c r="U187" i="5"/>
  <c r="T188" i="5"/>
  <c r="U188" i="5"/>
  <c r="T189" i="5"/>
  <c r="T190" i="5"/>
  <c r="T191" i="5"/>
  <c r="T192" i="5"/>
  <c r="T193" i="5"/>
  <c r="U193" i="5"/>
  <c r="T194" i="5"/>
  <c r="U194" i="5"/>
  <c r="T195" i="5"/>
  <c r="U195" i="5"/>
  <c r="T196" i="5"/>
  <c r="T197" i="5"/>
  <c r="T198" i="5"/>
  <c r="T199" i="5"/>
  <c r="T200" i="5"/>
  <c r="T201" i="5"/>
  <c r="U201" i="5"/>
  <c r="T202" i="5"/>
  <c r="U202" i="5"/>
  <c r="T203" i="5"/>
  <c r="T204" i="5"/>
  <c r="U204" i="5"/>
  <c r="Q211" i="5"/>
  <c r="Q226" i="5"/>
  <c r="G226" i="5"/>
  <c r="S219" i="5"/>
  <c r="S221" i="5"/>
  <c r="S223" i="5"/>
  <c r="Q223" i="5"/>
  <c r="G223" i="5"/>
  <c r="S226" i="5"/>
  <c r="S230" i="5"/>
  <c r="T205" i="5"/>
  <c r="U205" i="5"/>
  <c r="S213" i="5"/>
  <c r="T206" i="5"/>
  <c r="T207" i="5"/>
  <c r="T208" i="5"/>
  <c r="U208" i="5"/>
  <c r="T209" i="5"/>
  <c r="T210" i="5"/>
  <c r="U210" i="5"/>
  <c r="T211" i="5"/>
  <c r="U211" i="5"/>
  <c r="T212" i="5"/>
  <c r="T213" i="5"/>
  <c r="T214" i="5"/>
  <c r="U214" i="5"/>
  <c r="T215" i="5"/>
  <c r="U215" i="5"/>
  <c r="T216" i="5"/>
  <c r="T217" i="5"/>
  <c r="U217" i="5"/>
  <c r="T218" i="5"/>
  <c r="U218" i="5"/>
  <c r="T219" i="5"/>
  <c r="T220" i="5"/>
  <c r="U220" i="5"/>
  <c r="T221" i="5"/>
  <c r="T222" i="5"/>
  <c r="U222" i="5"/>
  <c r="T223" i="5"/>
  <c r="U223" i="5"/>
  <c r="T224" i="5"/>
  <c r="U224" i="5"/>
  <c r="T225" i="5"/>
  <c r="U225" i="5"/>
  <c r="T226" i="5"/>
  <c r="T227" i="5"/>
  <c r="U227" i="5"/>
  <c r="T228" i="5"/>
  <c r="U228" i="5"/>
  <c r="T229" i="5"/>
  <c r="U229" i="5"/>
  <c r="T230" i="5"/>
  <c r="U230" i="5"/>
  <c r="T231" i="5"/>
  <c r="U231" i="5"/>
  <c r="T232" i="5"/>
  <c r="T233" i="5"/>
  <c r="U233" i="5"/>
  <c r="T234" i="5"/>
  <c r="T235" i="5"/>
  <c r="T236" i="5"/>
  <c r="U236" i="5"/>
  <c r="T237" i="5"/>
  <c r="T238" i="5"/>
  <c r="T239" i="5"/>
  <c r="U239" i="5"/>
  <c r="T240" i="5"/>
  <c r="U240" i="5"/>
  <c r="T241" i="5"/>
  <c r="U241" i="5"/>
  <c r="M7" i="16"/>
  <c r="F249" i="5"/>
  <c r="Q248" i="5"/>
  <c r="S272" i="5"/>
  <c r="M56" i="16"/>
  <c r="F279" i="5"/>
  <c r="S279" i="5"/>
  <c r="T242" i="5"/>
  <c r="S273" i="5"/>
  <c r="Q273" i="5"/>
  <c r="G273" i="5"/>
  <c r="M58" i="16"/>
  <c r="F280" i="5"/>
  <c r="S280" i="5"/>
  <c r="Q280" i="5"/>
  <c r="G280" i="5"/>
  <c r="T243" i="5"/>
  <c r="U243" i="5"/>
  <c r="M34" i="16"/>
  <c r="F267" i="5"/>
  <c r="S274" i="5"/>
  <c r="Q274" i="5"/>
  <c r="G274" i="5"/>
  <c r="S281" i="5"/>
  <c r="Q281" i="5"/>
  <c r="G281" i="5"/>
  <c r="T244" i="5"/>
  <c r="M49" i="16"/>
  <c r="F275" i="5"/>
  <c r="S275" i="5"/>
  <c r="Q275" i="5"/>
  <c r="G275" i="5"/>
  <c r="S282" i="5"/>
  <c r="Q282" i="5"/>
  <c r="G282" i="5"/>
  <c r="T245" i="5"/>
  <c r="M25" i="16"/>
  <c r="F262" i="5"/>
  <c r="F246" i="5"/>
  <c r="F322" i="5"/>
  <c r="M38" i="16"/>
  <c r="F269" i="5"/>
  <c r="M51" i="16"/>
  <c r="F276" i="5"/>
  <c r="S276" i="5"/>
  <c r="Q276" i="5"/>
  <c r="G276" i="5"/>
  <c r="M64" i="16"/>
  <c r="F283" i="5"/>
  <c r="S283" i="5"/>
  <c r="Q283" i="5"/>
  <c r="G283" i="5"/>
  <c r="T246" i="5"/>
  <c r="T247" i="5"/>
  <c r="U247" i="5"/>
  <c r="T248" i="5"/>
  <c r="U248" i="5"/>
  <c r="T249" i="5"/>
  <c r="T250" i="5"/>
  <c r="U250" i="5"/>
  <c r="T251" i="5"/>
  <c r="T252" i="5"/>
  <c r="U252" i="5"/>
  <c r="T253" i="5"/>
  <c r="T254" i="5"/>
  <c r="T255" i="5"/>
  <c r="T256" i="5"/>
  <c r="U256" i="5"/>
  <c r="T257" i="5"/>
  <c r="U257" i="5"/>
  <c r="T258" i="5"/>
  <c r="U258" i="5"/>
  <c r="T259" i="5"/>
  <c r="T260" i="5"/>
  <c r="T261" i="5"/>
  <c r="T262" i="5"/>
  <c r="U262" i="5"/>
  <c r="T263" i="5"/>
  <c r="U263" i="5"/>
  <c r="T264" i="5"/>
  <c r="U264" i="5"/>
  <c r="T265" i="5"/>
  <c r="T266" i="5"/>
  <c r="T267" i="5"/>
  <c r="U267" i="5"/>
  <c r="T268" i="5"/>
  <c r="U268" i="5"/>
  <c r="T269" i="5"/>
  <c r="T270" i="5"/>
  <c r="U270" i="5"/>
  <c r="T271" i="5"/>
  <c r="U271" i="5"/>
  <c r="T272" i="5"/>
  <c r="T273" i="5"/>
  <c r="T274" i="5"/>
  <c r="U274" i="5"/>
  <c r="T275" i="5"/>
  <c r="T276" i="5"/>
  <c r="T277" i="5"/>
  <c r="U277" i="5"/>
  <c r="T278" i="5"/>
  <c r="U278" i="5"/>
  <c r="T279" i="5"/>
  <c r="U279" i="5"/>
  <c r="T280" i="5"/>
  <c r="T281" i="5"/>
  <c r="T282" i="5"/>
  <c r="T283" i="5"/>
  <c r="U283" i="5"/>
  <c r="T284" i="5"/>
  <c r="U284" i="5"/>
  <c r="T285" i="5"/>
  <c r="U285" i="5"/>
  <c r="T286" i="5"/>
  <c r="U286" i="5"/>
  <c r="T287" i="5"/>
  <c r="U287" i="5"/>
  <c r="Q294" i="5"/>
  <c r="S302" i="5"/>
  <c r="S304" i="5"/>
  <c r="Q304" i="5"/>
  <c r="G304" i="5"/>
  <c r="S306" i="5"/>
  <c r="Q306" i="5"/>
  <c r="G306" i="5"/>
  <c r="S309" i="5"/>
  <c r="Q309" i="5"/>
  <c r="G309" i="5"/>
  <c r="S313" i="5"/>
  <c r="Q313" i="5"/>
  <c r="G313" i="5"/>
  <c r="T288" i="5"/>
  <c r="T289" i="5"/>
  <c r="T290" i="5"/>
  <c r="G298" i="5"/>
  <c r="T291" i="5"/>
  <c r="T292" i="5"/>
  <c r="T293" i="5"/>
  <c r="U293" i="5"/>
  <c r="T294" i="5"/>
  <c r="U294" i="5"/>
  <c r="T295" i="5"/>
  <c r="T296" i="5"/>
  <c r="U296" i="5"/>
  <c r="T297" i="5"/>
  <c r="T298" i="5"/>
  <c r="T299" i="5"/>
  <c r="U299" i="5"/>
  <c r="T300" i="5"/>
  <c r="U300" i="5"/>
  <c r="T301" i="5"/>
  <c r="U301" i="5"/>
  <c r="T302" i="5"/>
  <c r="T303" i="5"/>
  <c r="U303" i="5"/>
  <c r="T304" i="5"/>
  <c r="U304" i="5"/>
  <c r="T305" i="5"/>
  <c r="U305" i="5"/>
  <c r="T306" i="5"/>
  <c r="T307" i="5"/>
  <c r="U307" i="5"/>
  <c r="T308" i="5"/>
  <c r="U308" i="5"/>
  <c r="T309" i="5"/>
  <c r="T310" i="5"/>
  <c r="U310" i="5"/>
  <c r="T311" i="5"/>
  <c r="T312" i="5"/>
  <c r="U312" i="5"/>
  <c r="T313" i="5"/>
  <c r="T314" i="5"/>
  <c r="U314" i="5"/>
  <c r="T315" i="5"/>
  <c r="U315" i="5"/>
  <c r="T316" i="5"/>
  <c r="U316" i="5"/>
  <c r="T317" i="5"/>
  <c r="U317" i="5"/>
  <c r="T318" i="5"/>
  <c r="T319" i="5"/>
  <c r="T320" i="5"/>
  <c r="T321" i="5"/>
  <c r="U321" i="5"/>
  <c r="T322" i="5"/>
  <c r="T323" i="5"/>
  <c r="U323" i="5"/>
  <c r="T324" i="5"/>
  <c r="U324" i="5"/>
  <c r="T325" i="5"/>
  <c r="U325" i="5"/>
  <c r="O7" i="16"/>
  <c r="F331" i="5"/>
  <c r="Q330" i="5"/>
  <c r="S333" i="5"/>
  <c r="Q333" i="5"/>
  <c r="G333" i="5"/>
  <c r="S348" i="5"/>
  <c r="Q348" i="5"/>
  <c r="G348" i="5"/>
  <c r="O56" i="16"/>
  <c r="F353" i="5"/>
  <c r="S353" i="5"/>
  <c r="Q353" i="5"/>
  <c r="G353" i="5"/>
  <c r="S358" i="5"/>
  <c r="T326" i="5"/>
  <c r="Q339" i="5"/>
  <c r="G339" i="5"/>
  <c r="Q344" i="5"/>
  <c r="G344" i="5"/>
  <c r="S349" i="5"/>
  <c r="O58" i="16"/>
  <c r="F354" i="5"/>
  <c r="S354" i="5"/>
  <c r="Q354" i="5"/>
  <c r="G354" i="5"/>
  <c r="T327" i="5"/>
  <c r="S340" i="5"/>
  <c r="O34" i="16"/>
  <c r="F345" i="5"/>
  <c r="S350" i="5"/>
  <c r="Q350" i="5"/>
  <c r="G350" i="5"/>
  <c r="S355" i="5"/>
  <c r="Q355" i="5"/>
  <c r="G355" i="5"/>
  <c r="T328" i="5"/>
  <c r="S341" i="5"/>
  <c r="Q341" i="5"/>
  <c r="G341" i="5"/>
  <c r="S346" i="5"/>
  <c r="Q346" i="5"/>
  <c r="G346" i="5"/>
  <c r="O49" i="16"/>
  <c r="F351" i="5"/>
  <c r="S351" i="5"/>
  <c r="Q351" i="5"/>
  <c r="G351" i="5"/>
  <c r="S356" i="5"/>
  <c r="Q356" i="5"/>
  <c r="G356" i="5"/>
  <c r="T329" i="5"/>
  <c r="T330" i="5"/>
  <c r="U330" i="5"/>
  <c r="T331" i="5"/>
  <c r="T332" i="5"/>
  <c r="U332" i="5"/>
  <c r="T333" i="5"/>
  <c r="T334" i="5"/>
  <c r="T335" i="5"/>
  <c r="U335" i="5"/>
  <c r="T336" i="5"/>
  <c r="U336" i="5"/>
  <c r="T337" i="5"/>
  <c r="U337" i="5"/>
  <c r="T338" i="5"/>
  <c r="T339" i="5"/>
  <c r="U339" i="5"/>
  <c r="T340" i="5"/>
  <c r="T341" i="5"/>
  <c r="T342" i="5"/>
  <c r="U342" i="5"/>
  <c r="T343" i="5"/>
  <c r="T344" i="5"/>
  <c r="T345" i="5"/>
  <c r="U345" i="5"/>
  <c r="T346" i="5"/>
  <c r="T347" i="5"/>
  <c r="U347" i="5"/>
  <c r="T348" i="5"/>
  <c r="U348" i="5"/>
  <c r="T349" i="5"/>
  <c r="U349" i="5"/>
  <c r="T350" i="5"/>
  <c r="T351" i="5"/>
  <c r="T352" i="5"/>
  <c r="U352" i="5"/>
  <c r="T353" i="5"/>
  <c r="T354" i="5"/>
  <c r="T355" i="5"/>
  <c r="T356" i="5"/>
  <c r="T357" i="5"/>
  <c r="U357" i="5"/>
  <c r="T358" i="5"/>
  <c r="T359" i="5"/>
  <c r="U359" i="5"/>
  <c r="Q364" i="5"/>
  <c r="S365" i="5"/>
  <c r="S370" i="5"/>
  <c r="S372" i="5"/>
  <c r="Q372" i="5"/>
  <c r="G372" i="5"/>
  <c r="S374" i="5"/>
  <c r="Q374" i="5"/>
  <c r="G374" i="5"/>
  <c r="S377" i="5"/>
  <c r="Q377" i="5"/>
  <c r="G377" i="5"/>
  <c r="S381" i="5"/>
  <c r="Q381" i="5"/>
  <c r="G381" i="5"/>
  <c r="G383" i="5"/>
  <c r="T360" i="5"/>
  <c r="T361" i="5"/>
  <c r="U361" i="5"/>
  <c r="G367" i="5"/>
  <c r="T362" i="5"/>
  <c r="S368" i="5"/>
  <c r="T363" i="5"/>
  <c r="U363" i="5"/>
  <c r="T364" i="5"/>
  <c r="U364" i="5"/>
  <c r="T365" i="5"/>
  <c r="T366" i="5"/>
  <c r="T367" i="5"/>
  <c r="T368" i="5"/>
  <c r="T369" i="5"/>
  <c r="U369" i="5"/>
  <c r="T370" i="5"/>
  <c r="U370" i="5"/>
  <c r="T371" i="5"/>
  <c r="U371" i="5"/>
  <c r="T372" i="5"/>
  <c r="T373" i="5"/>
  <c r="U373" i="5"/>
  <c r="T374" i="5"/>
  <c r="T375" i="5"/>
  <c r="U375" i="5"/>
  <c r="T376" i="5"/>
  <c r="U376" i="5"/>
  <c r="T377" i="5"/>
  <c r="T378" i="5"/>
  <c r="U378" i="5"/>
  <c r="T379" i="5"/>
  <c r="T380" i="5"/>
  <c r="U380" i="5"/>
  <c r="T381" i="5"/>
  <c r="T382" i="5"/>
  <c r="U382" i="5"/>
  <c r="T383" i="5"/>
  <c r="U383" i="5"/>
  <c r="T384" i="5"/>
  <c r="U384" i="5"/>
  <c r="T385" i="5"/>
  <c r="U385" i="5"/>
  <c r="T386" i="5"/>
  <c r="T387" i="5"/>
  <c r="T388" i="5"/>
  <c r="U388" i="5"/>
  <c r="T389" i="5"/>
  <c r="U389" i="5"/>
  <c r="T390" i="5"/>
  <c r="U390" i="5"/>
  <c r="T391" i="5"/>
  <c r="U391" i="5"/>
  <c r="T392" i="5"/>
  <c r="U392" i="5"/>
  <c r="Q7" i="16"/>
  <c r="F398" i="5"/>
  <c r="Q397" i="5"/>
  <c r="S398" i="5"/>
  <c r="S405" i="5"/>
  <c r="S410" i="5"/>
  <c r="S415" i="5"/>
  <c r="Q56" i="16"/>
  <c r="F420" i="5"/>
  <c r="S420" i="5"/>
  <c r="Q425" i="5"/>
  <c r="G425" i="5"/>
  <c r="T393" i="5"/>
  <c r="S401" i="5"/>
  <c r="S416" i="5"/>
  <c r="Q416" i="5"/>
  <c r="G416" i="5"/>
  <c r="Q58" i="16"/>
  <c r="F421" i="5"/>
  <c r="S421" i="5"/>
  <c r="Q421" i="5"/>
  <c r="G421" i="5"/>
  <c r="T394" i="5"/>
  <c r="S402" i="5"/>
  <c r="Q34" i="16"/>
  <c r="F412" i="5"/>
  <c r="S417" i="5"/>
  <c r="Q417" i="5"/>
  <c r="G417" i="5"/>
  <c r="S422" i="5"/>
  <c r="Q422" i="5"/>
  <c r="G422" i="5"/>
  <c r="T395" i="5"/>
  <c r="S403" i="5"/>
  <c r="Q49" i="16"/>
  <c r="F418" i="5"/>
  <c r="S418" i="5"/>
  <c r="Q418" i="5"/>
  <c r="G418" i="5"/>
  <c r="S423" i="5"/>
  <c r="Q423" i="5"/>
  <c r="G423" i="5"/>
  <c r="T396" i="5"/>
  <c r="T397" i="5"/>
  <c r="U397" i="5"/>
  <c r="T398" i="5"/>
  <c r="U398" i="5"/>
  <c r="T399" i="5"/>
  <c r="U399" i="5"/>
  <c r="T400" i="5"/>
  <c r="T401" i="5"/>
  <c r="U401" i="5"/>
  <c r="T402" i="5"/>
  <c r="T403" i="5"/>
  <c r="T404" i="5"/>
  <c r="U404" i="5"/>
  <c r="T405" i="5"/>
  <c r="T406" i="5"/>
  <c r="T407" i="5"/>
  <c r="U407" i="5"/>
  <c r="T408" i="5"/>
  <c r="U408" i="5"/>
  <c r="T409" i="5"/>
  <c r="U409" i="5"/>
  <c r="T410" i="5"/>
  <c r="T411" i="5"/>
  <c r="U411" i="5"/>
  <c r="T412" i="5"/>
  <c r="T413" i="5"/>
  <c r="T414" i="5"/>
  <c r="U414" i="5"/>
  <c r="T415" i="5"/>
  <c r="T416" i="5"/>
  <c r="T417" i="5"/>
  <c r="U417" i="5"/>
  <c r="T418" i="5"/>
  <c r="U418" i="5"/>
  <c r="T419" i="5"/>
  <c r="U419" i="5"/>
  <c r="T420" i="5"/>
  <c r="T421" i="5"/>
  <c r="T422" i="5"/>
  <c r="T423" i="5"/>
  <c r="T424" i="5"/>
  <c r="U424" i="5"/>
  <c r="T425" i="5"/>
  <c r="T426" i="5"/>
  <c r="U426" i="5"/>
  <c r="Q431" i="5"/>
  <c r="S437" i="5"/>
  <c r="S439" i="5"/>
  <c r="S441" i="5"/>
  <c r="Q441" i="5"/>
  <c r="G441" i="5"/>
  <c r="S444" i="5"/>
  <c r="Q444" i="5"/>
  <c r="G444" i="5"/>
  <c r="S446" i="5"/>
  <c r="Q446" i="5"/>
  <c r="G446" i="5"/>
  <c r="S448" i="5"/>
  <c r="T427" i="5"/>
  <c r="S433" i="5"/>
  <c r="T428" i="5"/>
  <c r="U428" i="5"/>
  <c r="T429" i="5"/>
  <c r="U429" i="5"/>
  <c r="Q435" i="5"/>
  <c r="G435" i="5"/>
  <c r="T430" i="5"/>
  <c r="U430" i="5"/>
  <c r="T431" i="5"/>
  <c r="U431" i="5"/>
  <c r="T432" i="5"/>
  <c r="T433" i="5"/>
  <c r="U433" i="5"/>
  <c r="T434" i="5"/>
  <c r="U434" i="5"/>
  <c r="T435" i="5"/>
  <c r="T436" i="5"/>
  <c r="U436" i="5"/>
  <c r="T437" i="5"/>
  <c r="T438" i="5"/>
  <c r="U438" i="5"/>
  <c r="T439" i="5"/>
  <c r="T440" i="5"/>
  <c r="U440" i="5"/>
  <c r="T441" i="5"/>
  <c r="T442" i="5"/>
  <c r="U442" i="5"/>
  <c r="T443" i="5"/>
  <c r="U443" i="5"/>
  <c r="T444" i="5"/>
  <c r="U444" i="5"/>
  <c r="T445" i="5"/>
  <c r="U445" i="5"/>
  <c r="T446" i="5"/>
  <c r="T447" i="5"/>
  <c r="U447" i="5"/>
  <c r="T448" i="5"/>
  <c r="T449" i="5"/>
  <c r="U449" i="5"/>
  <c r="T450" i="5"/>
  <c r="T451" i="5"/>
  <c r="U451" i="5"/>
  <c r="T452" i="5"/>
  <c r="U452" i="5"/>
  <c r="T453" i="5"/>
  <c r="T454" i="5"/>
  <c r="T455" i="5"/>
  <c r="U455" i="5"/>
  <c r="T456" i="5"/>
  <c r="U456" i="5"/>
  <c r="F8" i="4"/>
  <c r="P7" i="6"/>
  <c r="R9" i="6"/>
  <c r="F5" i="4"/>
  <c r="D22" i="14"/>
  <c r="R431" i="5"/>
  <c r="D20" i="14"/>
  <c r="G10" i="19"/>
  <c r="M10" i="19"/>
  <c r="G8" i="19"/>
  <c r="K8" i="19"/>
  <c r="E6" i="18"/>
  <c r="F6" i="18"/>
  <c r="H6" i="18"/>
  <c r="F16" i="16"/>
  <c r="F6" i="16"/>
  <c r="F9" i="16"/>
  <c r="F163" i="5"/>
  <c r="E6" i="23"/>
  <c r="F6" i="23"/>
  <c r="H6" i="23"/>
  <c r="E7" i="23"/>
  <c r="F7" i="23"/>
  <c r="E8" i="23"/>
  <c r="F8" i="23"/>
  <c r="H8" i="23"/>
  <c r="E9" i="23"/>
  <c r="F9" i="23"/>
  <c r="H9" i="23"/>
  <c r="E10" i="23"/>
  <c r="F10" i="23"/>
  <c r="H10" i="23"/>
  <c r="E11" i="23"/>
  <c r="F11" i="23"/>
  <c r="H11" i="23"/>
  <c r="E12" i="23"/>
  <c r="F12" i="23"/>
  <c r="H12" i="23"/>
  <c r="E13" i="23"/>
  <c r="F13" i="23"/>
  <c r="E14" i="23"/>
  <c r="F14" i="23"/>
  <c r="E15" i="23"/>
  <c r="F15" i="23"/>
  <c r="H15" i="23"/>
  <c r="E16" i="23"/>
  <c r="F16" i="23"/>
  <c r="E17" i="23"/>
  <c r="F17" i="23"/>
  <c r="E18" i="23"/>
  <c r="F18" i="23"/>
  <c r="H18" i="23"/>
  <c r="E19" i="23"/>
  <c r="F19" i="23"/>
  <c r="H19" i="23"/>
  <c r="E20" i="23"/>
  <c r="F20" i="23"/>
  <c r="D5" i="21"/>
  <c r="F5" i="21"/>
  <c r="D6" i="21"/>
  <c r="D7" i="21"/>
  <c r="F7" i="21"/>
  <c r="D8" i="21"/>
  <c r="D9" i="21"/>
  <c r="F9" i="21"/>
  <c r="D10" i="21"/>
  <c r="D11" i="21"/>
  <c r="F11" i="21"/>
  <c r="D12" i="21"/>
  <c r="F12" i="21"/>
  <c r="D13" i="21"/>
  <c r="F13" i="21"/>
  <c r="D14" i="21"/>
  <c r="D15" i="21"/>
  <c r="F15" i="21"/>
  <c r="D16" i="21"/>
  <c r="D17" i="21"/>
  <c r="F17" i="21"/>
  <c r="D18" i="21"/>
  <c r="D19" i="21"/>
  <c r="F19" i="21"/>
  <c r="D20" i="21"/>
  <c r="D21" i="21"/>
  <c r="F21" i="21"/>
  <c r="D22" i="21"/>
  <c r="D23" i="21"/>
  <c r="F23" i="21"/>
  <c r="D24" i="21"/>
  <c r="D25" i="21"/>
  <c r="F25" i="21"/>
  <c r="D26" i="21"/>
  <c r="D27" i="21"/>
  <c r="F27" i="21"/>
  <c r="D28" i="21"/>
  <c r="F28" i="21"/>
  <c r="D29" i="21"/>
  <c r="F29" i="21"/>
  <c r="D30" i="21"/>
  <c r="F8" i="19"/>
  <c r="F9" i="19"/>
  <c r="G9" i="19"/>
  <c r="K9" i="19"/>
  <c r="F10" i="19"/>
  <c r="F69" i="19"/>
  <c r="G69" i="19"/>
  <c r="I69" i="19"/>
  <c r="F70" i="19"/>
  <c r="G70" i="19"/>
  <c r="I70" i="19"/>
  <c r="F71" i="19"/>
  <c r="F72" i="19"/>
  <c r="F79" i="19"/>
  <c r="G79" i="19"/>
  <c r="I79" i="19"/>
  <c r="G72" i="19"/>
  <c r="I72" i="19"/>
  <c r="F73" i="19"/>
  <c r="G73" i="19"/>
  <c r="I73" i="19"/>
  <c r="F76" i="19"/>
  <c r="G76" i="19"/>
  <c r="F77" i="19"/>
  <c r="G77" i="19"/>
  <c r="I77" i="19"/>
  <c r="F80" i="19"/>
  <c r="G80" i="19"/>
  <c r="F112" i="19"/>
  <c r="G112" i="19"/>
  <c r="P31" i="17"/>
  <c r="N31" i="17"/>
  <c r="S383" i="5"/>
  <c r="Q383" i="5"/>
  <c r="L31" i="17"/>
  <c r="J31" i="17"/>
  <c r="H31" i="17"/>
  <c r="P25" i="17"/>
  <c r="N25" i="17"/>
  <c r="S379" i="5"/>
  <c r="L25" i="17"/>
  <c r="J25" i="17"/>
  <c r="H25" i="17"/>
  <c r="F25" i="17"/>
  <c r="P9" i="17"/>
  <c r="S435" i="5"/>
  <c r="P8" i="17"/>
  <c r="P7" i="17"/>
  <c r="P6" i="17"/>
  <c r="N9" i="17"/>
  <c r="N8" i="17"/>
  <c r="S367" i="5"/>
  <c r="Q367" i="5"/>
  <c r="N7" i="17"/>
  <c r="N6" i="17"/>
  <c r="L10" i="17"/>
  <c r="S299" i="5"/>
  <c r="L9" i="17"/>
  <c r="S298" i="5"/>
  <c r="Q298" i="5"/>
  <c r="L8" i="17"/>
  <c r="L7" i="17"/>
  <c r="L6" i="17"/>
  <c r="S295" i="5"/>
  <c r="Q295" i="5"/>
  <c r="G295" i="5"/>
  <c r="J10" i="17"/>
  <c r="J9" i="17"/>
  <c r="J8" i="17"/>
  <c r="J7" i="17"/>
  <c r="J6" i="17"/>
  <c r="H10" i="17"/>
  <c r="H9" i="17"/>
  <c r="H8" i="17"/>
  <c r="H7" i="17"/>
  <c r="H6" i="17"/>
  <c r="F9" i="17"/>
  <c r="F8" i="17"/>
  <c r="F7" i="17"/>
  <c r="F6" i="17"/>
  <c r="P68" i="16"/>
  <c r="S425" i="5"/>
  <c r="N68" i="16"/>
  <c r="L68" i="16"/>
  <c r="J68" i="16"/>
  <c r="H68" i="16"/>
  <c r="F68" i="16"/>
  <c r="P35" i="16"/>
  <c r="P33" i="16"/>
  <c r="P31" i="16"/>
  <c r="P29" i="16"/>
  <c r="N35" i="16"/>
  <c r="N33" i="16"/>
  <c r="N29" i="16"/>
  <c r="L37" i="16"/>
  <c r="L35" i="16"/>
  <c r="L33" i="16"/>
  <c r="L31" i="16"/>
  <c r="L29" i="16"/>
  <c r="S265" i="5"/>
  <c r="J37" i="16"/>
  <c r="J35" i="16"/>
  <c r="J33" i="16"/>
  <c r="J31" i="16"/>
  <c r="J29" i="16"/>
  <c r="H37" i="16"/>
  <c r="H35" i="16"/>
  <c r="H33" i="16"/>
  <c r="H31" i="16"/>
  <c r="H29" i="16"/>
  <c r="F35" i="16"/>
  <c r="F33" i="16"/>
  <c r="F31" i="16"/>
  <c r="F29" i="16"/>
  <c r="P22" i="16"/>
  <c r="P20" i="16"/>
  <c r="P18" i="16"/>
  <c r="P16" i="16"/>
  <c r="N22" i="16"/>
  <c r="N20" i="16"/>
  <c r="N18" i="16"/>
  <c r="S339" i="5"/>
  <c r="N16" i="16"/>
  <c r="L24" i="16"/>
  <c r="L22" i="16"/>
  <c r="L20" i="16"/>
  <c r="L16" i="16"/>
  <c r="J24" i="16"/>
  <c r="J22" i="16"/>
  <c r="J20" i="16"/>
  <c r="J18" i="16"/>
  <c r="J16" i="16"/>
  <c r="H24" i="16"/>
  <c r="H22" i="16"/>
  <c r="H20" i="16"/>
  <c r="H18" i="16"/>
  <c r="H16" i="16"/>
  <c r="F22" i="16"/>
  <c r="F20" i="16"/>
  <c r="P12" i="16"/>
  <c r="P11" i="16"/>
  <c r="P10" i="16"/>
  <c r="P9" i="16"/>
  <c r="S400" i="5"/>
  <c r="N12" i="16"/>
  <c r="S336" i="5"/>
  <c r="Q336" i="5"/>
  <c r="G336" i="5"/>
  <c r="N11" i="16"/>
  <c r="S335" i="5"/>
  <c r="Q335" i="5"/>
  <c r="G335" i="5"/>
  <c r="N10" i="16"/>
  <c r="N9" i="16"/>
  <c r="L13" i="16"/>
  <c r="L12" i="16"/>
  <c r="L11" i="16"/>
  <c r="L10" i="16"/>
  <c r="L9" i="16"/>
  <c r="J13" i="16"/>
  <c r="J12" i="16"/>
  <c r="J11" i="16"/>
  <c r="J10" i="16"/>
  <c r="J9" i="16"/>
  <c r="H13" i="16"/>
  <c r="H12" i="16"/>
  <c r="H11" i="16"/>
  <c r="H10" i="16"/>
  <c r="H9" i="16"/>
  <c r="F12" i="16"/>
  <c r="F11" i="16"/>
  <c r="F10" i="16"/>
  <c r="P6" i="16"/>
  <c r="N6" i="16"/>
  <c r="S331" i="5"/>
  <c r="L6" i="16"/>
  <c r="J6" i="16"/>
  <c r="H6" i="16"/>
  <c r="J2" i="15"/>
  <c r="D18" i="15"/>
  <c r="D20" i="15"/>
  <c r="F20" i="15"/>
  <c r="D7" i="22"/>
  <c r="N7" i="22"/>
  <c r="H7" i="22"/>
  <c r="H24" i="22"/>
  <c r="H26" i="22"/>
  <c r="H38" i="22"/>
  <c r="D8" i="22"/>
  <c r="L8" i="22"/>
  <c r="H8" i="22"/>
  <c r="D9" i="22"/>
  <c r="H9" i="22"/>
  <c r="D10" i="22"/>
  <c r="H10" i="22"/>
  <c r="D11" i="22"/>
  <c r="H11" i="22"/>
  <c r="D12" i="22"/>
  <c r="J12" i="22"/>
  <c r="H12" i="22"/>
  <c r="D13" i="22"/>
  <c r="H13" i="22"/>
  <c r="D14" i="22"/>
  <c r="H14" i="22"/>
  <c r="D15" i="22"/>
  <c r="H15" i="22"/>
  <c r="D16" i="22"/>
  <c r="P16" i="22"/>
  <c r="H16" i="22"/>
  <c r="D17" i="22"/>
  <c r="H17" i="22"/>
  <c r="D18" i="22"/>
  <c r="H18" i="22"/>
  <c r="D19" i="22"/>
  <c r="H19" i="22"/>
  <c r="D20" i="22"/>
  <c r="N20" i="22"/>
  <c r="H20" i="22"/>
  <c r="D21" i="22"/>
  <c r="H21" i="22"/>
  <c r="D22" i="22"/>
  <c r="H22" i="22"/>
  <c r="D23" i="22"/>
  <c r="H23" i="22"/>
  <c r="J7" i="22"/>
  <c r="J8" i="22"/>
  <c r="J9" i="22"/>
  <c r="J11" i="22"/>
  <c r="J13" i="22"/>
  <c r="J15" i="22"/>
  <c r="J16" i="22"/>
  <c r="J17" i="22"/>
  <c r="J19" i="22"/>
  <c r="J20" i="22"/>
  <c r="J21" i="22"/>
  <c r="J23" i="22"/>
  <c r="L7" i="22"/>
  <c r="L9" i="22"/>
  <c r="L11" i="22"/>
  <c r="L12" i="22"/>
  <c r="L13" i="22"/>
  <c r="L15" i="22"/>
  <c r="L16" i="22"/>
  <c r="L17" i="22"/>
  <c r="L19" i="22"/>
  <c r="L20" i="22"/>
  <c r="L21" i="22"/>
  <c r="L23" i="22"/>
  <c r="N8" i="22"/>
  <c r="N9" i="22"/>
  <c r="N11" i="22"/>
  <c r="N12" i="22"/>
  <c r="N13" i="22"/>
  <c r="N15" i="22"/>
  <c r="N16" i="22"/>
  <c r="N17" i="22"/>
  <c r="N19" i="22"/>
  <c r="N21" i="22"/>
  <c r="N23" i="22"/>
  <c r="P7" i="22"/>
  <c r="P8" i="22"/>
  <c r="P9" i="22"/>
  <c r="P11" i="22"/>
  <c r="P12" i="22"/>
  <c r="P13" i="22"/>
  <c r="P15" i="22"/>
  <c r="P17" i="22"/>
  <c r="P19" i="22"/>
  <c r="P20" i="22"/>
  <c r="P21" i="22"/>
  <c r="P23" i="22"/>
  <c r="F7" i="22"/>
  <c r="F9" i="22"/>
  <c r="F10" i="22"/>
  <c r="F11" i="22"/>
  <c r="F13" i="22"/>
  <c r="F14" i="22"/>
  <c r="F15" i="22"/>
  <c r="F17" i="22"/>
  <c r="F18" i="22"/>
  <c r="F19" i="22"/>
  <c r="F21" i="22"/>
  <c r="F22" i="22"/>
  <c r="F23" i="22"/>
  <c r="N19" i="21"/>
  <c r="L19" i="21"/>
  <c r="N31" i="16"/>
  <c r="S344" i="5"/>
  <c r="L18" i="16"/>
  <c r="E52" i="18"/>
  <c r="F52" i="18"/>
  <c r="R52" i="18"/>
  <c r="E53" i="18"/>
  <c r="F53" i="18"/>
  <c r="E54" i="18"/>
  <c r="F54" i="18"/>
  <c r="E55" i="18"/>
  <c r="F55" i="18"/>
  <c r="E56" i="18"/>
  <c r="F56" i="18"/>
  <c r="R56" i="18"/>
  <c r="E57" i="18"/>
  <c r="F57" i="18"/>
  <c r="E58" i="18"/>
  <c r="F58" i="18"/>
  <c r="R58" i="18"/>
  <c r="E59" i="18"/>
  <c r="F59" i="18"/>
  <c r="E60" i="18"/>
  <c r="F60" i="18"/>
  <c r="R60" i="18"/>
  <c r="E61" i="18"/>
  <c r="F61" i="18"/>
  <c r="E62" i="18"/>
  <c r="F62" i="18"/>
  <c r="E63" i="18"/>
  <c r="F63" i="18"/>
  <c r="E64" i="18"/>
  <c r="F64" i="18"/>
  <c r="R64" i="18"/>
  <c r="E65" i="18"/>
  <c r="F65" i="18"/>
  <c r="E66" i="18"/>
  <c r="F66" i="18"/>
  <c r="R66" i="18"/>
  <c r="E67" i="18"/>
  <c r="F67" i="18"/>
  <c r="E68" i="18"/>
  <c r="F68" i="18"/>
  <c r="R68" i="18"/>
  <c r="E69" i="18"/>
  <c r="F69" i="18"/>
  <c r="E70" i="18"/>
  <c r="F70" i="18"/>
  <c r="R70" i="18"/>
  <c r="E71" i="18"/>
  <c r="F71" i="18"/>
  <c r="E72" i="18"/>
  <c r="F72" i="18"/>
  <c r="E73" i="18"/>
  <c r="F73" i="18"/>
  <c r="E74" i="18"/>
  <c r="F74" i="18"/>
  <c r="R74" i="18"/>
  <c r="E75" i="18"/>
  <c r="F75" i="18"/>
  <c r="E76" i="18"/>
  <c r="F76" i="18"/>
  <c r="E77" i="18"/>
  <c r="F77" i="18"/>
  <c r="P5" i="21"/>
  <c r="P7" i="21"/>
  <c r="P9" i="21"/>
  <c r="P11" i="21"/>
  <c r="P12" i="21"/>
  <c r="P13" i="21"/>
  <c r="P15" i="21"/>
  <c r="P17" i="21"/>
  <c r="P19" i="21"/>
  <c r="P20" i="21"/>
  <c r="P21" i="21"/>
  <c r="P23" i="21"/>
  <c r="P25" i="21"/>
  <c r="P27" i="21"/>
  <c r="P28" i="21"/>
  <c r="P29" i="21"/>
  <c r="F18" i="16"/>
  <c r="L13" i="21"/>
  <c r="L12" i="21"/>
  <c r="E75" i="23"/>
  <c r="F75" i="23"/>
  <c r="E74" i="23"/>
  <c r="F74" i="23"/>
  <c r="E73" i="23"/>
  <c r="F73" i="23"/>
  <c r="E72" i="23"/>
  <c r="F72" i="23"/>
  <c r="H72" i="23"/>
  <c r="E71" i="23"/>
  <c r="F71" i="23"/>
  <c r="E70" i="23"/>
  <c r="F70" i="23"/>
  <c r="E69" i="23"/>
  <c r="F69" i="23"/>
  <c r="P69" i="23"/>
  <c r="E68" i="23"/>
  <c r="F68" i="23"/>
  <c r="E67" i="23"/>
  <c r="F67" i="23"/>
  <c r="E66" i="23"/>
  <c r="F66" i="23"/>
  <c r="E65" i="23"/>
  <c r="F65" i="23"/>
  <c r="E64" i="23"/>
  <c r="F64" i="23"/>
  <c r="E58" i="23"/>
  <c r="F58" i="23"/>
  <c r="J58" i="23"/>
  <c r="E57" i="23"/>
  <c r="F57" i="23"/>
  <c r="E56" i="23"/>
  <c r="F56" i="23"/>
  <c r="E55" i="23"/>
  <c r="F55" i="23"/>
  <c r="E54" i="23"/>
  <c r="F54" i="23"/>
  <c r="E53" i="23"/>
  <c r="F53" i="23"/>
  <c r="E52" i="23"/>
  <c r="F52" i="23"/>
  <c r="E51" i="23"/>
  <c r="F51" i="23"/>
  <c r="L51" i="23"/>
  <c r="E50" i="23"/>
  <c r="F50" i="23"/>
  <c r="D64" i="22"/>
  <c r="N64" i="22"/>
  <c r="D63" i="22"/>
  <c r="J63" i="22"/>
  <c r="D62" i="22"/>
  <c r="N62" i="22"/>
  <c r="D61" i="22"/>
  <c r="P61" i="22"/>
  <c r="D60" i="22"/>
  <c r="N60" i="22"/>
  <c r="D59" i="22"/>
  <c r="D58" i="22"/>
  <c r="D57" i="22"/>
  <c r="J57" i="22"/>
  <c r="D56" i="22"/>
  <c r="N56" i="22"/>
  <c r="N27" i="21"/>
  <c r="N25" i="21"/>
  <c r="N23" i="21"/>
  <c r="N21" i="21"/>
  <c r="J19" i="21"/>
  <c r="N17" i="21"/>
  <c r="N15" i="21"/>
  <c r="N11" i="21"/>
  <c r="N9" i="21"/>
  <c r="N7" i="21"/>
  <c r="N5" i="21"/>
  <c r="N99" i="20"/>
  <c r="N96" i="20"/>
  <c r="N84" i="20"/>
  <c r="N83" i="20"/>
  <c r="L83" i="20"/>
  <c r="J83" i="20"/>
  <c r="N65" i="20"/>
  <c r="N46" i="20"/>
  <c r="N42" i="20"/>
  <c r="N39" i="20"/>
  <c r="N22" i="20"/>
  <c r="N19" i="20"/>
  <c r="D8" i="20"/>
  <c r="J8" i="20"/>
  <c r="J7" i="20"/>
  <c r="K17" i="5"/>
  <c r="K10" i="5"/>
  <c r="G186" i="19"/>
  <c r="Q186" i="19"/>
  <c r="G181" i="19"/>
  <c r="Q181" i="19"/>
  <c r="G176" i="19"/>
  <c r="G171" i="19"/>
  <c r="G166" i="19"/>
  <c r="F164" i="19"/>
  <c r="F169" i="19"/>
  <c r="F163" i="19"/>
  <c r="F168" i="19"/>
  <c r="F162" i="19"/>
  <c r="F167" i="19"/>
  <c r="G161" i="19"/>
  <c r="Q161" i="19"/>
  <c r="Q160" i="19"/>
  <c r="O160" i="19"/>
  <c r="M160" i="19"/>
  <c r="G156" i="19"/>
  <c r="G152" i="19"/>
  <c r="G148" i="19"/>
  <c r="G144" i="19"/>
  <c r="G140" i="19"/>
  <c r="F138" i="19"/>
  <c r="G138" i="19"/>
  <c r="F137" i="19"/>
  <c r="F141" i="19"/>
  <c r="G136" i="19"/>
  <c r="Q136" i="19"/>
  <c r="G135" i="19"/>
  <c r="O135" i="19"/>
  <c r="G131" i="19"/>
  <c r="G127" i="19"/>
  <c r="G119" i="19"/>
  <c r="F113" i="19"/>
  <c r="F117" i="19"/>
  <c r="F116" i="19"/>
  <c r="G116" i="19"/>
  <c r="G111" i="19"/>
  <c r="Q111" i="19"/>
  <c r="G110" i="19"/>
  <c r="M110" i="19"/>
  <c r="Q110" i="19"/>
  <c r="G103" i="19"/>
  <c r="Q103" i="19"/>
  <c r="G96" i="19"/>
  <c r="Q96" i="19"/>
  <c r="G89" i="19"/>
  <c r="G82" i="19"/>
  <c r="G75" i="19"/>
  <c r="G68" i="19"/>
  <c r="Q68" i="19"/>
  <c r="G67" i="19"/>
  <c r="O67" i="19"/>
  <c r="I67" i="19"/>
  <c r="G66" i="19"/>
  <c r="I66" i="19"/>
  <c r="G58" i="19"/>
  <c r="Q58" i="19"/>
  <c r="G54" i="19"/>
  <c r="Q54" i="19"/>
  <c r="G50" i="19"/>
  <c r="G46" i="19"/>
  <c r="G42" i="19"/>
  <c r="F40" i="19"/>
  <c r="F44" i="19"/>
  <c r="F39" i="19"/>
  <c r="F43" i="19"/>
  <c r="G39" i="19"/>
  <c r="O39" i="19"/>
  <c r="G38" i="19"/>
  <c r="Q38" i="19"/>
  <c r="G37" i="19"/>
  <c r="M37" i="19"/>
  <c r="I37" i="19"/>
  <c r="G32" i="19"/>
  <c r="Q32" i="19"/>
  <c r="G27" i="19"/>
  <c r="Q27" i="19"/>
  <c r="G22" i="19"/>
  <c r="G17" i="19"/>
  <c r="F15" i="19"/>
  <c r="F20" i="19"/>
  <c r="G20" i="19"/>
  <c r="M20" i="19"/>
  <c r="F14" i="19"/>
  <c r="F19" i="19"/>
  <c r="F13" i="19"/>
  <c r="G7" i="19"/>
  <c r="E37" i="18"/>
  <c r="F37" i="18"/>
  <c r="E36" i="18"/>
  <c r="F36" i="18"/>
  <c r="E35" i="18"/>
  <c r="F35" i="18"/>
  <c r="J35" i="18"/>
  <c r="E34" i="18"/>
  <c r="F34" i="18"/>
  <c r="E33" i="18"/>
  <c r="F33" i="18"/>
  <c r="E32" i="18"/>
  <c r="F32" i="18"/>
  <c r="E31" i="18"/>
  <c r="F31" i="18"/>
  <c r="J31" i="18"/>
  <c r="E30" i="18"/>
  <c r="F30" i="18"/>
  <c r="E29" i="18"/>
  <c r="F29" i="18"/>
  <c r="E28" i="18"/>
  <c r="F28" i="18"/>
  <c r="E27" i="18"/>
  <c r="F27" i="18"/>
  <c r="E26" i="18"/>
  <c r="F26" i="18"/>
  <c r="N26" i="18"/>
  <c r="E25" i="18"/>
  <c r="F25" i="18"/>
  <c r="E24" i="18"/>
  <c r="F24" i="18"/>
  <c r="E23" i="18"/>
  <c r="F23" i="18"/>
  <c r="E22" i="18"/>
  <c r="F22" i="18"/>
  <c r="J22" i="18"/>
  <c r="E21" i="18"/>
  <c r="F21" i="18"/>
  <c r="E20" i="18"/>
  <c r="F20" i="18"/>
  <c r="E19" i="18"/>
  <c r="F19" i="18"/>
  <c r="E18" i="18"/>
  <c r="F18" i="18"/>
  <c r="H18" i="18"/>
  <c r="E17" i="18"/>
  <c r="F17" i="18"/>
  <c r="E16" i="18"/>
  <c r="F16" i="18"/>
  <c r="E15" i="18"/>
  <c r="F15" i="18"/>
  <c r="E14" i="18"/>
  <c r="F14" i="18"/>
  <c r="L14" i="18"/>
  <c r="E13" i="18"/>
  <c r="F13" i="18"/>
  <c r="E12" i="18"/>
  <c r="F12" i="18"/>
  <c r="E11" i="18"/>
  <c r="F11" i="18"/>
  <c r="E10" i="18"/>
  <c r="F10" i="18"/>
  <c r="L10" i="18"/>
  <c r="E9" i="18"/>
  <c r="F9" i="18"/>
  <c r="E8" i="18"/>
  <c r="F8" i="18"/>
  <c r="E7" i="18"/>
  <c r="F7" i="18"/>
  <c r="F31" i="17"/>
  <c r="D54" i="15"/>
  <c r="G52" i="15"/>
  <c r="D52" i="15"/>
  <c r="G51" i="15"/>
  <c r="D51" i="15"/>
  <c r="G50" i="15"/>
  <c r="D50" i="15"/>
  <c r="G49" i="15"/>
  <c r="D49" i="15"/>
  <c r="G48" i="15"/>
  <c r="D48" i="15"/>
  <c r="G47" i="15"/>
  <c r="J47" i="15"/>
  <c r="D47" i="15"/>
  <c r="D46" i="15"/>
  <c r="G45" i="15"/>
  <c r="D45" i="15"/>
  <c r="E45" i="15"/>
  <c r="G44" i="15"/>
  <c r="D44" i="15"/>
  <c r="I44" i="15"/>
  <c r="G43" i="15"/>
  <c r="D43" i="15"/>
  <c r="I43" i="15"/>
  <c r="G41" i="15"/>
  <c r="D41" i="15"/>
  <c r="G40" i="15"/>
  <c r="D40" i="15"/>
  <c r="E40" i="15"/>
  <c r="G39" i="15"/>
  <c r="D39" i="15"/>
  <c r="I39" i="15"/>
  <c r="G38" i="15"/>
  <c r="D38" i="15"/>
  <c r="I38" i="15"/>
  <c r="G37" i="15"/>
  <c r="D37" i="15"/>
  <c r="G36" i="15"/>
  <c r="D36" i="15"/>
  <c r="E36" i="15"/>
  <c r="G35" i="15"/>
  <c r="D35" i="15"/>
  <c r="I35" i="15"/>
  <c r="G34" i="15"/>
  <c r="D34" i="15"/>
  <c r="I34" i="15"/>
  <c r="F28" i="15"/>
  <c r="D28" i="15"/>
  <c r="E27" i="15"/>
  <c r="G26" i="15"/>
  <c r="F26" i="15"/>
  <c r="D26" i="15"/>
  <c r="I26" i="15"/>
  <c r="G25" i="15"/>
  <c r="F25" i="15"/>
  <c r="D25" i="15"/>
  <c r="G23" i="15"/>
  <c r="F23" i="15"/>
  <c r="D23" i="15"/>
  <c r="G22" i="15"/>
  <c r="F22" i="15"/>
  <c r="D22" i="15"/>
  <c r="G21" i="15"/>
  <c r="F21" i="15"/>
  <c r="D21" i="15"/>
  <c r="G19" i="15"/>
  <c r="F19" i="15"/>
  <c r="D19" i="15"/>
  <c r="G17" i="15"/>
  <c r="F17" i="15"/>
  <c r="D17" i="15"/>
  <c r="I17" i="15"/>
  <c r="G15" i="15"/>
  <c r="F15" i="15"/>
  <c r="D15" i="15"/>
  <c r="I15" i="15"/>
  <c r="G14" i="15"/>
  <c r="F14" i="15"/>
  <c r="D14" i="15"/>
  <c r="I14" i="15"/>
  <c r="G13" i="15"/>
  <c r="F13" i="15"/>
  <c r="D13" i="15"/>
  <c r="I13" i="15"/>
  <c r="G12" i="15"/>
  <c r="F12" i="15"/>
  <c r="D12" i="15"/>
  <c r="I12" i="15"/>
  <c r="G11" i="15"/>
  <c r="F11" i="15"/>
  <c r="D11" i="15"/>
  <c r="G10" i="15"/>
  <c r="F10" i="15"/>
  <c r="D10" i="15"/>
  <c r="G9" i="15"/>
  <c r="F9" i="15"/>
  <c r="D9" i="15"/>
  <c r="I9" i="15"/>
  <c r="G8" i="15"/>
  <c r="F8" i="15"/>
  <c r="D8" i="15"/>
  <c r="I8" i="15"/>
  <c r="P46" i="5"/>
  <c r="D19" i="14"/>
  <c r="G81" i="13"/>
  <c r="G80" i="13"/>
  <c r="G82" i="13"/>
  <c r="G78" i="13"/>
  <c r="G77" i="13"/>
  <c r="G79" i="13"/>
  <c r="G75" i="13"/>
  <c r="G74" i="13"/>
  <c r="G76" i="13"/>
  <c r="G72" i="13"/>
  <c r="G73" i="13"/>
  <c r="G71" i="13"/>
  <c r="G69" i="13"/>
  <c r="G68" i="13"/>
  <c r="G70" i="13"/>
  <c r="G66" i="13"/>
  <c r="F66" i="13"/>
  <c r="G65" i="13"/>
  <c r="F65" i="13"/>
  <c r="F67" i="13"/>
  <c r="G63" i="13"/>
  <c r="F63" i="13"/>
  <c r="G62" i="13"/>
  <c r="F62" i="13"/>
  <c r="F64" i="13"/>
  <c r="G60" i="13"/>
  <c r="F60" i="13"/>
  <c r="G59" i="13"/>
  <c r="F59" i="13"/>
  <c r="G57" i="13"/>
  <c r="F57" i="13"/>
  <c r="G56" i="13"/>
  <c r="G58" i="13"/>
  <c r="F56" i="13"/>
  <c r="F58" i="13"/>
  <c r="G54" i="13"/>
  <c r="F54" i="13"/>
  <c r="G53" i="13"/>
  <c r="F53" i="13"/>
  <c r="G51" i="13"/>
  <c r="F51" i="13"/>
  <c r="K50" i="13"/>
  <c r="G50" i="13"/>
  <c r="G52" i="13"/>
  <c r="F50" i="13"/>
  <c r="F52" i="13"/>
  <c r="G49" i="13"/>
  <c r="F24" i="13"/>
  <c r="F25" i="13"/>
  <c r="F23" i="13"/>
  <c r="R22" i="13"/>
  <c r="F21" i="13"/>
  <c r="F20" i="13"/>
  <c r="F18" i="13"/>
  <c r="F17" i="13"/>
  <c r="F15" i="13"/>
  <c r="F14" i="13"/>
  <c r="F12" i="13"/>
  <c r="F13" i="13"/>
  <c r="F11" i="13"/>
  <c r="F9" i="13"/>
  <c r="K8" i="13"/>
  <c r="F8" i="13"/>
  <c r="Q7" i="13"/>
  <c r="P7" i="13"/>
  <c r="G7" i="13"/>
  <c r="P6" i="13"/>
  <c r="R1" i="13"/>
  <c r="G102" i="12"/>
  <c r="F102" i="12"/>
  <c r="G101" i="12"/>
  <c r="G103" i="12"/>
  <c r="F101" i="12"/>
  <c r="F103" i="12"/>
  <c r="G99" i="12"/>
  <c r="F99" i="12"/>
  <c r="G98" i="12"/>
  <c r="G100" i="12"/>
  <c r="F98" i="12"/>
  <c r="F100" i="12"/>
  <c r="G96" i="12"/>
  <c r="F96" i="12"/>
  <c r="G95" i="12"/>
  <c r="G97" i="12"/>
  <c r="F95" i="12"/>
  <c r="F97" i="12"/>
  <c r="G93" i="12"/>
  <c r="F93" i="12"/>
  <c r="G92" i="12"/>
  <c r="G94" i="12"/>
  <c r="F92" i="12"/>
  <c r="F94" i="12"/>
  <c r="G90" i="12"/>
  <c r="F90" i="12"/>
  <c r="G89" i="12"/>
  <c r="G91" i="12"/>
  <c r="F89" i="12"/>
  <c r="F91" i="12"/>
  <c r="G87" i="12"/>
  <c r="F87" i="12"/>
  <c r="K86" i="12"/>
  <c r="G86" i="12"/>
  <c r="G88" i="12"/>
  <c r="F86" i="12"/>
  <c r="G85" i="12"/>
  <c r="G76" i="12"/>
  <c r="F76" i="12"/>
  <c r="G75" i="12"/>
  <c r="F75" i="12"/>
  <c r="G73" i="12"/>
  <c r="F73" i="12"/>
  <c r="G72" i="12"/>
  <c r="F72" i="12"/>
  <c r="G70" i="12"/>
  <c r="G71" i="12"/>
  <c r="F70" i="12"/>
  <c r="F71" i="12"/>
  <c r="G69" i="12"/>
  <c r="F69" i="12"/>
  <c r="G67" i="12"/>
  <c r="F67" i="12"/>
  <c r="G66" i="12"/>
  <c r="F66" i="12"/>
  <c r="G64" i="12"/>
  <c r="F64" i="12"/>
  <c r="G63" i="12"/>
  <c r="F63" i="12"/>
  <c r="G61" i="12"/>
  <c r="F61" i="12"/>
  <c r="K60" i="12"/>
  <c r="G60" i="12"/>
  <c r="G62" i="12"/>
  <c r="F60" i="12"/>
  <c r="F62" i="12"/>
  <c r="G59" i="12"/>
  <c r="G50" i="12"/>
  <c r="F50" i="12"/>
  <c r="G49" i="12"/>
  <c r="G51" i="12"/>
  <c r="F49" i="12"/>
  <c r="F51" i="12"/>
  <c r="G33" i="12"/>
  <c r="F24" i="12"/>
  <c r="F23" i="12"/>
  <c r="F25" i="12"/>
  <c r="F21" i="12"/>
  <c r="F20" i="12"/>
  <c r="F18" i="12"/>
  <c r="F19" i="12"/>
  <c r="F17" i="12"/>
  <c r="F15" i="12"/>
  <c r="F14" i="12"/>
  <c r="F16" i="12"/>
  <c r="F12" i="12"/>
  <c r="F11" i="12"/>
  <c r="F13" i="12"/>
  <c r="F9" i="12"/>
  <c r="K8" i="12"/>
  <c r="F8" i="12"/>
  <c r="Q7" i="12"/>
  <c r="P7" i="12"/>
  <c r="G7" i="12"/>
  <c r="P6" i="12"/>
  <c r="R1" i="12"/>
  <c r="R34" i="11"/>
  <c r="Q34" i="11"/>
  <c r="P34" i="11"/>
  <c r="F24" i="11"/>
  <c r="F23" i="11"/>
  <c r="F25" i="11"/>
  <c r="F21" i="11"/>
  <c r="F20" i="11"/>
  <c r="F22" i="11"/>
  <c r="F18" i="11"/>
  <c r="F19" i="11"/>
  <c r="F17" i="11"/>
  <c r="F15" i="11"/>
  <c r="F16" i="11"/>
  <c r="F14" i="11"/>
  <c r="F12" i="11"/>
  <c r="F11" i="11"/>
  <c r="F9" i="11"/>
  <c r="K8" i="11"/>
  <c r="F8" i="11"/>
  <c r="F10" i="11"/>
  <c r="Q7" i="11"/>
  <c r="P7" i="11"/>
  <c r="G7" i="11"/>
  <c r="P6" i="11"/>
  <c r="R1" i="11"/>
  <c r="R28" i="10"/>
  <c r="Q28" i="10"/>
  <c r="P28" i="10"/>
  <c r="F24" i="10"/>
  <c r="F23" i="10"/>
  <c r="F25" i="10"/>
  <c r="F21" i="10"/>
  <c r="F22" i="10"/>
  <c r="F20" i="10"/>
  <c r="F18" i="10"/>
  <c r="F19" i="10"/>
  <c r="F17" i="10"/>
  <c r="F15" i="10"/>
  <c r="F14" i="10"/>
  <c r="F16" i="10"/>
  <c r="F12" i="10"/>
  <c r="F11" i="10"/>
  <c r="F13" i="10"/>
  <c r="F9" i="10"/>
  <c r="K8" i="10"/>
  <c r="F8" i="10"/>
  <c r="Q7" i="10"/>
  <c r="P7" i="10"/>
  <c r="G7" i="10"/>
  <c r="P6" i="10"/>
  <c r="R1" i="10"/>
  <c r="R34" i="9"/>
  <c r="Q34" i="9"/>
  <c r="P34" i="9"/>
  <c r="F24" i="9"/>
  <c r="F23" i="9"/>
  <c r="F25" i="9"/>
  <c r="F21" i="9"/>
  <c r="F20" i="9"/>
  <c r="F22" i="9"/>
  <c r="F18" i="9"/>
  <c r="F17" i="9"/>
  <c r="F15" i="9"/>
  <c r="F16" i="9"/>
  <c r="F14" i="9"/>
  <c r="F12" i="9"/>
  <c r="F11" i="9"/>
  <c r="F13" i="9"/>
  <c r="F9" i="9"/>
  <c r="K8" i="9"/>
  <c r="F8" i="9"/>
  <c r="F10" i="9"/>
  <c r="Q7" i="9"/>
  <c r="P7" i="9"/>
  <c r="G7" i="9"/>
  <c r="P6" i="9"/>
  <c r="R1" i="9"/>
  <c r="F24" i="8"/>
  <c r="F23" i="8"/>
  <c r="F21" i="8"/>
  <c r="F22" i="8"/>
  <c r="F20" i="8"/>
  <c r="F18" i="8"/>
  <c r="F17" i="8"/>
  <c r="F15" i="8"/>
  <c r="F16" i="8"/>
  <c r="F14" i="8"/>
  <c r="F12" i="8"/>
  <c r="F13" i="8"/>
  <c r="F11" i="8"/>
  <c r="F9" i="8"/>
  <c r="K8" i="8"/>
  <c r="F8" i="8"/>
  <c r="Q7" i="8"/>
  <c r="P7" i="8"/>
  <c r="G7" i="8"/>
  <c r="P6" i="8"/>
  <c r="R1" i="8"/>
  <c r="F81" i="13"/>
  <c r="F80" i="13"/>
  <c r="F78" i="13"/>
  <c r="F77" i="13"/>
  <c r="F75" i="13"/>
  <c r="F74" i="13"/>
  <c r="F76" i="13"/>
  <c r="F72" i="13"/>
  <c r="F71" i="13"/>
  <c r="F73" i="13"/>
  <c r="F69" i="13"/>
  <c r="F70" i="13"/>
  <c r="F68" i="13"/>
  <c r="Q7" i="7"/>
  <c r="P7" i="7"/>
  <c r="G7" i="7"/>
  <c r="P6" i="7"/>
  <c r="F39" i="9"/>
  <c r="F30" i="9"/>
  <c r="Q7" i="6"/>
  <c r="G7" i="6"/>
  <c r="P6" i="6"/>
  <c r="F20" i="4"/>
  <c r="R23" i="6"/>
  <c r="G449" i="5"/>
  <c r="G447" i="5"/>
  <c r="G445" i="5"/>
  <c r="G443" i="5"/>
  <c r="G442" i="5"/>
  <c r="G440" i="5"/>
  <c r="G438" i="5"/>
  <c r="G436" i="5"/>
  <c r="F430" i="5"/>
  <c r="F429" i="5"/>
  <c r="F428" i="5"/>
  <c r="F427" i="5"/>
  <c r="G424" i="5"/>
  <c r="G419" i="5"/>
  <c r="G414" i="5"/>
  <c r="G409" i="5"/>
  <c r="G404" i="5"/>
  <c r="G399" i="5"/>
  <c r="G382" i="5"/>
  <c r="G380" i="5"/>
  <c r="G378" i="5"/>
  <c r="G376" i="5"/>
  <c r="G375" i="5"/>
  <c r="G373" i="5"/>
  <c r="G371" i="5"/>
  <c r="G369" i="5"/>
  <c r="R364" i="5"/>
  <c r="R383" i="5"/>
  <c r="F363" i="5"/>
  <c r="F362" i="5"/>
  <c r="F361" i="5"/>
  <c r="F360" i="5"/>
  <c r="G357" i="5"/>
  <c r="G352" i="5"/>
  <c r="G347" i="5"/>
  <c r="G342" i="5"/>
  <c r="G337" i="5"/>
  <c r="G332" i="5"/>
  <c r="G314" i="5"/>
  <c r="G312" i="5"/>
  <c r="G310" i="5"/>
  <c r="G308" i="5"/>
  <c r="G307" i="5"/>
  <c r="G305" i="5"/>
  <c r="G303" i="5"/>
  <c r="R294" i="5"/>
  <c r="F292" i="5"/>
  <c r="F291" i="5"/>
  <c r="F290" i="5"/>
  <c r="F289" i="5"/>
  <c r="F288" i="5"/>
  <c r="G278" i="5"/>
  <c r="G264" i="5"/>
  <c r="G257" i="5"/>
  <c r="G250" i="5"/>
  <c r="G231" i="5"/>
  <c r="G229" i="5"/>
  <c r="G227" i="5"/>
  <c r="G225" i="5"/>
  <c r="G224" i="5"/>
  <c r="G222" i="5"/>
  <c r="R211" i="5"/>
  <c r="F209" i="5"/>
  <c r="F238" i="5"/>
  <c r="F208" i="5"/>
  <c r="F207" i="5"/>
  <c r="F206" i="5"/>
  <c r="F205" i="5"/>
  <c r="G195" i="5"/>
  <c r="G181" i="5"/>
  <c r="G174" i="5"/>
  <c r="G167" i="5"/>
  <c r="G147" i="5"/>
  <c r="G145" i="5"/>
  <c r="G143" i="5"/>
  <c r="G141" i="5"/>
  <c r="G140" i="5"/>
  <c r="G138" i="5"/>
  <c r="G136" i="5"/>
  <c r="R127" i="5"/>
  <c r="F125" i="5"/>
  <c r="F124" i="5"/>
  <c r="F123" i="5"/>
  <c r="F122" i="5"/>
  <c r="F121" i="5"/>
  <c r="G118" i="5"/>
  <c r="G111" i="5"/>
  <c r="G97" i="5"/>
  <c r="G90" i="5"/>
  <c r="G83" i="5"/>
  <c r="G64" i="5"/>
  <c r="G62" i="5"/>
  <c r="L62" i="5"/>
  <c r="G60" i="5"/>
  <c r="G58" i="5"/>
  <c r="G57" i="5"/>
  <c r="G55" i="5"/>
  <c r="G53" i="5"/>
  <c r="G51" i="5"/>
  <c r="F45" i="5"/>
  <c r="F44" i="5"/>
  <c r="F43" i="5"/>
  <c r="F42" i="5"/>
  <c r="G39" i="5"/>
  <c r="G34" i="5"/>
  <c r="G29" i="5"/>
  <c r="G24" i="5"/>
  <c r="G19" i="5"/>
  <c r="G14" i="5"/>
  <c r="F47" i="4"/>
  <c r="F46" i="4"/>
  <c r="I46" i="4"/>
  <c r="F44" i="4"/>
  <c r="I44" i="4"/>
  <c r="F43" i="4"/>
  <c r="I43" i="4"/>
  <c r="F41" i="4"/>
  <c r="F40" i="4"/>
  <c r="I40" i="4"/>
  <c r="F38" i="4"/>
  <c r="F37" i="4"/>
  <c r="I37" i="4"/>
  <c r="F35" i="4"/>
  <c r="F34" i="4"/>
  <c r="F31" i="4"/>
  <c r="I34" i="4"/>
  <c r="F32" i="4"/>
  <c r="F21" i="4"/>
  <c r="I20" i="4"/>
  <c r="F18" i="4"/>
  <c r="F17" i="4"/>
  <c r="I17" i="4"/>
  <c r="K20" i="6"/>
  <c r="F15" i="4"/>
  <c r="I15" i="4"/>
  <c r="F14" i="4"/>
  <c r="I14" i="4"/>
  <c r="K17" i="7"/>
  <c r="K43" i="12"/>
  <c r="F12" i="4"/>
  <c r="R15" i="6"/>
  <c r="I12" i="4"/>
  <c r="F11" i="4"/>
  <c r="I11" i="4"/>
  <c r="K14" i="6"/>
  <c r="F9" i="4"/>
  <c r="R12" i="6"/>
  <c r="I8" i="4"/>
  <c r="F6" i="4"/>
  <c r="F17" i="3"/>
  <c r="F16" i="3"/>
  <c r="F15" i="3"/>
  <c r="F14" i="3"/>
  <c r="F13" i="3"/>
  <c r="F12" i="3"/>
  <c r="F11" i="3"/>
  <c r="F10" i="3"/>
  <c r="F9" i="3"/>
  <c r="F8" i="3"/>
  <c r="F7" i="3"/>
  <c r="F6" i="3"/>
  <c r="F5" i="3"/>
  <c r="F4" i="3"/>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R223" i="5"/>
  <c r="F25" i="8"/>
  <c r="F19" i="13"/>
  <c r="N18" i="21"/>
  <c r="I38" i="4"/>
  <c r="F82" i="13"/>
  <c r="F19" i="9"/>
  <c r="F13" i="11"/>
  <c r="F22" i="12"/>
  <c r="G65" i="12"/>
  <c r="G68" i="12"/>
  <c r="G74" i="12"/>
  <c r="G77" i="12"/>
  <c r="N8" i="21"/>
  <c r="N16" i="21"/>
  <c r="N24" i="21"/>
  <c r="N59" i="22"/>
  <c r="J61" i="22"/>
  <c r="F10" i="12"/>
  <c r="F16" i="13"/>
  <c r="F22" i="13"/>
  <c r="G55" i="13"/>
  <c r="G61" i="13"/>
  <c r="G64" i="13"/>
  <c r="G67" i="13"/>
  <c r="J8" i="21"/>
  <c r="N22" i="21"/>
  <c r="J24" i="21"/>
  <c r="N57" i="22"/>
  <c r="F61" i="22"/>
  <c r="F63" i="22"/>
  <c r="E14" i="15"/>
  <c r="J14" i="15"/>
  <c r="K14" i="15"/>
  <c r="E12" i="15"/>
  <c r="E17" i="15"/>
  <c r="E25" i="15"/>
  <c r="R8" i="7"/>
  <c r="R8" i="6"/>
  <c r="R8" i="11"/>
  <c r="R14" i="7"/>
  <c r="R14" i="6"/>
  <c r="R14" i="10"/>
  <c r="R15" i="7"/>
  <c r="P15" i="7"/>
  <c r="G15" i="7"/>
  <c r="R20" i="7"/>
  <c r="P20" i="7"/>
  <c r="R20" i="6"/>
  <c r="R20" i="10"/>
  <c r="R21" i="7"/>
  <c r="R21" i="6"/>
  <c r="P21" i="6"/>
  <c r="I35" i="4"/>
  <c r="I41" i="4"/>
  <c r="I47" i="4"/>
  <c r="R213" i="5"/>
  <c r="R219" i="5"/>
  <c r="R298" i="5"/>
  <c r="R304" i="5"/>
  <c r="R9" i="7"/>
  <c r="R12" i="7"/>
  <c r="P12" i="7"/>
  <c r="R17" i="7"/>
  <c r="P17" i="7"/>
  <c r="G17" i="7"/>
  <c r="R17" i="6"/>
  <c r="R18" i="7"/>
  <c r="P18" i="7"/>
  <c r="I18" i="4"/>
  <c r="R23" i="7"/>
  <c r="P23" i="7"/>
  <c r="G23" i="7"/>
  <c r="R295" i="5"/>
  <c r="R368" i="5"/>
  <c r="R370" i="5"/>
  <c r="R372" i="5"/>
  <c r="P372" i="5"/>
  <c r="R374" i="5"/>
  <c r="F26" i="13"/>
  <c r="F26" i="11"/>
  <c r="F34" i="12"/>
  <c r="F36" i="12"/>
  <c r="F29" i="13"/>
  <c r="F37" i="12"/>
  <c r="F29" i="11"/>
  <c r="F32" i="13"/>
  <c r="F32" i="11"/>
  <c r="F40" i="12"/>
  <c r="F32" i="10"/>
  <c r="F35" i="13"/>
  <c r="F43" i="12"/>
  <c r="F35" i="11"/>
  <c r="F35" i="10"/>
  <c r="F38" i="13"/>
  <c r="F46" i="12"/>
  <c r="F38" i="11"/>
  <c r="F38" i="10"/>
  <c r="P9" i="7"/>
  <c r="P21" i="7"/>
  <c r="G21" i="7"/>
  <c r="F26" i="8"/>
  <c r="F29" i="8"/>
  <c r="F32" i="8"/>
  <c r="F35" i="8"/>
  <c r="F38" i="8"/>
  <c r="F26" i="9"/>
  <c r="F32" i="9"/>
  <c r="F35" i="9"/>
  <c r="F37" i="9"/>
  <c r="F26" i="10"/>
  <c r="F29" i="10"/>
  <c r="R367" i="5"/>
  <c r="P367" i="5"/>
  <c r="R377" i="5"/>
  <c r="R381" i="5"/>
  <c r="Q6" i="6"/>
  <c r="P14" i="6"/>
  <c r="P20" i="6"/>
  <c r="F27" i="13"/>
  <c r="F35" i="12"/>
  <c r="F27" i="11"/>
  <c r="F30" i="13"/>
  <c r="F30" i="11"/>
  <c r="F38" i="12"/>
  <c r="F30" i="10"/>
  <c r="F33" i="13"/>
  <c r="F41" i="12"/>
  <c r="F33" i="10"/>
  <c r="F33" i="11"/>
  <c r="F36" i="13"/>
  <c r="F44" i="12"/>
  <c r="F36" i="11"/>
  <c r="F36" i="10"/>
  <c r="F39" i="13"/>
  <c r="F47" i="12"/>
  <c r="F48" i="12"/>
  <c r="F39" i="11"/>
  <c r="F40" i="11"/>
  <c r="F39" i="10"/>
  <c r="Q9" i="7"/>
  <c r="P14" i="7"/>
  <c r="F27" i="8"/>
  <c r="F30" i="8"/>
  <c r="F33" i="8"/>
  <c r="F36" i="8"/>
  <c r="F39" i="8"/>
  <c r="F27" i="9"/>
  <c r="F29" i="9"/>
  <c r="F31" i="9"/>
  <c r="F33" i="9"/>
  <c r="F36" i="9"/>
  <c r="F38" i="9"/>
  <c r="F40" i="9"/>
  <c r="F27" i="10"/>
  <c r="E9" i="15"/>
  <c r="J9" i="15"/>
  <c r="K9" i="15"/>
  <c r="E13" i="15"/>
  <c r="E15" i="15"/>
  <c r="E22" i="15"/>
  <c r="E26" i="15"/>
  <c r="E34" i="15"/>
  <c r="I36" i="15"/>
  <c r="E38" i="15"/>
  <c r="E39" i="15"/>
  <c r="I40" i="15"/>
  <c r="E43" i="15"/>
  <c r="J43" i="15"/>
  <c r="K43" i="15"/>
  <c r="E44" i="15"/>
  <c r="J44" i="15"/>
  <c r="K44" i="15"/>
  <c r="I45" i="15"/>
  <c r="E47" i="15"/>
  <c r="I47" i="15"/>
  <c r="E48" i="15"/>
  <c r="J48" i="15"/>
  <c r="K48" i="15"/>
  <c r="I48" i="15"/>
  <c r="E49" i="15"/>
  <c r="I49" i="15"/>
  <c r="E50" i="15"/>
  <c r="J50" i="15"/>
  <c r="K50" i="15"/>
  <c r="I50" i="15"/>
  <c r="E51" i="15"/>
  <c r="I51" i="15"/>
  <c r="E52" i="15"/>
  <c r="J52" i="15"/>
  <c r="K52" i="15"/>
  <c r="I52" i="15"/>
  <c r="R29" i="18"/>
  <c r="N29" i="18"/>
  <c r="P29" i="18"/>
  <c r="H29" i="18"/>
  <c r="R31" i="18"/>
  <c r="N31" i="18"/>
  <c r="P31" i="18"/>
  <c r="L31" i="18"/>
  <c r="H31" i="18"/>
  <c r="N33" i="18"/>
  <c r="J33" i="18"/>
  <c r="P33" i="18"/>
  <c r="H33" i="18"/>
  <c r="R35" i="18"/>
  <c r="N35" i="18"/>
  <c r="P35" i="18"/>
  <c r="L35" i="18"/>
  <c r="H35" i="18"/>
  <c r="N37" i="18"/>
  <c r="J37" i="18"/>
  <c r="P37" i="18"/>
  <c r="H37" i="18"/>
  <c r="G15" i="19"/>
  <c r="K37" i="19"/>
  <c r="O37" i="19"/>
  <c r="I39" i="19"/>
  <c r="M39" i="19"/>
  <c r="M38" i="19"/>
  <c r="J27" i="5"/>
  <c r="Q39" i="19"/>
  <c r="G40" i="19"/>
  <c r="F120" i="19"/>
  <c r="G120" i="19"/>
  <c r="K39" i="19"/>
  <c r="F84" i="19"/>
  <c r="Q66" i="19"/>
  <c r="M67" i="19"/>
  <c r="Q67" i="19"/>
  <c r="I135" i="19"/>
  <c r="M135" i="19"/>
  <c r="Q135" i="19"/>
  <c r="G137" i="19"/>
  <c r="F142" i="19"/>
  <c r="G142" i="19"/>
  <c r="G163" i="19"/>
  <c r="M163" i="19"/>
  <c r="K66" i="19"/>
  <c r="K67" i="19"/>
  <c r="K110" i="19"/>
  <c r="G113" i="19"/>
  <c r="O113" i="19"/>
  <c r="O111" i="19"/>
  <c r="K135" i="19"/>
  <c r="G162" i="19"/>
  <c r="G164" i="19"/>
  <c r="H5" i="21"/>
  <c r="L5" i="21"/>
  <c r="H7" i="21"/>
  <c r="L7" i="21"/>
  <c r="H9" i="21"/>
  <c r="L9" i="21"/>
  <c r="H11" i="21"/>
  <c r="L11" i="21"/>
  <c r="H15" i="21"/>
  <c r="L15" i="21"/>
  <c r="H17" i="21"/>
  <c r="L17" i="21"/>
  <c r="H19" i="21"/>
  <c r="H21" i="21"/>
  <c r="L21" i="21"/>
  <c r="H23" i="21"/>
  <c r="L23" i="21"/>
  <c r="H25" i="21"/>
  <c r="L25" i="21"/>
  <c r="H27" i="21"/>
  <c r="L27" i="21"/>
  <c r="N29" i="21"/>
  <c r="J29" i="21"/>
  <c r="L29" i="21"/>
  <c r="H8" i="20"/>
  <c r="H7" i="20"/>
  <c r="K16" i="5"/>
  <c r="K9" i="5"/>
  <c r="L8" i="20"/>
  <c r="L7" i="20"/>
  <c r="K18" i="5"/>
  <c r="K11" i="5"/>
  <c r="J5" i="21"/>
  <c r="L6" i="21"/>
  <c r="J7" i="21"/>
  <c r="L8" i="21"/>
  <c r="J9" i="21"/>
  <c r="H10" i="21"/>
  <c r="J11" i="21"/>
  <c r="H14" i="21"/>
  <c r="J15" i="21"/>
  <c r="H16" i="21"/>
  <c r="L16" i="21"/>
  <c r="J17" i="21"/>
  <c r="L18" i="21"/>
  <c r="H20" i="21"/>
  <c r="L20" i="21"/>
  <c r="J21" i="21"/>
  <c r="H22" i="21"/>
  <c r="J23" i="21"/>
  <c r="L24" i="21"/>
  <c r="J25" i="21"/>
  <c r="J27" i="21"/>
  <c r="H28" i="21"/>
  <c r="L28" i="21"/>
  <c r="H29" i="21"/>
  <c r="H30" i="21"/>
  <c r="H56" i="22"/>
  <c r="L56" i="22"/>
  <c r="P56" i="22"/>
  <c r="P65" i="22"/>
  <c r="P67" i="22"/>
  <c r="I441" i="5"/>
  <c r="L58" i="22"/>
  <c r="H60" i="22"/>
  <c r="L60" i="22"/>
  <c r="P60" i="22"/>
  <c r="N61" i="22"/>
  <c r="H62" i="22"/>
  <c r="L62" i="22"/>
  <c r="P62" i="22"/>
  <c r="H64" i="22"/>
  <c r="L64" i="22"/>
  <c r="P64" i="22"/>
  <c r="F56" i="22"/>
  <c r="J56" i="22"/>
  <c r="H57" i="22"/>
  <c r="L57" i="22"/>
  <c r="J58" i="22"/>
  <c r="H59" i="22"/>
  <c r="F60" i="22"/>
  <c r="J60" i="22"/>
  <c r="H61" i="22"/>
  <c r="L61" i="22"/>
  <c r="F62" i="22"/>
  <c r="J62" i="22"/>
  <c r="H63" i="22"/>
  <c r="F64" i="22"/>
  <c r="J64" i="22"/>
  <c r="Q9" i="6"/>
  <c r="Q9" i="9"/>
  <c r="K47" i="15"/>
  <c r="J40" i="15"/>
  <c r="K40" i="15"/>
  <c r="J34" i="15"/>
  <c r="K34" i="15"/>
  <c r="K162" i="19"/>
  <c r="I162" i="19"/>
  <c r="Q113" i="19"/>
  <c r="O72" i="19"/>
  <c r="K72" i="19"/>
  <c r="Q72" i="19"/>
  <c r="M72" i="19"/>
  <c r="Q163" i="19"/>
  <c r="I163" i="19"/>
  <c r="O163" i="19"/>
  <c r="K163" i="19"/>
  <c r="F91" i="19"/>
  <c r="G91" i="19"/>
  <c r="G84" i="19"/>
  <c r="O84" i="19"/>
  <c r="F124" i="19"/>
  <c r="Q40" i="19"/>
  <c r="M40" i="19"/>
  <c r="I40" i="19"/>
  <c r="I38" i="19"/>
  <c r="J25" i="5"/>
  <c r="O40" i="19"/>
  <c r="K40" i="19"/>
  <c r="F28" i="10"/>
  <c r="F34" i="9"/>
  <c r="F40" i="10"/>
  <c r="F37" i="10"/>
  <c r="F45" i="12"/>
  <c r="F34" i="10"/>
  <c r="F34" i="11"/>
  <c r="F31" i="11"/>
  <c r="F28" i="11"/>
  <c r="R23" i="8"/>
  <c r="R17" i="13"/>
  <c r="R17" i="12"/>
  <c r="R17" i="11"/>
  <c r="R17" i="10"/>
  <c r="R17" i="9"/>
  <c r="R17" i="8"/>
  <c r="R12" i="12"/>
  <c r="R12" i="11"/>
  <c r="R12" i="10"/>
  <c r="R12" i="8"/>
  <c r="R9" i="12"/>
  <c r="R9" i="11"/>
  <c r="R9" i="8"/>
  <c r="R9" i="9"/>
  <c r="R21" i="13"/>
  <c r="R21" i="11"/>
  <c r="R21" i="10"/>
  <c r="R21" i="9"/>
  <c r="R20" i="13"/>
  <c r="R20" i="12"/>
  <c r="R20" i="11"/>
  <c r="R20" i="9"/>
  <c r="R20" i="8"/>
  <c r="R15" i="13"/>
  <c r="R15" i="11"/>
  <c r="R15" i="10"/>
  <c r="R15" i="9"/>
  <c r="R14" i="13"/>
  <c r="R14" i="12"/>
  <c r="R14" i="11"/>
  <c r="R14" i="9"/>
  <c r="R14" i="8"/>
  <c r="R8" i="12"/>
  <c r="R8" i="13"/>
  <c r="Q8" i="6"/>
  <c r="Q8" i="11"/>
  <c r="R8" i="10"/>
  <c r="R8" i="9"/>
  <c r="R8" i="8"/>
  <c r="L65" i="22"/>
  <c r="L67" i="22"/>
  <c r="I306" i="5"/>
  <c r="K164" i="19"/>
  <c r="K161" i="19"/>
  <c r="Q164" i="19"/>
  <c r="M164" i="19"/>
  <c r="O70" i="19"/>
  <c r="K70" i="19"/>
  <c r="M70" i="19"/>
  <c r="F146" i="19"/>
  <c r="F150" i="19"/>
  <c r="F154" i="19"/>
  <c r="Q73" i="19"/>
  <c r="M73" i="19"/>
  <c r="O73" i="19"/>
  <c r="K73" i="19"/>
  <c r="K77" i="19"/>
  <c r="Q116" i="19"/>
  <c r="Q115" i="19"/>
  <c r="G14" i="7"/>
  <c r="P20" i="12"/>
  <c r="P20" i="10"/>
  <c r="G20" i="6"/>
  <c r="G20" i="13"/>
  <c r="F31" i="10"/>
  <c r="F28" i="9"/>
  <c r="G12" i="7"/>
  <c r="F42" i="12"/>
  <c r="K20" i="7"/>
  <c r="K98" i="12"/>
  <c r="K14" i="7"/>
  <c r="K14" i="11"/>
  <c r="K23" i="7"/>
  <c r="K49" i="12"/>
  <c r="K23" i="6"/>
  <c r="K17" i="6"/>
  <c r="K35" i="7"/>
  <c r="K23" i="12"/>
  <c r="K29" i="6"/>
  <c r="K23" i="8"/>
  <c r="K20" i="13"/>
  <c r="K72" i="12"/>
  <c r="K20" i="10"/>
  <c r="F98" i="19"/>
  <c r="F105" i="19"/>
  <c r="I91" i="19"/>
  <c r="K59" i="13"/>
  <c r="K62" i="13"/>
  <c r="K20" i="11"/>
  <c r="G20" i="12"/>
  <c r="G146" i="19"/>
  <c r="Q146" i="19"/>
  <c r="K84" i="19"/>
  <c r="Q84" i="19"/>
  <c r="M84" i="19"/>
  <c r="G105" i="19"/>
  <c r="G98" i="19"/>
  <c r="K29" i="8"/>
  <c r="O146" i="19"/>
  <c r="O98" i="19"/>
  <c r="Q98" i="19"/>
  <c r="I98" i="19"/>
  <c r="K32" i="6"/>
  <c r="K17" i="8"/>
  <c r="Q6" i="9"/>
  <c r="Q6" i="12"/>
  <c r="Q6" i="13"/>
  <c r="Q6" i="11"/>
  <c r="Q6" i="8"/>
  <c r="Q6" i="7"/>
  <c r="R12" i="5"/>
  <c r="Q6" i="10"/>
  <c r="R397" i="5"/>
  <c r="R400" i="5"/>
  <c r="S393" i="5"/>
  <c r="J28" i="21"/>
  <c r="N28" i="21"/>
  <c r="F8" i="20"/>
  <c r="F7" i="20"/>
  <c r="K15" i="5"/>
  <c r="K8" i="5"/>
  <c r="Q20" i="6"/>
  <c r="Q69" i="19"/>
  <c r="K69" i="19"/>
  <c r="O69" i="19"/>
  <c r="M69" i="19"/>
  <c r="R32" i="5"/>
  <c r="R35" i="5"/>
  <c r="R31" i="5"/>
  <c r="R418" i="5"/>
  <c r="R421" i="5"/>
  <c r="O20" i="6"/>
  <c r="O142" i="19"/>
  <c r="K14" i="12"/>
  <c r="K14" i="10"/>
  <c r="K32" i="7"/>
  <c r="F79" i="13"/>
  <c r="I110" i="19"/>
  <c r="P57" i="22"/>
  <c r="O110" i="19"/>
  <c r="D11" i="20"/>
  <c r="N11" i="20"/>
  <c r="N10" i="20"/>
  <c r="J20" i="21"/>
  <c r="F57" i="22"/>
  <c r="J13" i="21"/>
  <c r="H13" i="21"/>
  <c r="N13" i="21"/>
  <c r="J12" i="21"/>
  <c r="H12" i="21"/>
  <c r="N12" i="21"/>
  <c r="R9" i="18"/>
  <c r="L9" i="18"/>
  <c r="J9" i="18"/>
  <c r="P9" i="18"/>
  <c r="N9" i="18"/>
  <c r="H9" i="18"/>
  <c r="R17" i="18"/>
  <c r="P17" i="18"/>
  <c r="H17" i="18"/>
  <c r="J17" i="18"/>
  <c r="L17" i="18"/>
  <c r="N17" i="18"/>
  <c r="R15" i="18"/>
  <c r="L15" i="18"/>
  <c r="P15" i="18"/>
  <c r="J15" i="18"/>
  <c r="H15" i="18"/>
  <c r="N15" i="18"/>
  <c r="R13" i="18"/>
  <c r="H13" i="18"/>
  <c r="L13" i="18"/>
  <c r="P13" i="18"/>
  <c r="J13" i="18"/>
  <c r="N13" i="18"/>
  <c r="R7" i="18"/>
  <c r="L7" i="18"/>
  <c r="J7" i="18"/>
  <c r="P7" i="18"/>
  <c r="N7" i="18"/>
  <c r="H7" i="18"/>
  <c r="R11" i="18"/>
  <c r="J11" i="18"/>
  <c r="H11" i="18"/>
  <c r="N11" i="18"/>
  <c r="L11" i="18"/>
  <c r="P11" i="18"/>
  <c r="R8" i="18"/>
  <c r="J8" i="18"/>
  <c r="H8" i="18"/>
  <c r="R16" i="18"/>
  <c r="J16" i="18"/>
  <c r="H16" i="18"/>
  <c r="R19" i="18"/>
  <c r="L19" i="18"/>
  <c r="N19" i="18"/>
  <c r="H19" i="18"/>
  <c r="J19" i="18"/>
  <c r="P19" i="18"/>
  <c r="R23" i="18"/>
  <c r="L23" i="18"/>
  <c r="N23" i="18"/>
  <c r="H23" i="18"/>
  <c r="R27" i="18"/>
  <c r="L27" i="18"/>
  <c r="J6" i="18"/>
  <c r="L6" i="18"/>
  <c r="N6" i="18"/>
  <c r="P6" i="18"/>
  <c r="R6" i="18"/>
  <c r="J14" i="18"/>
  <c r="N14" i="18"/>
  <c r="R14" i="18"/>
  <c r="R20" i="18"/>
  <c r="N20" i="18"/>
  <c r="J20" i="18"/>
  <c r="R24" i="18"/>
  <c r="N24" i="18"/>
  <c r="J24" i="18"/>
  <c r="R28" i="18"/>
  <c r="N28" i="18"/>
  <c r="J28" i="18"/>
  <c r="P32" i="18"/>
  <c r="R32" i="18"/>
  <c r="L32" i="18"/>
  <c r="N32" i="18"/>
  <c r="H32" i="18"/>
  <c r="J32" i="18"/>
  <c r="P36" i="18"/>
  <c r="R36" i="18"/>
  <c r="L36" i="18"/>
  <c r="N36" i="18"/>
  <c r="H36" i="18"/>
  <c r="J36" i="18"/>
  <c r="P58" i="18"/>
  <c r="N58" i="18"/>
  <c r="L58" i="18"/>
  <c r="J58" i="18"/>
  <c r="H58" i="18"/>
  <c r="N62" i="18"/>
  <c r="J62" i="18"/>
  <c r="P66" i="18"/>
  <c r="N66" i="18"/>
  <c r="L66" i="18"/>
  <c r="J66" i="18"/>
  <c r="H66" i="18"/>
  <c r="P70" i="18"/>
  <c r="N70" i="18"/>
  <c r="L70" i="18"/>
  <c r="J70" i="18"/>
  <c r="H70" i="18"/>
  <c r="P74" i="18"/>
  <c r="N74" i="18"/>
  <c r="L74" i="18"/>
  <c r="J74" i="18"/>
  <c r="H74" i="18"/>
  <c r="P12" i="18"/>
  <c r="N12" i="18"/>
  <c r="L12" i="18"/>
  <c r="J21" i="18"/>
  <c r="P21" i="18"/>
  <c r="R21" i="18"/>
  <c r="L21" i="18"/>
  <c r="N21" i="18"/>
  <c r="H21" i="18"/>
  <c r="J25" i="18"/>
  <c r="P25" i="18"/>
  <c r="J10" i="18"/>
  <c r="N10" i="18"/>
  <c r="R10" i="18"/>
  <c r="R18" i="18"/>
  <c r="P18" i="18"/>
  <c r="L18" i="18"/>
  <c r="J18" i="18"/>
  <c r="N22" i="18"/>
  <c r="H22" i="18"/>
  <c r="P22" i="18"/>
  <c r="R22" i="18"/>
  <c r="L22" i="18"/>
  <c r="H26" i="18"/>
  <c r="J26" i="18"/>
  <c r="P26" i="18"/>
  <c r="L26" i="18"/>
  <c r="N30" i="18"/>
  <c r="H30" i="18"/>
  <c r="J30" i="18"/>
  <c r="P30" i="18"/>
  <c r="R30" i="18"/>
  <c r="L30" i="18"/>
  <c r="N34" i="18"/>
  <c r="H34" i="18"/>
  <c r="J34" i="18"/>
  <c r="P34" i="18"/>
  <c r="R34" i="18"/>
  <c r="L34" i="18"/>
  <c r="L52" i="18"/>
  <c r="J52" i="18"/>
  <c r="H52" i="18"/>
  <c r="H56" i="18"/>
  <c r="H60" i="18"/>
  <c r="H64" i="18"/>
  <c r="H68" i="18"/>
  <c r="H72" i="18"/>
  <c r="P52" i="18"/>
  <c r="N52" i="18"/>
  <c r="L56" i="18"/>
  <c r="J56" i="18"/>
  <c r="P56" i="18"/>
  <c r="N56" i="18"/>
  <c r="L60" i="18"/>
  <c r="J60" i="18"/>
  <c r="P60" i="18"/>
  <c r="N60" i="18"/>
  <c r="L64" i="18"/>
  <c r="J64" i="18"/>
  <c r="P64" i="18"/>
  <c r="N64" i="18"/>
  <c r="L68" i="18"/>
  <c r="J68" i="18"/>
  <c r="P68" i="18"/>
  <c r="N68" i="18"/>
  <c r="L72" i="18"/>
  <c r="P72" i="18"/>
  <c r="L76" i="18"/>
  <c r="P76" i="18"/>
  <c r="G43" i="19"/>
  <c r="G44" i="19"/>
  <c r="M44" i="19"/>
  <c r="P70" i="23"/>
  <c r="R70" i="23"/>
  <c r="L70" i="23"/>
  <c r="N70" i="23"/>
  <c r="H70" i="23"/>
  <c r="J70" i="23"/>
  <c r="P10" i="23"/>
  <c r="R10" i="23"/>
  <c r="L10" i="23"/>
  <c r="J10" i="23"/>
  <c r="N10" i="23"/>
  <c r="L68" i="23"/>
  <c r="R68" i="23"/>
  <c r="H68" i="23"/>
  <c r="N68" i="23"/>
  <c r="P68" i="23"/>
  <c r="J68" i="23"/>
  <c r="P6" i="23"/>
  <c r="N6" i="23"/>
  <c r="R6" i="23"/>
  <c r="J6" i="23"/>
  <c r="L6" i="23"/>
  <c r="P51" i="23"/>
  <c r="R51" i="23"/>
  <c r="N51" i="23"/>
  <c r="H51" i="23"/>
  <c r="J51" i="23"/>
  <c r="L55" i="23"/>
  <c r="P55" i="23"/>
  <c r="R55" i="23"/>
  <c r="N55" i="23"/>
  <c r="J55" i="23"/>
  <c r="H55" i="23"/>
  <c r="P64" i="23"/>
  <c r="N64" i="23"/>
  <c r="H64" i="23"/>
  <c r="P74" i="23"/>
  <c r="R74" i="23"/>
  <c r="L74" i="23"/>
  <c r="N74" i="23"/>
  <c r="H74" i="23"/>
  <c r="J74" i="23"/>
  <c r="N53" i="23"/>
  <c r="H53" i="23"/>
  <c r="P53" i="23"/>
  <c r="J53" i="23"/>
  <c r="R53" i="23"/>
  <c r="L53" i="23"/>
  <c r="R18" i="23"/>
  <c r="P18" i="23"/>
  <c r="N18" i="23"/>
  <c r="L18" i="23"/>
  <c r="J18" i="23"/>
  <c r="L66" i="23"/>
  <c r="R66" i="23"/>
  <c r="H66" i="23"/>
  <c r="N66" i="23"/>
  <c r="P66" i="23"/>
  <c r="J66" i="23"/>
  <c r="N72" i="23"/>
  <c r="J72" i="23"/>
  <c r="P72" i="23"/>
  <c r="R72" i="23"/>
  <c r="P13" i="23"/>
  <c r="L13" i="23"/>
  <c r="R13" i="23"/>
  <c r="P50" i="23"/>
  <c r="L50" i="23"/>
  <c r="H50" i="23"/>
  <c r="L58" i="23"/>
  <c r="H58" i="23"/>
  <c r="P58" i="23"/>
  <c r="P59" i="23"/>
  <c r="P61" i="23"/>
  <c r="H377" i="5"/>
  <c r="N58" i="23"/>
  <c r="L71" i="23"/>
  <c r="H71" i="23"/>
  <c r="P71" i="23"/>
  <c r="R7" i="23"/>
  <c r="P7" i="23"/>
  <c r="P19" i="23"/>
  <c r="N19" i="23"/>
  <c r="L19" i="23"/>
  <c r="J19" i="23"/>
  <c r="R19" i="23"/>
  <c r="H56" i="23"/>
  <c r="P56" i="23"/>
  <c r="N56" i="23"/>
  <c r="R69" i="23"/>
  <c r="L69" i="23"/>
  <c r="N69" i="23"/>
  <c r="H69" i="23"/>
  <c r="R8" i="23"/>
  <c r="J8" i="23"/>
  <c r="P8" i="23"/>
  <c r="N8" i="23"/>
  <c r="L8" i="23"/>
  <c r="N11" i="23"/>
  <c r="R11" i="23"/>
  <c r="L11" i="23"/>
  <c r="P11" i="23"/>
  <c r="J11" i="23"/>
  <c r="P17" i="23"/>
  <c r="L17" i="23"/>
  <c r="J54" i="23"/>
  <c r="H54" i="23"/>
  <c r="L54" i="23"/>
  <c r="P54" i="23"/>
  <c r="R54" i="23"/>
  <c r="N54" i="23"/>
  <c r="L67" i="23"/>
  <c r="P67" i="23"/>
  <c r="R67" i="23"/>
  <c r="N67" i="23"/>
  <c r="J67" i="23"/>
  <c r="H67" i="23"/>
  <c r="R75" i="23"/>
  <c r="J75" i="23"/>
  <c r="P75" i="23"/>
  <c r="H75" i="23"/>
  <c r="L75" i="23"/>
  <c r="N75" i="23"/>
  <c r="P9" i="23"/>
  <c r="J9" i="23"/>
  <c r="L9" i="23"/>
  <c r="N9" i="23"/>
  <c r="R9" i="23"/>
  <c r="R12" i="23"/>
  <c r="J12" i="23"/>
  <c r="P12" i="23"/>
  <c r="N12" i="23"/>
  <c r="L12" i="23"/>
  <c r="R15" i="23"/>
  <c r="N15" i="23"/>
  <c r="P15" i="23"/>
  <c r="J15" i="23"/>
  <c r="L15" i="23"/>
  <c r="R52" i="23"/>
  <c r="L52" i="23"/>
  <c r="N52" i="23"/>
  <c r="H52" i="23"/>
  <c r="J52" i="23"/>
  <c r="P52" i="23"/>
  <c r="L65" i="23"/>
  <c r="P65" i="23"/>
  <c r="P76" i="23"/>
  <c r="P78" i="23"/>
  <c r="R65" i="23"/>
  <c r="N65" i="23"/>
  <c r="J65" i="23"/>
  <c r="H65" i="23"/>
  <c r="J73" i="23"/>
  <c r="P73" i="23"/>
  <c r="R73" i="23"/>
  <c r="L73" i="23"/>
  <c r="N73" i="23"/>
  <c r="H73" i="23"/>
  <c r="F47" i="19"/>
  <c r="F51" i="19"/>
  <c r="F55" i="19"/>
  <c r="F86" i="19"/>
  <c r="F48" i="19"/>
  <c r="O9" i="19"/>
  <c r="O7" i="19"/>
  <c r="J18" i="5"/>
  <c r="J11" i="5"/>
  <c r="M9" i="19"/>
  <c r="F25" i="19"/>
  <c r="Q20" i="19"/>
  <c r="G14" i="19"/>
  <c r="O38" i="19"/>
  <c r="J28" i="5"/>
  <c r="G150" i="19"/>
  <c r="I150" i="19"/>
  <c r="F83" i="19"/>
  <c r="F121" i="19"/>
  <c r="F125" i="19"/>
  <c r="G125" i="19"/>
  <c r="G117" i="19"/>
  <c r="K91" i="19"/>
  <c r="O91" i="19"/>
  <c r="M120" i="19"/>
  <c r="F87" i="19"/>
  <c r="I142" i="19"/>
  <c r="M142" i="19"/>
  <c r="M77" i="19"/>
  <c r="K137" i="19"/>
  <c r="Q137" i="19"/>
  <c r="M113" i="19"/>
  <c r="M111" i="19"/>
  <c r="O77" i="19"/>
  <c r="I137" i="19"/>
  <c r="K113" i="19"/>
  <c r="I113" i="19"/>
  <c r="M105" i="19"/>
  <c r="O105" i="19"/>
  <c r="F24" i="19"/>
  <c r="F29" i="19"/>
  <c r="G29" i="19"/>
  <c r="G19" i="19"/>
  <c r="K19" i="19"/>
  <c r="F145" i="19"/>
  <c r="G145" i="19"/>
  <c r="G141" i="19"/>
  <c r="F172" i="19"/>
  <c r="F177" i="19"/>
  <c r="G172" i="19"/>
  <c r="G167" i="19"/>
  <c r="O10" i="19"/>
  <c r="O138" i="19"/>
  <c r="I138" i="19"/>
  <c r="I136" i="19"/>
  <c r="K138" i="19"/>
  <c r="K136" i="19"/>
  <c r="Q138" i="19"/>
  <c r="M138" i="19"/>
  <c r="G168" i="19"/>
  <c r="F173" i="19"/>
  <c r="F178" i="19"/>
  <c r="O8" i="19"/>
  <c r="M8" i="19"/>
  <c r="M7" i="19"/>
  <c r="J17" i="5"/>
  <c r="J10" i="5"/>
  <c r="Q112" i="19"/>
  <c r="O112" i="19"/>
  <c r="I112" i="19"/>
  <c r="I111" i="19"/>
  <c r="J59" i="5"/>
  <c r="M112" i="19"/>
  <c r="K112" i="19"/>
  <c r="K111" i="19"/>
  <c r="G169" i="19"/>
  <c r="O169" i="19"/>
  <c r="F174" i="19"/>
  <c r="F179" i="19"/>
  <c r="G179" i="19"/>
  <c r="F59" i="22"/>
  <c r="H32" i="22"/>
  <c r="I142" i="5"/>
  <c r="H29" i="22"/>
  <c r="H53" i="22"/>
  <c r="I148" i="5"/>
  <c r="H50" i="22"/>
  <c r="I144" i="5"/>
  <c r="H47" i="22"/>
  <c r="I135" i="5"/>
  <c r="H35" i="22"/>
  <c r="H44" i="22"/>
  <c r="I137" i="5"/>
  <c r="H41" i="22"/>
  <c r="I146" i="5"/>
  <c r="N65" i="22"/>
  <c r="N67" i="22"/>
  <c r="I374" i="5"/>
  <c r="O14" i="19"/>
  <c r="I14" i="19"/>
  <c r="M14" i="19"/>
  <c r="K14" i="19"/>
  <c r="Q14" i="19"/>
  <c r="O43" i="19"/>
  <c r="K43" i="19"/>
  <c r="K20" i="19"/>
  <c r="I20" i="19"/>
  <c r="Q79" i="19"/>
  <c r="K79" i="19"/>
  <c r="M79" i="19"/>
  <c r="O79" i="19"/>
  <c r="F93" i="19"/>
  <c r="G93" i="19"/>
  <c r="O93" i="19"/>
  <c r="G86" i="19"/>
  <c r="Q44" i="19"/>
  <c r="K44" i="19"/>
  <c r="K42" i="19"/>
  <c r="J99" i="5"/>
  <c r="I44" i="19"/>
  <c r="O44" i="19"/>
  <c r="O42" i="19"/>
  <c r="J101" i="5"/>
  <c r="G47" i="19"/>
  <c r="K80" i="19"/>
  <c r="O80" i="19"/>
  <c r="G83" i="19"/>
  <c r="F90" i="19"/>
  <c r="G90" i="19"/>
  <c r="Q90" i="19"/>
  <c r="O76" i="19"/>
  <c r="M76" i="19"/>
  <c r="Q117" i="19"/>
  <c r="K117" i="19"/>
  <c r="M117" i="19"/>
  <c r="O117" i="19"/>
  <c r="I117" i="19"/>
  <c r="G121" i="19"/>
  <c r="O150" i="19"/>
  <c r="G173" i="19"/>
  <c r="I167" i="19"/>
  <c r="O167" i="19"/>
  <c r="Q167" i="19"/>
  <c r="K167" i="19"/>
  <c r="M167" i="19"/>
  <c r="I19" i="19"/>
  <c r="O19" i="19"/>
  <c r="Q19" i="19"/>
  <c r="M19" i="19"/>
  <c r="Q168" i="19"/>
  <c r="Q166" i="19"/>
  <c r="G177" i="19"/>
  <c r="M177" i="19"/>
  <c r="G24" i="19"/>
  <c r="K24" i="19"/>
  <c r="O24" i="19"/>
  <c r="G174" i="19"/>
  <c r="I141" i="19"/>
  <c r="I140" i="19"/>
  <c r="O141" i="19"/>
  <c r="O140" i="19"/>
  <c r="Q141" i="19"/>
  <c r="K141" i="19"/>
  <c r="M141" i="19"/>
  <c r="Q169" i="19"/>
  <c r="M169" i="19"/>
  <c r="Q47" i="19"/>
  <c r="M93" i="19"/>
  <c r="F100" i="19"/>
  <c r="O90" i="19"/>
  <c r="O83" i="19"/>
  <c r="I83" i="19"/>
  <c r="F182" i="19"/>
  <c r="F187" i="19"/>
  <c r="G187" i="19"/>
  <c r="Q173" i="19"/>
  <c r="M24" i="19"/>
  <c r="F107" i="19"/>
  <c r="G107" i="19"/>
  <c r="I107" i="19"/>
  <c r="G100" i="19"/>
  <c r="M100" i="19"/>
  <c r="K100" i="19"/>
  <c r="K93" i="19"/>
  <c r="I93" i="19"/>
  <c r="M90" i="19"/>
  <c r="I90" i="19"/>
  <c r="K90" i="19"/>
  <c r="K179" i="19"/>
  <c r="M179" i="19"/>
  <c r="I100" i="19"/>
  <c r="Q100" i="19"/>
  <c r="J51" i="15"/>
  <c r="K51" i="15"/>
  <c r="J49" i="15"/>
  <c r="K49" i="15"/>
  <c r="J39" i="15"/>
  <c r="K39" i="15"/>
  <c r="J13" i="15"/>
  <c r="K13" i="15"/>
  <c r="Q20" i="9"/>
  <c r="Q8" i="10"/>
  <c r="R30" i="5"/>
  <c r="R38" i="5"/>
  <c r="R37" i="5"/>
  <c r="R33" i="5"/>
  <c r="Q14" i="6"/>
  <c r="Q17" i="6"/>
  <c r="J26" i="15"/>
  <c r="K26" i="15"/>
  <c r="J17" i="15"/>
  <c r="K17" i="15"/>
  <c r="J15" i="15"/>
  <c r="K15" i="15"/>
  <c r="R313" i="5"/>
  <c r="R309" i="5"/>
  <c r="R221" i="5"/>
  <c r="R142" i="5"/>
  <c r="P12" i="6"/>
  <c r="G12" i="6"/>
  <c r="R306" i="5"/>
  <c r="R302" i="5"/>
  <c r="R230" i="5"/>
  <c r="R226" i="5"/>
  <c r="P226" i="5"/>
  <c r="R135" i="5"/>
  <c r="Q107" i="19"/>
  <c r="O107" i="19"/>
  <c r="M107" i="19"/>
  <c r="O172" i="19"/>
  <c r="O145" i="19"/>
  <c r="O144" i="19"/>
  <c r="K145" i="19"/>
  <c r="F34" i="19"/>
  <c r="G34" i="19"/>
  <c r="M34" i="19"/>
  <c r="G51" i="19"/>
  <c r="Q51" i="19"/>
  <c r="K187" i="19"/>
  <c r="K177" i="19"/>
  <c r="K176" i="19"/>
  <c r="I177" i="19"/>
  <c r="O177" i="19"/>
  <c r="G178" i="19"/>
  <c r="F183" i="19"/>
  <c r="F129" i="19"/>
  <c r="O100" i="19"/>
  <c r="G182" i="19"/>
  <c r="K182" i="19"/>
  <c r="Q93" i="19"/>
  <c r="Q24" i="19"/>
  <c r="I24" i="19"/>
  <c r="K173" i="19"/>
  <c r="O173" i="19"/>
  <c r="I169" i="19"/>
  <c r="K169" i="19"/>
  <c r="O20" i="19"/>
  <c r="O20" i="12"/>
  <c r="Q20" i="11"/>
  <c r="Q8" i="8"/>
  <c r="Q8" i="12"/>
  <c r="R398" i="5"/>
  <c r="R420" i="5"/>
  <c r="R403" i="5"/>
  <c r="R417" i="5"/>
  <c r="R402" i="5"/>
  <c r="R423" i="5"/>
  <c r="R416" i="5"/>
  <c r="R425" i="5"/>
  <c r="P425" i="5"/>
  <c r="R422" i="5"/>
  <c r="R401" i="5"/>
  <c r="R415" i="5"/>
  <c r="R410" i="5"/>
  <c r="R405" i="5"/>
  <c r="K20" i="8"/>
  <c r="K20" i="12"/>
  <c r="K17" i="13"/>
  <c r="P21" i="13"/>
  <c r="P21" i="11"/>
  <c r="G21" i="11"/>
  <c r="P21" i="10"/>
  <c r="P21" i="12"/>
  <c r="P21" i="8"/>
  <c r="G21" i="8"/>
  <c r="R77" i="18"/>
  <c r="L77" i="18"/>
  <c r="N77" i="18"/>
  <c r="P77" i="18"/>
  <c r="H77" i="18"/>
  <c r="J77" i="18"/>
  <c r="R73" i="18"/>
  <c r="L73" i="18"/>
  <c r="N73" i="18"/>
  <c r="P73" i="18"/>
  <c r="H73" i="18"/>
  <c r="J73" i="18"/>
  <c r="R69" i="18"/>
  <c r="L69" i="18"/>
  <c r="N69" i="18"/>
  <c r="P69" i="18"/>
  <c r="H69" i="18"/>
  <c r="J69" i="18"/>
  <c r="L65" i="18"/>
  <c r="N65" i="18"/>
  <c r="P65" i="18"/>
  <c r="J65" i="18"/>
  <c r="R61" i="18"/>
  <c r="L61" i="18"/>
  <c r="N61" i="18"/>
  <c r="P61" i="18"/>
  <c r="H61" i="18"/>
  <c r="J61" i="18"/>
  <c r="R57" i="18"/>
  <c r="L57" i="18"/>
  <c r="N57" i="18"/>
  <c r="P57" i="18"/>
  <c r="H57" i="18"/>
  <c r="J57" i="18"/>
  <c r="R53" i="18"/>
  <c r="L53" i="18"/>
  <c r="N53" i="18"/>
  <c r="P53" i="18"/>
  <c r="H53" i="18"/>
  <c r="J53" i="18"/>
  <c r="K10" i="19"/>
  <c r="I10" i="19"/>
  <c r="H20" i="23"/>
  <c r="L20" i="23"/>
  <c r="N20" i="23"/>
  <c r="P20" i="23"/>
  <c r="R20" i="23"/>
  <c r="J20" i="23"/>
  <c r="H16" i="23"/>
  <c r="P16" i="23"/>
  <c r="R16" i="23"/>
  <c r="J16" i="23"/>
  <c r="L16" i="23"/>
  <c r="N16" i="23"/>
  <c r="R330" i="5"/>
  <c r="R165" i="5"/>
  <c r="D17" i="14"/>
  <c r="R248" i="5"/>
  <c r="R81" i="5"/>
  <c r="J23" i="18"/>
  <c r="P23" i="18"/>
  <c r="R25" i="18"/>
  <c r="L25" i="18"/>
  <c r="N25" i="18"/>
  <c r="H25" i="18"/>
  <c r="N27" i="18"/>
  <c r="P27" i="18"/>
  <c r="J27" i="18"/>
  <c r="H27" i="18"/>
  <c r="N57" i="23"/>
  <c r="L57" i="23"/>
  <c r="P57" i="23"/>
  <c r="R57" i="23"/>
  <c r="J57" i="23"/>
  <c r="H57" i="23"/>
  <c r="H59" i="23"/>
  <c r="H61" i="23"/>
  <c r="H59" i="5"/>
  <c r="R446" i="5"/>
  <c r="R435" i="5"/>
  <c r="R439" i="5"/>
  <c r="R448" i="5"/>
  <c r="R433" i="5"/>
  <c r="R437" i="5"/>
  <c r="R441" i="5"/>
  <c r="R444" i="5"/>
  <c r="R75" i="18"/>
  <c r="P75" i="18"/>
  <c r="H75" i="18"/>
  <c r="J75" i="18"/>
  <c r="L75" i="18"/>
  <c r="N75" i="18"/>
  <c r="R71" i="18"/>
  <c r="P71" i="18"/>
  <c r="H71" i="18"/>
  <c r="J71" i="18"/>
  <c r="L71" i="18"/>
  <c r="N71" i="18"/>
  <c r="R67" i="18"/>
  <c r="P67" i="18"/>
  <c r="H67" i="18"/>
  <c r="J67" i="18"/>
  <c r="L67" i="18"/>
  <c r="N67" i="18"/>
  <c r="R63" i="18"/>
  <c r="P63" i="18"/>
  <c r="H63" i="18"/>
  <c r="J63" i="18"/>
  <c r="L63" i="18"/>
  <c r="N63" i="18"/>
  <c r="R59" i="18"/>
  <c r="P59" i="18"/>
  <c r="H59" i="18"/>
  <c r="J59" i="18"/>
  <c r="L59" i="18"/>
  <c r="N59" i="18"/>
  <c r="R55" i="18"/>
  <c r="P55" i="18"/>
  <c r="H55" i="18"/>
  <c r="J55" i="18"/>
  <c r="L55" i="18"/>
  <c r="N55" i="18"/>
  <c r="E18" i="15"/>
  <c r="I8" i="19"/>
  <c r="H14" i="23"/>
  <c r="R14" i="23"/>
  <c r="J14" i="23"/>
  <c r="P14" i="23"/>
  <c r="N14" i="23"/>
  <c r="L14" i="23"/>
  <c r="Q37" i="19"/>
  <c r="R46" i="5"/>
  <c r="R54" i="5"/>
  <c r="F24" i="15"/>
  <c r="D24" i="15"/>
  <c r="F18" i="15"/>
  <c r="I9" i="19"/>
  <c r="P12" i="13"/>
  <c r="P12" i="12"/>
  <c r="P12" i="11"/>
  <c r="G12" i="11"/>
  <c r="Q14" i="11"/>
  <c r="Q14" i="12"/>
  <c r="Q14" i="13"/>
  <c r="G46" i="5"/>
  <c r="E24" i="15"/>
  <c r="R63" i="5"/>
  <c r="R56" i="5"/>
  <c r="R52" i="5"/>
  <c r="P52" i="5"/>
  <c r="R59" i="5"/>
  <c r="R279" i="5"/>
  <c r="R281" i="5"/>
  <c r="R283" i="5"/>
  <c r="R276" i="5"/>
  <c r="R265" i="5"/>
  <c r="R272" i="5"/>
  <c r="R274" i="5"/>
  <c r="R280" i="5"/>
  <c r="R282" i="5"/>
  <c r="R273" i="5"/>
  <c r="P273" i="5"/>
  <c r="R275" i="5"/>
  <c r="R196" i="5"/>
  <c r="R198" i="5"/>
  <c r="R190" i="5"/>
  <c r="R192" i="5"/>
  <c r="P192" i="5"/>
  <c r="R197" i="5"/>
  <c r="R189" i="5"/>
  <c r="P189" i="5"/>
  <c r="R191" i="5"/>
  <c r="P191" i="5"/>
  <c r="R193" i="5"/>
  <c r="G21" i="10"/>
  <c r="R393" i="5"/>
  <c r="K125" i="19"/>
  <c r="Q125" i="19"/>
  <c r="O125" i="19"/>
  <c r="I125" i="19"/>
  <c r="M125" i="19"/>
  <c r="O178" i="19"/>
  <c r="K178" i="19"/>
  <c r="M178" i="19"/>
  <c r="I178" i="19"/>
  <c r="Q178" i="19"/>
  <c r="O51" i="19"/>
  <c r="M51" i="19"/>
  <c r="I51" i="19"/>
  <c r="K51" i="19"/>
  <c r="M29" i="19"/>
  <c r="I7" i="19"/>
  <c r="J15" i="5"/>
  <c r="J8" i="5"/>
  <c r="R106" i="5"/>
  <c r="R108" i="5"/>
  <c r="P108" i="5"/>
  <c r="R112" i="5"/>
  <c r="R114" i="5"/>
  <c r="R116" i="5"/>
  <c r="R105" i="5"/>
  <c r="P105" i="5"/>
  <c r="R107" i="5"/>
  <c r="R109" i="5"/>
  <c r="R113" i="5"/>
  <c r="R115" i="5"/>
  <c r="R335" i="5"/>
  <c r="R331" i="5"/>
  <c r="R358" i="5"/>
  <c r="R355" i="5"/>
  <c r="R353" i="5"/>
  <c r="R344" i="5"/>
  <c r="P344" i="5"/>
  <c r="R351" i="5"/>
  <c r="P351" i="5"/>
  <c r="R349" i="5"/>
  <c r="R341" i="5"/>
  <c r="R339" i="5"/>
  <c r="P339" i="5"/>
  <c r="R333" i="5"/>
  <c r="R356" i="5"/>
  <c r="R354" i="5"/>
  <c r="P354" i="5"/>
  <c r="R346" i="5"/>
  <c r="R336" i="5"/>
  <c r="R350" i="5"/>
  <c r="R348" i="5"/>
  <c r="R340" i="5"/>
  <c r="P21" i="23"/>
  <c r="P23" i="23"/>
  <c r="O182" i="19"/>
  <c r="M182" i="19"/>
  <c r="Q182" i="19"/>
  <c r="F133" i="19"/>
  <c r="G133" i="19"/>
  <c r="G129" i="19"/>
  <c r="F188" i="19"/>
  <c r="G188" i="19"/>
  <c r="Q188" i="19"/>
  <c r="G183" i="19"/>
  <c r="M176" i="19"/>
  <c r="G55" i="19"/>
  <c r="F59" i="19"/>
  <c r="G59" i="19"/>
  <c r="Q34" i="19"/>
  <c r="I34" i="19"/>
  <c r="O34" i="19"/>
  <c r="G12" i="13"/>
  <c r="G12" i="12"/>
  <c r="O55" i="19"/>
  <c r="I183" i="19"/>
  <c r="I129" i="19"/>
  <c r="O129" i="19"/>
  <c r="M129" i="19"/>
  <c r="K129" i="19"/>
  <c r="O59" i="19"/>
  <c r="K188" i="19"/>
  <c r="O188" i="19"/>
  <c r="I188" i="19"/>
  <c r="M188" i="19"/>
  <c r="I133" i="19"/>
  <c r="P223" i="5"/>
  <c r="P109" i="5"/>
  <c r="P115" i="5"/>
  <c r="P112" i="5"/>
  <c r="P416" i="5"/>
  <c r="P417" i="5"/>
  <c r="P421" i="5"/>
  <c r="P313" i="5"/>
  <c r="P304" i="5"/>
  <c r="P306" i="5"/>
  <c r="P35" i="5"/>
  <c r="P275" i="5"/>
  <c r="P281" i="5"/>
  <c r="P274" i="5"/>
  <c r="P356" i="5"/>
  <c r="P335" i="5"/>
  <c r="P353" i="5"/>
  <c r="P336" i="5"/>
  <c r="P346" i="5"/>
  <c r="P333" i="5"/>
  <c r="P56" i="5"/>
  <c r="P381" i="5"/>
  <c r="P198" i="5"/>
  <c r="P193" i="5"/>
  <c r="P196" i="5"/>
  <c r="P446" i="5"/>
  <c r="P444" i="5"/>
  <c r="P116" i="5"/>
  <c r="P114" i="5"/>
  <c r="P106" i="5"/>
  <c r="P107" i="5"/>
  <c r="P113" i="5"/>
  <c r="P418" i="5"/>
  <c r="P422" i="5"/>
  <c r="P423" i="5"/>
  <c r="P142" i="5"/>
  <c r="P309" i="5"/>
  <c r="P33" i="5"/>
  <c r="P283" i="5"/>
  <c r="P276" i="5"/>
  <c r="P282" i="5"/>
  <c r="P280" i="5"/>
  <c r="P350" i="5"/>
  <c r="P355" i="5"/>
  <c r="P348" i="5"/>
  <c r="P377" i="5"/>
  <c r="P374" i="5"/>
  <c r="P190" i="5"/>
  <c r="P197" i="5"/>
  <c r="P441" i="5"/>
  <c r="P435" i="5"/>
  <c r="R36" i="5"/>
  <c r="P36" i="5"/>
  <c r="P383" i="5"/>
  <c r="R21" i="23"/>
  <c r="R23" i="23"/>
  <c r="K183" i="19"/>
  <c r="Q183" i="19"/>
  <c r="O183" i="19"/>
  <c r="M183" i="19"/>
  <c r="K133" i="19"/>
  <c r="M133" i="19"/>
  <c r="O133" i="19"/>
  <c r="P248" i="5"/>
  <c r="P330" i="5"/>
  <c r="P397" i="5"/>
  <c r="I86" i="19"/>
  <c r="K86" i="19"/>
  <c r="O86" i="19"/>
  <c r="M86" i="19"/>
  <c r="Q86" i="19"/>
  <c r="H374" i="5"/>
  <c r="P81" i="23"/>
  <c r="H383" i="5"/>
  <c r="R76" i="23"/>
  <c r="R78" i="23"/>
  <c r="F128" i="19"/>
  <c r="G124" i="19"/>
  <c r="R329" i="5"/>
  <c r="P341" i="5"/>
  <c r="I59" i="19"/>
  <c r="Q59" i="19"/>
  <c r="K59" i="19"/>
  <c r="M59" i="19"/>
  <c r="P27" i="23"/>
  <c r="P25" i="23"/>
  <c r="H365" i="5"/>
  <c r="P26" i="23"/>
  <c r="H366" i="5"/>
  <c r="P28" i="23"/>
  <c r="H368" i="5"/>
  <c r="G20" i="10"/>
  <c r="G22" i="10"/>
  <c r="P22" i="10"/>
  <c r="I55" i="19"/>
  <c r="Q55" i="19"/>
  <c r="M55" i="19"/>
  <c r="K55" i="19"/>
  <c r="Q17" i="11"/>
  <c r="Q17" i="9"/>
  <c r="Q17" i="10"/>
  <c r="Q17" i="12"/>
  <c r="Q17" i="8"/>
  <c r="Q17" i="13"/>
  <c r="P14" i="8"/>
  <c r="G14" i="8"/>
  <c r="P14" i="12"/>
  <c r="G14" i="6"/>
  <c r="P14" i="9"/>
  <c r="G14" i="9"/>
  <c r="P14" i="13"/>
  <c r="P14" i="11"/>
  <c r="G14" i="11"/>
  <c r="O14" i="6"/>
  <c r="P14" i="10"/>
  <c r="G14" i="10"/>
  <c r="G9" i="7"/>
  <c r="O9" i="7"/>
  <c r="G26" i="7"/>
  <c r="G35" i="7"/>
  <c r="G32" i="7"/>
  <c r="G29" i="7"/>
  <c r="G38" i="7"/>
  <c r="P298" i="5"/>
  <c r="R54" i="18"/>
  <c r="L54" i="18"/>
  <c r="L78" i="18"/>
  <c r="L80" i="18"/>
  <c r="P54" i="18"/>
  <c r="H54" i="18"/>
  <c r="N54" i="18"/>
  <c r="J54" i="18"/>
  <c r="J78" i="18"/>
  <c r="J80" i="18"/>
  <c r="R168" i="5"/>
  <c r="K35" i="11"/>
  <c r="K77" i="13"/>
  <c r="K35" i="9"/>
  <c r="R23" i="9"/>
  <c r="R23" i="11"/>
  <c r="R23" i="13"/>
  <c r="R23" i="10"/>
  <c r="R23" i="12"/>
  <c r="Q23" i="6"/>
  <c r="Q15" i="6"/>
  <c r="Q21" i="6"/>
  <c r="Q12" i="6"/>
  <c r="I182" i="19"/>
  <c r="Q187" i="19"/>
  <c r="M187" i="19"/>
  <c r="O187" i="19"/>
  <c r="I187" i="19"/>
  <c r="O168" i="19"/>
  <c r="O166" i="19"/>
  <c r="K168" i="19"/>
  <c r="K166" i="19"/>
  <c r="M168" i="19"/>
  <c r="M166" i="19"/>
  <c r="I168" i="19"/>
  <c r="J52" i="5"/>
  <c r="J135" i="5"/>
  <c r="J370" i="5"/>
  <c r="I172" i="19"/>
  <c r="I171" i="19"/>
  <c r="J223" i="5"/>
  <c r="M172" i="19"/>
  <c r="Q172" i="19"/>
  <c r="K172" i="19"/>
  <c r="K32" i="11"/>
  <c r="K74" i="13"/>
  <c r="K32" i="9"/>
  <c r="O15" i="19"/>
  <c r="I15" i="19"/>
  <c r="Q15" i="19"/>
  <c r="M15" i="19"/>
  <c r="K15" i="19"/>
  <c r="G18" i="7"/>
  <c r="G19" i="7"/>
  <c r="O18" i="7"/>
  <c r="G20" i="7"/>
  <c r="G22" i="7"/>
  <c r="O174" i="19"/>
  <c r="O171" i="19"/>
  <c r="K174" i="19"/>
  <c r="Q174" i="19"/>
  <c r="I174" i="19"/>
  <c r="M174" i="19"/>
  <c r="I121" i="19"/>
  <c r="K121" i="19"/>
  <c r="M121" i="19"/>
  <c r="M119" i="19"/>
  <c r="Q121" i="19"/>
  <c r="O121" i="19"/>
  <c r="K29" i="19"/>
  <c r="O29" i="19"/>
  <c r="I29" i="19"/>
  <c r="Q29" i="19"/>
  <c r="H76" i="23"/>
  <c r="H78" i="23"/>
  <c r="L11" i="20"/>
  <c r="L10" i="20"/>
  <c r="J11" i="20"/>
  <c r="J10" i="20"/>
  <c r="F11" i="20"/>
  <c r="F10" i="20"/>
  <c r="D14" i="20"/>
  <c r="H11" i="20"/>
  <c r="H10" i="20"/>
  <c r="O20" i="11"/>
  <c r="O72" i="12"/>
  <c r="O20" i="13"/>
  <c r="O20" i="9"/>
  <c r="O20" i="10"/>
  <c r="O20" i="8"/>
  <c r="K40" i="12"/>
  <c r="K14" i="9"/>
  <c r="K56" i="13"/>
  <c r="Q9" i="11"/>
  <c r="Q9" i="13"/>
  <c r="Q9" i="10"/>
  <c r="Q9" i="12"/>
  <c r="Q9" i="8"/>
  <c r="P295" i="5"/>
  <c r="Q8" i="7"/>
  <c r="P8" i="7"/>
  <c r="Q14" i="8"/>
  <c r="Q14" i="10"/>
  <c r="M140" i="19"/>
  <c r="I166" i="19"/>
  <c r="J139" i="5"/>
  <c r="K47" i="19"/>
  <c r="I47" i="19"/>
  <c r="M47" i="19"/>
  <c r="Q179" i="19"/>
  <c r="O179" i="19"/>
  <c r="O176" i="19"/>
  <c r="G48" i="19"/>
  <c r="F52" i="19"/>
  <c r="Q20" i="12"/>
  <c r="Q20" i="8"/>
  <c r="Q20" i="10"/>
  <c r="Q23" i="7"/>
  <c r="O23" i="7"/>
  <c r="Q14" i="7"/>
  <c r="O14" i="7"/>
  <c r="Q17" i="7"/>
  <c r="O17" i="7"/>
  <c r="Q20" i="7"/>
  <c r="O20" i="7"/>
  <c r="K32" i="8"/>
  <c r="K32" i="13"/>
  <c r="I146" i="19"/>
  <c r="M98" i="19"/>
  <c r="K98" i="19"/>
  <c r="K29" i="10"/>
  <c r="K29" i="13"/>
  <c r="K69" i="12"/>
  <c r="K17" i="12"/>
  <c r="K95" i="12"/>
  <c r="O120" i="19"/>
  <c r="I120" i="19"/>
  <c r="I119" i="19"/>
  <c r="J226" i="5"/>
  <c r="Q120" i="19"/>
  <c r="K120" i="19"/>
  <c r="K119" i="19"/>
  <c r="K11" i="7"/>
  <c r="K11" i="6"/>
  <c r="R24" i="6"/>
  <c r="I21" i="4"/>
  <c r="R24" i="7"/>
  <c r="R137" i="5"/>
  <c r="R146" i="5"/>
  <c r="R139" i="5"/>
  <c r="P139" i="5"/>
  <c r="R76" i="18"/>
  <c r="N76" i="18"/>
  <c r="H76" i="18"/>
  <c r="J76" i="18"/>
  <c r="R72" i="18"/>
  <c r="N72" i="18"/>
  <c r="J72" i="18"/>
  <c r="R65" i="18"/>
  <c r="H65" i="18"/>
  <c r="R62" i="18"/>
  <c r="R78" i="18"/>
  <c r="R80" i="18"/>
  <c r="P62" i="18"/>
  <c r="H62" i="18"/>
  <c r="L62" i="18"/>
  <c r="I76" i="19"/>
  <c r="Q76" i="19"/>
  <c r="K76" i="19"/>
  <c r="P30" i="21"/>
  <c r="J30" i="21"/>
  <c r="F30" i="21"/>
  <c r="L30" i="21"/>
  <c r="P22" i="21"/>
  <c r="F22" i="21"/>
  <c r="L22" i="21"/>
  <c r="J22" i="21"/>
  <c r="P14" i="21"/>
  <c r="F14" i="21"/>
  <c r="N14" i="21"/>
  <c r="L14" i="21"/>
  <c r="J14" i="21"/>
  <c r="F6" i="21"/>
  <c r="P6" i="21"/>
  <c r="J6" i="21"/>
  <c r="N6" i="21"/>
  <c r="H6" i="21"/>
  <c r="H31" i="21"/>
  <c r="H33" i="21"/>
  <c r="H17" i="23"/>
  <c r="R17" i="23"/>
  <c r="J17" i="23"/>
  <c r="N17" i="23"/>
  <c r="H13" i="23"/>
  <c r="N13" i="23"/>
  <c r="J13" i="23"/>
  <c r="H7" i="23"/>
  <c r="H21" i="23"/>
  <c r="H23" i="23"/>
  <c r="N7" i="23"/>
  <c r="J7" i="23"/>
  <c r="J21" i="23"/>
  <c r="J23" i="23"/>
  <c r="L7" i="23"/>
  <c r="L21" i="23"/>
  <c r="L23" i="23"/>
  <c r="K34" i="19"/>
  <c r="R182" i="5"/>
  <c r="R199" i="5"/>
  <c r="P199" i="5"/>
  <c r="R200" i="5"/>
  <c r="P200" i="5"/>
  <c r="Q14" i="9"/>
  <c r="P12" i="9"/>
  <c r="G12" i="9"/>
  <c r="P12" i="10"/>
  <c r="G12" i="10"/>
  <c r="P12" i="8"/>
  <c r="G12" i="8"/>
  <c r="Q20" i="13"/>
  <c r="Q177" i="19"/>
  <c r="Q176" i="19"/>
  <c r="K107" i="19"/>
  <c r="I179" i="19"/>
  <c r="I176" i="19"/>
  <c r="J306" i="5"/>
  <c r="F184" i="19"/>
  <c r="F97" i="19"/>
  <c r="O47" i="19"/>
  <c r="F149" i="19"/>
  <c r="M173" i="19"/>
  <c r="I173" i="19"/>
  <c r="K83" i="19"/>
  <c r="M83" i="19"/>
  <c r="Q83" i="19"/>
  <c r="G25" i="19"/>
  <c r="F30" i="19"/>
  <c r="M43" i="19"/>
  <c r="M42" i="19"/>
  <c r="J100" i="5"/>
  <c r="Q43" i="19"/>
  <c r="Q42" i="19"/>
  <c r="J102" i="5"/>
  <c r="I43" i="19"/>
  <c r="I42" i="19"/>
  <c r="J98" i="5"/>
  <c r="K17" i="10"/>
  <c r="K32" i="10"/>
  <c r="Q105" i="19"/>
  <c r="K105" i="19"/>
  <c r="I105" i="19"/>
  <c r="K75" i="12"/>
  <c r="K23" i="10"/>
  <c r="K35" i="6"/>
  <c r="K38" i="6"/>
  <c r="K23" i="13"/>
  <c r="K101" i="12"/>
  <c r="K26" i="6"/>
  <c r="K46" i="12"/>
  <c r="K20" i="9"/>
  <c r="G16" i="7"/>
  <c r="F158" i="19"/>
  <c r="G158" i="19"/>
  <c r="G154" i="19"/>
  <c r="Q91" i="19"/>
  <c r="M91" i="19"/>
  <c r="M162" i="19"/>
  <c r="M161" i="19"/>
  <c r="O162" i="19"/>
  <c r="O161" i="19"/>
  <c r="Q162" i="19"/>
  <c r="Q142" i="19"/>
  <c r="K142" i="19"/>
  <c r="K140" i="19"/>
  <c r="E35" i="15"/>
  <c r="J35" i="15"/>
  <c r="K35" i="15"/>
  <c r="F37" i="11"/>
  <c r="F39" i="12"/>
  <c r="R18" i="6"/>
  <c r="P17" i="6"/>
  <c r="P23" i="6"/>
  <c r="P8" i="6"/>
  <c r="Q18" i="7"/>
  <c r="F65" i="12"/>
  <c r="F77" i="12"/>
  <c r="N30" i="21"/>
  <c r="N58" i="22"/>
  <c r="P58" i="22"/>
  <c r="H58" i="22"/>
  <c r="H65" i="22"/>
  <c r="H67" i="22"/>
  <c r="I139" i="5"/>
  <c r="F58" i="22"/>
  <c r="F65" i="22"/>
  <c r="F67" i="22"/>
  <c r="I56" i="5"/>
  <c r="R50" i="23"/>
  <c r="J50" i="23"/>
  <c r="J59" i="23"/>
  <c r="J61" i="23"/>
  <c r="H142" i="5"/>
  <c r="N50" i="23"/>
  <c r="N59" i="23"/>
  <c r="N61" i="23"/>
  <c r="H309" i="5"/>
  <c r="L56" i="23"/>
  <c r="L59" i="23"/>
  <c r="L61" i="23"/>
  <c r="H226" i="5"/>
  <c r="J56" i="23"/>
  <c r="R56" i="23"/>
  <c r="R64" i="23"/>
  <c r="L64" i="23"/>
  <c r="L76" i="23"/>
  <c r="L78" i="23"/>
  <c r="J64" i="23"/>
  <c r="N71" i="23"/>
  <c r="N76" i="23"/>
  <c r="N78" i="23"/>
  <c r="R71" i="23"/>
  <c r="J71" i="23"/>
  <c r="S22" i="5"/>
  <c r="R22" i="5"/>
  <c r="S93" i="5"/>
  <c r="R93" i="5"/>
  <c r="S176" i="5"/>
  <c r="S258" i="5"/>
  <c r="R258" i="5"/>
  <c r="S338" i="5"/>
  <c r="S175" i="5"/>
  <c r="Q175" i="5"/>
  <c r="S25" i="5"/>
  <c r="R25" i="5"/>
  <c r="S98" i="5"/>
  <c r="S102" i="5"/>
  <c r="S185" i="5"/>
  <c r="S267" i="5"/>
  <c r="S345" i="5"/>
  <c r="R345" i="5"/>
  <c r="R328" i="5"/>
  <c r="S412" i="5"/>
  <c r="S203" i="5"/>
  <c r="S47" i="5"/>
  <c r="S128" i="5"/>
  <c r="S132" i="5"/>
  <c r="S215" i="5"/>
  <c r="S297" i="5"/>
  <c r="S366" i="5"/>
  <c r="I80" i="19"/>
  <c r="Q80" i="19"/>
  <c r="M80" i="19"/>
  <c r="I24" i="15"/>
  <c r="Q140" i="19"/>
  <c r="I129" i="5"/>
  <c r="I128" i="5"/>
  <c r="I131" i="5"/>
  <c r="I132" i="5"/>
  <c r="I130" i="5"/>
  <c r="I145" i="19"/>
  <c r="I144" i="19"/>
  <c r="J219" i="5"/>
  <c r="Q145" i="19"/>
  <c r="Q144" i="19"/>
  <c r="M145" i="19"/>
  <c r="G87" i="19"/>
  <c r="F94" i="19"/>
  <c r="Q150" i="19"/>
  <c r="K150" i="19"/>
  <c r="M150" i="19"/>
  <c r="M146" i="19"/>
  <c r="K146" i="19"/>
  <c r="K144" i="19"/>
  <c r="K65" i="13"/>
  <c r="K23" i="9"/>
  <c r="K26" i="7"/>
  <c r="K23" i="11"/>
  <c r="K38" i="7"/>
  <c r="K29" i="7"/>
  <c r="Q8" i="9"/>
  <c r="Q8" i="13"/>
  <c r="P20" i="13"/>
  <c r="P20" i="9"/>
  <c r="G20" i="9"/>
  <c r="G22" i="9"/>
  <c r="P20" i="8"/>
  <c r="G20" i="8"/>
  <c r="G22" i="8"/>
  <c r="P20" i="11"/>
  <c r="G20" i="11"/>
  <c r="G22" i="11"/>
  <c r="P21" i="9"/>
  <c r="G21" i="9"/>
  <c r="G21" i="6"/>
  <c r="K14" i="8"/>
  <c r="K92" i="12"/>
  <c r="K66" i="12"/>
  <c r="K14" i="13"/>
  <c r="K17" i="11"/>
  <c r="K17" i="9"/>
  <c r="I10" i="15"/>
  <c r="E10" i="15"/>
  <c r="J10" i="15"/>
  <c r="K10" i="15"/>
  <c r="I21" i="15"/>
  <c r="E21" i="15"/>
  <c r="I28" i="15"/>
  <c r="E28" i="15"/>
  <c r="J28" i="15"/>
  <c r="K28" i="15"/>
  <c r="I37" i="15"/>
  <c r="E37" i="15"/>
  <c r="J37" i="15"/>
  <c r="K37" i="15"/>
  <c r="I41" i="15"/>
  <c r="E41" i="15"/>
  <c r="J41" i="15"/>
  <c r="K41" i="15"/>
  <c r="I46" i="15"/>
  <c r="E46" i="15"/>
  <c r="N8" i="18"/>
  <c r="P8" i="18"/>
  <c r="L8" i="18"/>
  <c r="R12" i="18"/>
  <c r="H12" i="18"/>
  <c r="J12" i="18"/>
  <c r="J38" i="18"/>
  <c r="J40" i="18"/>
  <c r="P16" i="18"/>
  <c r="L16" i="18"/>
  <c r="N16" i="18"/>
  <c r="P20" i="18"/>
  <c r="H20" i="18"/>
  <c r="L20" i="18"/>
  <c r="L24" i="18"/>
  <c r="P24" i="18"/>
  <c r="H24" i="18"/>
  <c r="P28" i="18"/>
  <c r="H28" i="18"/>
  <c r="L28" i="18"/>
  <c r="F18" i="19"/>
  <c r="G13" i="19"/>
  <c r="O116" i="19"/>
  <c r="O115" i="19"/>
  <c r="I116" i="19"/>
  <c r="I115" i="19"/>
  <c r="J142" i="5"/>
  <c r="M116" i="19"/>
  <c r="M115" i="19"/>
  <c r="K116" i="19"/>
  <c r="K115" i="19"/>
  <c r="Q365" i="5"/>
  <c r="S360" i="5"/>
  <c r="R365" i="5"/>
  <c r="R360" i="5"/>
  <c r="P10" i="18"/>
  <c r="H10" i="18"/>
  <c r="P14" i="18"/>
  <c r="H14" i="18"/>
  <c r="H38" i="18"/>
  <c r="H40" i="18"/>
  <c r="O66" i="19"/>
  <c r="J38" i="15"/>
  <c r="K38" i="15"/>
  <c r="J45" i="15"/>
  <c r="K45" i="15"/>
  <c r="M137" i="19"/>
  <c r="M136" i="19"/>
  <c r="O137" i="19"/>
  <c r="O136" i="19"/>
  <c r="K38" i="19"/>
  <c r="J26" i="5"/>
  <c r="Q21" i="7"/>
  <c r="O21" i="7"/>
  <c r="Q12" i="7"/>
  <c r="O12" i="7"/>
  <c r="R21" i="12"/>
  <c r="R21" i="8"/>
  <c r="E8" i="15"/>
  <c r="F19" i="8"/>
  <c r="E19" i="15"/>
  <c r="J19" i="15"/>
  <c r="K19" i="15"/>
  <c r="I19" i="15"/>
  <c r="I25" i="15"/>
  <c r="J25" i="15"/>
  <c r="K25" i="15"/>
  <c r="I54" i="15"/>
  <c r="E54" i="15"/>
  <c r="J29" i="18"/>
  <c r="L29" i="18"/>
  <c r="R33" i="18"/>
  <c r="L33" i="18"/>
  <c r="R37" i="18"/>
  <c r="L37" i="18"/>
  <c r="J59" i="22"/>
  <c r="J65" i="22"/>
  <c r="J67" i="22"/>
  <c r="I223" i="5"/>
  <c r="L59" i="22"/>
  <c r="P59" i="22"/>
  <c r="S21" i="5"/>
  <c r="R21" i="5"/>
  <c r="I20" i="15"/>
  <c r="E20" i="15"/>
  <c r="J20" i="15"/>
  <c r="K20" i="15"/>
  <c r="S166" i="5"/>
  <c r="S16" i="5"/>
  <c r="R16" i="5"/>
  <c r="S85" i="5"/>
  <c r="S168" i="5"/>
  <c r="Q168" i="5"/>
  <c r="S172" i="5"/>
  <c r="S254" i="5"/>
  <c r="S434" i="5"/>
  <c r="S228" i="5"/>
  <c r="S148" i="5"/>
  <c r="Q148" i="5"/>
  <c r="S450" i="5"/>
  <c r="H24" i="21"/>
  <c r="F24" i="21"/>
  <c r="P24" i="21"/>
  <c r="P16" i="21"/>
  <c r="J16" i="21"/>
  <c r="F16" i="21"/>
  <c r="H8" i="21"/>
  <c r="F8" i="21"/>
  <c r="P8" i="21"/>
  <c r="P9" i="6"/>
  <c r="R9" i="13"/>
  <c r="R9" i="10"/>
  <c r="Q370" i="5"/>
  <c r="S363" i="5"/>
  <c r="S362" i="5"/>
  <c r="Q15" i="7"/>
  <c r="O15" i="7"/>
  <c r="F10" i="8"/>
  <c r="F68" i="12"/>
  <c r="F74" i="12"/>
  <c r="F55" i="13"/>
  <c r="E23" i="15"/>
  <c r="J23" i="15"/>
  <c r="K23" i="15"/>
  <c r="I23" i="15"/>
  <c r="S65" i="5"/>
  <c r="R65" i="5"/>
  <c r="P63" i="22"/>
  <c r="N63" i="22"/>
  <c r="L63" i="22"/>
  <c r="Q299" i="5"/>
  <c r="P26" i="21"/>
  <c r="L26" i="21"/>
  <c r="L31" i="21"/>
  <c r="L33" i="21"/>
  <c r="F26" i="21"/>
  <c r="N26" i="21"/>
  <c r="J26" i="21"/>
  <c r="P18" i="21"/>
  <c r="J18" i="21"/>
  <c r="H18" i="21"/>
  <c r="F18" i="21"/>
  <c r="P10" i="21"/>
  <c r="P31" i="21"/>
  <c r="P33" i="21"/>
  <c r="N10" i="21"/>
  <c r="L10" i="21"/>
  <c r="F10" i="21"/>
  <c r="J10" i="21"/>
  <c r="J8" i="15"/>
  <c r="K8" i="15"/>
  <c r="J69" i="23"/>
  <c r="R58" i="23"/>
  <c r="R59" i="23"/>
  <c r="R61" i="23"/>
  <c r="H444" i="5"/>
  <c r="L72" i="23"/>
  <c r="R26" i="18"/>
  <c r="N18" i="18"/>
  <c r="N38" i="18"/>
  <c r="N40" i="18"/>
  <c r="I84" i="19"/>
  <c r="Q77" i="19"/>
  <c r="J36" i="15"/>
  <c r="K36" i="15"/>
  <c r="H26" i="21"/>
  <c r="O164" i="19"/>
  <c r="I164" i="19"/>
  <c r="I161" i="19"/>
  <c r="J56" i="5"/>
  <c r="M66" i="19"/>
  <c r="R22" i="10"/>
  <c r="J12" i="15"/>
  <c r="K12" i="15"/>
  <c r="S329" i="5"/>
  <c r="S389" i="5"/>
  <c r="R12" i="13"/>
  <c r="R12" i="9"/>
  <c r="P15" i="6"/>
  <c r="R15" i="12"/>
  <c r="R15" i="8"/>
  <c r="R296" i="5"/>
  <c r="R299" i="5"/>
  <c r="F10" i="10"/>
  <c r="F88" i="12"/>
  <c r="F10" i="13"/>
  <c r="F61" i="13"/>
  <c r="E11" i="15"/>
  <c r="I11" i="15"/>
  <c r="J22" i="15"/>
  <c r="K22" i="15"/>
  <c r="I22" i="15"/>
  <c r="S432" i="5"/>
  <c r="Q379" i="5"/>
  <c r="R379" i="5"/>
  <c r="F78" i="19"/>
  <c r="G71" i="19"/>
  <c r="N20" i="21"/>
  <c r="F20" i="21"/>
  <c r="R11" i="6"/>
  <c r="R11" i="7"/>
  <c r="P11" i="7"/>
  <c r="Q400" i="5"/>
  <c r="Q302" i="5"/>
  <c r="J22" i="22"/>
  <c r="L22" i="22"/>
  <c r="N22" i="22"/>
  <c r="P22" i="22"/>
  <c r="J18" i="22"/>
  <c r="L18" i="22"/>
  <c r="N18" i="22"/>
  <c r="P18" i="22"/>
  <c r="J14" i="22"/>
  <c r="L14" i="22"/>
  <c r="N14" i="22"/>
  <c r="P14" i="22"/>
  <c r="J10" i="22"/>
  <c r="J24" i="22"/>
  <c r="J26" i="22"/>
  <c r="L10" i="22"/>
  <c r="L24" i="22"/>
  <c r="L26" i="22"/>
  <c r="N10" i="22"/>
  <c r="N24" i="22"/>
  <c r="N26" i="22"/>
  <c r="P10" i="22"/>
  <c r="P24" i="22"/>
  <c r="P26" i="22"/>
  <c r="I18" i="15"/>
  <c r="S249" i="5"/>
  <c r="S17" i="5"/>
  <c r="R17" i="5"/>
  <c r="S86" i="5"/>
  <c r="S169" i="5"/>
  <c r="S251" i="5"/>
  <c r="S255" i="5"/>
  <c r="S23" i="5"/>
  <c r="R23" i="5"/>
  <c r="S94" i="5"/>
  <c r="R94" i="5"/>
  <c r="S177" i="5"/>
  <c r="S260" i="5"/>
  <c r="S406" i="5"/>
  <c r="S26" i="5"/>
  <c r="R26" i="5"/>
  <c r="S99" i="5"/>
  <c r="R99" i="5"/>
  <c r="S182" i="5"/>
  <c r="Q182" i="5"/>
  <c r="S186" i="5"/>
  <c r="S268" i="5"/>
  <c r="S413" i="5"/>
  <c r="Q433" i="5"/>
  <c r="Q432" i="5"/>
  <c r="Q437" i="5"/>
  <c r="Q439" i="5"/>
  <c r="Q448" i="5"/>
  <c r="I9" i="4"/>
  <c r="F20" i="22"/>
  <c r="F16" i="22"/>
  <c r="F12" i="22"/>
  <c r="F8" i="22"/>
  <c r="S82" i="5"/>
  <c r="S84" i="5"/>
  <c r="R84" i="5"/>
  <c r="S88" i="5"/>
  <c r="S171" i="5"/>
  <c r="S253" i="5"/>
  <c r="S334" i="5"/>
  <c r="Q334" i="5"/>
  <c r="S92" i="5"/>
  <c r="R92" i="5"/>
  <c r="S179" i="5"/>
  <c r="S262" i="5"/>
  <c r="S408" i="5"/>
  <c r="S28" i="5"/>
  <c r="R28" i="5"/>
  <c r="S101" i="5"/>
  <c r="R101" i="5"/>
  <c r="S184" i="5"/>
  <c r="Q184" i="5"/>
  <c r="S266" i="5"/>
  <c r="S343" i="5"/>
  <c r="R343" i="5"/>
  <c r="S411" i="5"/>
  <c r="R411" i="5"/>
  <c r="S119" i="5"/>
  <c r="S50" i="5"/>
  <c r="S131" i="5"/>
  <c r="S214" i="5"/>
  <c r="S296" i="5"/>
  <c r="S311" i="5"/>
  <c r="S288" i="5"/>
  <c r="S232" i="5"/>
  <c r="R232" i="5"/>
  <c r="S20" i="5"/>
  <c r="R20" i="5"/>
  <c r="K7" i="19"/>
  <c r="J16" i="5"/>
  <c r="J9" i="5"/>
  <c r="Q398" i="5"/>
  <c r="Q405" i="5"/>
  <c r="Q410" i="5"/>
  <c r="Q401" i="5"/>
  <c r="Q402" i="5"/>
  <c r="Q403" i="5"/>
  <c r="Q415" i="5"/>
  <c r="Q420" i="5"/>
  <c r="Q368" i="5"/>
  <c r="S286" i="5"/>
  <c r="S48" i="5"/>
  <c r="S129" i="5"/>
  <c r="S212" i="5"/>
  <c r="S216" i="5"/>
  <c r="S61" i="5"/>
  <c r="R61" i="5"/>
  <c r="S315" i="5"/>
  <c r="S15" i="5"/>
  <c r="R15" i="5"/>
  <c r="S407" i="5"/>
  <c r="R407" i="5"/>
  <c r="Q358" i="5"/>
  <c r="Q349" i="5"/>
  <c r="Q331" i="5"/>
  <c r="Q338" i="5"/>
  <c r="Q343" i="5"/>
  <c r="S259" i="5"/>
  <c r="G18" i="15"/>
  <c r="J18" i="15"/>
  <c r="K18" i="15"/>
  <c r="G20" i="15"/>
  <c r="G24" i="15"/>
  <c r="J24" i="15"/>
  <c r="K24" i="15"/>
  <c r="G46" i="15"/>
  <c r="J46" i="15"/>
  <c r="K46" i="15"/>
  <c r="S18" i="5"/>
  <c r="R18" i="5"/>
  <c r="S87" i="5"/>
  <c r="S170" i="5"/>
  <c r="S252" i="5"/>
  <c r="S91" i="5"/>
  <c r="R91" i="5"/>
  <c r="S95" i="5"/>
  <c r="S178" i="5"/>
  <c r="S261" i="5"/>
  <c r="S27" i="5"/>
  <c r="S100" i="5"/>
  <c r="R100" i="5"/>
  <c r="S183" i="5"/>
  <c r="S269" i="5"/>
  <c r="S40" i="5"/>
  <c r="R40" i="5"/>
  <c r="S49" i="5"/>
  <c r="S44" i="5"/>
  <c r="S130" i="5"/>
  <c r="S144" i="5"/>
  <c r="Q144" i="5"/>
  <c r="S13" i="5"/>
  <c r="Q345" i="5"/>
  <c r="Q340" i="5"/>
  <c r="Q213" i="5"/>
  <c r="Q212" i="5"/>
  <c r="Q219" i="5"/>
  <c r="Q221" i="5"/>
  <c r="Q230" i="5"/>
  <c r="Q216" i="5"/>
  <c r="Q215" i="5"/>
  <c r="Q232" i="5"/>
  <c r="Q214" i="5"/>
  <c r="Q129" i="5"/>
  <c r="Q249" i="5"/>
  <c r="Q279" i="5"/>
  <c r="Q272" i="5"/>
  <c r="Q265" i="5"/>
  <c r="Q146" i="5"/>
  <c r="Q137" i="5"/>
  <c r="Q135" i="5"/>
  <c r="Q128" i="5"/>
  <c r="Q82" i="5"/>
  <c r="Q91" i="5"/>
  <c r="Q101" i="5"/>
  <c r="Q94" i="5"/>
  <c r="Q100" i="5"/>
  <c r="Q99" i="5"/>
  <c r="Q65" i="5"/>
  <c r="Q84" i="5"/>
  <c r="Q54" i="5"/>
  <c r="Q59" i="5"/>
  <c r="Q63" i="5"/>
  <c r="Q61" i="5"/>
  <c r="Q49" i="5"/>
  <c r="Q50" i="5"/>
  <c r="Q47" i="5"/>
  <c r="G7" i="16"/>
  <c r="F13" i="5"/>
  <c r="E17" i="16"/>
  <c r="E19" i="16"/>
  <c r="E60" i="16"/>
  <c r="E36" i="16"/>
  <c r="E43" i="16"/>
  <c r="E45" i="16"/>
  <c r="E21" i="16"/>
  <c r="E62" i="16"/>
  <c r="E30" i="16"/>
  <c r="E32" i="16"/>
  <c r="E47" i="16"/>
  <c r="E23" i="16"/>
  <c r="I7" i="16"/>
  <c r="F82" i="5"/>
  <c r="Q20" i="5"/>
  <c r="G20" i="5"/>
  <c r="Q21" i="5"/>
  <c r="G21" i="5"/>
  <c r="Q37" i="5"/>
  <c r="Q28" i="5"/>
  <c r="G28" i="5"/>
  <c r="Q13" i="5"/>
  <c r="Q30" i="5"/>
  <c r="Q31" i="5"/>
  <c r="Q17" i="5"/>
  <c r="G17" i="5"/>
  <c r="Q22" i="5"/>
  <c r="G22" i="5"/>
  <c r="Q38" i="5"/>
  <c r="Q25" i="5"/>
  <c r="G25" i="5"/>
  <c r="Q40" i="5"/>
  <c r="G40" i="5"/>
  <c r="Q32" i="5"/>
  <c r="Q23" i="5"/>
  <c r="G23" i="5"/>
  <c r="P39" i="21"/>
  <c r="I400" i="5"/>
  <c r="I401" i="5"/>
  <c r="I402" i="5"/>
  <c r="I403" i="5"/>
  <c r="P45" i="21"/>
  <c r="I410" i="5"/>
  <c r="I411" i="5"/>
  <c r="I412" i="5"/>
  <c r="I413" i="5"/>
  <c r="P36" i="21"/>
  <c r="I398" i="5"/>
  <c r="P42" i="21"/>
  <c r="I405" i="5"/>
  <c r="I406" i="5"/>
  <c r="I407" i="5"/>
  <c r="I408" i="5"/>
  <c r="P54" i="21"/>
  <c r="I425" i="5"/>
  <c r="P51" i="21"/>
  <c r="I420" i="5"/>
  <c r="I421" i="5"/>
  <c r="I422" i="5"/>
  <c r="I423" i="5"/>
  <c r="P48" i="21"/>
  <c r="I415" i="5"/>
  <c r="I416" i="5"/>
  <c r="I417" i="5"/>
  <c r="I418" i="5"/>
  <c r="E55" i="16"/>
  <c r="E16" i="16"/>
  <c r="E42" i="16"/>
  <c r="H26" i="23"/>
  <c r="H48" i="5"/>
  <c r="H27" i="23"/>
  <c r="H25" i="23"/>
  <c r="H47" i="5"/>
  <c r="H28" i="23"/>
  <c r="H50" i="5"/>
  <c r="H36" i="21"/>
  <c r="I82" i="5"/>
  <c r="H42" i="21"/>
  <c r="H54" i="21"/>
  <c r="I119" i="5"/>
  <c r="H51" i="21"/>
  <c r="H45" i="21"/>
  <c r="H48" i="21"/>
  <c r="H39" i="21"/>
  <c r="R82" i="18"/>
  <c r="R83" i="18"/>
  <c r="R84" i="18"/>
  <c r="R85" i="18"/>
  <c r="O46" i="12"/>
  <c r="O22" i="7"/>
  <c r="O62" i="13"/>
  <c r="O98" i="12"/>
  <c r="E6" i="16"/>
  <c r="E9" i="16"/>
  <c r="E68" i="16"/>
  <c r="E29" i="16"/>
  <c r="G5" i="4"/>
  <c r="G334" i="5"/>
  <c r="L50" i="22"/>
  <c r="I311" i="5"/>
  <c r="L32" i="22"/>
  <c r="I309" i="5"/>
  <c r="L38" i="22"/>
  <c r="L35" i="22"/>
  <c r="L44" i="22"/>
  <c r="I304" i="5"/>
  <c r="L41" i="22"/>
  <c r="I313" i="5"/>
  <c r="L29" i="22"/>
  <c r="I295" i="5"/>
  <c r="L53" i="22"/>
  <c r="I315" i="5"/>
  <c r="L47" i="22"/>
  <c r="I302" i="5"/>
  <c r="L36" i="21"/>
  <c r="I249" i="5"/>
  <c r="L42" i="21"/>
  <c r="I258" i="5"/>
  <c r="I259" i="5"/>
  <c r="I260" i="5"/>
  <c r="I261" i="5"/>
  <c r="I262" i="5"/>
  <c r="L39" i="21"/>
  <c r="I251" i="5"/>
  <c r="I252" i="5"/>
  <c r="I253" i="5"/>
  <c r="I254" i="5"/>
  <c r="I255" i="5"/>
  <c r="L51" i="21"/>
  <c r="I279" i="5"/>
  <c r="I280" i="5"/>
  <c r="I281" i="5"/>
  <c r="I282" i="5"/>
  <c r="I283" i="5"/>
  <c r="L48" i="21"/>
  <c r="I272" i="5"/>
  <c r="I273" i="5"/>
  <c r="I274" i="5"/>
  <c r="I275" i="5"/>
  <c r="I276" i="5"/>
  <c r="L45" i="21"/>
  <c r="I265" i="5"/>
  <c r="I266" i="5"/>
  <c r="I267" i="5"/>
  <c r="I268" i="5"/>
  <c r="I269" i="5"/>
  <c r="L54" i="21"/>
  <c r="I286" i="5"/>
  <c r="H43" i="18"/>
  <c r="H16" i="5"/>
  <c r="H45" i="18"/>
  <c r="H18" i="5"/>
  <c r="H42" i="18"/>
  <c r="H15" i="5"/>
  <c r="H44" i="18"/>
  <c r="H17" i="5"/>
  <c r="E6" i="17"/>
  <c r="E16" i="17"/>
  <c r="E22" i="17"/>
  <c r="E28" i="17"/>
  <c r="E25" i="17"/>
  <c r="E19" i="17"/>
  <c r="E31" i="17"/>
  <c r="E13" i="17"/>
  <c r="G6" i="4"/>
  <c r="J38" i="22"/>
  <c r="J35" i="22"/>
  <c r="J41" i="22"/>
  <c r="I230" i="5"/>
  <c r="J44" i="22"/>
  <c r="I221" i="5"/>
  <c r="J53" i="22"/>
  <c r="I232" i="5"/>
  <c r="J50" i="22"/>
  <c r="I228" i="5"/>
  <c r="J29" i="22"/>
  <c r="I212" i="5"/>
  <c r="J32" i="22"/>
  <c r="I226" i="5"/>
  <c r="J47" i="22"/>
  <c r="I219" i="5"/>
  <c r="O41" i="12"/>
  <c r="O57" i="13"/>
  <c r="O93" i="12"/>
  <c r="O63" i="13"/>
  <c r="O47" i="12"/>
  <c r="O99" i="12"/>
  <c r="P47" i="22"/>
  <c r="I437" i="5"/>
  <c r="P41" i="22"/>
  <c r="I448" i="5"/>
  <c r="P38" i="22"/>
  <c r="P50" i="22"/>
  <c r="I446" i="5"/>
  <c r="P32" i="22"/>
  <c r="I444" i="5"/>
  <c r="P53" i="22"/>
  <c r="I450" i="5"/>
  <c r="P29" i="22"/>
  <c r="I432" i="5"/>
  <c r="P35" i="22"/>
  <c r="P44" i="22"/>
  <c r="I439" i="5"/>
  <c r="N44" i="18"/>
  <c r="N45" i="18"/>
  <c r="H254" i="5"/>
  <c r="N42" i="18"/>
  <c r="H251" i="5"/>
  <c r="N43" i="18"/>
  <c r="H252" i="5"/>
  <c r="G45" i="16"/>
  <c r="F31" i="5"/>
  <c r="I45" i="16"/>
  <c r="F106" i="5"/>
  <c r="K45" i="16"/>
  <c r="F190" i="5"/>
  <c r="M45" i="16"/>
  <c r="F273" i="5"/>
  <c r="Q45" i="16"/>
  <c r="F416" i="5"/>
  <c r="O45" i="16"/>
  <c r="F349" i="5"/>
  <c r="G65" i="5"/>
  <c r="P65" i="5"/>
  <c r="G219" i="5"/>
  <c r="P219" i="5"/>
  <c r="Q261" i="5"/>
  <c r="R261" i="5"/>
  <c r="G410" i="5"/>
  <c r="P410" i="5"/>
  <c r="Q266" i="5"/>
  <c r="R266" i="5"/>
  <c r="P26" i="5"/>
  <c r="Q255" i="5"/>
  <c r="R255" i="5"/>
  <c r="G11" i="7"/>
  <c r="G13" i="7"/>
  <c r="R228" i="5"/>
  <c r="R206" i="5"/>
  <c r="S206" i="5"/>
  <c r="J46" i="18"/>
  <c r="H88" i="5"/>
  <c r="J43" i="18"/>
  <c r="H85" i="5"/>
  <c r="J45" i="18"/>
  <c r="H87" i="5"/>
  <c r="J44" i="18"/>
  <c r="H86" i="5"/>
  <c r="J42" i="18"/>
  <c r="H84" i="5"/>
  <c r="Q98" i="5"/>
  <c r="R98" i="5"/>
  <c r="R18" i="13"/>
  <c r="R18" i="9"/>
  <c r="P18" i="6"/>
  <c r="R18" i="12"/>
  <c r="R18" i="10"/>
  <c r="R18" i="11"/>
  <c r="R18" i="8"/>
  <c r="I154" i="19"/>
  <c r="K154" i="19"/>
  <c r="O154" i="19"/>
  <c r="M154" i="19"/>
  <c r="F31" i="21"/>
  <c r="F33" i="21"/>
  <c r="K11" i="11"/>
  <c r="K11" i="9"/>
  <c r="K53" i="13"/>
  <c r="K37" i="12"/>
  <c r="L83" i="18"/>
  <c r="L86" i="18"/>
  <c r="L82" i="18"/>
  <c r="L85" i="18"/>
  <c r="L84" i="18"/>
  <c r="G31" i="5"/>
  <c r="P31" i="5"/>
  <c r="G37" i="5"/>
  <c r="P37" i="5"/>
  <c r="Q15" i="5"/>
  <c r="G15" i="5"/>
  <c r="F79" i="5"/>
  <c r="F155" i="5"/>
  <c r="I30" i="16"/>
  <c r="F98" i="5"/>
  <c r="F75" i="5"/>
  <c r="F151" i="5"/>
  <c r="G30" i="16"/>
  <c r="F25" i="5"/>
  <c r="K30" i="16"/>
  <c r="F182" i="5"/>
  <c r="M30" i="16"/>
  <c r="F265" i="5"/>
  <c r="Q30" i="16"/>
  <c r="F410" i="5"/>
  <c r="O30" i="16"/>
  <c r="F343" i="5"/>
  <c r="G43" i="16"/>
  <c r="F30" i="5"/>
  <c r="I43" i="16"/>
  <c r="F105" i="5"/>
  <c r="K43" i="16"/>
  <c r="F189" i="5"/>
  <c r="M43" i="16"/>
  <c r="F272" i="5"/>
  <c r="O43" i="16"/>
  <c r="F348" i="5"/>
  <c r="Q43" i="16"/>
  <c r="F415" i="5"/>
  <c r="G17" i="16"/>
  <c r="F20" i="5"/>
  <c r="F8" i="5"/>
  <c r="F68" i="5"/>
  <c r="I17" i="16"/>
  <c r="F91" i="5"/>
  <c r="K17" i="16"/>
  <c r="F175" i="5"/>
  <c r="M17" i="16"/>
  <c r="F258" i="5"/>
  <c r="O17" i="16"/>
  <c r="F338" i="5"/>
  <c r="F326" i="5"/>
  <c r="F386" i="5"/>
  <c r="Q17" i="16"/>
  <c r="F405" i="5"/>
  <c r="G49" i="5"/>
  <c r="Q44" i="5"/>
  <c r="G59" i="5"/>
  <c r="P59" i="5"/>
  <c r="Q93" i="5"/>
  <c r="G91" i="5"/>
  <c r="P91" i="5"/>
  <c r="G135" i="5"/>
  <c r="P135" i="5"/>
  <c r="Q228" i="5"/>
  <c r="G216" i="5"/>
  <c r="G212" i="5"/>
  <c r="S9" i="5"/>
  <c r="S11" i="5"/>
  <c r="S71" i="5"/>
  <c r="S10" i="5"/>
  <c r="S70" i="5"/>
  <c r="R13" i="5"/>
  <c r="S8" i="5"/>
  <c r="Q130" i="5"/>
  <c r="S123" i="5"/>
  <c r="R130" i="5"/>
  <c r="Q252" i="5"/>
  <c r="R252" i="5"/>
  <c r="Q87" i="5"/>
  <c r="R87" i="5"/>
  <c r="Q259" i="5"/>
  <c r="R259" i="5"/>
  <c r="G349" i="5"/>
  <c r="P349" i="5"/>
  <c r="S205" i="5"/>
  <c r="R212" i="5"/>
  <c r="R205" i="5"/>
  <c r="G403" i="5"/>
  <c r="P403" i="5"/>
  <c r="G405" i="5"/>
  <c r="P405" i="5"/>
  <c r="Q296" i="5"/>
  <c r="S289" i="5"/>
  <c r="S124" i="5"/>
  <c r="R131" i="5"/>
  <c r="Q131" i="5"/>
  <c r="Q179" i="5"/>
  <c r="R179" i="5"/>
  <c r="Q253" i="5"/>
  <c r="R253" i="5"/>
  <c r="Q88" i="5"/>
  <c r="R88" i="5"/>
  <c r="S75" i="5"/>
  <c r="S151" i="5"/>
  <c r="S79" i="5"/>
  <c r="S76" i="5"/>
  <c r="S78" i="5"/>
  <c r="S154" i="5"/>
  <c r="R82" i="5"/>
  <c r="S77" i="5"/>
  <c r="S153" i="5"/>
  <c r="Q407" i="5"/>
  <c r="G432" i="5"/>
  <c r="P432" i="5"/>
  <c r="G182" i="5"/>
  <c r="P182" i="5"/>
  <c r="P17" i="5"/>
  <c r="R11" i="11"/>
  <c r="R11" i="10"/>
  <c r="R11" i="13"/>
  <c r="R11" i="8"/>
  <c r="R11" i="12"/>
  <c r="R11" i="9"/>
  <c r="G78" i="19"/>
  <c r="F85" i="19"/>
  <c r="S427" i="5"/>
  <c r="S453" i="5"/>
  <c r="R432" i="5"/>
  <c r="O9" i="6"/>
  <c r="P9" i="11"/>
  <c r="G9" i="11"/>
  <c r="P9" i="9"/>
  <c r="G9" i="9"/>
  <c r="P9" i="13"/>
  <c r="G9" i="6"/>
  <c r="P9" i="12"/>
  <c r="P9" i="10"/>
  <c r="G9" i="10"/>
  <c r="P9" i="8"/>
  <c r="G9" i="8"/>
  <c r="G168" i="5"/>
  <c r="P168" i="5"/>
  <c r="K29" i="9"/>
  <c r="K29" i="11"/>
  <c r="K71" i="13"/>
  <c r="K87" i="19"/>
  <c r="I87" i="19"/>
  <c r="Q87" i="19"/>
  <c r="M87" i="19"/>
  <c r="O87" i="19"/>
  <c r="I123" i="5"/>
  <c r="I9" i="6"/>
  <c r="I122" i="5"/>
  <c r="Q366" i="5"/>
  <c r="R366" i="5"/>
  <c r="R361" i="5"/>
  <c r="S361" i="5"/>
  <c r="R215" i="5"/>
  <c r="R208" i="5"/>
  <c r="S208" i="5"/>
  <c r="S121" i="5"/>
  <c r="Q203" i="5"/>
  <c r="R203" i="5"/>
  <c r="G175" i="5"/>
  <c r="P175" i="5"/>
  <c r="P11" i="6"/>
  <c r="R128" i="5"/>
  <c r="I158" i="19"/>
  <c r="O158" i="19"/>
  <c r="K158" i="19"/>
  <c r="M158" i="19"/>
  <c r="K38" i="10"/>
  <c r="K38" i="8"/>
  <c r="K38" i="13"/>
  <c r="G184" i="19"/>
  <c r="F189" i="19"/>
  <c r="G189" i="19"/>
  <c r="R184" i="5"/>
  <c r="P184" i="5"/>
  <c r="R175" i="5"/>
  <c r="L26" i="23"/>
  <c r="H213" i="5"/>
  <c r="L28" i="23"/>
  <c r="H215" i="5"/>
  <c r="L25" i="23"/>
  <c r="H212" i="5"/>
  <c r="L29" i="23"/>
  <c r="H216" i="5"/>
  <c r="L27" i="23"/>
  <c r="N31" i="21"/>
  <c r="N33" i="21"/>
  <c r="R144" i="5"/>
  <c r="P144" i="5"/>
  <c r="Q11" i="6"/>
  <c r="O119" i="19"/>
  <c r="O59" i="13"/>
  <c r="O61" i="13"/>
  <c r="O95" i="12"/>
  <c r="O19" i="7"/>
  <c r="O43" i="12"/>
  <c r="O48" i="19"/>
  <c r="K48" i="19"/>
  <c r="M48" i="19"/>
  <c r="M46" i="19"/>
  <c r="J184" i="5"/>
  <c r="I48" i="19"/>
  <c r="I46" i="19"/>
  <c r="J182" i="5"/>
  <c r="Q48" i="19"/>
  <c r="Q46" i="19"/>
  <c r="J186" i="5"/>
  <c r="K171" i="19"/>
  <c r="Q12" i="12"/>
  <c r="Q12" i="11"/>
  <c r="Q12" i="13"/>
  <c r="O12" i="6"/>
  <c r="Q12" i="9"/>
  <c r="Q12" i="8"/>
  <c r="Q12" i="10"/>
  <c r="Q23" i="8"/>
  <c r="Q23" i="12"/>
  <c r="Q23" i="13"/>
  <c r="Q23" i="10"/>
  <c r="Q23" i="9"/>
  <c r="Q23" i="11"/>
  <c r="N78" i="18"/>
  <c r="N80" i="18"/>
  <c r="H367" i="5"/>
  <c r="P38" i="23"/>
  <c r="H370" i="5"/>
  <c r="P41" i="23"/>
  <c r="H381" i="5"/>
  <c r="P47" i="23"/>
  <c r="H379" i="5"/>
  <c r="P44" i="23"/>
  <c r="H372" i="5"/>
  <c r="H361" i="5"/>
  <c r="I32" i="16"/>
  <c r="F99" i="5"/>
  <c r="G32" i="16"/>
  <c r="F26" i="5"/>
  <c r="K32" i="16"/>
  <c r="F183" i="5"/>
  <c r="M32" i="16"/>
  <c r="F266" i="5"/>
  <c r="O32" i="16"/>
  <c r="F344" i="5"/>
  <c r="Q32" i="16"/>
  <c r="F411" i="5"/>
  <c r="G63" i="5"/>
  <c r="P63" i="5"/>
  <c r="G99" i="5"/>
  <c r="P99" i="5"/>
  <c r="Q269" i="5"/>
  <c r="R269" i="5"/>
  <c r="Q95" i="5"/>
  <c r="R95" i="5"/>
  <c r="G331" i="5"/>
  <c r="Q326" i="5"/>
  <c r="Q386" i="5"/>
  <c r="Q329" i="5"/>
  <c r="Q327" i="5"/>
  <c r="Q328" i="5"/>
  <c r="P331" i="5"/>
  <c r="S43" i="5"/>
  <c r="R48" i="5"/>
  <c r="R43" i="5"/>
  <c r="G415" i="5"/>
  <c r="P415" i="5"/>
  <c r="S396" i="5"/>
  <c r="R408" i="5"/>
  <c r="S327" i="5"/>
  <c r="R334" i="5"/>
  <c r="R327" i="5"/>
  <c r="R387" i="5"/>
  <c r="Q268" i="5"/>
  <c r="R268" i="5"/>
  <c r="Q260" i="5"/>
  <c r="R260" i="5"/>
  <c r="G299" i="5"/>
  <c r="P299" i="5"/>
  <c r="P16" i="5"/>
  <c r="O90" i="12"/>
  <c r="O54" i="13"/>
  <c r="O38" i="12"/>
  <c r="P38" i="18"/>
  <c r="P40" i="18"/>
  <c r="K26" i="11"/>
  <c r="K26" i="9"/>
  <c r="K68" i="13"/>
  <c r="G94" i="19"/>
  <c r="F101" i="19"/>
  <c r="Q185" i="5"/>
  <c r="R185" i="5"/>
  <c r="O8" i="6"/>
  <c r="G8" i="6"/>
  <c r="P8" i="9"/>
  <c r="G8" i="9"/>
  <c r="G10" i="9"/>
  <c r="P8" i="11"/>
  <c r="G8" i="11"/>
  <c r="G10" i="11"/>
  <c r="P8" i="10"/>
  <c r="G8" i="10"/>
  <c r="G10" i="10"/>
  <c r="P8" i="8"/>
  <c r="G8" i="8"/>
  <c r="G10" i="8"/>
  <c r="P8" i="13"/>
  <c r="P8" i="12"/>
  <c r="J82" i="18"/>
  <c r="J86" i="18"/>
  <c r="J84" i="18"/>
  <c r="J85" i="18"/>
  <c r="J83" i="18"/>
  <c r="O51" i="13"/>
  <c r="O35" i="12"/>
  <c r="O87" i="12"/>
  <c r="Q18" i="5"/>
  <c r="G18" i="5"/>
  <c r="G23" i="16"/>
  <c r="F23" i="5"/>
  <c r="F11" i="5"/>
  <c r="F71" i="5"/>
  <c r="I23" i="16"/>
  <c r="F94" i="5"/>
  <c r="F78" i="5"/>
  <c r="F154" i="5"/>
  <c r="K23" i="16"/>
  <c r="F178" i="5"/>
  <c r="M23" i="16"/>
  <c r="F261" i="5"/>
  <c r="O23" i="16"/>
  <c r="F341" i="5"/>
  <c r="Q23" i="16"/>
  <c r="F408" i="5"/>
  <c r="G36" i="16"/>
  <c r="F28" i="5"/>
  <c r="I36" i="16"/>
  <c r="F101" i="5"/>
  <c r="K36" i="16"/>
  <c r="F185" i="5"/>
  <c r="M36" i="16"/>
  <c r="F268" i="5"/>
  <c r="O36" i="16"/>
  <c r="F346" i="5"/>
  <c r="Q36" i="16"/>
  <c r="F413" i="5"/>
  <c r="Q48" i="5"/>
  <c r="G54" i="5"/>
  <c r="P54" i="5"/>
  <c r="G100" i="5"/>
  <c r="P100" i="5"/>
  <c r="G82" i="5"/>
  <c r="P82" i="5"/>
  <c r="G137" i="5"/>
  <c r="P137" i="5"/>
  <c r="G272" i="5"/>
  <c r="P272" i="5"/>
  <c r="G129" i="5"/>
  <c r="Q122" i="5"/>
  <c r="G214" i="5"/>
  <c r="G230" i="5"/>
  <c r="P230" i="5"/>
  <c r="G213" i="5"/>
  <c r="P213" i="5"/>
  <c r="G340" i="5"/>
  <c r="P340" i="5"/>
  <c r="G144" i="5"/>
  <c r="Q183" i="5"/>
  <c r="R183" i="5"/>
  <c r="Q27" i="5"/>
  <c r="G27" i="5"/>
  <c r="R27" i="5"/>
  <c r="Q178" i="5"/>
  <c r="R178" i="5"/>
  <c r="G343" i="5"/>
  <c r="P343" i="5"/>
  <c r="G358" i="5"/>
  <c r="P358" i="5"/>
  <c r="Q315" i="5"/>
  <c r="R315" i="5"/>
  <c r="Q286" i="5"/>
  <c r="R286" i="5"/>
  <c r="G368" i="5"/>
  <c r="Q363" i="5"/>
  <c r="P368" i="5"/>
  <c r="G402" i="5"/>
  <c r="P402" i="5"/>
  <c r="G398" i="5"/>
  <c r="Q396" i="5"/>
  <c r="Q393" i="5"/>
  <c r="P398" i="5"/>
  <c r="G184" i="5"/>
  <c r="P28" i="5"/>
  <c r="Q262" i="5"/>
  <c r="R262" i="5"/>
  <c r="Q408" i="5"/>
  <c r="G448" i="5"/>
  <c r="P448" i="5"/>
  <c r="G433" i="5"/>
  <c r="P433" i="5"/>
  <c r="Q428" i="5"/>
  <c r="Q413" i="5"/>
  <c r="R413" i="5"/>
  <c r="Q406" i="5"/>
  <c r="S394" i="5"/>
  <c r="S454" i="5"/>
  <c r="R406" i="5"/>
  <c r="R394" i="5"/>
  <c r="Q177" i="5"/>
  <c r="R177" i="5"/>
  <c r="P23" i="5"/>
  <c r="S244" i="5"/>
  <c r="S243" i="5"/>
  <c r="S319" i="5"/>
  <c r="S246" i="5"/>
  <c r="S245" i="5"/>
  <c r="S321" i="5"/>
  <c r="S242" i="5"/>
  <c r="S318" i="5"/>
  <c r="R249" i="5"/>
  <c r="G400" i="5"/>
  <c r="P400" i="5"/>
  <c r="R362" i="5"/>
  <c r="R388" i="5"/>
  <c r="R363" i="5"/>
  <c r="J11" i="15"/>
  <c r="K11" i="15"/>
  <c r="G148" i="5"/>
  <c r="S429" i="5"/>
  <c r="Q434" i="5"/>
  <c r="R434" i="5"/>
  <c r="R429" i="5"/>
  <c r="Q85" i="5"/>
  <c r="R85" i="5"/>
  <c r="Q166" i="5"/>
  <c r="S162" i="5"/>
  <c r="S237" i="5"/>
  <c r="S160" i="5"/>
  <c r="S235" i="5"/>
  <c r="S161" i="5"/>
  <c r="S163" i="5"/>
  <c r="S159" i="5"/>
  <c r="S234" i="5"/>
  <c r="J54" i="15"/>
  <c r="K54" i="15"/>
  <c r="G365" i="5"/>
  <c r="Q360" i="5"/>
  <c r="P365" i="5"/>
  <c r="I13" i="19"/>
  <c r="I12" i="19"/>
  <c r="J84" i="5"/>
  <c r="J75" i="5"/>
  <c r="O13" i="19"/>
  <c r="O12" i="19"/>
  <c r="J87" i="5"/>
  <c r="J78" i="5"/>
  <c r="Q13" i="19"/>
  <c r="Q12" i="19"/>
  <c r="J88" i="5"/>
  <c r="J79" i="5"/>
  <c r="K13" i="19"/>
  <c r="K12" i="19"/>
  <c r="J85" i="5"/>
  <c r="J76" i="5"/>
  <c r="M13" i="19"/>
  <c r="M12" i="19"/>
  <c r="J86" i="5"/>
  <c r="J77" i="5"/>
  <c r="R38" i="18"/>
  <c r="R40" i="18"/>
  <c r="J21" i="15"/>
  <c r="K21" i="15"/>
  <c r="K38" i="9"/>
  <c r="K80" i="13"/>
  <c r="K38" i="11"/>
  <c r="M144" i="19"/>
  <c r="I125" i="5"/>
  <c r="S290" i="5"/>
  <c r="Q297" i="5"/>
  <c r="R297" i="5"/>
  <c r="Q132" i="5"/>
  <c r="S125" i="5"/>
  <c r="S42" i="5"/>
  <c r="R47" i="5"/>
  <c r="R42" i="5"/>
  <c r="Q412" i="5"/>
  <c r="Q395" i="5"/>
  <c r="R412" i="5"/>
  <c r="Q267" i="5"/>
  <c r="R267" i="5"/>
  <c r="P25" i="5"/>
  <c r="S326" i="5"/>
  <c r="S386" i="5"/>
  <c r="R338" i="5"/>
  <c r="R326" i="5"/>
  <c r="R386" i="5"/>
  <c r="Q176" i="5"/>
  <c r="R176" i="5"/>
  <c r="H306" i="5"/>
  <c r="N81" i="23"/>
  <c r="H315" i="5"/>
  <c r="P23" i="13"/>
  <c r="P23" i="8"/>
  <c r="G23" i="8"/>
  <c r="P23" i="10"/>
  <c r="P23" i="12"/>
  <c r="G23" i="6"/>
  <c r="O23" i="6"/>
  <c r="P23" i="9"/>
  <c r="G23" i="9"/>
  <c r="P23" i="11"/>
  <c r="G23" i="11"/>
  <c r="K26" i="13"/>
  <c r="K34" i="12"/>
  <c r="K26" i="10"/>
  <c r="K26" i="8"/>
  <c r="K35" i="13"/>
  <c r="K35" i="8"/>
  <c r="K35" i="10"/>
  <c r="G30" i="19"/>
  <c r="F35" i="19"/>
  <c r="G35" i="19"/>
  <c r="G149" i="19"/>
  <c r="F153" i="19"/>
  <c r="R166" i="5"/>
  <c r="J28" i="23"/>
  <c r="H131" i="5"/>
  <c r="J27" i="23"/>
  <c r="J25" i="23"/>
  <c r="H128" i="5"/>
  <c r="J26" i="23"/>
  <c r="H129" i="5"/>
  <c r="J29" i="23"/>
  <c r="H132" i="5"/>
  <c r="J31" i="21"/>
  <c r="J33" i="21"/>
  <c r="R132" i="5"/>
  <c r="R24" i="12"/>
  <c r="R24" i="10"/>
  <c r="R25" i="10"/>
  <c r="P24" i="6"/>
  <c r="R24" i="9"/>
  <c r="R24" i="13"/>
  <c r="R24" i="11"/>
  <c r="R24" i="8"/>
  <c r="Q24" i="6"/>
  <c r="O56" i="13"/>
  <c r="O58" i="13"/>
  <c r="O92" i="12"/>
  <c r="O94" i="12"/>
  <c r="O40" i="12"/>
  <c r="O42" i="12"/>
  <c r="O16" i="7"/>
  <c r="K46" i="19"/>
  <c r="J183" i="5"/>
  <c r="G8" i="7"/>
  <c r="G10" i="7"/>
  <c r="O8" i="7"/>
  <c r="N14" i="20"/>
  <c r="N13" i="20"/>
  <c r="K172" i="5"/>
  <c r="K163" i="5"/>
  <c r="J14" i="20"/>
  <c r="J13" i="20"/>
  <c r="K170" i="5"/>
  <c r="K161" i="5"/>
  <c r="D17" i="20"/>
  <c r="L14" i="20"/>
  <c r="L13" i="20"/>
  <c r="K171" i="5"/>
  <c r="K162" i="5"/>
  <c r="H14" i="20"/>
  <c r="H13" i="20"/>
  <c r="K169" i="5"/>
  <c r="K160" i="5"/>
  <c r="F14" i="20"/>
  <c r="F13" i="20"/>
  <c r="K168" i="5"/>
  <c r="K159" i="5"/>
  <c r="H56" i="5"/>
  <c r="H81" i="23"/>
  <c r="H65" i="5"/>
  <c r="Q171" i="19"/>
  <c r="Q21" i="13"/>
  <c r="Q21" i="10"/>
  <c r="Q22" i="10"/>
  <c r="Q21" i="11"/>
  <c r="Q21" i="12"/>
  <c r="Q21" i="8"/>
  <c r="Q21" i="9"/>
  <c r="O21" i="6"/>
  <c r="H78" i="18"/>
  <c r="H80" i="18"/>
  <c r="H363" i="5"/>
  <c r="M124" i="19"/>
  <c r="M123" i="19"/>
  <c r="Q124" i="19"/>
  <c r="Q123" i="19"/>
  <c r="K124" i="19"/>
  <c r="K123" i="19"/>
  <c r="O124" i="19"/>
  <c r="O123" i="19"/>
  <c r="I124" i="19"/>
  <c r="I123" i="19"/>
  <c r="J309" i="5"/>
  <c r="G19" i="16"/>
  <c r="F21" i="5"/>
  <c r="F9" i="5"/>
  <c r="F69" i="5"/>
  <c r="K19" i="16"/>
  <c r="F176" i="5"/>
  <c r="F160" i="5"/>
  <c r="F235" i="5"/>
  <c r="I19" i="16"/>
  <c r="F92" i="5"/>
  <c r="F76" i="5"/>
  <c r="F152" i="5"/>
  <c r="O19" i="16"/>
  <c r="F339" i="5"/>
  <c r="F327" i="5"/>
  <c r="F387" i="5"/>
  <c r="M19" i="16"/>
  <c r="F259" i="5"/>
  <c r="Q19" i="16"/>
  <c r="F406" i="5"/>
  <c r="F394" i="5"/>
  <c r="F454" i="5"/>
  <c r="G50" i="5"/>
  <c r="Q45" i="5"/>
  <c r="G84" i="5"/>
  <c r="P84" i="5"/>
  <c r="G101" i="5"/>
  <c r="P101" i="5"/>
  <c r="G128" i="5"/>
  <c r="Q121" i="5"/>
  <c r="P128" i="5"/>
  <c r="G265" i="5"/>
  <c r="P265" i="5"/>
  <c r="G215" i="5"/>
  <c r="P215" i="5"/>
  <c r="P18" i="5"/>
  <c r="P15" i="5"/>
  <c r="Q171" i="5"/>
  <c r="R171" i="5"/>
  <c r="Q411" i="5"/>
  <c r="G437" i="5"/>
  <c r="P437" i="5"/>
  <c r="Q169" i="5"/>
  <c r="R169" i="5"/>
  <c r="I71" i="19"/>
  <c r="I68" i="19"/>
  <c r="J47" i="5"/>
  <c r="J42" i="5"/>
  <c r="J68" i="5"/>
  <c r="K71" i="19"/>
  <c r="K68" i="19"/>
  <c r="J48" i="5"/>
  <c r="J43" i="5"/>
  <c r="J69" i="5"/>
  <c r="M71" i="19"/>
  <c r="M68" i="19"/>
  <c r="J49" i="5"/>
  <c r="J44" i="5"/>
  <c r="J70" i="5"/>
  <c r="O71" i="19"/>
  <c r="O68" i="19"/>
  <c r="J50" i="5"/>
  <c r="J45" i="5"/>
  <c r="J71" i="5"/>
  <c r="Q450" i="5"/>
  <c r="Q430" i="5"/>
  <c r="S428" i="5"/>
  <c r="S430" i="5"/>
  <c r="R450" i="5"/>
  <c r="Q254" i="5"/>
  <c r="R254" i="5"/>
  <c r="G22" i="6"/>
  <c r="G21" i="12"/>
  <c r="G22" i="12"/>
  <c r="G21" i="13"/>
  <c r="G22" i="13"/>
  <c r="I121" i="5"/>
  <c r="H223" i="5"/>
  <c r="L81" i="23"/>
  <c r="H232" i="5"/>
  <c r="G97" i="19"/>
  <c r="F104" i="19"/>
  <c r="G104" i="19"/>
  <c r="P24" i="7"/>
  <c r="Q24" i="7"/>
  <c r="Q11" i="7"/>
  <c r="O11" i="7"/>
  <c r="F56" i="19"/>
  <c r="G52" i="19"/>
  <c r="O96" i="12"/>
  <c r="O44" i="12"/>
  <c r="O60" i="13"/>
  <c r="Q18" i="6"/>
  <c r="G16" i="11"/>
  <c r="R389" i="5"/>
  <c r="H441" i="5"/>
  <c r="R81" i="23"/>
  <c r="H450" i="5"/>
  <c r="R28" i="23"/>
  <c r="H435" i="5"/>
  <c r="R27" i="23"/>
  <c r="R25" i="23"/>
  <c r="H432" i="5"/>
  <c r="R26" i="23"/>
  <c r="H433" i="5"/>
  <c r="G32" i="5"/>
  <c r="P32" i="5"/>
  <c r="G38" i="5"/>
  <c r="P38" i="5"/>
  <c r="G30" i="5"/>
  <c r="P30" i="5"/>
  <c r="G62" i="16"/>
  <c r="F38" i="5"/>
  <c r="I62" i="16"/>
  <c r="F115" i="5"/>
  <c r="K62" i="16"/>
  <c r="F199" i="5"/>
  <c r="M62" i="16"/>
  <c r="F282" i="5"/>
  <c r="Q62" i="16"/>
  <c r="F423" i="5"/>
  <c r="O62" i="16"/>
  <c r="F356" i="5"/>
  <c r="Q26" i="5"/>
  <c r="G26" i="5"/>
  <c r="G13" i="5"/>
  <c r="Q10" i="5"/>
  <c r="Q70" i="5"/>
  <c r="Q8" i="5"/>
  <c r="Q11" i="5"/>
  <c r="Q71" i="5"/>
  <c r="Q16" i="5"/>
  <c r="G16" i="5"/>
  <c r="G47" i="16"/>
  <c r="F32" i="5"/>
  <c r="I47" i="16"/>
  <c r="F107" i="5"/>
  <c r="K47" i="16"/>
  <c r="F191" i="5"/>
  <c r="M47" i="16"/>
  <c r="F274" i="5"/>
  <c r="Q47" i="16"/>
  <c r="F417" i="5"/>
  <c r="O47" i="16"/>
  <c r="F350" i="5"/>
  <c r="G21" i="16"/>
  <c r="F22" i="5"/>
  <c r="F10" i="5"/>
  <c r="F70" i="5"/>
  <c r="I21" i="16"/>
  <c r="F93" i="5"/>
  <c r="F77" i="5"/>
  <c r="F153" i="5"/>
  <c r="K21" i="16"/>
  <c r="F177" i="5"/>
  <c r="O21" i="16"/>
  <c r="F340" i="5"/>
  <c r="M21" i="16"/>
  <c r="F260" i="5"/>
  <c r="F244" i="5"/>
  <c r="F320" i="5"/>
  <c r="Q21" i="16"/>
  <c r="F407" i="5"/>
  <c r="G60" i="16"/>
  <c r="F37" i="5"/>
  <c r="I60" i="16"/>
  <c r="F114" i="5"/>
  <c r="K60" i="16"/>
  <c r="F198" i="5"/>
  <c r="Q60" i="16"/>
  <c r="F422" i="5"/>
  <c r="M60" i="16"/>
  <c r="F281" i="5"/>
  <c r="O60" i="16"/>
  <c r="F355" i="5"/>
  <c r="G47" i="5"/>
  <c r="G42" i="5"/>
  <c r="P47" i="5"/>
  <c r="Q42" i="5"/>
  <c r="G61" i="5"/>
  <c r="P61" i="5"/>
  <c r="Q92" i="5"/>
  <c r="G94" i="5"/>
  <c r="P94" i="5"/>
  <c r="G146" i="5"/>
  <c r="P146" i="5"/>
  <c r="Q258" i="5"/>
  <c r="G279" i="5"/>
  <c r="P279" i="5"/>
  <c r="G249" i="5"/>
  <c r="Q244" i="5"/>
  <c r="P249" i="5"/>
  <c r="G232" i="5"/>
  <c r="P232" i="5"/>
  <c r="G221" i="5"/>
  <c r="P221" i="5"/>
  <c r="G345" i="5"/>
  <c r="P345" i="5"/>
  <c r="P40" i="5"/>
  <c r="Q170" i="5"/>
  <c r="R170" i="5"/>
  <c r="G338" i="5"/>
  <c r="P338" i="5"/>
  <c r="R395" i="5"/>
  <c r="S209" i="5"/>
  <c r="R216" i="5"/>
  <c r="R209" i="5"/>
  <c r="S122" i="5"/>
  <c r="R129" i="5"/>
  <c r="G420" i="5"/>
  <c r="P420" i="5"/>
  <c r="G401" i="5"/>
  <c r="P401" i="5"/>
  <c r="P20" i="5"/>
  <c r="Q311" i="5"/>
  <c r="Q292" i="5"/>
  <c r="R311" i="5"/>
  <c r="S291" i="5"/>
  <c r="S207" i="5"/>
  <c r="R214" i="5"/>
  <c r="R207" i="5"/>
  <c r="S45" i="5"/>
  <c r="R50" i="5"/>
  <c r="R45" i="5"/>
  <c r="Q119" i="5"/>
  <c r="Q78" i="5"/>
  <c r="R119" i="5"/>
  <c r="F24" i="22"/>
  <c r="F26" i="22"/>
  <c r="G439" i="5"/>
  <c r="P439" i="5"/>
  <c r="Q186" i="5"/>
  <c r="R186" i="5"/>
  <c r="Q251" i="5"/>
  <c r="R251" i="5"/>
  <c r="Q86" i="5"/>
  <c r="Q77" i="5"/>
  <c r="R86" i="5"/>
  <c r="N38" i="22"/>
  <c r="N35" i="22"/>
  <c r="N47" i="22"/>
  <c r="I370" i="5"/>
  <c r="N44" i="22"/>
  <c r="I372" i="5"/>
  <c r="N41" i="22"/>
  <c r="I381" i="5"/>
  <c r="N53" i="22"/>
  <c r="I383" i="5"/>
  <c r="N50" i="22"/>
  <c r="I379" i="5"/>
  <c r="N29" i="22"/>
  <c r="I365" i="5"/>
  <c r="N32" i="22"/>
  <c r="I377" i="5"/>
  <c r="G302" i="5"/>
  <c r="P302" i="5"/>
  <c r="Q288" i="5"/>
  <c r="Q291" i="5"/>
  <c r="G379" i="5"/>
  <c r="P379" i="5"/>
  <c r="R292" i="5"/>
  <c r="P15" i="12"/>
  <c r="G15" i="6"/>
  <c r="G16" i="6"/>
  <c r="O15" i="6"/>
  <c r="P15" i="8"/>
  <c r="G15" i="8"/>
  <c r="G16" i="8"/>
  <c r="P15" i="11"/>
  <c r="G15" i="11"/>
  <c r="P15" i="10"/>
  <c r="G15" i="10"/>
  <c r="G16" i="10"/>
  <c r="P15" i="9"/>
  <c r="G15" i="9"/>
  <c r="G16" i="9"/>
  <c r="P15" i="13"/>
  <c r="S395" i="5"/>
  <c r="S455" i="5"/>
  <c r="S292" i="5"/>
  <c r="G370" i="5"/>
  <c r="Q362" i="5"/>
  <c r="P370" i="5"/>
  <c r="P362" i="5"/>
  <c r="Q172" i="5"/>
  <c r="R172" i="5"/>
  <c r="P21" i="5"/>
  <c r="F23" i="19"/>
  <c r="G18" i="19"/>
  <c r="L38" i="18"/>
  <c r="L40" i="18"/>
  <c r="I124" i="5"/>
  <c r="I9" i="7"/>
  <c r="Q102" i="5"/>
  <c r="R102" i="5"/>
  <c r="P22" i="5"/>
  <c r="J76" i="23"/>
  <c r="J78" i="23"/>
  <c r="G17" i="6"/>
  <c r="P17" i="9"/>
  <c r="G17" i="9"/>
  <c r="P17" i="12"/>
  <c r="P17" i="11"/>
  <c r="G17" i="11"/>
  <c r="P17" i="13"/>
  <c r="P17" i="8"/>
  <c r="G17" i="8"/>
  <c r="O17" i="6"/>
  <c r="P17" i="10"/>
  <c r="G17" i="10"/>
  <c r="O25" i="19"/>
  <c r="Q25" i="19"/>
  <c r="I25" i="19"/>
  <c r="M25" i="19"/>
  <c r="K25" i="19"/>
  <c r="O46" i="19"/>
  <c r="J185" i="5"/>
  <c r="R49" i="5"/>
  <c r="R44" i="5"/>
  <c r="S328" i="5"/>
  <c r="S388" i="5"/>
  <c r="N21" i="23"/>
  <c r="N23" i="23"/>
  <c r="R148" i="5"/>
  <c r="P148" i="5"/>
  <c r="K11" i="12"/>
  <c r="K11" i="8"/>
  <c r="K63" i="12"/>
  <c r="K11" i="10"/>
  <c r="K89" i="12"/>
  <c r="K11" i="13"/>
  <c r="Q119" i="19"/>
  <c r="O65" i="13"/>
  <c r="O38" i="7"/>
  <c r="O35" i="7"/>
  <c r="O29" i="7"/>
  <c r="O101" i="12"/>
  <c r="O49" i="12"/>
  <c r="O32" i="7"/>
  <c r="O26" i="7"/>
  <c r="K88" i="5"/>
  <c r="K79" i="5"/>
  <c r="K86" i="5"/>
  <c r="K77" i="5"/>
  <c r="K84" i="5"/>
  <c r="K75" i="5"/>
  <c r="K87" i="5"/>
  <c r="K78" i="5"/>
  <c r="K85" i="5"/>
  <c r="K76" i="5"/>
  <c r="M171" i="19"/>
  <c r="Q15" i="13"/>
  <c r="Q15" i="9"/>
  <c r="Q15" i="10"/>
  <c r="Q15" i="12"/>
  <c r="Q15" i="8"/>
  <c r="Q15" i="11"/>
  <c r="P78" i="18"/>
  <c r="P80" i="18"/>
  <c r="O14" i="12"/>
  <c r="O14" i="9"/>
  <c r="O14" i="13"/>
  <c r="O14" i="11"/>
  <c r="O66" i="12"/>
  <c r="O14" i="8"/>
  <c r="O16" i="6"/>
  <c r="O14" i="10"/>
  <c r="G14" i="12"/>
  <c r="G14" i="13"/>
  <c r="F132" i="19"/>
  <c r="G132" i="19"/>
  <c r="G128" i="19"/>
  <c r="O37" i="12"/>
  <c r="O39" i="12"/>
  <c r="O13" i="7"/>
  <c r="O89" i="12"/>
  <c r="O91" i="12"/>
  <c r="O53" i="13"/>
  <c r="O55" i="13"/>
  <c r="Q154" i="5"/>
  <c r="P393" i="5"/>
  <c r="G286" i="5"/>
  <c r="P286" i="5"/>
  <c r="G183" i="5"/>
  <c r="P183" i="5"/>
  <c r="F245" i="5"/>
  <c r="F321" i="5"/>
  <c r="H98" i="5"/>
  <c r="J96" i="18"/>
  <c r="H91" i="5"/>
  <c r="J112" i="18"/>
  <c r="H112" i="5"/>
  <c r="J104" i="18"/>
  <c r="H105" i="5"/>
  <c r="I9" i="13"/>
  <c r="I15" i="6"/>
  <c r="I9" i="12"/>
  <c r="I21" i="6"/>
  <c r="I18" i="6"/>
  <c r="I9" i="8"/>
  <c r="I12" i="6"/>
  <c r="I24" i="6"/>
  <c r="I61" i="12"/>
  <c r="I9" i="10"/>
  <c r="R124" i="5"/>
  <c r="G228" i="5"/>
  <c r="G205" i="5"/>
  <c r="P228" i="5"/>
  <c r="P49" i="5"/>
  <c r="P44" i="5"/>
  <c r="G19" i="17"/>
  <c r="E56" i="5"/>
  <c r="L56" i="5"/>
  <c r="M56" i="5"/>
  <c r="N56" i="5"/>
  <c r="I19" i="17"/>
  <c r="E139" i="5"/>
  <c r="L139" i="5"/>
  <c r="M139" i="5"/>
  <c r="N139" i="5"/>
  <c r="U139" i="5"/>
  <c r="K19" i="17"/>
  <c r="E223" i="5"/>
  <c r="L223" i="5"/>
  <c r="M223" i="5"/>
  <c r="N223" i="5"/>
  <c r="M19" i="17"/>
  <c r="E306" i="5"/>
  <c r="L306" i="5"/>
  <c r="M306" i="5"/>
  <c r="N306" i="5"/>
  <c r="U306" i="5"/>
  <c r="Q19" i="17"/>
  <c r="E441" i="5"/>
  <c r="L441" i="5"/>
  <c r="M441" i="5"/>
  <c r="N441" i="5"/>
  <c r="U441" i="5"/>
  <c r="O19" i="17"/>
  <c r="E374" i="5"/>
  <c r="L374" i="5"/>
  <c r="M374" i="5"/>
  <c r="N374" i="5"/>
  <c r="U374" i="5"/>
  <c r="G16" i="17"/>
  <c r="E54" i="5"/>
  <c r="L54" i="5"/>
  <c r="M54" i="5"/>
  <c r="N54" i="5"/>
  <c r="U54" i="5"/>
  <c r="I16" i="17"/>
  <c r="E137" i="5"/>
  <c r="L137" i="5"/>
  <c r="M137" i="5"/>
  <c r="N137" i="5"/>
  <c r="U137" i="5"/>
  <c r="K16" i="17"/>
  <c r="E221" i="5"/>
  <c r="L221" i="5"/>
  <c r="M221" i="5"/>
  <c r="N221" i="5"/>
  <c r="U221" i="5"/>
  <c r="O16" i="17"/>
  <c r="E372" i="5"/>
  <c r="L372" i="5"/>
  <c r="M372" i="5"/>
  <c r="N372" i="5"/>
  <c r="U372" i="5"/>
  <c r="M16" i="17"/>
  <c r="E304" i="5"/>
  <c r="L304" i="5"/>
  <c r="M304" i="5"/>
  <c r="N304" i="5"/>
  <c r="Q16" i="17"/>
  <c r="E439" i="5"/>
  <c r="L439" i="5"/>
  <c r="M439" i="5"/>
  <c r="N439" i="5"/>
  <c r="U439" i="5"/>
  <c r="E57" i="16"/>
  <c r="G55" i="16"/>
  <c r="E35" i="5"/>
  <c r="L35" i="5"/>
  <c r="M35" i="5"/>
  <c r="N35" i="5"/>
  <c r="U35" i="5"/>
  <c r="E59" i="16"/>
  <c r="E61" i="16"/>
  <c r="I55" i="16"/>
  <c r="E112" i="5"/>
  <c r="L112" i="5"/>
  <c r="M112" i="5"/>
  <c r="N112" i="5"/>
  <c r="K55" i="16"/>
  <c r="E196" i="5"/>
  <c r="L196" i="5"/>
  <c r="M196" i="5"/>
  <c r="N196" i="5"/>
  <c r="U196" i="5"/>
  <c r="M55" i="16"/>
  <c r="E279" i="5"/>
  <c r="L279" i="5"/>
  <c r="M279" i="5"/>
  <c r="N279" i="5"/>
  <c r="E63" i="16"/>
  <c r="O55" i="16"/>
  <c r="E353" i="5"/>
  <c r="L353" i="5"/>
  <c r="M353" i="5"/>
  <c r="N353" i="5"/>
  <c r="U353" i="5"/>
  <c r="Q55" i="16"/>
  <c r="E420" i="5"/>
  <c r="L420" i="5"/>
  <c r="M420" i="5"/>
  <c r="N420" i="5"/>
  <c r="U420" i="5"/>
  <c r="O68" i="13"/>
  <c r="O71" i="13"/>
  <c r="G17" i="13"/>
  <c r="G17" i="12"/>
  <c r="G102" i="5"/>
  <c r="P102" i="5"/>
  <c r="G251" i="5"/>
  <c r="P251" i="5"/>
  <c r="R122" i="5"/>
  <c r="R455" i="5"/>
  <c r="G170" i="5"/>
  <c r="P170" i="5"/>
  <c r="Q243" i="5"/>
  <c r="Q245" i="5"/>
  <c r="Q321" i="5"/>
  <c r="F328" i="5"/>
  <c r="F388" i="5"/>
  <c r="Q68" i="5"/>
  <c r="K97" i="19"/>
  <c r="O97" i="19"/>
  <c r="Q97" i="19"/>
  <c r="M97" i="19"/>
  <c r="I97" i="19"/>
  <c r="Q208" i="5"/>
  <c r="F243" i="5"/>
  <c r="F319" i="5"/>
  <c r="G23" i="12"/>
  <c r="G38" i="6"/>
  <c r="G26" i="6"/>
  <c r="G35" i="6"/>
  <c r="G23" i="13"/>
  <c r="G32" i="6"/>
  <c r="G29" i="6"/>
  <c r="G176" i="5"/>
  <c r="P176" i="5"/>
  <c r="R290" i="5"/>
  <c r="S238" i="5"/>
  <c r="G166" i="5"/>
  <c r="Q160" i="5"/>
  <c r="P166" i="5"/>
  <c r="Q159" i="5"/>
  <c r="Q234" i="5"/>
  <c r="Q162" i="5"/>
  <c r="Q237" i="5"/>
  <c r="Q163" i="5"/>
  <c r="Q161" i="5"/>
  <c r="G434" i="5"/>
  <c r="P434" i="5"/>
  <c r="Q429" i="5"/>
  <c r="Q455" i="5"/>
  <c r="S322" i="5"/>
  <c r="G406" i="5"/>
  <c r="G394" i="5"/>
  <c r="G454" i="5"/>
  <c r="P406" i="5"/>
  <c r="P394" i="5"/>
  <c r="G408" i="5"/>
  <c r="P408" i="5"/>
  <c r="P396" i="5"/>
  <c r="P456" i="5"/>
  <c r="G393" i="5"/>
  <c r="P27" i="5"/>
  <c r="Q206" i="5"/>
  <c r="P129" i="5"/>
  <c r="P122" i="5"/>
  <c r="Q75" i="5"/>
  <c r="Q151" i="5"/>
  <c r="F162" i="5"/>
  <c r="F237" i="5"/>
  <c r="H101" i="5"/>
  <c r="J107" i="18"/>
  <c r="H108" i="5"/>
  <c r="J99" i="18"/>
  <c r="H94" i="5"/>
  <c r="J115" i="18"/>
  <c r="H115" i="5"/>
  <c r="G185" i="5"/>
  <c r="P185" i="5"/>
  <c r="G260" i="5"/>
  <c r="P260" i="5"/>
  <c r="S387" i="5"/>
  <c r="Q388" i="5"/>
  <c r="G328" i="5"/>
  <c r="G327" i="5"/>
  <c r="G329" i="5"/>
  <c r="G326" i="5"/>
  <c r="G386" i="5"/>
  <c r="G269" i="5"/>
  <c r="P269" i="5"/>
  <c r="N84" i="18"/>
  <c r="N82" i="18"/>
  <c r="N85" i="18"/>
  <c r="N83" i="18"/>
  <c r="O45" i="12"/>
  <c r="N45" i="21"/>
  <c r="I343" i="5"/>
  <c r="I344" i="5"/>
  <c r="I345" i="5"/>
  <c r="I346" i="5"/>
  <c r="N39" i="21"/>
  <c r="I333" i="5"/>
  <c r="I334" i="5"/>
  <c r="I335" i="5"/>
  <c r="I336" i="5"/>
  <c r="N42" i="21"/>
  <c r="I338" i="5"/>
  <c r="I339" i="5"/>
  <c r="I340" i="5"/>
  <c r="I341" i="5"/>
  <c r="N48" i="21"/>
  <c r="I348" i="5"/>
  <c r="I349" i="5"/>
  <c r="I350" i="5"/>
  <c r="I351" i="5"/>
  <c r="N36" i="21"/>
  <c r="I331" i="5"/>
  <c r="N54" i="21"/>
  <c r="I358" i="5"/>
  <c r="N51" i="21"/>
  <c r="I353" i="5"/>
  <c r="I354" i="5"/>
  <c r="I355" i="5"/>
  <c r="I356" i="5"/>
  <c r="Q189" i="19"/>
  <c r="M189" i="19"/>
  <c r="M186" i="19"/>
  <c r="O189" i="19"/>
  <c r="O186" i="19"/>
  <c r="K189" i="19"/>
  <c r="K186" i="19"/>
  <c r="I189" i="19"/>
  <c r="I186" i="19"/>
  <c r="J441" i="5"/>
  <c r="G9" i="13"/>
  <c r="G9" i="12"/>
  <c r="O9" i="9"/>
  <c r="O9" i="10"/>
  <c r="O9" i="8"/>
  <c r="O9" i="12"/>
  <c r="O61" i="12"/>
  <c r="O9" i="11"/>
  <c r="O9" i="13"/>
  <c r="O78" i="19"/>
  <c r="O75" i="19"/>
  <c r="J131" i="5"/>
  <c r="J124" i="5"/>
  <c r="J9" i="7"/>
  <c r="I78" i="19"/>
  <c r="I75" i="19"/>
  <c r="J128" i="5"/>
  <c r="J121" i="5"/>
  <c r="M78" i="19"/>
  <c r="M75" i="19"/>
  <c r="J130" i="5"/>
  <c r="J123" i="5"/>
  <c r="J9" i="6"/>
  <c r="K78" i="19"/>
  <c r="K75" i="19"/>
  <c r="J129" i="5"/>
  <c r="J122" i="5"/>
  <c r="J152" i="5"/>
  <c r="Q78" i="19"/>
  <c r="Q75" i="19"/>
  <c r="J132" i="5"/>
  <c r="J125" i="5"/>
  <c r="J155" i="5"/>
  <c r="G259" i="5"/>
  <c r="P259" i="5"/>
  <c r="G252" i="5"/>
  <c r="P252" i="5"/>
  <c r="S68" i="5"/>
  <c r="S69" i="5"/>
  <c r="Q209" i="5"/>
  <c r="G93" i="5"/>
  <c r="P93" i="5"/>
  <c r="F242" i="5"/>
  <c r="F318" i="5"/>
  <c r="H182" i="5"/>
  <c r="L112" i="18"/>
  <c r="H196" i="5"/>
  <c r="L104" i="18"/>
  <c r="H189" i="5"/>
  <c r="L96" i="18"/>
  <c r="H175" i="5"/>
  <c r="H6" i="4"/>
  <c r="E9" i="6"/>
  <c r="G9" i="4"/>
  <c r="O25" i="17"/>
  <c r="E379" i="5"/>
  <c r="L379" i="5"/>
  <c r="M379" i="5"/>
  <c r="N379" i="5"/>
  <c r="U379" i="5"/>
  <c r="I25" i="17"/>
  <c r="E144" i="5"/>
  <c r="L144" i="5"/>
  <c r="M144" i="5"/>
  <c r="N144" i="5"/>
  <c r="U144" i="5"/>
  <c r="Q25" i="17"/>
  <c r="E446" i="5"/>
  <c r="L446" i="5"/>
  <c r="M446" i="5"/>
  <c r="N446" i="5"/>
  <c r="U446" i="5"/>
  <c r="M25" i="17"/>
  <c r="E311" i="5"/>
  <c r="L311" i="5"/>
  <c r="M311" i="5"/>
  <c r="N311" i="5"/>
  <c r="U311" i="5"/>
  <c r="G25" i="17"/>
  <c r="E61" i="5"/>
  <c r="L61" i="5"/>
  <c r="M61" i="5"/>
  <c r="N61" i="5"/>
  <c r="U61" i="5"/>
  <c r="K25" i="17"/>
  <c r="E228" i="5"/>
  <c r="L228" i="5"/>
  <c r="M228" i="5"/>
  <c r="N228" i="5"/>
  <c r="E7" i="17"/>
  <c r="E8" i="17"/>
  <c r="E9" i="17"/>
  <c r="M6" i="17"/>
  <c r="E295" i="5"/>
  <c r="O6" i="17"/>
  <c r="E365" i="5"/>
  <c r="G6" i="17"/>
  <c r="E47" i="5"/>
  <c r="I6" i="17"/>
  <c r="E128" i="5"/>
  <c r="Q6" i="17"/>
  <c r="E432" i="5"/>
  <c r="K6" i="17"/>
  <c r="E212" i="5"/>
  <c r="E33" i="16"/>
  <c r="E35" i="16"/>
  <c r="E31" i="16"/>
  <c r="E37" i="16"/>
  <c r="Q29" i="16"/>
  <c r="E410" i="5"/>
  <c r="L410" i="5"/>
  <c r="M410" i="5"/>
  <c r="N410" i="5"/>
  <c r="U410" i="5"/>
  <c r="G29" i="16"/>
  <c r="E25" i="5"/>
  <c r="L25" i="5"/>
  <c r="M25" i="5"/>
  <c r="N25" i="5"/>
  <c r="U25" i="5"/>
  <c r="O29" i="16"/>
  <c r="E343" i="5"/>
  <c r="L343" i="5"/>
  <c r="M343" i="5"/>
  <c r="N343" i="5"/>
  <c r="U343" i="5"/>
  <c r="K29" i="16"/>
  <c r="E182" i="5"/>
  <c r="L182" i="5"/>
  <c r="M182" i="5"/>
  <c r="N182" i="5"/>
  <c r="I29" i="16"/>
  <c r="E98" i="5"/>
  <c r="L98" i="5"/>
  <c r="M98" i="5"/>
  <c r="N98" i="5"/>
  <c r="U98" i="5"/>
  <c r="M29" i="16"/>
  <c r="E265" i="5"/>
  <c r="L265" i="5"/>
  <c r="M265" i="5"/>
  <c r="N265" i="5"/>
  <c r="U265" i="5"/>
  <c r="O48" i="12"/>
  <c r="H410" i="5"/>
  <c r="R112" i="18"/>
  <c r="H420" i="5"/>
  <c r="R96" i="18"/>
  <c r="H405" i="5"/>
  <c r="R104" i="18"/>
  <c r="H415" i="5"/>
  <c r="I113" i="5"/>
  <c r="I114" i="5"/>
  <c r="I115" i="5"/>
  <c r="I112" i="5"/>
  <c r="I116" i="5"/>
  <c r="I394" i="5"/>
  <c r="I393" i="5"/>
  <c r="I395" i="5"/>
  <c r="I396" i="5"/>
  <c r="I128" i="19"/>
  <c r="I127" i="19"/>
  <c r="J377" i="5"/>
  <c r="K128" i="19"/>
  <c r="K127" i="19"/>
  <c r="M128" i="19"/>
  <c r="M127" i="19"/>
  <c r="O128" i="19"/>
  <c r="O127" i="19"/>
  <c r="G23" i="19"/>
  <c r="F28" i="19"/>
  <c r="G119" i="5"/>
  <c r="P119" i="5"/>
  <c r="K104" i="19"/>
  <c r="Q104" i="19"/>
  <c r="I104" i="19"/>
  <c r="M104" i="19"/>
  <c r="O104" i="19"/>
  <c r="G411" i="5"/>
  <c r="P411" i="5"/>
  <c r="G121" i="5"/>
  <c r="J45" i="21"/>
  <c r="I182" i="5"/>
  <c r="I183" i="5"/>
  <c r="I184" i="5"/>
  <c r="I185" i="5"/>
  <c r="I186" i="5"/>
  <c r="J48" i="21"/>
  <c r="I189" i="5"/>
  <c r="I190" i="5"/>
  <c r="I191" i="5"/>
  <c r="I192" i="5"/>
  <c r="I193" i="5"/>
  <c r="J51" i="21"/>
  <c r="I196" i="5"/>
  <c r="I197" i="5"/>
  <c r="I198" i="5"/>
  <c r="I199" i="5"/>
  <c r="I200" i="5"/>
  <c r="J42" i="21"/>
  <c r="I175" i="5"/>
  <c r="I176" i="5"/>
  <c r="I177" i="5"/>
  <c r="I178" i="5"/>
  <c r="I179" i="5"/>
  <c r="J54" i="21"/>
  <c r="I203" i="5"/>
  <c r="J36" i="21"/>
  <c r="I166" i="5"/>
  <c r="J39" i="21"/>
  <c r="I168" i="5"/>
  <c r="I169" i="5"/>
  <c r="I170" i="5"/>
  <c r="I171" i="5"/>
  <c r="I172" i="5"/>
  <c r="O23" i="8"/>
  <c r="O23" i="10"/>
  <c r="O35" i="6"/>
  <c r="O23" i="11"/>
  <c r="O23" i="13"/>
  <c r="O38" i="6"/>
  <c r="O75" i="12"/>
  <c r="O26" i="6"/>
  <c r="O23" i="12"/>
  <c r="O23" i="9"/>
  <c r="O29" i="6"/>
  <c r="O32" i="6"/>
  <c r="G132" i="5"/>
  <c r="G125" i="5"/>
  <c r="Q125" i="5"/>
  <c r="P132" i="5"/>
  <c r="P125" i="5"/>
  <c r="P360" i="5"/>
  <c r="Q456" i="5"/>
  <c r="P78" i="5"/>
  <c r="H362" i="5"/>
  <c r="G203" i="5"/>
  <c r="P203" i="5"/>
  <c r="R77" i="5"/>
  <c r="R76" i="5"/>
  <c r="R152" i="5"/>
  <c r="R79" i="5"/>
  <c r="R75" i="5"/>
  <c r="R78" i="5"/>
  <c r="R154" i="5"/>
  <c r="G253" i="5"/>
  <c r="P253" i="5"/>
  <c r="P244" i="5"/>
  <c r="H185" i="5"/>
  <c r="L99" i="18"/>
  <c r="H178" i="5"/>
  <c r="L115" i="18"/>
  <c r="H199" i="5"/>
  <c r="L107" i="18"/>
  <c r="H192" i="5"/>
  <c r="I35" i="12"/>
  <c r="I21" i="7"/>
  <c r="I15" i="7"/>
  <c r="I87" i="12"/>
  <c r="I18" i="7"/>
  <c r="I51" i="13"/>
  <c r="I9" i="11"/>
  <c r="I9" i="9"/>
  <c r="I12" i="7"/>
  <c r="I24" i="7"/>
  <c r="L43" i="18"/>
  <c r="H169" i="5"/>
  <c r="L45" i="18"/>
  <c r="H171" i="5"/>
  <c r="L44" i="18"/>
  <c r="H170" i="5"/>
  <c r="L42" i="18"/>
  <c r="H168" i="5"/>
  <c r="L46" i="18"/>
  <c r="H172" i="5"/>
  <c r="G362" i="5"/>
  <c r="I366" i="5"/>
  <c r="I360" i="5"/>
  <c r="F32" i="22"/>
  <c r="I59" i="5"/>
  <c r="F29" i="22"/>
  <c r="F41" i="22"/>
  <c r="I63" i="5"/>
  <c r="F50" i="22"/>
  <c r="I61" i="5"/>
  <c r="F47" i="22"/>
  <c r="I52" i="5"/>
  <c r="F53" i="22"/>
  <c r="I65" i="5"/>
  <c r="F38" i="22"/>
  <c r="F35" i="22"/>
  <c r="F44" i="22"/>
  <c r="I54" i="5"/>
  <c r="R291" i="5"/>
  <c r="R288" i="5"/>
  <c r="Q246" i="5"/>
  <c r="Q322" i="5"/>
  <c r="G258" i="5"/>
  <c r="P258" i="5"/>
  <c r="P242" i="5"/>
  <c r="F161" i="5"/>
  <c r="F236" i="5"/>
  <c r="Q9" i="5"/>
  <c r="H360" i="5"/>
  <c r="Q18" i="8"/>
  <c r="Q18" i="12"/>
  <c r="Q18" i="9"/>
  <c r="Q18" i="11"/>
  <c r="Q18" i="13"/>
  <c r="Q18" i="10"/>
  <c r="M52" i="19"/>
  <c r="M50" i="19"/>
  <c r="J267" i="5"/>
  <c r="I52" i="19"/>
  <c r="I50" i="19"/>
  <c r="J265" i="5"/>
  <c r="K52" i="19"/>
  <c r="K50" i="19"/>
  <c r="J266" i="5"/>
  <c r="O52" i="19"/>
  <c r="O50" i="19"/>
  <c r="J268" i="5"/>
  <c r="Q52" i="19"/>
  <c r="Q50" i="19"/>
  <c r="J269" i="5"/>
  <c r="G24" i="7"/>
  <c r="O24" i="7"/>
  <c r="G254" i="5"/>
  <c r="P254" i="5"/>
  <c r="P245" i="5"/>
  <c r="P321" i="5"/>
  <c r="G450" i="5"/>
  <c r="G427" i="5"/>
  <c r="P450" i="5"/>
  <c r="P427" i="5"/>
  <c r="P430" i="5"/>
  <c r="G171" i="5"/>
  <c r="P171" i="5"/>
  <c r="P208" i="5"/>
  <c r="P121" i="5"/>
  <c r="P50" i="5"/>
  <c r="P45" i="5"/>
  <c r="H85" i="18"/>
  <c r="H82" i="18"/>
  <c r="H83" i="18"/>
  <c r="H84" i="18"/>
  <c r="D20" i="20"/>
  <c r="L17" i="20"/>
  <c r="L16" i="20"/>
  <c r="K254" i="5"/>
  <c r="K245" i="5"/>
  <c r="F17" i="20"/>
  <c r="F16" i="20"/>
  <c r="K251" i="5"/>
  <c r="K242" i="5"/>
  <c r="J17" i="20"/>
  <c r="J16" i="20"/>
  <c r="K253" i="5"/>
  <c r="K244" i="5"/>
  <c r="N17" i="20"/>
  <c r="N16" i="20"/>
  <c r="K255" i="5"/>
  <c r="K246" i="5"/>
  <c r="H17" i="20"/>
  <c r="H16" i="20"/>
  <c r="K252" i="5"/>
  <c r="K243" i="5"/>
  <c r="Q24" i="13"/>
  <c r="Q24" i="9"/>
  <c r="Q24" i="11"/>
  <c r="Q24" i="12"/>
  <c r="Q24" i="10"/>
  <c r="Q25" i="10"/>
  <c r="Q24" i="8"/>
  <c r="R125" i="5"/>
  <c r="R162" i="5"/>
  <c r="R237" i="5"/>
  <c r="R161" i="5"/>
  <c r="R236" i="5"/>
  <c r="R160" i="5"/>
  <c r="R235" i="5"/>
  <c r="R159" i="5"/>
  <c r="R234" i="5"/>
  <c r="R163" i="5"/>
  <c r="R238" i="5"/>
  <c r="I35" i="19"/>
  <c r="O35" i="19"/>
  <c r="M35" i="19"/>
  <c r="K35" i="19"/>
  <c r="G29" i="11"/>
  <c r="G35" i="11"/>
  <c r="G38" i="11"/>
  <c r="G26" i="11"/>
  <c r="G32" i="11"/>
  <c r="G267" i="5"/>
  <c r="P267" i="5"/>
  <c r="G297" i="5"/>
  <c r="Q290" i="5"/>
  <c r="P297" i="5"/>
  <c r="R45" i="18"/>
  <c r="H403" i="5"/>
  <c r="R42" i="18"/>
  <c r="H400" i="5"/>
  <c r="R44" i="18"/>
  <c r="H402" i="5"/>
  <c r="R43" i="18"/>
  <c r="H401" i="5"/>
  <c r="J8" i="7"/>
  <c r="G360" i="5"/>
  <c r="S236" i="5"/>
  <c r="R246" i="5"/>
  <c r="R322" i="5"/>
  <c r="R245" i="5"/>
  <c r="R321" i="5"/>
  <c r="R243" i="5"/>
  <c r="R244" i="5"/>
  <c r="R320" i="5"/>
  <c r="R242" i="5"/>
  <c r="G177" i="5"/>
  <c r="P177" i="5"/>
  <c r="G428" i="5"/>
  <c r="G363" i="5"/>
  <c r="G315" i="5"/>
  <c r="P315" i="5"/>
  <c r="P206" i="5"/>
  <c r="Q207" i="5"/>
  <c r="F396" i="5"/>
  <c r="F456" i="5"/>
  <c r="H100" i="5"/>
  <c r="J98" i="18"/>
  <c r="H93" i="5"/>
  <c r="J93" i="18"/>
  <c r="H82" i="5"/>
  <c r="J106" i="18"/>
  <c r="H107" i="5"/>
  <c r="J114" i="18"/>
  <c r="H114" i="5"/>
  <c r="J120" i="18"/>
  <c r="H119" i="5"/>
  <c r="G8" i="12"/>
  <c r="G8" i="13"/>
  <c r="G10" i="13"/>
  <c r="G10" i="6"/>
  <c r="G101" i="19"/>
  <c r="F108" i="19"/>
  <c r="G108" i="19"/>
  <c r="P292" i="5"/>
  <c r="R396" i="5"/>
  <c r="Q387" i="5"/>
  <c r="H214" i="5"/>
  <c r="L38" i="23"/>
  <c r="H219" i="5"/>
  <c r="H205" i="5"/>
  <c r="L47" i="23"/>
  <c r="H228" i="5"/>
  <c r="L41" i="23"/>
  <c r="H230" i="5"/>
  <c r="L44" i="23"/>
  <c r="H221" i="5"/>
  <c r="H206" i="5"/>
  <c r="M184" i="19"/>
  <c r="M181" i="19"/>
  <c r="K184" i="19"/>
  <c r="K181" i="19"/>
  <c r="Q184" i="19"/>
  <c r="I184" i="19"/>
  <c r="I181" i="19"/>
  <c r="J374" i="5"/>
  <c r="O184" i="19"/>
  <c r="O181" i="19"/>
  <c r="R121" i="5"/>
  <c r="G366" i="5"/>
  <c r="G361" i="5"/>
  <c r="Q361" i="5"/>
  <c r="P366" i="5"/>
  <c r="P361" i="5"/>
  <c r="R427" i="5"/>
  <c r="R453" i="5"/>
  <c r="G407" i="5"/>
  <c r="G395" i="5"/>
  <c r="P407" i="5"/>
  <c r="P395" i="5"/>
  <c r="S152" i="5"/>
  <c r="G88" i="5"/>
  <c r="G79" i="5"/>
  <c r="G155" i="5"/>
  <c r="P88" i="5"/>
  <c r="P79" i="5"/>
  <c r="P155" i="5"/>
  <c r="G179" i="5"/>
  <c r="P179" i="5"/>
  <c r="R123" i="5"/>
  <c r="R10" i="5"/>
  <c r="R70" i="5"/>
  <c r="P13" i="5"/>
  <c r="R11" i="5"/>
  <c r="R71" i="5"/>
  <c r="R8" i="5"/>
  <c r="R68" i="5"/>
  <c r="R9" i="5"/>
  <c r="R69" i="5"/>
  <c r="Q205" i="5"/>
  <c r="P216" i="5"/>
  <c r="P209" i="5"/>
  <c r="G44" i="5"/>
  <c r="F159" i="5"/>
  <c r="F234" i="5"/>
  <c r="H186" i="5"/>
  <c r="L108" i="18"/>
  <c r="H193" i="5"/>
  <c r="L116" i="18"/>
  <c r="H200" i="5"/>
  <c r="L100" i="18"/>
  <c r="H179" i="5"/>
  <c r="P18" i="11"/>
  <c r="G18" i="11"/>
  <c r="G19" i="11"/>
  <c r="P18" i="8"/>
  <c r="G18" i="8"/>
  <c r="G19" i="8"/>
  <c r="P18" i="9"/>
  <c r="G18" i="9"/>
  <c r="P18" i="10"/>
  <c r="G18" i="10"/>
  <c r="O18" i="6"/>
  <c r="P18" i="13"/>
  <c r="P18" i="12"/>
  <c r="G18" i="6"/>
  <c r="G98" i="5"/>
  <c r="G75" i="5"/>
  <c r="G151" i="5"/>
  <c r="P98" i="5"/>
  <c r="P75" i="5"/>
  <c r="P151" i="5"/>
  <c r="G266" i="5"/>
  <c r="P266" i="5"/>
  <c r="P243" i="5"/>
  <c r="P319" i="5"/>
  <c r="G261" i="5"/>
  <c r="P261" i="5"/>
  <c r="I213" i="5"/>
  <c r="I205" i="5"/>
  <c r="G13" i="17"/>
  <c r="E52" i="5"/>
  <c r="L52" i="5"/>
  <c r="M52" i="5"/>
  <c r="N52" i="5"/>
  <c r="U52" i="5"/>
  <c r="I13" i="17"/>
  <c r="E135" i="5"/>
  <c r="L135" i="5"/>
  <c r="M135" i="5"/>
  <c r="N135" i="5"/>
  <c r="U135" i="5"/>
  <c r="K13" i="17"/>
  <c r="E219" i="5"/>
  <c r="L219" i="5"/>
  <c r="M219" i="5"/>
  <c r="N219" i="5"/>
  <c r="U219" i="5"/>
  <c r="M13" i="17"/>
  <c r="E302" i="5"/>
  <c r="L302" i="5"/>
  <c r="M302" i="5"/>
  <c r="N302" i="5"/>
  <c r="U302" i="5"/>
  <c r="O13" i="17"/>
  <c r="E370" i="5"/>
  <c r="L370" i="5"/>
  <c r="M370" i="5"/>
  <c r="N370" i="5"/>
  <c r="Q13" i="17"/>
  <c r="E437" i="5"/>
  <c r="L437" i="5"/>
  <c r="M437" i="5"/>
  <c r="N437" i="5"/>
  <c r="U437" i="5"/>
  <c r="G28" i="17"/>
  <c r="E63" i="5"/>
  <c r="L63" i="5"/>
  <c r="M63" i="5"/>
  <c r="N63" i="5"/>
  <c r="I28" i="17"/>
  <c r="E146" i="5"/>
  <c r="L146" i="5"/>
  <c r="M146" i="5"/>
  <c r="N146" i="5"/>
  <c r="U146" i="5"/>
  <c r="K28" i="17"/>
  <c r="E230" i="5"/>
  <c r="L230" i="5"/>
  <c r="M230" i="5"/>
  <c r="N230" i="5"/>
  <c r="M28" i="17"/>
  <c r="E313" i="5"/>
  <c r="L313" i="5"/>
  <c r="M313" i="5"/>
  <c r="N313" i="5"/>
  <c r="U313" i="5"/>
  <c r="O28" i="17"/>
  <c r="E381" i="5"/>
  <c r="L381" i="5"/>
  <c r="M381" i="5"/>
  <c r="N381" i="5"/>
  <c r="U381" i="5"/>
  <c r="Q28" i="17"/>
  <c r="E448" i="5"/>
  <c r="L448" i="5"/>
  <c r="M448" i="5"/>
  <c r="N448" i="5"/>
  <c r="U448" i="5"/>
  <c r="P334" i="5"/>
  <c r="M68" i="16"/>
  <c r="E286" i="5"/>
  <c r="L286" i="5"/>
  <c r="M286" i="5"/>
  <c r="N286" i="5"/>
  <c r="I68" i="16"/>
  <c r="E119" i="5"/>
  <c r="L119" i="5"/>
  <c r="M119" i="5"/>
  <c r="N119" i="5"/>
  <c r="U119" i="5"/>
  <c r="G68" i="16"/>
  <c r="E40" i="5"/>
  <c r="L40" i="5"/>
  <c r="M40" i="5"/>
  <c r="N40" i="5"/>
  <c r="Q68" i="16"/>
  <c r="E425" i="5"/>
  <c r="L425" i="5"/>
  <c r="M425" i="5"/>
  <c r="N425" i="5"/>
  <c r="U425" i="5"/>
  <c r="O68" i="16"/>
  <c r="E358" i="5"/>
  <c r="L358" i="5"/>
  <c r="M358" i="5"/>
  <c r="N358" i="5"/>
  <c r="U358" i="5"/>
  <c r="K68" i="16"/>
  <c r="E203" i="5"/>
  <c r="L203" i="5"/>
  <c r="M203" i="5"/>
  <c r="N203" i="5"/>
  <c r="U203" i="5"/>
  <c r="O100" i="12"/>
  <c r="H413" i="5"/>
  <c r="R99" i="18"/>
  <c r="H408" i="5"/>
  <c r="R107" i="18"/>
  <c r="H418" i="5"/>
  <c r="R115" i="18"/>
  <c r="H423" i="5"/>
  <c r="I84" i="5"/>
  <c r="I88" i="5"/>
  <c r="I79" i="5"/>
  <c r="I155" i="5"/>
  <c r="I85" i="5"/>
  <c r="I87" i="5"/>
  <c r="I86" i="5"/>
  <c r="E48" i="16"/>
  <c r="E44" i="16"/>
  <c r="G42" i="16"/>
  <c r="E30" i="5"/>
  <c r="L30" i="5"/>
  <c r="M30" i="5"/>
  <c r="N30" i="5"/>
  <c r="U30" i="5"/>
  <c r="E46" i="16"/>
  <c r="I42" i="16"/>
  <c r="E105" i="5"/>
  <c r="L105" i="5"/>
  <c r="M105" i="5"/>
  <c r="N105" i="5"/>
  <c r="U105" i="5"/>
  <c r="E50" i="16"/>
  <c r="M42" i="16"/>
  <c r="E272" i="5"/>
  <c r="L272" i="5"/>
  <c r="M272" i="5"/>
  <c r="N272" i="5"/>
  <c r="U272" i="5"/>
  <c r="K42" i="16"/>
  <c r="E189" i="5"/>
  <c r="L189" i="5"/>
  <c r="M189" i="5"/>
  <c r="N189" i="5"/>
  <c r="U189" i="5"/>
  <c r="O42" i="16"/>
  <c r="E348" i="5"/>
  <c r="L348" i="5"/>
  <c r="M348" i="5"/>
  <c r="N348" i="5"/>
  <c r="Q42" i="16"/>
  <c r="E415" i="5"/>
  <c r="L415" i="5"/>
  <c r="M415" i="5"/>
  <c r="N415" i="5"/>
  <c r="U415" i="5"/>
  <c r="G19" i="9"/>
  <c r="G15" i="13"/>
  <c r="G16" i="13"/>
  <c r="G15" i="12"/>
  <c r="G16" i="12"/>
  <c r="Q320" i="5"/>
  <c r="G11" i="5"/>
  <c r="G9" i="5"/>
  <c r="G8" i="5"/>
  <c r="G68" i="5"/>
  <c r="G10" i="5"/>
  <c r="H434" i="5"/>
  <c r="R38" i="23"/>
  <c r="H437" i="5"/>
  <c r="H430" i="5"/>
  <c r="R44" i="23"/>
  <c r="H439" i="5"/>
  <c r="R41" i="23"/>
  <c r="H448" i="5"/>
  <c r="R47" i="23"/>
  <c r="H446" i="5"/>
  <c r="G169" i="5"/>
  <c r="P169" i="5"/>
  <c r="O34" i="12"/>
  <c r="O36" i="12"/>
  <c r="O86" i="12"/>
  <c r="O88" i="12"/>
  <c r="O10" i="7"/>
  <c r="O50" i="13"/>
  <c r="O52" i="13"/>
  <c r="H130" i="5"/>
  <c r="J44" i="23"/>
  <c r="H137" i="5"/>
  <c r="J41" i="23"/>
  <c r="H146" i="5"/>
  <c r="J47" i="23"/>
  <c r="H144" i="5"/>
  <c r="J38" i="23"/>
  <c r="H135" i="5"/>
  <c r="H124" i="5"/>
  <c r="H9" i="7"/>
  <c r="Q149" i="19"/>
  <c r="Q148" i="19"/>
  <c r="K149" i="19"/>
  <c r="K148" i="19"/>
  <c r="I149" i="19"/>
  <c r="I148" i="19"/>
  <c r="J302" i="5"/>
  <c r="M149" i="19"/>
  <c r="M148" i="19"/>
  <c r="O149" i="19"/>
  <c r="O148" i="19"/>
  <c r="G38" i="8"/>
  <c r="G26" i="8"/>
  <c r="G29" i="8"/>
  <c r="G35" i="8"/>
  <c r="G32" i="8"/>
  <c r="G412" i="5"/>
  <c r="P412" i="5"/>
  <c r="P363" i="5"/>
  <c r="G178" i="5"/>
  <c r="P178" i="5"/>
  <c r="G207" i="5"/>
  <c r="Q76" i="5"/>
  <c r="Q152" i="5"/>
  <c r="H99" i="5"/>
  <c r="J105" i="18"/>
  <c r="H106" i="5"/>
  <c r="J97" i="18"/>
  <c r="H92" i="5"/>
  <c r="J113" i="18"/>
  <c r="H113" i="5"/>
  <c r="P42" i="18"/>
  <c r="H333" i="5"/>
  <c r="P43" i="18"/>
  <c r="H334" i="5"/>
  <c r="P44" i="18"/>
  <c r="H335" i="5"/>
  <c r="P45" i="18"/>
  <c r="H336" i="5"/>
  <c r="P328" i="5"/>
  <c r="P388" i="5"/>
  <c r="P326" i="5"/>
  <c r="P386" i="5"/>
  <c r="P329" i="5"/>
  <c r="P389" i="5"/>
  <c r="P327" i="5"/>
  <c r="P387" i="5"/>
  <c r="O12" i="13"/>
  <c r="O64" i="12"/>
  <c r="O12" i="11"/>
  <c r="O12" i="8"/>
  <c r="O12" i="9"/>
  <c r="O12" i="10"/>
  <c r="O12" i="12"/>
  <c r="G85" i="19"/>
  <c r="F92" i="19"/>
  <c r="G130" i="5"/>
  <c r="G123" i="5"/>
  <c r="Q123" i="5"/>
  <c r="Q153" i="5"/>
  <c r="P130" i="5"/>
  <c r="P123" i="5"/>
  <c r="H253" i="5"/>
  <c r="N46" i="18"/>
  <c r="H255" i="5"/>
  <c r="I244" i="5"/>
  <c r="I246" i="5"/>
  <c r="I245" i="5"/>
  <c r="I243" i="5"/>
  <c r="I242" i="5"/>
  <c r="H5" i="4"/>
  <c r="G8" i="4"/>
  <c r="O6" i="16"/>
  <c r="E331" i="5"/>
  <c r="K6" i="16"/>
  <c r="E166" i="5"/>
  <c r="M6" i="16"/>
  <c r="E249" i="5"/>
  <c r="Q6" i="16"/>
  <c r="E398" i="5"/>
  <c r="G6" i="16"/>
  <c r="E13" i="5"/>
  <c r="I6" i="16"/>
  <c r="E82" i="5"/>
  <c r="H411" i="5"/>
  <c r="R105" i="18"/>
  <c r="H416" i="5"/>
  <c r="R97" i="18"/>
  <c r="H406" i="5"/>
  <c r="R113" i="18"/>
  <c r="H421" i="5"/>
  <c r="I98" i="5"/>
  <c r="I102" i="5"/>
  <c r="I99" i="5"/>
  <c r="I101" i="5"/>
  <c r="I100" i="5"/>
  <c r="K132" i="19"/>
  <c r="K131" i="19"/>
  <c r="I132" i="19"/>
  <c r="I131" i="19"/>
  <c r="J444" i="5"/>
  <c r="M132" i="19"/>
  <c r="M131" i="19"/>
  <c r="O132" i="19"/>
  <c r="O131" i="19"/>
  <c r="P83" i="18"/>
  <c r="P85" i="18"/>
  <c r="P84" i="18"/>
  <c r="P82" i="18"/>
  <c r="O16" i="12"/>
  <c r="O74" i="13"/>
  <c r="O77" i="13"/>
  <c r="N25" i="23"/>
  <c r="H295" i="5"/>
  <c r="N26" i="23"/>
  <c r="H296" i="5"/>
  <c r="N27" i="23"/>
  <c r="N28" i="23"/>
  <c r="H298" i="5"/>
  <c r="N29" i="23"/>
  <c r="H299" i="5"/>
  <c r="G19" i="10"/>
  <c r="H139" i="5"/>
  <c r="H125" i="5"/>
  <c r="J81" i="23"/>
  <c r="H148" i="5"/>
  <c r="O80" i="13"/>
  <c r="O17" i="12"/>
  <c r="O17" i="10"/>
  <c r="O19" i="6"/>
  <c r="O17" i="13"/>
  <c r="O17" i="11"/>
  <c r="O69" i="12"/>
  <c r="O17" i="9"/>
  <c r="O17" i="8"/>
  <c r="M18" i="19"/>
  <c r="M17" i="19"/>
  <c r="J170" i="5"/>
  <c r="J161" i="5"/>
  <c r="Q18" i="19"/>
  <c r="Q17" i="19"/>
  <c r="J172" i="5"/>
  <c r="J163" i="5"/>
  <c r="I18" i="19"/>
  <c r="I17" i="19"/>
  <c r="J168" i="5"/>
  <c r="J159" i="5"/>
  <c r="O18" i="19"/>
  <c r="O17" i="19"/>
  <c r="J171" i="5"/>
  <c r="J162" i="5"/>
  <c r="K18" i="19"/>
  <c r="K17" i="19"/>
  <c r="J169" i="5"/>
  <c r="J160" i="5"/>
  <c r="G172" i="5"/>
  <c r="P172" i="5"/>
  <c r="O15" i="13"/>
  <c r="O16" i="13"/>
  <c r="O15" i="9"/>
  <c r="O16" i="9"/>
  <c r="O15" i="10"/>
  <c r="O16" i="10"/>
  <c r="O15" i="8"/>
  <c r="O16" i="8"/>
  <c r="O67" i="12"/>
  <c r="O68" i="12"/>
  <c r="O15" i="11"/>
  <c r="O16" i="11"/>
  <c r="O15" i="12"/>
  <c r="G86" i="5"/>
  <c r="G77" i="5"/>
  <c r="G153" i="5"/>
  <c r="P86" i="5"/>
  <c r="P77" i="5"/>
  <c r="P153" i="5"/>
  <c r="G186" i="5"/>
  <c r="P186" i="5"/>
  <c r="G311" i="5"/>
  <c r="G288" i="5"/>
  <c r="P311" i="5"/>
  <c r="P291" i="5"/>
  <c r="Q242" i="5"/>
  <c r="Q318" i="5"/>
  <c r="G243" i="5"/>
  <c r="G242" i="5"/>
  <c r="G244" i="5"/>
  <c r="G92" i="5"/>
  <c r="G76" i="5"/>
  <c r="G152" i="5"/>
  <c r="P92" i="5"/>
  <c r="P42" i="5"/>
  <c r="F395" i="5"/>
  <c r="F455" i="5"/>
  <c r="H427" i="5"/>
  <c r="G56" i="19"/>
  <c r="F60" i="19"/>
  <c r="G60" i="19"/>
  <c r="R430" i="5"/>
  <c r="R428" i="5"/>
  <c r="R454" i="5"/>
  <c r="G45" i="5"/>
  <c r="O21" i="12"/>
  <c r="O22" i="12"/>
  <c r="O21" i="8"/>
  <c r="O22" i="8"/>
  <c r="O21" i="9"/>
  <c r="O22" i="9"/>
  <c r="O21" i="10"/>
  <c r="O22" i="10"/>
  <c r="O73" i="12"/>
  <c r="O74" i="12"/>
  <c r="O21" i="13"/>
  <c r="O22" i="13"/>
  <c r="O21" i="11"/>
  <c r="O22" i="11"/>
  <c r="O22" i="6"/>
  <c r="G24" i="6"/>
  <c r="P24" i="12"/>
  <c r="P24" i="9"/>
  <c r="G24" i="9"/>
  <c r="P24" i="10"/>
  <c r="G24" i="10"/>
  <c r="O24" i="6"/>
  <c r="O25" i="6"/>
  <c r="P24" i="13"/>
  <c r="P24" i="11"/>
  <c r="G24" i="11"/>
  <c r="P24" i="8"/>
  <c r="G24" i="8"/>
  <c r="G153" i="19"/>
  <c r="F157" i="19"/>
  <c r="G157" i="19"/>
  <c r="M30" i="19"/>
  <c r="I30" i="19"/>
  <c r="K30" i="19"/>
  <c r="O30" i="19"/>
  <c r="G35" i="9"/>
  <c r="G25" i="9"/>
  <c r="G32" i="9"/>
  <c r="G26" i="9"/>
  <c r="G38" i="9"/>
  <c r="G29" i="9"/>
  <c r="G23" i="10"/>
  <c r="P25" i="10"/>
  <c r="J153" i="5"/>
  <c r="J8" i="6"/>
  <c r="J151" i="5"/>
  <c r="G85" i="5"/>
  <c r="P85" i="5"/>
  <c r="P76" i="5"/>
  <c r="P152" i="5"/>
  <c r="S320" i="5"/>
  <c r="G413" i="5"/>
  <c r="G396" i="5"/>
  <c r="P413" i="5"/>
  <c r="G262" i="5"/>
  <c r="P262" i="5"/>
  <c r="Q394" i="5"/>
  <c r="Q454" i="5"/>
  <c r="P214" i="5"/>
  <c r="P207" i="5"/>
  <c r="G122" i="5"/>
  <c r="Q79" i="5"/>
  <c r="G48" i="5"/>
  <c r="G43" i="5"/>
  <c r="P48" i="5"/>
  <c r="P43" i="5"/>
  <c r="Q43" i="5"/>
  <c r="F329" i="5"/>
  <c r="F389" i="5"/>
  <c r="H102" i="5"/>
  <c r="J116" i="18"/>
  <c r="H116" i="5"/>
  <c r="J100" i="18"/>
  <c r="H95" i="5"/>
  <c r="J108" i="18"/>
  <c r="H109" i="5"/>
  <c r="O8" i="12"/>
  <c r="O8" i="9"/>
  <c r="O10" i="9"/>
  <c r="O8" i="10"/>
  <c r="O10" i="10"/>
  <c r="O60" i="12"/>
  <c r="O62" i="12"/>
  <c r="O8" i="11"/>
  <c r="O10" i="11"/>
  <c r="O8" i="8"/>
  <c r="O10" i="8"/>
  <c r="O10" i="6"/>
  <c r="O8" i="13"/>
  <c r="O10" i="13"/>
  <c r="O94" i="19"/>
  <c r="I94" i="19"/>
  <c r="Q94" i="19"/>
  <c r="M94" i="19"/>
  <c r="K94" i="19"/>
  <c r="G268" i="5"/>
  <c r="G245" i="5"/>
  <c r="P268" i="5"/>
  <c r="S456" i="5"/>
  <c r="Q389" i="5"/>
  <c r="G95" i="5"/>
  <c r="P95" i="5"/>
  <c r="O97" i="12"/>
  <c r="Q11" i="13"/>
  <c r="Q11" i="10"/>
  <c r="Q11" i="11"/>
  <c r="Q11" i="8"/>
  <c r="Q11" i="12"/>
  <c r="Q11" i="9"/>
  <c r="P11" i="13"/>
  <c r="P11" i="10"/>
  <c r="G11" i="10"/>
  <c r="G13" i="10"/>
  <c r="P11" i="8"/>
  <c r="G11" i="8"/>
  <c r="G13" i="8"/>
  <c r="P11" i="11"/>
  <c r="G11" i="11"/>
  <c r="G13" i="11"/>
  <c r="O11" i="6"/>
  <c r="G11" i="6"/>
  <c r="P11" i="9"/>
  <c r="G11" i="9"/>
  <c r="G13" i="9"/>
  <c r="P11" i="12"/>
  <c r="Q427" i="5"/>
  <c r="Q453" i="5"/>
  <c r="S155" i="5"/>
  <c r="G131" i="5"/>
  <c r="G124" i="5"/>
  <c r="P131" i="5"/>
  <c r="P124" i="5"/>
  <c r="Q124" i="5"/>
  <c r="G296" i="5"/>
  <c r="Q289" i="5"/>
  <c r="P296" i="5"/>
  <c r="P289" i="5"/>
  <c r="G87" i="5"/>
  <c r="G78" i="5"/>
  <c r="G154" i="5"/>
  <c r="P87" i="5"/>
  <c r="P212" i="5"/>
  <c r="P205" i="5"/>
  <c r="G209" i="5"/>
  <c r="F393" i="5"/>
  <c r="F453" i="5"/>
  <c r="H184" i="5"/>
  <c r="L98" i="18"/>
  <c r="H177" i="5"/>
  <c r="L106" i="18"/>
  <c r="H191" i="5"/>
  <c r="L93" i="18"/>
  <c r="H166" i="5"/>
  <c r="L120" i="18"/>
  <c r="H203" i="5"/>
  <c r="L114" i="18"/>
  <c r="H198" i="5"/>
  <c r="H183" i="5"/>
  <c r="L105" i="18"/>
  <c r="H190" i="5"/>
  <c r="L97" i="18"/>
  <c r="H176" i="5"/>
  <c r="L113" i="18"/>
  <c r="H197" i="5"/>
  <c r="F42" i="21"/>
  <c r="F39" i="21"/>
  <c r="F51" i="21"/>
  <c r="F54" i="21"/>
  <c r="I40" i="5"/>
  <c r="F45" i="21"/>
  <c r="F48" i="21"/>
  <c r="F36" i="21"/>
  <c r="I13" i="5"/>
  <c r="R289" i="5"/>
  <c r="G255" i="5"/>
  <c r="G246" i="5"/>
  <c r="P255" i="5"/>
  <c r="P246" i="5"/>
  <c r="P322" i="5"/>
  <c r="I433" i="5"/>
  <c r="I427" i="5"/>
  <c r="O31" i="17"/>
  <c r="E383" i="5"/>
  <c r="L383" i="5"/>
  <c r="M383" i="5"/>
  <c r="N383" i="5"/>
  <c r="I31" i="17"/>
  <c r="E148" i="5"/>
  <c r="L148" i="5"/>
  <c r="M148" i="5"/>
  <c r="N148" i="5"/>
  <c r="U148" i="5"/>
  <c r="M31" i="17"/>
  <c r="E315" i="5"/>
  <c r="L315" i="5"/>
  <c r="M315" i="5"/>
  <c r="N315" i="5"/>
  <c r="K31" i="17"/>
  <c r="E232" i="5"/>
  <c r="L232" i="5"/>
  <c r="M232" i="5"/>
  <c r="N232" i="5"/>
  <c r="U232" i="5"/>
  <c r="G31" i="17"/>
  <c r="E65" i="5"/>
  <c r="L65" i="5"/>
  <c r="M65" i="5"/>
  <c r="N65" i="5"/>
  <c r="U65" i="5"/>
  <c r="Q31" i="17"/>
  <c r="E450" i="5"/>
  <c r="L450" i="5"/>
  <c r="M450" i="5"/>
  <c r="N450" i="5"/>
  <c r="U450" i="5"/>
  <c r="G22" i="17"/>
  <c r="E59" i="5"/>
  <c r="L59" i="5"/>
  <c r="M59" i="5"/>
  <c r="N59" i="5"/>
  <c r="U59" i="5"/>
  <c r="I22" i="17"/>
  <c r="E142" i="5"/>
  <c r="L142" i="5"/>
  <c r="M142" i="5"/>
  <c r="N142" i="5"/>
  <c r="U142" i="5"/>
  <c r="K22" i="17"/>
  <c r="E226" i="5"/>
  <c r="L226" i="5"/>
  <c r="M226" i="5"/>
  <c r="N226" i="5"/>
  <c r="U226" i="5"/>
  <c r="M22" i="17"/>
  <c r="E309" i="5"/>
  <c r="L309" i="5"/>
  <c r="M309" i="5"/>
  <c r="N309" i="5"/>
  <c r="U309" i="5"/>
  <c r="Q22" i="17"/>
  <c r="E444" i="5"/>
  <c r="L444" i="5"/>
  <c r="M444" i="5"/>
  <c r="N444" i="5"/>
  <c r="O22" i="17"/>
  <c r="E377" i="5"/>
  <c r="L377" i="5"/>
  <c r="M377" i="5"/>
  <c r="N377" i="5"/>
  <c r="U377" i="5"/>
  <c r="I296" i="5"/>
  <c r="I288" i="5"/>
  <c r="E10" i="16"/>
  <c r="E11" i="16"/>
  <c r="E12" i="16"/>
  <c r="E13" i="16"/>
  <c r="Q9" i="16"/>
  <c r="E400" i="5"/>
  <c r="L400" i="5"/>
  <c r="M400" i="5"/>
  <c r="N400" i="5"/>
  <c r="U400" i="5"/>
  <c r="I9" i="16"/>
  <c r="E84" i="5"/>
  <c r="L84" i="5"/>
  <c r="M84" i="5"/>
  <c r="N84" i="5"/>
  <c r="M9" i="16"/>
  <c r="E251" i="5"/>
  <c r="L251" i="5"/>
  <c r="M251" i="5"/>
  <c r="N251" i="5"/>
  <c r="U251" i="5"/>
  <c r="G9" i="16"/>
  <c r="E15" i="5"/>
  <c r="L15" i="5"/>
  <c r="M15" i="5"/>
  <c r="N15" i="5"/>
  <c r="U15" i="5"/>
  <c r="K9" i="16"/>
  <c r="E168" i="5"/>
  <c r="L168" i="5"/>
  <c r="M168" i="5"/>
  <c r="N168" i="5"/>
  <c r="U168" i="5"/>
  <c r="O9" i="16"/>
  <c r="E333" i="5"/>
  <c r="L333" i="5"/>
  <c r="M333" i="5"/>
  <c r="N333" i="5"/>
  <c r="U333" i="5"/>
  <c r="O64" i="13"/>
  <c r="H412" i="5"/>
  <c r="R114" i="18"/>
  <c r="H422" i="5"/>
  <c r="R93" i="18"/>
  <c r="H398" i="5"/>
  <c r="R106" i="18"/>
  <c r="H417" i="5"/>
  <c r="R98" i="18"/>
  <c r="H407" i="5"/>
  <c r="R120" i="18"/>
  <c r="H425" i="5"/>
  <c r="I106" i="5"/>
  <c r="I107" i="5"/>
  <c r="I108" i="5"/>
  <c r="I105" i="5"/>
  <c r="I109" i="5"/>
  <c r="I91" i="5"/>
  <c r="I75" i="5"/>
  <c r="I151" i="5"/>
  <c r="I92" i="5"/>
  <c r="I76" i="5"/>
  <c r="I152" i="5"/>
  <c r="I94" i="5"/>
  <c r="I78" i="5"/>
  <c r="I93" i="5"/>
  <c r="I77" i="5"/>
  <c r="I95" i="5"/>
  <c r="H49" i="5"/>
  <c r="H38" i="23"/>
  <c r="H52" i="5"/>
  <c r="H45" i="5"/>
  <c r="H47" i="23"/>
  <c r="H61" i="5"/>
  <c r="H42" i="5"/>
  <c r="H44" i="23"/>
  <c r="H54" i="5"/>
  <c r="H41" i="23"/>
  <c r="H63" i="5"/>
  <c r="E18" i="16"/>
  <c r="E20" i="16"/>
  <c r="E22" i="16"/>
  <c r="E24" i="16"/>
  <c r="O16" i="16"/>
  <c r="E338" i="5"/>
  <c r="L338" i="5"/>
  <c r="M338" i="5"/>
  <c r="N338" i="5"/>
  <c r="U338" i="5"/>
  <c r="I16" i="16"/>
  <c r="E91" i="5"/>
  <c r="L91" i="5"/>
  <c r="M91" i="5"/>
  <c r="N91" i="5"/>
  <c r="U91" i="5"/>
  <c r="K16" i="16"/>
  <c r="E175" i="5"/>
  <c r="L175" i="5"/>
  <c r="M175" i="5"/>
  <c r="N175" i="5"/>
  <c r="U175" i="5"/>
  <c r="Q16" i="16"/>
  <c r="E405" i="5"/>
  <c r="L405" i="5"/>
  <c r="M405" i="5"/>
  <c r="N405" i="5"/>
  <c r="U405" i="5"/>
  <c r="G16" i="16"/>
  <c r="E20" i="5"/>
  <c r="L20" i="5"/>
  <c r="M20" i="5"/>
  <c r="N20" i="5"/>
  <c r="M16" i="16"/>
  <c r="E258" i="5"/>
  <c r="L258" i="5"/>
  <c r="M258" i="5"/>
  <c r="N258" i="5"/>
  <c r="I8" i="6"/>
  <c r="I153" i="5"/>
  <c r="P320" i="5"/>
  <c r="H24" i="7"/>
  <c r="H35" i="12"/>
  <c r="H21" i="7"/>
  <c r="H12" i="7"/>
  <c r="H9" i="9"/>
  <c r="H87" i="12"/>
  <c r="H9" i="11"/>
  <c r="H18" i="7"/>
  <c r="H51" i="13"/>
  <c r="H15" i="7"/>
  <c r="I8" i="7"/>
  <c r="I154" i="5"/>
  <c r="G322" i="5"/>
  <c r="O157" i="19"/>
  <c r="O156" i="19"/>
  <c r="I157" i="19"/>
  <c r="I156" i="19"/>
  <c r="J437" i="5"/>
  <c r="K157" i="19"/>
  <c r="K156" i="19"/>
  <c r="M157" i="19"/>
  <c r="M156" i="19"/>
  <c r="L249" i="5"/>
  <c r="E242" i="5"/>
  <c r="I12" i="11"/>
  <c r="I90" i="12"/>
  <c r="I54" i="13"/>
  <c r="I12" i="9"/>
  <c r="I38" i="12"/>
  <c r="O31" i="16"/>
  <c r="E344" i="5"/>
  <c r="L344" i="5"/>
  <c r="M344" i="5"/>
  <c r="N344" i="5"/>
  <c r="U344" i="5"/>
  <c r="K31" i="16"/>
  <c r="E183" i="5"/>
  <c r="L183" i="5"/>
  <c r="M183" i="5"/>
  <c r="N183" i="5"/>
  <c r="I31" i="16"/>
  <c r="E99" i="5"/>
  <c r="L99" i="5"/>
  <c r="M99" i="5"/>
  <c r="N99" i="5"/>
  <c r="U99" i="5"/>
  <c r="G31" i="16"/>
  <c r="E26" i="5"/>
  <c r="L26" i="5"/>
  <c r="M26" i="5"/>
  <c r="N26" i="5"/>
  <c r="M31" i="16"/>
  <c r="E266" i="5"/>
  <c r="L266" i="5"/>
  <c r="M266" i="5"/>
  <c r="N266" i="5"/>
  <c r="U266" i="5"/>
  <c r="Q31" i="16"/>
  <c r="E411" i="5"/>
  <c r="L411" i="5"/>
  <c r="M411" i="5"/>
  <c r="N411" i="5"/>
  <c r="L295" i="5"/>
  <c r="E288" i="5"/>
  <c r="J12" i="7"/>
  <c r="J9" i="9"/>
  <c r="J24" i="7"/>
  <c r="J15" i="7"/>
  <c r="J21" i="7"/>
  <c r="J18" i="7"/>
  <c r="J35" i="12"/>
  <c r="J9" i="11"/>
  <c r="J87" i="12"/>
  <c r="J51" i="13"/>
  <c r="H208" i="5"/>
  <c r="G429" i="5"/>
  <c r="G455" i="5"/>
  <c r="I18" i="12"/>
  <c r="I18" i="13"/>
  <c r="I18" i="8"/>
  <c r="I18" i="10"/>
  <c r="I70" i="12"/>
  <c r="K18" i="16"/>
  <c r="E176" i="5"/>
  <c r="L176" i="5"/>
  <c r="M176" i="5"/>
  <c r="N176" i="5"/>
  <c r="U176" i="5"/>
  <c r="Q18" i="16"/>
  <c r="E406" i="5"/>
  <c r="L406" i="5"/>
  <c r="M406" i="5"/>
  <c r="N406" i="5"/>
  <c r="U406" i="5"/>
  <c r="I18" i="16"/>
  <c r="E92" i="5"/>
  <c r="L92" i="5"/>
  <c r="M92" i="5"/>
  <c r="N92" i="5"/>
  <c r="U92" i="5"/>
  <c r="G18" i="16"/>
  <c r="E21" i="5"/>
  <c r="L21" i="5"/>
  <c r="M21" i="5"/>
  <c r="N21" i="5"/>
  <c r="U21" i="5"/>
  <c r="O18" i="16"/>
  <c r="E339" i="5"/>
  <c r="L339" i="5"/>
  <c r="M339" i="5"/>
  <c r="N339" i="5"/>
  <c r="M18" i="16"/>
  <c r="E259" i="5"/>
  <c r="L259" i="5"/>
  <c r="M259" i="5"/>
  <c r="N259" i="5"/>
  <c r="U259" i="5"/>
  <c r="I10" i="16"/>
  <c r="E85" i="5"/>
  <c r="L85" i="5"/>
  <c r="M85" i="5"/>
  <c r="N85" i="5"/>
  <c r="U85" i="5"/>
  <c r="O10" i="16"/>
  <c r="E334" i="5"/>
  <c r="L334" i="5"/>
  <c r="M334" i="5"/>
  <c r="N334" i="5"/>
  <c r="U334" i="5"/>
  <c r="Q10" i="16"/>
  <c r="E401" i="5"/>
  <c r="L401" i="5"/>
  <c r="M401" i="5"/>
  <c r="N401" i="5"/>
  <c r="M10" i="16"/>
  <c r="E252" i="5"/>
  <c r="L252" i="5"/>
  <c r="M252" i="5"/>
  <c r="N252" i="5"/>
  <c r="G10" i="16"/>
  <c r="E16" i="5"/>
  <c r="L16" i="5"/>
  <c r="M16" i="5"/>
  <c r="N16" i="5"/>
  <c r="U16" i="5"/>
  <c r="K10" i="16"/>
  <c r="E169" i="5"/>
  <c r="L169" i="5"/>
  <c r="M169" i="5"/>
  <c r="N169" i="5"/>
  <c r="U169" i="5"/>
  <c r="I434" i="5"/>
  <c r="I428" i="5"/>
  <c r="I10" i="5"/>
  <c r="I70" i="5"/>
  <c r="I38" i="5"/>
  <c r="I35" i="5"/>
  <c r="I36" i="5"/>
  <c r="I37" i="5"/>
  <c r="H209" i="5"/>
  <c r="O10" i="12"/>
  <c r="G206" i="5"/>
  <c r="M153" i="19"/>
  <c r="M152" i="19"/>
  <c r="K153" i="19"/>
  <c r="K152" i="19"/>
  <c r="I153" i="19"/>
  <c r="I152" i="19"/>
  <c r="O153" i="19"/>
  <c r="O152" i="19"/>
  <c r="H344" i="5"/>
  <c r="P113" i="18"/>
  <c r="H354" i="5"/>
  <c r="P105" i="18"/>
  <c r="H349" i="5"/>
  <c r="P97" i="18"/>
  <c r="H339" i="5"/>
  <c r="L82" i="5"/>
  <c r="E75" i="5"/>
  <c r="L166" i="5"/>
  <c r="E159" i="5"/>
  <c r="I318" i="5"/>
  <c r="K85" i="19"/>
  <c r="K82" i="19"/>
  <c r="J213" i="5"/>
  <c r="J206" i="5"/>
  <c r="J235" i="5"/>
  <c r="M85" i="19"/>
  <c r="M82" i="19"/>
  <c r="J214" i="5"/>
  <c r="J207" i="5"/>
  <c r="Q85" i="19"/>
  <c r="Q82" i="19"/>
  <c r="J216" i="5"/>
  <c r="J209" i="5"/>
  <c r="J238" i="5"/>
  <c r="O85" i="19"/>
  <c r="O82" i="19"/>
  <c r="J215" i="5"/>
  <c r="J208" i="5"/>
  <c r="I85" i="19"/>
  <c r="I82" i="19"/>
  <c r="J212" i="5"/>
  <c r="J205" i="5"/>
  <c r="J234" i="5"/>
  <c r="G29" i="13"/>
  <c r="G69" i="5"/>
  <c r="O18" i="13"/>
  <c r="O18" i="10"/>
  <c r="O19" i="10"/>
  <c r="O18" i="8"/>
  <c r="O70" i="12"/>
  <c r="O71" i="12"/>
  <c r="O18" i="9"/>
  <c r="O19" i="9"/>
  <c r="O18" i="11"/>
  <c r="O18" i="12"/>
  <c r="H207" i="5"/>
  <c r="R319" i="5"/>
  <c r="P290" i="5"/>
  <c r="H27" i="5"/>
  <c r="H120" i="18"/>
  <c r="H40" i="5"/>
  <c r="H93" i="18"/>
  <c r="H13" i="5"/>
  <c r="H98" i="18"/>
  <c r="H22" i="5"/>
  <c r="H114" i="18"/>
  <c r="H37" i="5"/>
  <c r="H106" i="18"/>
  <c r="H32" i="5"/>
  <c r="H428" i="5"/>
  <c r="I47" i="5"/>
  <c r="I42" i="5"/>
  <c r="I48" i="5"/>
  <c r="I43" i="5"/>
  <c r="I49" i="5"/>
  <c r="I44" i="5"/>
  <c r="I50" i="5"/>
  <c r="I45" i="5"/>
  <c r="O25" i="10"/>
  <c r="I159" i="5"/>
  <c r="I234" i="5"/>
  <c r="I161" i="5"/>
  <c r="I163" i="5"/>
  <c r="I162" i="5"/>
  <c r="I160" i="5"/>
  <c r="Q23" i="19"/>
  <c r="Q22" i="19"/>
  <c r="J255" i="5"/>
  <c r="J246" i="5"/>
  <c r="I23" i="19"/>
  <c r="I22" i="19"/>
  <c r="J251" i="5"/>
  <c r="J242" i="5"/>
  <c r="K23" i="19"/>
  <c r="K22" i="19"/>
  <c r="J252" i="5"/>
  <c r="J243" i="5"/>
  <c r="O23" i="19"/>
  <c r="O22" i="19"/>
  <c r="J254" i="5"/>
  <c r="J245" i="5"/>
  <c r="M23" i="19"/>
  <c r="M22" i="19"/>
  <c r="J253" i="5"/>
  <c r="J244" i="5"/>
  <c r="I454" i="5"/>
  <c r="O35" i="16"/>
  <c r="E346" i="5"/>
  <c r="L346" i="5"/>
  <c r="M346" i="5"/>
  <c r="N346" i="5"/>
  <c r="U346" i="5"/>
  <c r="Q35" i="16"/>
  <c r="E413" i="5"/>
  <c r="L413" i="5"/>
  <c r="M413" i="5"/>
  <c r="N413" i="5"/>
  <c r="U413" i="5"/>
  <c r="G35" i="16"/>
  <c r="E28" i="5"/>
  <c r="L28" i="5"/>
  <c r="M28" i="5"/>
  <c r="N28" i="5"/>
  <c r="U28" i="5"/>
  <c r="I35" i="16"/>
  <c r="E101" i="5"/>
  <c r="L101" i="5"/>
  <c r="M101" i="5"/>
  <c r="N101" i="5"/>
  <c r="U101" i="5"/>
  <c r="K35" i="16"/>
  <c r="E185" i="5"/>
  <c r="L185" i="5"/>
  <c r="M185" i="5"/>
  <c r="N185" i="5"/>
  <c r="U185" i="5"/>
  <c r="M35" i="16"/>
  <c r="E268" i="5"/>
  <c r="L268" i="5"/>
  <c r="M268" i="5"/>
  <c r="N268" i="5"/>
  <c r="L128" i="5"/>
  <c r="E121" i="5"/>
  <c r="E10" i="17"/>
  <c r="Q9" i="17"/>
  <c r="E435" i="5"/>
  <c r="M9" i="17"/>
  <c r="E298" i="5"/>
  <c r="O9" i="17"/>
  <c r="E368" i="5"/>
  <c r="I9" i="17"/>
  <c r="E131" i="5"/>
  <c r="K9" i="17"/>
  <c r="E215" i="5"/>
  <c r="G9" i="17"/>
  <c r="E50" i="5"/>
  <c r="H267" i="5"/>
  <c r="N114" i="18"/>
  <c r="H281" i="5"/>
  <c r="N106" i="18"/>
  <c r="H274" i="5"/>
  <c r="N86" i="18"/>
  <c r="N98" i="18"/>
  <c r="H260" i="5"/>
  <c r="N93" i="18"/>
  <c r="H249" i="5"/>
  <c r="N120" i="18"/>
  <c r="H286" i="5"/>
  <c r="G389" i="5"/>
  <c r="Q236" i="5"/>
  <c r="P159" i="5"/>
  <c r="P234" i="5"/>
  <c r="P163" i="5"/>
  <c r="P238" i="5"/>
  <c r="P160" i="5"/>
  <c r="P235" i="5"/>
  <c r="P162" i="5"/>
  <c r="P237" i="5"/>
  <c r="P161" i="5"/>
  <c r="P236" i="5"/>
  <c r="G43" i="12"/>
  <c r="G25" i="12"/>
  <c r="Q319" i="5"/>
  <c r="G57" i="16"/>
  <c r="E36" i="5"/>
  <c r="L36" i="5"/>
  <c r="M36" i="5"/>
  <c r="N36" i="5"/>
  <c r="I57" i="16"/>
  <c r="E113" i="5"/>
  <c r="L113" i="5"/>
  <c r="M113" i="5"/>
  <c r="N113" i="5"/>
  <c r="U113" i="5"/>
  <c r="K57" i="16"/>
  <c r="E197" i="5"/>
  <c r="L197" i="5"/>
  <c r="M197" i="5"/>
  <c r="N197" i="5"/>
  <c r="U197" i="5"/>
  <c r="M57" i="16"/>
  <c r="E280" i="5"/>
  <c r="L280" i="5"/>
  <c r="M280" i="5"/>
  <c r="N280" i="5"/>
  <c r="U280" i="5"/>
  <c r="O57" i="16"/>
  <c r="E354" i="5"/>
  <c r="L354" i="5"/>
  <c r="M354" i="5"/>
  <c r="N354" i="5"/>
  <c r="U354" i="5"/>
  <c r="Q57" i="16"/>
  <c r="E421" i="5"/>
  <c r="L421" i="5"/>
  <c r="M421" i="5"/>
  <c r="N421" i="5"/>
  <c r="U421" i="5"/>
  <c r="I24" i="13"/>
  <c r="I24" i="8"/>
  <c r="I24" i="12"/>
  <c r="I33" i="6"/>
  <c r="I24" i="10"/>
  <c r="I30" i="6"/>
  <c r="I36" i="6"/>
  <c r="I27" i="6"/>
  <c r="I39" i="6"/>
  <c r="I76" i="12"/>
  <c r="I21" i="8"/>
  <c r="I21" i="10"/>
  <c r="I21" i="12"/>
  <c r="I21" i="13"/>
  <c r="I73" i="12"/>
  <c r="G27" i="11"/>
  <c r="G39" i="11"/>
  <c r="G40" i="11"/>
  <c r="G36" i="11"/>
  <c r="G37" i="11"/>
  <c r="G30" i="11"/>
  <c r="G33" i="11"/>
  <c r="H346" i="5"/>
  <c r="P115" i="18"/>
  <c r="H356" i="5"/>
  <c r="P107" i="18"/>
  <c r="H351" i="5"/>
  <c r="P99" i="18"/>
  <c r="H341" i="5"/>
  <c r="H4" i="4"/>
  <c r="E8" i="6"/>
  <c r="G92" i="19"/>
  <c r="F99" i="19"/>
  <c r="G46" i="16"/>
  <c r="E32" i="5"/>
  <c r="L32" i="5"/>
  <c r="M32" i="5"/>
  <c r="N32" i="5"/>
  <c r="U32" i="5"/>
  <c r="I46" i="16"/>
  <c r="E107" i="5"/>
  <c r="L107" i="5"/>
  <c r="M107" i="5"/>
  <c r="N107" i="5"/>
  <c r="U107" i="5"/>
  <c r="K46" i="16"/>
  <c r="E191" i="5"/>
  <c r="L191" i="5"/>
  <c r="M191" i="5"/>
  <c r="N191" i="5"/>
  <c r="U191" i="5"/>
  <c r="M46" i="16"/>
  <c r="E274" i="5"/>
  <c r="L274" i="5"/>
  <c r="M274" i="5"/>
  <c r="N274" i="5"/>
  <c r="O46" i="16"/>
  <c r="E350" i="5"/>
  <c r="L350" i="5"/>
  <c r="M350" i="5"/>
  <c r="N350" i="5"/>
  <c r="U350" i="5"/>
  <c r="Q46" i="16"/>
  <c r="E417" i="5"/>
  <c r="L417" i="5"/>
  <c r="M417" i="5"/>
  <c r="N417" i="5"/>
  <c r="P154" i="5"/>
  <c r="O35" i="9"/>
  <c r="O35" i="11"/>
  <c r="O35" i="10"/>
  <c r="O35" i="13"/>
  <c r="O37" i="6"/>
  <c r="O35" i="8"/>
  <c r="H265" i="5"/>
  <c r="N104" i="18"/>
  <c r="H272" i="5"/>
  <c r="N96" i="18"/>
  <c r="H258" i="5"/>
  <c r="N112" i="18"/>
  <c r="H279" i="5"/>
  <c r="G46" i="12"/>
  <c r="G48" i="12"/>
  <c r="P453" i="5"/>
  <c r="I17" i="5"/>
  <c r="I18" i="5"/>
  <c r="I11" i="5"/>
  <c r="I71" i="5"/>
  <c r="I15" i="5"/>
  <c r="I8" i="5"/>
  <c r="I68" i="5"/>
  <c r="I16" i="5"/>
  <c r="I9" i="5"/>
  <c r="I69" i="5"/>
  <c r="Q155" i="5"/>
  <c r="H121" i="5"/>
  <c r="O24" i="13"/>
  <c r="O39" i="6"/>
  <c r="O24" i="11"/>
  <c r="O24" i="9"/>
  <c r="O25" i="9"/>
  <c r="O76" i="12"/>
  <c r="O36" i="6"/>
  <c r="O33" i="6"/>
  <c r="O27" i="6"/>
  <c r="O24" i="12"/>
  <c r="O25" i="12"/>
  <c r="O24" i="10"/>
  <c r="O24" i="8"/>
  <c r="O30" i="6"/>
  <c r="G24" i="12"/>
  <c r="G39" i="6"/>
  <c r="G47" i="12"/>
  <c r="G33" i="6"/>
  <c r="G41" i="12"/>
  <c r="G27" i="6"/>
  <c r="G35" i="12"/>
  <c r="G24" i="13"/>
  <c r="G30" i="6"/>
  <c r="G38" i="12"/>
  <c r="G36" i="6"/>
  <c r="G44" i="12"/>
  <c r="G208" i="5"/>
  <c r="M60" i="19"/>
  <c r="M58" i="19"/>
  <c r="J412" i="5"/>
  <c r="O60" i="19"/>
  <c r="O58" i="19"/>
  <c r="J413" i="5"/>
  <c r="Q60" i="19"/>
  <c r="I60" i="19"/>
  <c r="I58" i="19"/>
  <c r="J410" i="5"/>
  <c r="K60" i="19"/>
  <c r="K58" i="19"/>
  <c r="J411" i="5"/>
  <c r="G318" i="5"/>
  <c r="J236" i="5"/>
  <c r="O19" i="11"/>
  <c r="O19" i="12"/>
  <c r="H343" i="5"/>
  <c r="P112" i="18"/>
  <c r="H353" i="5"/>
  <c r="P96" i="18"/>
  <c r="H338" i="5"/>
  <c r="P104" i="18"/>
  <c r="H348" i="5"/>
  <c r="H43" i="5"/>
  <c r="L13" i="5"/>
  <c r="E8" i="5"/>
  <c r="L331" i="5"/>
  <c r="E326" i="5"/>
  <c r="G32" i="13"/>
  <c r="G28" i="8"/>
  <c r="G26" i="13"/>
  <c r="H123" i="5"/>
  <c r="H9" i="6"/>
  <c r="H429" i="5"/>
  <c r="G71" i="5"/>
  <c r="I50" i="16"/>
  <c r="E109" i="5"/>
  <c r="L109" i="5"/>
  <c r="M109" i="5"/>
  <c r="N109" i="5"/>
  <c r="U109" i="5"/>
  <c r="K50" i="16"/>
  <c r="E193" i="5"/>
  <c r="L193" i="5"/>
  <c r="M193" i="5"/>
  <c r="N193" i="5"/>
  <c r="M50" i="16"/>
  <c r="E276" i="5"/>
  <c r="L276" i="5"/>
  <c r="M276" i="5"/>
  <c r="N276" i="5"/>
  <c r="U276" i="5"/>
  <c r="G44" i="16"/>
  <c r="E31" i="5"/>
  <c r="L31" i="5"/>
  <c r="M31" i="5"/>
  <c r="N31" i="5"/>
  <c r="U31" i="5"/>
  <c r="I44" i="16"/>
  <c r="E106" i="5"/>
  <c r="L106" i="5"/>
  <c r="M106" i="5"/>
  <c r="N106" i="5"/>
  <c r="K44" i="16"/>
  <c r="E190" i="5"/>
  <c r="L190" i="5"/>
  <c r="M190" i="5"/>
  <c r="N190" i="5"/>
  <c r="U190" i="5"/>
  <c r="M44" i="16"/>
  <c r="E273" i="5"/>
  <c r="L273" i="5"/>
  <c r="M273" i="5"/>
  <c r="N273" i="5"/>
  <c r="U273" i="5"/>
  <c r="O44" i="16"/>
  <c r="E349" i="5"/>
  <c r="L349" i="5"/>
  <c r="M349" i="5"/>
  <c r="N349" i="5"/>
  <c r="Q44" i="16"/>
  <c r="E416" i="5"/>
  <c r="L416" i="5"/>
  <c r="M416" i="5"/>
  <c r="N416" i="5"/>
  <c r="U416" i="5"/>
  <c r="G18" i="12"/>
  <c r="G18" i="13"/>
  <c r="G19" i="13"/>
  <c r="P10" i="5"/>
  <c r="P70" i="5"/>
  <c r="P8" i="5"/>
  <c r="P68" i="5"/>
  <c r="P9" i="5"/>
  <c r="P69" i="5"/>
  <c r="P11" i="5"/>
  <c r="P71" i="5"/>
  <c r="Q108" i="19"/>
  <c r="O108" i="19"/>
  <c r="M108" i="19"/>
  <c r="I108" i="19"/>
  <c r="K108" i="19"/>
  <c r="G10" i="12"/>
  <c r="H76" i="5"/>
  <c r="H75" i="5"/>
  <c r="H79" i="5"/>
  <c r="H155" i="5"/>
  <c r="H77" i="5"/>
  <c r="H78" i="5"/>
  <c r="J34" i="12"/>
  <c r="J36" i="12"/>
  <c r="J14" i="7"/>
  <c r="J20" i="7"/>
  <c r="J8" i="11"/>
  <c r="J10" i="11"/>
  <c r="J50" i="13"/>
  <c r="J17" i="7"/>
  <c r="J23" i="7"/>
  <c r="J11" i="7"/>
  <c r="J10" i="7"/>
  <c r="J8" i="9"/>
  <c r="J10" i="9"/>
  <c r="J86" i="12"/>
  <c r="J88" i="12"/>
  <c r="G25" i="11"/>
  <c r="H26" i="5"/>
  <c r="H113" i="18"/>
  <c r="H36" i="5"/>
  <c r="H97" i="18"/>
  <c r="H21" i="5"/>
  <c r="H105" i="18"/>
  <c r="H31" i="5"/>
  <c r="Q69" i="5"/>
  <c r="I41" i="12"/>
  <c r="I15" i="9"/>
  <c r="I93" i="12"/>
  <c r="I15" i="11"/>
  <c r="I57" i="13"/>
  <c r="R153" i="5"/>
  <c r="O32" i="9"/>
  <c r="O32" i="10"/>
  <c r="O32" i="11"/>
  <c r="O32" i="13"/>
  <c r="O34" i="6"/>
  <c r="O32" i="8"/>
  <c r="O26" i="11"/>
  <c r="O26" i="10"/>
  <c r="O26" i="8"/>
  <c r="O26" i="13"/>
  <c r="O26" i="9"/>
  <c r="O25" i="13"/>
  <c r="O25" i="8"/>
  <c r="G291" i="5"/>
  <c r="G321" i="5"/>
  <c r="M33" i="16"/>
  <c r="E267" i="5"/>
  <c r="L267" i="5"/>
  <c r="M267" i="5"/>
  <c r="N267" i="5"/>
  <c r="Q33" i="16"/>
  <c r="E412" i="5"/>
  <c r="L412" i="5"/>
  <c r="M412" i="5"/>
  <c r="N412" i="5"/>
  <c r="U412" i="5"/>
  <c r="K33" i="16"/>
  <c r="E184" i="5"/>
  <c r="L184" i="5"/>
  <c r="M184" i="5"/>
  <c r="N184" i="5"/>
  <c r="U184" i="5"/>
  <c r="G33" i="16"/>
  <c r="E27" i="5"/>
  <c r="L27" i="5"/>
  <c r="M27" i="5"/>
  <c r="N27" i="5"/>
  <c r="O33" i="16"/>
  <c r="E345" i="5"/>
  <c r="L345" i="5"/>
  <c r="M345" i="5"/>
  <c r="N345" i="5"/>
  <c r="I33" i="16"/>
  <c r="E100" i="5"/>
  <c r="L100" i="5"/>
  <c r="M100" i="5"/>
  <c r="N100" i="5"/>
  <c r="L47" i="5"/>
  <c r="E42" i="5"/>
  <c r="O8" i="17"/>
  <c r="E367" i="5"/>
  <c r="M8" i="17"/>
  <c r="E297" i="5"/>
  <c r="Q8" i="17"/>
  <c r="E434" i="5"/>
  <c r="G8" i="17"/>
  <c r="E49" i="5"/>
  <c r="I8" i="17"/>
  <c r="E130" i="5"/>
  <c r="K8" i="17"/>
  <c r="E214" i="5"/>
  <c r="G12" i="4"/>
  <c r="H9" i="4"/>
  <c r="E12" i="6"/>
  <c r="J12" i="6"/>
  <c r="J21" i="6"/>
  <c r="J61" i="12"/>
  <c r="J9" i="12"/>
  <c r="J18" i="6"/>
  <c r="J9" i="13"/>
  <c r="J24" i="6"/>
  <c r="J9" i="10"/>
  <c r="J15" i="6"/>
  <c r="J9" i="8"/>
  <c r="H266" i="5"/>
  <c r="N105" i="18"/>
  <c r="H273" i="5"/>
  <c r="N97" i="18"/>
  <c r="H259" i="5"/>
  <c r="N113" i="18"/>
  <c r="H280" i="5"/>
  <c r="G387" i="5"/>
  <c r="P428" i="5"/>
  <c r="P454" i="5"/>
  <c r="Q238" i="5"/>
  <c r="Q235" i="5"/>
  <c r="G37" i="12"/>
  <c r="G39" i="12"/>
  <c r="G31" i="6"/>
  <c r="G28" i="6"/>
  <c r="G34" i="12"/>
  <c r="G19" i="6"/>
  <c r="I63" i="16"/>
  <c r="E116" i="5"/>
  <c r="L116" i="5"/>
  <c r="M116" i="5"/>
  <c r="N116" i="5"/>
  <c r="K63" i="16"/>
  <c r="E200" i="5"/>
  <c r="L200" i="5"/>
  <c r="M200" i="5"/>
  <c r="N200" i="5"/>
  <c r="U200" i="5"/>
  <c r="M63" i="16"/>
  <c r="E283" i="5"/>
  <c r="L283" i="5"/>
  <c r="M283" i="5"/>
  <c r="N283" i="5"/>
  <c r="I61" i="16"/>
  <c r="E115" i="5"/>
  <c r="L115" i="5"/>
  <c r="M115" i="5"/>
  <c r="N115" i="5"/>
  <c r="U115" i="5"/>
  <c r="G61" i="16"/>
  <c r="E38" i="5"/>
  <c r="L38" i="5"/>
  <c r="M38" i="5"/>
  <c r="N38" i="5"/>
  <c r="U38" i="5"/>
  <c r="K61" i="16"/>
  <c r="E199" i="5"/>
  <c r="L199" i="5"/>
  <c r="M199" i="5"/>
  <c r="N199" i="5"/>
  <c r="U199" i="5"/>
  <c r="M61" i="16"/>
  <c r="E282" i="5"/>
  <c r="L282" i="5"/>
  <c r="M282" i="5"/>
  <c r="N282" i="5"/>
  <c r="U282" i="5"/>
  <c r="O61" i="16"/>
  <c r="E356" i="5"/>
  <c r="L356" i="5"/>
  <c r="M356" i="5"/>
  <c r="N356" i="5"/>
  <c r="U356" i="5"/>
  <c r="Q61" i="16"/>
  <c r="E423" i="5"/>
  <c r="L423" i="5"/>
  <c r="M423" i="5"/>
  <c r="N423" i="5"/>
  <c r="U423" i="5"/>
  <c r="I64" i="12"/>
  <c r="I12" i="10"/>
  <c r="I12" i="13"/>
  <c r="I12" i="12"/>
  <c r="I12" i="8"/>
  <c r="O20" i="16"/>
  <c r="E340" i="5"/>
  <c r="L340" i="5"/>
  <c r="M340" i="5"/>
  <c r="N340" i="5"/>
  <c r="U340" i="5"/>
  <c r="K20" i="16"/>
  <c r="E177" i="5"/>
  <c r="L177" i="5"/>
  <c r="M177" i="5"/>
  <c r="N177" i="5"/>
  <c r="G20" i="16"/>
  <c r="E22" i="5"/>
  <c r="L22" i="5"/>
  <c r="M22" i="5"/>
  <c r="N22" i="5"/>
  <c r="U22" i="5"/>
  <c r="I20" i="16"/>
  <c r="E93" i="5"/>
  <c r="L93" i="5"/>
  <c r="M93" i="5"/>
  <c r="N93" i="5"/>
  <c r="U93" i="5"/>
  <c r="Q20" i="16"/>
  <c r="E407" i="5"/>
  <c r="L407" i="5"/>
  <c r="M407" i="5"/>
  <c r="N407" i="5"/>
  <c r="M20" i="16"/>
  <c r="E260" i="5"/>
  <c r="L260" i="5"/>
  <c r="M260" i="5"/>
  <c r="N260" i="5"/>
  <c r="U260" i="5"/>
  <c r="H394" i="5"/>
  <c r="H454" i="5"/>
  <c r="H395" i="5"/>
  <c r="H455" i="5"/>
  <c r="H396" i="5"/>
  <c r="H456" i="5"/>
  <c r="H393" i="5"/>
  <c r="H453" i="5"/>
  <c r="O11" i="16"/>
  <c r="E335" i="5"/>
  <c r="L335" i="5"/>
  <c r="M335" i="5"/>
  <c r="N335" i="5"/>
  <c r="Q11" i="16"/>
  <c r="E402" i="5"/>
  <c r="L402" i="5"/>
  <c r="M402" i="5"/>
  <c r="N402" i="5"/>
  <c r="U402" i="5"/>
  <c r="I11" i="16"/>
  <c r="E86" i="5"/>
  <c r="L86" i="5"/>
  <c r="M86" i="5"/>
  <c r="N86" i="5"/>
  <c r="U86" i="5"/>
  <c r="M11" i="16"/>
  <c r="E253" i="5"/>
  <c r="L253" i="5"/>
  <c r="M253" i="5"/>
  <c r="N253" i="5"/>
  <c r="U253" i="5"/>
  <c r="G11" i="16"/>
  <c r="E17" i="5"/>
  <c r="L17" i="5"/>
  <c r="M17" i="5"/>
  <c r="N17" i="5"/>
  <c r="K11" i="16"/>
  <c r="E170" i="5"/>
  <c r="L170" i="5"/>
  <c r="M170" i="5"/>
  <c r="N170" i="5"/>
  <c r="U170" i="5"/>
  <c r="J8" i="10"/>
  <c r="J10" i="10"/>
  <c r="J11" i="6"/>
  <c r="J14" i="6"/>
  <c r="J23" i="6"/>
  <c r="J8" i="8"/>
  <c r="J10" i="8"/>
  <c r="J8" i="12"/>
  <c r="J10" i="12"/>
  <c r="J60" i="12"/>
  <c r="J62" i="12"/>
  <c r="J10" i="6"/>
  <c r="J17" i="6"/>
  <c r="J8" i="13"/>
  <c r="J10" i="13"/>
  <c r="J20" i="6"/>
  <c r="G33" i="9"/>
  <c r="G34" i="9"/>
  <c r="G39" i="9"/>
  <c r="G40" i="9"/>
  <c r="G30" i="9"/>
  <c r="G31" i="9"/>
  <c r="G27" i="9"/>
  <c r="G28" i="9"/>
  <c r="G36" i="9"/>
  <c r="G37" i="9"/>
  <c r="H297" i="5"/>
  <c r="N38" i="23"/>
  <c r="H302" i="5"/>
  <c r="H289" i="5"/>
  <c r="N47" i="23"/>
  <c r="H311" i="5"/>
  <c r="N41" i="23"/>
  <c r="H313" i="5"/>
  <c r="N44" i="23"/>
  <c r="H304" i="5"/>
  <c r="G35" i="13"/>
  <c r="G28" i="11"/>
  <c r="D28" i="20"/>
  <c r="F20" i="20"/>
  <c r="F19" i="20"/>
  <c r="K333" i="5"/>
  <c r="K326" i="5"/>
  <c r="D23" i="20"/>
  <c r="L20" i="20"/>
  <c r="L19" i="20"/>
  <c r="K336" i="5"/>
  <c r="K329" i="5"/>
  <c r="H20" i="20"/>
  <c r="H19" i="20"/>
  <c r="K334" i="5"/>
  <c r="K327" i="5"/>
  <c r="J20" i="20"/>
  <c r="J19" i="20"/>
  <c r="K335" i="5"/>
  <c r="K328" i="5"/>
  <c r="H28" i="5"/>
  <c r="H115" i="18"/>
  <c r="H38" i="5"/>
  <c r="H107" i="18"/>
  <c r="H33" i="5"/>
  <c r="H99" i="18"/>
  <c r="H23" i="5"/>
  <c r="G39" i="7"/>
  <c r="G40" i="7"/>
  <c r="G36" i="7"/>
  <c r="G37" i="7"/>
  <c r="G27" i="7"/>
  <c r="G28" i="7"/>
  <c r="G33" i="7"/>
  <c r="G34" i="7"/>
  <c r="G30" i="7"/>
  <c r="G31" i="7"/>
  <c r="G25" i="7"/>
  <c r="I367" i="5"/>
  <c r="I361" i="5"/>
  <c r="I44" i="12"/>
  <c r="I60" i="13"/>
  <c r="I18" i="9"/>
  <c r="I96" i="12"/>
  <c r="I18" i="11"/>
  <c r="R155" i="5"/>
  <c r="O38" i="11"/>
  <c r="O38" i="9"/>
  <c r="O38" i="13"/>
  <c r="O38" i="8"/>
  <c r="O38" i="10"/>
  <c r="O40" i="6"/>
  <c r="F33" i="19"/>
  <c r="G33" i="19"/>
  <c r="G28" i="19"/>
  <c r="I453" i="5"/>
  <c r="L432" i="5"/>
  <c r="E427" i="5"/>
  <c r="G453" i="5"/>
  <c r="G25" i="13"/>
  <c r="M24" i="16"/>
  <c r="E262" i="5"/>
  <c r="L262" i="5"/>
  <c r="M262" i="5"/>
  <c r="N262" i="5"/>
  <c r="I24" i="16"/>
  <c r="E95" i="5"/>
  <c r="L95" i="5"/>
  <c r="M95" i="5"/>
  <c r="N95" i="5"/>
  <c r="U95" i="5"/>
  <c r="K24" i="16"/>
  <c r="E179" i="5"/>
  <c r="L179" i="5"/>
  <c r="M179" i="5"/>
  <c r="N179" i="5"/>
  <c r="U179" i="5"/>
  <c r="H44" i="5"/>
  <c r="K13" i="16"/>
  <c r="E172" i="5"/>
  <c r="L172" i="5"/>
  <c r="M172" i="5"/>
  <c r="N172" i="5"/>
  <c r="U172" i="5"/>
  <c r="I13" i="16"/>
  <c r="E88" i="5"/>
  <c r="L88" i="5"/>
  <c r="M88" i="5"/>
  <c r="N88" i="5"/>
  <c r="M13" i="16"/>
  <c r="E255" i="5"/>
  <c r="L255" i="5"/>
  <c r="M255" i="5"/>
  <c r="N255" i="5"/>
  <c r="U255" i="5"/>
  <c r="I30" i="5"/>
  <c r="I31" i="5"/>
  <c r="I32" i="5"/>
  <c r="I33" i="5"/>
  <c r="G289" i="5"/>
  <c r="G319" i="5"/>
  <c r="G11" i="12"/>
  <c r="G13" i="12"/>
  <c r="G11" i="13"/>
  <c r="G13" i="13"/>
  <c r="G13" i="6"/>
  <c r="O22" i="16"/>
  <c r="E341" i="5"/>
  <c r="L341" i="5"/>
  <c r="M341" i="5"/>
  <c r="N341" i="5"/>
  <c r="U341" i="5"/>
  <c r="G22" i="16"/>
  <c r="E23" i="5"/>
  <c r="L23" i="5"/>
  <c r="M23" i="5"/>
  <c r="N23" i="5"/>
  <c r="U23" i="5"/>
  <c r="K22" i="16"/>
  <c r="E178" i="5"/>
  <c r="L178" i="5"/>
  <c r="M178" i="5"/>
  <c r="N178" i="5"/>
  <c r="U178" i="5"/>
  <c r="I22" i="16"/>
  <c r="E94" i="5"/>
  <c r="L94" i="5"/>
  <c r="M94" i="5"/>
  <c r="N94" i="5"/>
  <c r="Q22" i="16"/>
  <c r="E408" i="5"/>
  <c r="L408" i="5"/>
  <c r="M408" i="5"/>
  <c r="N408" i="5"/>
  <c r="M22" i="16"/>
  <c r="E261" i="5"/>
  <c r="L261" i="5"/>
  <c r="M261" i="5"/>
  <c r="N261" i="5"/>
  <c r="U261" i="5"/>
  <c r="O12" i="16"/>
  <c r="E336" i="5"/>
  <c r="L336" i="5"/>
  <c r="M336" i="5"/>
  <c r="N336" i="5"/>
  <c r="K12" i="16"/>
  <c r="E171" i="5"/>
  <c r="L171" i="5"/>
  <c r="M171" i="5"/>
  <c r="N171" i="5"/>
  <c r="G12" i="16"/>
  <c r="E18" i="5"/>
  <c r="L18" i="5"/>
  <c r="M18" i="5"/>
  <c r="N18" i="5"/>
  <c r="U18" i="5"/>
  <c r="I12" i="16"/>
  <c r="E87" i="5"/>
  <c r="L87" i="5"/>
  <c r="M87" i="5"/>
  <c r="N87" i="5"/>
  <c r="U87" i="5"/>
  <c r="M12" i="16"/>
  <c r="E254" i="5"/>
  <c r="L254" i="5"/>
  <c r="M254" i="5"/>
  <c r="N254" i="5"/>
  <c r="U254" i="5"/>
  <c r="Q12" i="16"/>
  <c r="E403" i="5"/>
  <c r="L403" i="5"/>
  <c r="M403" i="5"/>
  <c r="N403" i="5"/>
  <c r="U403" i="5"/>
  <c r="I297" i="5"/>
  <c r="I289" i="5"/>
  <c r="I319" i="5"/>
  <c r="I25" i="5"/>
  <c r="I26" i="5"/>
  <c r="I27" i="5"/>
  <c r="I28" i="5"/>
  <c r="I22" i="5"/>
  <c r="I23" i="5"/>
  <c r="I20" i="5"/>
  <c r="I21" i="5"/>
  <c r="H160" i="5"/>
  <c r="H235" i="5"/>
  <c r="H162" i="5"/>
  <c r="H237" i="5"/>
  <c r="H161" i="5"/>
  <c r="H236" i="5"/>
  <c r="H159" i="5"/>
  <c r="H234" i="5"/>
  <c r="H163" i="5"/>
  <c r="H238" i="5"/>
  <c r="O63" i="12"/>
  <c r="O65" i="12"/>
  <c r="O11" i="11"/>
  <c r="O13" i="11"/>
  <c r="O11" i="12"/>
  <c r="O13" i="12"/>
  <c r="O13" i="6"/>
  <c r="O11" i="10"/>
  <c r="O13" i="10"/>
  <c r="O11" i="8"/>
  <c r="O13" i="8"/>
  <c r="O11" i="13"/>
  <c r="O13" i="13"/>
  <c r="O11" i="9"/>
  <c r="O13" i="9"/>
  <c r="G292" i="5"/>
  <c r="G29" i="10"/>
  <c r="G32" i="10"/>
  <c r="G34" i="10"/>
  <c r="G35" i="10"/>
  <c r="G25" i="10"/>
  <c r="G38" i="10"/>
  <c r="G40" i="10"/>
  <c r="G26" i="10"/>
  <c r="G30" i="8"/>
  <c r="G30" i="13"/>
  <c r="G27" i="8"/>
  <c r="G27" i="13"/>
  <c r="G39" i="8"/>
  <c r="G39" i="13"/>
  <c r="G33" i="8"/>
  <c r="G33" i="13"/>
  <c r="G36" i="8"/>
  <c r="G36" i="13"/>
  <c r="G36" i="10"/>
  <c r="G27" i="10"/>
  <c r="G39" i="10"/>
  <c r="G30" i="10"/>
  <c r="G33" i="10"/>
  <c r="G430" i="5"/>
  <c r="G456" i="5"/>
  <c r="O56" i="19"/>
  <c r="O54" i="19"/>
  <c r="J346" i="5"/>
  <c r="K56" i="19"/>
  <c r="K54" i="19"/>
  <c r="J344" i="5"/>
  <c r="Q56" i="19"/>
  <c r="M56" i="19"/>
  <c r="M54" i="19"/>
  <c r="J345" i="5"/>
  <c r="I56" i="19"/>
  <c r="I54" i="19"/>
  <c r="J343" i="5"/>
  <c r="J237" i="5"/>
  <c r="O19" i="8"/>
  <c r="O19" i="13"/>
  <c r="H345" i="5"/>
  <c r="P114" i="18"/>
  <c r="H355" i="5"/>
  <c r="P120" i="18"/>
  <c r="H358" i="5"/>
  <c r="P106" i="18"/>
  <c r="H350" i="5"/>
  <c r="P98" i="18"/>
  <c r="H340" i="5"/>
  <c r="P93" i="18"/>
  <c r="H331" i="5"/>
  <c r="L398" i="5"/>
  <c r="E396" i="5"/>
  <c r="E393" i="5"/>
  <c r="E453" i="5"/>
  <c r="H8" i="4"/>
  <c r="G11" i="4"/>
  <c r="G25" i="8"/>
  <c r="G38" i="13"/>
  <c r="G70" i="5"/>
  <c r="G48" i="16"/>
  <c r="E33" i="5"/>
  <c r="L33" i="5"/>
  <c r="M33" i="5"/>
  <c r="N33" i="5"/>
  <c r="U33" i="5"/>
  <c r="I48" i="16"/>
  <c r="E108" i="5"/>
  <c r="L108" i="5"/>
  <c r="M108" i="5"/>
  <c r="N108" i="5"/>
  <c r="U108" i="5"/>
  <c r="K48" i="16"/>
  <c r="E192" i="5"/>
  <c r="L192" i="5"/>
  <c r="M192" i="5"/>
  <c r="N192" i="5"/>
  <c r="U192" i="5"/>
  <c r="M48" i="16"/>
  <c r="E275" i="5"/>
  <c r="L275" i="5"/>
  <c r="M275" i="5"/>
  <c r="N275" i="5"/>
  <c r="U275" i="5"/>
  <c r="O48" i="16"/>
  <c r="E351" i="5"/>
  <c r="L351" i="5"/>
  <c r="M351" i="5"/>
  <c r="N351" i="5"/>
  <c r="U351" i="5"/>
  <c r="Q48" i="16"/>
  <c r="E418" i="5"/>
  <c r="L418" i="5"/>
  <c r="M418" i="5"/>
  <c r="N418" i="5"/>
  <c r="I214" i="5"/>
  <c r="I206" i="5"/>
  <c r="R456" i="5"/>
  <c r="K101" i="19"/>
  <c r="I101" i="19"/>
  <c r="O101" i="19"/>
  <c r="Q101" i="19"/>
  <c r="M101" i="19"/>
  <c r="R318" i="5"/>
  <c r="J154" i="5"/>
  <c r="G290" i="5"/>
  <c r="G320" i="5"/>
  <c r="G34" i="11"/>
  <c r="G31" i="11"/>
  <c r="H122" i="5"/>
  <c r="H25" i="5"/>
  <c r="H104" i="18"/>
  <c r="H30" i="5"/>
  <c r="H96" i="18"/>
  <c r="H20" i="5"/>
  <c r="H112" i="18"/>
  <c r="H35" i="5"/>
  <c r="O102" i="12"/>
  <c r="O103" i="12"/>
  <c r="O36" i="7"/>
  <c r="O66" i="13"/>
  <c r="O67" i="13"/>
  <c r="O39" i="7"/>
  <c r="O30" i="7"/>
  <c r="O27" i="7"/>
  <c r="O33" i="7"/>
  <c r="O50" i="12"/>
  <c r="O51" i="12"/>
  <c r="O25" i="7"/>
  <c r="I36" i="7"/>
  <c r="I24" i="9"/>
  <c r="I50" i="12"/>
  <c r="I27" i="7"/>
  <c r="I33" i="7"/>
  <c r="I39" i="7"/>
  <c r="I24" i="11"/>
  <c r="I30" i="7"/>
  <c r="I102" i="12"/>
  <c r="I66" i="13"/>
  <c r="I99" i="12"/>
  <c r="I21" i="9"/>
  <c r="I21" i="11"/>
  <c r="I47" i="12"/>
  <c r="I63" i="13"/>
  <c r="R151" i="5"/>
  <c r="O29" i="10"/>
  <c r="O29" i="11"/>
  <c r="O29" i="13"/>
  <c r="O29" i="9"/>
  <c r="O29" i="8"/>
  <c r="O77" i="12"/>
  <c r="O25" i="11"/>
  <c r="I37" i="16"/>
  <c r="E102" i="5"/>
  <c r="L102" i="5"/>
  <c r="M102" i="5"/>
  <c r="N102" i="5"/>
  <c r="U102" i="5"/>
  <c r="K37" i="16"/>
  <c r="E186" i="5"/>
  <c r="L186" i="5"/>
  <c r="M186" i="5"/>
  <c r="N186" i="5"/>
  <c r="M37" i="16"/>
  <c r="E269" i="5"/>
  <c r="L269" i="5"/>
  <c r="M269" i="5"/>
  <c r="N269" i="5"/>
  <c r="U269" i="5"/>
  <c r="L212" i="5"/>
  <c r="E205" i="5"/>
  <c r="L365" i="5"/>
  <c r="E360" i="5"/>
  <c r="O7" i="17"/>
  <c r="E366" i="5"/>
  <c r="M7" i="17"/>
  <c r="E296" i="5"/>
  <c r="I7" i="17"/>
  <c r="E129" i="5"/>
  <c r="Q7" i="17"/>
  <c r="E433" i="5"/>
  <c r="G7" i="17"/>
  <c r="E48" i="5"/>
  <c r="K7" i="17"/>
  <c r="E213" i="5"/>
  <c r="E9" i="10"/>
  <c r="L9" i="10"/>
  <c r="M9" i="10"/>
  <c r="N9" i="10"/>
  <c r="E61" i="12"/>
  <c r="L61" i="12"/>
  <c r="M61" i="12"/>
  <c r="N61" i="12"/>
  <c r="L9" i="6"/>
  <c r="M9" i="6"/>
  <c r="N9" i="6"/>
  <c r="E9" i="8"/>
  <c r="L9" i="8"/>
  <c r="M9" i="8"/>
  <c r="N9" i="8"/>
  <c r="E9" i="13"/>
  <c r="L9" i="13"/>
  <c r="M9" i="13"/>
  <c r="N9" i="13"/>
  <c r="E9" i="12"/>
  <c r="L9" i="12"/>
  <c r="M9" i="12"/>
  <c r="N9" i="12"/>
  <c r="I328" i="5"/>
  <c r="I329" i="5"/>
  <c r="I326" i="5"/>
  <c r="I386" i="5"/>
  <c r="I327" i="5"/>
  <c r="I387" i="5"/>
  <c r="H268" i="5"/>
  <c r="N107" i="18"/>
  <c r="H275" i="5"/>
  <c r="N99" i="18"/>
  <c r="H261" i="5"/>
  <c r="N115" i="18"/>
  <c r="H282" i="5"/>
  <c r="G388" i="5"/>
  <c r="P429" i="5"/>
  <c r="P455" i="5"/>
  <c r="G161" i="5"/>
  <c r="G236" i="5"/>
  <c r="G160" i="5"/>
  <c r="G235" i="5"/>
  <c r="G163" i="5"/>
  <c r="G238" i="5"/>
  <c r="G162" i="5"/>
  <c r="G159" i="5"/>
  <c r="G234" i="5"/>
  <c r="G34" i="6"/>
  <c r="G40" i="12"/>
  <c r="G42" i="12"/>
  <c r="G25" i="6"/>
  <c r="G19" i="12"/>
  <c r="G59" i="16"/>
  <c r="E37" i="5"/>
  <c r="L37" i="5"/>
  <c r="M37" i="5"/>
  <c r="N37" i="5"/>
  <c r="I59" i="16"/>
  <c r="E114" i="5"/>
  <c r="L114" i="5"/>
  <c r="M114" i="5"/>
  <c r="N114" i="5"/>
  <c r="U114" i="5"/>
  <c r="K59" i="16"/>
  <c r="E198" i="5"/>
  <c r="L198" i="5"/>
  <c r="M198" i="5"/>
  <c r="N198" i="5"/>
  <c r="U198" i="5"/>
  <c r="M59" i="16"/>
  <c r="E281" i="5"/>
  <c r="L281" i="5"/>
  <c r="M281" i="5"/>
  <c r="N281" i="5"/>
  <c r="U281" i="5"/>
  <c r="O59" i="16"/>
  <c r="E355" i="5"/>
  <c r="L355" i="5"/>
  <c r="M355" i="5"/>
  <c r="N355" i="5"/>
  <c r="U355" i="5"/>
  <c r="Q59" i="16"/>
  <c r="E422" i="5"/>
  <c r="L422" i="5"/>
  <c r="M422" i="5"/>
  <c r="N422" i="5"/>
  <c r="U422" i="5"/>
  <c r="I67" i="12"/>
  <c r="I15" i="13"/>
  <c r="I15" i="10"/>
  <c r="I15" i="12"/>
  <c r="I15" i="8"/>
  <c r="P288" i="5"/>
  <c r="P318" i="5"/>
  <c r="G28" i="10"/>
  <c r="J95" i="12"/>
  <c r="J97" i="12"/>
  <c r="J17" i="9"/>
  <c r="J19" i="7"/>
  <c r="J59" i="13"/>
  <c r="J17" i="11"/>
  <c r="J43" i="12"/>
  <c r="E11" i="5"/>
  <c r="H288" i="5"/>
  <c r="O37" i="13"/>
  <c r="E77" i="5"/>
  <c r="I23" i="7"/>
  <c r="I50" i="13"/>
  <c r="I52" i="13"/>
  <c r="I34" i="12"/>
  <c r="I36" i="12"/>
  <c r="I20" i="7"/>
  <c r="I14" i="7"/>
  <c r="I8" i="11"/>
  <c r="I10" i="11"/>
  <c r="I8" i="9"/>
  <c r="I10" i="9"/>
  <c r="I11" i="7"/>
  <c r="I10" i="7"/>
  <c r="I86" i="12"/>
  <c r="I88" i="12"/>
  <c r="I17" i="7"/>
  <c r="I33" i="9"/>
  <c r="I75" i="13"/>
  <c r="I33" i="11"/>
  <c r="I78" i="13"/>
  <c r="I36" i="9"/>
  <c r="I36" i="11"/>
  <c r="O69" i="13"/>
  <c r="O70" i="13"/>
  <c r="O28" i="7"/>
  <c r="O78" i="13"/>
  <c r="O79" i="13"/>
  <c r="O37" i="7"/>
  <c r="E394" i="5"/>
  <c r="H326" i="5"/>
  <c r="H386" i="5"/>
  <c r="H327" i="5"/>
  <c r="H387" i="5"/>
  <c r="H328" i="5"/>
  <c r="H388" i="5"/>
  <c r="H329" i="5"/>
  <c r="H389" i="5"/>
  <c r="G31" i="10"/>
  <c r="I298" i="5"/>
  <c r="I290" i="5"/>
  <c r="I320" i="5"/>
  <c r="K33" i="19"/>
  <c r="K32" i="19"/>
  <c r="J401" i="5"/>
  <c r="J394" i="5"/>
  <c r="Q33" i="19"/>
  <c r="I33" i="19"/>
  <c r="I32" i="19"/>
  <c r="J400" i="5"/>
  <c r="J393" i="5"/>
  <c r="M33" i="19"/>
  <c r="M32" i="19"/>
  <c r="J402" i="5"/>
  <c r="J395" i="5"/>
  <c r="O33" i="19"/>
  <c r="O32" i="19"/>
  <c r="J403" i="5"/>
  <c r="J396" i="5"/>
  <c r="H290" i="5"/>
  <c r="J20" i="8"/>
  <c r="J20" i="12"/>
  <c r="J20" i="10"/>
  <c r="J20" i="13"/>
  <c r="J22" i="13"/>
  <c r="J72" i="12"/>
  <c r="J22" i="6"/>
  <c r="J14" i="13"/>
  <c r="J16" i="6"/>
  <c r="J14" i="8"/>
  <c r="J14" i="12"/>
  <c r="J66" i="12"/>
  <c r="J14" i="10"/>
  <c r="J16" i="10"/>
  <c r="E12" i="13"/>
  <c r="L12" i="13"/>
  <c r="M12" i="13"/>
  <c r="N12" i="13"/>
  <c r="E12" i="10"/>
  <c r="L12" i="10"/>
  <c r="M12" i="10"/>
  <c r="N12" i="10"/>
  <c r="E64" i="12"/>
  <c r="L64" i="12"/>
  <c r="M64" i="12"/>
  <c r="N64" i="12"/>
  <c r="E12" i="8"/>
  <c r="L12" i="8"/>
  <c r="M12" i="8"/>
  <c r="N12" i="8"/>
  <c r="L12" i="6"/>
  <c r="M12" i="6"/>
  <c r="N12" i="6"/>
  <c r="E12" i="12"/>
  <c r="L12" i="12"/>
  <c r="M12" i="12"/>
  <c r="N12" i="12"/>
  <c r="L49" i="5"/>
  <c r="E44" i="5"/>
  <c r="J52" i="13"/>
  <c r="H151" i="5"/>
  <c r="G34" i="13"/>
  <c r="E329" i="5"/>
  <c r="E68" i="5"/>
  <c r="M13" i="5"/>
  <c r="L11" i="5"/>
  <c r="L8" i="5"/>
  <c r="L9" i="5"/>
  <c r="L10" i="5"/>
  <c r="H292" i="5"/>
  <c r="O33" i="11"/>
  <c r="O33" i="13"/>
  <c r="O34" i="13"/>
  <c r="O33" i="8"/>
  <c r="O33" i="10"/>
  <c r="O33" i="9"/>
  <c r="O34" i="9"/>
  <c r="G40" i="6"/>
  <c r="G99" i="19"/>
  <c r="F106" i="19"/>
  <c r="G106" i="19"/>
  <c r="I30" i="13"/>
  <c r="I30" i="8"/>
  <c r="I30" i="10"/>
  <c r="G37" i="6"/>
  <c r="H269" i="5"/>
  <c r="H246" i="5"/>
  <c r="H322" i="5"/>
  <c r="N116" i="18"/>
  <c r="H283" i="5"/>
  <c r="N100" i="18"/>
  <c r="H262" i="5"/>
  <c r="N108" i="18"/>
  <c r="H276" i="5"/>
  <c r="L50" i="5"/>
  <c r="E45" i="5"/>
  <c r="L298" i="5"/>
  <c r="E291" i="5"/>
  <c r="M128" i="5"/>
  <c r="L121" i="5"/>
  <c r="E160" i="5"/>
  <c r="E78" i="5"/>
  <c r="E79" i="5"/>
  <c r="J21" i="9"/>
  <c r="J99" i="12"/>
  <c r="J63" i="13"/>
  <c r="J21" i="11"/>
  <c r="J47" i="12"/>
  <c r="J54" i="13"/>
  <c r="J12" i="9"/>
  <c r="J90" i="12"/>
  <c r="J38" i="12"/>
  <c r="J12" i="11"/>
  <c r="E318" i="5"/>
  <c r="H15" i="11"/>
  <c r="H15" i="9"/>
  <c r="H57" i="13"/>
  <c r="H41" i="12"/>
  <c r="H93" i="12"/>
  <c r="L433" i="5"/>
  <c r="E428" i="5"/>
  <c r="M398" i="5"/>
  <c r="L393" i="5"/>
  <c r="L394" i="5"/>
  <c r="L395" i="5"/>
  <c r="L396" i="5"/>
  <c r="I28" i="19"/>
  <c r="I27" i="19"/>
  <c r="J333" i="5"/>
  <c r="J326" i="5"/>
  <c r="M28" i="19"/>
  <c r="M27" i="19"/>
  <c r="J335" i="5"/>
  <c r="J328" i="5"/>
  <c r="Q28" i="19"/>
  <c r="O28" i="19"/>
  <c r="O27" i="19"/>
  <c r="J336" i="5"/>
  <c r="J329" i="5"/>
  <c r="K28" i="19"/>
  <c r="K27" i="19"/>
  <c r="J334" i="5"/>
  <c r="J327" i="5"/>
  <c r="I368" i="5"/>
  <c r="I363" i="5"/>
  <c r="I362" i="5"/>
  <c r="D31" i="20"/>
  <c r="L28" i="20"/>
  <c r="L27" i="20"/>
  <c r="K50" i="5"/>
  <c r="J28" i="20"/>
  <c r="J27" i="20"/>
  <c r="K49" i="5"/>
  <c r="H28" i="20"/>
  <c r="H27" i="20"/>
  <c r="K48" i="5"/>
  <c r="F28" i="20"/>
  <c r="F27" i="20"/>
  <c r="K47" i="5"/>
  <c r="J23" i="10"/>
  <c r="J32" i="6"/>
  <c r="J35" i="6"/>
  <c r="J38" i="6"/>
  <c r="J23" i="8"/>
  <c r="J25" i="8"/>
  <c r="J29" i="6"/>
  <c r="J26" i="6"/>
  <c r="J23" i="13"/>
  <c r="J75" i="12"/>
  <c r="J77" i="12"/>
  <c r="J25" i="6"/>
  <c r="J23" i="12"/>
  <c r="J15" i="13"/>
  <c r="J67" i="12"/>
  <c r="J15" i="12"/>
  <c r="J15" i="10"/>
  <c r="J15" i="8"/>
  <c r="L130" i="5"/>
  <c r="E123" i="5"/>
  <c r="L367" i="5"/>
  <c r="E362" i="5"/>
  <c r="O28" i="8"/>
  <c r="J92" i="12"/>
  <c r="J14" i="11"/>
  <c r="J40" i="12"/>
  <c r="J16" i="7"/>
  <c r="J56" i="13"/>
  <c r="J14" i="9"/>
  <c r="M331" i="5"/>
  <c r="L326" i="5"/>
  <c r="L386" i="5"/>
  <c r="L328" i="5"/>
  <c r="L329" i="5"/>
  <c r="L327" i="5"/>
  <c r="O27" i="13"/>
  <c r="O27" i="10"/>
  <c r="O28" i="10"/>
  <c r="O27" i="8"/>
  <c r="O27" i="9"/>
  <c r="O28" i="9"/>
  <c r="O27" i="11"/>
  <c r="O28" i="11"/>
  <c r="I36" i="10"/>
  <c r="I36" i="13"/>
  <c r="I36" i="8"/>
  <c r="M166" i="5"/>
  <c r="L162" i="5"/>
  <c r="L159" i="5"/>
  <c r="L163" i="5"/>
  <c r="L161" i="5"/>
  <c r="L160" i="5"/>
  <c r="E246" i="5"/>
  <c r="M249" i="5"/>
  <c r="L245" i="5"/>
  <c r="L244" i="5"/>
  <c r="L246" i="5"/>
  <c r="L243" i="5"/>
  <c r="L242" i="5"/>
  <c r="G237" i="5"/>
  <c r="I72" i="13"/>
  <c r="I30" i="11"/>
  <c r="I30" i="9"/>
  <c r="I215" i="5"/>
  <c r="I207" i="5"/>
  <c r="G40" i="8"/>
  <c r="H11" i="4"/>
  <c r="G14" i="4"/>
  <c r="M432" i="5"/>
  <c r="L427" i="5"/>
  <c r="L23" i="20"/>
  <c r="L22" i="20"/>
  <c r="K403" i="5"/>
  <c r="K396" i="5"/>
  <c r="F23" i="20"/>
  <c r="F22" i="20"/>
  <c r="K400" i="5"/>
  <c r="K393" i="5"/>
  <c r="J23" i="20"/>
  <c r="J22" i="20"/>
  <c r="K402" i="5"/>
  <c r="K395" i="5"/>
  <c r="H23" i="20"/>
  <c r="H22" i="20"/>
  <c r="K401" i="5"/>
  <c r="K394" i="5"/>
  <c r="G37" i="8"/>
  <c r="J11" i="8"/>
  <c r="J11" i="13"/>
  <c r="J13" i="13"/>
  <c r="J63" i="12"/>
  <c r="J11" i="10"/>
  <c r="J11" i="12"/>
  <c r="J13" i="6"/>
  <c r="J27" i="6"/>
  <c r="J33" i="6"/>
  <c r="J24" i="12"/>
  <c r="J24" i="10"/>
  <c r="J39" i="6"/>
  <c r="J76" i="12"/>
  <c r="J24" i="8"/>
  <c r="J24" i="13"/>
  <c r="J30" i="6"/>
  <c r="J36" i="6"/>
  <c r="G15" i="4"/>
  <c r="H12" i="4"/>
  <c r="E15" i="6"/>
  <c r="L434" i="5"/>
  <c r="E429" i="5"/>
  <c r="M47" i="5"/>
  <c r="L42" i="5"/>
  <c r="O28" i="6"/>
  <c r="O34" i="11"/>
  <c r="J11" i="11"/>
  <c r="J13" i="11"/>
  <c r="J89" i="12"/>
  <c r="J91" i="12"/>
  <c r="J13" i="7"/>
  <c r="J11" i="9"/>
  <c r="J13" i="9"/>
  <c r="J37" i="12"/>
  <c r="J39" i="12"/>
  <c r="J53" i="13"/>
  <c r="J55" i="13"/>
  <c r="H154" i="5"/>
  <c r="H8" i="7"/>
  <c r="H152" i="5"/>
  <c r="H15" i="6"/>
  <c r="H9" i="10"/>
  <c r="H9" i="12"/>
  <c r="H61" i="12"/>
  <c r="H9" i="8"/>
  <c r="H21" i="6"/>
  <c r="H18" i="6"/>
  <c r="H12" i="6"/>
  <c r="H9" i="13"/>
  <c r="H24" i="6"/>
  <c r="G34" i="8"/>
  <c r="E327" i="5"/>
  <c r="E9" i="5"/>
  <c r="O36" i="10"/>
  <c r="O37" i="10"/>
  <c r="O36" i="9"/>
  <c r="O36" i="11"/>
  <c r="O37" i="11"/>
  <c r="O36" i="13"/>
  <c r="O36" i="8"/>
  <c r="O39" i="9"/>
  <c r="O39" i="13"/>
  <c r="O40" i="13"/>
  <c r="O39" i="8"/>
  <c r="O40" i="8"/>
  <c r="O39" i="11"/>
  <c r="O40" i="11"/>
  <c r="O39" i="10"/>
  <c r="O37" i="8"/>
  <c r="Q92" i="19"/>
  <c r="Q89" i="19"/>
  <c r="J299" i="5"/>
  <c r="J292" i="5"/>
  <c r="J322" i="5"/>
  <c r="K92" i="19"/>
  <c r="K89" i="19"/>
  <c r="J296" i="5"/>
  <c r="J289" i="5"/>
  <c r="O92" i="19"/>
  <c r="O89" i="19"/>
  <c r="J298" i="5"/>
  <c r="J291" i="5"/>
  <c r="J321" i="5"/>
  <c r="M92" i="19"/>
  <c r="M89" i="19"/>
  <c r="J297" i="5"/>
  <c r="J290" i="5"/>
  <c r="J320" i="5"/>
  <c r="I92" i="19"/>
  <c r="I89" i="19"/>
  <c r="J295" i="5"/>
  <c r="J288" i="5"/>
  <c r="I39" i="10"/>
  <c r="I39" i="13"/>
  <c r="I39" i="8"/>
  <c r="G45" i="12"/>
  <c r="L215" i="5"/>
  <c r="E208" i="5"/>
  <c r="L435" i="5"/>
  <c r="E430" i="5"/>
  <c r="I236" i="5"/>
  <c r="H10" i="5"/>
  <c r="H70" i="5"/>
  <c r="H8" i="5"/>
  <c r="H68" i="5"/>
  <c r="H9" i="5"/>
  <c r="H69" i="5"/>
  <c r="H11" i="5"/>
  <c r="H71" i="5"/>
  <c r="G31" i="8"/>
  <c r="E162" i="5"/>
  <c r="E76" i="5"/>
  <c r="M82" i="5"/>
  <c r="L76" i="5"/>
  <c r="L78" i="5"/>
  <c r="L75" i="5"/>
  <c r="L151" i="5"/>
  <c r="L77" i="5"/>
  <c r="L79" i="5"/>
  <c r="J93" i="12"/>
  <c r="J41" i="12"/>
  <c r="J57" i="13"/>
  <c r="J15" i="9"/>
  <c r="J15" i="11"/>
  <c r="E244" i="5"/>
  <c r="H27" i="7"/>
  <c r="H39" i="7"/>
  <c r="H30" i="7"/>
  <c r="H33" i="7"/>
  <c r="H102" i="12"/>
  <c r="H50" i="12"/>
  <c r="H36" i="7"/>
  <c r="H24" i="9"/>
  <c r="H66" i="13"/>
  <c r="H24" i="11"/>
  <c r="I39" i="11"/>
  <c r="I81" i="13"/>
  <c r="I39" i="9"/>
  <c r="O75" i="13"/>
  <c r="O76" i="13"/>
  <c r="O34" i="7"/>
  <c r="O40" i="10"/>
  <c r="J18" i="8"/>
  <c r="J18" i="13"/>
  <c r="J18" i="12"/>
  <c r="J70" i="12"/>
  <c r="J18" i="10"/>
  <c r="J12" i="8"/>
  <c r="J12" i="10"/>
  <c r="J64" i="12"/>
  <c r="J12" i="13"/>
  <c r="J12" i="12"/>
  <c r="E386" i="5"/>
  <c r="O30" i="10"/>
  <c r="O31" i="10"/>
  <c r="O30" i="9"/>
  <c r="O31" i="9"/>
  <c r="O30" i="8"/>
  <c r="O31" i="8"/>
  <c r="O30" i="13"/>
  <c r="O31" i="13"/>
  <c r="O30" i="11"/>
  <c r="O31" i="11"/>
  <c r="L368" i="5"/>
  <c r="E363" i="5"/>
  <c r="J318" i="5"/>
  <c r="E161" i="5"/>
  <c r="J60" i="13"/>
  <c r="J18" i="9"/>
  <c r="J18" i="11"/>
  <c r="J44" i="12"/>
  <c r="J96" i="12"/>
  <c r="H47" i="12"/>
  <c r="H21" i="11"/>
  <c r="H99" i="12"/>
  <c r="H63" i="13"/>
  <c r="H21" i="9"/>
  <c r="L129" i="5"/>
  <c r="E122" i="5"/>
  <c r="M365" i="5"/>
  <c r="L360" i="5"/>
  <c r="I389" i="5"/>
  <c r="L213" i="5"/>
  <c r="E206" i="5"/>
  <c r="L296" i="5"/>
  <c r="E289" i="5"/>
  <c r="I69" i="13"/>
  <c r="I27" i="11"/>
  <c r="I27" i="9"/>
  <c r="O72" i="13"/>
  <c r="O73" i="13"/>
  <c r="O31" i="7"/>
  <c r="E456" i="5"/>
  <c r="I388" i="5"/>
  <c r="L48" i="5"/>
  <c r="E43" i="5"/>
  <c r="L366" i="5"/>
  <c r="E361" i="5"/>
  <c r="M212" i="5"/>
  <c r="L205" i="5"/>
  <c r="O31" i="6"/>
  <c r="O81" i="13"/>
  <c r="O82" i="13"/>
  <c r="O40" i="7"/>
  <c r="G40" i="13"/>
  <c r="E11" i="6"/>
  <c r="H7" i="4"/>
  <c r="E395" i="5"/>
  <c r="E455" i="5"/>
  <c r="H291" i="5"/>
  <c r="G37" i="10"/>
  <c r="O40" i="9"/>
  <c r="G37" i="13"/>
  <c r="J17" i="8"/>
  <c r="J19" i="8"/>
  <c r="J17" i="12"/>
  <c r="J17" i="13"/>
  <c r="J19" i="13"/>
  <c r="J19" i="6"/>
  <c r="J69" i="12"/>
  <c r="J71" i="12"/>
  <c r="J17" i="10"/>
  <c r="J19" i="10"/>
  <c r="G36" i="12"/>
  <c r="J21" i="13"/>
  <c r="J21" i="10"/>
  <c r="J73" i="12"/>
  <c r="J21" i="8"/>
  <c r="J21" i="12"/>
  <c r="L214" i="5"/>
  <c r="E207" i="5"/>
  <c r="L297" i="5"/>
  <c r="E290" i="5"/>
  <c r="O28" i="13"/>
  <c r="O34" i="8"/>
  <c r="O34" i="10"/>
  <c r="J23" i="11"/>
  <c r="J23" i="9"/>
  <c r="J25" i="9"/>
  <c r="J38" i="7"/>
  <c r="J25" i="7"/>
  <c r="J101" i="12"/>
  <c r="J26" i="7"/>
  <c r="J65" i="13"/>
  <c r="J32" i="7"/>
  <c r="J49" i="12"/>
  <c r="J35" i="7"/>
  <c r="J29" i="7"/>
  <c r="J46" i="12"/>
  <c r="J20" i="11"/>
  <c r="J22" i="11"/>
  <c r="J22" i="7"/>
  <c r="J20" i="9"/>
  <c r="J62" i="13"/>
  <c r="J64" i="13"/>
  <c r="J98" i="12"/>
  <c r="J100" i="12"/>
  <c r="H153" i="5"/>
  <c r="H8" i="6"/>
  <c r="G28" i="13"/>
  <c r="E328" i="5"/>
  <c r="E388" i="5"/>
  <c r="E10" i="5"/>
  <c r="E70" i="5"/>
  <c r="O37" i="9"/>
  <c r="E8" i="8"/>
  <c r="E8" i="10"/>
  <c r="E10" i="6"/>
  <c r="E60" i="12"/>
  <c r="E8" i="13"/>
  <c r="E8" i="12"/>
  <c r="L8" i="6"/>
  <c r="I27" i="8"/>
  <c r="I27" i="10"/>
  <c r="I27" i="13"/>
  <c r="I33" i="10"/>
  <c r="I33" i="8"/>
  <c r="I33" i="13"/>
  <c r="H243" i="5"/>
  <c r="H319" i="5"/>
  <c r="H244" i="5"/>
  <c r="H320" i="5"/>
  <c r="H242" i="5"/>
  <c r="H318" i="5"/>
  <c r="H245" i="5"/>
  <c r="H321" i="5"/>
  <c r="L131" i="5"/>
  <c r="E124" i="5"/>
  <c r="M10" i="17"/>
  <c r="E299" i="5"/>
  <c r="I10" i="17"/>
  <c r="E132" i="5"/>
  <c r="K10" i="17"/>
  <c r="E216" i="5"/>
  <c r="J319" i="5"/>
  <c r="I235" i="5"/>
  <c r="G31" i="13"/>
  <c r="E163" i="5"/>
  <c r="E234" i="5"/>
  <c r="E151" i="5"/>
  <c r="I435" i="5"/>
  <c r="I430" i="5"/>
  <c r="I456" i="5"/>
  <c r="I429" i="5"/>
  <c r="I455" i="5"/>
  <c r="J66" i="13"/>
  <c r="J36" i="7"/>
  <c r="J27" i="7"/>
  <c r="J33" i="7"/>
  <c r="J39" i="7"/>
  <c r="J102" i="12"/>
  <c r="J24" i="9"/>
  <c r="J50" i="12"/>
  <c r="J24" i="11"/>
  <c r="J30" i="7"/>
  <c r="M295" i="5"/>
  <c r="L288" i="5"/>
  <c r="E245" i="5"/>
  <c r="E321" i="5"/>
  <c r="E243" i="5"/>
  <c r="H44" i="12"/>
  <c r="H60" i="13"/>
  <c r="H96" i="12"/>
  <c r="H18" i="9"/>
  <c r="H18" i="11"/>
  <c r="H54" i="13"/>
  <c r="H90" i="12"/>
  <c r="H12" i="9"/>
  <c r="H38" i="12"/>
  <c r="H12" i="11"/>
  <c r="I60" i="12"/>
  <c r="I62" i="12"/>
  <c r="I11" i="6"/>
  <c r="I8" i="10"/>
  <c r="I10" i="10"/>
  <c r="I8" i="8"/>
  <c r="I10" i="8"/>
  <c r="I14" i="6"/>
  <c r="I8" i="12"/>
  <c r="I10" i="12"/>
  <c r="I23" i="6"/>
  <c r="I17" i="6"/>
  <c r="I8" i="13"/>
  <c r="I10" i="13"/>
  <c r="I20" i="6"/>
  <c r="I10" i="6"/>
  <c r="J33" i="9"/>
  <c r="J75" i="13"/>
  <c r="J33" i="11"/>
  <c r="L216" i="5"/>
  <c r="E209" i="5"/>
  <c r="L10" i="6"/>
  <c r="M8" i="6"/>
  <c r="J26" i="11"/>
  <c r="J28" i="11"/>
  <c r="J68" i="13"/>
  <c r="J28" i="7"/>
  <c r="J26" i="9"/>
  <c r="L153" i="5"/>
  <c r="M433" i="5"/>
  <c r="L428" i="5"/>
  <c r="J19" i="11"/>
  <c r="I23" i="12"/>
  <c r="I25" i="12"/>
  <c r="I75" i="12"/>
  <c r="I77" i="12"/>
  <c r="I38" i="6"/>
  <c r="I35" i="6"/>
  <c r="I25" i="6"/>
  <c r="I23" i="8"/>
  <c r="I25" i="8"/>
  <c r="I32" i="6"/>
  <c r="I23" i="13"/>
  <c r="I25" i="13"/>
  <c r="I23" i="10"/>
  <c r="I25" i="10"/>
  <c r="I26" i="6"/>
  <c r="I29" i="6"/>
  <c r="N295" i="5"/>
  <c r="M288" i="5"/>
  <c r="J69" i="13"/>
  <c r="J27" i="11"/>
  <c r="J27" i="9"/>
  <c r="L132" i="5"/>
  <c r="E125" i="5"/>
  <c r="E10" i="12"/>
  <c r="L8" i="12"/>
  <c r="E10" i="10"/>
  <c r="L8" i="10"/>
  <c r="J51" i="12"/>
  <c r="J103" i="12"/>
  <c r="J25" i="11"/>
  <c r="E63" i="12"/>
  <c r="E13" i="6"/>
  <c r="E11" i="12"/>
  <c r="E11" i="10"/>
  <c r="E11" i="8"/>
  <c r="E11" i="13"/>
  <c r="L11" i="6"/>
  <c r="M366" i="5"/>
  <c r="L361" i="5"/>
  <c r="M296" i="5"/>
  <c r="L289" i="5"/>
  <c r="H33" i="11"/>
  <c r="H75" i="13"/>
  <c r="H33" i="9"/>
  <c r="E320" i="5"/>
  <c r="E152" i="5"/>
  <c r="M215" i="5"/>
  <c r="L208" i="5"/>
  <c r="H18" i="10"/>
  <c r="H18" i="8"/>
  <c r="H70" i="12"/>
  <c r="H18" i="13"/>
  <c r="H18" i="12"/>
  <c r="H8" i="11"/>
  <c r="H10" i="11"/>
  <c r="H8" i="9"/>
  <c r="H10" i="9"/>
  <c r="H20" i="7"/>
  <c r="H86" i="12"/>
  <c r="H88" i="12"/>
  <c r="H34" i="12"/>
  <c r="H36" i="12"/>
  <c r="H50" i="13"/>
  <c r="H52" i="13"/>
  <c r="H11" i="7"/>
  <c r="H14" i="7"/>
  <c r="H23" i="7"/>
  <c r="H10" i="7"/>
  <c r="H17" i="7"/>
  <c r="N47" i="5"/>
  <c r="M42" i="5"/>
  <c r="G18" i="4"/>
  <c r="H15" i="4"/>
  <c r="E18" i="6"/>
  <c r="J13" i="12"/>
  <c r="J13" i="8"/>
  <c r="N432" i="5"/>
  <c r="M427" i="5"/>
  <c r="L234" i="5"/>
  <c r="L387" i="5"/>
  <c r="N331" i="5"/>
  <c r="M326" i="5"/>
  <c r="M327" i="5"/>
  <c r="M329" i="5"/>
  <c r="M328" i="5"/>
  <c r="J42" i="12"/>
  <c r="J25" i="13"/>
  <c r="J38" i="13"/>
  <c r="J38" i="10"/>
  <c r="J40" i="10"/>
  <c r="J40" i="6"/>
  <c r="J38" i="8"/>
  <c r="F31" i="20"/>
  <c r="F30" i="20"/>
  <c r="K128" i="5"/>
  <c r="J31" i="20"/>
  <c r="J30" i="20"/>
  <c r="K130" i="5"/>
  <c r="N31" i="20"/>
  <c r="N30" i="20"/>
  <c r="K132" i="5"/>
  <c r="H31" i="20"/>
  <c r="H30" i="20"/>
  <c r="K129" i="5"/>
  <c r="L31" i="20"/>
  <c r="L30" i="20"/>
  <c r="K131" i="5"/>
  <c r="D34" i="20"/>
  <c r="N398" i="5"/>
  <c r="M395" i="5"/>
  <c r="M396" i="5"/>
  <c r="M393" i="5"/>
  <c r="M453" i="5"/>
  <c r="M394" i="5"/>
  <c r="E155" i="5"/>
  <c r="M106" i="19"/>
  <c r="M103" i="19"/>
  <c r="J434" i="5"/>
  <c r="J429" i="5"/>
  <c r="J455" i="5"/>
  <c r="O106" i="19"/>
  <c r="O103" i="19"/>
  <c r="J435" i="5"/>
  <c r="J430" i="5"/>
  <c r="I106" i="19"/>
  <c r="I103" i="19"/>
  <c r="J432" i="5"/>
  <c r="J427" i="5"/>
  <c r="J453" i="5"/>
  <c r="K106" i="19"/>
  <c r="K103" i="19"/>
  <c r="J433" i="5"/>
  <c r="J428" i="5"/>
  <c r="Q106" i="19"/>
  <c r="L68" i="5"/>
  <c r="E389" i="5"/>
  <c r="M49" i="5"/>
  <c r="L44" i="5"/>
  <c r="J68" i="12"/>
  <c r="J16" i="13"/>
  <c r="J22" i="10"/>
  <c r="I299" i="5"/>
  <c r="I292" i="5"/>
  <c r="I322" i="5"/>
  <c r="I291" i="5"/>
  <c r="I321" i="5"/>
  <c r="J61" i="13"/>
  <c r="M129" i="5"/>
  <c r="L122" i="5"/>
  <c r="N82" i="5"/>
  <c r="M77" i="5"/>
  <c r="M79" i="5"/>
  <c r="M78" i="5"/>
  <c r="M75" i="5"/>
  <c r="M76" i="5"/>
  <c r="E387" i="5"/>
  <c r="J386" i="5"/>
  <c r="M50" i="5"/>
  <c r="L45" i="5"/>
  <c r="I20" i="8"/>
  <c r="I22" i="8"/>
  <c r="I20" i="10"/>
  <c r="I22" i="10"/>
  <c r="I22" i="6"/>
  <c r="I20" i="12"/>
  <c r="I22" i="12"/>
  <c r="I20" i="13"/>
  <c r="I22" i="13"/>
  <c r="I72" i="12"/>
  <c r="I74" i="12"/>
  <c r="I11" i="13"/>
  <c r="I13" i="13"/>
  <c r="I11" i="10"/>
  <c r="I13" i="10"/>
  <c r="I63" i="12"/>
  <c r="I65" i="12"/>
  <c r="I11" i="12"/>
  <c r="I13" i="12"/>
  <c r="I11" i="8"/>
  <c r="I13" i="8"/>
  <c r="I13" i="6"/>
  <c r="E319" i="5"/>
  <c r="J30" i="11"/>
  <c r="J72" i="13"/>
  <c r="J30" i="9"/>
  <c r="J36" i="11"/>
  <c r="J36" i="9"/>
  <c r="J78" i="13"/>
  <c r="L299" i="5"/>
  <c r="E292" i="5"/>
  <c r="E322" i="5"/>
  <c r="E10" i="13"/>
  <c r="L8" i="13"/>
  <c r="E10" i="8"/>
  <c r="L8" i="8"/>
  <c r="J48" i="12"/>
  <c r="J74" i="13"/>
  <c r="J76" i="13"/>
  <c r="J32" i="11"/>
  <c r="J34" i="11"/>
  <c r="J34" i="7"/>
  <c r="J32" i="9"/>
  <c r="J34" i="9"/>
  <c r="M297" i="5"/>
  <c r="L290" i="5"/>
  <c r="N365" i="5"/>
  <c r="M360" i="5"/>
  <c r="M368" i="5"/>
  <c r="L363" i="5"/>
  <c r="H78" i="13"/>
  <c r="H36" i="11"/>
  <c r="H36" i="9"/>
  <c r="H30" i="11"/>
  <c r="H30" i="9"/>
  <c r="H72" i="13"/>
  <c r="L154" i="5"/>
  <c r="E237" i="5"/>
  <c r="H36" i="6"/>
  <c r="H33" i="6"/>
  <c r="H24" i="10"/>
  <c r="H24" i="8"/>
  <c r="H27" i="6"/>
  <c r="H30" i="6"/>
  <c r="H76" i="12"/>
  <c r="H39" i="6"/>
  <c r="H24" i="12"/>
  <c r="H24" i="13"/>
  <c r="H73" i="12"/>
  <c r="H21" i="13"/>
  <c r="H21" i="12"/>
  <c r="H21" i="10"/>
  <c r="H21" i="8"/>
  <c r="J36" i="8"/>
  <c r="J36" i="10"/>
  <c r="J36" i="13"/>
  <c r="J33" i="10"/>
  <c r="J33" i="13"/>
  <c r="J33" i="8"/>
  <c r="J13" i="10"/>
  <c r="G17" i="4"/>
  <c r="H14" i="4"/>
  <c r="I216" i="5"/>
  <c r="I209" i="5"/>
  <c r="I238" i="5"/>
  <c r="I208" i="5"/>
  <c r="I237" i="5"/>
  <c r="L320" i="5"/>
  <c r="L237" i="5"/>
  <c r="L389" i="5"/>
  <c r="J16" i="9"/>
  <c r="J16" i="11"/>
  <c r="M367" i="5"/>
  <c r="L362" i="5"/>
  <c r="J25" i="12"/>
  <c r="J26" i="10"/>
  <c r="J26" i="8"/>
  <c r="J28" i="8"/>
  <c r="J28" i="6"/>
  <c r="J26" i="13"/>
  <c r="J35" i="10"/>
  <c r="J37" i="10"/>
  <c r="J35" i="8"/>
  <c r="J37" i="8"/>
  <c r="J37" i="6"/>
  <c r="J35" i="13"/>
  <c r="L455" i="5"/>
  <c r="E154" i="5"/>
  <c r="M298" i="5"/>
  <c r="L291" i="5"/>
  <c r="K99" i="19"/>
  <c r="K96" i="19"/>
  <c r="J366" i="5"/>
  <c r="J361" i="5"/>
  <c r="J387" i="5"/>
  <c r="O99" i="19"/>
  <c r="O96" i="19"/>
  <c r="J368" i="5"/>
  <c r="J363" i="5"/>
  <c r="J389" i="5"/>
  <c r="Q99" i="19"/>
  <c r="I99" i="19"/>
  <c r="I96" i="19"/>
  <c r="J365" i="5"/>
  <c r="J360" i="5"/>
  <c r="M99" i="19"/>
  <c r="M96" i="19"/>
  <c r="J367" i="5"/>
  <c r="J362" i="5"/>
  <c r="L71" i="5"/>
  <c r="J16" i="12"/>
  <c r="J22" i="12"/>
  <c r="I14" i="9"/>
  <c r="I16" i="9"/>
  <c r="I40" i="12"/>
  <c r="I42" i="12"/>
  <c r="I14" i="11"/>
  <c r="I16" i="11"/>
  <c r="I92" i="12"/>
  <c r="I94" i="12"/>
  <c r="I56" i="13"/>
  <c r="I58" i="13"/>
  <c r="I16" i="7"/>
  <c r="I25" i="7"/>
  <c r="I23" i="11"/>
  <c r="I25" i="11"/>
  <c r="I32" i="7"/>
  <c r="I35" i="7"/>
  <c r="I26" i="7"/>
  <c r="I65" i="13"/>
  <c r="I67" i="13"/>
  <c r="I38" i="7"/>
  <c r="I29" i="7"/>
  <c r="I49" i="12"/>
  <c r="I51" i="12"/>
  <c r="I23" i="9"/>
  <c r="I25" i="9"/>
  <c r="I101" i="12"/>
  <c r="I103" i="12"/>
  <c r="E71" i="5"/>
  <c r="I17" i="12"/>
  <c r="I19" i="12"/>
  <c r="I69" i="12"/>
  <c r="I71" i="12"/>
  <c r="I19" i="6"/>
  <c r="I17" i="10"/>
  <c r="I19" i="10"/>
  <c r="I17" i="13"/>
  <c r="I19" i="13"/>
  <c r="I17" i="8"/>
  <c r="I19" i="8"/>
  <c r="E238" i="5"/>
  <c r="M131" i="5"/>
  <c r="L124" i="5"/>
  <c r="J35" i="11"/>
  <c r="J37" i="11"/>
  <c r="J35" i="9"/>
  <c r="J37" i="9"/>
  <c r="J37" i="7"/>
  <c r="J77" i="13"/>
  <c r="M214" i="5"/>
  <c r="L207" i="5"/>
  <c r="L236" i="5"/>
  <c r="H27" i="9"/>
  <c r="H27" i="11"/>
  <c r="H69" i="13"/>
  <c r="H12" i="10"/>
  <c r="H12" i="13"/>
  <c r="H12" i="12"/>
  <c r="H64" i="12"/>
  <c r="H12" i="8"/>
  <c r="E15" i="13"/>
  <c r="L15" i="13"/>
  <c r="M15" i="13"/>
  <c r="N15" i="13"/>
  <c r="E15" i="12"/>
  <c r="L15" i="12"/>
  <c r="M15" i="12"/>
  <c r="N15" i="12"/>
  <c r="E67" i="12"/>
  <c r="L67" i="12"/>
  <c r="M67" i="12"/>
  <c r="N67" i="12"/>
  <c r="E15" i="8"/>
  <c r="L15" i="8"/>
  <c r="M15" i="8"/>
  <c r="N15" i="8"/>
  <c r="E15" i="10"/>
  <c r="L15" i="10"/>
  <c r="M15" i="10"/>
  <c r="N15" i="10"/>
  <c r="L15" i="6"/>
  <c r="M15" i="6"/>
  <c r="N15" i="6"/>
  <c r="L319" i="5"/>
  <c r="N249" i="5"/>
  <c r="M245" i="5"/>
  <c r="M243" i="5"/>
  <c r="M242" i="5"/>
  <c r="M246" i="5"/>
  <c r="M244" i="5"/>
  <c r="M130" i="5"/>
  <c r="L123" i="5"/>
  <c r="J25" i="10"/>
  <c r="L453" i="5"/>
  <c r="N128" i="5"/>
  <c r="M121" i="5"/>
  <c r="I17" i="9"/>
  <c r="I19" i="9"/>
  <c r="I59" i="13"/>
  <c r="I61" i="13"/>
  <c r="I19" i="7"/>
  <c r="I95" i="12"/>
  <c r="I97" i="12"/>
  <c r="I17" i="11"/>
  <c r="I19" i="11"/>
  <c r="I43" i="12"/>
  <c r="I45" i="12"/>
  <c r="I14" i="8"/>
  <c r="I16" i="8"/>
  <c r="I66" i="12"/>
  <c r="I68" i="12"/>
  <c r="I16" i="6"/>
  <c r="I14" i="12"/>
  <c r="I16" i="12"/>
  <c r="I14" i="13"/>
  <c r="I16" i="13"/>
  <c r="I14" i="10"/>
  <c r="I16" i="10"/>
  <c r="J39" i="9"/>
  <c r="J81" i="13"/>
  <c r="J39" i="11"/>
  <c r="E62" i="12"/>
  <c r="L60" i="12"/>
  <c r="H60" i="12"/>
  <c r="H62" i="12"/>
  <c r="H8" i="12"/>
  <c r="H10" i="12"/>
  <c r="H11" i="6"/>
  <c r="H20" i="6"/>
  <c r="H8" i="8"/>
  <c r="H10" i="8"/>
  <c r="H23" i="6"/>
  <c r="H14" i="6"/>
  <c r="H8" i="13"/>
  <c r="H10" i="13"/>
  <c r="H17" i="6"/>
  <c r="H10" i="6"/>
  <c r="H8" i="10"/>
  <c r="H10" i="10"/>
  <c r="J22" i="9"/>
  <c r="J29" i="11"/>
  <c r="J29" i="9"/>
  <c r="J31" i="9"/>
  <c r="J31" i="7"/>
  <c r="J71" i="13"/>
  <c r="J73" i="13"/>
  <c r="J67" i="13"/>
  <c r="J38" i="11"/>
  <c r="J40" i="11"/>
  <c r="J80" i="13"/>
  <c r="J82" i="13"/>
  <c r="J40" i="7"/>
  <c r="J38" i="9"/>
  <c r="J19" i="12"/>
  <c r="N212" i="5"/>
  <c r="M205" i="5"/>
  <c r="M48" i="5"/>
  <c r="L43" i="5"/>
  <c r="L69" i="5"/>
  <c r="M213" i="5"/>
  <c r="L206" i="5"/>
  <c r="L235" i="5"/>
  <c r="E236" i="5"/>
  <c r="H81" i="13"/>
  <c r="H39" i="9"/>
  <c r="H39" i="11"/>
  <c r="L152" i="5"/>
  <c r="M435" i="5"/>
  <c r="L430" i="5"/>
  <c r="L456" i="5"/>
  <c r="E69" i="5"/>
  <c r="H15" i="8"/>
  <c r="H15" i="10"/>
  <c r="H15" i="12"/>
  <c r="H15" i="13"/>
  <c r="H67" i="12"/>
  <c r="M434" i="5"/>
  <c r="L429" i="5"/>
  <c r="J30" i="8"/>
  <c r="J30" i="10"/>
  <c r="J30" i="13"/>
  <c r="J39" i="13"/>
  <c r="J39" i="10"/>
  <c r="J39" i="8"/>
  <c r="J27" i="13"/>
  <c r="J27" i="10"/>
  <c r="J27" i="8"/>
  <c r="J65" i="12"/>
  <c r="H10" i="4"/>
  <c r="E14" i="6"/>
  <c r="L318" i="5"/>
  <c r="L321" i="5"/>
  <c r="N166" i="5"/>
  <c r="M160" i="5"/>
  <c r="M159" i="5"/>
  <c r="M234" i="5"/>
  <c r="M162" i="5"/>
  <c r="M163" i="5"/>
  <c r="M161" i="5"/>
  <c r="L388" i="5"/>
  <c r="J58" i="13"/>
  <c r="J94" i="12"/>
  <c r="J29" i="10"/>
  <c r="J31" i="10"/>
  <c r="J29" i="13"/>
  <c r="J31" i="13"/>
  <c r="J29" i="8"/>
  <c r="J31" i="8"/>
  <c r="J31" i="6"/>
  <c r="J32" i="13"/>
  <c r="J34" i="13"/>
  <c r="J32" i="8"/>
  <c r="J34" i="8"/>
  <c r="J32" i="10"/>
  <c r="J34" i="10"/>
  <c r="J34" i="6"/>
  <c r="J388" i="5"/>
  <c r="L454" i="5"/>
  <c r="E235" i="5"/>
  <c r="L70" i="5"/>
  <c r="M8" i="5"/>
  <c r="M68" i="5"/>
  <c r="M11" i="5"/>
  <c r="M9" i="5"/>
  <c r="N13" i="5"/>
  <c r="M10" i="5"/>
  <c r="J16" i="8"/>
  <c r="J74" i="12"/>
  <c r="J22" i="8"/>
  <c r="J456" i="5"/>
  <c r="J454" i="5"/>
  <c r="E454" i="5"/>
  <c r="I37" i="12"/>
  <c r="I39" i="12"/>
  <c r="I13" i="7"/>
  <c r="I11" i="9"/>
  <c r="I13" i="9"/>
  <c r="I53" i="13"/>
  <c r="I55" i="13"/>
  <c r="I89" i="12"/>
  <c r="I91" i="12"/>
  <c r="I11" i="11"/>
  <c r="I13" i="11"/>
  <c r="I20" i="11"/>
  <c r="I22" i="11"/>
  <c r="I22" i="7"/>
  <c r="I46" i="12"/>
  <c r="I48" i="12"/>
  <c r="I20" i="9"/>
  <c r="I22" i="9"/>
  <c r="I98" i="12"/>
  <c r="I100" i="12"/>
  <c r="I62" i="13"/>
  <c r="I64" i="13"/>
  <c r="E153" i="5"/>
  <c r="J45" i="12"/>
  <c r="J19" i="9"/>
  <c r="I74" i="13"/>
  <c r="I76" i="13"/>
  <c r="I34" i="7"/>
  <c r="I32" i="11"/>
  <c r="I34" i="11"/>
  <c r="I32" i="9"/>
  <c r="I34" i="9"/>
  <c r="N367" i="5"/>
  <c r="M362" i="5"/>
  <c r="H30" i="10"/>
  <c r="H30" i="13"/>
  <c r="H30" i="8"/>
  <c r="M151" i="5"/>
  <c r="M388" i="5"/>
  <c r="N366" i="5"/>
  <c r="M361" i="5"/>
  <c r="N11" i="5"/>
  <c r="N8" i="5"/>
  <c r="N9" i="5"/>
  <c r="N10" i="5"/>
  <c r="N121" i="5"/>
  <c r="U121" i="5"/>
  <c r="N214" i="5"/>
  <c r="M207" i="5"/>
  <c r="M236" i="5"/>
  <c r="J28" i="10"/>
  <c r="H13" i="4"/>
  <c r="E17" i="6"/>
  <c r="H27" i="8"/>
  <c r="H27" i="10"/>
  <c r="H27" i="13"/>
  <c r="H36" i="13"/>
  <c r="H36" i="10"/>
  <c r="H36" i="8"/>
  <c r="N360" i="5"/>
  <c r="U360" i="5"/>
  <c r="U365" i="5"/>
  <c r="M8" i="8"/>
  <c r="L10" i="8"/>
  <c r="J40" i="13"/>
  <c r="N42" i="5"/>
  <c r="U42" i="5"/>
  <c r="H14" i="9"/>
  <c r="H16" i="9"/>
  <c r="H14" i="11"/>
  <c r="H16" i="11"/>
  <c r="H92" i="12"/>
  <c r="H94" i="12"/>
  <c r="H40" i="12"/>
  <c r="H42" i="12"/>
  <c r="H16" i="7"/>
  <c r="H56" i="13"/>
  <c r="H58" i="13"/>
  <c r="M11" i="6"/>
  <c r="L13" i="6"/>
  <c r="E13" i="12"/>
  <c r="L11" i="12"/>
  <c r="M8" i="12"/>
  <c r="L10" i="12"/>
  <c r="N288" i="5"/>
  <c r="U288" i="5"/>
  <c r="U295" i="5"/>
  <c r="I35" i="10"/>
  <c r="I37" i="10"/>
  <c r="I37" i="6"/>
  <c r="I35" i="8"/>
  <c r="I37" i="8"/>
  <c r="I35" i="13"/>
  <c r="I37" i="13"/>
  <c r="N433" i="5"/>
  <c r="M428" i="5"/>
  <c r="M454" i="5"/>
  <c r="J28" i="9"/>
  <c r="M10" i="6"/>
  <c r="N8" i="6"/>
  <c r="N10" i="6"/>
  <c r="N435" i="5"/>
  <c r="M430" i="5"/>
  <c r="N205" i="5"/>
  <c r="U212" i="5"/>
  <c r="H66" i="12"/>
  <c r="H68" i="12"/>
  <c r="H14" i="10"/>
  <c r="H16" i="10"/>
  <c r="H14" i="8"/>
  <c r="H16" i="8"/>
  <c r="H14" i="13"/>
  <c r="H16" i="13"/>
  <c r="H14" i="12"/>
  <c r="H16" i="12"/>
  <c r="H16" i="6"/>
  <c r="I38" i="11"/>
  <c r="I40" i="11"/>
  <c r="I40" i="7"/>
  <c r="I38" i="9"/>
  <c r="I40" i="9"/>
  <c r="I80" i="13"/>
  <c r="I82" i="13"/>
  <c r="N75" i="5"/>
  <c r="N76" i="5"/>
  <c r="N77" i="5"/>
  <c r="N78" i="5"/>
  <c r="N79" i="5"/>
  <c r="U82" i="5"/>
  <c r="N394" i="5"/>
  <c r="N395" i="5"/>
  <c r="N393" i="5"/>
  <c r="N396" i="5"/>
  <c r="N327" i="5"/>
  <c r="N328" i="5"/>
  <c r="N329" i="5"/>
  <c r="U331" i="5"/>
  <c r="N326" i="5"/>
  <c r="H49" i="12"/>
  <c r="H51" i="12"/>
  <c r="H101" i="12"/>
  <c r="H103" i="12"/>
  <c r="H29" i="7"/>
  <c r="H25" i="7"/>
  <c r="H65" i="13"/>
  <c r="H67" i="13"/>
  <c r="H23" i="11"/>
  <c r="H25" i="11"/>
  <c r="H35" i="7"/>
  <c r="H38" i="7"/>
  <c r="H26" i="7"/>
  <c r="H23" i="9"/>
  <c r="H25" i="9"/>
  <c r="H32" i="7"/>
  <c r="E13" i="10"/>
  <c r="L11" i="10"/>
  <c r="M132" i="5"/>
  <c r="L125" i="5"/>
  <c r="L155" i="5"/>
  <c r="M216" i="5"/>
  <c r="L209" i="5"/>
  <c r="L238" i="5"/>
  <c r="H35" i="6"/>
  <c r="H75" i="12"/>
  <c r="H77" i="12"/>
  <c r="H32" i="6"/>
  <c r="H38" i="6"/>
  <c r="H23" i="10"/>
  <c r="H25" i="10"/>
  <c r="H29" i="6"/>
  <c r="H23" i="8"/>
  <c r="H25" i="8"/>
  <c r="H23" i="13"/>
  <c r="H25" i="13"/>
  <c r="H26" i="6"/>
  <c r="H23" i="12"/>
  <c r="H25" i="12"/>
  <c r="H25" i="6"/>
  <c r="M318" i="5"/>
  <c r="N159" i="5"/>
  <c r="N160" i="5"/>
  <c r="N161" i="5"/>
  <c r="N162" i="5"/>
  <c r="N163" i="5"/>
  <c r="U166" i="5"/>
  <c r="E14" i="12"/>
  <c r="E14" i="13"/>
  <c r="E66" i="12"/>
  <c r="E14" i="10"/>
  <c r="E16" i="6"/>
  <c r="E14" i="8"/>
  <c r="L14" i="6"/>
  <c r="N48" i="5"/>
  <c r="M43" i="5"/>
  <c r="M69" i="5"/>
  <c r="J40" i="9"/>
  <c r="J31" i="11"/>
  <c r="H17" i="8"/>
  <c r="H19" i="8"/>
  <c r="H17" i="12"/>
  <c r="H19" i="12"/>
  <c r="H69" i="12"/>
  <c r="H71" i="12"/>
  <c r="H17" i="13"/>
  <c r="H19" i="13"/>
  <c r="H17" i="10"/>
  <c r="H19" i="10"/>
  <c r="H19" i="6"/>
  <c r="N130" i="5"/>
  <c r="M123" i="5"/>
  <c r="J79" i="13"/>
  <c r="I26" i="11"/>
  <c r="I28" i="11"/>
  <c r="I28" i="7"/>
  <c r="I26" i="9"/>
  <c r="I28" i="9"/>
  <c r="I68" i="13"/>
  <c r="I70" i="13"/>
  <c r="N298" i="5"/>
  <c r="M291" i="5"/>
  <c r="J37" i="13"/>
  <c r="J28" i="13"/>
  <c r="H17" i="4"/>
  <c r="G20" i="4"/>
  <c r="H39" i="8"/>
  <c r="H39" i="13"/>
  <c r="H39" i="10"/>
  <c r="M299" i="5"/>
  <c r="L292" i="5"/>
  <c r="L322" i="5"/>
  <c r="N129" i="5"/>
  <c r="M122" i="5"/>
  <c r="M456" i="5"/>
  <c r="J40" i="8"/>
  <c r="M387" i="5"/>
  <c r="U432" i="5"/>
  <c r="N427" i="5"/>
  <c r="U427" i="5"/>
  <c r="E70" i="12"/>
  <c r="L70" i="12"/>
  <c r="M70" i="12"/>
  <c r="N70" i="12"/>
  <c r="E18" i="12"/>
  <c r="L18" i="12"/>
  <c r="M18" i="12"/>
  <c r="N18" i="12"/>
  <c r="E18" i="13"/>
  <c r="L18" i="13"/>
  <c r="M18" i="13"/>
  <c r="N18" i="13"/>
  <c r="E18" i="8"/>
  <c r="L18" i="8"/>
  <c r="M18" i="8"/>
  <c r="N18" i="8"/>
  <c r="L18" i="6"/>
  <c r="M18" i="6"/>
  <c r="N18" i="6"/>
  <c r="E18" i="10"/>
  <c r="L18" i="10"/>
  <c r="M18" i="10"/>
  <c r="N18" i="10"/>
  <c r="H17" i="11"/>
  <c r="H19" i="11"/>
  <c r="H59" i="13"/>
  <c r="H61" i="13"/>
  <c r="H43" i="12"/>
  <c r="H45" i="12"/>
  <c r="H95" i="12"/>
  <c r="H97" i="12"/>
  <c r="H19" i="7"/>
  <c r="H17" i="9"/>
  <c r="H19" i="9"/>
  <c r="H11" i="11"/>
  <c r="H13" i="11"/>
  <c r="H37" i="12"/>
  <c r="H39" i="12"/>
  <c r="H89" i="12"/>
  <c r="H91" i="12"/>
  <c r="H13" i="7"/>
  <c r="H11" i="9"/>
  <c r="H13" i="9"/>
  <c r="H53" i="13"/>
  <c r="H55" i="13"/>
  <c r="H46" i="12"/>
  <c r="H48" i="12"/>
  <c r="H22" i="7"/>
  <c r="H62" i="13"/>
  <c r="H64" i="13"/>
  <c r="H20" i="9"/>
  <c r="H22" i="9"/>
  <c r="H20" i="11"/>
  <c r="H22" i="11"/>
  <c r="H98" i="12"/>
  <c r="H100" i="12"/>
  <c r="N296" i="5"/>
  <c r="M289" i="5"/>
  <c r="M319" i="5"/>
  <c r="E13" i="13"/>
  <c r="L11" i="13"/>
  <c r="I29" i="13"/>
  <c r="I31" i="13"/>
  <c r="I29" i="10"/>
  <c r="I31" i="10"/>
  <c r="I31" i="6"/>
  <c r="I29" i="8"/>
  <c r="I31" i="8"/>
  <c r="I32" i="13"/>
  <c r="I34" i="13"/>
  <c r="I32" i="10"/>
  <c r="I34" i="10"/>
  <c r="I34" i="6"/>
  <c r="I32" i="8"/>
  <c r="I34" i="8"/>
  <c r="I38" i="13"/>
  <c r="I40" i="13"/>
  <c r="I40" i="6"/>
  <c r="I38" i="8"/>
  <c r="I40" i="8"/>
  <c r="I38" i="10"/>
  <c r="I40" i="10"/>
  <c r="N434" i="5"/>
  <c r="M429" i="5"/>
  <c r="N213" i="5"/>
  <c r="M206" i="5"/>
  <c r="M235" i="5"/>
  <c r="H63" i="12"/>
  <c r="H65" i="12"/>
  <c r="H11" i="12"/>
  <c r="H13" i="12"/>
  <c r="H11" i="10"/>
  <c r="H13" i="10"/>
  <c r="H11" i="8"/>
  <c r="H13" i="8"/>
  <c r="H13" i="6"/>
  <c r="H11" i="13"/>
  <c r="H13" i="13"/>
  <c r="N242" i="5"/>
  <c r="N243" i="5"/>
  <c r="N244" i="5"/>
  <c r="N245" i="5"/>
  <c r="N246" i="5"/>
  <c r="U249" i="5"/>
  <c r="H33" i="10"/>
  <c r="H33" i="13"/>
  <c r="H33" i="8"/>
  <c r="M237" i="5"/>
  <c r="H72" i="12"/>
  <c r="H74" i="12"/>
  <c r="H20" i="10"/>
  <c r="H22" i="10"/>
  <c r="H20" i="8"/>
  <c r="H22" i="8"/>
  <c r="H20" i="13"/>
  <c r="H22" i="13"/>
  <c r="H20" i="12"/>
  <c r="H22" i="12"/>
  <c r="H22" i="6"/>
  <c r="M60" i="12"/>
  <c r="L62" i="12"/>
  <c r="M321" i="5"/>
  <c r="N131" i="5"/>
  <c r="M124" i="5"/>
  <c r="M154" i="5"/>
  <c r="I31" i="7"/>
  <c r="I29" i="9"/>
  <c r="I31" i="9"/>
  <c r="I29" i="11"/>
  <c r="I31" i="11"/>
  <c r="I71" i="13"/>
  <c r="I73" i="13"/>
  <c r="I35" i="11"/>
  <c r="I37" i="11"/>
  <c r="I37" i="7"/>
  <c r="I77" i="13"/>
  <c r="I79" i="13"/>
  <c r="I35" i="9"/>
  <c r="I37" i="9"/>
  <c r="N368" i="5"/>
  <c r="M363" i="5"/>
  <c r="M389" i="5"/>
  <c r="N297" i="5"/>
  <c r="M290" i="5"/>
  <c r="M320" i="5"/>
  <c r="L10" i="13"/>
  <c r="M8" i="13"/>
  <c r="N50" i="5"/>
  <c r="M45" i="5"/>
  <c r="M71" i="5"/>
  <c r="M152" i="5"/>
  <c r="M153" i="5"/>
  <c r="N49" i="5"/>
  <c r="M44" i="5"/>
  <c r="M70" i="5"/>
  <c r="M455" i="5"/>
  <c r="N34" i="20"/>
  <c r="N33" i="20"/>
  <c r="K216" i="5"/>
  <c r="L34" i="20"/>
  <c r="L33" i="20"/>
  <c r="K215" i="5"/>
  <c r="H34" i="20"/>
  <c r="H33" i="20"/>
  <c r="K213" i="5"/>
  <c r="F34" i="20"/>
  <c r="F33" i="20"/>
  <c r="K212" i="5"/>
  <c r="D37" i="20"/>
  <c r="J34" i="20"/>
  <c r="J33" i="20"/>
  <c r="K214" i="5"/>
  <c r="M386" i="5"/>
  <c r="G21" i="4"/>
  <c r="H18" i="4"/>
  <c r="E21" i="6"/>
  <c r="N215" i="5"/>
  <c r="M208" i="5"/>
  <c r="E13" i="8"/>
  <c r="L11" i="8"/>
  <c r="E65" i="12"/>
  <c r="L63" i="12"/>
  <c r="M8" i="10"/>
  <c r="L10" i="10"/>
  <c r="I26" i="10"/>
  <c r="I28" i="10"/>
  <c r="I26" i="13"/>
  <c r="I28" i="13"/>
  <c r="I26" i="8"/>
  <c r="I28" i="8"/>
  <c r="I28" i="6"/>
  <c r="J70" i="13"/>
  <c r="N208" i="5"/>
  <c r="U244" i="5"/>
  <c r="N429" i="5"/>
  <c r="N123" i="5"/>
  <c r="U130" i="5"/>
  <c r="E16" i="8"/>
  <c r="L14" i="8"/>
  <c r="N216" i="5"/>
  <c r="M209" i="5"/>
  <c r="M238" i="5"/>
  <c r="U327" i="5"/>
  <c r="M11" i="8"/>
  <c r="L13" i="8"/>
  <c r="E21" i="8"/>
  <c r="L21" i="8"/>
  <c r="M21" i="8"/>
  <c r="N21" i="8"/>
  <c r="E21" i="12"/>
  <c r="L21" i="12"/>
  <c r="M21" i="12"/>
  <c r="N21" i="12"/>
  <c r="E21" i="10"/>
  <c r="L21" i="10"/>
  <c r="M21" i="10"/>
  <c r="N21" i="10"/>
  <c r="E73" i="12"/>
  <c r="L73" i="12"/>
  <c r="M73" i="12"/>
  <c r="N73" i="12"/>
  <c r="E21" i="13"/>
  <c r="L21" i="13"/>
  <c r="M21" i="13"/>
  <c r="N21" i="13"/>
  <c r="L21" i="6"/>
  <c r="M21" i="6"/>
  <c r="N21" i="6"/>
  <c r="N44" i="5"/>
  <c r="U44" i="5"/>
  <c r="U49" i="5"/>
  <c r="N45" i="5"/>
  <c r="U45" i="5"/>
  <c r="U50" i="5"/>
  <c r="U297" i="5"/>
  <c r="N290" i="5"/>
  <c r="U290" i="5"/>
  <c r="N124" i="5"/>
  <c r="U124" i="5"/>
  <c r="U131" i="5"/>
  <c r="N60" i="12"/>
  <c r="N62" i="12"/>
  <c r="M62" i="12"/>
  <c r="L13" i="13"/>
  <c r="M11" i="13"/>
  <c r="L14" i="12"/>
  <c r="E16" i="12"/>
  <c r="U161" i="5"/>
  <c r="N236" i="5"/>
  <c r="H26" i="13"/>
  <c r="H28" i="13"/>
  <c r="H26" i="8"/>
  <c r="H28" i="8"/>
  <c r="H26" i="10"/>
  <c r="H28" i="10"/>
  <c r="H28" i="6"/>
  <c r="H35" i="13"/>
  <c r="H37" i="13"/>
  <c r="H35" i="10"/>
  <c r="H37" i="10"/>
  <c r="H35" i="8"/>
  <c r="H37" i="8"/>
  <c r="H37" i="6"/>
  <c r="H32" i="11"/>
  <c r="H34" i="11"/>
  <c r="H32" i="9"/>
  <c r="H34" i="9"/>
  <c r="H34" i="7"/>
  <c r="H74" i="13"/>
  <c r="H76" i="13"/>
  <c r="H35" i="11"/>
  <c r="H37" i="11"/>
  <c r="H35" i="9"/>
  <c r="H37" i="9"/>
  <c r="H37" i="7"/>
  <c r="H77" i="13"/>
  <c r="H79" i="13"/>
  <c r="H31" i="7"/>
  <c r="H29" i="9"/>
  <c r="H31" i="9"/>
  <c r="H29" i="11"/>
  <c r="H31" i="11"/>
  <c r="H71" i="13"/>
  <c r="H73" i="13"/>
  <c r="N455" i="5"/>
  <c r="U395" i="5"/>
  <c r="U79" i="5"/>
  <c r="N151" i="5"/>
  <c r="U151" i="5"/>
  <c r="U75" i="5"/>
  <c r="N428" i="5"/>
  <c r="N8" i="12"/>
  <c r="N10" i="12"/>
  <c r="M10" i="12"/>
  <c r="N11" i="6"/>
  <c r="N13" i="6"/>
  <c r="M13" i="6"/>
  <c r="N289" i="5"/>
  <c r="U289" i="5"/>
  <c r="N122" i="5"/>
  <c r="U298" i="5"/>
  <c r="N291" i="5"/>
  <c r="U291" i="5"/>
  <c r="U162" i="5"/>
  <c r="N237" i="5"/>
  <c r="U237" i="5"/>
  <c r="N453" i="5"/>
  <c r="U453" i="5"/>
  <c r="U393" i="5"/>
  <c r="U11" i="5"/>
  <c r="N71" i="5"/>
  <c r="U71" i="5"/>
  <c r="M10" i="10"/>
  <c r="N8" i="10"/>
  <c r="N10" i="10"/>
  <c r="G32" i="4"/>
  <c r="H21" i="4"/>
  <c r="E24" i="6"/>
  <c r="D40" i="20"/>
  <c r="J37" i="20"/>
  <c r="J36" i="20"/>
  <c r="K297" i="5"/>
  <c r="N37" i="20"/>
  <c r="N36" i="20"/>
  <c r="K299" i="5"/>
  <c r="F37" i="20"/>
  <c r="F36" i="20"/>
  <c r="K295" i="5"/>
  <c r="H37" i="20"/>
  <c r="H36" i="20"/>
  <c r="K296" i="5"/>
  <c r="L37" i="20"/>
  <c r="L36" i="20"/>
  <c r="K298" i="5"/>
  <c r="M10" i="13"/>
  <c r="N8" i="13"/>
  <c r="N10" i="13"/>
  <c r="U246" i="5"/>
  <c r="N318" i="5"/>
  <c r="U318" i="5"/>
  <c r="U242" i="5"/>
  <c r="N206" i="5"/>
  <c r="U206" i="5"/>
  <c r="U213" i="5"/>
  <c r="N43" i="5"/>
  <c r="U43" i="5"/>
  <c r="U48" i="5"/>
  <c r="E16" i="10"/>
  <c r="L14" i="10"/>
  <c r="N235" i="5"/>
  <c r="U235" i="5"/>
  <c r="H38" i="13"/>
  <c r="H40" i="13"/>
  <c r="H38" i="10"/>
  <c r="H40" i="10"/>
  <c r="H38" i="8"/>
  <c r="H40" i="8"/>
  <c r="H40" i="6"/>
  <c r="N132" i="5"/>
  <c r="M125" i="5"/>
  <c r="M155" i="5"/>
  <c r="N389" i="5"/>
  <c r="U329" i="5"/>
  <c r="N454" i="5"/>
  <c r="U454" i="5"/>
  <c r="U394" i="5"/>
  <c r="U78" i="5"/>
  <c r="N154" i="5"/>
  <c r="M11" i="12"/>
  <c r="L13" i="12"/>
  <c r="N69" i="5"/>
  <c r="U9" i="5"/>
  <c r="U366" i="5"/>
  <c r="N361" i="5"/>
  <c r="N362" i="5"/>
  <c r="U362" i="5"/>
  <c r="U367" i="5"/>
  <c r="H16" i="4"/>
  <c r="E20" i="6"/>
  <c r="E16" i="13"/>
  <c r="L14" i="13"/>
  <c r="H31" i="6"/>
  <c r="H29" i="13"/>
  <c r="H31" i="13"/>
  <c r="H29" i="8"/>
  <c r="H31" i="8"/>
  <c r="H29" i="10"/>
  <c r="H31" i="10"/>
  <c r="H38" i="11"/>
  <c r="H40" i="11"/>
  <c r="H40" i="7"/>
  <c r="H80" i="13"/>
  <c r="H82" i="13"/>
  <c r="H38" i="9"/>
  <c r="H40" i="9"/>
  <c r="U326" i="5"/>
  <c r="N386" i="5"/>
  <c r="U386" i="5"/>
  <c r="N152" i="5"/>
  <c r="U152" i="5"/>
  <c r="U76" i="5"/>
  <c r="E17" i="10"/>
  <c r="E17" i="13"/>
  <c r="E17" i="8"/>
  <c r="E17" i="12"/>
  <c r="E19" i="6"/>
  <c r="L17" i="6"/>
  <c r="E69" i="12"/>
  <c r="N207" i="5"/>
  <c r="U207" i="5"/>
  <c r="M63" i="12"/>
  <c r="L65" i="12"/>
  <c r="N363" i="5"/>
  <c r="U368" i="5"/>
  <c r="N321" i="5"/>
  <c r="U245" i="5"/>
  <c r="N299" i="5"/>
  <c r="M292" i="5"/>
  <c r="M322" i="5"/>
  <c r="H20" i="4"/>
  <c r="G31" i="4"/>
  <c r="M14" i="6"/>
  <c r="L16" i="6"/>
  <c r="E68" i="12"/>
  <c r="L66" i="12"/>
  <c r="U163" i="5"/>
  <c r="N234" i="5"/>
  <c r="U234" i="5"/>
  <c r="U159" i="5"/>
  <c r="H32" i="13"/>
  <c r="H34" i="13"/>
  <c r="H32" i="8"/>
  <c r="H34" i="8"/>
  <c r="H32" i="10"/>
  <c r="H34" i="10"/>
  <c r="H34" i="6"/>
  <c r="L13" i="10"/>
  <c r="M11" i="10"/>
  <c r="H68" i="13"/>
  <c r="H70" i="13"/>
  <c r="H28" i="7"/>
  <c r="H26" i="9"/>
  <c r="H28" i="9"/>
  <c r="H26" i="11"/>
  <c r="H28" i="11"/>
  <c r="U328" i="5"/>
  <c r="U396" i="5"/>
  <c r="N153" i="5"/>
  <c r="U153" i="5"/>
  <c r="U77" i="5"/>
  <c r="N430" i="5"/>
  <c r="U435" i="5"/>
  <c r="M10" i="8"/>
  <c r="N8" i="8"/>
  <c r="N10" i="8"/>
  <c r="N68" i="5"/>
  <c r="U68" i="5"/>
  <c r="U8" i="5"/>
  <c r="N11" i="10"/>
  <c r="N13" i="10"/>
  <c r="M13" i="10"/>
  <c r="N63" i="12"/>
  <c r="N65" i="12"/>
  <c r="M65" i="12"/>
  <c r="E19" i="10"/>
  <c r="L17" i="10"/>
  <c r="M14" i="10"/>
  <c r="L16" i="10"/>
  <c r="H32" i="4"/>
  <c r="E9" i="7"/>
  <c r="G35" i="4"/>
  <c r="N70" i="5"/>
  <c r="U70" i="5"/>
  <c r="N209" i="5"/>
  <c r="U216" i="5"/>
  <c r="N320" i="5"/>
  <c r="U320" i="5"/>
  <c r="E19" i="13"/>
  <c r="L17" i="13"/>
  <c r="E72" i="12"/>
  <c r="E20" i="8"/>
  <c r="E22" i="6"/>
  <c r="E20" i="12"/>
  <c r="E20" i="10"/>
  <c r="E20" i="13"/>
  <c r="L20" i="6"/>
  <c r="E27" i="6"/>
  <c r="E76" i="12"/>
  <c r="L76" i="12"/>
  <c r="M76" i="12"/>
  <c r="N76" i="12"/>
  <c r="L24" i="6"/>
  <c r="M24" i="6"/>
  <c r="N24" i="6"/>
  <c r="E24" i="12"/>
  <c r="L24" i="12"/>
  <c r="M24" i="12"/>
  <c r="N24" i="12"/>
  <c r="E33" i="6"/>
  <c r="E24" i="8"/>
  <c r="L24" i="8"/>
  <c r="M24" i="8"/>
  <c r="N24" i="8"/>
  <c r="E36" i="6"/>
  <c r="E24" i="10"/>
  <c r="L24" i="10"/>
  <c r="M24" i="10"/>
  <c r="N24" i="10"/>
  <c r="E24" i="13"/>
  <c r="L24" i="13"/>
  <c r="M24" i="13"/>
  <c r="N24" i="13"/>
  <c r="E30" i="6"/>
  <c r="E39" i="6"/>
  <c r="N11" i="13"/>
  <c r="N13" i="13"/>
  <c r="M13" i="13"/>
  <c r="N292" i="5"/>
  <c r="M66" i="12"/>
  <c r="L68" i="12"/>
  <c r="M14" i="13"/>
  <c r="L16" i="13"/>
  <c r="N11" i="12"/>
  <c r="N13" i="12"/>
  <c r="M13" i="12"/>
  <c r="N125" i="5"/>
  <c r="U132" i="5"/>
  <c r="M14" i="8"/>
  <c r="L16" i="8"/>
  <c r="M17" i="6"/>
  <c r="L19" i="6"/>
  <c r="N456" i="5"/>
  <c r="M16" i="6"/>
  <c r="N14" i="6"/>
  <c r="N16" i="6"/>
  <c r="N388" i="5"/>
  <c r="H31" i="4"/>
  <c r="G34" i="4"/>
  <c r="E19" i="12"/>
  <c r="L17" i="12"/>
  <c r="E23" i="6"/>
  <c r="H19" i="4"/>
  <c r="E71" i="12"/>
  <c r="L69" i="12"/>
  <c r="E19" i="8"/>
  <c r="L17" i="8"/>
  <c r="D43" i="20"/>
  <c r="D47" i="20"/>
  <c r="F40" i="20"/>
  <c r="F39" i="20"/>
  <c r="K365" i="5"/>
  <c r="H40" i="20"/>
  <c r="H39" i="20"/>
  <c r="K366" i="5"/>
  <c r="N40" i="20"/>
  <c r="L40" i="20"/>
  <c r="L39" i="20"/>
  <c r="K368" i="5"/>
  <c r="J40" i="20"/>
  <c r="J39" i="20"/>
  <c r="K367" i="5"/>
  <c r="L16" i="12"/>
  <c r="M14" i="12"/>
  <c r="N319" i="5"/>
  <c r="U319" i="5"/>
  <c r="N11" i="8"/>
  <c r="N13" i="8"/>
  <c r="M13" i="8"/>
  <c r="N387" i="5"/>
  <c r="U387" i="5"/>
  <c r="N66" i="12"/>
  <c r="N68" i="12"/>
  <c r="M68" i="12"/>
  <c r="J47" i="20"/>
  <c r="J46" i="20"/>
  <c r="F47" i="20"/>
  <c r="F46" i="20"/>
  <c r="K59" i="5"/>
  <c r="D50" i="20"/>
  <c r="L47" i="20"/>
  <c r="L46" i="20"/>
  <c r="H47" i="20"/>
  <c r="H46" i="20"/>
  <c r="N47" i="20"/>
  <c r="E23" i="13"/>
  <c r="E23" i="8"/>
  <c r="E29" i="6"/>
  <c r="E23" i="10"/>
  <c r="E32" i="6"/>
  <c r="E23" i="12"/>
  <c r="E25" i="6"/>
  <c r="E35" i="6"/>
  <c r="E26" i="6"/>
  <c r="E75" i="12"/>
  <c r="E38" i="6"/>
  <c r="L23" i="6"/>
  <c r="H30" i="4"/>
  <c r="E8" i="7"/>
  <c r="E39" i="8"/>
  <c r="L39" i="8"/>
  <c r="M39" i="8"/>
  <c r="N39" i="8"/>
  <c r="E39" i="10"/>
  <c r="L39" i="10"/>
  <c r="M39" i="10"/>
  <c r="N39" i="10"/>
  <c r="E39" i="13"/>
  <c r="L39" i="13"/>
  <c r="M39" i="13"/>
  <c r="N39" i="13"/>
  <c r="L39" i="6"/>
  <c r="M39" i="6"/>
  <c r="N39" i="6"/>
  <c r="E36" i="8"/>
  <c r="L36" i="8"/>
  <c r="M36" i="8"/>
  <c r="N36" i="8"/>
  <c r="E36" i="13"/>
  <c r="L36" i="13"/>
  <c r="M36" i="13"/>
  <c r="N36" i="13"/>
  <c r="L36" i="6"/>
  <c r="M36" i="6"/>
  <c r="N36" i="6"/>
  <c r="E36" i="10"/>
  <c r="L36" i="10"/>
  <c r="M36" i="10"/>
  <c r="N36" i="10"/>
  <c r="E22" i="13"/>
  <c r="L20" i="13"/>
  <c r="E22" i="8"/>
  <c r="L20" i="8"/>
  <c r="G38" i="4"/>
  <c r="H35" i="4"/>
  <c r="E12" i="7"/>
  <c r="M16" i="10"/>
  <c r="N14" i="10"/>
  <c r="N16" i="10"/>
  <c r="M17" i="8"/>
  <c r="L19" i="8"/>
  <c r="G37" i="4"/>
  <c r="H34" i="4"/>
  <c r="N17" i="6"/>
  <c r="N19" i="6"/>
  <c r="M19" i="6"/>
  <c r="L22" i="6"/>
  <c r="M20" i="6"/>
  <c r="N14" i="12"/>
  <c r="N16" i="12"/>
  <c r="M16" i="12"/>
  <c r="N43" i="20"/>
  <c r="F43" i="20"/>
  <c r="F42" i="20"/>
  <c r="K432" i="5"/>
  <c r="J43" i="20"/>
  <c r="J42" i="20"/>
  <c r="K434" i="5"/>
  <c r="L43" i="20"/>
  <c r="L42" i="20"/>
  <c r="K435" i="5"/>
  <c r="H43" i="20"/>
  <c r="H42" i="20"/>
  <c r="K433" i="5"/>
  <c r="M69" i="12"/>
  <c r="L71" i="12"/>
  <c r="M17" i="12"/>
  <c r="L19" i="12"/>
  <c r="M16" i="8"/>
  <c r="N14" i="8"/>
  <c r="N16" i="8"/>
  <c r="U125" i="5"/>
  <c r="N155" i="5"/>
  <c r="U155" i="5"/>
  <c r="M16" i="13"/>
  <c r="N14" i="13"/>
  <c r="N16" i="13"/>
  <c r="U292" i="5"/>
  <c r="N322" i="5"/>
  <c r="U322" i="5"/>
  <c r="E30" i="13"/>
  <c r="L30" i="13"/>
  <c r="M30" i="13"/>
  <c r="N30" i="13"/>
  <c r="L30" i="6"/>
  <c r="M30" i="6"/>
  <c r="N30" i="6"/>
  <c r="E30" i="10"/>
  <c r="L30" i="10"/>
  <c r="M30" i="10"/>
  <c r="N30" i="10"/>
  <c r="E30" i="8"/>
  <c r="L30" i="8"/>
  <c r="M30" i="8"/>
  <c r="N30" i="8"/>
  <c r="E22" i="10"/>
  <c r="L20" i="10"/>
  <c r="E74" i="12"/>
  <c r="L72" i="12"/>
  <c r="E9" i="9"/>
  <c r="L9" i="9"/>
  <c r="M9" i="9"/>
  <c r="N9" i="9"/>
  <c r="E51" i="13"/>
  <c r="L51" i="13"/>
  <c r="M51" i="13"/>
  <c r="N51" i="13"/>
  <c r="L9" i="7"/>
  <c r="M9" i="7"/>
  <c r="N9" i="7"/>
  <c r="E9" i="11"/>
  <c r="L9" i="11"/>
  <c r="M9" i="11"/>
  <c r="N9" i="11"/>
  <c r="E87" i="12"/>
  <c r="L87" i="12"/>
  <c r="M87" i="12"/>
  <c r="N87" i="12"/>
  <c r="E35" i="12"/>
  <c r="L35" i="12"/>
  <c r="M35" i="12"/>
  <c r="N35" i="12"/>
  <c r="M17" i="10"/>
  <c r="L19" i="10"/>
  <c r="E33" i="13"/>
  <c r="L33" i="13"/>
  <c r="M33" i="13"/>
  <c r="N33" i="13"/>
  <c r="L33" i="6"/>
  <c r="M33" i="6"/>
  <c r="N33" i="6"/>
  <c r="E33" i="10"/>
  <c r="L33" i="10"/>
  <c r="M33" i="10"/>
  <c r="N33" i="10"/>
  <c r="E33" i="8"/>
  <c r="L33" i="8"/>
  <c r="M33" i="8"/>
  <c r="N33" i="8"/>
  <c r="E27" i="13"/>
  <c r="L27" i="13"/>
  <c r="M27" i="13"/>
  <c r="N27" i="13"/>
  <c r="E27" i="8"/>
  <c r="L27" i="8"/>
  <c r="M27" i="8"/>
  <c r="N27" i="8"/>
  <c r="L27" i="6"/>
  <c r="M27" i="6"/>
  <c r="N27" i="6"/>
  <c r="E27" i="10"/>
  <c r="L27" i="10"/>
  <c r="M27" i="10"/>
  <c r="N27" i="10"/>
  <c r="E22" i="12"/>
  <c r="L20" i="12"/>
  <c r="L19" i="13"/>
  <c r="M17" i="13"/>
  <c r="U209" i="5"/>
  <c r="N238" i="5"/>
  <c r="U238" i="5"/>
  <c r="M19" i="12"/>
  <c r="N17" i="12"/>
  <c r="N19" i="12"/>
  <c r="E25" i="13"/>
  <c r="L23" i="13"/>
  <c r="E35" i="10"/>
  <c r="E37" i="6"/>
  <c r="E35" i="13"/>
  <c r="L35" i="6"/>
  <c r="E35" i="8"/>
  <c r="E25" i="10"/>
  <c r="L23" i="10"/>
  <c r="M19" i="13"/>
  <c r="N17" i="13"/>
  <c r="N19" i="13"/>
  <c r="N17" i="10"/>
  <c r="N19" i="10"/>
  <c r="M19" i="10"/>
  <c r="E26" i="8"/>
  <c r="E26" i="13"/>
  <c r="E28" i="6"/>
  <c r="L26" i="6"/>
  <c r="E26" i="10"/>
  <c r="E32" i="13"/>
  <c r="E34" i="6"/>
  <c r="E32" i="10"/>
  <c r="L32" i="6"/>
  <c r="E32" i="8"/>
  <c r="H50" i="20"/>
  <c r="H49" i="20"/>
  <c r="F50" i="20"/>
  <c r="F49" i="20"/>
  <c r="K142" i="5"/>
  <c r="D53" i="20"/>
  <c r="J50" i="20"/>
  <c r="J49" i="20"/>
  <c r="L50" i="20"/>
  <c r="L49" i="20"/>
  <c r="N50" i="20"/>
  <c r="N49" i="20"/>
  <c r="M20" i="12"/>
  <c r="L22" i="12"/>
  <c r="L22" i="10"/>
  <c r="M20" i="10"/>
  <c r="M19" i="8"/>
  <c r="N17" i="8"/>
  <c r="N19" i="8"/>
  <c r="E90" i="12"/>
  <c r="L90" i="12"/>
  <c r="M90" i="12"/>
  <c r="N90" i="12"/>
  <c r="E12" i="11"/>
  <c r="L12" i="11"/>
  <c r="M12" i="11"/>
  <c r="N12" i="11"/>
  <c r="L12" i="7"/>
  <c r="M12" i="7"/>
  <c r="N12" i="7"/>
  <c r="E12" i="9"/>
  <c r="L12" i="9"/>
  <c r="M12" i="9"/>
  <c r="N12" i="9"/>
  <c r="E38" i="12"/>
  <c r="L38" i="12"/>
  <c r="M38" i="12"/>
  <c r="N38" i="12"/>
  <c r="E54" i="13"/>
  <c r="L54" i="13"/>
  <c r="M54" i="13"/>
  <c r="N54" i="13"/>
  <c r="M20" i="13"/>
  <c r="L22" i="13"/>
  <c r="M23" i="6"/>
  <c r="L25" i="6"/>
  <c r="N69" i="12"/>
  <c r="N71" i="12"/>
  <c r="M71" i="12"/>
  <c r="M22" i="6"/>
  <c r="N20" i="6"/>
  <c r="N22" i="6"/>
  <c r="H33" i="4"/>
  <c r="E11" i="7"/>
  <c r="G41" i="4"/>
  <c r="H38" i="4"/>
  <c r="E15" i="7"/>
  <c r="E38" i="8"/>
  <c r="E38" i="10"/>
  <c r="E38" i="13"/>
  <c r="E40" i="6"/>
  <c r="L38" i="6"/>
  <c r="E29" i="10"/>
  <c r="E31" i="6"/>
  <c r="E29" i="8"/>
  <c r="E29" i="13"/>
  <c r="L29" i="6"/>
  <c r="M72" i="12"/>
  <c r="L74" i="12"/>
  <c r="G40" i="4"/>
  <c r="H37" i="4"/>
  <c r="L22" i="8"/>
  <c r="M20" i="8"/>
  <c r="E86" i="12"/>
  <c r="E34" i="12"/>
  <c r="E50" i="13"/>
  <c r="E10" i="7"/>
  <c r="E8" i="11"/>
  <c r="L8" i="7"/>
  <c r="E8" i="9"/>
  <c r="E77" i="12"/>
  <c r="L75" i="12"/>
  <c r="E25" i="12"/>
  <c r="L23" i="12"/>
  <c r="E25" i="8"/>
  <c r="L23" i="8"/>
  <c r="L77" i="12"/>
  <c r="M75" i="12"/>
  <c r="H40" i="4"/>
  <c r="G43" i="4"/>
  <c r="E40" i="10"/>
  <c r="L38" i="10"/>
  <c r="M22" i="10"/>
  <c r="N20" i="10"/>
  <c r="N22" i="10"/>
  <c r="E34" i="10"/>
  <c r="L32" i="10"/>
  <c r="M35" i="6"/>
  <c r="L37" i="6"/>
  <c r="M22" i="8"/>
  <c r="N20" i="8"/>
  <c r="N22" i="8"/>
  <c r="E31" i="13"/>
  <c r="L29" i="13"/>
  <c r="L40" i="6"/>
  <c r="M38" i="6"/>
  <c r="L38" i="8"/>
  <c r="E40" i="8"/>
  <c r="L25" i="10"/>
  <c r="M23" i="10"/>
  <c r="E37" i="13"/>
  <c r="L35" i="13"/>
  <c r="L25" i="8"/>
  <c r="M23" i="8"/>
  <c r="E88" i="12"/>
  <c r="L86" i="12"/>
  <c r="E31" i="10"/>
  <c r="L29" i="10"/>
  <c r="E89" i="12"/>
  <c r="E13" i="7"/>
  <c r="E11" i="9"/>
  <c r="E37" i="12"/>
  <c r="E53" i="13"/>
  <c r="L11" i="7"/>
  <c r="E11" i="11"/>
  <c r="M25" i="6"/>
  <c r="N23" i="6"/>
  <c r="N25" i="6"/>
  <c r="M26" i="6"/>
  <c r="L28" i="6"/>
  <c r="L25" i="13"/>
  <c r="M23" i="13"/>
  <c r="L25" i="12"/>
  <c r="M23" i="12"/>
  <c r="E10" i="9"/>
  <c r="L8" i="9"/>
  <c r="E52" i="13"/>
  <c r="L50" i="13"/>
  <c r="L29" i="8"/>
  <c r="E31" i="8"/>
  <c r="E15" i="9"/>
  <c r="L15" i="9"/>
  <c r="M15" i="9"/>
  <c r="N15" i="9"/>
  <c r="E41" i="12"/>
  <c r="L41" i="12"/>
  <c r="M41" i="12"/>
  <c r="N41" i="12"/>
  <c r="E15" i="11"/>
  <c r="L15" i="11"/>
  <c r="M15" i="11"/>
  <c r="N15" i="11"/>
  <c r="E93" i="12"/>
  <c r="L93" i="12"/>
  <c r="M93" i="12"/>
  <c r="N93" i="12"/>
  <c r="L15" i="7"/>
  <c r="M15" i="7"/>
  <c r="N15" i="7"/>
  <c r="E57" i="13"/>
  <c r="L57" i="13"/>
  <c r="M57" i="13"/>
  <c r="N57" i="13"/>
  <c r="N20" i="13"/>
  <c r="N22" i="13"/>
  <c r="M22" i="13"/>
  <c r="E34" i="8"/>
  <c r="L32" i="8"/>
  <c r="L32" i="13"/>
  <c r="E34" i="13"/>
  <c r="E28" i="13"/>
  <c r="L26" i="13"/>
  <c r="E10" i="11"/>
  <c r="L8" i="11"/>
  <c r="L31" i="6"/>
  <c r="M29" i="6"/>
  <c r="L10" i="7"/>
  <c r="M8" i="7"/>
  <c r="E36" i="12"/>
  <c r="L34" i="12"/>
  <c r="E14" i="7"/>
  <c r="H36" i="4"/>
  <c r="M74" i="12"/>
  <c r="N72" i="12"/>
  <c r="N74" i="12"/>
  <c r="E40" i="13"/>
  <c r="L38" i="13"/>
  <c r="H41" i="4"/>
  <c r="E18" i="7"/>
  <c r="G44" i="4"/>
  <c r="N20" i="12"/>
  <c r="N22" i="12"/>
  <c r="M22" i="12"/>
  <c r="N53" i="20"/>
  <c r="N52" i="20"/>
  <c r="F53" i="20"/>
  <c r="F52" i="20"/>
  <c r="K226" i="5"/>
  <c r="H53" i="20"/>
  <c r="H52" i="20"/>
  <c r="L53" i="20"/>
  <c r="L52" i="20"/>
  <c r="J53" i="20"/>
  <c r="J52" i="20"/>
  <c r="D56" i="20"/>
  <c r="L34" i="6"/>
  <c r="M32" i="6"/>
  <c r="E28" i="10"/>
  <c r="L26" i="10"/>
  <c r="E28" i="8"/>
  <c r="L26" i="8"/>
  <c r="L35" i="8"/>
  <c r="E37" i="8"/>
  <c r="E37" i="10"/>
  <c r="L35" i="10"/>
  <c r="L37" i="8"/>
  <c r="M35" i="8"/>
  <c r="M11" i="7"/>
  <c r="L13" i="7"/>
  <c r="M86" i="12"/>
  <c r="L88" i="12"/>
  <c r="M35" i="13"/>
  <c r="L37" i="13"/>
  <c r="L31" i="13"/>
  <c r="M29" i="13"/>
  <c r="G46" i="4"/>
  <c r="H46" i="4"/>
  <c r="H43" i="4"/>
  <c r="L37" i="10"/>
  <c r="M35" i="10"/>
  <c r="L28" i="8"/>
  <c r="M26" i="8"/>
  <c r="N32" i="6"/>
  <c r="N34" i="6"/>
  <c r="M34" i="6"/>
  <c r="L40" i="13"/>
  <c r="M38" i="13"/>
  <c r="M10" i="7"/>
  <c r="N8" i="7"/>
  <c r="N10" i="7"/>
  <c r="M8" i="11"/>
  <c r="L10" i="11"/>
  <c r="L10" i="9"/>
  <c r="M8" i="9"/>
  <c r="N23" i="13"/>
  <c r="N25" i="13"/>
  <c r="M25" i="13"/>
  <c r="E55" i="13"/>
  <c r="L53" i="13"/>
  <c r="L89" i="12"/>
  <c r="E91" i="12"/>
  <c r="M38" i="8"/>
  <c r="L40" i="8"/>
  <c r="N35" i="6"/>
  <c r="N37" i="6"/>
  <c r="M37" i="6"/>
  <c r="E17" i="7"/>
  <c r="H39" i="4"/>
  <c r="N26" i="6"/>
  <c r="N28" i="6"/>
  <c r="M28" i="6"/>
  <c r="E16" i="7"/>
  <c r="E92" i="12"/>
  <c r="E14" i="11"/>
  <c r="E40" i="12"/>
  <c r="E14" i="9"/>
  <c r="E56" i="13"/>
  <c r="L14" i="7"/>
  <c r="M32" i="13"/>
  <c r="L34" i="13"/>
  <c r="L31" i="8"/>
  <c r="M29" i="8"/>
  <c r="L37" i="12"/>
  <c r="E39" i="12"/>
  <c r="M29" i="10"/>
  <c r="L31" i="10"/>
  <c r="M25" i="8"/>
  <c r="N23" i="8"/>
  <c r="N25" i="8"/>
  <c r="N23" i="10"/>
  <c r="N25" i="10"/>
  <c r="M25" i="10"/>
  <c r="N38" i="6"/>
  <c r="N40" i="6"/>
  <c r="M40" i="6"/>
  <c r="L34" i="10"/>
  <c r="M32" i="10"/>
  <c r="L40" i="10"/>
  <c r="M38" i="10"/>
  <c r="N75" i="12"/>
  <c r="N77" i="12"/>
  <c r="M77" i="12"/>
  <c r="E60" i="13"/>
  <c r="L60" i="13"/>
  <c r="M60" i="13"/>
  <c r="N60" i="13"/>
  <c r="E18" i="11"/>
  <c r="L18" i="11"/>
  <c r="M18" i="11"/>
  <c r="N18" i="11"/>
  <c r="E44" i="12"/>
  <c r="L44" i="12"/>
  <c r="M44" i="12"/>
  <c r="N44" i="12"/>
  <c r="E96" i="12"/>
  <c r="L96" i="12"/>
  <c r="M96" i="12"/>
  <c r="N96" i="12"/>
  <c r="L18" i="7"/>
  <c r="M18" i="7"/>
  <c r="N18" i="7"/>
  <c r="E18" i="9"/>
  <c r="L18" i="9"/>
  <c r="M18" i="9"/>
  <c r="N18" i="9"/>
  <c r="M26" i="10"/>
  <c r="L28" i="10"/>
  <c r="H56" i="20"/>
  <c r="H55" i="20"/>
  <c r="L56" i="20"/>
  <c r="L55" i="20"/>
  <c r="N56" i="20"/>
  <c r="N55" i="20"/>
  <c r="J56" i="20"/>
  <c r="J55" i="20"/>
  <c r="D59" i="20"/>
  <c r="F56" i="20"/>
  <c r="F55" i="20"/>
  <c r="K309" i="5"/>
  <c r="H44" i="4"/>
  <c r="E21" i="7"/>
  <c r="G47" i="4"/>
  <c r="H47" i="4"/>
  <c r="E24" i="7"/>
  <c r="L36" i="12"/>
  <c r="M34" i="12"/>
  <c r="M31" i="6"/>
  <c r="N29" i="6"/>
  <c r="N31" i="6"/>
  <c r="M26" i="13"/>
  <c r="L28" i="13"/>
  <c r="L34" i="8"/>
  <c r="M32" i="8"/>
  <c r="M50" i="13"/>
  <c r="L52" i="13"/>
  <c r="N23" i="12"/>
  <c r="N25" i="12"/>
  <c r="M25" i="12"/>
  <c r="L11" i="11"/>
  <c r="E13" i="11"/>
  <c r="E13" i="9"/>
  <c r="L11" i="9"/>
  <c r="L13" i="11"/>
  <c r="M11" i="11"/>
  <c r="E42" i="12"/>
  <c r="L40" i="12"/>
  <c r="N26" i="8"/>
  <c r="N28" i="8"/>
  <c r="M28" i="8"/>
  <c r="L13" i="9"/>
  <c r="M11" i="9"/>
  <c r="N32" i="8"/>
  <c r="N34" i="8"/>
  <c r="M34" i="8"/>
  <c r="E33" i="7"/>
  <c r="E39" i="7"/>
  <c r="E66" i="13"/>
  <c r="L66" i="13"/>
  <c r="M66" i="13"/>
  <c r="N66" i="13"/>
  <c r="L24" i="7"/>
  <c r="M24" i="7"/>
  <c r="N24" i="7"/>
  <c r="E36" i="7"/>
  <c r="E24" i="11"/>
  <c r="L24" i="11"/>
  <c r="M24" i="11"/>
  <c r="N24" i="11"/>
  <c r="E27" i="7"/>
  <c r="E24" i="9"/>
  <c r="L24" i="9"/>
  <c r="M24" i="9"/>
  <c r="N24" i="9"/>
  <c r="E102" i="12"/>
  <c r="L102" i="12"/>
  <c r="M102" i="12"/>
  <c r="N102" i="12"/>
  <c r="E50" i="12"/>
  <c r="L50" i="12"/>
  <c r="M50" i="12"/>
  <c r="N50" i="12"/>
  <c r="E30" i="7"/>
  <c r="N32" i="10"/>
  <c r="N34" i="10"/>
  <c r="M34" i="10"/>
  <c r="M31" i="8"/>
  <c r="N29" i="8"/>
  <c r="N31" i="8"/>
  <c r="L16" i="7"/>
  <c r="M14" i="7"/>
  <c r="E16" i="11"/>
  <c r="L14" i="11"/>
  <c r="M89" i="12"/>
  <c r="L91" i="12"/>
  <c r="M10" i="11"/>
  <c r="N8" i="11"/>
  <c r="N10" i="11"/>
  <c r="H45" i="4"/>
  <c r="E23" i="7"/>
  <c r="N35" i="13"/>
  <c r="N37" i="13"/>
  <c r="M37" i="13"/>
  <c r="N11" i="7"/>
  <c r="N13" i="7"/>
  <c r="M13" i="7"/>
  <c r="M28" i="13"/>
  <c r="N26" i="13"/>
  <c r="N28" i="13"/>
  <c r="M37" i="12"/>
  <c r="L39" i="12"/>
  <c r="N38" i="13"/>
  <c r="N40" i="13"/>
  <c r="M40" i="13"/>
  <c r="E20" i="7"/>
  <c r="H42" i="4"/>
  <c r="E21" i="11"/>
  <c r="L21" i="11"/>
  <c r="M21" i="11"/>
  <c r="N21" i="11"/>
  <c r="E99" i="12"/>
  <c r="L99" i="12"/>
  <c r="M99" i="12"/>
  <c r="N99" i="12"/>
  <c r="E63" i="13"/>
  <c r="L63" i="13"/>
  <c r="M63" i="13"/>
  <c r="N63" i="13"/>
  <c r="E21" i="9"/>
  <c r="L21" i="9"/>
  <c r="M21" i="9"/>
  <c r="N21" i="9"/>
  <c r="E47" i="12"/>
  <c r="L47" i="12"/>
  <c r="M47" i="12"/>
  <c r="N47" i="12"/>
  <c r="L21" i="7"/>
  <c r="M21" i="7"/>
  <c r="N21" i="7"/>
  <c r="M28" i="10"/>
  <c r="N26" i="10"/>
  <c r="N28" i="10"/>
  <c r="M31" i="10"/>
  <c r="N29" i="10"/>
  <c r="N31" i="10"/>
  <c r="E58" i="13"/>
  <c r="L56" i="13"/>
  <c r="E94" i="12"/>
  <c r="L92" i="12"/>
  <c r="M53" i="13"/>
  <c r="L55" i="13"/>
  <c r="M10" i="9"/>
  <c r="N8" i="9"/>
  <c r="N10" i="9"/>
  <c r="N35" i="10"/>
  <c r="N37" i="10"/>
  <c r="M37" i="10"/>
  <c r="N29" i="13"/>
  <c r="N31" i="13"/>
  <c r="M31" i="13"/>
  <c r="M37" i="8"/>
  <c r="N35" i="8"/>
  <c r="N37" i="8"/>
  <c r="N50" i="13"/>
  <c r="N52" i="13"/>
  <c r="M52" i="13"/>
  <c r="N59" i="20"/>
  <c r="N58" i="20"/>
  <c r="H59" i="20"/>
  <c r="H58" i="20"/>
  <c r="D66" i="20"/>
  <c r="D62" i="20"/>
  <c r="F59" i="20"/>
  <c r="F58" i="20"/>
  <c r="K377" i="5"/>
  <c r="J59" i="20"/>
  <c r="J58" i="20"/>
  <c r="L59" i="20"/>
  <c r="L58" i="20"/>
  <c r="M34" i="13"/>
  <c r="N32" i="13"/>
  <c r="N34" i="13"/>
  <c r="N34" i="12"/>
  <c r="N36" i="12"/>
  <c r="M36" i="12"/>
  <c r="N38" i="10"/>
  <c r="N40" i="10"/>
  <c r="M40" i="10"/>
  <c r="E16" i="9"/>
  <c r="L14" i="9"/>
  <c r="E59" i="13"/>
  <c r="E17" i="9"/>
  <c r="E19" i="7"/>
  <c r="E43" i="12"/>
  <c r="E17" i="11"/>
  <c r="E95" i="12"/>
  <c r="L17" i="7"/>
  <c r="N38" i="8"/>
  <c r="N40" i="8"/>
  <c r="M40" i="8"/>
  <c r="N86" i="12"/>
  <c r="N88" i="12"/>
  <c r="M88" i="12"/>
  <c r="M14" i="9"/>
  <c r="L16" i="9"/>
  <c r="M13" i="9"/>
  <c r="N11" i="9"/>
  <c r="N13" i="9"/>
  <c r="M40" i="12"/>
  <c r="L42" i="12"/>
  <c r="M17" i="7"/>
  <c r="L19" i="7"/>
  <c r="M56" i="13"/>
  <c r="L58" i="13"/>
  <c r="E101" i="12"/>
  <c r="E23" i="11"/>
  <c r="E29" i="7"/>
  <c r="E25" i="7"/>
  <c r="E32" i="7"/>
  <c r="L23" i="7"/>
  <c r="E38" i="7"/>
  <c r="E35" i="7"/>
  <c r="E65" i="13"/>
  <c r="E26" i="7"/>
  <c r="E49" i="12"/>
  <c r="E23" i="9"/>
  <c r="M16" i="7"/>
  <c r="N14" i="7"/>
  <c r="N16" i="7"/>
  <c r="E36" i="11"/>
  <c r="L36" i="11"/>
  <c r="M36" i="11"/>
  <c r="N36" i="11"/>
  <c r="L36" i="7"/>
  <c r="M36" i="7"/>
  <c r="N36" i="7"/>
  <c r="E78" i="13"/>
  <c r="L78" i="13"/>
  <c r="M78" i="13"/>
  <c r="N78" i="13"/>
  <c r="E36" i="9"/>
  <c r="L36" i="9"/>
  <c r="M36" i="9"/>
  <c r="N36" i="9"/>
  <c r="E33" i="11"/>
  <c r="L33" i="11"/>
  <c r="M33" i="11"/>
  <c r="N33" i="11"/>
  <c r="E75" i="13"/>
  <c r="L75" i="13"/>
  <c r="M75" i="13"/>
  <c r="N75" i="13"/>
  <c r="L33" i="7"/>
  <c r="M33" i="7"/>
  <c r="N33" i="7"/>
  <c r="E33" i="9"/>
  <c r="L33" i="9"/>
  <c r="M33" i="9"/>
  <c r="N33" i="9"/>
  <c r="E81" i="13"/>
  <c r="L81" i="13"/>
  <c r="M81" i="13"/>
  <c r="N81" i="13"/>
  <c r="E39" i="11"/>
  <c r="L39" i="11"/>
  <c r="M39" i="11"/>
  <c r="N39" i="11"/>
  <c r="L39" i="7"/>
  <c r="M39" i="7"/>
  <c r="N39" i="7"/>
  <c r="E39" i="9"/>
  <c r="L39" i="9"/>
  <c r="M39" i="9"/>
  <c r="N39" i="9"/>
  <c r="E97" i="12"/>
  <c r="L95" i="12"/>
  <c r="E19" i="9"/>
  <c r="L17" i="9"/>
  <c r="M55" i="13"/>
  <c r="N53" i="13"/>
  <c r="N55" i="13"/>
  <c r="E20" i="9"/>
  <c r="E20" i="11"/>
  <c r="E62" i="13"/>
  <c r="E98" i="12"/>
  <c r="E46" i="12"/>
  <c r="E22" i="7"/>
  <c r="L20" i="7"/>
  <c r="M39" i="12"/>
  <c r="N37" i="12"/>
  <c r="N39" i="12"/>
  <c r="M91" i="12"/>
  <c r="N89" i="12"/>
  <c r="N91" i="12"/>
  <c r="N11" i="11"/>
  <c r="N13" i="11"/>
  <c r="M13" i="11"/>
  <c r="L43" i="12"/>
  <c r="E45" i="12"/>
  <c r="F66" i="20"/>
  <c r="F65" i="20"/>
  <c r="K52" i="5"/>
  <c r="J66" i="20"/>
  <c r="J65" i="20"/>
  <c r="H66" i="20"/>
  <c r="H65" i="20"/>
  <c r="N66" i="20"/>
  <c r="D69" i="20"/>
  <c r="L66" i="20"/>
  <c r="L65" i="20"/>
  <c r="E19" i="11"/>
  <c r="L17" i="11"/>
  <c r="E61" i="13"/>
  <c r="L59" i="13"/>
  <c r="J62" i="20"/>
  <c r="J61" i="20"/>
  <c r="H62" i="20"/>
  <c r="H61" i="20"/>
  <c r="F62" i="20"/>
  <c r="F61" i="20"/>
  <c r="K444" i="5"/>
  <c r="N62" i="20"/>
  <c r="N61" i="20"/>
  <c r="L62" i="20"/>
  <c r="L61" i="20"/>
  <c r="M92" i="12"/>
  <c r="L94" i="12"/>
  <c r="M14" i="11"/>
  <c r="L16" i="11"/>
  <c r="E30" i="9"/>
  <c r="L30" i="9"/>
  <c r="M30" i="9"/>
  <c r="N30" i="9"/>
  <c r="L30" i="7"/>
  <c r="M30" i="7"/>
  <c r="N30" i="7"/>
  <c r="E30" i="11"/>
  <c r="L30" i="11"/>
  <c r="M30" i="11"/>
  <c r="N30" i="11"/>
  <c r="E72" i="13"/>
  <c r="L72" i="13"/>
  <c r="M72" i="13"/>
  <c r="N72" i="13"/>
  <c r="E27" i="11"/>
  <c r="L27" i="11"/>
  <c r="M27" i="11"/>
  <c r="N27" i="11"/>
  <c r="L27" i="7"/>
  <c r="M27" i="7"/>
  <c r="N27" i="7"/>
  <c r="E69" i="13"/>
  <c r="L69" i="13"/>
  <c r="M69" i="13"/>
  <c r="N69" i="13"/>
  <c r="E27" i="9"/>
  <c r="L27" i="9"/>
  <c r="M27" i="9"/>
  <c r="N27" i="9"/>
  <c r="M43" i="12"/>
  <c r="L45" i="12"/>
  <c r="M17" i="9"/>
  <c r="L19" i="9"/>
  <c r="E25" i="11"/>
  <c r="L23" i="11"/>
  <c r="E22" i="9"/>
  <c r="L20" i="9"/>
  <c r="L65" i="13"/>
  <c r="E67" i="13"/>
  <c r="E32" i="9"/>
  <c r="E34" i="7"/>
  <c r="E32" i="11"/>
  <c r="L32" i="7"/>
  <c r="E74" i="13"/>
  <c r="L101" i="12"/>
  <c r="E103" i="12"/>
  <c r="M19" i="7"/>
  <c r="N17" i="7"/>
  <c r="N19" i="7"/>
  <c r="E22" i="11"/>
  <c r="L20" i="11"/>
  <c r="E68" i="13"/>
  <c r="L26" i="7"/>
  <c r="E26" i="9"/>
  <c r="E26" i="11"/>
  <c r="E28" i="7"/>
  <c r="M23" i="7"/>
  <c r="L25" i="7"/>
  <c r="N14" i="11"/>
  <c r="N16" i="11"/>
  <c r="M16" i="11"/>
  <c r="L61" i="13"/>
  <c r="M59" i="13"/>
  <c r="E48" i="12"/>
  <c r="L46" i="12"/>
  <c r="H69" i="20"/>
  <c r="H68" i="20"/>
  <c r="F69" i="20"/>
  <c r="F68" i="20"/>
  <c r="K135" i="5"/>
  <c r="N69" i="20"/>
  <c r="N68" i="20"/>
  <c r="J69" i="20"/>
  <c r="J68" i="20"/>
  <c r="D72" i="20"/>
  <c r="L69" i="20"/>
  <c r="L68" i="20"/>
  <c r="E100" i="12"/>
  <c r="L98" i="12"/>
  <c r="M95" i="12"/>
  <c r="L97" i="12"/>
  <c r="L23" i="9"/>
  <c r="E25" i="9"/>
  <c r="E77" i="13"/>
  <c r="E35" i="9"/>
  <c r="E37" i="7"/>
  <c r="L35" i="7"/>
  <c r="E35" i="11"/>
  <c r="N92" i="12"/>
  <c r="N94" i="12"/>
  <c r="M94" i="12"/>
  <c r="M17" i="11"/>
  <c r="L19" i="11"/>
  <c r="M20" i="7"/>
  <c r="L22" i="7"/>
  <c r="E64" i="13"/>
  <c r="L62" i="13"/>
  <c r="E51" i="12"/>
  <c r="L49" i="12"/>
  <c r="E38" i="9"/>
  <c r="E80" i="13"/>
  <c r="E38" i="11"/>
  <c r="E40" i="7"/>
  <c r="L38" i="7"/>
  <c r="E29" i="9"/>
  <c r="E71" i="13"/>
  <c r="E31" i="7"/>
  <c r="E29" i="11"/>
  <c r="L29" i="7"/>
  <c r="N56" i="13"/>
  <c r="N58" i="13"/>
  <c r="M58" i="13"/>
  <c r="M42" i="12"/>
  <c r="N40" i="12"/>
  <c r="N42" i="12"/>
  <c r="M16" i="9"/>
  <c r="N14" i="9"/>
  <c r="N16" i="9"/>
  <c r="N20" i="7"/>
  <c r="N22" i="7"/>
  <c r="M22" i="7"/>
  <c r="E79" i="13"/>
  <c r="L77" i="13"/>
  <c r="M49" i="12"/>
  <c r="L51" i="12"/>
  <c r="L25" i="9"/>
  <c r="M23" i="9"/>
  <c r="E73" i="13"/>
  <c r="L71" i="13"/>
  <c r="E40" i="11"/>
  <c r="L38" i="11"/>
  <c r="E37" i="9"/>
  <c r="L35" i="9"/>
  <c r="M61" i="13"/>
  <c r="N59" i="13"/>
  <c r="N61" i="13"/>
  <c r="E28" i="9"/>
  <c r="L26" i="9"/>
  <c r="L103" i="12"/>
  <c r="M101" i="12"/>
  <c r="M20" i="9"/>
  <c r="L22" i="9"/>
  <c r="M29" i="7"/>
  <c r="L31" i="7"/>
  <c r="E31" i="9"/>
  <c r="L29" i="9"/>
  <c r="L80" i="13"/>
  <c r="E82" i="13"/>
  <c r="L64" i="13"/>
  <c r="M62" i="13"/>
  <c r="E37" i="11"/>
  <c r="L35" i="11"/>
  <c r="M97" i="12"/>
  <c r="N95" i="12"/>
  <c r="N97" i="12"/>
  <c r="N72" i="20"/>
  <c r="N71" i="20"/>
  <c r="J72" i="20"/>
  <c r="J71" i="20"/>
  <c r="H72" i="20"/>
  <c r="H71" i="20"/>
  <c r="L72" i="20"/>
  <c r="L71" i="20"/>
  <c r="F72" i="20"/>
  <c r="F71" i="20"/>
  <c r="K219" i="5"/>
  <c r="D75" i="20"/>
  <c r="N23" i="7"/>
  <c r="N25" i="7"/>
  <c r="M25" i="7"/>
  <c r="M26" i="7"/>
  <c r="L28" i="7"/>
  <c r="E76" i="13"/>
  <c r="L74" i="13"/>
  <c r="E34" i="9"/>
  <c r="L32" i="9"/>
  <c r="M19" i="9"/>
  <c r="N17" i="9"/>
  <c r="N19" i="9"/>
  <c r="E31" i="11"/>
  <c r="L29" i="11"/>
  <c r="L40" i="7"/>
  <c r="M38" i="7"/>
  <c r="L38" i="9"/>
  <c r="E40" i="9"/>
  <c r="N17" i="11"/>
  <c r="N19" i="11"/>
  <c r="M19" i="11"/>
  <c r="M35" i="7"/>
  <c r="L37" i="7"/>
  <c r="M98" i="12"/>
  <c r="L100" i="12"/>
  <c r="M46" i="12"/>
  <c r="L48" i="12"/>
  <c r="L68" i="13"/>
  <c r="E70" i="13"/>
  <c r="M32" i="7"/>
  <c r="L34" i="7"/>
  <c r="M23" i="11"/>
  <c r="L25" i="11"/>
  <c r="E28" i="11"/>
  <c r="L26" i="11"/>
  <c r="M20" i="11"/>
  <c r="L22" i="11"/>
  <c r="L32" i="11"/>
  <c r="E34" i="11"/>
  <c r="M65" i="13"/>
  <c r="L67" i="13"/>
  <c r="M45" i="12"/>
  <c r="N43" i="12"/>
  <c r="N45" i="12"/>
  <c r="L28" i="11"/>
  <c r="M26" i="11"/>
  <c r="M32" i="9"/>
  <c r="L34" i="9"/>
  <c r="L34" i="11"/>
  <c r="M32" i="11"/>
  <c r="N46" i="12"/>
  <c r="N48" i="12"/>
  <c r="M48" i="12"/>
  <c r="M38" i="9"/>
  <c r="L40" i="9"/>
  <c r="N26" i="7"/>
  <c r="N28" i="7"/>
  <c r="M28" i="7"/>
  <c r="M80" i="13"/>
  <c r="L82" i="13"/>
  <c r="M38" i="11"/>
  <c r="L40" i="11"/>
  <c r="M77" i="13"/>
  <c r="L79" i="13"/>
  <c r="M40" i="7"/>
  <c r="N38" i="7"/>
  <c r="N40" i="7"/>
  <c r="L76" i="13"/>
  <c r="M74" i="13"/>
  <c r="N62" i="13"/>
  <c r="N64" i="13"/>
  <c r="M64" i="13"/>
  <c r="L31" i="9"/>
  <c r="M29" i="9"/>
  <c r="L28" i="9"/>
  <c r="M26" i="9"/>
  <c r="L31" i="11"/>
  <c r="M29" i="11"/>
  <c r="N75" i="20"/>
  <c r="N74" i="20"/>
  <c r="L75" i="20"/>
  <c r="L74" i="20"/>
  <c r="J75" i="20"/>
  <c r="J74" i="20"/>
  <c r="F75" i="20"/>
  <c r="F74" i="20"/>
  <c r="K302" i="5"/>
  <c r="D78" i="20"/>
  <c r="H75" i="20"/>
  <c r="H74" i="20"/>
  <c r="M34" i="7"/>
  <c r="N32" i="7"/>
  <c r="N34" i="7"/>
  <c r="N35" i="7"/>
  <c r="N37" i="7"/>
  <c r="M37" i="7"/>
  <c r="N29" i="7"/>
  <c r="N31" i="7"/>
  <c r="M31" i="7"/>
  <c r="M25" i="9"/>
  <c r="N23" i="9"/>
  <c r="N25" i="9"/>
  <c r="N65" i="13"/>
  <c r="N67" i="13"/>
  <c r="M67" i="13"/>
  <c r="M22" i="11"/>
  <c r="N20" i="11"/>
  <c r="N22" i="11"/>
  <c r="M25" i="11"/>
  <c r="N23" i="11"/>
  <c r="N25" i="11"/>
  <c r="M68" i="13"/>
  <c r="L70" i="13"/>
  <c r="M100" i="12"/>
  <c r="N98" i="12"/>
  <c r="N100" i="12"/>
  <c r="N20" i="9"/>
  <c r="N22" i="9"/>
  <c r="M22" i="9"/>
  <c r="M35" i="9"/>
  <c r="L37" i="9"/>
  <c r="M71" i="13"/>
  <c r="L73" i="13"/>
  <c r="M35" i="11"/>
  <c r="L37" i="11"/>
  <c r="N101" i="12"/>
  <c r="N103" i="12"/>
  <c r="M103" i="12"/>
  <c r="N49" i="12"/>
  <c r="N51" i="12"/>
  <c r="M51" i="12"/>
  <c r="M73" i="13"/>
  <c r="N71" i="13"/>
  <c r="N73" i="13"/>
  <c r="J78" i="20"/>
  <c r="J77" i="20"/>
  <c r="F78" i="20"/>
  <c r="F77" i="20"/>
  <c r="K370" i="5"/>
  <c r="D85" i="20"/>
  <c r="H78" i="20"/>
  <c r="H77" i="20"/>
  <c r="D81" i="20"/>
  <c r="L78" i="20"/>
  <c r="L77" i="20"/>
  <c r="M40" i="11"/>
  <c r="N38" i="11"/>
  <c r="N40" i="11"/>
  <c r="M34" i="9"/>
  <c r="N32" i="9"/>
  <c r="N34" i="9"/>
  <c r="N35" i="11"/>
  <c r="N37" i="11"/>
  <c r="M37" i="11"/>
  <c r="N29" i="11"/>
  <c r="N31" i="11"/>
  <c r="M31" i="11"/>
  <c r="M31" i="9"/>
  <c r="N29" i="9"/>
  <c r="N31" i="9"/>
  <c r="M76" i="13"/>
  <c r="N74" i="13"/>
  <c r="N76" i="13"/>
  <c r="M34" i="11"/>
  <c r="N32" i="11"/>
  <c r="N34" i="11"/>
  <c r="N26" i="11"/>
  <c r="N28" i="11"/>
  <c r="M28" i="11"/>
  <c r="N68" i="13"/>
  <c r="N70" i="13"/>
  <c r="M70" i="13"/>
  <c r="M28" i="9"/>
  <c r="N26" i="9"/>
  <c r="N28" i="9"/>
  <c r="M37" i="9"/>
  <c r="N35" i="9"/>
  <c r="N37" i="9"/>
  <c r="N77" i="13"/>
  <c r="N79" i="13"/>
  <c r="M79" i="13"/>
  <c r="M82" i="13"/>
  <c r="N80" i="13"/>
  <c r="N82" i="13"/>
  <c r="N38" i="9"/>
  <c r="N40" i="9"/>
  <c r="M40" i="9"/>
  <c r="H81" i="20"/>
  <c r="H80" i="20"/>
  <c r="J81" i="20"/>
  <c r="J80" i="20"/>
  <c r="F81" i="20"/>
  <c r="F80" i="20"/>
  <c r="K437" i="5"/>
  <c r="L81" i="20"/>
  <c r="L80" i="20"/>
  <c r="F85" i="20"/>
  <c r="F84" i="20"/>
  <c r="K56" i="5"/>
  <c r="J85" i="20"/>
  <c r="J84" i="20"/>
  <c r="D88" i="20"/>
  <c r="N85" i="20"/>
  <c r="L85" i="20"/>
  <c r="L84" i="20"/>
  <c r="H85" i="20"/>
  <c r="H84" i="20"/>
  <c r="H88" i="20"/>
  <c r="H87" i="20"/>
  <c r="J88" i="20"/>
  <c r="J87" i="20"/>
  <c r="L88" i="20"/>
  <c r="L87" i="20"/>
  <c r="N88" i="20"/>
  <c r="N87" i="20"/>
  <c r="F88" i="20"/>
  <c r="F87" i="20"/>
  <c r="K139" i="5"/>
  <c r="D91" i="20"/>
  <c r="K45" i="5"/>
  <c r="K71" i="5"/>
  <c r="K44" i="5"/>
  <c r="K70" i="5"/>
  <c r="K42" i="5"/>
  <c r="K68" i="5"/>
  <c r="K43" i="5"/>
  <c r="K69" i="5"/>
  <c r="K123" i="5"/>
  <c r="K121" i="5"/>
  <c r="K151" i="5"/>
  <c r="K124" i="5"/>
  <c r="K125" i="5"/>
  <c r="K155" i="5"/>
  <c r="K122" i="5"/>
  <c r="K152" i="5"/>
  <c r="J91" i="20"/>
  <c r="J90" i="20"/>
  <c r="H91" i="20"/>
  <c r="H90" i="20"/>
  <c r="N91" i="20"/>
  <c r="N90" i="20"/>
  <c r="L91" i="20"/>
  <c r="L90" i="20"/>
  <c r="F91" i="20"/>
  <c r="F90" i="20"/>
  <c r="K223" i="5"/>
  <c r="D94" i="20"/>
  <c r="K9" i="6"/>
  <c r="K153" i="5"/>
  <c r="H94" i="20"/>
  <c r="H93" i="20"/>
  <c r="J94" i="20"/>
  <c r="J93" i="20"/>
  <c r="D97" i="20"/>
  <c r="F94" i="20"/>
  <c r="F93" i="20"/>
  <c r="K306" i="5"/>
  <c r="N94" i="20"/>
  <c r="N93" i="20"/>
  <c r="L94" i="20"/>
  <c r="L93" i="20"/>
  <c r="K9" i="7"/>
  <c r="K154" i="5"/>
  <c r="K207" i="5"/>
  <c r="K236" i="5"/>
  <c r="K209" i="5"/>
  <c r="K238" i="5"/>
  <c r="K205" i="5"/>
  <c r="K234" i="5"/>
  <c r="K208" i="5"/>
  <c r="K237" i="5"/>
  <c r="K206" i="5"/>
  <c r="K235" i="5"/>
  <c r="K12" i="7"/>
  <c r="K24" i="7"/>
  <c r="K18" i="7"/>
  <c r="K9" i="11"/>
  <c r="K10" i="11"/>
  <c r="K35" i="12"/>
  <c r="K36" i="12"/>
  <c r="K15" i="7"/>
  <c r="K10" i="7"/>
  <c r="K21" i="7"/>
  <c r="K9" i="9"/>
  <c r="K10" i="9"/>
  <c r="K51" i="13"/>
  <c r="K52" i="13"/>
  <c r="K290" i="5"/>
  <c r="K320" i="5"/>
  <c r="K292" i="5"/>
  <c r="K322" i="5"/>
  <c r="K289" i="5"/>
  <c r="K319" i="5"/>
  <c r="K288" i="5"/>
  <c r="K318" i="5"/>
  <c r="K291" i="5"/>
  <c r="K321" i="5"/>
  <c r="L97" i="20"/>
  <c r="L96" i="20"/>
  <c r="N97" i="20"/>
  <c r="H97" i="20"/>
  <c r="H96" i="20"/>
  <c r="J97" i="20"/>
  <c r="J96" i="20"/>
  <c r="F97" i="20"/>
  <c r="F96" i="20"/>
  <c r="K374" i="5"/>
  <c r="D100" i="20"/>
  <c r="K9" i="12"/>
  <c r="K10" i="12"/>
  <c r="K10" i="6"/>
  <c r="K15" i="6"/>
  <c r="K9" i="8"/>
  <c r="K10" i="8"/>
  <c r="K9" i="10"/>
  <c r="K10" i="10"/>
  <c r="K9" i="13"/>
  <c r="K10" i="13"/>
  <c r="K18" i="6"/>
  <c r="K21" i="6"/>
  <c r="K87" i="12"/>
  <c r="K88" i="12"/>
  <c r="K61" i="12"/>
  <c r="K62" i="12"/>
  <c r="K12" i="6"/>
  <c r="K24" i="6"/>
  <c r="K12" i="13"/>
  <c r="K13" i="13"/>
  <c r="K90" i="12"/>
  <c r="K91" i="12"/>
  <c r="K12" i="8"/>
  <c r="K13" i="8"/>
  <c r="K12" i="12"/>
  <c r="K13" i="12"/>
  <c r="K12" i="10"/>
  <c r="K13" i="10"/>
  <c r="K64" i="12"/>
  <c r="K65" i="12"/>
  <c r="K13" i="6"/>
  <c r="K363" i="5"/>
  <c r="K389" i="5"/>
  <c r="K362" i="5"/>
  <c r="K388" i="5"/>
  <c r="K360" i="5"/>
  <c r="K386" i="5"/>
  <c r="K361" i="5"/>
  <c r="K387" i="5"/>
  <c r="K60" i="13"/>
  <c r="K61" i="13"/>
  <c r="K19" i="7"/>
  <c r="K18" i="11"/>
  <c r="K19" i="11"/>
  <c r="K18" i="9"/>
  <c r="K19" i="9"/>
  <c r="K44" i="12"/>
  <c r="K45" i="12"/>
  <c r="K19" i="6"/>
  <c r="K96" i="12"/>
  <c r="K97" i="12"/>
  <c r="K18" i="13"/>
  <c r="K19" i="13"/>
  <c r="K70" i="12"/>
  <c r="K71" i="12"/>
  <c r="K18" i="8"/>
  <c r="K19" i="8"/>
  <c r="K18" i="10"/>
  <c r="K19" i="10"/>
  <c r="K18" i="12"/>
  <c r="K19" i="12"/>
  <c r="K67" i="12"/>
  <c r="K68" i="12"/>
  <c r="K15" i="12"/>
  <c r="K16" i="12"/>
  <c r="K15" i="8"/>
  <c r="K16" i="8"/>
  <c r="K15" i="13"/>
  <c r="K16" i="13"/>
  <c r="K93" i="12"/>
  <c r="K94" i="12"/>
  <c r="K16" i="6"/>
  <c r="K15" i="10"/>
  <c r="K16" i="10"/>
  <c r="K21" i="11"/>
  <c r="K22" i="11"/>
  <c r="K22" i="7"/>
  <c r="K63" i="13"/>
  <c r="K64" i="13"/>
  <c r="K21" i="9"/>
  <c r="K22" i="9"/>
  <c r="K47" i="12"/>
  <c r="K48" i="12"/>
  <c r="K41" i="12"/>
  <c r="K42" i="12"/>
  <c r="K15" i="9"/>
  <c r="K16" i="9"/>
  <c r="K16" i="7"/>
  <c r="K15" i="11"/>
  <c r="K16" i="11"/>
  <c r="K57" i="13"/>
  <c r="K58" i="13"/>
  <c r="K39" i="7"/>
  <c r="K33" i="7"/>
  <c r="K24" i="9"/>
  <c r="K25" i="9"/>
  <c r="K30" i="7"/>
  <c r="K50" i="12"/>
  <c r="K51" i="12"/>
  <c r="K66" i="13"/>
  <c r="K67" i="13"/>
  <c r="K24" i="11"/>
  <c r="K25" i="11"/>
  <c r="K36" i="7"/>
  <c r="K27" i="7"/>
  <c r="K25" i="7"/>
  <c r="K39" i="6"/>
  <c r="K24" i="13"/>
  <c r="K25" i="13"/>
  <c r="K25" i="6"/>
  <c r="K30" i="6"/>
  <c r="K24" i="10"/>
  <c r="K25" i="10"/>
  <c r="K27" i="6"/>
  <c r="K24" i="8"/>
  <c r="K25" i="8"/>
  <c r="K33" i="6"/>
  <c r="K102" i="12"/>
  <c r="K103" i="12"/>
  <c r="K36" i="6"/>
  <c r="K24" i="12"/>
  <c r="K25" i="12"/>
  <c r="K76" i="12"/>
  <c r="K77" i="12"/>
  <c r="K99" i="12"/>
  <c r="K100" i="12"/>
  <c r="K21" i="10"/>
  <c r="K22" i="10"/>
  <c r="K22" i="6"/>
  <c r="K21" i="8"/>
  <c r="K22" i="8"/>
  <c r="K21" i="12"/>
  <c r="K22" i="12"/>
  <c r="K21" i="13"/>
  <c r="K22" i="13"/>
  <c r="K73" i="12"/>
  <c r="K74" i="12"/>
  <c r="F100" i="20"/>
  <c r="F99" i="20"/>
  <c r="K441" i="5"/>
  <c r="H100" i="20"/>
  <c r="H99" i="20"/>
  <c r="J100" i="20"/>
  <c r="J99" i="20"/>
  <c r="L100" i="20"/>
  <c r="L99" i="20"/>
  <c r="N100" i="20"/>
  <c r="K12" i="9"/>
  <c r="K13" i="9"/>
  <c r="K12" i="11"/>
  <c r="K13" i="11"/>
  <c r="K54" i="13"/>
  <c r="K55" i="13"/>
  <c r="K38" i="12"/>
  <c r="K39" i="12"/>
  <c r="K13" i="7"/>
  <c r="K27" i="13"/>
  <c r="K28" i="13"/>
  <c r="K27" i="10"/>
  <c r="K28" i="10"/>
  <c r="K27" i="8"/>
  <c r="K28" i="8"/>
  <c r="K28" i="6"/>
  <c r="K36" i="13"/>
  <c r="K37" i="13"/>
  <c r="K36" i="8"/>
  <c r="K37" i="8"/>
  <c r="K36" i="10"/>
  <c r="K37" i="10"/>
  <c r="K37" i="6"/>
  <c r="K36" i="11"/>
  <c r="K37" i="11"/>
  <c r="K78" i="13"/>
  <c r="K79" i="13"/>
  <c r="K36" i="9"/>
  <c r="K37" i="9"/>
  <c r="K37" i="7"/>
  <c r="K30" i="9"/>
  <c r="K31" i="9"/>
  <c r="K72" i="13"/>
  <c r="K73" i="13"/>
  <c r="K30" i="11"/>
  <c r="K31" i="11"/>
  <c r="K31" i="7"/>
  <c r="K39" i="10"/>
  <c r="K40" i="10"/>
  <c r="K39" i="13"/>
  <c r="K40" i="13"/>
  <c r="K39" i="8"/>
  <c r="K40" i="8"/>
  <c r="K40" i="6"/>
  <c r="K427" i="5"/>
  <c r="K453" i="5"/>
  <c r="K430" i="5"/>
  <c r="K456" i="5"/>
  <c r="K428" i="5"/>
  <c r="K454" i="5"/>
  <c r="K429" i="5"/>
  <c r="K455" i="5"/>
  <c r="K34" i="6"/>
  <c r="K33" i="10"/>
  <c r="K34" i="10"/>
  <c r="K33" i="13"/>
  <c r="K34" i="13"/>
  <c r="K33" i="8"/>
  <c r="K34" i="8"/>
  <c r="K31" i="6"/>
  <c r="K30" i="8"/>
  <c r="K31" i="8"/>
  <c r="K30" i="13"/>
  <c r="K31" i="13"/>
  <c r="K30" i="10"/>
  <c r="K31" i="10"/>
  <c r="K34" i="7"/>
  <c r="K33" i="9"/>
  <c r="K34" i="9"/>
  <c r="K75" i="13"/>
  <c r="K76" i="13"/>
  <c r="K33" i="11"/>
  <c r="K34" i="11"/>
  <c r="K27" i="11"/>
  <c r="K28" i="11"/>
  <c r="K27" i="9"/>
  <c r="K28" i="9"/>
  <c r="K69" i="13"/>
  <c r="K70" i="13"/>
  <c r="K28" i="7"/>
  <c r="K81" i="13"/>
  <c r="K82" i="13"/>
  <c r="K39" i="9"/>
  <c r="K40" i="9"/>
  <c r="K39" i="11"/>
  <c r="K40" i="11"/>
  <c r="K40" i="7"/>
</calcChain>
</file>

<file path=xl/comments1.xml><?xml version="1.0" encoding="utf-8"?>
<comments xmlns="http://schemas.openxmlformats.org/spreadsheetml/2006/main">
  <authors>
    <author>lamhong</author>
  </authors>
  <commentList>
    <comment ref="B3" authorId="0">
      <text>
        <r>
          <rPr>
            <b/>
            <sz val="9"/>
            <color indexed="81"/>
            <rFont val="Tahoma"/>
            <charset val="1"/>
          </rPr>
          <t>BẢNG 5</t>
        </r>
        <r>
          <rPr>
            <sz val="9"/>
            <color indexed="81"/>
            <rFont val="Tahoma"/>
            <charset val="1"/>
          </rPr>
          <t xml:space="preserve">
</t>
        </r>
      </text>
    </comment>
  </commentList>
</comments>
</file>

<file path=xl/comments2.xml><?xml version="1.0" encoding="utf-8"?>
<comments xmlns="http://schemas.openxmlformats.org/spreadsheetml/2006/main">
  <authors>
    <author>lamhong</author>
  </authors>
  <commentList>
    <comment ref="B5" authorId="0">
      <text>
        <r>
          <rPr>
            <sz val="9"/>
            <color indexed="81"/>
            <rFont val="Tahoma"/>
            <charset val="1"/>
          </rPr>
          <t xml:space="preserve">Bảng 32
</t>
        </r>
      </text>
    </comment>
    <comment ref="B49" authorId="0">
      <text>
        <r>
          <rPr>
            <sz val="9"/>
            <color indexed="81"/>
            <rFont val="Tahoma"/>
            <charset val="1"/>
          </rPr>
          <t xml:space="preserve">Bảng 35
</t>
        </r>
      </text>
    </comment>
    <comment ref="B63" authorId="0">
      <text>
        <r>
          <rPr>
            <sz val="9"/>
            <color indexed="81"/>
            <rFont val="Tahoma"/>
            <charset val="1"/>
          </rPr>
          <t xml:space="preserve">Bảng36
</t>
        </r>
      </text>
    </comment>
  </commentList>
</comments>
</file>

<file path=xl/comments3.xml><?xml version="1.0" encoding="utf-8"?>
<comments xmlns="http://schemas.openxmlformats.org/spreadsheetml/2006/main">
  <authors>
    <author>lamhong</author>
  </authors>
  <commentList>
    <comment ref="B5" authorId="0">
      <text>
        <r>
          <rPr>
            <b/>
            <sz val="9"/>
            <color indexed="81"/>
            <rFont val="Tahoma"/>
            <charset val="1"/>
          </rPr>
          <t>Bảng 25</t>
        </r>
        <r>
          <rPr>
            <sz val="9"/>
            <color indexed="81"/>
            <rFont val="Tahoma"/>
            <charset val="1"/>
          </rPr>
          <t xml:space="preserve">
</t>
        </r>
      </text>
    </comment>
    <comment ref="B51" authorId="0">
      <text>
        <r>
          <rPr>
            <b/>
            <sz val="9"/>
            <color indexed="81"/>
            <rFont val="Tahoma"/>
            <charset val="1"/>
          </rPr>
          <t>Bảng 27</t>
        </r>
        <r>
          <rPr>
            <sz val="9"/>
            <color indexed="81"/>
            <rFont val="Tahoma"/>
            <charset val="1"/>
          </rPr>
          <t xml:space="preserve">
</t>
        </r>
      </text>
    </comment>
  </commentList>
</comments>
</file>

<file path=xl/comments4.xml><?xml version="1.0" encoding="utf-8"?>
<comments xmlns="http://schemas.openxmlformats.org/spreadsheetml/2006/main">
  <authors>
    <author>lamhong</author>
  </authors>
  <commentList>
    <comment ref="B5" authorId="0">
      <text>
        <r>
          <rPr>
            <b/>
            <sz val="9"/>
            <color indexed="81"/>
            <rFont val="Tahoma"/>
            <charset val="1"/>
          </rPr>
          <t>Bảng 29</t>
        </r>
        <r>
          <rPr>
            <sz val="9"/>
            <color indexed="81"/>
            <rFont val="Tahoma"/>
            <charset val="1"/>
          </rPr>
          <t xml:space="preserve">
</t>
        </r>
      </text>
    </comment>
    <comment ref="B67" authorId="0">
      <text>
        <r>
          <rPr>
            <sz val="9"/>
            <color indexed="81"/>
            <rFont val="Tahoma"/>
            <charset val="1"/>
          </rPr>
          <t xml:space="preserve">Bảng 37
</t>
        </r>
      </text>
    </comment>
  </commentList>
</comments>
</file>

<file path=xl/comments5.xml><?xml version="1.0" encoding="utf-8"?>
<comments xmlns="http://schemas.openxmlformats.org/spreadsheetml/2006/main">
  <authors>
    <author>lamhong</author>
  </authors>
  <commentList>
    <comment ref="B3" authorId="0">
      <text>
        <r>
          <rPr>
            <b/>
            <sz val="9"/>
            <color indexed="81"/>
            <rFont val="Tahoma"/>
            <charset val="1"/>
          </rPr>
          <t>Bảng 30</t>
        </r>
      </text>
    </comment>
  </commentList>
</comments>
</file>

<file path=xl/comments6.xml><?xml version="1.0" encoding="utf-8"?>
<comments xmlns="http://schemas.openxmlformats.org/spreadsheetml/2006/main">
  <authors>
    <author>lamhong</author>
  </authors>
  <commentList>
    <comment ref="B6" authorId="0">
      <text>
        <r>
          <rPr>
            <sz val="9"/>
            <color indexed="81"/>
            <rFont val="Tahoma"/>
            <charset val="1"/>
          </rPr>
          <t xml:space="preserve">Bảng 38
</t>
        </r>
      </text>
    </comment>
    <comment ref="B55" authorId="0">
      <text>
        <r>
          <rPr>
            <sz val="9"/>
            <color indexed="81"/>
            <rFont val="Tahoma"/>
            <charset val="1"/>
          </rPr>
          <t xml:space="preserve">Bảng 39
</t>
        </r>
      </text>
    </comment>
  </commentList>
</comments>
</file>

<file path=xl/sharedStrings.xml><?xml version="1.0" encoding="utf-8"?>
<sst xmlns="http://schemas.openxmlformats.org/spreadsheetml/2006/main" count="3105" uniqueCount="638">
  <si>
    <t>Số</t>
  </si>
  <si>
    <t xml:space="preserve">Danh mục </t>
  </si>
  <si>
    <t>ĐV</t>
  </si>
  <si>
    <t>T</t>
  </si>
  <si>
    <t xml:space="preserve"> đơn giá </t>
  </si>
  <si>
    <t>THSD</t>
  </si>
  <si>
    <t>TT</t>
  </si>
  <si>
    <t>Dụng cụ</t>
  </si>
  <si>
    <t>tính</t>
  </si>
  <si>
    <t>H</t>
  </si>
  <si>
    <t xml:space="preserve"> (đ) </t>
  </si>
  <si>
    <t>Thiết bị</t>
  </si>
  <si>
    <t>(năm)</t>
  </si>
  <si>
    <t xml:space="preserve"> (đ/ca) </t>
  </si>
  <si>
    <t>Vật liệu</t>
  </si>
  <si>
    <t xml:space="preserve">Áo rét BHLĐ </t>
  </si>
  <si>
    <r>
      <t xml:space="preserve">Máy toàn đạc DCX </t>
    </r>
    <r>
      <rPr>
        <sz val="10"/>
        <rFont val="Times New Roman"/>
      </rPr>
      <t xml:space="preserve">≥ </t>
    </r>
    <r>
      <rPr>
        <sz val="10"/>
        <rFont val="Arial"/>
      </rPr>
      <t>5"</t>
    </r>
  </si>
  <si>
    <t>Điện</t>
  </si>
  <si>
    <t>cái</t>
  </si>
  <si>
    <t>Kw</t>
  </si>
  <si>
    <t>Bản đồ địa hình</t>
  </si>
  <si>
    <t>tờ</t>
  </si>
  <si>
    <t xml:space="preserve">Áo mưa bạt </t>
  </si>
  <si>
    <t>Máy tính xách tay</t>
  </si>
  <si>
    <t>Ba lô</t>
  </si>
  <si>
    <t>Bi đông nhựa</t>
  </si>
  <si>
    <t>Bộ đồ nề</t>
  </si>
  <si>
    <t>Bộ</t>
  </si>
  <si>
    <t>Bản đồ đồ địa chính</t>
  </si>
  <si>
    <t xml:space="preserve">tờ </t>
  </si>
  <si>
    <t>Bộ khắc chữ mặt mốc</t>
  </si>
  <si>
    <t>Bảng tổng hợp TQ</t>
  </si>
  <si>
    <t>Bảng tính toán</t>
  </si>
  <si>
    <t>Cờ hiệu nhỏ</t>
  </si>
  <si>
    <t>Cái</t>
  </si>
  <si>
    <t>Băng dính loại vừa</t>
  </si>
  <si>
    <t>Cuộn</t>
  </si>
  <si>
    <t>Bìa đóng sổ</t>
  </si>
  <si>
    <t>Compa đơn</t>
  </si>
  <si>
    <t>Biên bản bàn giao TQ</t>
  </si>
  <si>
    <t>Compa kép</t>
  </si>
  <si>
    <t xml:space="preserve">Đĩa mềm </t>
  </si>
  <si>
    <t>Đĩa CD</t>
  </si>
  <si>
    <t>đĩa</t>
  </si>
  <si>
    <t>Sổ điện tử</t>
  </si>
  <si>
    <t>Cưa cành</t>
  </si>
  <si>
    <t>Giấy Kroky</t>
  </si>
  <si>
    <t>Cuốc bàn</t>
  </si>
  <si>
    <t>Giấy A4 (nội)</t>
  </si>
  <si>
    <t>Ram</t>
  </si>
  <si>
    <t>Mực in Lazer A4</t>
  </si>
  <si>
    <t>Cuốc chim</t>
  </si>
  <si>
    <t>Máy vi tính</t>
  </si>
  <si>
    <t>Hộp</t>
  </si>
  <si>
    <t>Mực  đen</t>
  </si>
  <si>
    <t>lọ</t>
  </si>
  <si>
    <t>Dao phát cây</t>
  </si>
  <si>
    <t>Pin đèn</t>
  </si>
  <si>
    <t>đôi</t>
  </si>
  <si>
    <t>Máy in phun Ao</t>
  </si>
  <si>
    <t>Sổ kiểm nghiệm máy</t>
  </si>
  <si>
    <t>Q</t>
  </si>
  <si>
    <t>Đèn pin</t>
  </si>
  <si>
    <t>Máy điều hòa</t>
  </si>
  <si>
    <t>Sổ ghi chép</t>
  </si>
  <si>
    <t>Địa bàn kỹ thuật</t>
  </si>
  <si>
    <t>Máy pho to Ao</t>
  </si>
  <si>
    <t>E ke</t>
  </si>
  <si>
    <t>Số liệu toạ độ đIểm gốc</t>
  </si>
  <si>
    <t>bộ</t>
  </si>
  <si>
    <t>đIểm</t>
  </si>
  <si>
    <t>Phần mềm vẽ BĐ</t>
  </si>
  <si>
    <t>Số liệu độ cao đIểm gốc</t>
  </si>
  <si>
    <t>Găng tay bạt</t>
  </si>
  <si>
    <t>Điện năng</t>
  </si>
  <si>
    <t>Xăng</t>
  </si>
  <si>
    <t>Lít</t>
  </si>
  <si>
    <t>Giầy cao cổ</t>
  </si>
  <si>
    <t>Dầu nhờn</t>
  </si>
  <si>
    <t>Ngòi bút vẽ KT</t>
  </si>
  <si>
    <t>Hòm sắt đựng tàI liệu</t>
  </si>
  <si>
    <t>Giấy Ao loại 100g/m2</t>
  </si>
  <si>
    <r>
      <t xml:space="preserve">Máy toàn đạc DCX </t>
    </r>
    <r>
      <rPr>
        <sz val="10"/>
        <rFont val="Times New Roman"/>
      </rPr>
      <t xml:space="preserve">&lt; </t>
    </r>
    <r>
      <rPr>
        <sz val="10"/>
        <rFont val="Arial"/>
      </rPr>
      <t>5"</t>
    </r>
  </si>
  <si>
    <t>Hòm đựng máy, d. cụ</t>
  </si>
  <si>
    <t>Ghi chú điểm toạ độ cũ</t>
  </si>
  <si>
    <t>Ghi chú điểm độ cao cũ</t>
  </si>
  <si>
    <t>Kìm cắt thép</t>
  </si>
  <si>
    <t>Ghi chú điểm toạ độ mới</t>
  </si>
  <si>
    <t>Xe ô tô 9-12 chỗ</t>
  </si>
  <si>
    <t>Máy tính tay casio</t>
  </si>
  <si>
    <t>Sơn đỏ</t>
  </si>
  <si>
    <t>kg</t>
  </si>
  <si>
    <t>Mũ cứng</t>
  </si>
  <si>
    <t>Bộ máy GPS 3 máy</t>
  </si>
  <si>
    <t>Sổ đo góc</t>
  </si>
  <si>
    <t>Q.</t>
  </si>
  <si>
    <t>Sổ đo cạnh</t>
  </si>
  <si>
    <t>Máy bộ đàm (3 máy)</t>
  </si>
  <si>
    <t>Nilon che máy tấm 5m</t>
  </si>
  <si>
    <t>tấm</t>
  </si>
  <si>
    <t>Sổ đo thiên đỉnh</t>
  </si>
  <si>
    <t>Xi măng Sông Gianh PCB30</t>
  </si>
  <si>
    <t>Nilon gói tài liệu</t>
  </si>
  <si>
    <t>Kg</t>
  </si>
  <si>
    <t>Tấm</t>
  </si>
  <si>
    <t>Máy in Laser A4 0,6 kw</t>
  </si>
  <si>
    <t>Cát xây (tại Đông Hà)</t>
  </si>
  <si>
    <t>ống đựng bản đồ</t>
  </si>
  <si>
    <t>m3</t>
  </si>
  <si>
    <t>ống nhòm</t>
  </si>
  <si>
    <t>Đá dăm 1x2 (tại Đầu Mầu)</t>
  </si>
  <si>
    <t>Ô che máy</t>
  </si>
  <si>
    <t>Dấu sứ</t>
  </si>
  <si>
    <t>Gỗ cốt pha dày 3 cm</t>
  </si>
  <si>
    <t>Quần áo BHLĐ</t>
  </si>
  <si>
    <t>Đinh</t>
  </si>
  <si>
    <t>Áo Blu</t>
  </si>
  <si>
    <t>Sắt 10 (Tisco)</t>
  </si>
  <si>
    <t>Bản đồ ĐGHC 364/CT</t>
  </si>
  <si>
    <t>Dép xốp</t>
  </si>
  <si>
    <t>Đôi</t>
  </si>
  <si>
    <t>Cọc gỗ 4x30 cm +đinh 3cm</t>
  </si>
  <si>
    <t>Giấy can</t>
  </si>
  <si>
    <t>Mét</t>
  </si>
  <si>
    <t>Bàn làm việc</t>
  </si>
  <si>
    <t>Diamat</t>
  </si>
  <si>
    <t>Giấy gói hàng</t>
  </si>
  <si>
    <t>Tờ</t>
  </si>
  <si>
    <t>Ghế tựa</t>
  </si>
  <si>
    <t>Mực màu</t>
  </si>
  <si>
    <t>Tuýp</t>
  </si>
  <si>
    <t>Tủ tài liệu</t>
  </si>
  <si>
    <t>Đinh sắt 10,15cm &amp; đệm</t>
  </si>
  <si>
    <t>Thước nhựa 30 cm</t>
  </si>
  <si>
    <t xml:space="preserve">Bảng thống kê hiện trạng đo đạc ĐC các loại đất </t>
  </si>
  <si>
    <t>Bàn đục lỗ</t>
  </si>
  <si>
    <t>Bàn dập ghim bé</t>
  </si>
  <si>
    <t>Bàn dập ghim to</t>
  </si>
  <si>
    <t>Kéo cắt giấy</t>
  </si>
  <si>
    <t>Sổ mục kê</t>
  </si>
  <si>
    <t>Cặp tài liệu (trình ký)</t>
  </si>
  <si>
    <t>Mực in phun (4 hộp màu)</t>
  </si>
  <si>
    <t>Quạt trần 100 W</t>
  </si>
  <si>
    <t>Giấy in A3 (nội)</t>
  </si>
  <si>
    <t>Đèn neon 40 W</t>
  </si>
  <si>
    <t>Bàn vẽ kỹ thuật</t>
  </si>
  <si>
    <t>Giá để tài liệu</t>
  </si>
  <si>
    <t>Máy hút ẩm 2KW</t>
  </si>
  <si>
    <t>Máy hút bụi 1,5KW</t>
  </si>
  <si>
    <t>ram</t>
  </si>
  <si>
    <t>Quạt thông gió 40W</t>
  </si>
  <si>
    <t>Đèn bàn 100W</t>
  </si>
  <si>
    <t>Qui phạm</t>
  </si>
  <si>
    <t>Mực in Lazer A3</t>
  </si>
  <si>
    <t>Tất sợi</t>
  </si>
  <si>
    <t>Cọc gỗ 4x4x30 cm để XĐRG</t>
  </si>
  <si>
    <t>Thước đo độ</t>
  </si>
  <si>
    <t>Thước 3 cạnh ( tỷ lệ)</t>
  </si>
  <si>
    <t>Thước cuộn vải 50m</t>
  </si>
  <si>
    <t>Thước thép cuộn 2m</t>
  </si>
  <si>
    <t>Túi đựng tài liệu</t>
  </si>
  <si>
    <t>Xẻng</t>
  </si>
  <si>
    <t>Xô tôn đựng nước</t>
  </si>
  <si>
    <t>ẩm kế</t>
  </si>
  <si>
    <t>Nhiệt kế</t>
  </si>
  <si>
    <t>áp kế</t>
  </si>
  <si>
    <t>Bóng đèn 100w</t>
  </si>
  <si>
    <t>Máy in laze A4 0,5 kw</t>
  </si>
  <si>
    <t>Búa đập đá, đóng cọc</t>
  </si>
  <si>
    <t>Bút kẻ thẳng</t>
  </si>
  <si>
    <t>Compa vòng tròn nhỏ</t>
  </si>
  <si>
    <t>Thước thép 30 m</t>
  </si>
  <si>
    <t>Ký hiệu bản đồ</t>
  </si>
  <si>
    <t>Kẹp sắt</t>
  </si>
  <si>
    <t>Mia</t>
  </si>
  <si>
    <t>Bảng ngắm</t>
  </si>
  <si>
    <t>Pin khô</t>
  </si>
  <si>
    <t>Đồng hồ báo thức</t>
  </si>
  <si>
    <t>Đồng hồ treo tường</t>
  </si>
  <si>
    <t>Bút xoay đơn</t>
  </si>
  <si>
    <t>Thước 3 cạnh (tỷ lệ)</t>
  </si>
  <si>
    <t>Thước bẹt nhựa 60 cm</t>
  </si>
  <si>
    <t>Máy ổn áp 10 KVA</t>
  </si>
  <si>
    <t>Lưu điện 600 VA</t>
  </si>
  <si>
    <t>Chuột máy tính</t>
  </si>
  <si>
    <t>Đầu ghi CD</t>
  </si>
  <si>
    <t>USB 1GB</t>
  </si>
  <si>
    <t>Đèn điện 0,1 kw</t>
  </si>
  <si>
    <t>NHÂN CÔNG TRÍCH ĐO ĐỊA CHÍNH THỬA ĐẤT NGOÀI KHU VỰC ĐÔ THỊ</t>
  </si>
  <si>
    <t>STT</t>
  </si>
  <si>
    <t>Loại công việc</t>
  </si>
  <si>
    <t>Đơn vị tính</t>
  </si>
  <si>
    <t>Quy mô                       thửa đất                 (m2)</t>
  </si>
  <si>
    <t>Định mức          công nhóm/thửa (1KTV4+2KTV6)</t>
  </si>
  <si>
    <t>Công                            (ngày)</t>
  </si>
  <si>
    <t>Lương ngày (đồng/ngày)</t>
  </si>
  <si>
    <t>Thành tiền (đồng)</t>
  </si>
  <si>
    <t>Tỷ lệ nhân 
công so với
thửa &lt;100m2</t>
  </si>
  <si>
    <t>Cộng</t>
  </si>
  <si>
    <t>Ngoại nghiệp</t>
  </si>
  <si>
    <t>Thửa đất</t>
  </si>
  <si>
    <t>&lt; 100m2</t>
  </si>
  <si>
    <t>Nội Nghiệp</t>
  </si>
  <si>
    <t xml:space="preserve">ĐƠN GIÁ CHI TIẾT SẢN PHẨM ĐO ĐẠC THÀNH LẬP BẢN ĐỒ ĐỊA CHÍNH </t>
  </si>
  <si>
    <t>PCKV:</t>
  </si>
  <si>
    <t>Đơn vị tính: đồng</t>
  </si>
  <si>
    <t>100 - 300m2</t>
  </si>
  <si>
    <t>Số TT</t>
  </si>
  <si>
    <t>Tên sản phẩm</t>
  </si>
  <si>
    <t>Đ vị tính</t>
  </si>
  <si>
    <t>Loại KK</t>
  </si>
  <si>
    <t>Chi phí trực tiếp</t>
  </si>
  <si>
    <t>Chi phí      chung</t>
  </si>
  <si>
    <t>Đơn giá         sản phẩm</t>
  </si>
  <si>
    <t>PCKV 0,1</t>
  </si>
  <si>
    <t>PCKV 0,1 (CPTT)</t>
  </si>
  <si>
    <t>PCKV 0,1 (CP chung)</t>
  </si>
  <si>
    <t>&gt;300 - 500m2</t>
  </si>
  <si>
    <t>ĐMức   công</t>
  </si>
  <si>
    <t>LĐKT</t>
  </si>
  <si>
    <t>LĐPT</t>
  </si>
  <si>
    <t>PCKV</t>
  </si>
  <si>
    <t xml:space="preserve">Vật liệu </t>
  </si>
  <si>
    <t>N. lượng</t>
  </si>
  <si>
    <t>I</t>
  </si>
  <si>
    <t xml:space="preserve">BẢN ĐỒ ĐỊA CHÍNH TỶ LỆ 1/200  </t>
  </si>
  <si>
    <t>&gt;500 - 1000m2</t>
  </si>
  <si>
    <t>&gt;1000 - 3000m2</t>
  </si>
  <si>
    <t>ha</t>
  </si>
  <si>
    <t>&gt;3000 -10.000m2</t>
  </si>
  <si>
    <t>ĐƠN GIÁ SẢN PHẨM TRÍCH ĐO ĐỊA CHÍNH THỬA ĐẤT - KHU VỰC NGOÀI ĐÔ THỊ</t>
  </si>
  <si>
    <t>Đơn vị tính: đồng/thửa</t>
  </si>
  <si>
    <t>1.1</t>
  </si>
  <si>
    <t>Công tác chuẩn bị</t>
  </si>
  <si>
    <t>1-4</t>
  </si>
  <si>
    <t xml:space="preserve">Công việc </t>
  </si>
  <si>
    <t>Đơn vị      tính</t>
  </si>
  <si>
    <t>Quy mô           diện tích          thửa đất         (m2)</t>
  </si>
  <si>
    <t>1.2</t>
  </si>
  <si>
    <t>Lưới đo vẽ</t>
  </si>
  <si>
    <t>NHÂN CÔNG TRÍCH ĐO ĐỊA CHÍNH THỬA ĐẤT - KHU VỰC ĐÔ THỊ</t>
  </si>
  <si>
    <t xml:space="preserve">Đơn giá    sản phẩm </t>
  </si>
  <si>
    <t>Phụ cấp    khu vực      0,1</t>
  </si>
  <si>
    <t>ĐMức</t>
  </si>
  <si>
    <t>(CPTT)</t>
  </si>
  <si>
    <t>(CP chung)</t>
  </si>
  <si>
    <t>công</t>
  </si>
  <si>
    <t>1.3</t>
  </si>
  <si>
    <t>Xác định ranh giới thửa đất</t>
  </si>
  <si>
    <t>Năng lượng</t>
  </si>
  <si>
    <t>Thửa</t>
  </si>
  <si>
    <t>&lt; 100</t>
  </si>
  <si>
    <t>1.4</t>
  </si>
  <si>
    <t>Đo chi tiết</t>
  </si>
  <si>
    <t>1.5</t>
  </si>
  <si>
    <t>Đối soát, kiểm tra</t>
  </si>
  <si>
    <t>100 ÷ 300</t>
  </si>
  <si>
    <t>1.6</t>
  </si>
  <si>
    <t>Giao nhận kết quả đo đạc địa</t>
  </si>
  <si>
    <t>chính với chủ sử dụng đất</t>
  </si>
  <si>
    <t>1.7</t>
  </si>
  <si>
    <t>Phục vụ kiểm tra nghiệm thu</t>
  </si>
  <si>
    <t>&gt;300 ÷ 500</t>
  </si>
  <si>
    <t>Nội nghiệp</t>
  </si>
  <si>
    <t>2.1</t>
  </si>
  <si>
    <t>Lập bản đồ gốc</t>
  </si>
  <si>
    <t>&gt;500 ÷ 1000</t>
  </si>
  <si>
    <t>&gt;1000 ÷ 3000</t>
  </si>
  <si>
    <t>2.2</t>
  </si>
  <si>
    <t>Nhập thông tin thửa đất</t>
  </si>
  <si>
    <t>2.3</t>
  </si>
  <si>
    <t>Lập sổ mục kê</t>
  </si>
  <si>
    <t>&gt;3000 ÷ 10000</t>
  </si>
  <si>
    <t>2.4</t>
  </si>
  <si>
    <t xml:space="preserve">Biên tập, in bản đồ địa chính </t>
  </si>
  <si>
    <t>theo đơn vị hành chính</t>
  </si>
  <si>
    <t>2.5</t>
  </si>
  <si>
    <t>Lập kết quả ĐĐĐC thửa đất</t>
  </si>
  <si>
    <t>2.6</t>
  </si>
  <si>
    <t>&gt;1 ha ÷ 10 ha</t>
  </si>
  <si>
    <t>2.7</t>
  </si>
  <si>
    <t>Xác nhận hồ sơ các cấp</t>
  </si>
  <si>
    <t>2.8</t>
  </si>
  <si>
    <t>Giao nộp thành quả</t>
  </si>
  <si>
    <t>&gt;10 ha ÷ 50 ha</t>
  </si>
  <si>
    <t>&gt;50 ha ÷ 100 ha</t>
  </si>
  <si>
    <t>Tổng hợp</t>
  </si>
  <si>
    <t>&gt;100ha ÷ 500ha</t>
  </si>
  <si>
    <t>&gt;500ha÷1000ha</t>
  </si>
  <si>
    <t>II</t>
  </si>
  <si>
    <t xml:space="preserve">BẢN ĐỒ ĐỊA CHÍNH TỶ LỆ 1/500 </t>
  </si>
  <si>
    <t>ĐƠN GIÁ SẢN PHẨM TRÍCH ĐO ĐỊA CHÍNH THỬA ĐẤT - KHU VỰC ĐÔ THỊ</t>
  </si>
  <si>
    <t>1</t>
  </si>
  <si>
    <t xml:space="preserve">Ghi chú: </t>
  </si>
  <si>
    <t>- Đơn giá trên tính cho trường hợp trích đo độc lập. Trường hợp phải đo nối với lưới tọa độ nhà nước thì được tính thêm mức đo lưới khống chế đo vẽ trên nguyên tắc khoảng 5 km đường ranh giới sử dụng đất bố trí một cặp điểm đo bằng công nghệ GPS; mức tính bằng 0,50 mức đo ngắm lưới địa chính bằng công nghệ GPS (bao gồm: lao động, dụng cụ, vật liệu, thiết bị).</t>
  </si>
  <si>
    <t>- Trường hợp trích đo thửa đất có quy mô &gt;1.000 ha thì cứ 1 km đường ranh giới sử dụng đất được tính 0,4 công nhóm (1KTV4+2KTV6).</t>
  </si>
  <si>
    <t>- Khi 01 đơn vị thực hiện trích đo cho nhiều thửa đất trong cùng một đơn vị hành chính cấp xã, trong cùng 1 ngày thì mức trích đo từ thửa đất thứ 2 trở đi chỉ được tính bằng 80% mức đơn giá theo từng thửa đất tương ứng</t>
  </si>
  <si>
    <t>- Trường hợp chỉ thực hiện kiểm tra, thẩm định bản trích đo địa chính do tổ chức khác hoặc cá nhân lập thì đơn giá được áp dụng bằng 0,25 mức đơn giá tương ứng.</t>
  </si>
  <si>
    <t>Chuẩn bị</t>
  </si>
  <si>
    <t>1-5</t>
  </si>
  <si>
    <t>5</t>
  </si>
  <si>
    <t>ĐƠN GIÁ SẢN PHẨM ĐO ĐẠC CHỈNH LÝ BẢN TRÍCH ĐO ĐỊA CHÍNH HOẶC CHỈNH LÝ
RIÊNG TỪNG THỬA ĐẤT CỦA BẢN ĐỒ ĐỊA CHÍNH - KHU VỰC NÔNG THÔN</t>
  </si>
  <si>
    <t>2</t>
  </si>
  <si>
    <t>ĐƠN GIÁ SẢN PHẨM ĐO ĐẠC CHỈNH LÝ BẢN TRÍCH ĐO ĐỊA CHÍNH HOẶC CHỈNH LÝ
RIÊNG TỪNG THỬA ĐẤT CỦA BẢN ĐỒ ĐỊA CHÍNH - KHU VỰC ĐÔ THỊ</t>
  </si>
  <si>
    <t>III</t>
  </si>
  <si>
    <t xml:space="preserve">BẢN ĐỒ ĐỊA CHÍNH TỶ LỆ 1/1000 </t>
  </si>
  <si>
    <t>ĐƠN GIÁ SẢN PHẨM ĐO ĐẠC CHỈNH LÝ BẢN TRÍCH ĐO ĐỊA CHÍNH HOẶC CHỈNH LÝ
RIÊNG TỪNG THỬA ĐẤT CỦA BẢN ĐỒ ĐỊA CHÍNH - KHU VỰC NÔNG THÔN
(Trường hợp chỉnh lý do yếu tố quy hoạch dựa trên tài liệu được cung cấp)</t>
  </si>
  <si>
    <t>IV</t>
  </si>
  <si>
    <t xml:space="preserve">BẢN ĐỒ ĐỊA CHÍNH TỶ LỆ 1/2000  </t>
  </si>
  <si>
    <t>ĐƠN GIÁ SẢN PHẨM ĐO ĐẠC CHỈNH LÝ BẢN TRÍCH ĐO ĐỊA CHÍNH HOẶC CHỈNH LÝ
RIÊNG TỪNG THỬA ĐẤT CỦA BẢN ĐỒ ĐỊA CHÍNH - KHU VỰC ĐÔ THỊ
(Trường hợp chỉnh lý do yếu tố quy hoạch dựa trên tài liệu cung cấp)</t>
  </si>
  <si>
    <t>Quy mô           diện tích                 tài sản              (m2)</t>
  </si>
  <si>
    <t>=</t>
  </si>
  <si>
    <t>V</t>
  </si>
  <si>
    <t xml:space="preserve">BẢN ĐỒ ĐỊA CHÍNH TỶ LỆ 1/5000 </t>
  </si>
  <si>
    <t xml:space="preserve">ĐƠN GIÁ SẢN PHẨM ĐO ĐẠC TÀI SẢN GẮN LIỀN VỚI ĐẤT LÀ NHÀ VÀ CÔNG TRÌNH XÂY DỰNG KHÁC KHU VỰC ĐÔ THỊ
(Trường hợp đo đạc tài sản không đồng thời với trích đo địa chính thửa đất)                                                </t>
  </si>
  <si>
    <t xml:space="preserve">Quy mô                   diện tích               tài sản       </t>
  </si>
  <si>
    <t>ĐƠN GIÁ SẢN PHẨM ĐO ĐẠC TÀI SẢN KHÔNG PHẢI LÀ NHÀ VÀ CÔNG TRÌNH XÂY DỰNG KHÁC - KHU VỰC NÔNG THÔN
(Khi thực hiện đồng thời với trích đo địa chính thửa đất)</t>
  </si>
  <si>
    <t>Quy mô           diện tích               tài sản
(m2)</t>
  </si>
  <si>
    <t>VI</t>
  </si>
  <si>
    <t xml:space="preserve">BẢN ĐỒ ĐỊA CHÍNH TỶ LỆ 1/10000 </t>
  </si>
  <si>
    <t xml:space="preserve">ĐƠN GIÁ SẢN PHẨM ĐO ĐẠC TÀI SẢN GẮN LIỀN VỚI ĐẤT LÀ NHÀ VÀ CÔNG TRÌNH XÂY DỰNG KHÁC KHU VỰC ĐÔ THỊ
(Trường hợp đo đạc tài sản đồng thời với trích đo địa chính thửa đất)                                                </t>
  </si>
  <si>
    <t>ĐƠN GIÁ SẢN PHẨM ĐO ĐẠC TÀI SẢN KHÔNG PHẢI LÀ NHÀ VÀ CÔNG TRÌNH XÂY DỰNG KHÁC - KHU VỰC ĐÔ THỊ
(Khi thực hiện đồng thời với trích đo địa chính thửa đất)</t>
  </si>
  <si>
    <t>Ghi chú:</t>
  </si>
  <si>
    <t xml:space="preserve">  - Trường hợp nhà, công trình xây dựng khác có nhiều tầng mà diện tích xây dựng ở các tầng không giống nhau phải đo đạc riêng từng tầng thì đơn giá đo đạc tầng sát mặt đất được tính như trên; từ tầng thứ 2 trở lên (nếu phải đo) được tính đơn giá bằng 0,5 lần mức đo đạc của tầng sát mặt đất theo diện tích tương ứng</t>
  </si>
  <si>
    <t xml:space="preserve">  - Trường hợp ranh giới nhà ở và tài sản gắn liền với đất trùng với ranh giới thửa đất thì chỉ được tính đơn giá đo đạc thửa đất.</t>
  </si>
  <si>
    <t>CÁC MỨC CHỈ TIÊU, HỆ SỐ CHỦ YẾU ÁP DỤNG TRONG TÍNH TOÁN ĐƠN GIÁ</t>
  </si>
  <si>
    <t>Nội dung</t>
  </si>
  <si>
    <t>Mức áp dụng</t>
  </si>
  <si>
    <t>Ghi chú</t>
  </si>
  <si>
    <t>đồng/tháng</t>
  </si>
  <si>
    <t>Lương phụ</t>
  </si>
  <si>
    <t>%</t>
  </si>
  <si>
    <t>Trên lương cấp bậc</t>
  </si>
  <si>
    <t>Phụ cấp lưu động</t>
  </si>
  <si>
    <t>Trên lương tối thiểu chung</t>
  </si>
  <si>
    <t>Phụ cấp trách nhiệm</t>
  </si>
  <si>
    <t>Trên lương tối thiểu, tính cho tổ 5 người</t>
  </si>
  <si>
    <t>Phụ cấp độc hại, nguy hiểm</t>
  </si>
  <si>
    <t>Số ngày làm việc trong tháng</t>
  </si>
  <si>
    <t>ngày</t>
  </si>
  <si>
    <t>đồng/ngày</t>
  </si>
  <si>
    <t>Hệ số mức do thời tiết cho công tác ngoại nghiệp</t>
  </si>
  <si>
    <t>Hệ số mức do thời tiết cho công tác nội  nghiệp</t>
  </si>
  <si>
    <t xml:space="preserve">Tỷ lệ tính chi phí chung </t>
  </si>
  <si>
    <t xml:space="preserve">                 Ngoại nghiệp </t>
  </si>
  <si>
    <t xml:space="preserve">                 Nội nghiệp</t>
  </si>
  <si>
    <t>Phụ cấp khu vực (mức 0,1) cho 1 ngày công ngoại nghiệp</t>
  </si>
  <si>
    <t xml:space="preserve">    Trong đó: - Chi phí trực tiếp</t>
  </si>
  <si>
    <t xml:space="preserve">                     - Chi phí chung</t>
  </si>
  <si>
    <t>Phụ cấp khu vực (mức 0,1) cho 1 ngày công nội nghiệp</t>
  </si>
  <si>
    <t xml:space="preserve">  - Đơn giá trên chỉ mới tính cho việc đo đạc tài sản, ngoài đơn giá trên còn được tính thêm phần đơn giá đo đạc địa chính thửa đất theo diện tích tương ứng</t>
  </si>
  <si>
    <t xml:space="preserve">  - Trường hợp ranh giới tài sản gắn liền với đất trùng với ranh giới thửa đất thì chỉ được tính đơn giá đo đạc thửa đất.</t>
  </si>
  <si>
    <t>BẢNG LƯƠNG NGÀY LẬP ĐƠN GIÁ ĐO ĐẠC BẢN ĐỒ, ĐĂNG KÝ ĐẤT ĐAI, TÀI SẢN GẮN LIỀN VỚI ĐẤT,
LẬP HỒ SƠ ĐỊA CHÍNH, CẤP GIẤY CNQSD ĐẤT, QUYỀN SỞ HỮU NHÀ Ở VÀ TÀI SẢN GẮN LIỀN VỚI ĐẤT</t>
  </si>
  <si>
    <t>Lương tối thiểu chung:</t>
  </si>
  <si>
    <t xml:space="preserve"> đồng </t>
  </si>
  <si>
    <t>Bậc lương</t>
  </si>
  <si>
    <t>Hệ số</t>
  </si>
  <si>
    <t>Lương
cấp bậc</t>
  </si>
  <si>
    <t>Lương phụ
(11%)</t>
  </si>
  <si>
    <t>Phụ cấp
lưu động
(0,4)</t>
  </si>
  <si>
    <t>Phụ cấp
trách nhiệm
(0,2/5)</t>
  </si>
  <si>
    <t>PC độc hại,
nguy hiểm
(0,2)</t>
  </si>
  <si>
    <t>Lương
tháng</t>
  </si>
  <si>
    <t>Lương
ngày</t>
  </si>
  <si>
    <t>A</t>
  </si>
  <si>
    <t xml:space="preserve"> Kỹ sư </t>
  </si>
  <si>
    <t>2,34</t>
  </si>
  <si>
    <t>2,67</t>
  </si>
  <si>
    <t>3</t>
  </si>
  <si>
    <t>3,00</t>
  </si>
  <si>
    <t>4</t>
  </si>
  <si>
    <t>3,33</t>
  </si>
  <si>
    <t>3,66</t>
  </si>
  <si>
    <t>6</t>
  </si>
  <si>
    <t>3,99</t>
  </si>
  <si>
    <t>7</t>
  </si>
  <si>
    <t>4,32</t>
  </si>
  <si>
    <t>8</t>
  </si>
  <si>
    <t>4,65</t>
  </si>
  <si>
    <t>B</t>
  </si>
  <si>
    <t>Kỹ thuật viên</t>
  </si>
  <si>
    <t>2,26</t>
  </si>
  <si>
    <t>2,46</t>
  </si>
  <si>
    <t>2,66</t>
  </si>
  <si>
    <t>2,86</t>
  </si>
  <si>
    <t>3,06</t>
  </si>
  <si>
    <t>3,26</t>
  </si>
  <si>
    <t>9</t>
  </si>
  <si>
    <t>3,46</t>
  </si>
  <si>
    <t>10</t>
  </si>
  <si>
    <t>11</t>
  </si>
  <si>
    <t>3,86</t>
  </si>
  <si>
    <t>12</t>
  </si>
  <si>
    <t>4,06</t>
  </si>
  <si>
    <t>C</t>
  </si>
  <si>
    <t>Lái xe</t>
  </si>
  <si>
    <t>2,41</t>
  </si>
  <si>
    <r>
      <t xml:space="preserve">NHÂN CÔNG NGOẠI NGHIỆP ĐO VẼ BẢN ĐỒ ĐỊA CHÍNH TỶ LỆ 1/200 </t>
    </r>
    <r>
      <rPr>
        <b/>
        <sz val="11"/>
        <rFont val="Times New Roman"/>
      </rPr>
      <t>÷</t>
    </r>
    <r>
      <rPr>
        <b/>
        <sz val="11"/>
        <rFont val="Arial"/>
      </rPr>
      <t xml:space="preserve"> 1/10000</t>
    </r>
  </si>
  <si>
    <t>Danh mục công việc</t>
  </si>
  <si>
    <t>ĐV tính</t>
  </si>
  <si>
    <t>Lương ngày (đồng)</t>
  </si>
  <si>
    <t>Tỷ lệ 1/200</t>
  </si>
  <si>
    <t>Tỷ lệ 1/500</t>
  </si>
  <si>
    <t>Tỷ lệ 1/1000</t>
  </si>
  <si>
    <t>Tỷ lệ 1/2000</t>
  </si>
  <si>
    <t>Tỷ lệ 1/5000</t>
  </si>
  <si>
    <t>Tỷ lệ 1/10000</t>
  </si>
  <si>
    <t>ĐM (công)</t>
  </si>
  <si>
    <r>
      <t xml:space="preserve">Chuẩn bị: </t>
    </r>
    <r>
      <rPr>
        <sz val="10"/>
        <rFont val="Arial"/>
      </rPr>
      <t>Nhóm 4KTV</t>
    </r>
  </si>
  <si>
    <t>Mảnh</t>
  </si>
  <si>
    <r>
      <t xml:space="preserve">NHÂN CÔNG NỘI NGHIỆP ĐO VẼ BẢN ĐỒ ĐỊA CHÍNH TỶ LỆ 1/200 </t>
    </r>
    <r>
      <rPr>
        <b/>
        <sz val="11"/>
        <rFont val="Times New Roman"/>
      </rPr>
      <t>÷</t>
    </r>
    <r>
      <rPr>
        <b/>
        <sz val="11"/>
        <rFont val="Arial"/>
      </rPr>
      <t xml:space="preserve"> 1/10000</t>
    </r>
  </si>
  <si>
    <t>ĐV    tính</t>
  </si>
  <si>
    <t>(1KTV4+2KTV6+1KTV10)</t>
  </si>
  <si>
    <t xml:space="preserve">Lập bản đồ gốc </t>
  </si>
  <si>
    <r>
      <t xml:space="preserve">Lưới đo vẽ: </t>
    </r>
    <r>
      <rPr>
        <sz val="10"/>
        <rFont val="Arial"/>
      </rPr>
      <t>Nhóm 5KTV</t>
    </r>
  </si>
  <si>
    <t>(Nhóm 2KTV6)</t>
  </si>
  <si>
    <t>(2KTV4+2KTV6+1KTV10)</t>
  </si>
  <si>
    <t>(1KTV6)</t>
  </si>
  <si>
    <t xml:space="preserve">Biên tập và in bản đồ địa chính </t>
  </si>
  <si>
    <r>
      <rPr>
        <b/>
        <sz val="10"/>
        <rFont val="Arial"/>
      </rPr>
      <t xml:space="preserve">theo đơn vị h. chính </t>
    </r>
    <r>
      <rPr>
        <sz val="10"/>
        <rFont val="Arial"/>
      </rPr>
      <t>(1KTV6)</t>
    </r>
  </si>
  <si>
    <t>Lập kết quả đo đạc địa chính</t>
  </si>
  <si>
    <r>
      <rPr>
        <b/>
        <sz val="10"/>
        <rFont val="Arial"/>
      </rPr>
      <t>thửa đất</t>
    </r>
    <r>
      <rPr>
        <sz val="10"/>
        <rFont val="Arial"/>
      </rPr>
      <t xml:space="preserve"> (1KTV6)</t>
    </r>
  </si>
  <si>
    <t xml:space="preserve">Xác định ranh giới </t>
  </si>
  <si>
    <t>thửa đất</t>
  </si>
  <si>
    <t>Nhóm 2KTV6</t>
  </si>
  <si>
    <r>
      <t xml:space="preserve">Đo chi tiết </t>
    </r>
    <r>
      <rPr>
        <sz val="10"/>
        <rFont val="Arial"/>
      </rPr>
      <t>Nhóm 5KTV</t>
    </r>
  </si>
  <si>
    <t>Đối soát kiểm tra</t>
  </si>
  <si>
    <t>1KTV6</t>
  </si>
  <si>
    <t>Giao nhận kết quả đo đạc</t>
  </si>
  <si>
    <t>địa chính với chủ sử dụng</t>
  </si>
  <si>
    <r>
      <rPr>
        <b/>
        <sz val="10"/>
        <rFont val="Arial"/>
      </rPr>
      <t>đất</t>
    </r>
    <r>
      <rPr>
        <sz val="10"/>
        <rFont val="Arial"/>
      </rPr>
      <t xml:space="preserve"> (1KTV6)</t>
    </r>
  </si>
  <si>
    <r>
      <t xml:space="preserve">Phục vụ KTNT: </t>
    </r>
    <r>
      <rPr>
        <sz val="10"/>
        <rFont val="Arial"/>
      </rPr>
      <t>Nhóm 5KTV</t>
    </r>
  </si>
  <si>
    <r>
      <t xml:space="preserve">DỤNG CỤ NGOẠI NGHIỆP ĐO ĐẠC THÀNH LẬP BẢN ĐỒ ĐỊA CHÍNH TỶ LỆ 1/200 </t>
    </r>
    <r>
      <rPr>
        <b/>
        <sz val="12"/>
        <rFont val="Times New Roman"/>
      </rPr>
      <t>÷</t>
    </r>
    <r>
      <rPr>
        <b/>
        <sz val="12"/>
        <rFont val="Arial"/>
      </rPr>
      <t xml:space="preserve"> 1/10000</t>
    </r>
  </si>
  <si>
    <t>Số    TT</t>
  </si>
  <si>
    <t>Danh mục dụng cụ</t>
  </si>
  <si>
    <t xml:space="preserve"> Đơn giá     dụng cụ    (đồng) </t>
  </si>
  <si>
    <t xml:space="preserve"> Đơn giá     ca máy  (đ/ca) </t>
  </si>
  <si>
    <t>1/200</t>
  </si>
  <si>
    <t>1/500</t>
  </si>
  <si>
    <t>1/1000</t>
  </si>
  <si>
    <t>1/2000</t>
  </si>
  <si>
    <t>1/5000</t>
  </si>
  <si>
    <t>1/10000</t>
  </si>
  <si>
    <t>Định mức (ca/mảnh)</t>
  </si>
  <si>
    <t xml:space="preserve"> Thành tiền              (đồng) </t>
  </si>
  <si>
    <t xml:space="preserve"> LƯỚI ĐO VẼ</t>
  </si>
  <si>
    <t>Áo rét BHLĐ</t>
  </si>
  <si>
    <t>Búa đóng cọc</t>
  </si>
  <si>
    <t>Ống đựng bản đồ</t>
  </si>
  <si>
    <t>KHẤU HAO THIẾT BỊ ĐO ĐẠC THÀNH LẬP BẢN ĐỒ ĐỊA CHÍNH TỶ LỆ 1/200 ÷ 1/10000</t>
  </si>
  <si>
    <t>Định mức tính theo: ca máy/mảnh bản đồ</t>
  </si>
  <si>
    <t>Số   TT</t>
  </si>
  <si>
    <t>Danh mục                    thiết bị</t>
  </si>
  <si>
    <t>ĐVT</t>
  </si>
  <si>
    <t>Số lượng</t>
  </si>
  <si>
    <t>CS (KW)</t>
  </si>
  <si>
    <t>Nguyên giá thiết bị     (đồng)</t>
  </si>
  <si>
    <t>Khấu hao ca máy (đồng/ca)</t>
  </si>
  <si>
    <t>KK1</t>
  </si>
  <si>
    <t>KK2</t>
  </si>
  <si>
    <t>KK3</t>
  </si>
  <si>
    <t>KK4</t>
  </si>
  <si>
    <t>Thước cuộn vải 50 m</t>
  </si>
  <si>
    <t>KK5</t>
  </si>
  <si>
    <t xml:space="preserve">Đm </t>
  </si>
  <si>
    <t>T- tiền (đồng)</t>
  </si>
  <si>
    <t>NGOẠI NGHIỆP</t>
  </si>
  <si>
    <t>LƯỚI ĐO VẼ</t>
  </si>
  <si>
    <t>Máy tính tay</t>
  </si>
  <si>
    <t>Bản đồ tỷ lệ 1/200</t>
  </si>
  <si>
    <t>Ha</t>
  </si>
  <si>
    <t>Máy toàn đạc</t>
  </si>
  <si>
    <t>Com pa vòng tròn nhỏ</t>
  </si>
  <si>
    <t>Máy vi tính xách tay</t>
  </si>
  <si>
    <t>Áp kế</t>
  </si>
  <si>
    <t>Bản đồ tỷ lệ 1/500</t>
  </si>
  <si>
    <t>Cộng (đã tính 5% DC phụ)</t>
  </si>
  <si>
    <t>Bản đồ tỷ lệ 1/1000</t>
  </si>
  <si>
    <t>Tính cho 1 ha</t>
  </si>
  <si>
    <t>Khó khăn 1</t>
  </si>
  <si>
    <t>Khó khăn 2</t>
  </si>
  <si>
    <t>Bản đồ tỷ lệ 1/2000</t>
  </si>
  <si>
    <t>Khó khăn 3</t>
  </si>
  <si>
    <t>Khó khăn 4</t>
  </si>
  <si>
    <t>Khó khăn 5</t>
  </si>
  <si>
    <t>ĐO VẼ CHI TIẾT</t>
  </si>
  <si>
    <t>Bản đồ tỷ lệ 1/5000</t>
  </si>
  <si>
    <t>NĂNG LƯỢNG ĐO ĐẠC THÀNH LẬP BẢN ĐỒ ĐỊA CHÍNH TỶ LỆ 1/200 ÷ 1/10000</t>
  </si>
  <si>
    <t>Định mức tính cho 01 mảnh bản đồ</t>
  </si>
  <si>
    <t>Danh mục</t>
  </si>
  <si>
    <t xml:space="preserve"> Đơn giá (đồng) </t>
  </si>
  <si>
    <t>Bản đồ tỷ lệ 1/10000</t>
  </si>
  <si>
    <t xml:space="preserve">Hòm sắt đựng tàI liệu </t>
  </si>
  <si>
    <t>Quy phạm</t>
  </si>
  <si>
    <t>Bản đồ 1/500</t>
  </si>
  <si>
    <t>Máy tính Casio</t>
  </si>
  <si>
    <t>Bản đồ 1/1000</t>
  </si>
  <si>
    <t>NỘI NGHIỆP</t>
  </si>
  <si>
    <t>LẬP BẢN ĐỒ GỐC</t>
  </si>
  <si>
    <t>Bản đồ 1/2000</t>
  </si>
  <si>
    <t>Bản đồ 1/5000</t>
  </si>
  <si>
    <t>Bản đồ 1/10000</t>
  </si>
  <si>
    <r>
      <t xml:space="preserve">CHUẨN BỊ: </t>
    </r>
    <r>
      <rPr>
        <sz val="10"/>
        <rFont val="Arial"/>
      </rPr>
      <t>(Mức tính bằng 0,4 mức đo vẽ chi tiết khó khăn loại 3)</t>
    </r>
  </si>
  <si>
    <r>
      <t xml:space="preserve">Khó khăn 1 </t>
    </r>
    <r>
      <rPr>
        <b/>
        <sz val="10"/>
        <rFont val="Times New Roman"/>
      </rPr>
      <t>÷</t>
    </r>
    <r>
      <rPr>
        <b/>
        <sz val="10"/>
        <rFont val="Arial"/>
      </rPr>
      <t xml:space="preserve"> 5</t>
    </r>
  </si>
  <si>
    <r>
      <t xml:space="preserve">XÁC ĐỊNH RANH GIỚI: </t>
    </r>
    <r>
      <rPr>
        <sz val="10"/>
        <rFont val="Arial"/>
      </rPr>
      <t>(Mức tính bằng 0,4 mức đo vẽ chi tiết)</t>
    </r>
  </si>
  <si>
    <t>Máy vi tính PC</t>
  </si>
  <si>
    <t>LẬP KẾT QUẢ ĐO ĐẠC ĐỊA CHÍNH THỬA ĐẤT</t>
  </si>
  <si>
    <t>Phần mềm vẽ bản đồ</t>
  </si>
  <si>
    <t>Máy in Laser A4</t>
  </si>
  <si>
    <r>
      <t xml:space="preserve">ĐỐI SOÁT KIỂM TRA </t>
    </r>
    <r>
      <rPr>
        <sz val="10"/>
        <rFont val="Arial"/>
      </rPr>
      <t>(Mức tính bằng 0,4 mức đo vẽ chi tiết)</t>
    </r>
  </si>
  <si>
    <t>Điều hoà</t>
  </si>
  <si>
    <r>
      <t xml:space="preserve">XÁC NHẬN KẾT QUẢ ĐO ĐẠC ĐỊA CHÍNH VỚI CSD </t>
    </r>
    <r>
      <rPr>
        <sz val="10"/>
        <rFont val="Arial"/>
      </rPr>
      <t>(Mức tính bằng 0,4 mức đo vẽ chi tiết)</t>
    </r>
  </si>
  <si>
    <t>VII</t>
  </si>
  <si>
    <r>
      <t xml:space="preserve">PHỤC VỤ KIỂM TRA NGHIỆM THU: </t>
    </r>
    <r>
      <rPr>
        <sz val="10"/>
        <rFont val="Arial"/>
      </rPr>
      <t>(Mức tính bằng 0,4 mức đo vẽ chi tiết khó khăn loại 3)</t>
    </r>
  </si>
  <si>
    <r>
      <t xml:space="preserve">Khó khăn 1 </t>
    </r>
    <r>
      <rPr>
        <b/>
        <sz val="10"/>
        <rFont val="Times New Roman"/>
      </rPr>
      <t>÷</t>
    </r>
    <r>
      <rPr>
        <b/>
        <sz val="10"/>
        <rFont val="Arial"/>
      </rPr>
      <t xml:space="preserve"> 5</t>
    </r>
  </si>
  <si>
    <t>NHẬP THÔNG TIN THỬA ĐẤT</t>
  </si>
  <si>
    <t>3.1</t>
  </si>
  <si>
    <t>3.2</t>
  </si>
  <si>
    <t>3.3</t>
  </si>
  <si>
    <t>3.4</t>
  </si>
  <si>
    <t>3.5</t>
  </si>
  <si>
    <t>3.6</t>
  </si>
  <si>
    <t>BIÊN TẬP VÀ IN BẢN ĐỒ ĐỊA CHÍNH THEO ĐƠN VỊ HÀNH CHÍNH</t>
  </si>
  <si>
    <t>Máy vi tính, phần mềm</t>
  </si>
  <si>
    <t>4.1</t>
  </si>
  <si>
    <t>4.2</t>
  </si>
  <si>
    <t>4.3</t>
  </si>
  <si>
    <t>4.4</t>
  </si>
  <si>
    <t>4.5</t>
  </si>
  <si>
    <t>4.6</t>
  </si>
  <si>
    <t>VẬT LIỆU NGOẠI NGHIỆP ĐO ĐẠC THÀNH LẬP BẢN ĐỒ ĐỊA CHÍNH TỶ LỆ 1/200 ÷ 1/10000</t>
  </si>
  <si>
    <t>Danh mục vật liệu</t>
  </si>
  <si>
    <t xml:space="preserve"> Đơn giá
vật liệu
(đồng) </t>
  </si>
  <si>
    <t xml:space="preserve">Định mức </t>
  </si>
  <si>
    <t xml:space="preserve">Thành tiền
(đồng) </t>
  </si>
  <si>
    <t>Bảng tổng hợp thành quả</t>
  </si>
  <si>
    <t>cuộn</t>
  </si>
  <si>
    <t>Biên bản bàn giao thành quả</t>
  </si>
  <si>
    <t>tuýp</t>
  </si>
  <si>
    <t>Sổ đo các loại</t>
  </si>
  <si>
    <t>Số liệu toạ độ điểm cũ</t>
  </si>
  <si>
    <t xml:space="preserve">Bảng thống kê hiện trạng  </t>
  </si>
  <si>
    <t>Giấy A4</t>
  </si>
  <si>
    <t>Giấy A3</t>
  </si>
  <si>
    <t>Mực in A4</t>
  </si>
  <si>
    <t>hộp</t>
  </si>
  <si>
    <t>Mực in A3</t>
  </si>
  <si>
    <t>mét</t>
  </si>
  <si>
    <t>Số liệu độ cao điểm cũ</t>
  </si>
  <si>
    <t>Cộng (đã tính 8% VL nhỏ)</t>
  </si>
  <si>
    <t xml:space="preserve">1. Mức vật liệu cho công việc chuẩn bị </t>
  </si>
  <si>
    <t>Khó khăn 1 ÷ 5</t>
  </si>
  <si>
    <t>2. Mức vật liệu cho công việc xây dựng lưới đo vẽ</t>
  </si>
  <si>
    <t>3. Mức vật liệu cho công việc xác định ranh giới thửa đất</t>
  </si>
  <si>
    <t xml:space="preserve">4. Mức vật liệu cho công việc đo vẽ chi tiết </t>
  </si>
  <si>
    <t>5. Mức vật liệu cho công việc đối soát kiểm tra</t>
  </si>
  <si>
    <t>6. Mức vật liệu cho công việc xác nhận kết quả đo đạc địa chính với chủ sử dụng</t>
  </si>
  <si>
    <t>7. Mức vật liệu cho công việc phục vụ kiểm tra nghiệm thu</t>
  </si>
  <si>
    <t>VẬT LIỆU NỘI NGHIỆP ĐO ĐẠC THÀNH LẬP BẢN ĐỒ ĐỊA CHÍNH TỶ LỆ 1/200 ÷ 1/10000</t>
  </si>
  <si>
    <t xml:space="preserve"> Đơn giá      vật liệu    (đồng) </t>
  </si>
  <si>
    <t xml:space="preserve">Định   mức </t>
  </si>
  <si>
    <t xml:space="preserve"> Thành tiền   (đồng) </t>
  </si>
  <si>
    <t>VẬT LIỆU VẼ BẢN GỐC, LẬP KẾT QUẢ ĐO ĐẠC ĐỊA CHÍNH THỬA ĐẤT</t>
  </si>
  <si>
    <t>Ghi chú điểm tọa độ cũ</t>
  </si>
  <si>
    <t xml:space="preserve">Giấy Ao loại 100g/m2 </t>
  </si>
  <si>
    <t>Số liệu tọa độ điểm cũ</t>
  </si>
  <si>
    <t>Mực in phun (4 hộp 4 màu)</t>
  </si>
  <si>
    <t>Mức vật liệu lập kết quả đo đạc địa chính thửa đất</t>
  </si>
  <si>
    <t>Mức vật liệu xác nhận hồ sơ các cấp</t>
  </si>
  <si>
    <t>Mức vật liệu lập Sổ mục kê</t>
  </si>
  <si>
    <t>Mức vật liệu nhập thông tin thửa đất</t>
  </si>
  <si>
    <t>Mức vật liệu phục vụ kiểm tra nghiệm thu</t>
  </si>
  <si>
    <t>DỤNG CỤ NỘI NGHIỆP ĐO ĐẠC THÀNH LẬP BẢN ĐỒ ĐỊA CHÍNH TỶ LỆ 1/200 ÷ 1/10000</t>
  </si>
  <si>
    <t xml:space="preserve"> Đơn giá
ca máy
(đ/ca) </t>
  </si>
  <si>
    <t>Định        mức (ca/mảnh)</t>
  </si>
  <si>
    <t xml:space="preserve"> Thành     tiền   (đồng) </t>
  </si>
  <si>
    <t xml:space="preserve"> Thành      tiền   (đồng) </t>
  </si>
  <si>
    <t>LẬP BẢN ĐỒ GỐC THEO CÔNG NGHỆ SỐ</t>
  </si>
  <si>
    <t>Mức vật liệu biên tập và in bản đồ địa chính theo đơn vị hành chính</t>
  </si>
  <si>
    <t>0,02</t>
  </si>
  <si>
    <t>0,05</t>
  </si>
  <si>
    <t>0,06</t>
  </si>
  <si>
    <t>Hòm sắt đựng tài liệu</t>
  </si>
  <si>
    <t>Thước bẹt nhựa 60cm</t>
  </si>
  <si>
    <t>Máy ổn áp (chung) 10A</t>
  </si>
  <si>
    <t>Lưu điện 600W</t>
  </si>
  <si>
    <r>
      <t xml:space="preserve">Tính cho 1 ha </t>
    </r>
    <r>
      <rPr>
        <b/>
        <i/>
        <sz val="9"/>
        <rFont val="Arial"/>
      </rPr>
      <t xml:space="preserve">(mức KK 1 </t>
    </r>
    <r>
      <rPr>
        <b/>
        <i/>
        <sz val="9"/>
        <rFont val="Times New Roman"/>
      </rPr>
      <t>÷</t>
    </r>
    <r>
      <rPr>
        <b/>
        <i/>
        <sz val="8"/>
        <rFont val="Arial"/>
      </rPr>
      <t xml:space="preserve"> 5)</t>
    </r>
  </si>
  <si>
    <t>USB (1GB)</t>
  </si>
  <si>
    <t>Bóng điện 100W</t>
  </si>
  <si>
    <t xml:space="preserve">NHẬP THÔNG TIN THỬA ĐẤT: </t>
  </si>
  <si>
    <t>Mức tính theo mức dụng cụ lập bản đồ gốc loại KK3 theo hệ số:</t>
  </si>
  <si>
    <r>
      <t>Khó khăn 1 ÷</t>
    </r>
    <r>
      <rPr>
        <b/>
        <sz val="9"/>
        <color indexed="8"/>
        <rFont val="Arial"/>
      </rPr>
      <t xml:space="preserve"> 5</t>
    </r>
  </si>
  <si>
    <r>
      <t xml:space="preserve">XÁC NHẬN HỒ SƠ CÁC CẤP: </t>
    </r>
    <r>
      <rPr>
        <sz val="10"/>
        <rFont val="Arial"/>
      </rPr>
      <t>(Mức tính bằng 0,3 mức lập bản đồ gốc theo công nghệ số khó khăn loại 3)</t>
    </r>
  </si>
  <si>
    <r>
      <t>Khó khăn 1 ÷</t>
    </r>
    <r>
      <rPr>
        <b/>
        <sz val="9"/>
        <color indexed="8"/>
        <rFont val="Arial"/>
      </rPr>
      <t xml:space="preserve"> 5</t>
    </r>
  </si>
  <si>
    <r>
      <t xml:space="preserve">LẬP SỔ MỤC KÊ: </t>
    </r>
    <r>
      <rPr>
        <sz val="10"/>
        <rFont val="Arial"/>
      </rPr>
      <t>(Mức tính bằng 0,3 mức lập bản đồ gốc theo công nghệ số khó khăn loại 3)</t>
    </r>
  </si>
  <si>
    <r>
      <t>Khó khăn 1 ÷</t>
    </r>
    <r>
      <rPr>
        <b/>
        <sz val="9"/>
        <color indexed="8"/>
        <rFont val="Arial"/>
      </rPr>
      <t xml:space="preserve"> 5</t>
    </r>
  </si>
  <si>
    <r>
      <t>Khó khăn 1 ÷</t>
    </r>
    <r>
      <rPr>
        <b/>
        <sz val="9"/>
        <color indexed="8"/>
        <rFont val="Arial"/>
      </rPr>
      <t xml:space="preserve"> 5</t>
    </r>
  </si>
  <si>
    <t xml:space="preserve">Điện </t>
  </si>
  <si>
    <r>
      <t>Khó khăn 1 ÷</t>
    </r>
    <r>
      <rPr>
        <b/>
        <sz val="9"/>
        <color indexed="8"/>
        <rFont val="Arial"/>
      </rPr>
      <t xml:space="preserve"> 5</t>
    </r>
  </si>
  <si>
    <t>Máy ổn áp (10A)</t>
  </si>
  <si>
    <t>Đầu ghi đĩa CD 0,04</t>
  </si>
  <si>
    <r>
      <t>Khó khăn 1 ÷</t>
    </r>
    <r>
      <rPr>
        <b/>
        <sz val="9"/>
        <color indexed="8"/>
        <rFont val="Arial"/>
      </rPr>
      <t xml:space="preserve"> 5</t>
    </r>
  </si>
  <si>
    <t>VIII</t>
  </si>
  <si>
    <r>
      <t xml:space="preserve">GIAO NỘP THÀNH QUẢ: </t>
    </r>
    <r>
      <rPr>
        <sz val="10"/>
        <rFont val="Arial"/>
      </rPr>
      <t>(Mức tính bằng 0,05 mức biên tập và in bản đồ địa chính theo đơn vị hành chính)</t>
    </r>
  </si>
  <si>
    <r>
      <t>Khó khăn 1 ÷</t>
    </r>
    <r>
      <rPr>
        <b/>
        <sz val="9"/>
        <color indexed="8"/>
        <rFont val="Arial"/>
      </rPr>
      <t xml:space="preserve"> 5</t>
    </r>
  </si>
  <si>
    <r>
      <t>ĐƠN GIÁ SẢN PHẨM ĐO ĐẠC TÀI SẢN GẮN LIỀN VỚI ĐẤT LÀ NHÀ VÀ CÔNG TRÌNH XÂY DỰNG KHÁC</t>
    </r>
    <r>
      <rPr>
        <sz val="12"/>
        <rFont val="Arial"/>
      </rPr>
      <t>-</t>
    </r>
    <r>
      <rPr>
        <b/>
        <sz val="12"/>
        <rFont val="Arial"/>
      </rPr>
      <t xml:space="preserve"> KHU VỰC NÔNG THÔN 
(Trường hợp đo đạc tài sản không đồng thời với trích đo địa chính thửa đất)                                             </t>
    </r>
  </si>
  <si>
    <r>
      <t>ĐƠN GIÁ SẢN PHẨM ĐO ĐẠC TÀI SẢN GẮN LIỀN VỚI ĐẤT LÀ NHÀ VÀ CÔNG TRÌNH XÂY DỰNG KHÁC</t>
    </r>
    <r>
      <rPr>
        <sz val="12"/>
        <rFont val="Arial"/>
      </rPr>
      <t>-</t>
    </r>
    <r>
      <rPr>
        <b/>
        <sz val="12"/>
        <rFont val="Arial"/>
      </rPr>
      <t xml:space="preserve"> KHU VỰC NÔNG THÔN 
(Trường hợp đo đạc tài sản đồng thời với trích đo địa chính thửa đất)                                             </t>
    </r>
  </si>
  <si>
    <t>kW</t>
  </si>
  <si>
    <t xml:space="preserve"> - Đất giao thông đường bộ, đường sắt, đê điều và đất thủy hệ được nhà nước giao quản lý không thuộc diện phải cấp GCN khi phải đo vẽ thì được tính bằng 0,3 lần định mức tại 2 bảng trên</t>
  </si>
  <si>
    <t>Ghi Chú</t>
  </si>
  <si>
    <t xml:space="preserve"> - Trường hợp phải đo vẽ chi tiết địa hình thì mức tính bằng 0,10 mức đo vẽ chi tiết</t>
  </si>
  <si>
    <t>Mức vật liệu vẽ bản đồ số</t>
  </si>
  <si>
    <t>Mức vật liệu KTNT và giao nộp thành phẩm</t>
  </si>
  <si>
    <t xml:space="preserve">Đất giao thông đường bộ, đường sắt, đê điều và đất thủy hệ được nhà nước
giao quản lý không thuộc diện phải cấp GCN </t>
  </si>
  <si>
    <r>
      <t xml:space="preserve">PHỤC VỤ KIỂM TRA NGHIỆM THU: </t>
    </r>
    <r>
      <rPr>
        <sz val="10"/>
        <rFont val="Arial"/>
      </rPr>
      <t>(Mức tính bằng 0,3 mức lập bản đồ gốc theo công nghệ số khó khăn loại 3)</t>
    </r>
  </si>
  <si>
    <t xml:space="preserve"> - Trường hợp phải đo vẽ địa  hình mức vật liệu tính bằng 0,10 mức tại 2 bảng trên </t>
  </si>
  <si>
    <t xml:space="preserve">Trường hợp phải đo vẽ địa hình </t>
  </si>
  <si>
    <t xml:space="preserve"> -  Đất giao thông đường bộ, đường sắt, đê điều và đất thủy hệ được nhà nước giao quản lý không thuộc diện phải cấp GCN khi phải đo vẽ thì được tính bằng 0,3 lần định mức tại bảng trên</t>
  </si>
  <si>
    <t xml:space="preserve"> -  Trường hợp phải đo vẽ chi tiết địa hình thì mức tính bằng 0,10 mức đo vẽ chi tiết BĐĐC (mức số 2) tại bảng trên</t>
  </si>
  <si>
    <t xml:space="preserve"> - Trường hợp phải đo vẽ địa hình mức vật liệu tính thêm 0,10 mức tại 2 bảng trên</t>
  </si>
  <si>
    <t xml:space="preserve"> - Đất giao thông đường bộ, đường sắt, đê điều và đất thủy hệ được nhà nước giao quản lý không thuộc diện phải cấp GCN khi phải đo vẽ thì được tính bằng 0,3 lần định mức tại 2 bảng trên.</t>
  </si>
  <si>
    <t xml:space="preserve">Đơn giá sản phẩm </t>
  </si>
  <si>
    <t xml:space="preserve">LĐPT tăng thêm vùng TXKỳ Anh TP Hà Tĩnh  </t>
  </si>
  <si>
    <t>Đơn giá tiền công LĐPT Vùng IV</t>
  </si>
  <si>
    <t>Áp dụng từ 01/7/2018</t>
  </si>
  <si>
    <t>Quy định tại Thông tư liên tịch số 136/2017/TT-BTC ngày 22/12/2017</t>
  </si>
  <si>
    <t>Đơn giá         sản phẩm TP, TX KY Anh</t>
  </si>
  <si>
    <t xml:space="preserve"> chính với chủ sử dụng đất</t>
  </si>
  <si>
    <t>Quy mô  diện tích          thửa đất  (m2)</t>
  </si>
  <si>
    <t xml:space="preserve">Chi phí chung    </t>
  </si>
  <si>
    <t xml:space="preserve">Chi phí chung   </t>
  </si>
  <si>
    <t>BHXH -BH TNLĐ - BNN-  BHYT - BH thất nghiệp - KPCĐ</t>
  </si>
  <si>
    <t>BHXH, BH TNLĐ -BNN, BHYT,
KPCĐ, BHTN
(23,5%)</t>
  </si>
  <si>
    <t xml:space="preserve">(Kèm theo Quyết định số          /2018/QĐ-UBND ngày     tháng     năm 2018 của UBND tỉnh Hà Tĩnh) </t>
  </si>
  <si>
    <t>Quy mô diện tích          thửa đất (m2)</t>
  </si>
  <si>
    <t xml:space="preserve">Đơn giá  sản phẩm </t>
  </si>
  <si>
    <t>Phụ cấp  khu vực  0,1</t>
  </si>
  <si>
    <t>Mức lương cơ sở</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</si>
</sst>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72" formatCode="_(* #,##0_);_(* \(#,##0\);_(* &quot;-&quot;??_);_(@_)"/>
    <numFmt numFmtId="173" formatCode="#,##0.000"/>
    <numFmt numFmtId="174" formatCode="0.0"/>
    <numFmt numFmtId="175" formatCode="_(* #,##0.000_);_(* \(#,##0.000\);_(* &quot;-&quot;??_);_(@_)"/>
    <numFmt numFmtId="176" formatCode="_-* #,##0\ _₫_-;\-* #,##0\ _₫_-;_-* &quot;-&quot;??\ _₫_-;_-@"/>
    <numFmt numFmtId="177" formatCode="_-* #,##0.00\ _₫_-;\-* #,##0.00\ _₫_-;_-* &quot;-&quot;??\ _₫_-;_-@"/>
    <numFmt numFmtId="178" formatCode="#,##0.0"/>
    <numFmt numFmtId="179" formatCode="0.000"/>
    <numFmt numFmtId="180" formatCode="_-* #,##0.00_-;\-* #,##0.00_-;_-* &quot;-&quot;??_-;_-@"/>
    <numFmt numFmtId="181" formatCode="_(* #,##0.0_);_(* \(#,##0.0\);_(* &quot;-&quot;??_);_(@_)"/>
  </numFmts>
  <fonts count="63">
    <font>
      <sz val="13"/>
      <color rgb="FF000000"/>
      <name val="Times New Roman"/>
    </font>
    <font>
      <b/>
      <sz val="10"/>
      <name val="Arial"/>
    </font>
    <font>
      <sz val="13"/>
      <name val="Times New Roman"/>
    </font>
    <font>
      <sz val="10"/>
      <name val="Arial"/>
    </font>
    <font>
      <sz val="10"/>
      <name val=".vnarial"/>
    </font>
    <font>
      <sz val="10"/>
      <color indexed="8"/>
      <name val="Arial"/>
    </font>
    <font>
      <b/>
      <sz val="13"/>
      <name val="Arial"/>
    </font>
    <font>
      <sz val="13"/>
      <name val="Arial"/>
    </font>
    <font>
      <b/>
      <i/>
      <sz val="10"/>
      <name val="Arial"/>
    </font>
    <font>
      <sz val="11"/>
      <name val="Arial"/>
    </font>
    <font>
      <sz val="13"/>
      <name val="Times New Roman"/>
    </font>
    <font>
      <b/>
      <sz val="12"/>
      <name val="Arial"/>
    </font>
    <font>
      <b/>
      <sz val="14"/>
      <name val="Arial"/>
    </font>
    <font>
      <i/>
      <sz val="9"/>
      <name val="Arial"/>
    </font>
    <font>
      <b/>
      <sz val="8"/>
      <name val="Arial"/>
    </font>
    <font>
      <sz val="8"/>
      <name val="Arial"/>
    </font>
    <font>
      <sz val="12"/>
      <name val="Arial"/>
    </font>
    <font>
      <b/>
      <sz val="11"/>
      <name val="Arial"/>
    </font>
    <font>
      <b/>
      <sz val="10"/>
      <name val="Times New Roman"/>
    </font>
    <font>
      <b/>
      <sz val="13"/>
      <name val="Times New Roman"/>
    </font>
    <font>
      <sz val="11"/>
      <name val="Times New Roman"/>
    </font>
    <font>
      <b/>
      <sz val="11"/>
      <name val=".vnarial"/>
    </font>
    <font>
      <sz val="12"/>
      <color indexed="8"/>
      <name val="Times New Roman"/>
    </font>
    <font>
      <b/>
      <sz val="14"/>
      <name val="Times New Roman"/>
    </font>
    <font>
      <sz val="10"/>
      <name val="Times New Roman"/>
    </font>
    <font>
      <sz val="13"/>
      <color indexed="10"/>
      <name val="Times New Roman"/>
    </font>
    <font>
      <b/>
      <sz val="9"/>
      <name val="Arial"/>
    </font>
    <font>
      <sz val="9"/>
      <name val="Arial"/>
    </font>
    <font>
      <sz val="9"/>
      <color indexed="10"/>
      <name val="Arial"/>
    </font>
    <font>
      <b/>
      <sz val="8"/>
      <name val="Arial Narrow"/>
    </font>
    <font>
      <b/>
      <u/>
      <sz val="10"/>
      <name val="Arial"/>
    </font>
    <font>
      <b/>
      <i/>
      <sz val="8"/>
      <name val="Arial"/>
    </font>
    <font>
      <b/>
      <i/>
      <sz val="9"/>
      <name val="Arial"/>
    </font>
    <font>
      <b/>
      <sz val="10"/>
      <color indexed="8"/>
      <name val="Arial"/>
    </font>
    <font>
      <b/>
      <sz val="11"/>
      <name val="Times New Roman"/>
    </font>
    <font>
      <b/>
      <sz val="12"/>
      <name val="Times New Roman"/>
    </font>
    <font>
      <b/>
      <i/>
      <sz val="9"/>
      <name val="Times New Roman"/>
    </font>
    <font>
      <b/>
      <sz val="9"/>
      <color indexed="8"/>
      <name val="Arial"/>
    </font>
    <font>
      <sz val="8"/>
      <name val="Times New Roman"/>
    </font>
    <font>
      <b/>
      <sz val="9"/>
      <name val="Arial"/>
      <family val="2"/>
    </font>
    <font>
      <sz val="10"/>
      <name val="Arial"/>
      <family val="2"/>
    </font>
    <font>
      <sz val="9"/>
      <name val="Arial"/>
      <family val="2"/>
    </font>
    <font>
      <sz val="13"/>
      <name val="Times New Roman"/>
      <family val="1"/>
    </font>
    <font>
      <sz val="8"/>
      <name val="Arial"/>
      <family val="2"/>
    </font>
    <font>
      <b/>
      <sz val="10"/>
      <name val="Arial"/>
      <family val="2"/>
    </font>
    <font>
      <b/>
      <sz val="8"/>
      <name val="Arial"/>
      <family val="2"/>
    </font>
    <font>
      <b/>
      <sz val="10"/>
      <color indexed="8"/>
      <name val="Arial"/>
      <family val="2"/>
    </font>
    <font>
      <sz val="10"/>
      <color indexed="8"/>
      <name val="Arial"/>
      <family val="2"/>
    </font>
    <font>
      <sz val="14"/>
      <color indexed="8"/>
      <name val="Times New Roman"/>
      <family val="1"/>
    </font>
    <font>
      <b/>
      <sz val="13"/>
      <color indexed="8"/>
      <name val="Times New Roman"/>
      <family val="1"/>
    </font>
    <font>
      <sz val="10"/>
      <color indexed="8"/>
      <name val="Arial"/>
      <family val="2"/>
    </font>
    <font>
      <sz val="9"/>
      <color indexed="81"/>
      <name val="Tahoma"/>
      <charset val="1"/>
    </font>
    <font>
      <b/>
      <sz val="9"/>
      <color indexed="81"/>
      <name val="Tahoma"/>
      <charset val="1"/>
    </font>
    <font>
      <sz val="11"/>
      <name val="Arial"/>
      <family val="2"/>
    </font>
    <font>
      <sz val="8"/>
      <color indexed="10"/>
      <name val="Arial"/>
      <family val="2"/>
    </font>
    <font>
      <sz val="13"/>
      <color indexed="10"/>
      <name val="Times New Roman"/>
      <family val="1"/>
    </font>
    <font>
      <sz val="9"/>
      <color indexed="8"/>
      <name val="Times New Roman"/>
    </font>
    <font>
      <sz val="9"/>
      <name val="Times New Roman"/>
    </font>
    <font>
      <b/>
      <sz val="9"/>
      <name val="Times New Roman"/>
    </font>
    <font>
      <sz val="9"/>
      <name val=".vnarial"/>
    </font>
    <font>
      <b/>
      <sz val="9"/>
      <name val=".vnarial"/>
    </font>
    <font>
      <i/>
      <sz val="10"/>
      <name val="Arial"/>
      <family val="2"/>
    </font>
    <font>
      <sz val="10"/>
      <color indexed="8"/>
      <name val="Times New Roman"/>
    </font>
  </fonts>
  <fills count="8">
    <fill>
      <patternFill patternType="none"/>
    </fill>
    <fill>
      <patternFill patternType="gray125"/>
    </fill>
    <fill>
      <patternFill patternType="solid">
        <fgColor indexed="13"/>
        <bgColor indexed="13"/>
      </patternFill>
    </fill>
    <fill>
      <patternFill patternType="solid">
        <fgColor indexed="9"/>
        <bgColor indexed="9"/>
      </patternFill>
    </fill>
    <fill>
      <patternFill patternType="solid">
        <fgColor indexed="13"/>
        <bgColor indexed="64"/>
      </patternFill>
    </fill>
    <fill>
      <patternFill patternType="solid">
        <fgColor indexed="10"/>
        <bgColor indexed="64"/>
      </patternFill>
    </fill>
    <fill>
      <patternFill patternType="solid">
        <fgColor indexed="41"/>
        <bgColor indexed="64"/>
      </patternFill>
    </fill>
    <fill>
      <patternFill patternType="solid">
        <fgColor indexed="15"/>
        <bgColor indexed="64"/>
      </patternFill>
    </fill>
  </fills>
  <borders count="32">
    <border>
      <left/>
      <right/>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thin">
        <color indexed="8"/>
      </bottom>
      <diagonal/>
    </border>
    <border>
      <left style="thin">
        <color indexed="8"/>
      </left>
      <right style="thin">
        <color indexed="8"/>
      </right>
      <top style="hair">
        <color indexed="8"/>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hair">
        <color indexed="8"/>
      </top>
      <bottom style="hair">
        <color indexed="8"/>
      </bottom>
      <diagonal/>
    </border>
    <border>
      <left style="thin">
        <color indexed="8"/>
      </left>
      <right/>
      <top style="hair">
        <color indexed="8"/>
      </top>
      <bottom style="thin">
        <color indexed="8"/>
      </bottom>
      <diagonal/>
    </border>
    <border>
      <left style="thin">
        <color indexed="8"/>
      </left>
      <right/>
      <top/>
      <bottom/>
      <diagonal/>
    </border>
    <border>
      <left/>
      <right style="thin">
        <color indexed="8"/>
      </right>
      <top style="thin">
        <color indexed="8"/>
      </top>
      <bottom style="hair">
        <color indexed="8"/>
      </bottom>
      <diagonal/>
    </border>
    <border>
      <left/>
      <right style="thin">
        <color indexed="8"/>
      </right>
      <top style="hair">
        <color indexed="8"/>
      </top>
      <bottom style="hair">
        <color indexed="8"/>
      </bottom>
      <diagonal/>
    </border>
    <border>
      <left style="thin">
        <color indexed="8"/>
      </left>
      <right/>
      <top style="thin">
        <color indexed="8"/>
      </top>
      <bottom style="hair">
        <color indexed="8"/>
      </bottom>
      <diagonal/>
    </border>
    <border>
      <left style="thin">
        <color indexed="8"/>
      </left>
      <right/>
      <top/>
      <bottom style="hair">
        <color indexed="8"/>
      </bottom>
      <diagonal/>
    </border>
    <border>
      <left/>
      <right/>
      <top style="thin">
        <color indexed="8"/>
      </top>
      <bottom style="hair">
        <color indexed="8"/>
      </bottom>
      <diagonal/>
    </border>
    <border>
      <left/>
      <right style="thin">
        <color indexed="8"/>
      </right>
      <top style="hair">
        <color indexed="8"/>
      </top>
      <bottom style="thin">
        <color indexed="8"/>
      </bottom>
      <diagonal/>
    </border>
    <border>
      <left/>
      <right style="thin">
        <color indexed="8"/>
      </right>
      <top/>
      <bottom style="hair">
        <color indexed="8"/>
      </bottom>
      <diagonal/>
    </border>
    <border>
      <left/>
      <right style="thin">
        <color indexed="8"/>
      </right>
      <top style="hair">
        <color indexed="8"/>
      </top>
      <bottom/>
      <diagonal/>
    </border>
    <border>
      <left/>
      <right/>
      <top style="thin">
        <color indexed="8"/>
      </top>
      <bottom style="thin">
        <color indexed="8"/>
      </bottom>
      <diagonal/>
    </border>
    <border>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top style="hair">
        <color indexed="8"/>
      </top>
      <bottom style="hair">
        <color indexed="8"/>
      </bottom>
      <diagonal/>
    </border>
  </borders>
  <cellStyleXfs count="1">
    <xf numFmtId="0" fontId="0" fillId="0" borderId="0"/>
  </cellStyleXfs>
  <cellXfs count="695">
    <xf numFmtId="0" fontId="0" fillId="0" borderId="0" xfId="0" applyFont="1" applyAlignment="1"/>
    <xf numFmtId="0" fontId="1" fillId="0" borderId="1" xfId="0" applyFont="1" applyBorder="1" applyAlignment="1">
      <alignment horizontal="center"/>
    </xf>
    <xf numFmtId="0" fontId="1" fillId="0" borderId="1" xfId="0" applyFont="1" applyBorder="1" applyAlignment="1">
      <alignment vertical="center"/>
    </xf>
    <xf numFmtId="172" fontId="1" fillId="0" borderId="1" xfId="0" applyNumberFormat="1" applyFont="1" applyBorder="1" applyAlignment="1">
      <alignment horizontal="center"/>
    </xf>
    <xf numFmtId="0" fontId="2" fillId="0" borderId="0" xfId="0" applyFont="1"/>
    <xf numFmtId="0" fontId="1" fillId="0" borderId="2" xfId="0" applyFont="1" applyBorder="1" applyAlignment="1">
      <alignment horizontal="center"/>
    </xf>
    <xf numFmtId="0" fontId="1" fillId="0" borderId="2" xfId="0" applyFont="1" applyBorder="1" applyAlignment="1">
      <alignment vertical="center"/>
    </xf>
    <xf numFmtId="172" fontId="1" fillId="0" borderId="2" xfId="0" applyNumberFormat="1" applyFont="1" applyBorder="1" applyAlignment="1">
      <alignment horizontal="center"/>
    </xf>
    <xf numFmtId="0" fontId="3" fillId="0" borderId="3" xfId="0" applyFont="1" applyBorder="1" applyAlignment="1">
      <alignment horizontal="center"/>
    </xf>
    <xf numFmtId="0" fontId="3" fillId="0" borderId="3" xfId="0" applyFont="1" applyBorder="1" applyAlignment="1">
      <alignment vertical="center"/>
    </xf>
    <xf numFmtId="0" fontId="3" fillId="0" borderId="3" xfId="0" applyFont="1" applyBorder="1"/>
    <xf numFmtId="172" fontId="3" fillId="0" borderId="3" xfId="0" applyNumberFormat="1" applyFont="1" applyBorder="1"/>
    <xf numFmtId="0" fontId="3" fillId="0" borderId="4" xfId="0" applyFont="1" applyBorder="1" applyAlignment="1">
      <alignment horizontal="center"/>
    </xf>
    <xf numFmtId="0" fontId="3" fillId="0" borderId="4" xfId="0" applyFont="1" applyBorder="1" applyAlignment="1">
      <alignment horizontal="center" vertical="center"/>
    </xf>
    <xf numFmtId="0" fontId="3" fillId="0" borderId="5" xfId="0" applyFont="1" applyBorder="1" applyAlignment="1">
      <alignment horizontal="center"/>
    </xf>
    <xf numFmtId="0" fontId="3" fillId="0" borderId="4" xfId="0" applyFont="1" applyBorder="1"/>
    <xf numFmtId="0" fontId="3" fillId="0" borderId="5" xfId="0" applyFont="1" applyBorder="1"/>
    <xf numFmtId="172" fontId="3" fillId="0" borderId="5" xfId="0" applyNumberFormat="1" applyFont="1" applyBorder="1" applyAlignment="1">
      <alignment horizontal="center"/>
    </xf>
    <xf numFmtId="3" fontId="3" fillId="0" borderId="4" xfId="0" applyNumberFormat="1" applyFont="1" applyBorder="1"/>
    <xf numFmtId="0" fontId="2" fillId="0" borderId="0" xfId="0" applyFont="1" applyAlignment="1">
      <alignment vertical="center"/>
    </xf>
    <xf numFmtId="172" fontId="3" fillId="0" borderId="4" xfId="0" applyNumberFormat="1" applyFont="1" applyBorder="1" applyAlignment="1">
      <alignment horizontal="center"/>
    </xf>
    <xf numFmtId="0" fontId="3" fillId="0" borderId="6" xfId="0" applyFont="1" applyBorder="1"/>
    <xf numFmtId="0" fontId="3" fillId="0" borderId="6" xfId="0" applyFont="1" applyBorder="1" applyAlignment="1">
      <alignment horizontal="center"/>
    </xf>
    <xf numFmtId="172" fontId="3" fillId="0" borderId="4" xfId="0" applyNumberFormat="1" applyFont="1" applyBorder="1"/>
    <xf numFmtId="0" fontId="3" fillId="0" borderId="5" xfId="0" applyFont="1" applyBorder="1" applyAlignment="1">
      <alignment horizontal="center" vertical="center"/>
    </xf>
    <xf numFmtId="172" fontId="3" fillId="0" borderId="5" xfId="0" applyNumberFormat="1" applyFont="1" applyBorder="1"/>
    <xf numFmtId="172" fontId="3" fillId="0" borderId="6" xfId="0" applyNumberFormat="1" applyFont="1" applyBorder="1"/>
    <xf numFmtId="3" fontId="3" fillId="0" borderId="5" xfId="0" applyNumberFormat="1" applyFont="1" applyBorder="1"/>
    <xf numFmtId="0" fontId="2" fillId="0" borderId="7" xfId="0" applyFont="1" applyBorder="1" applyAlignment="1">
      <alignment vertical="center"/>
    </xf>
    <xf numFmtId="0" fontId="2" fillId="0" borderId="7" xfId="0" applyFont="1" applyBorder="1"/>
    <xf numFmtId="0" fontId="3" fillId="0" borderId="5" xfId="0" applyFont="1" applyBorder="1" applyAlignment="1">
      <alignment vertical="center" wrapText="1"/>
    </xf>
    <xf numFmtId="172" fontId="3" fillId="0" borderId="5" xfId="0" applyNumberFormat="1" applyFont="1" applyBorder="1" applyAlignment="1">
      <alignment vertical="center"/>
    </xf>
    <xf numFmtId="172" fontId="4" fillId="0" borderId="0" xfId="0" applyNumberFormat="1" applyFont="1"/>
    <xf numFmtId="0" fontId="3" fillId="0" borderId="5" xfId="0" applyFont="1" applyBorder="1" applyAlignment="1">
      <alignment horizontal="left"/>
    </xf>
    <xf numFmtId="0" fontId="2" fillId="0" borderId="0" xfId="0" applyFont="1" applyAlignment="1">
      <alignment horizontal="center"/>
    </xf>
    <xf numFmtId="0" fontId="3" fillId="0" borderId="8" xfId="0" applyFont="1" applyBorder="1"/>
    <xf numFmtId="0" fontId="3" fillId="0" borderId="8" xfId="0" applyFont="1" applyBorder="1" applyAlignment="1">
      <alignment horizontal="center"/>
    </xf>
    <xf numFmtId="0" fontId="5" fillId="0" borderId="5" xfId="0" applyFont="1" applyBorder="1"/>
    <xf numFmtId="0" fontId="7" fillId="0" borderId="0" xfId="0" applyFont="1"/>
    <xf numFmtId="0" fontId="1" fillId="0" borderId="4" xfId="0" applyFont="1" applyBorder="1" applyAlignment="1">
      <alignment horizontal="center" vertical="center" wrapText="1"/>
    </xf>
    <xf numFmtId="0" fontId="1" fillId="0" borderId="1" xfId="0" applyFont="1" applyBorder="1" applyAlignment="1">
      <alignment horizontal="center" vertical="center" wrapText="1"/>
    </xf>
    <xf numFmtId="0" fontId="8" fillId="0" borderId="4" xfId="0" applyFont="1" applyBorder="1" applyAlignment="1">
      <alignment horizontal="center" vertical="center" wrapText="1"/>
    </xf>
    <xf numFmtId="3" fontId="8" fillId="0" borderId="4" xfId="0" applyNumberFormat="1" applyFont="1" applyBorder="1" applyAlignment="1">
      <alignment horizontal="right" vertical="center" wrapText="1"/>
    </xf>
    <xf numFmtId="0" fontId="3" fillId="0" borderId="2" xfId="0" applyFont="1" applyBorder="1" applyAlignment="1">
      <alignment horizontal="center" vertical="center" wrapText="1"/>
    </xf>
    <xf numFmtId="0" fontId="3" fillId="0" borderId="6" xfId="0" applyFont="1" applyBorder="1" applyAlignment="1">
      <alignment vertical="center" wrapText="1"/>
    </xf>
    <xf numFmtId="2" fontId="3" fillId="0" borderId="6" xfId="0" applyNumberFormat="1" applyFont="1" applyBorder="1" applyAlignment="1">
      <alignment vertical="center"/>
    </xf>
    <xf numFmtId="173" fontId="3" fillId="0" borderId="6" xfId="0" applyNumberFormat="1" applyFont="1" applyBorder="1" applyAlignment="1">
      <alignment vertical="center"/>
    </xf>
    <xf numFmtId="3" fontId="3" fillId="0" borderId="6" xfId="0" applyNumberFormat="1" applyFont="1" applyBorder="1" applyAlignment="1">
      <alignment vertical="center"/>
    </xf>
    <xf numFmtId="4" fontId="3" fillId="0" borderId="6" xfId="0" applyNumberFormat="1" applyFont="1" applyBorder="1" applyAlignment="1">
      <alignment vertical="center"/>
    </xf>
    <xf numFmtId="0" fontId="9" fillId="0" borderId="0" xfId="0" applyFont="1"/>
    <xf numFmtId="0" fontId="3" fillId="0" borderId="8" xfId="0" applyFont="1" applyBorder="1" applyAlignment="1">
      <alignment vertical="center" wrapText="1"/>
    </xf>
    <xf numFmtId="2" fontId="3" fillId="0" borderId="8" xfId="0" applyNumberFormat="1" applyFont="1" applyBorder="1" applyAlignment="1">
      <alignment vertical="center"/>
    </xf>
    <xf numFmtId="0" fontId="11" fillId="0" borderId="0" xfId="0" applyFont="1" applyAlignment="1">
      <alignment horizontal="center"/>
    </xf>
    <xf numFmtId="173" fontId="3" fillId="0" borderId="8" xfId="0" applyNumberFormat="1" applyFont="1" applyBorder="1" applyAlignment="1">
      <alignment vertical="center"/>
    </xf>
    <xf numFmtId="0" fontId="12" fillId="0" borderId="0" xfId="0" applyFont="1" applyAlignment="1">
      <alignment horizontal="right" vertical="center"/>
    </xf>
    <xf numFmtId="174" fontId="12" fillId="0" borderId="0" xfId="0" applyNumberFormat="1" applyFont="1" applyAlignment="1">
      <alignment horizontal="center" vertical="center"/>
    </xf>
    <xf numFmtId="3" fontId="3" fillId="0" borderId="8" xfId="0" applyNumberFormat="1" applyFont="1" applyBorder="1" applyAlignment="1">
      <alignment vertical="center"/>
    </xf>
    <xf numFmtId="173" fontId="3" fillId="0" borderId="0" xfId="0" applyNumberFormat="1" applyFont="1"/>
    <xf numFmtId="0" fontId="3" fillId="0" borderId="0" xfId="0" applyFont="1"/>
    <xf numFmtId="4" fontId="3" fillId="0" borderId="8" xfId="0" applyNumberFormat="1" applyFont="1" applyBorder="1" applyAlignment="1">
      <alignment vertical="center"/>
    </xf>
    <xf numFmtId="49" fontId="13" fillId="0" borderId="0" xfId="0" applyNumberFormat="1" applyFont="1" applyAlignment="1">
      <alignment horizontal="center"/>
    </xf>
    <xf numFmtId="0" fontId="3" fillId="0" borderId="4" xfId="0" applyFont="1" applyBorder="1" applyAlignment="1">
      <alignment horizontal="center" vertical="center" wrapText="1"/>
    </xf>
    <xf numFmtId="0" fontId="14" fillId="0" borderId="0" xfId="0" applyFont="1"/>
    <xf numFmtId="2" fontId="3" fillId="0" borderId="4" xfId="0" applyNumberFormat="1" applyFont="1" applyBorder="1" applyAlignment="1">
      <alignment horizontal="center" vertical="center"/>
    </xf>
    <xf numFmtId="173" fontId="3" fillId="0" borderId="4" xfId="0" applyNumberFormat="1" applyFont="1" applyBorder="1" applyAlignment="1">
      <alignment vertical="center"/>
    </xf>
    <xf numFmtId="49" fontId="3" fillId="0" borderId="0" xfId="0" applyNumberFormat="1" applyFont="1" applyAlignment="1">
      <alignment horizontal="center"/>
    </xf>
    <xf numFmtId="3" fontId="8" fillId="0" borderId="4" xfId="0" applyNumberFormat="1" applyFont="1" applyBorder="1" applyAlignment="1">
      <alignment vertical="center"/>
    </xf>
    <xf numFmtId="172" fontId="15" fillId="0" borderId="0" xfId="0" applyNumberFormat="1" applyFont="1"/>
    <xf numFmtId="0" fontId="3" fillId="0" borderId="8" xfId="0" applyFont="1" applyBorder="1" applyAlignment="1">
      <alignment horizontal="center" vertical="center" wrapText="1"/>
    </xf>
    <xf numFmtId="0" fontId="3" fillId="0" borderId="9" xfId="0" applyFont="1" applyBorder="1" applyAlignment="1">
      <alignment horizontal="center"/>
    </xf>
    <xf numFmtId="2" fontId="3" fillId="0" borderId="5" xfId="0" applyNumberFormat="1" applyFont="1" applyBorder="1" applyAlignment="1">
      <alignment vertical="center"/>
    </xf>
    <xf numFmtId="173" fontId="3" fillId="0" borderId="5" xfId="0" applyNumberFormat="1" applyFont="1" applyBorder="1" applyAlignment="1">
      <alignment vertical="center"/>
    </xf>
    <xf numFmtId="3" fontId="3" fillId="0" borderId="0" xfId="0" applyNumberFormat="1" applyFont="1"/>
    <xf numFmtId="3" fontId="3" fillId="0" borderId="5" xfId="0" applyNumberFormat="1" applyFont="1" applyBorder="1" applyAlignment="1">
      <alignment vertical="center"/>
    </xf>
    <xf numFmtId="4" fontId="3" fillId="0" borderId="5" xfId="0" applyNumberFormat="1" applyFont="1" applyBorder="1" applyAlignment="1">
      <alignment vertical="center"/>
    </xf>
    <xf numFmtId="3" fontId="3" fillId="0" borderId="4" xfId="0" applyNumberFormat="1" applyFont="1" applyBorder="1" applyAlignment="1">
      <alignment vertical="center"/>
    </xf>
    <xf numFmtId="4" fontId="3" fillId="0" borderId="4" xfId="0" applyNumberFormat="1" applyFont="1" applyBorder="1" applyAlignment="1">
      <alignment vertical="center"/>
    </xf>
    <xf numFmtId="0" fontId="1" fillId="0" borderId="10" xfId="0" applyFont="1" applyBorder="1" applyAlignment="1">
      <alignment horizontal="center" vertical="center" wrapText="1"/>
    </xf>
    <xf numFmtId="173" fontId="3" fillId="0" borderId="4" xfId="0" applyNumberFormat="1" applyFont="1" applyBorder="1"/>
    <xf numFmtId="49" fontId="3" fillId="0" borderId="5" xfId="0" applyNumberFormat="1" applyFont="1" applyBorder="1" applyAlignment="1">
      <alignment horizontal="center"/>
    </xf>
    <xf numFmtId="173" fontId="3" fillId="0" borderId="5" xfId="0" applyNumberFormat="1" applyFont="1" applyBorder="1"/>
    <xf numFmtId="0" fontId="3" fillId="0" borderId="6" xfId="0" applyFont="1" applyBorder="1" applyAlignment="1">
      <alignment horizontal="center" vertical="center" wrapText="1"/>
    </xf>
    <xf numFmtId="0" fontId="11" fillId="0" borderId="0" xfId="0" applyFont="1"/>
    <xf numFmtId="0" fontId="3" fillId="0" borderId="7" xfId="0" applyFont="1" applyBorder="1" applyAlignment="1">
      <alignment horizontal="center" vertical="center" wrapText="1"/>
    </xf>
    <xf numFmtId="0" fontId="3" fillId="0" borderId="7" xfId="0" applyFont="1" applyBorder="1" applyAlignment="1">
      <alignment vertical="center"/>
    </xf>
    <xf numFmtId="0" fontId="3" fillId="0" borderId="7" xfId="0" applyFont="1" applyBorder="1" applyAlignment="1">
      <alignment horizontal="center" vertical="center"/>
    </xf>
    <xf numFmtId="2" fontId="3" fillId="0" borderId="7" xfId="0" applyNumberFormat="1" applyFont="1" applyBorder="1" applyAlignment="1">
      <alignment vertical="center"/>
    </xf>
    <xf numFmtId="173" fontId="3" fillId="0" borderId="7" xfId="0" applyNumberFormat="1" applyFont="1" applyBorder="1" applyAlignment="1">
      <alignment vertical="center"/>
    </xf>
    <xf numFmtId="11" fontId="7" fillId="0" borderId="0" xfId="0" applyNumberFormat="1" applyFont="1"/>
    <xf numFmtId="11" fontId="7" fillId="0" borderId="0" xfId="0" applyNumberFormat="1" applyFont="1" applyAlignment="1">
      <alignment horizontal="center"/>
    </xf>
    <xf numFmtId="0" fontId="16" fillId="0" borderId="0" xfId="0" applyFont="1"/>
    <xf numFmtId="11" fontId="9" fillId="0" borderId="0" xfId="0" applyNumberFormat="1" applyFont="1"/>
    <xf numFmtId="0" fontId="16" fillId="0" borderId="0" xfId="0" applyFont="1" applyAlignment="1">
      <alignment horizontal="center"/>
    </xf>
    <xf numFmtId="0" fontId="17" fillId="0" borderId="0" xfId="0" applyFont="1"/>
    <xf numFmtId="49" fontId="3" fillId="0" borderId="0" xfId="0" applyNumberFormat="1" applyFont="1"/>
    <xf numFmtId="0" fontId="7" fillId="0" borderId="0" xfId="0" applyFont="1" applyAlignment="1">
      <alignment horizontal="center"/>
    </xf>
    <xf numFmtId="3" fontId="18" fillId="0" borderId="1" xfId="0" applyNumberFormat="1" applyFont="1" applyBorder="1" applyAlignment="1">
      <alignment horizontal="center"/>
    </xf>
    <xf numFmtId="2" fontId="3" fillId="0" borderId="6" xfId="0" applyNumberFormat="1" applyFont="1" applyBorder="1" applyAlignment="1">
      <alignment vertical="center" wrapText="1"/>
    </xf>
    <xf numFmtId="173" fontId="18" fillId="0" borderId="1" xfId="0" applyNumberFormat="1" applyFont="1" applyBorder="1" applyAlignment="1">
      <alignment horizontal="center"/>
    </xf>
    <xf numFmtId="0" fontId="9" fillId="0" borderId="9" xfId="0" applyFont="1" applyBorder="1"/>
    <xf numFmtId="0" fontId="3" fillId="0" borderId="7" xfId="0" applyFont="1" applyBorder="1" applyAlignment="1">
      <alignment vertical="center" wrapText="1"/>
    </xf>
    <xf numFmtId="0" fontId="3" fillId="0" borderId="3" xfId="0" applyFont="1" applyBorder="1" applyAlignment="1">
      <alignment horizontal="center" vertical="center" wrapText="1"/>
    </xf>
    <xf numFmtId="2" fontId="3" fillId="0" borderId="7" xfId="0" applyNumberFormat="1" applyFont="1" applyBorder="1" applyAlignment="1">
      <alignment vertical="center" wrapText="1"/>
    </xf>
    <xf numFmtId="49" fontId="18" fillId="0" borderId="3" xfId="0" applyNumberFormat="1" applyFont="1" applyBorder="1" applyAlignment="1">
      <alignment horizontal="center"/>
    </xf>
    <xf numFmtId="3" fontId="3" fillId="0" borderId="7" xfId="0" applyNumberFormat="1" applyFont="1" applyBorder="1" applyAlignment="1">
      <alignment vertical="center"/>
    </xf>
    <xf numFmtId="173" fontId="18" fillId="0" borderId="3" xfId="0" applyNumberFormat="1" applyFont="1" applyBorder="1" applyAlignment="1">
      <alignment horizontal="center"/>
    </xf>
    <xf numFmtId="4" fontId="3" fillId="0" borderId="7" xfId="0" applyNumberFormat="1" applyFont="1" applyBorder="1" applyAlignment="1">
      <alignment vertical="center"/>
    </xf>
    <xf numFmtId="2" fontId="3" fillId="0" borderId="4" xfId="0" applyNumberFormat="1" applyFont="1" applyBorder="1" applyAlignment="1">
      <alignment horizontal="center" vertical="center" wrapText="1"/>
    </xf>
    <xf numFmtId="2" fontId="3" fillId="0" borderId="5" xfId="0" applyNumberFormat="1" applyFont="1" applyBorder="1" applyAlignment="1">
      <alignment vertical="center" wrapText="1"/>
    </xf>
    <xf numFmtId="2" fontId="3" fillId="0" borderId="8" xfId="0" applyNumberFormat="1" applyFont="1" applyBorder="1" applyAlignment="1">
      <alignment vertical="center" wrapText="1"/>
    </xf>
    <xf numFmtId="0" fontId="3" fillId="0" borderId="11" xfId="0" applyFont="1" applyBorder="1" applyAlignment="1">
      <alignment horizontal="center" vertical="center" wrapText="1"/>
    </xf>
    <xf numFmtId="0" fontId="3" fillId="0" borderId="5" xfId="0" applyFont="1" applyBorder="1" applyAlignment="1">
      <alignment vertical="center"/>
    </xf>
    <xf numFmtId="0" fontId="3" fillId="0" borderId="12" xfId="0" applyFont="1" applyBorder="1" applyAlignment="1">
      <alignment horizontal="center" vertical="center" wrapText="1"/>
    </xf>
    <xf numFmtId="49" fontId="3" fillId="0" borderId="7" xfId="0" applyNumberFormat="1" applyFont="1" applyBorder="1" applyAlignment="1">
      <alignment horizontal="center"/>
    </xf>
    <xf numFmtId="49" fontId="1" fillId="0" borderId="6" xfId="0" applyNumberFormat="1" applyFont="1" applyBorder="1" applyAlignment="1">
      <alignment horizontal="center"/>
    </xf>
    <xf numFmtId="49" fontId="1" fillId="0" borderId="5" xfId="0" applyNumberFormat="1" applyFont="1" applyBorder="1" applyAlignment="1">
      <alignment horizontal="center"/>
    </xf>
    <xf numFmtId="0" fontId="1" fillId="0" borderId="0" xfId="0" applyFont="1" applyAlignment="1">
      <alignment horizontal="center"/>
    </xf>
    <xf numFmtId="0" fontId="1" fillId="0" borderId="4" xfId="0" applyFont="1" applyBorder="1"/>
    <xf numFmtId="0" fontId="19" fillId="0" borderId="0" xfId="0" applyFont="1"/>
    <xf numFmtId="49" fontId="2" fillId="0" borderId="0" xfId="0" applyNumberFormat="1" applyFont="1"/>
    <xf numFmtId="0" fontId="3" fillId="0" borderId="7" xfId="0" applyFont="1" applyBorder="1"/>
    <xf numFmtId="174" fontId="11" fillId="0" borderId="0" xfId="0" applyNumberFormat="1" applyFont="1"/>
    <xf numFmtId="176" fontId="11" fillId="0" borderId="0" xfId="0" applyNumberFormat="1" applyFont="1"/>
    <xf numFmtId="0" fontId="20" fillId="0" borderId="0" xfId="0" applyFont="1"/>
    <xf numFmtId="0" fontId="3" fillId="0" borderId="7" xfId="0" applyFont="1" applyBorder="1" applyAlignment="1">
      <alignment horizontal="center"/>
    </xf>
    <xf numFmtId="0" fontId="1" fillId="0" borderId="6" xfId="0" applyFont="1" applyBorder="1"/>
    <xf numFmtId="0" fontId="1" fillId="0" borderId="6" xfId="0" applyFont="1" applyBorder="1" applyAlignment="1">
      <alignment horizontal="center"/>
    </xf>
    <xf numFmtId="0" fontId="1" fillId="0" borderId="5" xfId="0" applyFont="1" applyBorder="1"/>
    <xf numFmtId="0" fontId="1" fillId="0" borderId="5" xfId="0" applyFont="1" applyBorder="1" applyAlignment="1">
      <alignment horizontal="center"/>
    </xf>
    <xf numFmtId="0" fontId="1" fillId="0" borderId="7" xfId="0" applyFont="1" applyBorder="1"/>
    <xf numFmtId="172" fontId="3" fillId="0" borderId="0" xfId="0" applyNumberFormat="1" applyFont="1"/>
    <xf numFmtId="0" fontId="1" fillId="0" borderId="7" xfId="0" applyFont="1" applyBorder="1" applyAlignment="1">
      <alignment horizontal="center"/>
    </xf>
    <xf numFmtId="0" fontId="16" fillId="0" borderId="0" xfId="0" applyFont="1" applyAlignment="1">
      <alignment horizontal="right"/>
    </xf>
    <xf numFmtId="0" fontId="9" fillId="0" borderId="9" xfId="0" applyFont="1" applyBorder="1" applyAlignment="1">
      <alignment horizontal="center"/>
    </xf>
    <xf numFmtId="0" fontId="17" fillId="0" borderId="9" xfId="0" applyFont="1" applyBorder="1" applyAlignment="1">
      <alignment horizontal="center"/>
    </xf>
    <xf numFmtId="3" fontId="17" fillId="0" borderId="9" xfId="0" applyNumberFormat="1" applyFont="1" applyBorder="1" applyAlignment="1">
      <alignment horizontal="right"/>
    </xf>
    <xf numFmtId="172" fontId="17" fillId="0" borderId="9" xfId="0" applyNumberFormat="1" applyFont="1" applyBorder="1"/>
    <xf numFmtId="0" fontId="7" fillId="0" borderId="7" xfId="0" applyFont="1" applyBorder="1"/>
    <xf numFmtId="0" fontId="1" fillId="0" borderId="0" xfId="0" applyFont="1"/>
    <xf numFmtId="0" fontId="9" fillId="0" borderId="0" xfId="0" applyFont="1" applyAlignment="1">
      <alignment horizontal="center" vertical="center" wrapText="1"/>
    </xf>
    <xf numFmtId="0" fontId="17" fillId="0" borderId="0" xfId="0" applyFont="1" applyAlignment="1">
      <alignment horizontal="center" vertical="center" wrapText="1"/>
    </xf>
    <xf numFmtId="172" fontId="17" fillId="0" borderId="0" xfId="0" applyNumberFormat="1" applyFont="1"/>
    <xf numFmtId="3" fontId="21" fillId="0" borderId="0" xfId="0" applyNumberFormat="1" applyFont="1" applyAlignment="1">
      <alignment horizontal="right"/>
    </xf>
    <xf numFmtId="49" fontId="2" fillId="0" borderId="0" xfId="0" applyNumberFormat="1" applyFont="1" applyAlignment="1">
      <alignment horizontal="center"/>
    </xf>
    <xf numFmtId="3" fontId="2" fillId="0" borderId="0" xfId="0" applyNumberFormat="1" applyFont="1"/>
    <xf numFmtId="173" fontId="2" fillId="0" borderId="0" xfId="0" applyNumberFormat="1" applyFont="1"/>
    <xf numFmtId="0" fontId="23" fillId="0" borderId="10" xfId="0" applyFont="1" applyBorder="1" applyAlignment="1">
      <alignment horizontal="center" vertical="center"/>
    </xf>
    <xf numFmtId="0" fontId="23" fillId="0" borderId="0" xfId="0" applyFont="1"/>
    <xf numFmtId="0" fontId="9" fillId="0" borderId="4" xfId="0" applyFont="1" applyBorder="1" applyAlignment="1">
      <alignment horizontal="center"/>
    </xf>
    <xf numFmtId="0" fontId="9" fillId="0" borderId="4" xfId="0" applyFont="1" applyBorder="1"/>
    <xf numFmtId="3" fontId="9" fillId="0" borderId="4" xfId="0" applyNumberFormat="1" applyFont="1" applyBorder="1" applyAlignment="1">
      <alignment horizontal="center"/>
    </xf>
    <xf numFmtId="0" fontId="9" fillId="0" borderId="5" xfId="0" applyFont="1" applyBorder="1" applyAlignment="1">
      <alignment horizontal="center"/>
    </xf>
    <xf numFmtId="0" fontId="9" fillId="0" borderId="5" xfId="0" applyFont="1" applyBorder="1"/>
    <xf numFmtId="4" fontId="9" fillId="0" borderId="5" xfId="0" applyNumberFormat="1" applyFont="1" applyBorder="1" applyAlignment="1">
      <alignment horizontal="center"/>
    </xf>
    <xf numFmtId="0" fontId="9" fillId="2" borderId="5" xfId="0" applyFont="1" applyFill="1" applyBorder="1" applyAlignment="1">
      <alignment horizontal="center"/>
    </xf>
    <xf numFmtId="0" fontId="9" fillId="2" borderId="5" xfId="0" applyFont="1" applyFill="1" applyBorder="1"/>
    <xf numFmtId="4" fontId="9" fillId="2" borderId="5" xfId="0" applyNumberFormat="1" applyFont="1" applyFill="1" applyBorder="1" applyAlignment="1">
      <alignment horizontal="center"/>
    </xf>
    <xf numFmtId="0" fontId="9" fillId="2" borderId="0" xfId="0" applyFont="1" applyFill="1" applyBorder="1"/>
    <xf numFmtId="3" fontId="9" fillId="0" borderId="5" xfId="0" applyNumberFormat="1" applyFont="1" applyBorder="1" applyAlignment="1">
      <alignment horizontal="center"/>
    </xf>
    <xf numFmtId="0" fontId="9" fillId="0" borderId="5" xfId="0" applyFont="1" applyBorder="1" applyAlignment="1">
      <alignment horizontal="left"/>
    </xf>
    <xf numFmtId="0" fontId="7" fillId="0" borderId="7" xfId="0" applyFont="1" applyBorder="1" applyAlignment="1">
      <alignment horizontal="center"/>
    </xf>
    <xf numFmtId="0" fontId="24" fillId="0" borderId="0" xfId="0" applyFont="1"/>
    <xf numFmtId="172" fontId="18" fillId="0" borderId="0" xfId="0" applyNumberFormat="1" applyFont="1" applyAlignment="1">
      <alignment horizontal="right"/>
    </xf>
    <xf numFmtId="176" fontId="18" fillId="0" borderId="0" xfId="0" applyNumberFormat="1" applyFont="1" applyAlignment="1">
      <alignment horizontal="center"/>
    </xf>
    <xf numFmtId="172" fontId="18" fillId="0" borderId="0" xfId="0" applyNumberFormat="1" applyFont="1" applyAlignment="1">
      <alignment horizontal="left"/>
    </xf>
    <xf numFmtId="172" fontId="18" fillId="0" borderId="0" xfId="0" applyNumberFormat="1" applyFont="1"/>
    <xf numFmtId="0" fontId="1" fillId="0" borderId="13" xfId="0" applyFont="1" applyBorder="1" applyAlignment="1">
      <alignment horizontal="center" vertical="center" wrapText="1"/>
    </xf>
    <xf numFmtId="0" fontId="1" fillId="0" borderId="4" xfId="0" applyFont="1" applyBorder="1" applyAlignment="1">
      <alignment horizontal="center"/>
    </xf>
    <xf numFmtId="0" fontId="2" fillId="0" borderId="0" xfId="0" applyFont="1" applyAlignment="1">
      <alignment horizontal="left"/>
    </xf>
    <xf numFmtId="0" fontId="25" fillId="0" borderId="0" xfId="0" applyFont="1" applyAlignment="1">
      <alignment horizontal="left"/>
    </xf>
    <xf numFmtId="0" fontId="25" fillId="0" borderId="0" xfId="0" applyFont="1"/>
    <xf numFmtId="172" fontId="4" fillId="0" borderId="0" xfId="0" applyNumberFormat="1" applyFont="1" applyAlignment="1">
      <alignment horizontal="center"/>
    </xf>
    <xf numFmtId="0" fontId="3" fillId="0" borderId="9" xfId="0" applyFont="1" applyBorder="1"/>
    <xf numFmtId="172" fontId="4" fillId="0" borderId="9" xfId="0" applyNumberFormat="1" applyFont="1" applyBorder="1" applyAlignment="1">
      <alignment horizontal="center"/>
    </xf>
    <xf numFmtId="0" fontId="4" fillId="0" borderId="0" xfId="0" applyFont="1" applyAlignment="1">
      <alignment horizontal="center"/>
    </xf>
    <xf numFmtId="0" fontId="4" fillId="0" borderId="0" xfId="0" applyFont="1"/>
    <xf numFmtId="0" fontId="18" fillId="0" borderId="0" xfId="0" applyFont="1"/>
    <xf numFmtId="3" fontId="18" fillId="0" borderId="0" xfId="0" applyNumberFormat="1" applyFont="1" applyAlignment="1">
      <alignment horizontal="center"/>
    </xf>
    <xf numFmtId="0" fontId="26" fillId="0" borderId="10" xfId="0" applyFont="1" applyBorder="1" applyAlignment="1">
      <alignment horizontal="center" vertical="center" wrapText="1"/>
    </xf>
    <xf numFmtId="49" fontId="27" fillId="0" borderId="5" xfId="0" applyNumberFormat="1" applyFont="1" applyBorder="1" applyAlignment="1">
      <alignment horizontal="center"/>
    </xf>
    <xf numFmtId="172" fontId="27" fillId="0" borderId="5" xfId="0" applyNumberFormat="1" applyFont="1" applyBorder="1"/>
    <xf numFmtId="2" fontId="27" fillId="0" borderId="5" xfId="0" applyNumberFormat="1" applyFont="1" applyBorder="1"/>
    <xf numFmtId="0" fontId="18" fillId="0" borderId="0" xfId="0" applyFont="1" applyAlignment="1">
      <alignment horizontal="center"/>
    </xf>
    <xf numFmtId="0" fontId="27" fillId="0" borderId="5" xfId="0" applyFont="1" applyBorder="1" applyAlignment="1">
      <alignment horizontal="center"/>
    </xf>
    <xf numFmtId="0" fontId="27" fillId="0" borderId="4" xfId="0" applyFont="1" applyBorder="1" applyAlignment="1">
      <alignment horizontal="center"/>
    </xf>
    <xf numFmtId="172" fontId="27" fillId="0" borderId="4" xfId="0" applyNumberFormat="1" applyFont="1" applyBorder="1"/>
    <xf numFmtId="2" fontId="27" fillId="0" borderId="4" xfId="0" applyNumberFormat="1" applyFont="1" applyBorder="1"/>
    <xf numFmtId="2" fontId="28" fillId="0" borderId="5" xfId="0" applyNumberFormat="1" applyFont="1" applyBorder="1"/>
    <xf numFmtId="172" fontId="28" fillId="0" borderId="5" xfId="0" applyNumberFormat="1" applyFont="1" applyBorder="1"/>
    <xf numFmtId="49" fontId="27" fillId="0" borderId="7" xfId="0" applyNumberFormat="1" applyFont="1" applyBorder="1" applyAlignment="1">
      <alignment horizontal="center"/>
    </xf>
    <xf numFmtId="172" fontId="27" fillId="0" borderId="7" xfId="0" applyNumberFormat="1" applyFont="1" applyBorder="1"/>
    <xf numFmtId="2" fontId="27" fillId="0" borderId="7" xfId="0" applyNumberFormat="1" applyFont="1" applyBorder="1"/>
    <xf numFmtId="0" fontId="28" fillId="0" borderId="5" xfId="0" applyFont="1" applyBorder="1"/>
    <xf numFmtId="0" fontId="27" fillId="0" borderId="8" xfId="0" applyFont="1" applyBorder="1" applyAlignment="1">
      <alignment horizontal="center"/>
    </xf>
    <xf numFmtId="172" fontId="27" fillId="0" borderId="8" xfId="0" applyNumberFormat="1" applyFont="1" applyBorder="1"/>
    <xf numFmtId="0" fontId="27" fillId="0" borderId="8" xfId="0" applyFont="1" applyBorder="1"/>
    <xf numFmtId="2" fontId="27" fillId="0" borderId="8" xfId="0" applyNumberFormat="1" applyFont="1" applyBorder="1"/>
    <xf numFmtId="0" fontId="27" fillId="0" borderId="5" xfId="0" applyFont="1" applyBorder="1"/>
    <xf numFmtId="0" fontId="27" fillId="0" borderId="7" xfId="0" applyFont="1" applyBorder="1"/>
    <xf numFmtId="0" fontId="27" fillId="0" borderId="6" xfId="0" applyFont="1" applyBorder="1" applyAlignment="1">
      <alignment horizontal="center"/>
    </xf>
    <xf numFmtId="172" fontId="27" fillId="0" borderId="6" xfId="0" applyNumberFormat="1" applyFont="1" applyBorder="1"/>
    <xf numFmtId="2" fontId="27" fillId="0" borderId="6" xfId="0" applyNumberFormat="1" applyFont="1" applyBorder="1"/>
    <xf numFmtId="0" fontId="27" fillId="0" borderId="7" xfId="0" applyFont="1" applyBorder="1" applyAlignment="1">
      <alignment horizontal="center"/>
    </xf>
    <xf numFmtId="0" fontId="15" fillId="0" borderId="0" xfId="0" applyFont="1"/>
    <xf numFmtId="0" fontId="29" fillId="0" borderId="10" xfId="0" applyFont="1" applyBorder="1" applyAlignment="1">
      <alignment horizontal="center" vertical="center" wrapText="1"/>
    </xf>
    <xf numFmtId="172" fontId="29" fillId="0" borderId="10" xfId="0" applyNumberFormat="1" applyFont="1" applyBorder="1" applyAlignment="1">
      <alignment horizontal="center" vertical="center" wrapText="1"/>
    </xf>
    <xf numFmtId="172" fontId="27" fillId="0" borderId="5" xfId="0" applyNumberFormat="1" applyFont="1" applyBorder="1" applyAlignment="1">
      <alignment horizontal="center"/>
    </xf>
    <xf numFmtId="0" fontId="3" fillId="0" borderId="0" xfId="0" applyFont="1" applyAlignment="1">
      <alignment horizontal="center"/>
    </xf>
    <xf numFmtId="172" fontId="3" fillId="0" borderId="0" xfId="0" applyNumberFormat="1" applyFont="1" applyAlignment="1">
      <alignment horizontal="center"/>
    </xf>
    <xf numFmtId="49" fontId="1" fillId="3" borderId="4" xfId="0" applyNumberFormat="1" applyFont="1" applyFill="1" applyBorder="1" applyAlignment="1">
      <alignment horizontal="center"/>
    </xf>
    <xf numFmtId="49" fontId="1" fillId="3" borderId="4" xfId="0" applyNumberFormat="1" applyFont="1" applyFill="1" applyBorder="1" applyAlignment="1">
      <alignment horizontal="left"/>
    </xf>
    <xf numFmtId="0" fontId="15" fillId="0" borderId="4" xfId="0" applyFont="1" applyBorder="1" applyAlignment="1">
      <alignment horizontal="center"/>
    </xf>
    <xf numFmtId="172" fontId="15" fillId="0" borderId="4" xfId="0" applyNumberFormat="1" applyFont="1" applyBorder="1" applyAlignment="1">
      <alignment horizontal="center"/>
    </xf>
    <xf numFmtId="0" fontId="15" fillId="0" borderId="4" xfId="0" applyFont="1" applyBorder="1"/>
    <xf numFmtId="172" fontId="15" fillId="0" borderId="4" xfId="0" applyNumberFormat="1" applyFont="1" applyBorder="1"/>
    <xf numFmtId="49" fontId="14" fillId="3" borderId="5" xfId="0" applyNumberFormat="1" applyFont="1" applyFill="1" applyBorder="1" applyAlignment="1">
      <alignment horizontal="center"/>
    </xf>
    <xf numFmtId="49" fontId="14" fillId="3" borderId="5" xfId="0" applyNumberFormat="1" applyFont="1" applyFill="1" applyBorder="1" applyAlignment="1">
      <alignment horizontal="left"/>
    </xf>
    <xf numFmtId="0" fontId="15" fillId="0" borderId="5" xfId="0" applyFont="1" applyBorder="1" applyAlignment="1">
      <alignment horizontal="center"/>
    </xf>
    <xf numFmtId="172" fontId="15" fillId="0" borderId="5" xfId="0" applyNumberFormat="1" applyFont="1" applyBorder="1" applyAlignment="1">
      <alignment horizontal="center"/>
    </xf>
    <xf numFmtId="0" fontId="15" fillId="0" borderId="5" xfId="0" applyFont="1" applyBorder="1"/>
    <xf numFmtId="172" fontId="15" fillId="0" borderId="5" xfId="0" applyNumberFormat="1" applyFont="1" applyBorder="1"/>
    <xf numFmtId="0" fontId="14" fillId="0" borderId="5" xfId="0" applyFont="1" applyBorder="1" applyAlignment="1">
      <alignment horizontal="center"/>
    </xf>
    <xf numFmtId="0" fontId="14" fillId="0" borderId="5" xfId="0" applyFont="1" applyBorder="1"/>
    <xf numFmtId="172" fontId="14" fillId="0" borderId="5" xfId="0" applyNumberFormat="1" applyFont="1" applyBorder="1"/>
    <xf numFmtId="172" fontId="27" fillId="0" borderId="7" xfId="0" applyNumberFormat="1" applyFont="1" applyBorder="1" applyAlignment="1">
      <alignment horizontal="center"/>
    </xf>
    <xf numFmtId="172" fontId="27" fillId="0" borderId="6" xfId="0" applyNumberFormat="1" applyFont="1" applyBorder="1" applyAlignment="1">
      <alignment horizontal="center"/>
    </xf>
    <xf numFmtId="179" fontId="15" fillId="0" borderId="5" xfId="0" applyNumberFormat="1" applyFont="1" applyBorder="1"/>
    <xf numFmtId="0" fontId="27" fillId="0" borderId="6" xfId="0" applyFont="1" applyBorder="1"/>
    <xf numFmtId="0" fontId="1" fillId="0" borderId="10" xfId="0" applyFont="1" applyBorder="1" applyAlignment="1">
      <alignment horizontal="center"/>
    </xf>
    <xf numFmtId="0" fontId="1" fillId="0" borderId="10" xfId="0" applyFont="1" applyBorder="1"/>
    <xf numFmtId="0" fontId="26" fillId="0" borderId="10" xfId="0" applyFont="1" applyBorder="1" applyAlignment="1">
      <alignment horizontal="center"/>
    </xf>
    <xf numFmtId="172" fontId="26" fillId="0" borderId="10" xfId="0" applyNumberFormat="1" applyFont="1" applyBorder="1" applyAlignment="1">
      <alignment horizontal="center"/>
    </xf>
    <xf numFmtId="2" fontId="26" fillId="0" borderId="10" xfId="0" applyNumberFormat="1" applyFont="1" applyBorder="1"/>
    <xf numFmtId="172" fontId="26" fillId="0" borderId="10" xfId="0" applyNumberFormat="1" applyFont="1" applyBorder="1"/>
    <xf numFmtId="0" fontId="26" fillId="0" borderId="10" xfId="0" applyFont="1" applyBorder="1"/>
    <xf numFmtId="0" fontId="7" fillId="0" borderId="5" xfId="0" applyFont="1" applyBorder="1" applyAlignment="1">
      <alignment horizontal="center"/>
    </xf>
    <xf numFmtId="0" fontId="26" fillId="0" borderId="5" xfId="0" applyFont="1" applyBorder="1"/>
    <xf numFmtId="172" fontId="26" fillId="0" borderId="5" xfId="0" applyNumberFormat="1" applyFont="1" applyBorder="1"/>
    <xf numFmtId="0" fontId="7" fillId="0" borderId="5" xfId="0" applyFont="1" applyBorder="1"/>
    <xf numFmtId="0" fontId="27" fillId="0" borderId="4" xfId="0" applyFont="1" applyBorder="1"/>
    <xf numFmtId="0" fontId="15" fillId="0" borderId="7" xfId="0" applyFont="1" applyBorder="1" applyAlignment="1">
      <alignment horizontal="center"/>
    </xf>
    <xf numFmtId="0" fontId="15" fillId="0" borderId="7" xfId="0" applyFont="1" applyBorder="1"/>
    <xf numFmtId="172" fontId="15" fillId="0" borderId="7" xfId="0" applyNumberFormat="1" applyFont="1" applyBorder="1" applyAlignment="1">
      <alignment horizontal="center"/>
    </xf>
    <xf numFmtId="0" fontId="14" fillId="0" borderId="10" xfId="0" applyFont="1" applyBorder="1" applyAlignment="1">
      <alignment horizontal="center" vertical="center" wrapText="1"/>
    </xf>
    <xf numFmtId="179" fontId="15" fillId="0" borderId="7" xfId="0" applyNumberFormat="1" applyFont="1" applyBorder="1"/>
    <xf numFmtId="172" fontId="15" fillId="0" borderId="4" xfId="0" applyNumberFormat="1" applyFont="1" applyBorder="1" applyAlignment="1">
      <alignment horizontal="center" vertical="center" wrapText="1"/>
    </xf>
    <xf numFmtId="172" fontId="15" fillId="0" borderId="7" xfId="0" applyNumberFormat="1" applyFont="1" applyBorder="1"/>
    <xf numFmtId="0" fontId="14" fillId="0" borderId="6" xfId="0" applyFont="1" applyBorder="1" applyAlignment="1">
      <alignment horizontal="center"/>
    </xf>
    <xf numFmtId="0" fontId="14" fillId="0" borderId="6" xfId="0" applyFont="1" applyBorder="1"/>
    <xf numFmtId="0" fontId="15" fillId="0" borderId="6" xfId="0" applyFont="1" applyBorder="1" applyAlignment="1">
      <alignment horizontal="center"/>
    </xf>
    <xf numFmtId="172" fontId="15" fillId="0" borderId="6" xfId="0" applyNumberFormat="1" applyFont="1" applyBorder="1" applyAlignment="1">
      <alignment horizontal="center"/>
    </xf>
    <xf numFmtId="2" fontId="15" fillId="0" borderId="5" xfId="0" applyNumberFormat="1" applyFont="1" applyBorder="1"/>
    <xf numFmtId="179" fontId="15" fillId="0" borderId="6" xfId="0" applyNumberFormat="1" applyFont="1" applyBorder="1"/>
    <xf numFmtId="172" fontId="14" fillId="0" borderId="6" xfId="0" applyNumberFormat="1" applyFont="1" applyBorder="1"/>
    <xf numFmtId="172" fontId="15" fillId="0" borderId="6" xfId="0" applyNumberFormat="1" applyFont="1" applyBorder="1"/>
    <xf numFmtId="49" fontId="1" fillId="3" borderId="5" xfId="0" applyNumberFormat="1" applyFont="1" applyFill="1" applyBorder="1" applyAlignment="1">
      <alignment horizontal="center"/>
    </xf>
    <xf numFmtId="49" fontId="1" fillId="3" borderId="5" xfId="0" applyNumberFormat="1" applyFont="1" applyFill="1" applyBorder="1" applyAlignment="1">
      <alignment horizontal="left"/>
    </xf>
    <xf numFmtId="0" fontId="7" fillId="0" borderId="6" xfId="0" applyFont="1" applyBorder="1"/>
    <xf numFmtId="172" fontId="26" fillId="0" borderId="6" xfId="0" applyNumberFormat="1" applyFont="1" applyBorder="1"/>
    <xf numFmtId="0" fontId="30" fillId="0" borderId="5" xfId="0" applyFont="1" applyBorder="1"/>
    <xf numFmtId="2" fontId="15" fillId="0" borderId="7" xfId="0" applyNumberFormat="1" applyFont="1" applyBorder="1"/>
    <xf numFmtId="2" fontId="15" fillId="0" borderId="6" xfId="0" applyNumberFormat="1" applyFont="1" applyBorder="1"/>
    <xf numFmtId="180" fontId="27" fillId="0" borderId="5" xfId="0" applyNumberFormat="1" applyFont="1" applyBorder="1"/>
    <xf numFmtId="0" fontId="14" fillId="0" borderId="7" xfId="0" applyFont="1" applyBorder="1"/>
    <xf numFmtId="172" fontId="26" fillId="0" borderId="7" xfId="0" applyNumberFormat="1" applyFont="1" applyBorder="1"/>
    <xf numFmtId="172" fontId="14" fillId="0" borderId="7" xfId="0" applyNumberFormat="1" applyFont="1" applyBorder="1"/>
    <xf numFmtId="0" fontId="26" fillId="0" borderId="6" xfId="0" applyFont="1" applyBorder="1" applyAlignment="1">
      <alignment horizontal="center"/>
    </xf>
    <xf numFmtId="49" fontId="1" fillId="3" borderId="6" xfId="0" applyNumberFormat="1" applyFont="1" applyFill="1" applyBorder="1" applyAlignment="1">
      <alignment horizontal="center"/>
    </xf>
    <xf numFmtId="49" fontId="1" fillId="3" borderId="6" xfId="0" applyNumberFormat="1" applyFont="1" applyFill="1" applyBorder="1" applyAlignment="1">
      <alignment horizontal="left"/>
    </xf>
    <xf numFmtId="0" fontId="26" fillId="0" borderId="5" xfId="0" applyFont="1" applyBorder="1" applyAlignment="1">
      <alignment horizontal="center"/>
    </xf>
    <xf numFmtId="172" fontId="26" fillId="0" borderId="5" xfId="0" applyNumberFormat="1" applyFont="1" applyBorder="1" applyAlignment="1">
      <alignment horizontal="center"/>
    </xf>
    <xf numFmtId="172" fontId="26" fillId="0" borderId="6" xfId="0" applyNumberFormat="1" applyFont="1" applyBorder="1" applyAlignment="1">
      <alignment horizontal="center"/>
    </xf>
    <xf numFmtId="49" fontId="31" fillId="0" borderId="5" xfId="0" applyNumberFormat="1" applyFont="1" applyBorder="1" applyAlignment="1">
      <alignment horizontal="left"/>
    </xf>
    <xf numFmtId="2" fontId="14" fillId="0" borderId="5" xfId="0" applyNumberFormat="1" applyFont="1" applyBorder="1"/>
    <xf numFmtId="0" fontId="26" fillId="0" borderId="7" xfId="0" applyFont="1" applyBorder="1" applyAlignment="1">
      <alignment horizontal="center"/>
    </xf>
    <xf numFmtId="179" fontId="14" fillId="0" borderId="5" xfId="0" applyNumberFormat="1" applyFont="1" applyBorder="1"/>
    <xf numFmtId="49" fontId="14" fillId="0" borderId="5" xfId="0" applyNumberFormat="1" applyFont="1" applyBorder="1" applyAlignment="1">
      <alignment horizontal="center"/>
    </xf>
    <xf numFmtId="49" fontId="14" fillId="0" borderId="5" xfId="0" applyNumberFormat="1" applyFont="1" applyBorder="1"/>
    <xf numFmtId="49" fontId="14" fillId="0" borderId="6" xfId="0" applyNumberFormat="1" applyFont="1" applyBorder="1" applyAlignment="1">
      <alignment horizontal="center"/>
    </xf>
    <xf numFmtId="49" fontId="14" fillId="0" borderId="6" xfId="0" applyNumberFormat="1" applyFont="1" applyBorder="1"/>
    <xf numFmtId="0" fontId="26" fillId="0" borderId="0" xfId="0" applyFont="1"/>
    <xf numFmtId="172" fontId="26" fillId="0" borderId="10" xfId="0" applyNumberFormat="1" applyFont="1" applyBorder="1" applyAlignment="1">
      <alignment horizontal="center" vertical="center" wrapText="1"/>
    </xf>
    <xf numFmtId="0" fontId="3" fillId="0" borderId="4" xfId="0" applyFont="1" applyBorder="1" applyAlignment="1">
      <alignment horizontal="left"/>
    </xf>
    <xf numFmtId="172" fontId="27" fillId="0" borderId="4" xfId="0" applyNumberFormat="1" applyFont="1" applyBorder="1" applyAlignment="1">
      <alignment horizontal="center"/>
    </xf>
    <xf numFmtId="2" fontId="27" fillId="0" borderId="4" xfId="0" applyNumberFormat="1" applyFont="1" applyBorder="1" applyAlignment="1">
      <alignment horizontal="right"/>
    </xf>
    <xf numFmtId="172" fontId="27" fillId="0" borderId="4" xfId="0" applyNumberFormat="1" applyFont="1" applyBorder="1" applyAlignment="1">
      <alignment horizontal="right"/>
    </xf>
    <xf numFmtId="172" fontId="27" fillId="0" borderId="5" xfId="0" applyNumberFormat="1" applyFont="1" applyBorder="1" applyAlignment="1">
      <alignment horizontal="right"/>
    </xf>
    <xf numFmtId="0" fontId="3" fillId="0" borderId="10" xfId="0" applyFont="1" applyBorder="1" applyAlignment="1">
      <alignment horizontal="center"/>
    </xf>
    <xf numFmtId="0" fontId="3" fillId="0" borderId="10" xfId="0" applyFont="1" applyBorder="1"/>
    <xf numFmtId="172" fontId="27" fillId="0" borderId="10" xfId="0" applyNumberFormat="1" applyFont="1" applyBorder="1"/>
    <xf numFmtId="0" fontId="27" fillId="0" borderId="10" xfId="0" applyFont="1" applyBorder="1"/>
    <xf numFmtId="172" fontId="3" fillId="0" borderId="9" xfId="0" applyNumberFormat="1" applyFont="1" applyBorder="1"/>
    <xf numFmtId="0" fontId="7" fillId="0" borderId="9" xfId="0" applyFont="1" applyBorder="1"/>
    <xf numFmtId="0" fontId="26" fillId="0" borderId="4" xfId="0" applyFont="1" applyBorder="1" applyAlignment="1">
      <alignment horizontal="left"/>
    </xf>
    <xf numFmtId="0" fontId="26" fillId="0" borderId="4" xfId="0" applyFont="1" applyBorder="1" applyAlignment="1">
      <alignment horizontal="center"/>
    </xf>
    <xf numFmtId="2" fontId="27" fillId="0" borderId="5" xfId="0" applyNumberFormat="1" applyFont="1" applyBorder="1" applyAlignment="1">
      <alignment horizontal="right"/>
    </xf>
    <xf numFmtId="2" fontId="26" fillId="0" borderId="5" xfId="0" applyNumberFormat="1" applyFont="1" applyBorder="1" applyAlignment="1">
      <alignment horizontal="right"/>
    </xf>
    <xf numFmtId="0" fontId="26" fillId="0" borderId="5" xfId="0" applyFont="1" applyBorder="1" applyAlignment="1">
      <alignment horizontal="left"/>
    </xf>
    <xf numFmtId="0" fontId="32" fillId="0" borderId="5" xfId="0" applyFont="1" applyBorder="1"/>
    <xf numFmtId="0" fontId="26" fillId="0" borderId="7" xfId="0" applyFont="1" applyBorder="1"/>
    <xf numFmtId="0" fontId="26" fillId="0" borderId="6" xfId="0" applyFont="1" applyBorder="1" applyAlignment="1">
      <alignment horizontal="left"/>
    </xf>
    <xf numFmtId="0" fontId="26" fillId="0" borderId="6" xfId="0" applyFont="1" applyBorder="1"/>
    <xf numFmtId="172" fontId="3" fillId="0" borderId="9" xfId="0" applyNumberFormat="1" applyFont="1" applyBorder="1" applyAlignment="1">
      <alignment horizontal="center"/>
    </xf>
    <xf numFmtId="172" fontId="14" fillId="0" borderId="10" xfId="0" applyNumberFormat="1" applyFont="1" applyBorder="1" applyAlignment="1">
      <alignment horizontal="center" vertical="center" wrapText="1"/>
    </xf>
    <xf numFmtId="0" fontId="1" fillId="0" borderId="5" xfId="0" applyFont="1" applyBorder="1" applyAlignment="1">
      <alignment horizontal="center" vertical="center"/>
    </xf>
    <xf numFmtId="172" fontId="1" fillId="0" borderId="5" xfId="0" applyNumberFormat="1" applyFont="1" applyBorder="1" applyAlignment="1">
      <alignment horizontal="center" vertical="center"/>
    </xf>
    <xf numFmtId="0" fontId="27" fillId="0" borderId="5" xfId="0" applyFont="1" applyBorder="1" applyAlignment="1">
      <alignment horizontal="right"/>
    </xf>
    <xf numFmtId="49" fontId="27" fillId="0" borderId="5" xfId="0" applyNumberFormat="1" applyFont="1" applyBorder="1" applyAlignment="1">
      <alignment horizontal="right"/>
    </xf>
    <xf numFmtId="0" fontId="32" fillId="0" borderId="7" xfId="0" applyFont="1" applyBorder="1"/>
    <xf numFmtId="2" fontId="3" fillId="0" borderId="8" xfId="0" applyNumberFormat="1" applyFont="1" applyBorder="1" applyAlignment="1">
      <alignment horizontal="left"/>
    </xf>
    <xf numFmtId="2" fontId="3" fillId="0" borderId="8" xfId="0" applyNumberFormat="1" applyFont="1" applyBorder="1" applyAlignment="1">
      <alignment horizontal="center"/>
    </xf>
    <xf numFmtId="2" fontId="27" fillId="0" borderId="8" xfId="0" applyNumberFormat="1" applyFont="1" applyBorder="1" applyAlignment="1">
      <alignment horizontal="center"/>
    </xf>
    <xf numFmtId="172" fontId="27" fillId="0" borderId="8" xfId="0" applyNumberFormat="1" applyFont="1" applyBorder="1" applyAlignment="1">
      <alignment horizontal="center"/>
    </xf>
    <xf numFmtId="172" fontId="27" fillId="0" borderId="8" xfId="0" applyNumberFormat="1" applyFont="1" applyBorder="1" applyAlignment="1">
      <alignment horizontal="right"/>
    </xf>
    <xf numFmtId="2" fontId="27" fillId="0" borderId="10" xfId="0" applyNumberFormat="1" applyFont="1" applyBorder="1" applyAlignment="1">
      <alignment horizontal="center"/>
    </xf>
    <xf numFmtId="172" fontId="27" fillId="0" borderId="10" xfId="0" applyNumberFormat="1" applyFont="1" applyBorder="1" applyAlignment="1">
      <alignment horizontal="center"/>
    </xf>
    <xf numFmtId="2" fontId="27" fillId="0" borderId="10" xfId="0" applyNumberFormat="1" applyFont="1" applyBorder="1"/>
    <xf numFmtId="172" fontId="26" fillId="0" borderId="10" xfId="0" applyNumberFormat="1" applyFont="1" applyBorder="1" applyAlignment="1">
      <alignment horizontal="right"/>
    </xf>
    <xf numFmtId="0" fontId="1" fillId="0" borderId="6" xfId="0" applyFont="1" applyBorder="1" applyAlignment="1">
      <alignment horizontal="center" vertical="center"/>
    </xf>
    <xf numFmtId="172" fontId="1" fillId="0" borderId="6" xfId="0" applyNumberFormat="1" applyFont="1" applyBorder="1" applyAlignment="1">
      <alignment horizontal="center" vertical="center"/>
    </xf>
    <xf numFmtId="177" fontId="27" fillId="0" borderId="5" xfId="0" applyNumberFormat="1" applyFont="1" applyBorder="1" applyAlignment="1">
      <alignment horizontal="right"/>
    </xf>
    <xf numFmtId="177" fontId="27" fillId="0" borderId="5" xfId="0" applyNumberFormat="1" applyFont="1" applyBorder="1"/>
    <xf numFmtId="0" fontId="33" fillId="0" borderId="5" xfId="0" applyFont="1" applyBorder="1" applyAlignment="1">
      <alignment horizontal="left"/>
    </xf>
    <xf numFmtId="2" fontId="26" fillId="0" borderId="5" xfId="0" applyNumberFormat="1" applyFont="1" applyBorder="1"/>
    <xf numFmtId="172" fontId="26" fillId="0" borderId="5" xfId="0" applyNumberFormat="1" applyFont="1" applyBorder="1" applyAlignment="1">
      <alignment horizontal="right"/>
    </xf>
    <xf numFmtId="0" fontId="6" fillId="0" borderId="0" xfId="0" applyFont="1"/>
    <xf numFmtId="0" fontId="1" fillId="0" borderId="6" xfId="0" applyFont="1" applyBorder="1" applyAlignment="1">
      <alignment horizontal="left"/>
    </xf>
    <xf numFmtId="181" fontId="27" fillId="0" borderId="5" xfId="0" applyNumberFormat="1" applyFont="1" applyBorder="1"/>
    <xf numFmtId="0" fontId="1" fillId="0" borderId="5" xfId="0" applyFont="1" applyBorder="1" applyAlignment="1">
      <alignment horizontal="left"/>
    </xf>
    <xf numFmtId="180" fontId="26" fillId="0" borderId="5" xfId="0" applyNumberFormat="1" applyFont="1" applyBorder="1" applyAlignment="1">
      <alignment horizontal="center"/>
    </xf>
    <xf numFmtId="180" fontId="26" fillId="0" borderId="5" xfId="0" applyNumberFormat="1" applyFont="1" applyBorder="1"/>
    <xf numFmtId="3" fontId="3" fillId="0" borderId="14" xfId="0" applyNumberFormat="1" applyFont="1" applyBorder="1"/>
    <xf numFmtId="3" fontId="3" fillId="0" borderId="15" xfId="0" applyNumberFormat="1" applyFont="1" applyBorder="1"/>
    <xf numFmtId="11" fontId="1" fillId="0" borderId="10" xfId="0" applyNumberFormat="1" applyFont="1" applyBorder="1" applyAlignment="1">
      <alignment horizontal="center"/>
    </xf>
    <xf numFmtId="11" fontId="1" fillId="0" borderId="10" xfId="0" applyNumberFormat="1" applyFont="1" applyBorder="1"/>
    <xf numFmtId="11" fontId="3" fillId="0" borderId="10" xfId="0" applyNumberFormat="1" applyFont="1" applyBorder="1" applyAlignment="1">
      <alignment horizontal="center"/>
    </xf>
    <xf numFmtId="49" fontId="3" fillId="0" borderId="10" xfId="0" applyNumberFormat="1" applyFont="1" applyBorder="1" applyAlignment="1">
      <alignment horizontal="center"/>
    </xf>
    <xf numFmtId="172" fontId="3" fillId="0" borderId="10" xfId="0" applyNumberFormat="1" applyFont="1" applyBorder="1"/>
    <xf numFmtId="172" fontId="1" fillId="0" borderId="10" xfId="0" applyNumberFormat="1" applyFont="1" applyBorder="1"/>
    <xf numFmtId="3" fontId="3" fillId="0" borderId="10" xfId="0" applyNumberFormat="1" applyFont="1" applyBorder="1"/>
    <xf numFmtId="11" fontId="8" fillId="0" borderId="10" xfId="0" applyNumberFormat="1" applyFont="1" applyBorder="1" applyAlignment="1">
      <alignment horizontal="center"/>
    </xf>
    <xf numFmtId="11" fontId="8" fillId="0" borderId="10" xfId="0" applyNumberFormat="1" applyFont="1" applyBorder="1"/>
    <xf numFmtId="2" fontId="27" fillId="0" borderId="5" xfId="0" applyNumberFormat="1" applyFont="1" applyBorder="1" applyAlignment="1"/>
    <xf numFmtId="43" fontId="26" fillId="0" borderId="5" xfId="0" applyNumberFormat="1" applyFont="1" applyBorder="1"/>
    <xf numFmtId="43" fontId="27" fillId="0" borderId="5" xfId="0" applyNumberFormat="1" applyFont="1" applyBorder="1"/>
    <xf numFmtId="2" fontId="39" fillId="0" borderId="5" xfId="0" applyNumberFormat="1" applyFont="1" applyBorder="1"/>
    <xf numFmtId="43" fontId="39" fillId="0" borderId="5" xfId="0" applyNumberFormat="1" applyFont="1" applyBorder="1"/>
    <xf numFmtId="0" fontId="40" fillId="0" borderId="5" xfId="0" applyFont="1" applyBorder="1" applyAlignment="1">
      <alignment horizontal="center"/>
    </xf>
    <xf numFmtId="0" fontId="40" fillId="0" borderId="5" xfId="0" applyFont="1" applyBorder="1"/>
    <xf numFmtId="0" fontId="41" fillId="0" borderId="5" xfId="0" applyFont="1" applyBorder="1" applyAlignment="1">
      <alignment horizontal="center"/>
    </xf>
    <xf numFmtId="172" fontId="41" fillId="0" borderId="5" xfId="0" applyNumberFormat="1" applyFont="1" applyBorder="1" applyAlignment="1">
      <alignment horizontal="center"/>
    </xf>
    <xf numFmtId="2" fontId="41" fillId="0" borderId="5" xfId="0" applyNumberFormat="1" applyFont="1" applyBorder="1"/>
    <xf numFmtId="172" fontId="41" fillId="0" borderId="5" xfId="0" applyNumberFormat="1" applyFont="1" applyBorder="1"/>
    <xf numFmtId="0" fontId="42" fillId="0" borderId="0" xfId="0" applyFont="1" applyAlignment="1"/>
    <xf numFmtId="0" fontId="43" fillId="0" borderId="5" xfId="0" applyFont="1" applyBorder="1"/>
    <xf numFmtId="0" fontId="43" fillId="0" borderId="5" xfId="0" applyFont="1" applyBorder="1" applyAlignment="1">
      <alignment horizontal="center"/>
    </xf>
    <xf numFmtId="0" fontId="1" fillId="0" borderId="5" xfId="0" applyFont="1" applyBorder="1" applyAlignment="1">
      <alignment wrapText="1"/>
    </xf>
    <xf numFmtId="0" fontId="1" fillId="0" borderId="8" xfId="0" applyFont="1" applyBorder="1"/>
    <xf numFmtId="0" fontId="1" fillId="0" borderId="8" xfId="0" applyFont="1" applyBorder="1" applyAlignment="1">
      <alignment horizontal="center"/>
    </xf>
    <xf numFmtId="172" fontId="26" fillId="0" borderId="8" xfId="0" applyNumberFormat="1" applyFont="1" applyBorder="1"/>
    <xf numFmtId="0" fontId="44" fillId="0" borderId="8" xfId="0" applyFont="1" applyBorder="1"/>
    <xf numFmtId="0" fontId="39" fillId="0" borderId="8" xfId="0" applyFont="1" applyBorder="1"/>
    <xf numFmtId="180" fontId="27" fillId="0" borderId="8" xfId="0" applyNumberFormat="1" applyFont="1" applyBorder="1"/>
    <xf numFmtId="0" fontId="40" fillId="0" borderId="7" xfId="0" applyFont="1" applyBorder="1"/>
    <xf numFmtId="0" fontId="39" fillId="0" borderId="5" xfId="0" applyFont="1" applyBorder="1"/>
    <xf numFmtId="43" fontId="26" fillId="0" borderId="6" xfId="0" applyNumberFormat="1" applyFont="1" applyBorder="1" applyAlignment="1">
      <alignment horizontal="center"/>
    </xf>
    <xf numFmtId="0" fontId="39" fillId="0" borderId="5" xfId="0" applyFont="1" applyBorder="1" applyAlignment="1">
      <alignment horizontal="left"/>
    </xf>
    <xf numFmtId="0" fontId="32" fillId="0" borderId="8" xfId="0" applyFont="1" applyBorder="1"/>
    <xf numFmtId="0" fontId="26" fillId="0" borderId="8" xfId="0" applyFont="1" applyBorder="1" applyAlignment="1">
      <alignment horizontal="center"/>
    </xf>
    <xf numFmtId="0" fontId="26" fillId="0" borderId="8" xfId="0" applyFont="1" applyBorder="1"/>
    <xf numFmtId="0" fontId="39" fillId="0" borderId="8" xfId="0" applyFont="1" applyBorder="1" applyAlignment="1">
      <alignment horizontal="center"/>
    </xf>
    <xf numFmtId="2" fontId="39" fillId="0" borderId="5" xfId="0" applyNumberFormat="1" applyFont="1" applyBorder="1" applyAlignment="1">
      <alignment horizontal="right"/>
    </xf>
    <xf numFmtId="43" fontId="26" fillId="0" borderId="5" xfId="0" applyNumberFormat="1" applyFont="1" applyBorder="1" applyAlignment="1">
      <alignment horizontal="right"/>
    </xf>
    <xf numFmtId="0" fontId="44" fillId="0" borderId="5" xfId="0" applyFont="1" applyBorder="1"/>
    <xf numFmtId="0" fontId="46" fillId="0" borderId="1" xfId="0" applyFont="1" applyBorder="1" applyAlignment="1">
      <alignment horizontal="center" vertical="center" wrapText="1"/>
    </xf>
    <xf numFmtId="0" fontId="46" fillId="0" borderId="16" xfId="0" applyFont="1" applyBorder="1" applyAlignment="1">
      <alignment horizontal="center"/>
    </xf>
    <xf numFmtId="0" fontId="46" fillId="0" borderId="4" xfId="0" applyFont="1" applyBorder="1"/>
    <xf numFmtId="172" fontId="47" fillId="0" borderId="4" xfId="0" applyNumberFormat="1" applyFont="1" applyBorder="1"/>
    <xf numFmtId="172" fontId="47" fillId="0" borderId="4" xfId="0" applyNumberFormat="1" applyFont="1" applyBorder="1" applyAlignment="1">
      <alignment horizontal="center"/>
    </xf>
    <xf numFmtId="0" fontId="46" fillId="0" borderId="17" xfId="0" applyFont="1" applyBorder="1" applyAlignment="1">
      <alignment horizontal="center"/>
    </xf>
    <xf numFmtId="172" fontId="46" fillId="0" borderId="5" xfId="0" applyNumberFormat="1" applyFont="1" applyBorder="1" applyAlignment="1">
      <alignment horizontal="center"/>
    </xf>
    <xf numFmtId="172" fontId="47" fillId="0" borderId="5" xfId="0" applyNumberFormat="1" applyFont="1" applyBorder="1"/>
    <xf numFmtId="172" fontId="47" fillId="0" borderId="5" xfId="0" applyNumberFormat="1" applyFont="1" applyBorder="1" applyAlignment="1">
      <alignment horizontal="center"/>
    </xf>
    <xf numFmtId="172" fontId="47" fillId="0" borderId="6" xfId="0" applyNumberFormat="1" applyFont="1" applyBorder="1" applyAlignment="1">
      <alignment horizontal="center"/>
    </xf>
    <xf numFmtId="0" fontId="47" fillId="0" borderId="11" xfId="0" applyFont="1" applyBorder="1" applyAlignment="1">
      <alignment horizontal="center"/>
    </xf>
    <xf numFmtId="49" fontId="47" fillId="0" borderId="5" xfId="0" applyNumberFormat="1" applyFont="1" applyBorder="1" applyAlignment="1">
      <alignment horizontal="center"/>
    </xf>
    <xf numFmtId="0" fontId="47" fillId="0" borderId="5" xfId="0" applyFont="1" applyBorder="1" applyAlignment="1">
      <alignment horizontal="center"/>
    </xf>
    <xf numFmtId="0" fontId="46" fillId="0" borderId="5" xfId="0" applyFont="1" applyBorder="1" applyAlignment="1">
      <alignment horizontal="center"/>
    </xf>
    <xf numFmtId="49" fontId="46" fillId="0" borderId="5" xfId="0" applyNumberFormat="1" applyFont="1" applyBorder="1" applyAlignment="1">
      <alignment horizontal="center"/>
    </xf>
    <xf numFmtId="0" fontId="47" fillId="0" borderId="7" xfId="0" applyFont="1" applyBorder="1" applyAlignment="1">
      <alignment horizontal="center"/>
    </xf>
    <xf numFmtId="49" fontId="47" fillId="0" borderId="7" xfId="0" applyNumberFormat="1" applyFont="1" applyBorder="1" applyAlignment="1">
      <alignment horizontal="center"/>
    </xf>
    <xf numFmtId="172" fontId="47" fillId="0" borderId="7" xfId="0" applyNumberFormat="1" applyFont="1" applyBorder="1" applyAlignment="1">
      <alignment horizontal="center"/>
    </xf>
    <xf numFmtId="172" fontId="46" fillId="0" borderId="7" xfId="0" applyNumberFormat="1" applyFont="1" applyBorder="1" applyAlignment="1">
      <alignment horizontal="center"/>
    </xf>
    <xf numFmtId="0" fontId="46" fillId="0" borderId="4" xfId="0" applyFont="1" applyBorder="1" applyAlignment="1">
      <alignment horizontal="center"/>
    </xf>
    <xf numFmtId="0" fontId="46" fillId="0" borderId="18" xfId="0" applyFont="1" applyBorder="1"/>
    <xf numFmtId="0" fontId="46" fillId="0" borderId="6" xfId="0" applyFont="1" applyBorder="1" applyAlignment="1">
      <alignment horizontal="center"/>
    </xf>
    <xf numFmtId="172" fontId="46" fillId="0" borderId="6" xfId="0" applyNumberFormat="1" applyFont="1" applyBorder="1" applyAlignment="1">
      <alignment horizontal="center"/>
    </xf>
    <xf numFmtId="172" fontId="47" fillId="0" borderId="6" xfId="0" applyNumberFormat="1" applyFont="1" applyBorder="1"/>
    <xf numFmtId="0" fontId="48" fillId="0" borderId="0" xfId="0" applyFont="1" applyAlignment="1"/>
    <xf numFmtId="179" fontId="43" fillId="0" borderId="7" xfId="0" applyNumberFormat="1" applyFont="1" applyBorder="1" applyAlignment="1">
      <alignment horizontal="right"/>
    </xf>
    <xf numFmtId="0" fontId="15" fillId="0" borderId="8" xfId="0" applyFont="1" applyBorder="1"/>
    <xf numFmtId="0" fontId="15" fillId="0" borderId="8" xfId="0" applyFont="1" applyBorder="1" applyAlignment="1">
      <alignment horizontal="center"/>
    </xf>
    <xf numFmtId="172" fontId="15" fillId="0" borderId="8" xfId="0" applyNumberFormat="1" applyFont="1" applyBorder="1" applyAlignment="1">
      <alignment horizontal="center"/>
    </xf>
    <xf numFmtId="179" fontId="15" fillId="0" borderId="8" xfId="0" applyNumberFormat="1" applyFont="1" applyBorder="1"/>
    <xf numFmtId="172" fontId="15" fillId="0" borderId="8" xfId="0" applyNumberFormat="1" applyFont="1" applyBorder="1"/>
    <xf numFmtId="0" fontId="45" fillId="0" borderId="8" xfId="0" applyFont="1" applyBorder="1"/>
    <xf numFmtId="0" fontId="45" fillId="0" borderId="8" xfId="0" applyFont="1" applyBorder="1" applyAlignment="1">
      <alignment horizontal="center"/>
    </xf>
    <xf numFmtId="172" fontId="45" fillId="0" borderId="8" xfId="0" applyNumberFormat="1" applyFont="1" applyBorder="1" applyAlignment="1">
      <alignment horizontal="center"/>
    </xf>
    <xf numFmtId="179" fontId="45" fillId="0" borderId="8" xfId="0" applyNumberFormat="1" applyFont="1" applyBorder="1"/>
    <xf numFmtId="172" fontId="45" fillId="0" borderId="8" xfId="0" applyNumberFormat="1" applyFont="1" applyBorder="1"/>
    <xf numFmtId="0" fontId="49" fillId="0" borderId="0" xfId="0" applyFont="1" applyAlignment="1"/>
    <xf numFmtId="0" fontId="44" fillId="0" borderId="0" xfId="0" applyFont="1"/>
    <xf numFmtId="0" fontId="40" fillId="0" borderId="8" xfId="0" applyFont="1" applyBorder="1"/>
    <xf numFmtId="0" fontId="40" fillId="0" borderId="8" xfId="0" applyFont="1" applyBorder="1" applyAlignment="1">
      <alignment horizontal="center"/>
    </xf>
    <xf numFmtId="0" fontId="41" fillId="0" borderId="8" xfId="0" applyFont="1" applyBorder="1"/>
    <xf numFmtId="172" fontId="41" fillId="0" borderId="8" xfId="0" applyNumberFormat="1" applyFont="1" applyBorder="1"/>
    <xf numFmtId="0" fontId="0" fillId="4" borderId="0" xfId="0" applyFont="1" applyFill="1" applyAlignment="1"/>
    <xf numFmtId="0" fontId="47" fillId="4" borderId="5" xfId="0" applyFont="1" applyFill="1" applyBorder="1" applyAlignment="1">
      <alignment horizontal="center"/>
    </xf>
    <xf numFmtId="49" fontId="47" fillId="4" borderId="5" xfId="0" applyNumberFormat="1" applyFont="1" applyFill="1" applyBorder="1" applyAlignment="1">
      <alignment horizontal="center"/>
    </xf>
    <xf numFmtId="172" fontId="47" fillId="4" borderId="5" xfId="0" applyNumberFormat="1" applyFont="1" applyFill="1" applyBorder="1" applyAlignment="1">
      <alignment horizontal="center"/>
    </xf>
    <xf numFmtId="172" fontId="46" fillId="4" borderId="5" xfId="0" applyNumberFormat="1" applyFont="1" applyFill="1" applyBorder="1" applyAlignment="1">
      <alignment horizontal="center"/>
    </xf>
    <xf numFmtId="0" fontId="25" fillId="4" borderId="0" xfId="0" applyFont="1" applyFill="1" applyAlignment="1">
      <alignment horizontal="left"/>
    </xf>
    <xf numFmtId="0" fontId="25" fillId="4" borderId="0" xfId="0" applyFont="1" applyFill="1"/>
    <xf numFmtId="2" fontId="41" fillId="5" borderId="5" xfId="0" applyNumberFormat="1" applyFont="1" applyFill="1" applyBorder="1"/>
    <xf numFmtId="2" fontId="39" fillId="6" borderId="6" xfId="0" applyNumberFormat="1" applyFont="1" applyFill="1" applyBorder="1"/>
    <xf numFmtId="172" fontId="26" fillId="6" borderId="6" xfId="0" applyNumberFormat="1" applyFont="1" applyFill="1" applyBorder="1"/>
    <xf numFmtId="43" fontId="26" fillId="6" borderId="6" xfId="0" applyNumberFormat="1" applyFont="1" applyFill="1" applyBorder="1"/>
    <xf numFmtId="2" fontId="39" fillId="6" borderId="5" xfId="0" applyNumberFormat="1" applyFont="1" applyFill="1" applyBorder="1"/>
    <xf numFmtId="172" fontId="26" fillId="6" borderId="5" xfId="0" applyNumberFormat="1" applyFont="1" applyFill="1" applyBorder="1"/>
    <xf numFmtId="43" fontId="26" fillId="6" borderId="5" xfId="0" applyNumberFormat="1" applyFont="1" applyFill="1" applyBorder="1"/>
    <xf numFmtId="2" fontId="27" fillId="6" borderId="5" xfId="0" applyNumberFormat="1" applyFont="1" applyFill="1" applyBorder="1"/>
    <xf numFmtId="172" fontId="27" fillId="6" borderId="5" xfId="0" applyNumberFormat="1" applyFont="1" applyFill="1" applyBorder="1"/>
    <xf numFmtId="43" fontId="39" fillId="6" borderId="5" xfId="0" applyNumberFormat="1" applyFont="1" applyFill="1" applyBorder="1"/>
    <xf numFmtId="43" fontId="27" fillId="6" borderId="5" xfId="0" applyNumberFormat="1" applyFont="1" applyFill="1" applyBorder="1"/>
    <xf numFmtId="181" fontId="26" fillId="0" borderId="6" xfId="0" applyNumberFormat="1" applyFont="1" applyBorder="1" applyAlignment="1">
      <alignment horizontal="center"/>
    </xf>
    <xf numFmtId="0" fontId="15" fillId="0" borderId="5" xfId="0" applyFont="1" applyFill="1" applyBorder="1" applyAlignment="1">
      <alignment horizontal="center"/>
    </xf>
    <xf numFmtId="0" fontId="15" fillId="0" borderId="5" xfId="0" applyFont="1" applyFill="1" applyBorder="1"/>
    <xf numFmtId="172" fontId="15" fillId="0" borderId="5" xfId="0" applyNumberFormat="1" applyFont="1" applyFill="1" applyBorder="1" applyAlignment="1">
      <alignment horizontal="center"/>
    </xf>
    <xf numFmtId="179" fontId="15" fillId="0" borderId="5" xfId="0" applyNumberFormat="1" applyFont="1" applyFill="1" applyBorder="1"/>
    <xf numFmtId="172" fontId="15" fillId="0" borderId="5" xfId="0" applyNumberFormat="1" applyFont="1" applyFill="1" applyBorder="1"/>
    <xf numFmtId="0" fontId="0" fillId="0" borderId="0" xfId="0" applyFont="1" applyFill="1" applyAlignment="1"/>
    <xf numFmtId="0" fontId="43" fillId="0" borderId="5" xfId="0" applyFont="1" applyFill="1" applyBorder="1"/>
    <xf numFmtId="0" fontId="43" fillId="0" borderId="5" xfId="0" applyFont="1" applyFill="1" applyBorder="1" applyAlignment="1">
      <alignment horizontal="center"/>
    </xf>
    <xf numFmtId="0" fontId="14" fillId="0" borderId="5" xfId="0" applyFont="1" applyFill="1" applyBorder="1" applyAlignment="1">
      <alignment horizontal="center"/>
    </xf>
    <xf numFmtId="0" fontId="14" fillId="0" borderId="5" xfId="0" applyFont="1" applyFill="1" applyBorder="1"/>
    <xf numFmtId="172" fontId="14" fillId="0" borderId="5" xfId="0" applyNumberFormat="1" applyFont="1" applyFill="1" applyBorder="1"/>
    <xf numFmtId="0" fontId="15" fillId="7" borderId="5" xfId="0" applyFont="1" applyFill="1" applyBorder="1" applyAlignment="1">
      <alignment horizontal="center"/>
    </xf>
    <xf numFmtId="0" fontId="15" fillId="7" borderId="5" xfId="0" applyFont="1" applyFill="1" applyBorder="1"/>
    <xf numFmtId="172" fontId="15" fillId="7" borderId="5" xfId="0" applyNumberFormat="1" applyFont="1" applyFill="1" applyBorder="1" applyAlignment="1">
      <alignment horizontal="center"/>
    </xf>
    <xf numFmtId="179" fontId="15" fillId="7" borderId="5" xfId="0" applyNumberFormat="1" applyFont="1" applyFill="1" applyBorder="1"/>
    <xf numFmtId="172" fontId="15" fillId="7" borderId="5" xfId="0" applyNumberFormat="1" applyFont="1" applyFill="1" applyBorder="1"/>
    <xf numFmtId="0" fontId="0" fillId="7" borderId="0" xfId="0" applyFont="1" applyFill="1" applyAlignment="1"/>
    <xf numFmtId="0" fontId="15" fillId="7" borderId="7" xfId="0" applyFont="1" applyFill="1" applyBorder="1" applyAlignment="1">
      <alignment horizontal="center"/>
    </xf>
    <xf numFmtId="0" fontId="15" fillId="7" borderId="7" xfId="0" applyFont="1" applyFill="1" applyBorder="1"/>
    <xf numFmtId="172" fontId="15" fillId="7" borderId="7" xfId="0" applyNumberFormat="1" applyFont="1" applyFill="1" applyBorder="1"/>
    <xf numFmtId="172" fontId="15" fillId="7" borderId="7" xfId="0" applyNumberFormat="1" applyFont="1" applyFill="1" applyBorder="1" applyAlignment="1">
      <alignment horizontal="center"/>
    </xf>
    <xf numFmtId="179" fontId="15" fillId="7" borderId="7" xfId="0" applyNumberFormat="1" applyFont="1" applyFill="1" applyBorder="1"/>
    <xf numFmtId="2" fontId="27" fillId="7" borderId="5" xfId="0" applyNumberFormat="1" applyFont="1" applyFill="1" applyBorder="1"/>
    <xf numFmtId="0" fontId="3" fillId="7" borderId="5" xfId="0" applyFont="1" applyFill="1" applyBorder="1" applyAlignment="1">
      <alignment horizontal="center"/>
    </xf>
    <xf numFmtId="0" fontId="3" fillId="7" borderId="5" xfId="0" applyFont="1" applyFill="1" applyBorder="1"/>
    <xf numFmtId="172" fontId="27" fillId="7" borderId="5" xfId="0" applyNumberFormat="1" applyFont="1" applyFill="1" applyBorder="1"/>
    <xf numFmtId="0" fontId="3" fillId="0" borderId="5" xfId="0" applyFont="1" applyFill="1" applyBorder="1" applyAlignment="1">
      <alignment horizontal="center"/>
    </xf>
    <xf numFmtId="0" fontId="3" fillId="0" borderId="5" xfId="0" applyFont="1" applyFill="1" applyBorder="1"/>
    <xf numFmtId="172" fontId="27" fillId="0" borderId="5" xfId="0" applyNumberFormat="1" applyFont="1" applyFill="1" applyBorder="1"/>
    <xf numFmtId="2" fontId="27" fillId="0" borderId="5" xfId="0" applyNumberFormat="1" applyFont="1" applyFill="1" applyBorder="1"/>
    <xf numFmtId="172" fontId="27" fillId="0" borderId="5" xfId="0" applyNumberFormat="1" applyFont="1" applyFill="1" applyBorder="1" applyAlignment="1">
      <alignment horizontal="right"/>
    </xf>
    <xf numFmtId="0" fontId="3" fillId="0" borderId="0" xfId="0" applyFont="1" applyFill="1"/>
    <xf numFmtId="2" fontId="27" fillId="5" borderId="5" xfId="0" applyNumberFormat="1" applyFont="1" applyFill="1" applyBorder="1"/>
    <xf numFmtId="0" fontId="7" fillId="7" borderId="0" xfId="0" applyFont="1" applyFill="1"/>
    <xf numFmtId="0" fontId="27" fillId="7" borderId="5" xfId="0" applyFont="1" applyFill="1" applyBorder="1" applyAlignment="1">
      <alignment horizontal="center"/>
    </xf>
    <xf numFmtId="172" fontId="27" fillId="7" borderId="5" xfId="0" applyNumberFormat="1" applyFont="1" applyFill="1" applyBorder="1" applyAlignment="1">
      <alignment horizontal="center"/>
    </xf>
    <xf numFmtId="0" fontId="27" fillId="7" borderId="5" xfId="0" applyFont="1" applyFill="1" applyBorder="1"/>
    <xf numFmtId="181" fontId="27" fillId="7" borderId="5" xfId="0" applyNumberFormat="1" applyFont="1" applyFill="1" applyBorder="1"/>
    <xf numFmtId="0" fontId="53" fillId="0" borderId="4" xfId="0" applyFont="1" applyBorder="1"/>
    <xf numFmtId="3" fontId="9" fillId="0" borderId="5" xfId="0" applyNumberFormat="1" applyFont="1" applyFill="1" applyBorder="1" applyAlignment="1">
      <alignment horizontal="center"/>
    </xf>
    <xf numFmtId="172" fontId="54" fillId="0" borderId="5" xfId="0" applyNumberFormat="1" applyFont="1" applyFill="1" applyBorder="1" applyAlignment="1">
      <alignment horizontal="center"/>
    </xf>
    <xf numFmtId="0" fontId="54" fillId="0" borderId="5" xfId="0" applyFont="1" applyFill="1" applyBorder="1" applyAlignment="1">
      <alignment horizontal="center"/>
    </xf>
    <xf numFmtId="0" fontId="54" fillId="0" borderId="5" xfId="0" applyFont="1" applyFill="1" applyBorder="1"/>
    <xf numFmtId="179" fontId="54" fillId="0" borderId="5" xfId="0" applyNumberFormat="1" applyFont="1" applyFill="1" applyBorder="1"/>
    <xf numFmtId="172" fontId="54" fillId="0" borderId="5" xfId="0" applyNumberFormat="1" applyFont="1" applyFill="1" applyBorder="1"/>
    <xf numFmtId="0" fontId="55" fillId="0" borderId="0" xfId="0" applyFont="1" applyFill="1" applyAlignment="1"/>
    <xf numFmtId="0" fontId="3" fillId="4" borderId="0" xfId="0" applyFont="1" applyFill="1"/>
    <xf numFmtId="0" fontId="2" fillId="4" borderId="0" xfId="0" applyFont="1" applyFill="1"/>
    <xf numFmtId="1" fontId="32" fillId="0" borderId="10" xfId="0" applyNumberFormat="1" applyFont="1" applyBorder="1" applyAlignment="1">
      <alignment horizontal="center"/>
    </xf>
    <xf numFmtId="11" fontId="32" fillId="0" borderId="10" xfId="0" applyNumberFormat="1" applyFont="1" applyBorder="1"/>
    <xf numFmtId="11" fontId="27" fillId="0" borderId="10" xfId="0" applyNumberFormat="1" applyFont="1" applyBorder="1" applyAlignment="1">
      <alignment horizontal="center"/>
    </xf>
    <xf numFmtId="49" fontId="27" fillId="0" borderId="10" xfId="0" applyNumberFormat="1" applyFont="1" applyBorder="1" applyAlignment="1">
      <alignment horizontal="center"/>
    </xf>
    <xf numFmtId="172" fontId="27" fillId="0" borderId="15" xfId="0" applyNumberFormat="1" applyFont="1" applyBorder="1"/>
    <xf numFmtId="175" fontId="27" fillId="0" borderId="5" xfId="0" applyNumberFormat="1" applyFont="1" applyBorder="1"/>
    <xf numFmtId="1" fontId="27" fillId="0" borderId="0" xfId="0" applyNumberFormat="1" applyFont="1"/>
    <xf numFmtId="172" fontId="27" fillId="4" borderId="0" xfId="0" applyNumberFormat="1" applyFont="1" applyFill="1"/>
    <xf numFmtId="0" fontId="27" fillId="0" borderId="0" xfId="0" applyFont="1"/>
    <xf numFmtId="0" fontId="56" fillId="0" borderId="0" xfId="0" applyFont="1" applyAlignment="1"/>
    <xf numFmtId="11" fontId="27" fillId="0" borderId="10" xfId="0" applyNumberFormat="1" applyFont="1" applyBorder="1"/>
    <xf numFmtId="3" fontId="26" fillId="0" borderId="10" xfId="0" applyNumberFormat="1" applyFont="1" applyBorder="1"/>
    <xf numFmtId="4" fontId="26" fillId="0" borderId="15" xfId="0" applyNumberFormat="1" applyFont="1" applyBorder="1"/>
    <xf numFmtId="4" fontId="26" fillId="0" borderId="5" xfId="0" applyNumberFormat="1" applyFont="1" applyBorder="1"/>
    <xf numFmtId="173" fontId="27" fillId="0" borderId="5" xfId="0" applyNumberFormat="1" applyFont="1" applyBorder="1"/>
    <xf numFmtId="3" fontId="27" fillId="0" borderId="10" xfId="0" applyNumberFormat="1" applyFont="1" applyBorder="1"/>
    <xf numFmtId="3" fontId="27" fillId="0" borderId="15" xfId="0" applyNumberFormat="1" applyFont="1" applyBorder="1"/>
    <xf numFmtId="3" fontId="27" fillId="0" borderId="5" xfId="0" applyNumberFormat="1" applyFont="1" applyBorder="1"/>
    <xf numFmtId="3" fontId="27" fillId="0" borderId="19" xfId="0" applyNumberFormat="1" applyFont="1" applyBorder="1"/>
    <xf numFmtId="3" fontId="27" fillId="0" borderId="7" xfId="0" applyNumberFormat="1" applyFont="1" applyBorder="1"/>
    <xf numFmtId="173" fontId="27" fillId="0" borderId="7" xfId="0" applyNumberFormat="1" applyFont="1" applyBorder="1"/>
    <xf numFmtId="172" fontId="27" fillId="0" borderId="20" xfId="0" applyNumberFormat="1" applyFont="1" applyBorder="1"/>
    <xf numFmtId="11" fontId="32" fillId="0" borderId="10" xfId="0" applyNumberFormat="1" applyFont="1" applyBorder="1" applyAlignment="1">
      <alignment horizontal="center"/>
    </xf>
    <xf numFmtId="4" fontId="26" fillId="0" borderId="10" xfId="0" applyNumberFormat="1" applyFont="1" applyBorder="1"/>
    <xf numFmtId="3" fontId="27" fillId="0" borderId="21" xfId="0" applyNumberFormat="1" applyFont="1" applyBorder="1"/>
    <xf numFmtId="3" fontId="27" fillId="0" borderId="8" xfId="0" applyNumberFormat="1" applyFont="1" applyBorder="1"/>
    <xf numFmtId="173" fontId="27" fillId="0" borderId="8" xfId="0" applyNumberFormat="1" applyFont="1" applyBorder="1"/>
    <xf numFmtId="3" fontId="27" fillId="0" borderId="22" xfId="0" applyNumberFormat="1" applyFont="1" applyBorder="1"/>
    <xf numFmtId="173" fontId="27" fillId="0" borderId="22" xfId="0" applyNumberFormat="1" applyFont="1" applyBorder="1"/>
    <xf numFmtId="49" fontId="26" fillId="0" borderId="10" xfId="0" applyNumberFormat="1" applyFont="1" applyBorder="1" applyAlignment="1">
      <alignment horizontal="center"/>
    </xf>
    <xf numFmtId="49" fontId="26" fillId="0" borderId="10" xfId="0" applyNumberFormat="1" applyFont="1" applyBorder="1" applyAlignment="1">
      <alignment horizontal="left"/>
    </xf>
    <xf numFmtId="172" fontId="26" fillId="0" borderId="20" xfId="0" applyNumberFormat="1" applyFont="1" applyBorder="1"/>
    <xf numFmtId="175" fontId="26" fillId="0" borderId="6" xfId="0" applyNumberFormat="1" applyFont="1" applyBorder="1"/>
    <xf numFmtId="172" fontId="26" fillId="0" borderId="15" xfId="0" applyNumberFormat="1" applyFont="1" applyBorder="1"/>
    <xf numFmtId="175" fontId="26" fillId="0" borderId="5" xfId="0" applyNumberFormat="1" applyFont="1" applyBorder="1"/>
    <xf numFmtId="172" fontId="26" fillId="0" borderId="19" xfId="0" applyNumberFormat="1" applyFont="1" applyBorder="1"/>
    <xf numFmtId="175" fontId="26" fillId="0" borderId="7" xfId="0" applyNumberFormat="1" applyFont="1" applyBorder="1"/>
    <xf numFmtId="49" fontId="26" fillId="0" borderId="23" xfId="0" applyNumberFormat="1" applyFont="1" applyBorder="1" applyAlignment="1">
      <alignment horizontal="center"/>
    </xf>
    <xf numFmtId="49" fontId="26" fillId="0" borderId="2" xfId="0" applyNumberFormat="1" applyFont="1" applyBorder="1" applyAlignment="1">
      <alignment horizontal="center"/>
    </xf>
    <xf numFmtId="173" fontId="26" fillId="0" borderId="2" xfId="0" applyNumberFormat="1" applyFont="1" applyBorder="1" applyAlignment="1">
      <alignment horizontal="center"/>
    </xf>
    <xf numFmtId="0" fontId="27" fillId="0" borderId="10" xfId="0" applyFont="1" applyBorder="1" applyAlignment="1">
      <alignment horizontal="center"/>
    </xf>
    <xf numFmtId="3" fontId="27" fillId="0" borderId="14" xfId="0" applyNumberFormat="1" applyFont="1" applyBorder="1"/>
    <xf numFmtId="3" fontId="27" fillId="0" borderId="4" xfId="0" applyNumberFormat="1" applyFont="1" applyBorder="1"/>
    <xf numFmtId="173" fontId="27" fillId="0" borderId="4" xfId="0" applyNumberFormat="1" applyFont="1" applyBorder="1"/>
    <xf numFmtId="49" fontId="32" fillId="0" borderId="10" xfId="0" applyNumberFormat="1" applyFont="1" applyBorder="1" applyAlignment="1">
      <alignment horizontal="center"/>
    </xf>
    <xf numFmtId="0" fontId="32" fillId="0" borderId="10" xfId="0" applyFont="1" applyBorder="1"/>
    <xf numFmtId="3" fontId="27" fillId="0" borderId="20" xfId="0" applyNumberFormat="1" applyFont="1" applyBorder="1"/>
    <xf numFmtId="3" fontId="27" fillId="0" borderId="6" xfId="0" applyNumberFormat="1" applyFont="1" applyBorder="1"/>
    <xf numFmtId="173" fontId="27" fillId="0" borderId="6" xfId="0" applyNumberFormat="1" applyFont="1" applyBorder="1"/>
    <xf numFmtId="4" fontId="26" fillId="0" borderId="21" xfId="0" applyNumberFormat="1" applyFont="1" applyBorder="1"/>
    <xf numFmtId="178" fontId="27" fillId="0" borderId="5" xfId="0" applyNumberFormat="1" applyFont="1" applyBorder="1"/>
    <xf numFmtId="175" fontId="27" fillId="0" borderId="8" xfId="0" applyNumberFormat="1" applyFont="1" applyBorder="1"/>
    <xf numFmtId="172" fontId="27" fillId="0" borderId="14" xfId="0" applyNumberFormat="1" applyFont="1" applyBorder="1"/>
    <xf numFmtId="175" fontId="27" fillId="0" borderId="4" xfId="0" applyNumberFormat="1" applyFont="1" applyBorder="1"/>
    <xf numFmtId="178" fontId="27" fillId="0" borderId="10" xfId="0" applyNumberFormat="1" applyFont="1" applyBorder="1"/>
    <xf numFmtId="178" fontId="27" fillId="0" borderId="15" xfId="0" applyNumberFormat="1" applyFont="1" applyBorder="1"/>
    <xf numFmtId="4" fontId="27" fillId="0" borderId="5" xfId="0" applyNumberFormat="1" applyFont="1" applyBorder="1"/>
    <xf numFmtId="4" fontId="27" fillId="0" borderId="15" xfId="0" applyNumberFormat="1" applyFont="1" applyBorder="1"/>
    <xf numFmtId="3" fontId="27" fillId="0" borderId="0" xfId="0" applyNumberFormat="1" applyFont="1"/>
    <xf numFmtId="173" fontId="27" fillId="0" borderId="0" xfId="0" applyNumberFormat="1" applyFont="1"/>
    <xf numFmtId="49" fontId="27" fillId="0" borderId="0" xfId="0" applyNumberFormat="1" applyFont="1" applyAlignment="1">
      <alignment horizontal="center"/>
    </xf>
    <xf numFmtId="0" fontId="27" fillId="4" borderId="0" xfId="0" applyFont="1" applyFill="1"/>
    <xf numFmtId="49" fontId="57" fillId="0" borderId="0" xfId="0" applyNumberFormat="1" applyFont="1" applyAlignment="1">
      <alignment horizontal="center"/>
    </xf>
    <xf numFmtId="0" fontId="57" fillId="0" borderId="0" xfId="0" applyFont="1"/>
    <xf numFmtId="0" fontId="58" fillId="0" borderId="0" xfId="0" applyFont="1"/>
    <xf numFmtId="3" fontId="57" fillId="0" borderId="0" xfId="0" applyNumberFormat="1" applyFont="1"/>
    <xf numFmtId="173" fontId="57" fillId="0" borderId="0" xfId="0" applyNumberFormat="1" applyFont="1"/>
    <xf numFmtId="0" fontId="57" fillId="4" borderId="0" xfId="0" applyFont="1" applyFill="1"/>
    <xf numFmtId="0" fontId="3" fillId="0" borderId="0" xfId="0" applyFont="1" applyAlignment="1">
      <alignment horizontal="right"/>
    </xf>
    <xf numFmtId="172" fontId="3" fillId="0" borderId="10" xfId="0" applyNumberFormat="1" applyFont="1" applyBorder="1" applyAlignment="1">
      <alignment horizontal="right"/>
    </xf>
    <xf numFmtId="172" fontId="27" fillId="0" borderId="10" xfId="0" applyNumberFormat="1" applyFont="1" applyBorder="1" applyAlignment="1">
      <alignment horizontal="right"/>
    </xf>
    <xf numFmtId="0" fontId="27" fillId="0" borderId="10" xfId="0" applyFont="1" applyBorder="1" applyAlignment="1">
      <alignment horizontal="right"/>
    </xf>
    <xf numFmtId="0" fontId="26" fillId="0" borderId="10" xfId="0" applyFont="1" applyBorder="1" applyAlignment="1">
      <alignment horizontal="right"/>
    </xf>
    <xf numFmtId="0" fontId="27" fillId="0" borderId="0" xfId="0" applyFont="1" applyAlignment="1">
      <alignment horizontal="right"/>
    </xf>
    <xf numFmtId="0" fontId="57" fillId="0" borderId="0" xfId="0" applyFont="1" applyAlignment="1">
      <alignment horizontal="right"/>
    </xf>
    <xf numFmtId="0" fontId="2" fillId="0" borderId="0" xfId="0" applyFont="1" applyAlignment="1">
      <alignment horizontal="right"/>
    </xf>
    <xf numFmtId="0" fontId="0" fillId="0" borderId="0" xfId="0" applyFont="1" applyAlignment="1">
      <alignment horizontal="right"/>
    </xf>
    <xf numFmtId="49" fontId="26" fillId="0" borderId="10" xfId="0" applyNumberFormat="1" applyFont="1" applyBorder="1" applyAlignment="1">
      <alignment horizontal="right"/>
    </xf>
    <xf numFmtId="0" fontId="27" fillId="0" borderId="10" xfId="0" applyFont="1" applyBorder="1" applyAlignment="1">
      <alignment horizontal="center" vertical="center" wrapText="1"/>
    </xf>
    <xf numFmtId="0" fontId="57" fillId="0" borderId="3" xfId="0" applyFont="1" applyBorder="1"/>
    <xf numFmtId="3" fontId="27" fillId="0" borderId="10" xfId="0" applyNumberFormat="1" applyFont="1" applyBorder="1" applyAlignment="1">
      <alignment horizontal="right"/>
    </xf>
    <xf numFmtId="4" fontId="27" fillId="0" borderId="0" xfId="0" applyNumberFormat="1" applyFont="1"/>
    <xf numFmtId="2" fontId="27" fillId="0" borderId="0" xfId="0" applyNumberFormat="1" applyFont="1"/>
    <xf numFmtId="3" fontId="26" fillId="0" borderId="10" xfId="0" applyNumberFormat="1" applyFont="1" applyBorder="1" applyAlignment="1">
      <alignment horizontal="right"/>
    </xf>
    <xf numFmtId="3" fontId="58" fillId="0" borderId="1" xfId="0" applyNumberFormat="1" applyFont="1" applyBorder="1" applyAlignment="1">
      <alignment horizontal="center"/>
    </xf>
    <xf numFmtId="173" fontId="58" fillId="0" borderId="1" xfId="0" applyNumberFormat="1" applyFont="1" applyBorder="1" applyAlignment="1">
      <alignment horizontal="center"/>
    </xf>
    <xf numFmtId="49" fontId="58" fillId="0" borderId="3" xfId="0" applyNumberFormat="1" applyFont="1" applyBorder="1" applyAlignment="1">
      <alignment horizontal="center"/>
    </xf>
    <xf numFmtId="173" fontId="58" fillId="0" borderId="3" xfId="0" applyNumberFormat="1" applyFont="1" applyBorder="1" applyAlignment="1">
      <alignment horizontal="center"/>
    </xf>
    <xf numFmtId="0" fontId="26" fillId="0" borderId="1" xfId="0" applyFont="1" applyBorder="1" applyAlignment="1">
      <alignment horizontal="center" wrapText="1"/>
    </xf>
    <xf numFmtId="4" fontId="26" fillId="0" borderId="1" xfId="0" applyNumberFormat="1" applyFont="1" applyBorder="1"/>
    <xf numFmtId="0" fontId="57" fillId="0" borderId="1" xfId="0" applyFont="1" applyBorder="1"/>
    <xf numFmtId="174" fontId="26" fillId="0" borderId="3" xfId="0" applyNumberFormat="1" applyFont="1" applyBorder="1" applyAlignment="1">
      <alignment horizontal="center" vertical="top" wrapText="1"/>
    </xf>
    <xf numFmtId="4" fontId="26" fillId="0" borderId="3" xfId="0" applyNumberFormat="1" applyFont="1" applyBorder="1"/>
    <xf numFmtId="3" fontId="59" fillId="0" borderId="10" xfId="0" applyNumberFormat="1" applyFont="1" applyBorder="1"/>
    <xf numFmtId="3" fontId="59" fillId="0" borderId="10" xfId="0" applyNumberFormat="1" applyFont="1" applyBorder="1" applyAlignment="1">
      <alignment horizontal="right"/>
    </xf>
    <xf numFmtId="177" fontId="27" fillId="0" borderId="4" xfId="0" applyNumberFormat="1" applyFont="1" applyBorder="1"/>
    <xf numFmtId="3" fontId="60" fillId="0" borderId="10" xfId="0" applyNumberFormat="1" applyFont="1" applyBorder="1" applyAlignment="1">
      <alignment horizontal="right"/>
    </xf>
    <xf numFmtId="0" fontId="27" fillId="0" borderId="4" xfId="0" applyFont="1" applyBorder="1" applyAlignment="1">
      <alignment horizontal="center" vertical="center" wrapText="1"/>
    </xf>
    <xf numFmtId="0" fontId="27" fillId="0" borderId="5"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6" xfId="0" applyFont="1" applyBorder="1" applyAlignment="1">
      <alignment horizontal="center" vertical="center" wrapText="1"/>
    </xf>
    <xf numFmtId="43" fontId="27" fillId="0" borderId="4" xfId="0" applyNumberFormat="1" applyFont="1" applyBorder="1"/>
    <xf numFmtId="0" fontId="53" fillId="0" borderId="5" xfId="0" applyFont="1" applyBorder="1"/>
    <xf numFmtId="178" fontId="9" fillId="0" borderId="5" xfId="0" applyNumberFormat="1" applyFont="1" applyBorder="1" applyAlignment="1">
      <alignment horizontal="center"/>
    </xf>
    <xf numFmtId="0" fontId="44" fillId="0" borderId="1" xfId="0" applyFont="1" applyFill="1" applyBorder="1" applyAlignment="1">
      <alignment horizontal="center" vertical="center" wrapText="1"/>
    </xf>
    <xf numFmtId="11" fontId="6" fillId="0" borderId="0" xfId="0" applyNumberFormat="1" applyFont="1" applyAlignment="1">
      <alignment horizontal="center" wrapText="1"/>
    </xf>
    <xf numFmtId="11" fontId="11" fillId="0" borderId="0" xfId="0" applyNumberFormat="1" applyFont="1" applyAlignment="1">
      <alignment horizontal="center" wrapText="1"/>
    </xf>
    <xf numFmtId="0" fontId="62" fillId="0" borderId="0" xfId="0" applyFont="1" applyAlignment="1"/>
    <xf numFmtId="0" fontId="1" fillId="0" borderId="1" xfId="0" applyFont="1" applyBorder="1" applyAlignment="1">
      <alignment horizontal="center" wrapText="1"/>
    </xf>
    <xf numFmtId="4" fontId="1" fillId="0" borderId="1" xfId="0" applyNumberFormat="1" applyFont="1" applyBorder="1"/>
    <xf numFmtId="0" fontId="24" fillId="0" borderId="1" xfId="0" applyFont="1" applyBorder="1"/>
    <xf numFmtId="0" fontId="24" fillId="0" borderId="3" xfId="0" applyFont="1" applyBorder="1"/>
    <xf numFmtId="174" fontId="1" fillId="0" borderId="3" xfId="0" applyNumberFormat="1" applyFont="1" applyBorder="1" applyAlignment="1">
      <alignment horizontal="center" vertical="top" wrapText="1"/>
    </xf>
    <xf numFmtId="4" fontId="1" fillId="0" borderId="3" xfId="0" applyNumberFormat="1" applyFont="1" applyBorder="1"/>
    <xf numFmtId="0" fontId="27" fillId="4" borderId="10" xfId="0" applyFont="1" applyFill="1" applyBorder="1" applyAlignment="1">
      <alignment horizontal="center" vertical="center" wrapText="1"/>
    </xf>
    <xf numFmtId="172" fontId="27" fillId="4" borderId="10" xfId="0" applyNumberFormat="1" applyFont="1" applyFill="1" applyBorder="1"/>
    <xf numFmtId="3" fontId="27" fillId="4" borderId="10" xfId="0" applyNumberFormat="1" applyFont="1" applyFill="1" applyBorder="1"/>
    <xf numFmtId="3" fontId="59" fillId="4" borderId="10" xfId="0" applyNumberFormat="1" applyFont="1" applyFill="1" applyBorder="1" applyAlignment="1">
      <alignment horizontal="right"/>
    </xf>
    <xf numFmtId="0" fontId="56" fillId="4" borderId="0" xfId="0" applyFont="1" applyFill="1" applyAlignment="1"/>
    <xf numFmtId="0" fontId="26" fillId="4" borderId="10" xfId="0" applyFont="1" applyFill="1" applyBorder="1" applyAlignment="1">
      <alignment horizontal="center" vertical="center" wrapText="1"/>
    </xf>
    <xf numFmtId="172" fontId="26" fillId="4" borderId="10" xfId="0" applyNumberFormat="1" applyFont="1" applyFill="1" applyBorder="1"/>
    <xf numFmtId="3" fontId="60" fillId="4" borderId="10" xfId="0" applyNumberFormat="1" applyFont="1" applyFill="1" applyBorder="1" applyAlignment="1">
      <alignment horizontal="right"/>
    </xf>
    <xf numFmtId="0" fontId="3" fillId="0" borderId="0" xfId="0" applyFont="1" applyAlignment="1">
      <alignment vertical="center" wrapText="1"/>
    </xf>
    <xf numFmtId="0" fontId="0" fillId="0" borderId="0" xfId="0" applyFont="1" applyAlignment="1"/>
    <xf numFmtId="0" fontId="3" fillId="0" borderId="8" xfId="0" applyFont="1" applyBorder="1" applyAlignment="1">
      <alignment horizontal="center" vertical="center" wrapText="1"/>
    </xf>
    <xf numFmtId="0" fontId="10" fillId="0" borderId="2" xfId="0" applyFont="1" applyBorder="1"/>
    <xf numFmtId="0" fontId="10" fillId="0" borderId="6" xfId="0" applyFont="1" applyBorder="1"/>
    <xf numFmtId="0" fontId="3" fillId="0" borderId="2" xfId="0" applyFont="1" applyBorder="1" applyAlignment="1">
      <alignment horizontal="center" vertical="center" wrapText="1"/>
    </xf>
    <xf numFmtId="0" fontId="10" fillId="0" borderId="3" xfId="0" applyFont="1" applyBorder="1"/>
    <xf numFmtId="0" fontId="6" fillId="0" borderId="0" xfId="0" applyFont="1" applyAlignment="1">
      <alignment horizontal="center"/>
    </xf>
    <xf numFmtId="0" fontId="3" fillId="0" borderId="0" xfId="0" applyFont="1" applyAlignment="1">
      <alignment horizontal="left" vertical="center" wrapText="1"/>
    </xf>
    <xf numFmtId="0" fontId="9" fillId="0" borderId="8" xfId="0" applyFont="1" applyBorder="1" applyAlignment="1">
      <alignment horizontal="left" vertical="center" wrapText="1"/>
    </xf>
    <xf numFmtId="0" fontId="3" fillId="0" borderId="9" xfId="0" applyFont="1" applyBorder="1" applyAlignment="1">
      <alignment horizontal="center"/>
    </xf>
    <xf numFmtId="0" fontId="1" fillId="0" borderId="1" xfId="0" applyFont="1" applyBorder="1" applyAlignment="1">
      <alignment horizontal="center" vertical="center" wrapText="1"/>
    </xf>
    <xf numFmtId="3" fontId="1" fillId="0" borderId="1" xfId="0" applyNumberFormat="1" applyFont="1" applyBorder="1" applyAlignment="1">
      <alignment horizontal="center" vertical="center" wrapText="1"/>
    </xf>
    <xf numFmtId="0" fontId="1" fillId="0" borderId="24" xfId="0" applyFont="1" applyBorder="1" applyAlignment="1">
      <alignment horizontal="center" vertical="center" wrapText="1"/>
    </xf>
    <xf numFmtId="0" fontId="10" fillId="0" borderId="22" xfId="0" applyFont="1" applyBorder="1"/>
    <xf numFmtId="0" fontId="10" fillId="0" borderId="25" xfId="0" applyFont="1" applyBorder="1"/>
    <xf numFmtId="0" fontId="61" fillId="0" borderId="0" xfId="0" applyFont="1" applyFill="1" applyAlignment="1">
      <alignment horizontal="center"/>
    </xf>
    <xf numFmtId="0" fontId="1" fillId="4" borderId="1" xfId="0" applyFont="1" applyFill="1" applyBorder="1" applyAlignment="1">
      <alignment horizontal="center" vertical="center" wrapText="1"/>
    </xf>
    <xf numFmtId="0" fontId="2" fillId="4" borderId="3" xfId="0" applyFont="1" applyFill="1" applyBorder="1"/>
    <xf numFmtId="0" fontId="11" fillId="0" borderId="0" xfId="0" applyFont="1" applyAlignment="1">
      <alignment horizontal="center"/>
    </xf>
    <xf numFmtId="49" fontId="1" fillId="0" borderId="1" xfId="0" applyNumberFormat="1" applyFont="1" applyBorder="1" applyAlignment="1">
      <alignment horizontal="center" vertical="center" wrapText="1"/>
    </xf>
    <xf numFmtId="0" fontId="2" fillId="0" borderId="3" xfId="0" applyFont="1" applyBorder="1"/>
    <xf numFmtId="11" fontId="6" fillId="0" borderId="0" xfId="0" applyNumberFormat="1" applyFont="1" applyAlignment="1">
      <alignment horizontal="center"/>
    </xf>
    <xf numFmtId="0" fontId="26" fillId="0" borderId="1" xfId="0" applyFont="1" applyBorder="1" applyAlignment="1">
      <alignment horizontal="center" vertical="center" wrapText="1"/>
    </xf>
    <xf numFmtId="0" fontId="57" fillId="0" borderId="2" xfId="0" applyFont="1" applyBorder="1"/>
    <xf numFmtId="0" fontId="57" fillId="0" borderId="3" xfId="0" applyFont="1" applyBorder="1"/>
    <xf numFmtId="11" fontId="9" fillId="0" borderId="9" xfId="0" applyNumberFormat="1" applyFont="1" applyBorder="1" applyAlignment="1">
      <alignment horizontal="center" vertical="center"/>
    </xf>
    <xf numFmtId="0" fontId="10" fillId="0" borderId="9" xfId="0" applyFont="1" applyBorder="1"/>
    <xf numFmtId="0" fontId="26" fillId="0" borderId="26" xfId="0" applyFont="1" applyBorder="1" applyAlignment="1">
      <alignment horizontal="center" vertical="center" wrapText="1"/>
    </xf>
    <xf numFmtId="0" fontId="57" fillId="0" borderId="27" xfId="0" applyFont="1" applyBorder="1"/>
    <xf numFmtId="0" fontId="57" fillId="0" borderId="28" xfId="0" applyFont="1" applyBorder="1"/>
    <xf numFmtId="0" fontId="57" fillId="0" borderId="29" xfId="0" applyFont="1" applyBorder="1"/>
    <xf numFmtId="0" fontId="57" fillId="0" borderId="9" xfId="0" applyFont="1" applyBorder="1"/>
    <xf numFmtId="0" fontId="57" fillId="0" borderId="30" xfId="0" applyFont="1" applyBorder="1"/>
    <xf numFmtId="0" fontId="27" fillId="0" borderId="10" xfId="0" applyFont="1" applyBorder="1" applyAlignment="1">
      <alignment horizontal="center" vertical="center" wrapText="1"/>
    </xf>
    <xf numFmtId="0" fontId="57" fillId="0" borderId="10" xfId="0" applyFont="1" applyBorder="1"/>
    <xf numFmtId="0" fontId="26" fillId="0" borderId="1" xfId="0" applyFont="1" applyBorder="1" applyAlignment="1">
      <alignment horizontal="center" vertical="center"/>
    </xf>
    <xf numFmtId="49" fontId="0" fillId="0" borderId="0" xfId="0" applyNumberFormat="1" applyFont="1" applyAlignment="1">
      <alignment horizontal="left" vertical="center" wrapText="1"/>
    </xf>
    <xf numFmtId="2" fontId="2" fillId="0" borderId="0" xfId="0" applyNumberFormat="1" applyFont="1" applyAlignment="1">
      <alignment horizontal="left" vertical="center" wrapText="1"/>
    </xf>
    <xf numFmtId="0" fontId="0" fillId="0" borderId="0" xfId="0" applyFont="1" applyAlignment="1">
      <alignment horizontal="left" vertical="center" wrapText="1"/>
    </xf>
    <xf numFmtId="11" fontId="6" fillId="0" borderId="0" xfId="0" applyNumberFormat="1" applyFont="1" applyAlignment="1">
      <alignment horizontal="center" wrapText="1"/>
    </xf>
    <xf numFmtId="0" fontId="24" fillId="0" borderId="3" xfId="0" applyFont="1" applyBorder="1"/>
    <xf numFmtId="0" fontId="24" fillId="0" borderId="2" xfId="0" applyFont="1" applyBorder="1"/>
    <xf numFmtId="0" fontId="1" fillId="0" borderId="26" xfId="0" applyFont="1" applyBorder="1" applyAlignment="1">
      <alignment horizontal="center" vertical="center" wrapText="1"/>
    </xf>
    <xf numFmtId="0" fontId="24" fillId="0" borderId="27" xfId="0" applyFont="1" applyBorder="1"/>
    <xf numFmtId="0" fontId="24" fillId="0" borderId="28" xfId="0" applyFont="1" applyBorder="1"/>
    <xf numFmtId="0" fontId="24" fillId="0" borderId="29" xfId="0" applyFont="1" applyBorder="1"/>
    <xf numFmtId="0" fontId="24" fillId="0" borderId="9" xfId="0" applyFont="1" applyBorder="1"/>
    <xf numFmtId="0" fontId="24" fillId="0" borderId="30" xfId="0" applyFont="1" applyBorder="1"/>
    <xf numFmtId="0" fontId="1" fillId="0" borderId="1" xfId="0" applyFont="1" applyBorder="1" applyAlignment="1">
      <alignment horizontal="center" vertical="center"/>
    </xf>
    <xf numFmtId="0" fontId="27" fillId="0" borderId="1" xfId="0" applyFont="1" applyBorder="1" applyAlignment="1">
      <alignment horizontal="center" vertical="center" wrapText="1"/>
    </xf>
    <xf numFmtId="49" fontId="22" fillId="0" borderId="0" xfId="0" applyNumberFormat="1" applyFont="1" applyAlignment="1">
      <alignment horizontal="left" vertical="center" wrapText="1"/>
    </xf>
    <xf numFmtId="0" fontId="22" fillId="0" borderId="0" xfId="0" applyFont="1" applyAlignment="1">
      <alignment horizontal="left" vertical="center" wrapText="1"/>
    </xf>
    <xf numFmtId="11" fontId="6" fillId="0" borderId="0" xfId="0" applyNumberFormat="1" applyFont="1" applyAlignment="1">
      <alignment horizontal="center" vertical="center" wrapText="1"/>
    </xf>
    <xf numFmtId="11" fontId="11" fillId="0" borderId="0" xfId="0" applyNumberFormat="1" applyFont="1" applyAlignment="1">
      <alignment horizontal="center" vertical="center" wrapText="1"/>
    </xf>
    <xf numFmtId="0" fontId="22" fillId="0" borderId="0" xfId="0" applyFont="1" applyAlignment="1"/>
    <xf numFmtId="11" fontId="11" fillId="0" borderId="0" xfId="0" applyNumberFormat="1" applyFont="1" applyAlignment="1">
      <alignment horizontal="center" wrapText="1"/>
    </xf>
    <xf numFmtId="0" fontId="11" fillId="0" borderId="0" xfId="0" applyFont="1" applyAlignment="1">
      <alignment horizontal="center" vertical="center" wrapText="1"/>
    </xf>
    <xf numFmtId="0" fontId="26" fillId="0" borderId="24" xfId="0" applyFont="1" applyBorder="1" applyAlignment="1">
      <alignment horizontal="center"/>
    </xf>
    <xf numFmtId="0" fontId="2" fillId="0" borderId="25" xfId="0" applyFont="1" applyBorder="1"/>
    <xf numFmtId="0" fontId="17" fillId="4" borderId="0" xfId="0" applyFont="1" applyFill="1" applyAlignment="1">
      <alignment horizontal="center"/>
    </xf>
    <xf numFmtId="0" fontId="0" fillId="4" borderId="0" xfId="0" applyFont="1" applyFill="1" applyAlignment="1"/>
    <xf numFmtId="0" fontId="26" fillId="0" borderId="24" xfId="0" applyFont="1" applyBorder="1" applyAlignment="1">
      <alignment horizontal="center" vertical="center"/>
    </xf>
    <xf numFmtId="0" fontId="11" fillId="4" borderId="0" xfId="0" applyFont="1" applyFill="1" applyAlignment="1">
      <alignment horizontal="center"/>
    </xf>
    <xf numFmtId="49" fontId="1" fillId="0" borderId="24" xfId="0" applyNumberFormat="1" applyFont="1" applyBorder="1" applyAlignment="1">
      <alignment horizontal="center"/>
    </xf>
    <xf numFmtId="0" fontId="1" fillId="0" borderId="24" xfId="0" applyFont="1" applyBorder="1" applyAlignment="1">
      <alignment horizontal="center"/>
    </xf>
    <xf numFmtId="172" fontId="26" fillId="0" borderId="1" xfId="0" applyNumberFormat="1" applyFont="1" applyBorder="1" applyAlignment="1">
      <alignment horizontal="center" vertical="center" wrapText="1"/>
    </xf>
    <xf numFmtId="0" fontId="40" fillId="0" borderId="11" xfId="0" applyFont="1" applyBorder="1" applyAlignment="1">
      <alignment horizontal="left" wrapText="1"/>
    </xf>
    <xf numFmtId="0" fontId="40" fillId="0" borderId="31" xfId="0" applyFont="1" applyBorder="1" applyAlignment="1">
      <alignment horizontal="left" wrapText="1"/>
    </xf>
    <xf numFmtId="0" fontId="40" fillId="0" borderId="15" xfId="0" applyFont="1" applyBorder="1" applyAlignment="1">
      <alignment horizontal="left" wrapText="1"/>
    </xf>
    <xf numFmtId="0" fontId="41" fillId="0" borderId="11" xfId="0" applyFont="1" applyBorder="1" applyAlignment="1">
      <alignment horizontal="left" wrapText="1"/>
    </xf>
    <xf numFmtId="0" fontId="41" fillId="0" borderId="31" xfId="0" applyFont="1" applyBorder="1" applyAlignment="1">
      <alignment horizontal="left" wrapText="1"/>
    </xf>
    <xf numFmtId="0" fontId="41" fillId="0" borderId="15" xfId="0" applyFont="1" applyBorder="1" applyAlignment="1">
      <alignment horizontal="left" wrapText="1"/>
    </xf>
    <xf numFmtId="0" fontId="14" fillId="0" borderId="1" xfId="0" applyFont="1" applyBorder="1" applyAlignment="1">
      <alignment horizontal="center" vertical="center" wrapText="1"/>
    </xf>
    <xf numFmtId="172" fontId="14" fillId="0" borderId="1" xfId="0" applyNumberFormat="1" applyFont="1" applyBorder="1" applyAlignment="1">
      <alignment horizontal="center" vertical="center" wrapText="1"/>
    </xf>
    <xf numFmtId="49" fontId="14" fillId="0" borderId="24" xfId="0" applyNumberFormat="1" applyFont="1" applyBorder="1" applyAlignment="1">
      <alignment horizontal="center"/>
    </xf>
    <xf numFmtId="0" fontId="14" fillId="0" borderId="24" xfId="0" applyFont="1" applyBorder="1" applyAlignment="1">
      <alignment horizontal="center"/>
    </xf>
    <xf numFmtId="0" fontId="43" fillId="0" borderId="11" xfId="0" applyFont="1" applyBorder="1" applyAlignment="1">
      <alignment horizontal="left" wrapText="1"/>
    </xf>
    <xf numFmtId="0" fontId="15" fillId="0" borderId="31" xfId="0" applyFont="1" applyBorder="1" applyAlignment="1">
      <alignment horizontal="left" wrapText="1"/>
    </xf>
    <xf numFmtId="0" fontId="15" fillId="0" borderId="15" xfId="0" applyFont="1" applyBorder="1" applyAlignment="1">
      <alignment horizontal="left" wrapText="1"/>
    </xf>
    <xf numFmtId="0" fontId="43" fillId="0" borderId="31" xfId="0" applyFont="1" applyBorder="1" applyAlignment="1">
      <alignment horizontal="left" wrapText="1"/>
    </xf>
    <xf numFmtId="0" fontId="43" fillId="0" borderId="15" xfId="0" applyFont="1" applyBorder="1" applyAlignment="1">
      <alignment horizontal="left" wrapText="1"/>
    </xf>
    <xf numFmtId="0" fontId="26" fillId="0" borderId="9" xfId="0" applyFont="1" applyBorder="1" applyAlignment="1">
      <alignment horizontal="center" vertical="center"/>
    </xf>
    <xf numFmtId="0" fontId="40" fillId="0" borderId="0" xfId="0" applyFont="1" applyAlignment="1">
      <alignment horizontal="left" wrapText="1"/>
    </xf>
    <xf numFmtId="0" fontId="50" fillId="0" borderId="0" xfId="0" applyFont="1" applyAlignment="1">
      <alignment horizontal="left" wrapText="1"/>
    </xf>
    <xf numFmtId="172" fontId="1" fillId="0" borderId="1" xfId="0" applyNumberFormat="1" applyFont="1" applyBorder="1" applyAlignment="1">
      <alignment horizontal="center" vertical="center" wrapText="1"/>
    </xf>
    <xf numFmtId="0" fontId="39" fillId="0" borderId="11" xfId="0" applyFont="1" applyBorder="1" applyAlignment="1">
      <alignment horizontal="left" wrapText="1"/>
    </xf>
    <xf numFmtId="0" fontId="39" fillId="0" borderId="31" xfId="0" applyFont="1" applyBorder="1" applyAlignment="1">
      <alignment horizontal="left" wrapText="1"/>
    </xf>
    <xf numFmtId="0" fontId="39" fillId="0" borderId="15" xfId="0" applyFont="1" applyBorder="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ew%20folder/II,%20V,%20VII-DO%20DAC,%20TRICH%20DO%20THUA%20DAT,%20DD%20TSAN%20GAN%20LIEN%20VOI%20DAT(TP,TX%20KY%20AN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Gia-DC"/>
      <sheetName val="Gia-TB"/>
      <sheetName val="NC-TRICHDO"/>
      <sheetName val="He so chung"/>
      <sheetName val="II. ĐƠN GIÁ ĐO ĐẠC"/>
      <sheetName val="V.1TRICH DO-NT"/>
      <sheetName val="V.2TRICH DO-ĐT"/>
      <sheetName val="VI.1CLtrich đo-NT"/>
      <sheetName val="VI.2,CLtrich đo-DT"/>
      <sheetName val="VI,3,CL-NT-QH "/>
      <sheetName val="VI,4,CLTD-DT-QH"/>
      <sheetName val="VII.1,DONha"/>
      <sheetName val="VII.2,DOTSkhac"/>
      <sheetName val="LUONGNGAY"/>
      <sheetName val="NC_NGOAI"/>
      <sheetName val="NC_NOI"/>
      <sheetName val="DCu-Noi"/>
      <sheetName val="Dcu-NgN"/>
      <sheetName val="Thietbi"/>
      <sheetName val="NL-BD"/>
      <sheetName val="VL-NgN"/>
      <sheetName val="VL-Noi"/>
      <sheetName val="Sheet1"/>
      <sheetName val="Sheet2"/>
      <sheetName val="Trang_tính1"/>
      <sheetName val="Sheet3"/>
    </sheetNames>
    <sheetDataSet>
      <sheetData sheetId="0"/>
      <sheetData sheetId="1"/>
      <sheetData sheetId="2"/>
      <sheetData sheetId="3"/>
      <sheetData sheetId="4"/>
      <sheetData sheetId="5">
        <row r="7">
          <cell r="N7" t="e">
            <v>#VALUE!</v>
          </cell>
        </row>
        <row r="8">
          <cell r="N8" t="e">
            <v>#VALUE!</v>
          </cell>
        </row>
        <row r="9">
          <cell r="N9" t="e">
            <v>#VALUE!</v>
          </cell>
        </row>
        <row r="10">
          <cell r="N10" t="e">
            <v>#VALUE!</v>
          </cell>
        </row>
        <row r="12">
          <cell r="N12" t="e">
            <v>#VALUE!</v>
          </cell>
        </row>
        <row r="14">
          <cell r="N14" t="e">
            <v>#VALUE!</v>
          </cell>
        </row>
        <row r="15">
          <cell r="N15" t="e">
            <v>#VALUE!</v>
          </cell>
        </row>
        <row r="16">
          <cell r="N16" t="e">
            <v>#VALUE!</v>
          </cell>
        </row>
        <row r="17">
          <cell r="N17" t="e">
            <v>#VALUE!</v>
          </cell>
        </row>
        <row r="19">
          <cell r="N19" t="e">
            <v>#VALUE!</v>
          </cell>
        </row>
        <row r="20">
          <cell r="N20" t="e">
            <v>#VALUE!</v>
          </cell>
        </row>
        <row r="21">
          <cell r="N21" t="e">
            <v>#VALUE!</v>
          </cell>
        </row>
        <row r="22">
          <cell r="N22" t="e">
            <v>#VALUE!</v>
          </cell>
        </row>
        <row r="24">
          <cell r="N24" t="e">
            <v>#VALUE!</v>
          </cell>
        </row>
        <row r="25">
          <cell r="N25" t="e">
            <v>#VALUE!</v>
          </cell>
        </row>
        <row r="26">
          <cell r="N26" t="e">
            <v>#VALUE!</v>
          </cell>
        </row>
        <row r="27">
          <cell r="N27" t="e">
            <v>#VALUE!</v>
          </cell>
        </row>
        <row r="29">
          <cell r="N29" t="e">
            <v>#VALUE!</v>
          </cell>
        </row>
        <row r="30">
          <cell r="N30" t="e">
            <v>#VALUE!</v>
          </cell>
        </row>
        <row r="31">
          <cell r="N31" t="e">
            <v>#VALUE!</v>
          </cell>
        </row>
        <row r="32">
          <cell r="N32" t="e">
            <v>#VALUE!</v>
          </cell>
        </row>
        <row r="34">
          <cell r="N34" t="e">
            <v>#VALUE!</v>
          </cell>
        </row>
        <row r="35">
          <cell r="N35" t="e">
            <v>#VALUE!</v>
          </cell>
        </row>
        <row r="36">
          <cell r="N36" t="e">
            <v>#VALUE!</v>
          </cell>
        </row>
        <row r="37">
          <cell r="N37" t="e">
            <v>#VALUE!</v>
          </cell>
        </row>
        <row r="39">
          <cell r="N39" t="e">
            <v>#VALUE!</v>
          </cell>
        </row>
        <row r="41">
          <cell r="N41" t="e">
            <v>#VALUE!</v>
          </cell>
        </row>
        <row r="42">
          <cell r="N42" t="e">
            <v>#VALUE!</v>
          </cell>
        </row>
        <row r="43">
          <cell r="N43" t="e">
            <v>#VALUE!</v>
          </cell>
        </row>
        <row r="44">
          <cell r="N44" t="e">
            <v>#VALUE!</v>
          </cell>
        </row>
        <row r="46">
          <cell r="N46" t="e">
            <v>#VALUE!</v>
          </cell>
        </row>
        <row r="47">
          <cell r="N47" t="e">
            <v>#VALUE!</v>
          </cell>
        </row>
        <row r="48">
          <cell r="N48" t="e">
            <v>#VALUE!</v>
          </cell>
        </row>
        <row r="49">
          <cell r="N49" t="e">
            <v>#VALUE!</v>
          </cell>
        </row>
        <row r="51">
          <cell r="N51" t="e">
            <v>#VALUE!</v>
          </cell>
        </row>
        <row r="53">
          <cell r="N53" t="e">
            <v>#VALUE!</v>
          </cell>
        </row>
        <row r="55">
          <cell r="N55" t="e">
            <v>#VALUE!</v>
          </cell>
        </row>
        <row r="58">
          <cell r="N58" t="e">
            <v>#VALUE!</v>
          </cell>
        </row>
        <row r="60">
          <cell r="N60" t="e">
            <v>#VALUE!</v>
          </cell>
        </row>
        <row r="62">
          <cell r="N62" t="e">
            <v>#VALUE!</v>
          </cell>
        </row>
        <row r="64">
          <cell r="N64" t="e">
            <v>#VALUE!</v>
          </cell>
        </row>
        <row r="67">
          <cell r="N67" t="e">
            <v>#VALUE!</v>
          </cell>
        </row>
        <row r="68">
          <cell r="N68" t="e">
            <v>#VALUE!</v>
          </cell>
        </row>
        <row r="69">
          <cell r="N69" t="e">
            <v>#VALUE!</v>
          </cell>
        </row>
        <row r="70">
          <cell r="N70" t="e">
            <v>#VALUE!</v>
          </cell>
        </row>
        <row r="74">
          <cell r="N74" t="e">
            <v>#VALUE!</v>
          </cell>
        </row>
        <row r="75">
          <cell r="N75" t="e">
            <v>#VALUE!</v>
          </cell>
        </row>
        <row r="76">
          <cell r="N76" t="e">
            <v>#VALUE!</v>
          </cell>
        </row>
        <row r="77">
          <cell r="N77" t="e">
            <v>#VALUE!</v>
          </cell>
        </row>
        <row r="78">
          <cell r="N78" t="e">
            <v>#VALUE!</v>
          </cell>
        </row>
        <row r="81">
          <cell r="N81" t="e">
            <v>#VALUE!</v>
          </cell>
        </row>
        <row r="83">
          <cell r="N83" t="e">
            <v>#VALUE!</v>
          </cell>
        </row>
        <row r="84">
          <cell r="N84" t="e">
            <v>#VALUE!</v>
          </cell>
        </row>
        <row r="85">
          <cell r="N85" t="e">
            <v>#VALUE!</v>
          </cell>
        </row>
        <row r="86">
          <cell r="N86" t="e">
            <v>#VALUE!</v>
          </cell>
        </row>
        <row r="87">
          <cell r="N87" t="e">
            <v>#VALUE!</v>
          </cell>
        </row>
        <row r="90">
          <cell r="N90" t="e">
            <v>#VALUE!</v>
          </cell>
        </row>
        <row r="91">
          <cell r="N91" t="e">
            <v>#VALUE!</v>
          </cell>
        </row>
        <row r="92">
          <cell r="N92" t="e">
            <v>#VALUE!</v>
          </cell>
        </row>
        <row r="93">
          <cell r="N93" t="e">
            <v>#VALUE!</v>
          </cell>
        </row>
        <row r="94">
          <cell r="N94" t="e">
            <v>#VALUE!</v>
          </cell>
        </row>
        <row r="97">
          <cell r="N97" t="e">
            <v>#VALUE!</v>
          </cell>
        </row>
        <row r="98">
          <cell r="N98" t="e">
            <v>#VALUE!</v>
          </cell>
        </row>
        <row r="99">
          <cell r="N99" t="e">
            <v>#VALUE!</v>
          </cell>
        </row>
        <row r="100">
          <cell r="N100" t="e">
            <v>#VALUE!</v>
          </cell>
        </row>
        <row r="101">
          <cell r="N101" t="e">
            <v>#VALUE!</v>
          </cell>
        </row>
        <row r="104">
          <cell r="N104" t="e">
            <v>#VALUE!</v>
          </cell>
        </row>
        <row r="105">
          <cell r="N105" t="e">
            <v>#VALUE!</v>
          </cell>
        </row>
        <row r="106">
          <cell r="N106" t="e">
            <v>#VALUE!</v>
          </cell>
        </row>
        <row r="107">
          <cell r="N107" t="e">
            <v>#VALUE!</v>
          </cell>
        </row>
        <row r="108">
          <cell r="N108" t="e">
            <v>#VALUE!</v>
          </cell>
        </row>
        <row r="111">
          <cell r="N111" t="e">
            <v>#VALUE!</v>
          </cell>
        </row>
        <row r="112">
          <cell r="N112" t="e">
            <v>#VALUE!</v>
          </cell>
        </row>
        <row r="113">
          <cell r="N113" t="e">
            <v>#VALUE!</v>
          </cell>
        </row>
        <row r="114">
          <cell r="N114" t="e">
            <v>#VALUE!</v>
          </cell>
        </row>
        <row r="115">
          <cell r="N115" t="e">
            <v>#VALUE!</v>
          </cell>
        </row>
        <row r="118">
          <cell r="N118" t="e">
            <v>#VALUE!</v>
          </cell>
        </row>
        <row r="120">
          <cell r="N120" t="e">
            <v>#VALUE!</v>
          </cell>
        </row>
        <row r="121">
          <cell r="N121" t="e">
            <v>#VALUE!</v>
          </cell>
        </row>
        <row r="122">
          <cell r="N122" t="e">
            <v>#VALUE!</v>
          </cell>
        </row>
        <row r="123">
          <cell r="N123" t="e">
            <v>#VALUE!</v>
          </cell>
        </row>
        <row r="124">
          <cell r="N124" t="e">
            <v>#VALUE!</v>
          </cell>
        </row>
        <row r="127">
          <cell r="N127" t="e">
            <v>#VALUE!</v>
          </cell>
        </row>
        <row r="128">
          <cell r="N128" t="e">
            <v>#VALUE!</v>
          </cell>
        </row>
        <row r="129">
          <cell r="N129" t="e">
            <v>#VALUE!</v>
          </cell>
        </row>
        <row r="130">
          <cell r="N130" t="e">
            <v>#VALUE!</v>
          </cell>
        </row>
        <row r="131">
          <cell r="N131" t="e">
            <v>#VALUE!</v>
          </cell>
        </row>
        <row r="134">
          <cell r="N134" t="e">
            <v>#VALUE!</v>
          </cell>
        </row>
        <row r="136">
          <cell r="N136" t="e">
            <v>#VALUE!</v>
          </cell>
        </row>
        <row r="138">
          <cell r="N138" t="e">
            <v>#VALUE!</v>
          </cell>
        </row>
        <row r="141">
          <cell r="N141" t="e">
            <v>#VALUE!</v>
          </cell>
        </row>
        <row r="143">
          <cell r="N143" t="e">
            <v>#VALUE!</v>
          </cell>
        </row>
        <row r="145">
          <cell r="N145" t="e">
            <v>#VALUE!</v>
          </cell>
        </row>
        <row r="147">
          <cell r="N147" t="e">
            <v>#VALUE!</v>
          </cell>
        </row>
        <row r="150">
          <cell r="N150" t="e">
            <v>#VALUE!</v>
          </cell>
        </row>
        <row r="151">
          <cell r="N151" t="e">
            <v>#VALUE!</v>
          </cell>
        </row>
        <row r="152">
          <cell r="N152" t="e">
            <v>#VALUE!</v>
          </cell>
        </row>
        <row r="153">
          <cell r="N153" t="e">
            <v>#VALUE!</v>
          </cell>
        </row>
        <row r="154">
          <cell r="N154" t="e">
            <v>#VALUE!</v>
          </cell>
        </row>
        <row r="158">
          <cell r="N158" t="e">
            <v>#VALUE!</v>
          </cell>
        </row>
        <row r="159">
          <cell r="N159" t="e">
            <v>#VALUE!</v>
          </cell>
        </row>
        <row r="160">
          <cell r="N160" t="e">
            <v>#VALUE!</v>
          </cell>
        </row>
        <row r="161">
          <cell r="N161" t="e">
            <v>#VALUE!</v>
          </cell>
        </row>
        <row r="162">
          <cell r="N162" t="e">
            <v>#VALUE!</v>
          </cell>
        </row>
        <row r="165">
          <cell r="N165" t="e">
            <v>#VALUE!</v>
          </cell>
        </row>
        <row r="167">
          <cell r="N167" t="e">
            <v>#VALUE!</v>
          </cell>
        </row>
        <row r="168">
          <cell r="N168" t="e">
            <v>#VALUE!</v>
          </cell>
        </row>
        <row r="169">
          <cell r="N169" t="e">
            <v>#VALUE!</v>
          </cell>
        </row>
        <row r="170">
          <cell r="N170" t="e">
            <v>#VALUE!</v>
          </cell>
        </row>
        <row r="171">
          <cell r="N171" t="e">
            <v>#VALUE!</v>
          </cell>
        </row>
        <row r="174">
          <cell r="N174" t="e">
            <v>#VALUE!</v>
          </cell>
        </row>
        <row r="175">
          <cell r="N175" t="e">
            <v>#VALUE!</v>
          </cell>
        </row>
        <row r="176">
          <cell r="N176" t="e">
            <v>#VALUE!</v>
          </cell>
        </row>
        <row r="177">
          <cell r="N177" t="e">
            <v>#VALUE!</v>
          </cell>
        </row>
        <row r="178">
          <cell r="N178" t="e">
            <v>#VALUE!</v>
          </cell>
        </row>
        <row r="181">
          <cell r="N181" t="e">
            <v>#VALUE!</v>
          </cell>
        </row>
        <row r="182">
          <cell r="N182" t="e">
            <v>#VALUE!</v>
          </cell>
        </row>
        <row r="183">
          <cell r="N183" t="e">
            <v>#VALUE!</v>
          </cell>
        </row>
        <row r="184">
          <cell r="N184" t="e">
            <v>#VALUE!</v>
          </cell>
        </row>
        <row r="185">
          <cell r="N185" t="e">
            <v>#VALUE!</v>
          </cell>
        </row>
        <row r="188">
          <cell r="N188" t="e">
            <v>#VALUE!</v>
          </cell>
        </row>
        <row r="189">
          <cell r="N189" t="e">
            <v>#VALUE!</v>
          </cell>
        </row>
        <row r="190">
          <cell r="N190" t="e">
            <v>#VALUE!</v>
          </cell>
        </row>
        <row r="191">
          <cell r="N191" t="e">
            <v>#VALUE!</v>
          </cell>
        </row>
        <row r="192">
          <cell r="N192" t="e">
            <v>#VALUE!</v>
          </cell>
        </row>
        <row r="195">
          <cell r="N195" t="e">
            <v>#VALUE!</v>
          </cell>
        </row>
        <row r="196">
          <cell r="N196" t="e">
            <v>#VALUE!</v>
          </cell>
        </row>
        <row r="197">
          <cell r="N197" t="e">
            <v>#VALUE!</v>
          </cell>
        </row>
        <row r="198">
          <cell r="N198" t="e">
            <v>#VALUE!</v>
          </cell>
        </row>
        <row r="199">
          <cell r="N199" t="e">
            <v>#VALUE!</v>
          </cell>
        </row>
        <row r="202">
          <cell r="N202" t="e">
            <v>#VALUE!</v>
          </cell>
        </row>
        <row r="204">
          <cell r="N204" t="e">
            <v>#VALUE!</v>
          </cell>
        </row>
        <row r="205">
          <cell r="N205" t="e">
            <v>#VALUE!</v>
          </cell>
        </row>
        <row r="206">
          <cell r="N206" t="e">
            <v>#VALUE!</v>
          </cell>
        </row>
        <row r="207">
          <cell r="N207" t="e">
            <v>#VALUE!</v>
          </cell>
        </row>
        <row r="208">
          <cell r="N208" t="e">
            <v>#VALUE!</v>
          </cell>
        </row>
        <row r="211">
          <cell r="N211" t="e">
            <v>#VALUE!</v>
          </cell>
        </row>
        <row r="212">
          <cell r="N212" t="e">
            <v>#VALUE!</v>
          </cell>
        </row>
        <row r="213">
          <cell r="N213" t="e">
            <v>#VALUE!</v>
          </cell>
        </row>
        <row r="214">
          <cell r="N214" t="e">
            <v>#VALUE!</v>
          </cell>
        </row>
        <row r="215">
          <cell r="N215" t="e">
            <v>#VALUE!</v>
          </cell>
        </row>
        <row r="218">
          <cell r="N218" t="e">
            <v>#VALUE!</v>
          </cell>
        </row>
        <row r="220">
          <cell r="N220" t="e">
            <v>#VALUE!</v>
          </cell>
        </row>
        <row r="222">
          <cell r="N222" t="e">
            <v>#VALUE!</v>
          </cell>
        </row>
        <row r="225">
          <cell r="N225" t="e">
            <v>#VALUE!</v>
          </cell>
        </row>
        <row r="227">
          <cell r="N227" t="e">
            <v>#VALUE!</v>
          </cell>
        </row>
        <row r="229">
          <cell r="N229" t="e">
            <v>#VALUE!</v>
          </cell>
        </row>
        <row r="231">
          <cell r="N231" t="e">
            <v>#VALUE!</v>
          </cell>
        </row>
        <row r="233">
          <cell r="N233" t="e">
            <v>#VALUE!</v>
          </cell>
        </row>
        <row r="234">
          <cell r="N234" t="e">
            <v>#VALUE!</v>
          </cell>
        </row>
        <row r="235">
          <cell r="N235" t="e">
            <v>#VALUE!</v>
          </cell>
        </row>
        <row r="236">
          <cell r="N236" t="e">
            <v>#VALUE!</v>
          </cell>
        </row>
        <row r="237">
          <cell r="N237" t="e">
            <v>#VALUE!</v>
          </cell>
        </row>
        <row r="241">
          <cell r="N241" t="e">
            <v>#VALUE!</v>
          </cell>
        </row>
        <row r="242">
          <cell r="N242" t="e">
            <v>#VALUE!</v>
          </cell>
        </row>
        <row r="243">
          <cell r="N243" t="e">
            <v>#VALUE!</v>
          </cell>
        </row>
        <row r="244">
          <cell r="N244" t="e">
            <v>#VALUE!</v>
          </cell>
        </row>
        <row r="245">
          <cell r="N245" t="e">
            <v>#VALUE!</v>
          </cell>
        </row>
        <row r="248">
          <cell r="N248" t="e">
            <v>#VALUE!</v>
          </cell>
        </row>
        <row r="250">
          <cell r="N250" t="e">
            <v>#VALUE!</v>
          </cell>
        </row>
        <row r="251">
          <cell r="N251" t="e">
            <v>#VALUE!</v>
          </cell>
        </row>
        <row r="252">
          <cell r="N252" t="e">
            <v>#VALUE!</v>
          </cell>
        </row>
        <row r="253">
          <cell r="N253" t="e">
            <v>#VALUE!</v>
          </cell>
        </row>
        <row r="254">
          <cell r="N254" t="e">
            <v>#VALUE!</v>
          </cell>
        </row>
        <row r="257">
          <cell r="N257" t="e">
            <v>#VALUE!</v>
          </cell>
        </row>
        <row r="258">
          <cell r="N258" t="e">
            <v>#VALUE!</v>
          </cell>
        </row>
        <row r="259">
          <cell r="N259" t="e">
            <v>#VALUE!</v>
          </cell>
        </row>
        <row r="260">
          <cell r="N260" t="e">
            <v>#VALUE!</v>
          </cell>
        </row>
        <row r="261">
          <cell r="N261" t="e">
            <v>#VALUE!</v>
          </cell>
        </row>
        <row r="264">
          <cell r="N264" t="e">
            <v>#VALUE!</v>
          </cell>
        </row>
        <row r="265">
          <cell r="N265" t="e">
            <v>#VALUE!</v>
          </cell>
        </row>
        <row r="266">
          <cell r="N266" t="e">
            <v>#VALUE!</v>
          </cell>
        </row>
        <row r="267">
          <cell r="N267" t="e">
            <v>#VALUE!</v>
          </cell>
        </row>
        <row r="268">
          <cell r="N268" t="e">
            <v>#VALUE!</v>
          </cell>
        </row>
        <row r="271">
          <cell r="N271" t="e">
            <v>#VALUE!</v>
          </cell>
        </row>
        <row r="272">
          <cell r="N272" t="e">
            <v>#VALUE!</v>
          </cell>
        </row>
        <row r="273">
          <cell r="N273" t="e">
            <v>#VALUE!</v>
          </cell>
        </row>
        <row r="274">
          <cell r="N274" t="e">
            <v>#VALUE!</v>
          </cell>
        </row>
        <row r="275">
          <cell r="N275" t="e">
            <v>#VALUE!</v>
          </cell>
        </row>
        <row r="278">
          <cell r="N278" t="e">
            <v>#VALUE!</v>
          </cell>
        </row>
        <row r="279">
          <cell r="N279" t="e">
            <v>#VALUE!</v>
          </cell>
        </row>
        <row r="280">
          <cell r="N280" t="e">
            <v>#VALUE!</v>
          </cell>
        </row>
        <row r="281">
          <cell r="N281" t="e">
            <v>#VALUE!</v>
          </cell>
        </row>
        <row r="282">
          <cell r="N282" t="e">
            <v>#VALUE!</v>
          </cell>
        </row>
        <row r="285">
          <cell r="N285" t="e">
            <v>#VALUE!</v>
          </cell>
        </row>
        <row r="287">
          <cell r="N287" t="e">
            <v>#VALUE!</v>
          </cell>
        </row>
        <row r="288">
          <cell r="N288" t="e">
            <v>#VALUE!</v>
          </cell>
        </row>
        <row r="289">
          <cell r="N289" t="e">
            <v>#VALUE!</v>
          </cell>
        </row>
        <row r="290">
          <cell r="N290" t="e">
            <v>#VALUE!</v>
          </cell>
        </row>
        <row r="291">
          <cell r="N291" t="e">
            <v>#VALUE!</v>
          </cell>
        </row>
        <row r="294">
          <cell r="N294" t="e">
            <v>#VALUE!</v>
          </cell>
        </row>
        <row r="295">
          <cell r="N295" t="e">
            <v>#VALUE!</v>
          </cell>
        </row>
        <row r="296">
          <cell r="N296" t="e">
            <v>#VALUE!</v>
          </cell>
        </row>
        <row r="297">
          <cell r="N297" t="e">
            <v>#VALUE!</v>
          </cell>
        </row>
        <row r="298">
          <cell r="N298" t="e">
            <v>#VALUE!</v>
          </cell>
        </row>
        <row r="301">
          <cell r="N301" t="e">
            <v>#VALUE!</v>
          </cell>
        </row>
        <row r="303">
          <cell r="N303" t="e">
            <v>#VALUE!</v>
          </cell>
        </row>
        <row r="305">
          <cell r="N305" t="e">
            <v>#VALUE!</v>
          </cell>
        </row>
        <row r="308">
          <cell r="N308" t="e">
            <v>#VALUE!</v>
          </cell>
        </row>
        <row r="310">
          <cell r="N310" t="e">
            <v>#VALUE!</v>
          </cell>
        </row>
        <row r="312">
          <cell r="N312" t="e">
            <v>#VALUE!</v>
          </cell>
        </row>
        <row r="314">
          <cell r="N314" t="e">
            <v>#VALUE!</v>
          </cell>
        </row>
        <row r="317">
          <cell r="N317" t="e">
            <v>#VALUE!</v>
          </cell>
        </row>
        <row r="318">
          <cell r="N318" t="e">
            <v>#VALUE!</v>
          </cell>
        </row>
        <row r="319">
          <cell r="N319" t="e">
            <v>#VALUE!</v>
          </cell>
        </row>
        <row r="320">
          <cell r="N320" t="e">
            <v>#VALUE!</v>
          </cell>
        </row>
        <row r="321">
          <cell r="N321" t="e">
            <v>#VALUE!</v>
          </cell>
        </row>
        <row r="325">
          <cell r="N325" t="e">
            <v>#VALUE!</v>
          </cell>
        </row>
        <row r="326">
          <cell r="N326" t="e">
            <v>#VALUE!</v>
          </cell>
        </row>
        <row r="327">
          <cell r="N327" t="e">
            <v>#VALUE!</v>
          </cell>
        </row>
        <row r="328">
          <cell r="N328" t="e">
            <v>#VALUE!</v>
          </cell>
        </row>
        <row r="330">
          <cell r="N330" t="e">
            <v>#VALUE!</v>
          </cell>
        </row>
        <row r="332">
          <cell r="N332" t="e">
            <v>#VALUE!</v>
          </cell>
        </row>
        <row r="333">
          <cell r="N333" t="e">
            <v>#VALUE!</v>
          </cell>
        </row>
        <row r="334">
          <cell r="N334" t="e">
            <v>#VALUE!</v>
          </cell>
        </row>
        <row r="335">
          <cell r="N335" t="e">
            <v>#VALUE!</v>
          </cell>
        </row>
        <row r="337">
          <cell r="N337" t="e">
            <v>#VALUE!</v>
          </cell>
        </row>
        <row r="338">
          <cell r="N338" t="e">
            <v>#VALUE!</v>
          </cell>
        </row>
        <row r="339">
          <cell r="N339" t="e">
            <v>#VALUE!</v>
          </cell>
        </row>
        <row r="340">
          <cell r="N340" t="e">
            <v>#VALUE!</v>
          </cell>
        </row>
        <row r="342">
          <cell r="N342" t="e">
            <v>#VALUE!</v>
          </cell>
        </row>
        <row r="343">
          <cell r="N343" t="e">
            <v>#VALUE!</v>
          </cell>
        </row>
        <row r="344">
          <cell r="N344" t="e">
            <v>#VALUE!</v>
          </cell>
        </row>
        <row r="345">
          <cell r="N345" t="e">
            <v>#VALUE!</v>
          </cell>
        </row>
        <row r="347">
          <cell r="N347" t="e">
            <v>#VALUE!</v>
          </cell>
        </row>
        <row r="348">
          <cell r="N348" t="e">
            <v>#VALUE!</v>
          </cell>
        </row>
        <row r="349">
          <cell r="N349" t="e">
            <v>#VALUE!</v>
          </cell>
        </row>
        <row r="350">
          <cell r="N350" t="e">
            <v>#VALUE!</v>
          </cell>
        </row>
        <row r="352">
          <cell r="N352" t="e">
            <v>#VALUE!</v>
          </cell>
        </row>
        <row r="353">
          <cell r="N353" t="e">
            <v>#VALUE!</v>
          </cell>
        </row>
        <row r="354">
          <cell r="N354" t="e">
            <v>#VALUE!</v>
          </cell>
        </row>
        <row r="355">
          <cell r="N355" t="e">
            <v>#VALUE!</v>
          </cell>
        </row>
        <row r="357">
          <cell r="N357" t="e">
            <v>#VALUE!</v>
          </cell>
        </row>
        <row r="359">
          <cell r="N359" t="e">
            <v>#VALUE!</v>
          </cell>
        </row>
        <row r="360">
          <cell r="N360" t="e">
            <v>#VALUE!</v>
          </cell>
        </row>
        <row r="361">
          <cell r="N361" t="e">
            <v>#VALUE!</v>
          </cell>
        </row>
        <row r="362">
          <cell r="N362" t="e">
            <v>#VALUE!</v>
          </cell>
        </row>
        <row r="364">
          <cell r="N364" t="e">
            <v>#VALUE!</v>
          </cell>
        </row>
        <row r="365">
          <cell r="N365" t="e">
            <v>#VALUE!</v>
          </cell>
        </row>
        <row r="366">
          <cell r="N366" t="e">
            <v>#VALUE!</v>
          </cell>
        </row>
        <row r="367">
          <cell r="N367" t="e">
            <v>#VALUE!</v>
          </cell>
        </row>
        <row r="369">
          <cell r="N369" t="e">
            <v>#VALUE!</v>
          </cell>
        </row>
        <row r="371">
          <cell r="N371" t="e">
            <v>#VALUE!</v>
          </cell>
        </row>
        <row r="373">
          <cell r="N373" t="e">
            <v>#VALUE!</v>
          </cell>
        </row>
        <row r="376">
          <cell r="N376" t="e">
            <v>#VALUE!</v>
          </cell>
        </row>
        <row r="378">
          <cell r="N378" t="e">
            <v>#VALUE!</v>
          </cell>
        </row>
        <row r="380">
          <cell r="N380" t="e">
            <v>#VALUE!</v>
          </cell>
        </row>
        <row r="382">
          <cell r="N382" t="e">
            <v>#VALUE!</v>
          </cell>
        </row>
        <row r="385">
          <cell r="N385" t="e">
            <v>#VALUE!</v>
          </cell>
        </row>
        <row r="386">
          <cell r="N386" t="e">
            <v>#VALUE!</v>
          </cell>
        </row>
        <row r="387">
          <cell r="N387" t="e">
            <v>#VALUE!</v>
          </cell>
        </row>
        <row r="388">
          <cell r="N388" t="e">
            <v>#VALUE!</v>
          </cell>
        </row>
        <row r="392">
          <cell r="N392" t="e">
            <v>#VALUE!</v>
          </cell>
        </row>
        <row r="393">
          <cell r="N393" t="e">
            <v>#VALUE!</v>
          </cell>
        </row>
        <row r="394">
          <cell r="N394" t="e">
            <v>#VALUE!</v>
          </cell>
        </row>
        <row r="395">
          <cell r="N395" t="e">
            <v>#VALUE!</v>
          </cell>
        </row>
        <row r="397">
          <cell r="N397" t="e">
            <v>#VALUE!</v>
          </cell>
        </row>
        <row r="399">
          <cell r="N399" t="e">
            <v>#VALUE!</v>
          </cell>
        </row>
        <row r="400">
          <cell r="N400" t="e">
            <v>#VALUE!</v>
          </cell>
        </row>
        <row r="401">
          <cell r="N401" t="e">
            <v>#VALUE!</v>
          </cell>
        </row>
        <row r="402">
          <cell r="N402" t="e">
            <v>#VALUE!</v>
          </cell>
        </row>
        <row r="404">
          <cell r="N404" t="e">
            <v>#VALUE!</v>
          </cell>
        </row>
        <row r="405">
          <cell r="N405" t="e">
            <v>#VALUE!</v>
          </cell>
        </row>
        <row r="406">
          <cell r="N406" t="e">
            <v>#VALUE!</v>
          </cell>
        </row>
        <row r="407">
          <cell r="N407" t="e">
            <v>#VALUE!</v>
          </cell>
        </row>
        <row r="409">
          <cell r="N409" t="e">
            <v>#VALUE!</v>
          </cell>
        </row>
        <row r="410">
          <cell r="N410" t="e">
            <v>#VALUE!</v>
          </cell>
        </row>
        <row r="411">
          <cell r="N411" t="e">
            <v>#VALUE!</v>
          </cell>
        </row>
        <row r="412">
          <cell r="N412" t="e">
            <v>#VALUE!</v>
          </cell>
        </row>
        <row r="414">
          <cell r="N414" t="e">
            <v>#VALUE!</v>
          </cell>
        </row>
        <row r="415">
          <cell r="N415" t="e">
            <v>#VALUE!</v>
          </cell>
        </row>
        <row r="416">
          <cell r="N416" t="e">
            <v>#VALUE!</v>
          </cell>
        </row>
        <row r="417">
          <cell r="N417" t="e">
            <v>#VALUE!</v>
          </cell>
        </row>
        <row r="419">
          <cell r="N419" t="e">
            <v>#VALUE!</v>
          </cell>
        </row>
        <row r="420">
          <cell r="N420" t="e">
            <v>#VALUE!</v>
          </cell>
        </row>
        <row r="421">
          <cell r="N421" t="e">
            <v>#VALUE!</v>
          </cell>
        </row>
        <row r="422">
          <cell r="N422" t="e">
            <v>#VALUE!</v>
          </cell>
        </row>
        <row r="424">
          <cell r="N424" t="e">
            <v>#VALUE!</v>
          </cell>
        </row>
        <row r="426">
          <cell r="N426" t="e">
            <v>#VALUE!</v>
          </cell>
        </row>
        <row r="427">
          <cell r="N427" t="e">
            <v>#VALUE!</v>
          </cell>
        </row>
        <row r="428">
          <cell r="N428" t="e">
            <v>#VALUE!</v>
          </cell>
        </row>
        <row r="429">
          <cell r="N429" t="e">
            <v>#VALUE!</v>
          </cell>
        </row>
        <row r="431">
          <cell r="N431" t="e">
            <v>#VALUE!</v>
          </cell>
        </row>
        <row r="432">
          <cell r="N432" t="e">
            <v>#VALUE!</v>
          </cell>
        </row>
        <row r="433">
          <cell r="N433" t="e">
            <v>#VALUE!</v>
          </cell>
        </row>
        <row r="434">
          <cell r="N434" t="e">
            <v>#VALUE!</v>
          </cell>
        </row>
        <row r="436">
          <cell r="N436" t="e">
            <v>#VALUE!</v>
          </cell>
        </row>
        <row r="438">
          <cell r="N438" t="e">
            <v>#VALUE!</v>
          </cell>
        </row>
        <row r="440">
          <cell r="N440" t="e">
            <v>#VALUE!</v>
          </cell>
        </row>
        <row r="443">
          <cell r="N443" t="e">
            <v>#VALUE!</v>
          </cell>
        </row>
        <row r="445">
          <cell r="N445" t="e">
            <v>#VALUE!</v>
          </cell>
        </row>
        <row r="447">
          <cell r="N447" t="e">
            <v>#VALUE!</v>
          </cell>
        </row>
        <row r="449">
          <cell r="N449" t="e">
            <v>#VALUE!</v>
          </cell>
        </row>
        <row r="452">
          <cell r="N452" t="e">
            <v>#VALUE!</v>
          </cell>
        </row>
        <row r="453">
          <cell r="N453" t="e">
            <v>#VALUE!</v>
          </cell>
        </row>
        <row r="454">
          <cell r="N454" t="e">
            <v>#VALUE!</v>
          </cell>
        </row>
        <row r="455">
          <cell r="N455" t="e">
            <v>#VALUE!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Z1000"/>
  <sheetViews>
    <sheetView workbookViewId="0">
      <selection activeCell="F16" sqref="F16"/>
    </sheetView>
  </sheetViews>
  <sheetFormatPr defaultColWidth="13.44140625" defaultRowHeight="15" customHeight="1"/>
  <cols>
    <col min="1" max="1" width="5.77734375" customWidth="1"/>
    <col min="2" max="2" width="24.21875" customWidth="1"/>
    <col min="3" max="3" width="7.5546875" customWidth="1"/>
    <col min="4" max="4" width="6.109375" customWidth="1"/>
    <col min="5" max="5" width="14.21875" customWidth="1"/>
    <col min="6" max="15" width="8.77734375" customWidth="1"/>
    <col min="16" max="26" width="8" customWidth="1"/>
  </cols>
  <sheetData>
    <row r="1" spans="1:26" ht="16.5" customHeight="1">
      <c r="A1" s="1" t="s">
        <v>0</v>
      </c>
      <c r="B1" s="1" t="s">
        <v>1</v>
      </c>
      <c r="C1" s="1" t="s">
        <v>2</v>
      </c>
      <c r="D1" s="1" t="s">
        <v>3</v>
      </c>
      <c r="E1" s="3" t="s">
        <v>4</v>
      </c>
      <c r="F1" s="4"/>
      <c r="G1" s="4"/>
      <c r="H1" s="4"/>
      <c r="I1" s="4"/>
      <c r="J1" s="4"/>
      <c r="K1" s="4"/>
      <c r="L1" s="4"/>
      <c r="M1" s="4"/>
      <c r="N1" s="4"/>
      <c r="O1" s="4"/>
      <c r="P1" s="4"/>
      <c r="Q1" s="4"/>
      <c r="R1" s="4"/>
      <c r="S1" s="4"/>
      <c r="T1" s="4"/>
      <c r="U1" s="4"/>
      <c r="V1" s="4"/>
      <c r="W1" s="4"/>
      <c r="X1" s="4"/>
      <c r="Y1" s="4"/>
      <c r="Z1" s="4"/>
    </row>
    <row r="2" spans="1:26" ht="16.5" customHeight="1">
      <c r="A2" s="5" t="s">
        <v>6</v>
      </c>
      <c r="B2" s="5" t="s">
        <v>14</v>
      </c>
      <c r="C2" s="5" t="s">
        <v>8</v>
      </c>
      <c r="D2" s="5" t="s">
        <v>9</v>
      </c>
      <c r="E2" s="7" t="s">
        <v>10</v>
      </c>
      <c r="F2" s="4"/>
      <c r="G2" s="4"/>
      <c r="H2" s="4"/>
      <c r="I2" s="4"/>
      <c r="J2" s="4"/>
      <c r="K2" s="4"/>
      <c r="L2" s="4"/>
      <c r="M2" s="4"/>
      <c r="N2" s="4"/>
      <c r="O2" s="4"/>
      <c r="P2" s="4"/>
      <c r="Q2" s="4"/>
      <c r="R2" s="4"/>
      <c r="S2" s="4"/>
      <c r="T2" s="4"/>
      <c r="U2" s="4"/>
      <c r="V2" s="4"/>
      <c r="W2" s="4"/>
      <c r="X2" s="4"/>
      <c r="Y2" s="4"/>
      <c r="Z2" s="4"/>
    </row>
    <row r="3" spans="1:26" ht="16.5" customHeight="1">
      <c r="A3" s="8"/>
      <c r="B3" s="10"/>
      <c r="C3" s="8"/>
      <c r="D3" s="8"/>
      <c r="E3" s="11"/>
      <c r="F3" s="4"/>
      <c r="G3" s="4"/>
      <c r="H3" s="4"/>
      <c r="I3" s="4"/>
      <c r="J3" s="4"/>
      <c r="K3" s="4"/>
      <c r="L3" s="4"/>
      <c r="M3" s="4"/>
      <c r="N3" s="4"/>
      <c r="O3" s="4"/>
      <c r="P3" s="4"/>
      <c r="Q3" s="4"/>
      <c r="R3" s="4"/>
      <c r="S3" s="4"/>
      <c r="T3" s="4"/>
      <c r="U3" s="4"/>
      <c r="V3" s="4"/>
      <c r="W3" s="4"/>
      <c r="X3" s="4"/>
      <c r="Y3" s="4"/>
      <c r="Z3" s="4"/>
    </row>
    <row r="4" spans="1:26" ht="16.5" customHeight="1">
      <c r="A4" s="14">
        <v>1</v>
      </c>
      <c r="B4" s="16" t="s">
        <v>17</v>
      </c>
      <c r="C4" s="14" t="s">
        <v>19</v>
      </c>
      <c r="D4" s="14"/>
      <c r="E4" s="17">
        <v>1755</v>
      </c>
      <c r="F4" s="4"/>
      <c r="G4" s="19"/>
      <c r="H4" s="19"/>
      <c r="I4" s="19"/>
      <c r="J4" s="19"/>
      <c r="K4" s="19"/>
      <c r="L4" s="19"/>
      <c r="M4" s="19"/>
      <c r="N4" s="19"/>
      <c r="O4" s="19"/>
      <c r="P4" s="19"/>
      <c r="Q4" s="19"/>
      <c r="R4" s="19"/>
      <c r="S4" s="19"/>
      <c r="T4" s="19"/>
      <c r="U4" s="19"/>
      <c r="V4" s="19"/>
      <c r="W4" s="19"/>
      <c r="X4" s="19"/>
      <c r="Y4" s="19"/>
      <c r="Z4" s="19"/>
    </row>
    <row r="5" spans="1:26" ht="16.5" customHeight="1">
      <c r="A5" s="14">
        <v>2</v>
      </c>
      <c r="B5" s="21" t="s">
        <v>20</v>
      </c>
      <c r="C5" s="22" t="s">
        <v>21</v>
      </c>
      <c r="D5" s="22"/>
      <c r="E5" s="26">
        <v>50000</v>
      </c>
      <c r="F5" s="4"/>
      <c r="G5" s="19"/>
      <c r="H5" s="19"/>
      <c r="I5" s="19"/>
      <c r="J5" s="19"/>
      <c r="K5" s="19"/>
      <c r="L5" s="19"/>
      <c r="M5" s="19"/>
      <c r="N5" s="19"/>
      <c r="O5" s="19"/>
      <c r="P5" s="19"/>
      <c r="Q5" s="19"/>
      <c r="R5" s="19"/>
      <c r="S5" s="19"/>
      <c r="T5" s="19"/>
      <c r="U5" s="19"/>
      <c r="V5" s="19"/>
      <c r="W5" s="19"/>
      <c r="X5" s="19"/>
      <c r="Y5" s="19"/>
      <c r="Z5" s="19"/>
    </row>
    <row r="6" spans="1:26" ht="16.5" customHeight="1">
      <c r="A6" s="14">
        <v>3</v>
      </c>
      <c r="B6" s="21" t="s">
        <v>28</v>
      </c>
      <c r="C6" s="22" t="s">
        <v>29</v>
      </c>
      <c r="D6" s="22"/>
      <c r="E6" s="26">
        <v>25000</v>
      </c>
      <c r="F6" s="4"/>
      <c r="G6" s="19"/>
      <c r="H6" s="19"/>
      <c r="I6" s="19"/>
      <c r="J6" s="19"/>
      <c r="K6" s="19"/>
      <c r="L6" s="19"/>
      <c r="M6" s="19"/>
      <c r="N6" s="19"/>
      <c r="O6" s="19"/>
      <c r="P6" s="19"/>
      <c r="Q6" s="19"/>
      <c r="R6" s="19"/>
      <c r="S6" s="19"/>
      <c r="T6" s="19"/>
      <c r="U6" s="19"/>
      <c r="V6" s="19"/>
      <c r="W6" s="19"/>
      <c r="X6" s="19"/>
      <c r="Y6" s="19"/>
      <c r="Z6" s="19"/>
    </row>
    <row r="7" spans="1:26" ht="16.5" customHeight="1">
      <c r="A7" s="14">
        <v>4</v>
      </c>
      <c r="B7" s="16" t="s">
        <v>31</v>
      </c>
      <c r="C7" s="14" t="s">
        <v>21</v>
      </c>
      <c r="D7" s="14"/>
      <c r="E7" s="25">
        <v>500</v>
      </c>
      <c r="F7" s="4"/>
      <c r="G7" s="19"/>
      <c r="H7" s="19"/>
      <c r="I7" s="19"/>
      <c r="J7" s="19"/>
      <c r="K7" s="19"/>
      <c r="L7" s="19"/>
      <c r="M7" s="19"/>
      <c r="N7" s="19"/>
      <c r="O7" s="19"/>
      <c r="P7" s="19"/>
      <c r="Q7" s="19"/>
      <c r="R7" s="19"/>
      <c r="S7" s="19"/>
      <c r="T7" s="19"/>
      <c r="U7" s="19"/>
      <c r="V7" s="19"/>
      <c r="W7" s="19"/>
      <c r="X7" s="19"/>
      <c r="Y7" s="19"/>
      <c r="Z7" s="19"/>
    </row>
    <row r="8" spans="1:26" ht="16.5" customHeight="1">
      <c r="A8" s="14">
        <v>5</v>
      </c>
      <c r="B8" s="16" t="s">
        <v>32</v>
      </c>
      <c r="C8" s="14" t="s">
        <v>21</v>
      </c>
      <c r="D8" s="14"/>
      <c r="E8" s="25">
        <v>500</v>
      </c>
      <c r="F8" s="4"/>
      <c r="G8" s="19"/>
      <c r="H8" s="19"/>
      <c r="I8" s="19"/>
      <c r="J8" s="19"/>
      <c r="K8" s="19"/>
      <c r="L8" s="19"/>
      <c r="M8" s="19"/>
      <c r="N8" s="19"/>
      <c r="O8" s="19"/>
      <c r="P8" s="19"/>
      <c r="Q8" s="19"/>
      <c r="R8" s="19"/>
      <c r="S8" s="19"/>
      <c r="T8" s="19"/>
      <c r="U8" s="19"/>
      <c r="V8" s="19"/>
      <c r="W8" s="19"/>
      <c r="X8" s="19"/>
      <c r="Y8" s="19"/>
      <c r="Z8" s="19"/>
    </row>
    <row r="9" spans="1:26" ht="16.5" customHeight="1">
      <c r="A9" s="14">
        <v>6</v>
      </c>
      <c r="B9" s="16" t="s">
        <v>35</v>
      </c>
      <c r="C9" s="14" t="s">
        <v>36</v>
      </c>
      <c r="D9" s="14"/>
      <c r="E9" s="25">
        <v>10000</v>
      </c>
      <c r="F9" s="4"/>
      <c r="G9" s="19"/>
      <c r="H9" s="19"/>
      <c r="I9" s="19"/>
      <c r="J9" s="19"/>
      <c r="K9" s="19"/>
      <c r="L9" s="19"/>
      <c r="M9" s="19"/>
      <c r="N9" s="19"/>
      <c r="O9" s="19"/>
      <c r="P9" s="19"/>
      <c r="Q9" s="19"/>
      <c r="R9" s="19"/>
      <c r="S9" s="19"/>
      <c r="T9" s="19"/>
      <c r="U9" s="19"/>
      <c r="V9" s="19"/>
      <c r="W9" s="19"/>
      <c r="X9" s="19"/>
      <c r="Y9" s="19"/>
      <c r="Z9" s="19"/>
    </row>
    <row r="10" spans="1:26" ht="16.5" customHeight="1">
      <c r="A10" s="14">
        <v>7</v>
      </c>
      <c r="B10" s="16" t="s">
        <v>37</v>
      </c>
      <c r="C10" s="14" t="s">
        <v>18</v>
      </c>
      <c r="D10" s="14"/>
      <c r="E10" s="25">
        <v>2000</v>
      </c>
      <c r="F10" s="4"/>
      <c r="G10" s="19"/>
      <c r="H10" s="19"/>
      <c r="I10" s="19"/>
      <c r="J10" s="19"/>
      <c r="K10" s="19"/>
      <c r="L10" s="19"/>
      <c r="M10" s="19"/>
      <c r="N10" s="19"/>
      <c r="O10" s="19"/>
      <c r="P10" s="19"/>
      <c r="Q10" s="19"/>
      <c r="R10" s="19"/>
      <c r="S10" s="19"/>
      <c r="T10" s="19"/>
      <c r="U10" s="19"/>
      <c r="V10" s="19"/>
      <c r="W10" s="19"/>
      <c r="X10" s="19"/>
      <c r="Y10" s="19"/>
      <c r="Z10" s="19"/>
    </row>
    <row r="11" spans="1:26" ht="16.5" customHeight="1">
      <c r="A11" s="14">
        <v>8</v>
      </c>
      <c r="B11" s="16" t="s">
        <v>39</v>
      </c>
      <c r="C11" s="14" t="s">
        <v>21</v>
      </c>
      <c r="D11" s="14"/>
      <c r="E11" s="25">
        <v>500</v>
      </c>
      <c r="F11" s="4"/>
      <c r="G11" s="19"/>
      <c r="H11" s="19"/>
      <c r="I11" s="19"/>
      <c r="J11" s="19"/>
      <c r="K11" s="19"/>
      <c r="L11" s="19"/>
      <c r="M11" s="19"/>
      <c r="N11" s="19"/>
      <c r="O11" s="19"/>
      <c r="P11" s="19"/>
      <c r="Q11" s="19"/>
      <c r="R11" s="19"/>
      <c r="S11" s="19"/>
      <c r="T11" s="19"/>
      <c r="U11" s="19"/>
      <c r="V11" s="19"/>
      <c r="W11" s="19"/>
      <c r="X11" s="19"/>
      <c r="Y11" s="19"/>
      <c r="Z11" s="19"/>
    </row>
    <row r="12" spans="1:26" ht="16.5" customHeight="1">
      <c r="A12" s="14">
        <v>9</v>
      </c>
      <c r="B12" s="16" t="s">
        <v>41</v>
      </c>
      <c r="C12" s="14" t="s">
        <v>18</v>
      </c>
      <c r="D12" s="14"/>
      <c r="E12" s="25">
        <v>10000</v>
      </c>
      <c r="F12" s="4"/>
      <c r="G12" s="19"/>
      <c r="H12" s="19"/>
      <c r="I12" s="19"/>
      <c r="J12" s="19"/>
      <c r="K12" s="19"/>
      <c r="L12" s="19"/>
      <c r="M12" s="19"/>
      <c r="N12" s="19"/>
      <c r="O12" s="19"/>
      <c r="P12" s="19"/>
      <c r="Q12" s="19"/>
      <c r="R12" s="19"/>
      <c r="S12" s="19"/>
      <c r="T12" s="19"/>
      <c r="U12" s="19"/>
      <c r="V12" s="19"/>
      <c r="W12" s="19"/>
      <c r="X12" s="19"/>
      <c r="Y12" s="19"/>
      <c r="Z12" s="19"/>
    </row>
    <row r="13" spans="1:26" ht="16.5" customHeight="1">
      <c r="A13" s="14">
        <v>10</v>
      </c>
      <c r="B13" s="16" t="s">
        <v>42</v>
      </c>
      <c r="C13" s="14" t="s">
        <v>43</v>
      </c>
      <c r="D13" s="14"/>
      <c r="E13" s="25">
        <v>10000</v>
      </c>
      <c r="F13" s="4"/>
      <c r="G13" s="19"/>
      <c r="H13" s="19"/>
      <c r="I13" s="19"/>
      <c r="J13" s="19"/>
      <c r="K13" s="19"/>
      <c r="L13" s="19"/>
      <c r="M13" s="19"/>
      <c r="N13" s="19"/>
      <c r="O13" s="19"/>
      <c r="P13" s="19"/>
      <c r="Q13" s="19"/>
      <c r="R13" s="19"/>
      <c r="S13" s="19"/>
      <c r="T13" s="19"/>
      <c r="U13" s="19"/>
      <c r="V13" s="19"/>
      <c r="W13" s="19"/>
      <c r="X13" s="19"/>
      <c r="Y13" s="19"/>
      <c r="Z13" s="19"/>
    </row>
    <row r="14" spans="1:26" ht="16.5" customHeight="1">
      <c r="A14" s="14">
        <v>11</v>
      </c>
      <c r="B14" s="16" t="s">
        <v>46</v>
      </c>
      <c r="C14" s="14" t="s">
        <v>21</v>
      </c>
      <c r="D14" s="14"/>
      <c r="E14" s="25">
        <v>8000</v>
      </c>
      <c r="F14" s="4"/>
      <c r="G14" s="19"/>
      <c r="H14" s="19"/>
      <c r="I14" s="19"/>
      <c r="J14" s="19"/>
      <c r="K14" s="19"/>
      <c r="L14" s="19"/>
      <c r="M14" s="19"/>
      <c r="N14" s="19"/>
      <c r="O14" s="19"/>
      <c r="P14" s="19"/>
      <c r="Q14" s="19"/>
      <c r="R14" s="19"/>
      <c r="S14" s="19"/>
      <c r="T14" s="19"/>
      <c r="U14" s="19"/>
      <c r="V14" s="19"/>
      <c r="W14" s="19"/>
      <c r="X14" s="19"/>
      <c r="Y14" s="19"/>
      <c r="Z14" s="19"/>
    </row>
    <row r="15" spans="1:26" ht="16.5" customHeight="1">
      <c r="A15" s="14">
        <v>12</v>
      </c>
      <c r="B15" s="16" t="s">
        <v>48</v>
      </c>
      <c r="C15" s="14" t="s">
        <v>49</v>
      </c>
      <c r="D15" s="14"/>
      <c r="E15" s="25">
        <v>45000</v>
      </c>
      <c r="F15" s="4"/>
      <c r="G15" s="19"/>
      <c r="H15" s="19"/>
      <c r="I15" s="19"/>
      <c r="J15" s="19"/>
      <c r="K15" s="19"/>
      <c r="L15" s="19"/>
      <c r="M15" s="19"/>
      <c r="N15" s="19"/>
      <c r="O15" s="19"/>
      <c r="P15" s="19"/>
      <c r="Q15" s="19"/>
      <c r="R15" s="19"/>
      <c r="S15" s="19"/>
      <c r="T15" s="19"/>
      <c r="U15" s="19"/>
      <c r="V15" s="19"/>
      <c r="W15" s="19"/>
      <c r="X15" s="19"/>
      <c r="Y15" s="19"/>
      <c r="Z15" s="19"/>
    </row>
    <row r="16" spans="1:26" ht="16.5" customHeight="1">
      <c r="A16" s="14">
        <v>13</v>
      </c>
      <c r="B16" s="16" t="s">
        <v>50</v>
      </c>
      <c r="C16" s="14" t="s">
        <v>53</v>
      </c>
      <c r="D16" s="14"/>
      <c r="E16" s="25">
        <v>1450000</v>
      </c>
      <c r="F16" s="4"/>
      <c r="G16" s="19"/>
      <c r="H16" s="19"/>
      <c r="I16" s="19"/>
      <c r="J16" s="19"/>
      <c r="K16" s="19"/>
      <c r="L16" s="19"/>
      <c r="M16" s="19"/>
      <c r="N16" s="19"/>
      <c r="O16" s="19"/>
      <c r="P16" s="19"/>
      <c r="Q16" s="19"/>
      <c r="R16" s="19"/>
      <c r="S16" s="19"/>
      <c r="T16" s="19"/>
      <c r="U16" s="19"/>
      <c r="V16" s="19"/>
      <c r="W16" s="19"/>
      <c r="X16" s="19"/>
      <c r="Y16" s="19"/>
      <c r="Z16" s="19"/>
    </row>
    <row r="17" spans="1:26" ht="16.5" customHeight="1">
      <c r="A17" s="14">
        <v>14</v>
      </c>
      <c r="B17" s="16" t="s">
        <v>54</v>
      </c>
      <c r="C17" s="14" t="s">
        <v>55</v>
      </c>
      <c r="D17" s="14"/>
      <c r="E17" s="25">
        <v>10000</v>
      </c>
      <c r="F17" s="4"/>
      <c r="G17" s="19"/>
      <c r="H17" s="19"/>
      <c r="I17" s="19"/>
      <c r="J17" s="19"/>
      <c r="K17" s="19"/>
      <c r="L17" s="19"/>
      <c r="M17" s="19"/>
      <c r="N17" s="19"/>
      <c r="O17" s="19"/>
      <c r="P17" s="19"/>
      <c r="Q17" s="19"/>
      <c r="R17" s="19"/>
      <c r="S17" s="19"/>
      <c r="T17" s="19"/>
      <c r="U17" s="19"/>
      <c r="V17" s="19"/>
      <c r="W17" s="19"/>
      <c r="X17" s="19"/>
      <c r="Y17" s="19"/>
      <c r="Z17" s="19"/>
    </row>
    <row r="18" spans="1:26" ht="16.5" customHeight="1">
      <c r="A18" s="14">
        <v>15</v>
      </c>
      <c r="B18" s="16" t="s">
        <v>57</v>
      </c>
      <c r="C18" s="14" t="s">
        <v>58</v>
      </c>
      <c r="D18" s="14"/>
      <c r="E18" s="25">
        <v>10000</v>
      </c>
      <c r="F18" s="4"/>
      <c r="G18" s="19"/>
      <c r="H18" s="19"/>
      <c r="I18" s="19"/>
      <c r="J18" s="19"/>
      <c r="K18" s="19"/>
      <c r="L18" s="19"/>
      <c r="M18" s="19"/>
      <c r="N18" s="19"/>
      <c r="O18" s="19"/>
      <c r="P18" s="19"/>
      <c r="Q18" s="19"/>
      <c r="R18" s="19"/>
      <c r="S18" s="19"/>
      <c r="T18" s="19"/>
      <c r="U18" s="19"/>
      <c r="V18" s="19"/>
      <c r="W18" s="19"/>
      <c r="X18" s="19"/>
      <c r="Y18" s="19"/>
      <c r="Z18" s="19"/>
    </row>
    <row r="19" spans="1:26" ht="16.5" customHeight="1">
      <c r="A19" s="14">
        <v>16</v>
      </c>
      <c r="B19" s="16" t="s">
        <v>60</v>
      </c>
      <c r="C19" s="14" t="s">
        <v>61</v>
      </c>
      <c r="D19" s="14"/>
      <c r="E19" s="25">
        <v>5000</v>
      </c>
      <c r="F19" s="4"/>
      <c r="G19" s="19"/>
      <c r="H19" s="19"/>
      <c r="I19" s="19"/>
      <c r="J19" s="19"/>
      <c r="K19" s="19"/>
      <c r="L19" s="19"/>
      <c r="M19" s="19"/>
      <c r="N19" s="19"/>
      <c r="O19" s="19"/>
      <c r="P19" s="19"/>
      <c r="Q19" s="19"/>
      <c r="R19" s="19"/>
      <c r="S19" s="19"/>
      <c r="T19" s="19"/>
      <c r="U19" s="19"/>
      <c r="V19" s="19"/>
      <c r="W19" s="19"/>
      <c r="X19" s="19"/>
      <c r="Y19" s="19"/>
      <c r="Z19" s="19"/>
    </row>
    <row r="20" spans="1:26" ht="16.5" customHeight="1">
      <c r="A20" s="14">
        <v>17</v>
      </c>
      <c r="B20" s="16" t="s">
        <v>64</v>
      </c>
      <c r="C20" s="14" t="s">
        <v>61</v>
      </c>
      <c r="D20" s="14"/>
      <c r="E20" s="25">
        <v>10000</v>
      </c>
      <c r="F20" s="4"/>
      <c r="G20" s="19"/>
      <c r="H20" s="19"/>
      <c r="I20" s="19"/>
      <c r="J20" s="19"/>
      <c r="K20" s="19"/>
      <c r="L20" s="19"/>
      <c r="M20" s="19"/>
      <c r="N20" s="19"/>
      <c r="O20" s="19"/>
      <c r="P20" s="19"/>
      <c r="Q20" s="19"/>
      <c r="R20" s="19"/>
      <c r="S20" s="19"/>
      <c r="T20" s="19"/>
      <c r="U20" s="19"/>
      <c r="V20" s="19"/>
      <c r="W20" s="19"/>
      <c r="X20" s="19"/>
      <c r="Y20" s="19"/>
      <c r="Z20" s="19"/>
    </row>
    <row r="21" spans="1:26" ht="16.5" customHeight="1">
      <c r="A21" s="14">
        <v>18</v>
      </c>
      <c r="B21" s="16" t="s">
        <v>68</v>
      </c>
      <c r="C21" s="14" t="s">
        <v>70</v>
      </c>
      <c r="D21" s="14"/>
      <c r="E21" s="25">
        <v>200000</v>
      </c>
      <c r="F21" s="4"/>
      <c r="G21" s="19"/>
      <c r="H21" s="19"/>
      <c r="I21" s="19"/>
      <c r="J21" s="19"/>
      <c r="K21" s="19"/>
      <c r="L21" s="19"/>
      <c r="M21" s="19"/>
      <c r="N21" s="19"/>
      <c r="O21" s="19"/>
      <c r="P21" s="19"/>
      <c r="Q21" s="19"/>
      <c r="R21" s="19"/>
      <c r="S21" s="19"/>
      <c r="T21" s="19"/>
      <c r="U21" s="19"/>
      <c r="V21" s="19"/>
      <c r="W21" s="19"/>
      <c r="X21" s="19"/>
      <c r="Y21" s="19"/>
      <c r="Z21" s="19"/>
    </row>
    <row r="22" spans="1:26" ht="16.5" customHeight="1">
      <c r="A22" s="14">
        <v>19</v>
      </c>
      <c r="B22" s="16" t="s">
        <v>72</v>
      </c>
      <c r="C22" s="14" t="s">
        <v>70</v>
      </c>
      <c r="D22" s="14"/>
      <c r="E22" s="25">
        <v>150000</v>
      </c>
      <c r="F22" s="4"/>
      <c r="G22" s="19"/>
      <c r="H22" s="19"/>
      <c r="I22" s="19"/>
      <c r="J22" s="19"/>
      <c r="K22" s="19"/>
      <c r="L22" s="19"/>
      <c r="M22" s="19"/>
      <c r="N22" s="19"/>
      <c r="O22" s="19"/>
      <c r="P22" s="19"/>
      <c r="Q22" s="19"/>
      <c r="R22" s="19"/>
      <c r="S22" s="19"/>
      <c r="T22" s="19"/>
      <c r="U22" s="19"/>
      <c r="V22" s="19"/>
      <c r="W22" s="19"/>
      <c r="X22" s="19"/>
      <c r="Y22" s="19"/>
      <c r="Z22" s="19"/>
    </row>
    <row r="23" spans="1:26" ht="16.5" customHeight="1">
      <c r="A23" s="14">
        <v>20</v>
      </c>
      <c r="B23" s="16" t="s">
        <v>75</v>
      </c>
      <c r="C23" s="14" t="s">
        <v>76</v>
      </c>
      <c r="D23" s="14"/>
      <c r="E23" s="25">
        <v>23027</v>
      </c>
      <c r="F23" s="4"/>
      <c r="G23" s="19"/>
      <c r="H23" s="19"/>
      <c r="I23" s="19"/>
      <c r="J23" s="19"/>
      <c r="K23" s="19"/>
      <c r="L23" s="19"/>
      <c r="M23" s="19"/>
      <c r="N23" s="19"/>
      <c r="O23" s="19"/>
      <c r="P23" s="19"/>
      <c r="Q23" s="19"/>
      <c r="R23" s="19"/>
      <c r="S23" s="19"/>
      <c r="T23" s="19"/>
      <c r="U23" s="19"/>
      <c r="V23" s="19"/>
      <c r="W23" s="19"/>
      <c r="X23" s="19"/>
      <c r="Y23" s="19"/>
      <c r="Z23" s="19"/>
    </row>
    <row r="24" spans="1:26" ht="16.5" customHeight="1">
      <c r="A24" s="14">
        <v>21</v>
      </c>
      <c r="B24" s="16" t="s">
        <v>78</v>
      </c>
      <c r="C24" s="14" t="s">
        <v>76</v>
      </c>
      <c r="D24" s="14"/>
      <c r="E24" s="25">
        <v>78000</v>
      </c>
      <c r="F24" s="4"/>
      <c r="G24" s="19"/>
      <c r="H24" s="19"/>
      <c r="I24" s="19"/>
      <c r="J24" s="19"/>
      <c r="K24" s="19"/>
      <c r="L24" s="19"/>
      <c r="M24" s="19"/>
      <c r="N24" s="19"/>
      <c r="O24" s="19"/>
      <c r="P24" s="19"/>
      <c r="Q24" s="19"/>
      <c r="R24" s="19"/>
      <c r="S24" s="19"/>
      <c r="T24" s="19"/>
      <c r="U24" s="19"/>
      <c r="V24" s="19"/>
      <c r="W24" s="19"/>
      <c r="X24" s="19"/>
      <c r="Y24" s="19"/>
      <c r="Z24" s="19"/>
    </row>
    <row r="25" spans="1:26" ht="16.5" customHeight="1">
      <c r="A25" s="14">
        <v>22</v>
      </c>
      <c r="B25" s="16" t="s">
        <v>79</v>
      </c>
      <c r="C25" s="14" t="s">
        <v>18</v>
      </c>
      <c r="D25" s="14"/>
      <c r="E25" s="25">
        <v>50000</v>
      </c>
      <c r="F25" s="4"/>
      <c r="G25" s="19"/>
      <c r="H25" s="19"/>
      <c r="I25" s="19"/>
      <c r="J25" s="19"/>
      <c r="K25" s="19"/>
      <c r="L25" s="19"/>
      <c r="M25" s="19"/>
      <c r="N25" s="19"/>
      <c r="O25" s="19"/>
      <c r="P25" s="19"/>
      <c r="Q25" s="19"/>
      <c r="R25" s="19"/>
      <c r="S25" s="19"/>
      <c r="T25" s="19"/>
      <c r="U25" s="19"/>
      <c r="V25" s="19"/>
      <c r="W25" s="19"/>
      <c r="X25" s="19"/>
      <c r="Y25" s="19"/>
      <c r="Z25" s="19"/>
    </row>
    <row r="26" spans="1:26" ht="16.5" customHeight="1">
      <c r="A26" s="14">
        <v>23</v>
      </c>
      <c r="B26" s="16" t="s">
        <v>81</v>
      </c>
      <c r="C26" s="14" t="s">
        <v>21</v>
      </c>
      <c r="D26" s="14"/>
      <c r="E26" s="25">
        <v>4500</v>
      </c>
      <c r="F26" s="4"/>
      <c r="G26" s="19"/>
      <c r="H26" s="19"/>
      <c r="I26" s="19"/>
      <c r="J26" s="19"/>
      <c r="K26" s="19"/>
      <c r="L26" s="19"/>
      <c r="M26" s="19"/>
      <c r="N26" s="19"/>
      <c r="O26" s="19"/>
      <c r="P26" s="19"/>
      <c r="Q26" s="19"/>
      <c r="R26" s="19"/>
      <c r="S26" s="19"/>
      <c r="T26" s="19"/>
      <c r="U26" s="19"/>
      <c r="V26" s="19"/>
      <c r="W26" s="19"/>
      <c r="X26" s="19"/>
      <c r="Y26" s="19"/>
      <c r="Z26" s="19"/>
    </row>
    <row r="27" spans="1:26" ht="16.5" customHeight="1">
      <c r="A27" s="14">
        <v>24</v>
      </c>
      <c r="B27" s="16" t="s">
        <v>84</v>
      </c>
      <c r="C27" s="14" t="s">
        <v>69</v>
      </c>
      <c r="D27" s="14"/>
      <c r="E27" s="25">
        <v>20000</v>
      </c>
      <c r="F27" s="4"/>
      <c r="G27" s="19"/>
      <c r="H27" s="19"/>
      <c r="I27" s="19"/>
      <c r="J27" s="19"/>
      <c r="K27" s="19"/>
      <c r="L27" s="19"/>
      <c r="M27" s="19"/>
      <c r="N27" s="19"/>
      <c r="O27" s="19"/>
      <c r="P27" s="19"/>
      <c r="Q27" s="19"/>
      <c r="R27" s="19"/>
      <c r="S27" s="19"/>
      <c r="T27" s="19"/>
      <c r="U27" s="19"/>
      <c r="V27" s="19"/>
      <c r="W27" s="19"/>
      <c r="X27" s="19"/>
      <c r="Y27" s="19"/>
      <c r="Z27" s="19"/>
    </row>
    <row r="28" spans="1:26" ht="16.5" customHeight="1">
      <c r="A28" s="14">
        <v>25</v>
      </c>
      <c r="B28" s="16" t="s">
        <v>85</v>
      </c>
      <c r="C28" s="14" t="s">
        <v>69</v>
      </c>
      <c r="D28" s="14"/>
      <c r="E28" s="25">
        <v>20000</v>
      </c>
      <c r="F28" s="4"/>
      <c r="G28" s="19"/>
      <c r="H28" s="19"/>
      <c r="I28" s="19"/>
      <c r="J28" s="19"/>
      <c r="K28" s="19"/>
      <c r="L28" s="19"/>
      <c r="M28" s="19"/>
      <c r="N28" s="19"/>
      <c r="O28" s="19"/>
      <c r="P28" s="19"/>
      <c r="Q28" s="19"/>
      <c r="R28" s="19"/>
      <c r="S28" s="19"/>
      <c r="T28" s="19"/>
      <c r="U28" s="19"/>
      <c r="V28" s="19"/>
      <c r="W28" s="19"/>
      <c r="X28" s="19"/>
      <c r="Y28" s="19"/>
      <c r="Z28" s="19"/>
    </row>
    <row r="29" spans="1:26" ht="16.5" customHeight="1">
      <c r="A29" s="14">
        <v>26</v>
      </c>
      <c r="B29" s="16" t="s">
        <v>87</v>
      </c>
      <c r="C29" s="14" t="s">
        <v>69</v>
      </c>
      <c r="D29" s="14"/>
      <c r="E29" s="25">
        <v>500</v>
      </c>
      <c r="F29" s="4"/>
      <c r="G29" s="19"/>
      <c r="H29" s="19"/>
      <c r="I29" s="19"/>
      <c r="J29" s="19"/>
      <c r="K29" s="19"/>
      <c r="L29" s="19"/>
      <c r="M29" s="19"/>
      <c r="N29" s="19"/>
      <c r="O29" s="19"/>
      <c r="P29" s="19"/>
      <c r="Q29" s="19"/>
      <c r="R29" s="19"/>
      <c r="S29" s="19"/>
      <c r="T29" s="19"/>
      <c r="U29" s="19"/>
      <c r="V29" s="19"/>
      <c r="W29" s="19"/>
      <c r="X29" s="19"/>
      <c r="Y29" s="19"/>
      <c r="Z29" s="19"/>
    </row>
    <row r="30" spans="1:26" ht="16.5" customHeight="1">
      <c r="A30" s="14">
        <v>27</v>
      </c>
      <c r="B30" s="16" t="s">
        <v>90</v>
      </c>
      <c r="C30" s="14" t="s">
        <v>91</v>
      </c>
      <c r="D30" s="14"/>
      <c r="E30" s="25">
        <v>25000</v>
      </c>
      <c r="F30" s="4"/>
      <c r="G30" s="19"/>
      <c r="H30" s="19"/>
      <c r="I30" s="19"/>
      <c r="J30" s="19"/>
      <c r="K30" s="19"/>
      <c r="L30" s="19"/>
      <c r="M30" s="19"/>
      <c r="N30" s="19"/>
      <c r="O30" s="19"/>
      <c r="P30" s="19"/>
      <c r="Q30" s="19"/>
      <c r="R30" s="19"/>
      <c r="S30" s="19"/>
      <c r="T30" s="19"/>
      <c r="U30" s="19"/>
      <c r="V30" s="19"/>
      <c r="W30" s="19"/>
      <c r="X30" s="19"/>
      <c r="Y30" s="19"/>
      <c r="Z30" s="19"/>
    </row>
    <row r="31" spans="1:26" ht="16.5" customHeight="1">
      <c r="A31" s="14">
        <v>28</v>
      </c>
      <c r="B31" s="16" t="s">
        <v>60</v>
      </c>
      <c r="C31" s="14" t="s">
        <v>61</v>
      </c>
      <c r="D31" s="14"/>
      <c r="E31" s="25">
        <v>5000</v>
      </c>
      <c r="F31" s="4"/>
      <c r="G31" s="19"/>
      <c r="H31" s="19"/>
      <c r="I31" s="19"/>
      <c r="J31" s="19"/>
      <c r="K31" s="19"/>
      <c r="L31" s="19"/>
      <c r="M31" s="19"/>
      <c r="N31" s="19"/>
      <c r="O31" s="19"/>
      <c r="P31" s="19"/>
      <c r="Q31" s="19"/>
      <c r="R31" s="19"/>
      <c r="S31" s="19"/>
      <c r="T31" s="19"/>
      <c r="U31" s="19"/>
      <c r="V31" s="19"/>
      <c r="W31" s="19"/>
      <c r="X31" s="19"/>
      <c r="Y31" s="19"/>
      <c r="Z31" s="19"/>
    </row>
    <row r="32" spans="1:26" ht="16.5" customHeight="1">
      <c r="A32" s="14">
        <v>29</v>
      </c>
      <c r="B32" s="16" t="s">
        <v>94</v>
      </c>
      <c r="C32" s="14" t="s">
        <v>95</v>
      </c>
      <c r="D32" s="14"/>
      <c r="E32" s="25">
        <v>5000</v>
      </c>
      <c r="F32" s="4"/>
      <c r="G32" s="19"/>
      <c r="H32" s="19"/>
      <c r="I32" s="19"/>
      <c r="J32" s="19"/>
      <c r="K32" s="19"/>
      <c r="L32" s="19"/>
      <c r="M32" s="19"/>
      <c r="N32" s="19"/>
      <c r="O32" s="19"/>
      <c r="P32" s="19"/>
      <c r="Q32" s="19"/>
      <c r="R32" s="19"/>
      <c r="S32" s="19"/>
      <c r="T32" s="19"/>
      <c r="U32" s="19"/>
      <c r="V32" s="19"/>
      <c r="W32" s="19"/>
      <c r="X32" s="19"/>
      <c r="Y32" s="19"/>
      <c r="Z32" s="19"/>
    </row>
    <row r="33" spans="1:26" ht="16.5" customHeight="1">
      <c r="A33" s="14">
        <v>30</v>
      </c>
      <c r="B33" s="16" t="s">
        <v>96</v>
      </c>
      <c r="C33" s="14" t="s">
        <v>95</v>
      </c>
      <c r="D33" s="14"/>
      <c r="E33" s="25">
        <v>5000</v>
      </c>
      <c r="F33" s="4"/>
      <c r="G33" s="19"/>
      <c r="H33" s="19"/>
      <c r="I33" s="19"/>
      <c r="J33" s="19"/>
      <c r="K33" s="19"/>
      <c r="L33" s="19"/>
      <c r="M33" s="19"/>
      <c r="N33" s="19"/>
      <c r="O33" s="19"/>
      <c r="P33" s="19"/>
      <c r="Q33" s="19"/>
      <c r="R33" s="19"/>
      <c r="S33" s="19"/>
      <c r="T33" s="19"/>
      <c r="U33" s="19"/>
      <c r="V33" s="19"/>
      <c r="W33" s="19"/>
      <c r="X33" s="19"/>
      <c r="Y33" s="19"/>
      <c r="Z33" s="19"/>
    </row>
    <row r="34" spans="1:26" ht="16.5" customHeight="1">
      <c r="A34" s="14">
        <v>31</v>
      </c>
      <c r="B34" s="16" t="s">
        <v>100</v>
      </c>
      <c r="C34" s="14" t="s">
        <v>95</v>
      </c>
      <c r="D34" s="14"/>
      <c r="E34" s="25">
        <v>5000</v>
      </c>
      <c r="F34" s="4"/>
      <c r="G34" s="19"/>
      <c r="H34" s="19"/>
      <c r="I34" s="19"/>
      <c r="J34" s="19"/>
      <c r="K34" s="19"/>
      <c r="L34" s="19"/>
      <c r="M34" s="19"/>
      <c r="N34" s="19"/>
      <c r="O34" s="19"/>
      <c r="P34" s="19"/>
      <c r="Q34" s="19"/>
      <c r="R34" s="19"/>
      <c r="S34" s="19"/>
      <c r="T34" s="19"/>
      <c r="U34" s="19"/>
      <c r="V34" s="19"/>
      <c r="W34" s="19"/>
      <c r="X34" s="19"/>
      <c r="Y34" s="19"/>
      <c r="Z34" s="19"/>
    </row>
    <row r="35" spans="1:26" ht="16.5" customHeight="1">
      <c r="A35" s="14">
        <v>32</v>
      </c>
      <c r="B35" s="16" t="s">
        <v>101</v>
      </c>
      <c r="C35" s="14" t="s">
        <v>103</v>
      </c>
      <c r="D35" s="14"/>
      <c r="E35" s="25">
        <v>1185</v>
      </c>
      <c r="F35" s="4"/>
      <c r="G35" s="19"/>
      <c r="H35" s="19"/>
      <c r="I35" s="19"/>
      <c r="J35" s="19"/>
      <c r="K35" s="19"/>
      <c r="L35" s="19"/>
      <c r="M35" s="19"/>
      <c r="N35" s="19"/>
      <c r="O35" s="19"/>
      <c r="P35" s="19"/>
      <c r="Q35" s="19"/>
      <c r="R35" s="19"/>
      <c r="S35" s="19"/>
      <c r="T35" s="19"/>
      <c r="U35" s="19"/>
      <c r="V35" s="19"/>
      <c r="W35" s="19"/>
      <c r="X35" s="19"/>
      <c r="Y35" s="19"/>
      <c r="Z35" s="19"/>
    </row>
    <row r="36" spans="1:26" ht="16.5" customHeight="1">
      <c r="A36" s="14">
        <v>33</v>
      </c>
      <c r="B36" s="16" t="s">
        <v>106</v>
      </c>
      <c r="C36" s="14" t="s">
        <v>108</v>
      </c>
      <c r="D36" s="14"/>
      <c r="E36" s="25">
        <v>90000</v>
      </c>
      <c r="F36" s="4"/>
      <c r="G36" s="19"/>
      <c r="H36" s="19"/>
      <c r="I36" s="19"/>
      <c r="J36" s="19"/>
      <c r="K36" s="19"/>
      <c r="L36" s="19"/>
      <c r="M36" s="19"/>
      <c r="N36" s="19"/>
      <c r="O36" s="19"/>
      <c r="P36" s="19"/>
      <c r="Q36" s="19"/>
      <c r="R36" s="19"/>
      <c r="S36" s="19"/>
      <c r="T36" s="19"/>
      <c r="U36" s="19"/>
      <c r="V36" s="19"/>
      <c r="W36" s="19"/>
      <c r="X36" s="19"/>
      <c r="Y36" s="19"/>
      <c r="Z36" s="19"/>
    </row>
    <row r="37" spans="1:26" ht="16.5" customHeight="1">
      <c r="A37" s="14">
        <v>34</v>
      </c>
      <c r="B37" s="16" t="s">
        <v>110</v>
      </c>
      <c r="C37" s="14" t="s">
        <v>108</v>
      </c>
      <c r="D37" s="14"/>
      <c r="E37" s="25">
        <v>200000</v>
      </c>
      <c r="F37" s="4"/>
      <c r="G37" s="19"/>
      <c r="H37" s="19"/>
      <c r="I37" s="19"/>
      <c r="J37" s="19"/>
      <c r="K37" s="19"/>
      <c r="L37" s="19"/>
      <c r="M37" s="19"/>
      <c r="N37" s="19"/>
      <c r="O37" s="19"/>
      <c r="P37" s="19"/>
      <c r="Q37" s="19"/>
      <c r="R37" s="19"/>
      <c r="S37" s="19"/>
      <c r="T37" s="19"/>
      <c r="U37" s="19"/>
      <c r="V37" s="19"/>
      <c r="W37" s="19"/>
      <c r="X37" s="19"/>
      <c r="Y37" s="19"/>
      <c r="Z37" s="19"/>
    </row>
    <row r="38" spans="1:26" ht="16.5" customHeight="1">
      <c r="A38" s="14">
        <v>35</v>
      </c>
      <c r="B38" s="16" t="s">
        <v>112</v>
      </c>
      <c r="C38" s="14" t="s">
        <v>34</v>
      </c>
      <c r="D38" s="14"/>
      <c r="E38" s="25">
        <v>5000</v>
      </c>
      <c r="F38" s="4"/>
      <c r="G38" s="19"/>
      <c r="H38" s="19"/>
      <c r="I38" s="19"/>
      <c r="J38" s="19"/>
      <c r="K38" s="19"/>
      <c r="L38" s="19"/>
      <c r="M38" s="19"/>
      <c r="N38" s="19"/>
      <c r="O38" s="19"/>
      <c r="P38" s="19"/>
      <c r="Q38" s="19"/>
      <c r="R38" s="19"/>
      <c r="S38" s="19"/>
      <c r="T38" s="19"/>
      <c r="U38" s="19"/>
      <c r="V38" s="19"/>
      <c r="W38" s="19"/>
      <c r="X38" s="19"/>
      <c r="Y38" s="19"/>
      <c r="Z38" s="19"/>
    </row>
    <row r="39" spans="1:26" ht="16.5" customHeight="1">
      <c r="A39" s="14">
        <v>36</v>
      </c>
      <c r="B39" s="16" t="s">
        <v>113</v>
      </c>
      <c r="C39" s="14" t="s">
        <v>108</v>
      </c>
      <c r="D39" s="14"/>
      <c r="E39" s="25">
        <v>3150000</v>
      </c>
      <c r="F39" s="4"/>
      <c r="G39" s="19"/>
      <c r="H39" s="19"/>
      <c r="I39" s="19"/>
      <c r="J39" s="19"/>
      <c r="K39" s="19"/>
      <c r="L39" s="19"/>
      <c r="M39" s="19"/>
      <c r="N39" s="19"/>
      <c r="O39" s="19"/>
      <c r="P39" s="19"/>
      <c r="Q39" s="19"/>
      <c r="R39" s="19"/>
      <c r="S39" s="19"/>
      <c r="T39" s="19"/>
      <c r="U39" s="19"/>
      <c r="V39" s="19"/>
      <c r="W39" s="19"/>
      <c r="X39" s="19"/>
      <c r="Y39" s="19"/>
      <c r="Z39" s="19"/>
    </row>
    <row r="40" spans="1:26" ht="16.5" customHeight="1">
      <c r="A40" s="14">
        <v>37</v>
      </c>
      <c r="B40" s="16" t="s">
        <v>115</v>
      </c>
      <c r="C40" s="14" t="s">
        <v>103</v>
      </c>
      <c r="D40" s="14"/>
      <c r="E40" s="25">
        <v>17500</v>
      </c>
      <c r="F40" s="4"/>
      <c r="G40" s="19"/>
      <c r="H40" s="19"/>
      <c r="I40" s="19"/>
      <c r="J40" s="19"/>
      <c r="K40" s="19"/>
      <c r="L40" s="19"/>
      <c r="M40" s="19"/>
      <c r="N40" s="19"/>
      <c r="O40" s="19"/>
      <c r="P40" s="19"/>
      <c r="Q40" s="19"/>
      <c r="R40" s="19"/>
      <c r="S40" s="19"/>
      <c r="T40" s="19"/>
      <c r="U40" s="19"/>
      <c r="V40" s="19"/>
      <c r="W40" s="19"/>
      <c r="X40" s="19"/>
      <c r="Y40" s="19"/>
      <c r="Z40" s="19"/>
    </row>
    <row r="41" spans="1:26" ht="16.5" customHeight="1">
      <c r="A41" s="14">
        <v>38</v>
      </c>
      <c r="B41" s="16" t="s">
        <v>117</v>
      </c>
      <c r="C41" s="14" t="s">
        <v>91</v>
      </c>
      <c r="D41" s="14"/>
      <c r="E41" s="25">
        <v>14500</v>
      </c>
      <c r="F41" s="4"/>
      <c r="G41" s="19"/>
      <c r="H41" s="19"/>
      <c r="I41" s="19"/>
      <c r="J41" s="19"/>
      <c r="K41" s="19"/>
      <c r="L41" s="19"/>
      <c r="M41" s="19"/>
      <c r="N41" s="19"/>
      <c r="O41" s="19"/>
      <c r="P41" s="19"/>
      <c r="Q41" s="19"/>
      <c r="R41" s="19"/>
      <c r="S41" s="19"/>
      <c r="T41" s="19"/>
      <c r="U41" s="19"/>
      <c r="V41" s="19"/>
      <c r="W41" s="19"/>
      <c r="X41" s="19"/>
      <c r="Y41" s="19"/>
      <c r="Z41" s="19"/>
    </row>
    <row r="42" spans="1:26" ht="16.5" customHeight="1">
      <c r="A42" s="14">
        <v>39</v>
      </c>
      <c r="B42" s="16" t="s">
        <v>118</v>
      </c>
      <c r="C42" s="14" t="s">
        <v>21</v>
      </c>
      <c r="D42" s="14"/>
      <c r="E42" s="25">
        <v>12000</v>
      </c>
      <c r="F42" s="4"/>
      <c r="G42" s="19"/>
      <c r="H42" s="19"/>
      <c r="I42" s="19"/>
      <c r="J42" s="19"/>
      <c r="K42" s="19"/>
      <c r="L42" s="19"/>
      <c r="M42" s="19"/>
      <c r="N42" s="19"/>
      <c r="O42" s="19"/>
      <c r="P42" s="19"/>
      <c r="Q42" s="19"/>
      <c r="R42" s="19"/>
      <c r="S42" s="19"/>
      <c r="T42" s="19"/>
      <c r="U42" s="19"/>
      <c r="V42" s="19"/>
      <c r="W42" s="19"/>
      <c r="X42" s="19"/>
      <c r="Y42" s="19"/>
      <c r="Z42" s="19"/>
    </row>
    <row r="43" spans="1:26" ht="16.5" customHeight="1">
      <c r="A43" s="14">
        <v>40</v>
      </c>
      <c r="B43" s="16" t="s">
        <v>121</v>
      </c>
      <c r="C43" s="14" t="s">
        <v>18</v>
      </c>
      <c r="D43" s="14"/>
      <c r="E43" s="25">
        <v>4000</v>
      </c>
      <c r="F43" s="4"/>
      <c r="G43" s="19"/>
      <c r="H43" s="19"/>
      <c r="I43" s="19"/>
      <c r="J43" s="19"/>
      <c r="K43" s="19"/>
      <c r="L43" s="19"/>
      <c r="M43" s="19"/>
      <c r="N43" s="19"/>
      <c r="O43" s="19"/>
      <c r="P43" s="19"/>
      <c r="Q43" s="19"/>
      <c r="R43" s="19"/>
      <c r="S43" s="19"/>
      <c r="T43" s="19"/>
      <c r="U43" s="19"/>
      <c r="V43" s="19"/>
      <c r="W43" s="19"/>
      <c r="X43" s="19"/>
      <c r="Y43" s="19"/>
      <c r="Z43" s="19"/>
    </row>
    <row r="44" spans="1:26" ht="16.5" customHeight="1">
      <c r="A44" s="14">
        <v>41</v>
      </c>
      <c r="B44" s="16" t="s">
        <v>122</v>
      </c>
      <c r="C44" s="14" t="s">
        <v>123</v>
      </c>
      <c r="D44" s="14"/>
      <c r="E44" s="25">
        <v>10000</v>
      </c>
      <c r="F44" s="4"/>
      <c r="G44" s="19"/>
      <c r="H44" s="19"/>
      <c r="I44" s="19"/>
      <c r="J44" s="19"/>
      <c r="K44" s="19"/>
      <c r="L44" s="19"/>
      <c r="M44" s="19"/>
      <c r="N44" s="19"/>
      <c r="O44" s="19"/>
      <c r="P44" s="19"/>
      <c r="Q44" s="19"/>
      <c r="R44" s="19"/>
      <c r="S44" s="19"/>
      <c r="T44" s="19"/>
      <c r="U44" s="19"/>
      <c r="V44" s="19"/>
      <c r="W44" s="19"/>
      <c r="X44" s="19"/>
      <c r="Y44" s="19"/>
      <c r="Z44" s="19"/>
    </row>
    <row r="45" spans="1:26" ht="16.5" customHeight="1">
      <c r="A45" s="14">
        <v>42</v>
      </c>
      <c r="B45" s="16" t="s">
        <v>125</v>
      </c>
      <c r="C45" s="14" t="s">
        <v>123</v>
      </c>
      <c r="D45" s="14"/>
      <c r="E45" s="25">
        <v>50000</v>
      </c>
      <c r="F45" s="4"/>
      <c r="G45" s="19"/>
      <c r="H45" s="19"/>
      <c r="I45" s="19"/>
      <c r="J45" s="19"/>
      <c r="K45" s="19"/>
      <c r="L45" s="19"/>
      <c r="M45" s="19"/>
      <c r="N45" s="19"/>
      <c r="O45" s="19"/>
      <c r="P45" s="19"/>
      <c r="Q45" s="19"/>
      <c r="R45" s="19"/>
      <c r="S45" s="19"/>
      <c r="T45" s="19"/>
      <c r="U45" s="19"/>
      <c r="V45" s="19"/>
      <c r="W45" s="19"/>
      <c r="X45" s="19"/>
      <c r="Y45" s="19"/>
      <c r="Z45" s="19"/>
    </row>
    <row r="46" spans="1:26" ht="16.5" customHeight="1">
      <c r="A46" s="14">
        <v>43</v>
      </c>
      <c r="B46" s="16" t="s">
        <v>126</v>
      </c>
      <c r="C46" s="14" t="s">
        <v>127</v>
      </c>
      <c r="D46" s="14"/>
      <c r="E46" s="25">
        <v>2000</v>
      </c>
      <c r="F46" s="4"/>
      <c r="G46" s="19"/>
      <c r="H46" s="19"/>
      <c r="I46" s="19"/>
      <c r="J46" s="19"/>
      <c r="K46" s="19"/>
      <c r="L46" s="19"/>
      <c r="M46" s="19"/>
      <c r="N46" s="19"/>
      <c r="O46" s="19"/>
      <c r="P46" s="19"/>
      <c r="Q46" s="19"/>
      <c r="R46" s="19"/>
      <c r="S46" s="19"/>
      <c r="T46" s="19"/>
      <c r="U46" s="19"/>
      <c r="V46" s="19"/>
      <c r="W46" s="19"/>
      <c r="X46" s="19"/>
      <c r="Y46" s="19"/>
      <c r="Z46" s="19"/>
    </row>
    <row r="47" spans="1:26" ht="16.5" customHeight="1">
      <c r="A47" s="14">
        <v>44</v>
      </c>
      <c r="B47" s="16" t="s">
        <v>129</v>
      </c>
      <c r="C47" s="14" t="s">
        <v>130</v>
      </c>
      <c r="D47" s="14"/>
      <c r="E47" s="25">
        <v>10000</v>
      </c>
      <c r="F47" s="4"/>
      <c r="G47" s="19"/>
      <c r="H47" s="19"/>
      <c r="I47" s="19"/>
      <c r="J47" s="19"/>
      <c r="K47" s="19"/>
      <c r="L47" s="19"/>
      <c r="M47" s="19"/>
      <c r="N47" s="19"/>
      <c r="O47" s="19"/>
      <c r="P47" s="19"/>
      <c r="Q47" s="19"/>
      <c r="R47" s="19"/>
      <c r="S47" s="19"/>
      <c r="T47" s="19"/>
      <c r="U47" s="19"/>
      <c r="V47" s="19"/>
      <c r="W47" s="19"/>
      <c r="X47" s="19"/>
      <c r="Y47" s="19"/>
      <c r="Z47" s="19"/>
    </row>
    <row r="48" spans="1:26" ht="16.5" customHeight="1">
      <c r="A48" s="14">
        <v>45</v>
      </c>
      <c r="B48" s="16" t="s">
        <v>132</v>
      </c>
      <c r="C48" s="14" t="s">
        <v>18</v>
      </c>
      <c r="D48" s="14"/>
      <c r="E48" s="25">
        <v>2000</v>
      </c>
      <c r="F48" s="4"/>
      <c r="G48" s="19"/>
      <c r="H48" s="19"/>
      <c r="I48" s="19"/>
      <c r="J48" s="19"/>
      <c r="K48" s="19"/>
      <c r="L48" s="19"/>
      <c r="M48" s="19"/>
      <c r="N48" s="19"/>
      <c r="O48" s="19"/>
      <c r="P48" s="19"/>
      <c r="Q48" s="19"/>
      <c r="R48" s="19"/>
      <c r="S48" s="19"/>
      <c r="T48" s="19"/>
      <c r="U48" s="19"/>
      <c r="V48" s="19"/>
      <c r="W48" s="19"/>
      <c r="X48" s="19"/>
      <c r="Y48" s="19"/>
      <c r="Z48" s="19"/>
    </row>
    <row r="49" spans="1:26" ht="25.5" customHeight="1">
      <c r="A49" s="14">
        <v>46</v>
      </c>
      <c r="B49" s="30" t="s">
        <v>134</v>
      </c>
      <c r="C49" s="24" t="s">
        <v>69</v>
      </c>
      <c r="D49" s="24"/>
      <c r="E49" s="31">
        <v>5000</v>
      </c>
      <c r="F49" s="19"/>
      <c r="G49" s="19"/>
      <c r="H49" s="19"/>
      <c r="I49" s="19"/>
      <c r="J49" s="19"/>
      <c r="K49" s="19"/>
      <c r="L49" s="19"/>
      <c r="M49" s="19"/>
      <c r="N49" s="19"/>
      <c r="O49" s="19"/>
      <c r="P49" s="19"/>
      <c r="Q49" s="19"/>
      <c r="R49" s="19"/>
      <c r="S49" s="19"/>
      <c r="T49" s="19"/>
      <c r="U49" s="19"/>
      <c r="V49" s="19"/>
      <c r="W49" s="19"/>
      <c r="X49" s="19"/>
      <c r="Y49" s="19"/>
      <c r="Z49" s="19"/>
    </row>
    <row r="50" spans="1:26" ht="16.5" customHeight="1">
      <c r="A50" s="14">
        <v>47</v>
      </c>
      <c r="B50" s="16" t="s">
        <v>139</v>
      </c>
      <c r="C50" s="14" t="s">
        <v>61</v>
      </c>
      <c r="D50" s="14"/>
      <c r="E50" s="25">
        <v>100000</v>
      </c>
      <c r="F50" s="4"/>
      <c r="G50" s="19"/>
      <c r="H50" s="19"/>
      <c r="I50" s="19"/>
      <c r="J50" s="19"/>
      <c r="K50" s="19"/>
      <c r="L50" s="19"/>
      <c r="M50" s="19"/>
      <c r="N50" s="19"/>
      <c r="O50" s="19"/>
      <c r="P50" s="19"/>
      <c r="Q50" s="19"/>
      <c r="R50" s="19"/>
      <c r="S50" s="19"/>
      <c r="T50" s="19"/>
      <c r="U50" s="19"/>
      <c r="V50" s="19"/>
      <c r="W50" s="19"/>
      <c r="X50" s="19"/>
      <c r="Y50" s="19"/>
      <c r="Z50" s="19"/>
    </row>
    <row r="51" spans="1:26" ht="16.5" customHeight="1">
      <c r="A51" s="14">
        <v>48</v>
      </c>
      <c r="B51" s="16" t="s">
        <v>141</v>
      </c>
      <c r="C51" s="14" t="s">
        <v>53</v>
      </c>
      <c r="D51" s="14"/>
      <c r="E51" s="25">
        <v>2400000</v>
      </c>
      <c r="F51" s="4"/>
      <c r="G51" s="19"/>
      <c r="H51" s="19"/>
      <c r="I51" s="19"/>
      <c r="J51" s="19"/>
      <c r="K51" s="19"/>
      <c r="L51" s="19"/>
      <c r="M51" s="19"/>
      <c r="N51" s="19"/>
      <c r="O51" s="19"/>
      <c r="P51" s="19"/>
      <c r="Q51" s="19"/>
      <c r="R51" s="19"/>
      <c r="S51" s="19"/>
      <c r="T51" s="19"/>
      <c r="U51" s="19"/>
      <c r="V51" s="19"/>
      <c r="W51" s="19"/>
      <c r="X51" s="19"/>
      <c r="Y51" s="19"/>
      <c r="Z51" s="19"/>
    </row>
    <row r="52" spans="1:26" ht="16.5" customHeight="1">
      <c r="A52" s="14">
        <v>49</v>
      </c>
      <c r="B52" s="33" t="s">
        <v>143</v>
      </c>
      <c r="C52" s="14" t="s">
        <v>149</v>
      </c>
      <c r="D52" s="14"/>
      <c r="E52" s="17">
        <v>90000</v>
      </c>
      <c r="F52" s="4"/>
      <c r="G52" s="19"/>
      <c r="H52" s="19"/>
      <c r="I52" s="19"/>
      <c r="J52" s="19"/>
      <c r="K52" s="19"/>
      <c r="L52" s="19"/>
      <c r="M52" s="19"/>
      <c r="N52" s="19"/>
      <c r="O52" s="19"/>
      <c r="P52" s="19"/>
      <c r="Q52" s="19"/>
      <c r="R52" s="19"/>
      <c r="S52" s="19"/>
      <c r="T52" s="19"/>
      <c r="U52" s="19"/>
      <c r="V52" s="19"/>
      <c r="W52" s="19"/>
      <c r="X52" s="19"/>
      <c r="Y52" s="19"/>
      <c r="Z52" s="19"/>
    </row>
    <row r="53" spans="1:26" ht="16.5" customHeight="1">
      <c r="A53" s="14">
        <v>50</v>
      </c>
      <c r="B53" s="33" t="s">
        <v>153</v>
      </c>
      <c r="C53" s="14" t="s">
        <v>53</v>
      </c>
      <c r="D53" s="14"/>
      <c r="E53" s="17">
        <v>3350000</v>
      </c>
      <c r="F53" s="4"/>
      <c r="G53" s="19"/>
      <c r="H53" s="19"/>
      <c r="I53" s="19"/>
      <c r="J53" s="19"/>
      <c r="K53" s="19"/>
      <c r="L53" s="19"/>
      <c r="M53" s="19"/>
      <c r="N53" s="19"/>
      <c r="O53" s="19"/>
      <c r="P53" s="19"/>
      <c r="Q53" s="19"/>
      <c r="R53" s="19"/>
      <c r="S53" s="19"/>
      <c r="T53" s="19"/>
      <c r="U53" s="19"/>
      <c r="V53" s="19"/>
      <c r="W53" s="19"/>
      <c r="X53" s="19"/>
      <c r="Y53" s="19"/>
      <c r="Z53" s="19"/>
    </row>
    <row r="54" spans="1:26" ht="16.5" customHeight="1">
      <c r="A54" s="14">
        <v>51</v>
      </c>
      <c r="B54" s="16" t="s">
        <v>155</v>
      </c>
      <c r="C54" s="14" t="s">
        <v>34</v>
      </c>
      <c r="D54" s="14"/>
      <c r="E54" s="25">
        <v>4000</v>
      </c>
      <c r="F54" s="4"/>
      <c r="G54" s="4"/>
      <c r="H54" s="4"/>
      <c r="I54" s="4"/>
      <c r="J54" s="4"/>
      <c r="K54" s="4"/>
      <c r="L54" s="4"/>
      <c r="M54" s="4"/>
      <c r="N54" s="4"/>
      <c r="O54" s="4"/>
      <c r="P54" s="4"/>
      <c r="Q54" s="4"/>
      <c r="R54" s="4"/>
      <c r="S54" s="4"/>
      <c r="T54" s="4"/>
      <c r="U54" s="4"/>
      <c r="V54" s="4"/>
      <c r="W54" s="4"/>
      <c r="X54" s="4"/>
      <c r="Y54" s="4"/>
      <c r="Z54" s="4"/>
    </row>
    <row r="55" spans="1:26" ht="16.5" customHeight="1">
      <c r="A55" s="14"/>
      <c r="B55" s="33"/>
      <c r="C55" s="14"/>
      <c r="D55" s="14"/>
      <c r="E55" s="17"/>
      <c r="F55" s="4"/>
      <c r="G55" s="4"/>
      <c r="H55" s="4"/>
      <c r="I55" s="4"/>
      <c r="J55" s="4"/>
      <c r="K55" s="4"/>
      <c r="L55" s="4"/>
      <c r="M55" s="4"/>
      <c r="N55" s="4"/>
      <c r="O55" s="4"/>
      <c r="P55" s="4"/>
      <c r="Q55" s="4"/>
      <c r="R55" s="4"/>
      <c r="S55" s="4"/>
      <c r="T55" s="4"/>
      <c r="U55" s="4"/>
      <c r="V55" s="4"/>
      <c r="W55" s="4"/>
      <c r="X55" s="4"/>
      <c r="Y55" s="4"/>
      <c r="Z55" s="4"/>
    </row>
    <row r="56" spans="1:26" ht="16.5" customHeight="1">
      <c r="A56" s="14"/>
      <c r="B56" s="33"/>
      <c r="C56" s="14"/>
      <c r="D56" s="14"/>
      <c r="E56" s="17"/>
      <c r="F56" s="4"/>
      <c r="G56" s="4"/>
      <c r="H56" s="4"/>
      <c r="I56" s="4"/>
      <c r="J56" s="4"/>
      <c r="K56" s="4"/>
      <c r="L56" s="4"/>
      <c r="M56" s="4"/>
      <c r="N56" s="4"/>
      <c r="O56" s="4"/>
      <c r="P56" s="4"/>
      <c r="Q56" s="4"/>
      <c r="R56" s="4"/>
      <c r="S56" s="4"/>
      <c r="T56" s="4"/>
      <c r="U56" s="4"/>
      <c r="V56" s="4"/>
      <c r="W56" s="4"/>
      <c r="X56" s="4"/>
      <c r="Y56" s="4"/>
      <c r="Z56" s="4"/>
    </row>
    <row r="57" spans="1:26" ht="16.5" customHeight="1">
      <c r="A57" s="14"/>
      <c r="B57" s="16"/>
      <c r="C57" s="14"/>
      <c r="D57" s="14"/>
      <c r="E57" s="25"/>
      <c r="F57" s="4"/>
      <c r="G57" s="4"/>
      <c r="H57" s="4"/>
      <c r="I57" s="4"/>
      <c r="J57" s="4"/>
      <c r="K57" s="4"/>
      <c r="L57" s="4"/>
      <c r="M57" s="4"/>
      <c r="N57" s="4"/>
      <c r="O57" s="4"/>
      <c r="P57" s="4"/>
      <c r="Q57" s="4"/>
      <c r="R57" s="4"/>
      <c r="S57" s="4"/>
      <c r="T57" s="4"/>
      <c r="U57" s="4"/>
      <c r="V57" s="4"/>
      <c r="W57" s="4"/>
      <c r="X57" s="4"/>
      <c r="Y57" s="4"/>
      <c r="Z57" s="4"/>
    </row>
    <row r="58" spans="1:26" ht="16.5" customHeight="1">
      <c r="A58" s="4"/>
      <c r="B58" s="4"/>
      <c r="C58" s="4"/>
      <c r="D58" s="34"/>
      <c r="E58" s="4"/>
      <c r="F58" s="4"/>
      <c r="G58" s="4"/>
      <c r="H58" s="4"/>
      <c r="I58" s="4"/>
      <c r="J58" s="4"/>
      <c r="K58" s="4"/>
      <c r="L58" s="4"/>
      <c r="M58" s="4"/>
      <c r="N58" s="4"/>
      <c r="O58" s="4"/>
      <c r="P58" s="4"/>
      <c r="Q58" s="4"/>
      <c r="R58" s="4"/>
      <c r="S58" s="4"/>
      <c r="T58" s="4"/>
      <c r="U58" s="4"/>
      <c r="V58" s="4"/>
      <c r="W58" s="4"/>
      <c r="X58" s="4"/>
      <c r="Y58" s="4"/>
      <c r="Z58" s="4"/>
    </row>
    <row r="59" spans="1:26" ht="16.5" customHeight="1">
      <c r="A59" s="4"/>
      <c r="B59" s="4"/>
      <c r="C59" s="4"/>
      <c r="D59" s="34"/>
      <c r="E59" s="4"/>
      <c r="F59" s="4"/>
      <c r="G59" s="4"/>
      <c r="H59" s="4"/>
      <c r="I59" s="4"/>
      <c r="J59" s="4"/>
      <c r="K59" s="4"/>
      <c r="L59" s="4"/>
      <c r="M59" s="4"/>
      <c r="N59" s="4"/>
      <c r="O59" s="4"/>
      <c r="P59" s="4"/>
      <c r="Q59" s="4"/>
      <c r="R59" s="4"/>
      <c r="S59" s="4"/>
      <c r="T59" s="4"/>
      <c r="U59" s="4"/>
      <c r="V59" s="4"/>
      <c r="W59" s="4"/>
      <c r="X59" s="4"/>
      <c r="Y59" s="4"/>
      <c r="Z59" s="4"/>
    </row>
    <row r="60" spans="1:26" ht="16.5" customHeight="1">
      <c r="A60" s="4"/>
      <c r="B60" s="4"/>
      <c r="C60" s="4"/>
      <c r="D60" s="34"/>
      <c r="E60" s="4"/>
      <c r="F60" s="4"/>
      <c r="G60" s="4"/>
      <c r="H60" s="4"/>
      <c r="I60" s="4"/>
      <c r="J60" s="4"/>
      <c r="K60" s="4"/>
      <c r="L60" s="4"/>
      <c r="M60" s="4"/>
      <c r="N60" s="4"/>
      <c r="O60" s="4"/>
      <c r="P60" s="4"/>
      <c r="Q60" s="4"/>
      <c r="R60" s="4"/>
      <c r="S60" s="4"/>
      <c r="T60" s="4"/>
      <c r="U60" s="4"/>
      <c r="V60" s="4"/>
      <c r="W60" s="4"/>
      <c r="X60" s="4"/>
      <c r="Y60" s="4"/>
      <c r="Z60" s="4"/>
    </row>
    <row r="61" spans="1:26" ht="16.5" customHeight="1">
      <c r="A61" s="4"/>
      <c r="B61" s="4"/>
      <c r="C61" s="4"/>
      <c r="D61" s="34"/>
      <c r="E61" s="4"/>
      <c r="F61" s="4"/>
      <c r="G61" s="4"/>
      <c r="H61" s="4"/>
      <c r="I61" s="4"/>
      <c r="J61" s="4"/>
      <c r="K61" s="4"/>
      <c r="L61" s="4"/>
      <c r="M61" s="4"/>
      <c r="N61" s="4"/>
      <c r="O61" s="4"/>
      <c r="P61" s="4"/>
      <c r="Q61" s="4"/>
      <c r="R61" s="4"/>
      <c r="S61" s="4"/>
      <c r="T61" s="4"/>
      <c r="U61" s="4"/>
      <c r="V61" s="4"/>
      <c r="W61" s="4"/>
      <c r="X61" s="4"/>
      <c r="Y61" s="4"/>
      <c r="Z61" s="4"/>
    </row>
    <row r="62" spans="1:26" ht="16.5" customHeight="1">
      <c r="A62" s="4"/>
      <c r="B62" s="4"/>
      <c r="C62" s="4"/>
      <c r="D62" s="34"/>
      <c r="E62" s="4"/>
      <c r="F62" s="4"/>
      <c r="G62" s="4"/>
      <c r="H62" s="4"/>
      <c r="I62" s="4"/>
      <c r="J62" s="4"/>
      <c r="K62" s="4"/>
      <c r="L62" s="4"/>
      <c r="M62" s="4"/>
      <c r="N62" s="4"/>
      <c r="O62" s="4"/>
      <c r="P62" s="4"/>
      <c r="Q62" s="4"/>
      <c r="R62" s="4"/>
      <c r="S62" s="4"/>
      <c r="T62" s="4"/>
      <c r="U62" s="4"/>
      <c r="V62" s="4"/>
      <c r="W62" s="4"/>
      <c r="X62" s="4"/>
      <c r="Y62" s="4"/>
      <c r="Z62" s="4"/>
    </row>
    <row r="63" spans="1:26" ht="16.5" customHeight="1">
      <c r="A63" s="4"/>
      <c r="B63" s="4"/>
      <c r="C63" s="4"/>
      <c r="D63" s="34"/>
      <c r="E63" s="4"/>
      <c r="F63" s="4"/>
      <c r="G63" s="4"/>
      <c r="H63" s="4"/>
      <c r="I63" s="4"/>
      <c r="J63" s="4"/>
      <c r="K63" s="4"/>
      <c r="L63" s="4"/>
      <c r="M63" s="4"/>
      <c r="N63" s="4"/>
      <c r="O63" s="4"/>
      <c r="P63" s="4"/>
      <c r="Q63" s="4"/>
      <c r="R63" s="4"/>
      <c r="S63" s="4"/>
      <c r="T63" s="4"/>
      <c r="U63" s="4"/>
      <c r="V63" s="4"/>
      <c r="W63" s="4"/>
      <c r="X63" s="4"/>
      <c r="Y63" s="4"/>
      <c r="Z63" s="4"/>
    </row>
    <row r="64" spans="1:26" ht="16.5" customHeight="1">
      <c r="A64" s="4"/>
      <c r="B64" s="4"/>
      <c r="C64" s="4"/>
      <c r="D64" s="34"/>
      <c r="E64" s="4"/>
      <c r="F64" s="4"/>
      <c r="G64" s="4"/>
      <c r="H64" s="4"/>
      <c r="I64" s="4"/>
      <c r="J64" s="4"/>
      <c r="K64" s="4"/>
      <c r="L64" s="4"/>
      <c r="M64" s="4"/>
      <c r="N64" s="4"/>
      <c r="O64" s="4"/>
      <c r="P64" s="4"/>
      <c r="Q64" s="4"/>
      <c r="R64" s="4"/>
      <c r="S64" s="4"/>
      <c r="T64" s="4"/>
      <c r="U64" s="4"/>
      <c r="V64" s="4"/>
      <c r="W64" s="4"/>
      <c r="X64" s="4"/>
      <c r="Y64" s="4"/>
      <c r="Z64" s="4"/>
    </row>
    <row r="65" spans="1:26" ht="16.5" customHeight="1">
      <c r="A65" s="4"/>
      <c r="B65" s="4"/>
      <c r="C65" s="4"/>
      <c r="D65" s="34"/>
      <c r="E65" s="4"/>
      <c r="F65" s="4"/>
      <c r="G65" s="4"/>
      <c r="H65" s="4"/>
      <c r="I65" s="4"/>
      <c r="J65" s="4"/>
      <c r="K65" s="4"/>
      <c r="L65" s="4"/>
      <c r="M65" s="4"/>
      <c r="N65" s="4"/>
      <c r="O65" s="4"/>
      <c r="P65" s="4"/>
      <c r="Q65" s="4"/>
      <c r="R65" s="4"/>
      <c r="S65" s="4"/>
      <c r="T65" s="4"/>
      <c r="U65" s="4"/>
      <c r="V65" s="4"/>
      <c r="W65" s="4"/>
      <c r="X65" s="4"/>
      <c r="Y65" s="4"/>
      <c r="Z65" s="4"/>
    </row>
    <row r="66" spans="1:26" ht="16.5" customHeight="1">
      <c r="A66" s="4"/>
      <c r="B66" s="4"/>
      <c r="C66" s="4"/>
      <c r="D66" s="34"/>
      <c r="E66" s="4"/>
      <c r="F66" s="4"/>
      <c r="G66" s="4"/>
      <c r="H66" s="4"/>
      <c r="I66" s="4"/>
      <c r="J66" s="4"/>
      <c r="K66" s="4"/>
      <c r="L66" s="4"/>
      <c r="M66" s="4"/>
      <c r="N66" s="4"/>
      <c r="O66" s="4"/>
      <c r="P66" s="4"/>
      <c r="Q66" s="4"/>
      <c r="R66" s="4"/>
      <c r="S66" s="4"/>
      <c r="T66" s="4"/>
      <c r="U66" s="4"/>
      <c r="V66" s="4"/>
      <c r="W66" s="4"/>
      <c r="X66" s="4"/>
      <c r="Y66" s="4"/>
      <c r="Z66" s="4"/>
    </row>
    <row r="67" spans="1:26" ht="16.5" customHeight="1">
      <c r="A67" s="4"/>
      <c r="B67" s="4"/>
      <c r="C67" s="4"/>
      <c r="D67" s="34"/>
      <c r="E67" s="4"/>
      <c r="F67" s="4"/>
      <c r="G67" s="4"/>
      <c r="H67" s="4"/>
      <c r="I67" s="4"/>
      <c r="J67" s="4"/>
      <c r="K67" s="4"/>
      <c r="L67" s="4"/>
      <c r="M67" s="4"/>
      <c r="N67" s="4"/>
      <c r="O67" s="4"/>
      <c r="P67" s="4"/>
      <c r="Q67" s="4"/>
      <c r="R67" s="4"/>
      <c r="S67" s="4"/>
      <c r="T67" s="4"/>
      <c r="U67" s="4"/>
      <c r="V67" s="4"/>
      <c r="W67" s="4"/>
      <c r="X67" s="4"/>
      <c r="Y67" s="4"/>
      <c r="Z67" s="4"/>
    </row>
    <row r="68" spans="1:26" ht="16.5" customHeight="1">
      <c r="A68" s="4"/>
      <c r="B68" s="4"/>
      <c r="C68" s="4"/>
      <c r="D68" s="34"/>
      <c r="E68" s="4"/>
      <c r="F68" s="4"/>
      <c r="G68" s="4"/>
      <c r="H68" s="4"/>
      <c r="I68" s="4"/>
      <c r="J68" s="4"/>
      <c r="K68" s="4"/>
      <c r="L68" s="4"/>
      <c r="M68" s="4"/>
      <c r="N68" s="4"/>
      <c r="O68" s="4"/>
      <c r="P68" s="4"/>
      <c r="Q68" s="4"/>
      <c r="R68" s="4"/>
      <c r="S68" s="4"/>
      <c r="T68" s="4"/>
      <c r="U68" s="4"/>
      <c r="V68" s="4"/>
      <c r="W68" s="4"/>
      <c r="X68" s="4"/>
      <c r="Y68" s="4"/>
      <c r="Z68" s="4"/>
    </row>
    <row r="69" spans="1:26" ht="16.5" customHeight="1">
      <c r="A69" s="4"/>
      <c r="B69" s="4"/>
      <c r="C69" s="4"/>
      <c r="D69" s="34"/>
      <c r="E69" s="4"/>
      <c r="F69" s="4"/>
      <c r="G69" s="4"/>
      <c r="H69" s="4"/>
      <c r="I69" s="4"/>
      <c r="J69" s="4"/>
      <c r="K69" s="4"/>
      <c r="L69" s="4"/>
      <c r="M69" s="4"/>
      <c r="N69" s="4"/>
      <c r="O69" s="4"/>
      <c r="P69" s="4"/>
      <c r="Q69" s="4"/>
      <c r="R69" s="4"/>
      <c r="S69" s="4"/>
      <c r="T69" s="4"/>
      <c r="U69" s="4"/>
      <c r="V69" s="4"/>
      <c r="W69" s="4"/>
      <c r="X69" s="4"/>
      <c r="Y69" s="4"/>
      <c r="Z69" s="4"/>
    </row>
    <row r="70" spans="1:26" ht="16.5" customHeight="1">
      <c r="A70" s="4"/>
      <c r="B70" s="4"/>
      <c r="C70" s="4"/>
      <c r="D70" s="34"/>
      <c r="E70" s="4"/>
      <c r="F70" s="4"/>
      <c r="G70" s="4"/>
      <c r="H70" s="4"/>
      <c r="I70" s="4"/>
      <c r="J70" s="4"/>
      <c r="K70" s="4"/>
      <c r="L70" s="4"/>
      <c r="M70" s="4"/>
      <c r="N70" s="4"/>
      <c r="O70" s="4"/>
      <c r="P70" s="4"/>
      <c r="Q70" s="4"/>
      <c r="R70" s="4"/>
      <c r="S70" s="4"/>
      <c r="T70" s="4"/>
      <c r="U70" s="4"/>
      <c r="V70" s="4"/>
      <c r="W70" s="4"/>
      <c r="X70" s="4"/>
      <c r="Y70" s="4"/>
      <c r="Z70" s="4"/>
    </row>
    <row r="71" spans="1:26" ht="16.5" customHeight="1">
      <c r="A71" s="4"/>
      <c r="B71" s="4"/>
      <c r="C71" s="4"/>
      <c r="D71" s="34"/>
      <c r="E71" s="4"/>
      <c r="F71" s="4"/>
      <c r="G71" s="4"/>
      <c r="H71" s="4"/>
      <c r="I71" s="4"/>
      <c r="J71" s="4"/>
      <c r="K71" s="4"/>
      <c r="L71" s="4"/>
      <c r="M71" s="4"/>
      <c r="N71" s="4"/>
      <c r="O71" s="4"/>
      <c r="P71" s="4"/>
      <c r="Q71" s="4"/>
      <c r="R71" s="4"/>
      <c r="S71" s="4"/>
      <c r="T71" s="4"/>
      <c r="U71" s="4"/>
      <c r="V71" s="4"/>
      <c r="W71" s="4"/>
      <c r="X71" s="4"/>
      <c r="Y71" s="4"/>
      <c r="Z71" s="4"/>
    </row>
    <row r="72" spans="1:26" ht="16.5" customHeight="1">
      <c r="A72" s="4"/>
      <c r="B72" s="4"/>
      <c r="C72" s="4"/>
      <c r="D72" s="34"/>
      <c r="E72" s="4"/>
      <c r="F72" s="4"/>
      <c r="G72" s="4"/>
      <c r="H72" s="4"/>
      <c r="I72" s="4"/>
      <c r="J72" s="4"/>
      <c r="K72" s="4"/>
      <c r="L72" s="4"/>
      <c r="M72" s="4"/>
      <c r="N72" s="4"/>
      <c r="O72" s="4"/>
      <c r="P72" s="4"/>
      <c r="Q72" s="4"/>
      <c r="R72" s="4"/>
      <c r="S72" s="4"/>
      <c r="T72" s="4"/>
      <c r="U72" s="4"/>
      <c r="V72" s="4"/>
      <c r="W72" s="4"/>
      <c r="X72" s="4"/>
      <c r="Y72" s="4"/>
      <c r="Z72" s="4"/>
    </row>
    <row r="73" spans="1:26" ht="16.5" customHeight="1">
      <c r="A73" s="4"/>
      <c r="B73" s="4"/>
      <c r="C73" s="4"/>
      <c r="D73" s="34"/>
      <c r="E73" s="4"/>
      <c r="F73" s="4"/>
      <c r="G73" s="4"/>
      <c r="H73" s="4"/>
      <c r="I73" s="4"/>
      <c r="J73" s="4"/>
      <c r="K73" s="4"/>
      <c r="L73" s="4"/>
      <c r="M73" s="4"/>
      <c r="N73" s="4"/>
      <c r="O73" s="4"/>
      <c r="P73" s="4"/>
      <c r="Q73" s="4"/>
      <c r="R73" s="4"/>
      <c r="S73" s="4"/>
      <c r="T73" s="4"/>
      <c r="U73" s="4"/>
      <c r="V73" s="4"/>
      <c r="W73" s="4"/>
      <c r="X73" s="4"/>
      <c r="Y73" s="4"/>
      <c r="Z73" s="4"/>
    </row>
    <row r="74" spans="1:26" ht="16.5" customHeight="1">
      <c r="A74" s="4"/>
      <c r="B74" s="4"/>
      <c r="C74" s="4"/>
      <c r="D74" s="34"/>
      <c r="E74" s="4"/>
      <c r="F74" s="4"/>
      <c r="G74" s="4"/>
      <c r="H74" s="4"/>
      <c r="I74" s="4"/>
      <c r="J74" s="4"/>
      <c r="K74" s="4"/>
      <c r="L74" s="4"/>
      <c r="M74" s="4"/>
      <c r="N74" s="4"/>
      <c r="O74" s="4"/>
      <c r="P74" s="4"/>
      <c r="Q74" s="4"/>
      <c r="R74" s="4"/>
      <c r="S74" s="4"/>
      <c r="T74" s="4"/>
      <c r="U74" s="4"/>
      <c r="V74" s="4"/>
      <c r="W74" s="4"/>
      <c r="X74" s="4"/>
      <c r="Y74" s="4"/>
      <c r="Z74" s="4"/>
    </row>
    <row r="75" spans="1:26" ht="16.5" customHeight="1">
      <c r="A75" s="4"/>
      <c r="B75" s="4"/>
      <c r="C75" s="4"/>
      <c r="D75" s="34"/>
      <c r="E75" s="4"/>
      <c r="F75" s="4"/>
      <c r="G75" s="4"/>
      <c r="H75" s="4"/>
      <c r="I75" s="4"/>
      <c r="J75" s="4"/>
      <c r="K75" s="4"/>
      <c r="L75" s="4"/>
      <c r="M75" s="4"/>
      <c r="N75" s="4"/>
      <c r="O75" s="4"/>
      <c r="P75" s="4"/>
      <c r="Q75" s="4"/>
      <c r="R75" s="4"/>
      <c r="S75" s="4"/>
      <c r="T75" s="4"/>
      <c r="U75" s="4"/>
      <c r="V75" s="4"/>
      <c r="W75" s="4"/>
      <c r="X75" s="4"/>
      <c r="Y75" s="4"/>
      <c r="Z75" s="4"/>
    </row>
    <row r="76" spans="1:26" ht="16.5" customHeight="1">
      <c r="A76" s="4"/>
      <c r="B76" s="4"/>
      <c r="C76" s="4"/>
      <c r="D76" s="34"/>
      <c r="E76" s="4"/>
      <c r="F76" s="4"/>
      <c r="G76" s="4"/>
      <c r="H76" s="4"/>
      <c r="I76" s="4"/>
      <c r="J76" s="4"/>
      <c r="K76" s="4"/>
      <c r="L76" s="4"/>
      <c r="M76" s="4"/>
      <c r="N76" s="4"/>
      <c r="O76" s="4"/>
      <c r="P76" s="4"/>
      <c r="Q76" s="4"/>
      <c r="R76" s="4"/>
      <c r="S76" s="4"/>
      <c r="T76" s="4"/>
      <c r="U76" s="4"/>
      <c r="V76" s="4"/>
      <c r="W76" s="4"/>
      <c r="X76" s="4"/>
      <c r="Y76" s="4"/>
      <c r="Z76" s="4"/>
    </row>
    <row r="77" spans="1:26" ht="16.5" customHeight="1">
      <c r="A77" s="4"/>
      <c r="B77" s="4"/>
      <c r="C77" s="4"/>
      <c r="D77" s="34"/>
      <c r="E77" s="4"/>
      <c r="F77" s="4"/>
      <c r="G77" s="4"/>
      <c r="H77" s="4"/>
      <c r="I77" s="4"/>
      <c r="J77" s="4"/>
      <c r="K77" s="4"/>
      <c r="L77" s="4"/>
      <c r="M77" s="4"/>
      <c r="N77" s="4"/>
      <c r="O77" s="4"/>
      <c r="P77" s="4"/>
      <c r="Q77" s="4"/>
      <c r="R77" s="4"/>
      <c r="S77" s="4"/>
      <c r="T77" s="4"/>
      <c r="U77" s="4"/>
      <c r="V77" s="4"/>
      <c r="W77" s="4"/>
      <c r="X77" s="4"/>
      <c r="Y77" s="4"/>
      <c r="Z77" s="4"/>
    </row>
    <row r="78" spans="1:26" ht="16.5" customHeight="1">
      <c r="A78" s="4"/>
      <c r="B78" s="4"/>
      <c r="C78" s="4"/>
      <c r="D78" s="34"/>
      <c r="E78" s="4"/>
      <c r="F78" s="4"/>
      <c r="G78" s="4"/>
      <c r="H78" s="4"/>
      <c r="I78" s="4"/>
      <c r="J78" s="4"/>
      <c r="K78" s="4"/>
      <c r="L78" s="4"/>
      <c r="M78" s="4"/>
      <c r="N78" s="4"/>
      <c r="O78" s="4"/>
      <c r="P78" s="4"/>
      <c r="Q78" s="4"/>
      <c r="R78" s="4"/>
      <c r="S78" s="4"/>
      <c r="T78" s="4"/>
      <c r="U78" s="4"/>
      <c r="V78" s="4"/>
      <c r="W78" s="4"/>
      <c r="X78" s="4"/>
      <c r="Y78" s="4"/>
      <c r="Z78" s="4"/>
    </row>
    <row r="79" spans="1:26" ht="16.5" customHeight="1">
      <c r="A79" s="4"/>
      <c r="B79" s="4"/>
      <c r="C79" s="4"/>
      <c r="D79" s="34"/>
      <c r="E79" s="4"/>
      <c r="F79" s="4"/>
      <c r="G79" s="4"/>
      <c r="H79" s="4"/>
      <c r="I79" s="4"/>
      <c r="J79" s="4"/>
      <c r="K79" s="4"/>
      <c r="L79" s="4"/>
      <c r="M79" s="4"/>
      <c r="N79" s="4"/>
      <c r="O79" s="4"/>
      <c r="P79" s="4"/>
      <c r="Q79" s="4"/>
      <c r="R79" s="4"/>
      <c r="S79" s="4"/>
      <c r="T79" s="4"/>
      <c r="U79" s="4"/>
      <c r="V79" s="4"/>
      <c r="W79" s="4"/>
      <c r="X79" s="4"/>
      <c r="Y79" s="4"/>
      <c r="Z79" s="4"/>
    </row>
    <row r="80" spans="1:26" ht="16.5" customHeight="1">
      <c r="A80" s="4"/>
      <c r="B80" s="4"/>
      <c r="C80" s="4"/>
      <c r="D80" s="34"/>
      <c r="E80" s="4"/>
      <c r="F80" s="4"/>
      <c r="G80" s="4"/>
      <c r="H80" s="4"/>
      <c r="I80" s="4"/>
      <c r="J80" s="4"/>
      <c r="K80" s="4"/>
      <c r="L80" s="4"/>
      <c r="M80" s="4"/>
      <c r="N80" s="4"/>
      <c r="O80" s="4"/>
      <c r="P80" s="4"/>
      <c r="Q80" s="4"/>
      <c r="R80" s="4"/>
      <c r="S80" s="4"/>
      <c r="T80" s="4"/>
      <c r="U80" s="4"/>
      <c r="V80" s="4"/>
      <c r="W80" s="4"/>
      <c r="X80" s="4"/>
      <c r="Y80" s="4"/>
      <c r="Z80" s="4"/>
    </row>
    <row r="81" spans="1:26" ht="16.5" customHeight="1">
      <c r="A81" s="4"/>
      <c r="B81" s="4"/>
      <c r="C81" s="4"/>
      <c r="D81" s="34"/>
      <c r="E81" s="4"/>
      <c r="F81" s="4"/>
      <c r="G81" s="4"/>
      <c r="H81" s="4"/>
      <c r="I81" s="4"/>
      <c r="J81" s="4"/>
      <c r="K81" s="4"/>
      <c r="L81" s="4"/>
      <c r="M81" s="4"/>
      <c r="N81" s="4"/>
      <c r="O81" s="4"/>
      <c r="P81" s="4"/>
      <c r="Q81" s="4"/>
      <c r="R81" s="4"/>
      <c r="S81" s="4"/>
      <c r="T81" s="4"/>
      <c r="U81" s="4"/>
      <c r="V81" s="4"/>
      <c r="W81" s="4"/>
      <c r="X81" s="4"/>
      <c r="Y81" s="4"/>
      <c r="Z81" s="4"/>
    </row>
    <row r="82" spans="1:26" ht="16.5" customHeight="1">
      <c r="A82" s="4"/>
      <c r="B82" s="4"/>
      <c r="C82" s="4"/>
      <c r="D82" s="34"/>
      <c r="E82" s="4"/>
      <c r="F82" s="4"/>
      <c r="G82" s="4"/>
      <c r="H82" s="4"/>
      <c r="I82" s="4"/>
      <c r="J82" s="4"/>
      <c r="K82" s="4"/>
      <c r="L82" s="4"/>
      <c r="M82" s="4"/>
      <c r="N82" s="4"/>
      <c r="O82" s="4"/>
      <c r="P82" s="4"/>
      <c r="Q82" s="4"/>
      <c r="R82" s="4"/>
      <c r="S82" s="4"/>
      <c r="T82" s="4"/>
      <c r="U82" s="4"/>
      <c r="V82" s="4"/>
      <c r="W82" s="4"/>
      <c r="X82" s="4"/>
      <c r="Y82" s="4"/>
      <c r="Z82" s="4"/>
    </row>
    <row r="83" spans="1:26" ht="16.5" customHeight="1">
      <c r="A83" s="4"/>
      <c r="B83" s="4"/>
      <c r="C83" s="4"/>
      <c r="D83" s="34"/>
      <c r="E83" s="4"/>
      <c r="F83" s="4"/>
      <c r="G83" s="4"/>
      <c r="H83" s="4"/>
      <c r="I83" s="4"/>
      <c r="J83" s="4"/>
      <c r="K83" s="4"/>
      <c r="L83" s="4"/>
      <c r="M83" s="4"/>
      <c r="N83" s="4"/>
      <c r="O83" s="4"/>
      <c r="P83" s="4"/>
      <c r="Q83" s="4"/>
      <c r="R83" s="4"/>
      <c r="S83" s="4"/>
      <c r="T83" s="4"/>
      <c r="U83" s="4"/>
      <c r="V83" s="4"/>
      <c r="W83" s="4"/>
      <c r="X83" s="4"/>
      <c r="Y83" s="4"/>
      <c r="Z83" s="4"/>
    </row>
    <row r="84" spans="1:26" ht="16.5" customHeight="1">
      <c r="A84" s="4"/>
      <c r="B84" s="4"/>
      <c r="C84" s="4"/>
      <c r="D84" s="34"/>
      <c r="E84" s="4"/>
      <c r="F84" s="4"/>
      <c r="G84" s="4"/>
      <c r="H84" s="4"/>
      <c r="I84" s="4"/>
      <c r="J84" s="4"/>
      <c r="K84" s="4"/>
      <c r="L84" s="4"/>
      <c r="M84" s="4"/>
      <c r="N84" s="4"/>
      <c r="O84" s="4"/>
      <c r="P84" s="4"/>
      <c r="Q84" s="4"/>
      <c r="R84" s="4"/>
      <c r="S84" s="4"/>
      <c r="T84" s="4"/>
      <c r="U84" s="4"/>
      <c r="V84" s="4"/>
      <c r="W84" s="4"/>
      <c r="X84" s="4"/>
      <c r="Y84" s="4"/>
      <c r="Z84" s="4"/>
    </row>
    <row r="85" spans="1:26" ht="16.5" customHeight="1">
      <c r="A85" s="4"/>
      <c r="B85" s="4"/>
      <c r="C85" s="4"/>
      <c r="D85" s="34"/>
      <c r="E85" s="4"/>
      <c r="F85" s="4"/>
      <c r="G85" s="4"/>
      <c r="H85" s="4"/>
      <c r="I85" s="4"/>
      <c r="J85" s="4"/>
      <c r="K85" s="4"/>
      <c r="L85" s="4"/>
      <c r="M85" s="4"/>
      <c r="N85" s="4"/>
      <c r="O85" s="4"/>
      <c r="P85" s="4"/>
      <c r="Q85" s="4"/>
      <c r="R85" s="4"/>
      <c r="S85" s="4"/>
      <c r="T85" s="4"/>
      <c r="U85" s="4"/>
      <c r="V85" s="4"/>
      <c r="W85" s="4"/>
      <c r="X85" s="4"/>
      <c r="Y85" s="4"/>
      <c r="Z85" s="4"/>
    </row>
    <row r="86" spans="1:26" ht="16.5" customHeight="1">
      <c r="A86" s="4"/>
      <c r="B86" s="4"/>
      <c r="C86" s="4"/>
      <c r="D86" s="34"/>
      <c r="E86" s="4"/>
      <c r="F86" s="4"/>
      <c r="G86" s="4"/>
      <c r="H86" s="4"/>
      <c r="I86" s="4"/>
      <c r="J86" s="4"/>
      <c r="K86" s="4"/>
      <c r="L86" s="4"/>
      <c r="M86" s="4"/>
      <c r="N86" s="4"/>
      <c r="O86" s="4"/>
      <c r="P86" s="4"/>
      <c r="Q86" s="4"/>
      <c r="R86" s="4"/>
      <c r="S86" s="4"/>
      <c r="T86" s="4"/>
      <c r="U86" s="4"/>
      <c r="V86" s="4"/>
      <c r="W86" s="4"/>
      <c r="X86" s="4"/>
      <c r="Y86" s="4"/>
      <c r="Z86" s="4"/>
    </row>
    <row r="87" spans="1:26" ht="16.5" customHeight="1">
      <c r="A87" s="4"/>
      <c r="B87" s="4"/>
      <c r="C87" s="4"/>
      <c r="D87" s="34"/>
      <c r="E87" s="4"/>
      <c r="F87" s="4"/>
      <c r="G87" s="4"/>
      <c r="H87" s="4"/>
      <c r="I87" s="4"/>
      <c r="J87" s="4"/>
      <c r="K87" s="4"/>
      <c r="L87" s="4"/>
      <c r="M87" s="4"/>
      <c r="N87" s="4"/>
      <c r="O87" s="4"/>
      <c r="P87" s="4"/>
      <c r="Q87" s="4"/>
      <c r="R87" s="4"/>
      <c r="S87" s="4"/>
      <c r="T87" s="4"/>
      <c r="U87" s="4"/>
      <c r="V87" s="4"/>
      <c r="W87" s="4"/>
      <c r="X87" s="4"/>
      <c r="Y87" s="4"/>
      <c r="Z87" s="4"/>
    </row>
    <row r="88" spans="1:26" ht="16.5" customHeight="1">
      <c r="A88" s="4"/>
      <c r="B88" s="4"/>
      <c r="C88" s="4"/>
      <c r="D88" s="34"/>
      <c r="E88" s="4"/>
      <c r="F88" s="4"/>
      <c r="G88" s="4"/>
      <c r="H88" s="4"/>
      <c r="I88" s="4"/>
      <c r="J88" s="4"/>
      <c r="K88" s="4"/>
      <c r="L88" s="4"/>
      <c r="M88" s="4"/>
      <c r="N88" s="4"/>
      <c r="O88" s="4"/>
      <c r="P88" s="4"/>
      <c r="Q88" s="4"/>
      <c r="R88" s="4"/>
      <c r="S88" s="4"/>
      <c r="T88" s="4"/>
      <c r="U88" s="4"/>
      <c r="V88" s="4"/>
      <c r="W88" s="4"/>
      <c r="X88" s="4"/>
      <c r="Y88" s="4"/>
      <c r="Z88" s="4"/>
    </row>
    <row r="89" spans="1:26" ht="16.5" customHeight="1">
      <c r="A89" s="4"/>
      <c r="B89" s="4"/>
      <c r="C89" s="4"/>
      <c r="D89" s="34"/>
      <c r="E89" s="4"/>
      <c r="F89" s="4"/>
      <c r="G89" s="4"/>
      <c r="H89" s="4"/>
      <c r="I89" s="4"/>
      <c r="J89" s="4"/>
      <c r="K89" s="4"/>
      <c r="L89" s="4"/>
      <c r="M89" s="4"/>
      <c r="N89" s="4"/>
      <c r="O89" s="4"/>
      <c r="P89" s="4"/>
      <c r="Q89" s="4"/>
      <c r="R89" s="4"/>
      <c r="S89" s="4"/>
      <c r="T89" s="4"/>
      <c r="U89" s="4"/>
      <c r="V89" s="4"/>
      <c r="W89" s="4"/>
      <c r="X89" s="4"/>
      <c r="Y89" s="4"/>
      <c r="Z89" s="4"/>
    </row>
    <row r="90" spans="1:26" ht="16.5" customHeight="1">
      <c r="A90" s="4"/>
      <c r="B90" s="4"/>
      <c r="C90" s="4"/>
      <c r="D90" s="34"/>
      <c r="E90" s="4"/>
      <c r="F90" s="4"/>
      <c r="G90" s="4"/>
      <c r="H90" s="4"/>
      <c r="I90" s="4"/>
      <c r="J90" s="4"/>
      <c r="K90" s="4"/>
      <c r="L90" s="4"/>
      <c r="M90" s="4"/>
      <c r="N90" s="4"/>
      <c r="O90" s="4"/>
      <c r="P90" s="4"/>
      <c r="Q90" s="4"/>
      <c r="R90" s="4"/>
      <c r="S90" s="4"/>
      <c r="T90" s="4"/>
      <c r="U90" s="4"/>
      <c r="V90" s="4"/>
      <c r="W90" s="4"/>
      <c r="X90" s="4"/>
      <c r="Y90" s="4"/>
      <c r="Z90" s="4"/>
    </row>
    <row r="91" spans="1:26" ht="16.5" customHeight="1">
      <c r="A91" s="4"/>
      <c r="B91" s="4"/>
      <c r="C91" s="4"/>
      <c r="D91" s="34"/>
      <c r="E91" s="4"/>
      <c r="F91" s="4"/>
      <c r="G91" s="4"/>
      <c r="H91" s="4"/>
      <c r="I91" s="4"/>
      <c r="J91" s="4"/>
      <c r="K91" s="4"/>
      <c r="L91" s="4"/>
      <c r="M91" s="4"/>
      <c r="N91" s="4"/>
      <c r="O91" s="4"/>
      <c r="P91" s="4"/>
      <c r="Q91" s="4"/>
      <c r="R91" s="4"/>
      <c r="S91" s="4"/>
      <c r="T91" s="4"/>
      <c r="U91" s="4"/>
      <c r="V91" s="4"/>
      <c r="W91" s="4"/>
      <c r="X91" s="4"/>
      <c r="Y91" s="4"/>
      <c r="Z91" s="4"/>
    </row>
    <row r="92" spans="1:26" ht="16.5" customHeight="1">
      <c r="A92" s="4"/>
      <c r="B92" s="4"/>
      <c r="C92" s="4"/>
      <c r="D92" s="34"/>
      <c r="E92" s="4"/>
      <c r="F92" s="4"/>
      <c r="G92" s="4"/>
      <c r="H92" s="4"/>
      <c r="I92" s="4"/>
      <c r="J92" s="4"/>
      <c r="K92" s="4"/>
      <c r="L92" s="4"/>
      <c r="M92" s="4"/>
      <c r="N92" s="4"/>
      <c r="O92" s="4"/>
      <c r="P92" s="4"/>
      <c r="Q92" s="4"/>
      <c r="R92" s="4"/>
      <c r="S92" s="4"/>
      <c r="T92" s="4"/>
      <c r="U92" s="4"/>
      <c r="V92" s="4"/>
      <c r="W92" s="4"/>
      <c r="X92" s="4"/>
      <c r="Y92" s="4"/>
      <c r="Z92" s="4"/>
    </row>
    <row r="93" spans="1:26" ht="16.5" customHeight="1">
      <c r="A93" s="4"/>
      <c r="B93" s="4"/>
      <c r="C93" s="4"/>
      <c r="D93" s="34"/>
      <c r="E93" s="4"/>
      <c r="F93" s="4"/>
      <c r="G93" s="4"/>
      <c r="H93" s="4"/>
      <c r="I93" s="4"/>
      <c r="J93" s="4"/>
      <c r="K93" s="4"/>
      <c r="L93" s="4"/>
      <c r="M93" s="4"/>
      <c r="N93" s="4"/>
      <c r="O93" s="4"/>
      <c r="P93" s="4"/>
      <c r="Q93" s="4"/>
      <c r="R93" s="4"/>
      <c r="S93" s="4"/>
      <c r="T93" s="4"/>
      <c r="U93" s="4"/>
      <c r="V93" s="4"/>
      <c r="W93" s="4"/>
      <c r="X93" s="4"/>
      <c r="Y93" s="4"/>
      <c r="Z93" s="4"/>
    </row>
    <row r="94" spans="1:26" ht="16.5" customHeight="1">
      <c r="A94" s="4"/>
      <c r="B94" s="4"/>
      <c r="C94" s="4"/>
      <c r="D94" s="34"/>
      <c r="E94" s="4"/>
      <c r="F94" s="4"/>
      <c r="G94" s="4"/>
      <c r="H94" s="4"/>
      <c r="I94" s="4"/>
      <c r="J94" s="4"/>
      <c r="K94" s="4"/>
      <c r="L94" s="4"/>
      <c r="M94" s="4"/>
      <c r="N94" s="4"/>
      <c r="O94" s="4"/>
      <c r="P94" s="4"/>
      <c r="Q94" s="4"/>
      <c r="R94" s="4"/>
      <c r="S94" s="4"/>
      <c r="T94" s="4"/>
      <c r="U94" s="4"/>
      <c r="V94" s="4"/>
      <c r="W94" s="4"/>
      <c r="X94" s="4"/>
      <c r="Y94" s="4"/>
      <c r="Z94" s="4"/>
    </row>
    <row r="95" spans="1:26" ht="16.5" customHeight="1">
      <c r="A95" s="4"/>
      <c r="B95" s="4"/>
      <c r="C95" s="4"/>
      <c r="D95" s="34"/>
      <c r="E95" s="4"/>
      <c r="F95" s="4"/>
      <c r="G95" s="4"/>
      <c r="H95" s="4"/>
      <c r="I95" s="4"/>
      <c r="J95" s="4"/>
      <c r="K95" s="4"/>
      <c r="L95" s="4"/>
      <c r="M95" s="4"/>
      <c r="N95" s="4"/>
      <c r="O95" s="4"/>
      <c r="P95" s="4"/>
      <c r="Q95" s="4"/>
      <c r="R95" s="4"/>
      <c r="S95" s="4"/>
      <c r="T95" s="4"/>
      <c r="U95" s="4"/>
      <c r="V95" s="4"/>
      <c r="W95" s="4"/>
      <c r="X95" s="4"/>
      <c r="Y95" s="4"/>
      <c r="Z95" s="4"/>
    </row>
    <row r="96" spans="1:26" ht="16.5" customHeight="1">
      <c r="A96" s="4"/>
      <c r="B96" s="4"/>
      <c r="C96" s="4"/>
      <c r="D96" s="34"/>
      <c r="E96" s="4"/>
      <c r="F96" s="4"/>
      <c r="G96" s="4"/>
      <c r="H96" s="4"/>
      <c r="I96" s="4"/>
      <c r="J96" s="4"/>
      <c r="K96" s="4"/>
      <c r="L96" s="4"/>
      <c r="M96" s="4"/>
      <c r="N96" s="4"/>
      <c r="O96" s="4"/>
      <c r="P96" s="4"/>
      <c r="Q96" s="4"/>
      <c r="R96" s="4"/>
      <c r="S96" s="4"/>
      <c r="T96" s="4"/>
      <c r="U96" s="4"/>
      <c r="V96" s="4"/>
      <c r="W96" s="4"/>
      <c r="X96" s="4"/>
      <c r="Y96" s="4"/>
      <c r="Z96" s="4"/>
    </row>
    <row r="97" spans="1:26" ht="16.5" customHeight="1">
      <c r="A97" s="4"/>
      <c r="B97" s="4"/>
      <c r="C97" s="4"/>
      <c r="D97" s="34"/>
      <c r="E97" s="4"/>
      <c r="F97" s="4"/>
      <c r="G97" s="4"/>
      <c r="H97" s="4"/>
      <c r="I97" s="4"/>
      <c r="J97" s="4"/>
      <c r="K97" s="4"/>
      <c r="L97" s="4"/>
      <c r="M97" s="4"/>
      <c r="N97" s="4"/>
      <c r="O97" s="4"/>
      <c r="P97" s="4"/>
      <c r="Q97" s="4"/>
      <c r="R97" s="4"/>
      <c r="S97" s="4"/>
      <c r="T97" s="4"/>
      <c r="U97" s="4"/>
      <c r="V97" s="4"/>
      <c r="W97" s="4"/>
      <c r="X97" s="4"/>
      <c r="Y97" s="4"/>
      <c r="Z97" s="4"/>
    </row>
    <row r="98" spans="1:26" ht="16.5" customHeight="1">
      <c r="A98" s="4"/>
      <c r="B98" s="4"/>
      <c r="C98" s="4"/>
      <c r="D98" s="34"/>
      <c r="E98" s="4"/>
      <c r="F98" s="4"/>
      <c r="G98" s="4"/>
      <c r="H98" s="4"/>
      <c r="I98" s="4"/>
      <c r="J98" s="4"/>
      <c r="K98" s="4"/>
      <c r="L98" s="4"/>
      <c r="M98" s="4"/>
      <c r="N98" s="4"/>
      <c r="O98" s="4"/>
      <c r="P98" s="4"/>
      <c r="Q98" s="4"/>
      <c r="R98" s="4"/>
      <c r="S98" s="4"/>
      <c r="T98" s="4"/>
      <c r="U98" s="4"/>
      <c r="V98" s="4"/>
      <c r="W98" s="4"/>
      <c r="X98" s="4"/>
      <c r="Y98" s="4"/>
      <c r="Z98" s="4"/>
    </row>
    <row r="99" spans="1:26" ht="16.5" customHeight="1">
      <c r="A99" s="4"/>
      <c r="B99" s="4"/>
      <c r="C99" s="4"/>
      <c r="D99" s="34"/>
      <c r="E99" s="4"/>
      <c r="F99" s="4"/>
      <c r="G99" s="4"/>
      <c r="H99" s="4"/>
      <c r="I99" s="4"/>
      <c r="J99" s="4"/>
      <c r="K99" s="4"/>
      <c r="L99" s="4"/>
      <c r="M99" s="4"/>
      <c r="N99" s="4"/>
      <c r="O99" s="4"/>
      <c r="P99" s="4"/>
      <c r="Q99" s="4"/>
      <c r="R99" s="4"/>
      <c r="S99" s="4"/>
      <c r="T99" s="4"/>
      <c r="U99" s="4"/>
      <c r="V99" s="4"/>
      <c r="W99" s="4"/>
      <c r="X99" s="4"/>
      <c r="Y99" s="4"/>
      <c r="Z99" s="4"/>
    </row>
    <row r="100" spans="1:26" ht="16.5" customHeight="1">
      <c r="A100" s="4"/>
      <c r="B100" s="4"/>
      <c r="C100" s="4"/>
      <c r="D100" s="34"/>
      <c r="E100" s="4"/>
      <c r="F100" s="4"/>
      <c r="G100" s="4"/>
      <c r="H100" s="4"/>
      <c r="I100" s="4"/>
      <c r="J100" s="4"/>
      <c r="K100" s="4"/>
      <c r="L100" s="4"/>
      <c r="M100" s="4"/>
      <c r="N100" s="4"/>
      <c r="O100" s="4"/>
      <c r="P100" s="4"/>
      <c r="Q100" s="4"/>
      <c r="R100" s="4"/>
      <c r="S100" s="4"/>
      <c r="T100" s="4"/>
      <c r="U100" s="4"/>
      <c r="V100" s="4"/>
      <c r="W100" s="4"/>
      <c r="X100" s="4"/>
      <c r="Y100" s="4"/>
      <c r="Z100" s="4"/>
    </row>
    <row r="101" spans="1:26" ht="16.5" customHeight="1">
      <c r="A101" s="4"/>
      <c r="B101" s="4"/>
      <c r="C101" s="4"/>
      <c r="D101" s="34"/>
      <c r="E101" s="4"/>
      <c r="F101" s="4"/>
      <c r="G101" s="4"/>
      <c r="H101" s="4"/>
      <c r="I101" s="4"/>
      <c r="J101" s="4"/>
      <c r="K101" s="4"/>
      <c r="L101" s="4"/>
      <c r="M101" s="4"/>
      <c r="N101" s="4"/>
      <c r="O101" s="4"/>
      <c r="P101" s="4"/>
      <c r="Q101" s="4"/>
      <c r="R101" s="4"/>
      <c r="S101" s="4"/>
      <c r="T101" s="4"/>
      <c r="U101" s="4"/>
      <c r="V101" s="4"/>
      <c r="W101" s="4"/>
      <c r="X101" s="4"/>
      <c r="Y101" s="4"/>
      <c r="Z101" s="4"/>
    </row>
    <row r="102" spans="1:26" ht="16.5" customHeight="1">
      <c r="A102" s="4"/>
      <c r="B102" s="4"/>
      <c r="C102" s="4"/>
      <c r="D102" s="34"/>
      <c r="E102" s="4"/>
      <c r="F102" s="4"/>
      <c r="G102" s="4"/>
      <c r="H102" s="4"/>
      <c r="I102" s="4"/>
      <c r="J102" s="4"/>
      <c r="K102" s="4"/>
      <c r="L102" s="4"/>
      <c r="M102" s="4"/>
      <c r="N102" s="4"/>
      <c r="O102" s="4"/>
      <c r="P102" s="4"/>
      <c r="Q102" s="4"/>
      <c r="R102" s="4"/>
      <c r="S102" s="4"/>
      <c r="T102" s="4"/>
      <c r="U102" s="4"/>
      <c r="V102" s="4"/>
      <c r="W102" s="4"/>
      <c r="X102" s="4"/>
      <c r="Y102" s="4"/>
      <c r="Z102" s="4"/>
    </row>
    <row r="103" spans="1:26" ht="16.5" customHeight="1">
      <c r="A103" s="4"/>
      <c r="B103" s="4"/>
      <c r="C103" s="4"/>
      <c r="D103" s="34"/>
      <c r="E103" s="4"/>
      <c r="F103" s="4"/>
      <c r="G103" s="4"/>
      <c r="H103" s="4"/>
      <c r="I103" s="4"/>
      <c r="J103" s="4"/>
      <c r="K103" s="4"/>
      <c r="L103" s="4"/>
      <c r="M103" s="4"/>
      <c r="N103" s="4"/>
      <c r="O103" s="4"/>
      <c r="P103" s="4"/>
      <c r="Q103" s="4"/>
      <c r="R103" s="4"/>
      <c r="S103" s="4"/>
      <c r="T103" s="4"/>
      <c r="U103" s="4"/>
      <c r="V103" s="4"/>
      <c r="W103" s="4"/>
      <c r="X103" s="4"/>
      <c r="Y103" s="4"/>
      <c r="Z103" s="4"/>
    </row>
    <row r="104" spans="1:26" ht="16.5" customHeight="1">
      <c r="A104" s="4"/>
      <c r="B104" s="4"/>
      <c r="C104" s="4"/>
      <c r="D104" s="34"/>
      <c r="E104" s="4"/>
      <c r="F104" s="4"/>
      <c r="G104" s="4"/>
      <c r="H104" s="4"/>
      <c r="I104" s="4"/>
      <c r="J104" s="4"/>
      <c r="K104" s="4"/>
      <c r="L104" s="4"/>
      <c r="M104" s="4"/>
      <c r="N104" s="4"/>
      <c r="O104" s="4"/>
      <c r="P104" s="4"/>
      <c r="Q104" s="4"/>
      <c r="R104" s="4"/>
      <c r="S104" s="4"/>
      <c r="T104" s="4"/>
      <c r="U104" s="4"/>
      <c r="V104" s="4"/>
      <c r="W104" s="4"/>
      <c r="X104" s="4"/>
      <c r="Y104" s="4"/>
      <c r="Z104" s="4"/>
    </row>
    <row r="105" spans="1:26" ht="16.5" customHeight="1">
      <c r="A105" s="4"/>
      <c r="B105" s="4"/>
      <c r="C105" s="4"/>
      <c r="D105" s="34"/>
      <c r="E105" s="4"/>
      <c r="F105" s="4"/>
      <c r="G105" s="4"/>
      <c r="H105" s="4"/>
      <c r="I105" s="4"/>
      <c r="J105" s="4"/>
      <c r="K105" s="4"/>
      <c r="L105" s="4"/>
      <c r="M105" s="4"/>
      <c r="N105" s="4"/>
      <c r="O105" s="4"/>
      <c r="P105" s="4"/>
      <c r="Q105" s="4"/>
      <c r="R105" s="4"/>
      <c r="S105" s="4"/>
      <c r="T105" s="4"/>
      <c r="U105" s="4"/>
      <c r="V105" s="4"/>
      <c r="W105" s="4"/>
      <c r="X105" s="4"/>
      <c r="Y105" s="4"/>
      <c r="Z105" s="4"/>
    </row>
    <row r="106" spans="1:26" ht="16.5" customHeight="1">
      <c r="A106" s="4"/>
      <c r="B106" s="4"/>
      <c r="C106" s="4"/>
      <c r="D106" s="34"/>
      <c r="E106" s="4"/>
      <c r="F106" s="4"/>
      <c r="G106" s="4"/>
      <c r="H106" s="4"/>
      <c r="I106" s="4"/>
      <c r="J106" s="4"/>
      <c r="K106" s="4"/>
      <c r="L106" s="4"/>
      <c r="M106" s="4"/>
      <c r="N106" s="4"/>
      <c r="O106" s="4"/>
      <c r="P106" s="4"/>
      <c r="Q106" s="4"/>
      <c r="R106" s="4"/>
      <c r="S106" s="4"/>
      <c r="T106" s="4"/>
      <c r="U106" s="4"/>
      <c r="V106" s="4"/>
      <c r="W106" s="4"/>
      <c r="X106" s="4"/>
      <c r="Y106" s="4"/>
      <c r="Z106" s="4"/>
    </row>
    <row r="107" spans="1:26" ht="16.5" customHeight="1">
      <c r="A107" s="4"/>
      <c r="B107" s="4"/>
      <c r="C107" s="4"/>
      <c r="D107" s="34"/>
      <c r="E107" s="4"/>
      <c r="F107" s="4"/>
      <c r="G107" s="4"/>
      <c r="H107" s="4"/>
      <c r="I107" s="4"/>
      <c r="J107" s="4"/>
      <c r="K107" s="4"/>
      <c r="L107" s="4"/>
      <c r="M107" s="4"/>
      <c r="N107" s="4"/>
      <c r="O107" s="4"/>
      <c r="P107" s="4"/>
      <c r="Q107" s="4"/>
      <c r="R107" s="4"/>
      <c r="S107" s="4"/>
      <c r="T107" s="4"/>
      <c r="U107" s="4"/>
      <c r="V107" s="4"/>
      <c r="W107" s="4"/>
      <c r="X107" s="4"/>
      <c r="Y107" s="4"/>
      <c r="Z107" s="4"/>
    </row>
    <row r="108" spans="1:26" ht="16.5" customHeight="1">
      <c r="A108" s="4"/>
      <c r="B108" s="4"/>
      <c r="C108" s="4"/>
      <c r="D108" s="34"/>
      <c r="E108" s="4"/>
      <c r="F108" s="4"/>
      <c r="G108" s="4"/>
      <c r="H108" s="4"/>
      <c r="I108" s="4"/>
      <c r="J108" s="4"/>
      <c r="K108" s="4"/>
      <c r="L108" s="4"/>
      <c r="M108" s="4"/>
      <c r="N108" s="4"/>
      <c r="O108" s="4"/>
      <c r="P108" s="4"/>
      <c r="Q108" s="4"/>
      <c r="R108" s="4"/>
      <c r="S108" s="4"/>
      <c r="T108" s="4"/>
      <c r="U108" s="4"/>
      <c r="V108" s="4"/>
      <c r="W108" s="4"/>
      <c r="X108" s="4"/>
      <c r="Y108" s="4"/>
      <c r="Z108" s="4"/>
    </row>
    <row r="109" spans="1:26" ht="16.5" customHeight="1">
      <c r="A109" s="4"/>
      <c r="B109" s="4"/>
      <c r="C109" s="4"/>
      <c r="D109" s="34"/>
      <c r="E109" s="4"/>
      <c r="F109" s="4"/>
      <c r="G109" s="4"/>
      <c r="H109" s="4"/>
      <c r="I109" s="4"/>
      <c r="J109" s="4"/>
      <c r="K109" s="4"/>
      <c r="L109" s="4"/>
      <c r="M109" s="4"/>
      <c r="N109" s="4"/>
      <c r="O109" s="4"/>
      <c r="P109" s="4"/>
      <c r="Q109" s="4"/>
      <c r="R109" s="4"/>
      <c r="S109" s="4"/>
      <c r="T109" s="4"/>
      <c r="U109" s="4"/>
      <c r="V109" s="4"/>
      <c r="W109" s="4"/>
      <c r="X109" s="4"/>
      <c r="Y109" s="4"/>
      <c r="Z109" s="4"/>
    </row>
    <row r="110" spans="1:26" ht="16.5" customHeight="1">
      <c r="A110" s="4"/>
      <c r="B110" s="4"/>
      <c r="C110" s="4"/>
      <c r="D110" s="34"/>
      <c r="E110" s="4"/>
      <c r="F110" s="4"/>
      <c r="G110" s="4"/>
      <c r="H110" s="4"/>
      <c r="I110" s="4"/>
      <c r="J110" s="4"/>
      <c r="K110" s="4"/>
      <c r="L110" s="4"/>
      <c r="M110" s="4"/>
      <c r="N110" s="4"/>
      <c r="O110" s="4"/>
      <c r="P110" s="4"/>
      <c r="Q110" s="4"/>
      <c r="R110" s="4"/>
      <c r="S110" s="4"/>
      <c r="T110" s="4"/>
      <c r="U110" s="4"/>
      <c r="V110" s="4"/>
      <c r="W110" s="4"/>
      <c r="X110" s="4"/>
      <c r="Y110" s="4"/>
      <c r="Z110" s="4"/>
    </row>
    <row r="111" spans="1:26" ht="16.5" customHeight="1">
      <c r="A111" s="4"/>
      <c r="B111" s="4"/>
      <c r="C111" s="4"/>
      <c r="D111" s="34"/>
      <c r="E111" s="4"/>
      <c r="F111" s="4"/>
      <c r="G111" s="4"/>
      <c r="H111" s="4"/>
      <c r="I111" s="4"/>
      <c r="J111" s="4"/>
      <c r="K111" s="4"/>
      <c r="L111" s="4"/>
      <c r="M111" s="4"/>
      <c r="N111" s="4"/>
      <c r="O111" s="4"/>
      <c r="P111" s="4"/>
      <c r="Q111" s="4"/>
      <c r="R111" s="4"/>
      <c r="S111" s="4"/>
      <c r="T111" s="4"/>
      <c r="U111" s="4"/>
      <c r="V111" s="4"/>
      <c r="W111" s="4"/>
      <c r="X111" s="4"/>
      <c r="Y111" s="4"/>
      <c r="Z111" s="4"/>
    </row>
    <row r="112" spans="1:26" ht="16.5" customHeight="1">
      <c r="A112" s="4"/>
      <c r="B112" s="4"/>
      <c r="C112" s="4"/>
      <c r="D112" s="34"/>
      <c r="E112" s="4"/>
      <c r="F112" s="4"/>
      <c r="G112" s="4"/>
      <c r="H112" s="4"/>
      <c r="I112" s="4"/>
      <c r="J112" s="4"/>
      <c r="K112" s="4"/>
      <c r="L112" s="4"/>
      <c r="M112" s="4"/>
      <c r="N112" s="4"/>
      <c r="O112" s="4"/>
      <c r="P112" s="4"/>
      <c r="Q112" s="4"/>
      <c r="R112" s="4"/>
      <c r="S112" s="4"/>
      <c r="T112" s="4"/>
      <c r="U112" s="4"/>
      <c r="V112" s="4"/>
      <c r="W112" s="4"/>
      <c r="X112" s="4"/>
      <c r="Y112" s="4"/>
      <c r="Z112" s="4"/>
    </row>
    <row r="113" spans="1:26" ht="16.5" customHeight="1">
      <c r="A113" s="4"/>
      <c r="B113" s="4"/>
      <c r="C113" s="4"/>
      <c r="D113" s="34"/>
      <c r="E113" s="4"/>
      <c r="F113" s="4"/>
      <c r="G113" s="4"/>
      <c r="H113" s="4"/>
      <c r="I113" s="4"/>
      <c r="J113" s="4"/>
      <c r="K113" s="4"/>
      <c r="L113" s="4"/>
      <c r="M113" s="4"/>
      <c r="N113" s="4"/>
      <c r="O113" s="4"/>
      <c r="P113" s="4"/>
      <c r="Q113" s="4"/>
      <c r="R113" s="4"/>
      <c r="S113" s="4"/>
      <c r="T113" s="4"/>
      <c r="U113" s="4"/>
      <c r="V113" s="4"/>
      <c r="W113" s="4"/>
      <c r="X113" s="4"/>
      <c r="Y113" s="4"/>
      <c r="Z113" s="4"/>
    </row>
    <row r="114" spans="1:26" ht="16.5" customHeight="1">
      <c r="A114" s="4"/>
      <c r="B114" s="4"/>
      <c r="C114" s="4"/>
      <c r="D114" s="34"/>
      <c r="E114" s="4"/>
      <c r="F114" s="4"/>
      <c r="G114" s="4"/>
      <c r="H114" s="4"/>
      <c r="I114" s="4"/>
      <c r="J114" s="4"/>
      <c r="K114" s="4"/>
      <c r="L114" s="4"/>
      <c r="M114" s="4"/>
      <c r="N114" s="4"/>
      <c r="O114" s="4"/>
      <c r="P114" s="4"/>
      <c r="Q114" s="4"/>
      <c r="R114" s="4"/>
      <c r="S114" s="4"/>
      <c r="T114" s="4"/>
      <c r="U114" s="4"/>
      <c r="V114" s="4"/>
      <c r="W114" s="4"/>
      <c r="X114" s="4"/>
      <c r="Y114" s="4"/>
      <c r="Z114" s="4"/>
    </row>
    <row r="115" spans="1:26" ht="16.5" customHeight="1">
      <c r="A115" s="4"/>
      <c r="B115" s="4"/>
      <c r="C115" s="4"/>
      <c r="D115" s="34"/>
      <c r="E115" s="4"/>
      <c r="F115" s="4"/>
      <c r="G115" s="4"/>
      <c r="H115" s="4"/>
      <c r="I115" s="4"/>
      <c r="J115" s="4"/>
      <c r="K115" s="4"/>
      <c r="L115" s="4"/>
      <c r="M115" s="4"/>
      <c r="N115" s="4"/>
      <c r="O115" s="4"/>
      <c r="P115" s="4"/>
      <c r="Q115" s="4"/>
      <c r="R115" s="4"/>
      <c r="S115" s="4"/>
      <c r="T115" s="4"/>
      <c r="U115" s="4"/>
      <c r="V115" s="4"/>
      <c r="W115" s="4"/>
      <c r="X115" s="4"/>
      <c r="Y115" s="4"/>
      <c r="Z115" s="4"/>
    </row>
    <row r="116" spans="1:26" ht="16.5" customHeight="1">
      <c r="A116" s="4"/>
      <c r="B116" s="4"/>
      <c r="C116" s="4"/>
      <c r="D116" s="34"/>
      <c r="E116" s="4"/>
      <c r="F116" s="4"/>
      <c r="G116" s="4"/>
      <c r="H116" s="4"/>
      <c r="I116" s="4"/>
      <c r="J116" s="4"/>
      <c r="K116" s="4"/>
      <c r="L116" s="4"/>
      <c r="M116" s="4"/>
      <c r="N116" s="4"/>
      <c r="O116" s="4"/>
      <c r="P116" s="4"/>
      <c r="Q116" s="4"/>
      <c r="R116" s="4"/>
      <c r="S116" s="4"/>
      <c r="T116" s="4"/>
      <c r="U116" s="4"/>
      <c r="V116" s="4"/>
      <c r="W116" s="4"/>
      <c r="X116" s="4"/>
      <c r="Y116" s="4"/>
      <c r="Z116" s="4"/>
    </row>
    <row r="117" spans="1:26" ht="16.5" customHeight="1">
      <c r="A117" s="4"/>
      <c r="B117" s="4"/>
      <c r="C117" s="4"/>
      <c r="D117" s="34"/>
      <c r="E117" s="4"/>
      <c r="F117" s="4"/>
      <c r="G117" s="4"/>
      <c r="H117" s="4"/>
      <c r="I117" s="4"/>
      <c r="J117" s="4"/>
      <c r="K117" s="4"/>
      <c r="L117" s="4"/>
      <c r="M117" s="4"/>
      <c r="N117" s="4"/>
      <c r="O117" s="4"/>
      <c r="P117" s="4"/>
      <c r="Q117" s="4"/>
      <c r="R117" s="4"/>
      <c r="S117" s="4"/>
      <c r="T117" s="4"/>
      <c r="U117" s="4"/>
      <c r="V117" s="4"/>
      <c r="W117" s="4"/>
      <c r="X117" s="4"/>
      <c r="Y117" s="4"/>
      <c r="Z117" s="4"/>
    </row>
    <row r="118" spans="1:26" ht="16.5" customHeight="1">
      <c r="A118" s="4"/>
      <c r="B118" s="4"/>
      <c r="C118" s="4"/>
      <c r="D118" s="34"/>
      <c r="E118" s="4"/>
      <c r="F118" s="4"/>
      <c r="G118" s="4"/>
      <c r="H118" s="4"/>
      <c r="I118" s="4"/>
      <c r="J118" s="4"/>
      <c r="K118" s="4"/>
      <c r="L118" s="4"/>
      <c r="M118" s="4"/>
      <c r="N118" s="4"/>
      <c r="O118" s="4"/>
      <c r="P118" s="4"/>
      <c r="Q118" s="4"/>
      <c r="R118" s="4"/>
      <c r="S118" s="4"/>
      <c r="T118" s="4"/>
      <c r="U118" s="4"/>
      <c r="V118" s="4"/>
      <c r="W118" s="4"/>
      <c r="X118" s="4"/>
      <c r="Y118" s="4"/>
      <c r="Z118" s="4"/>
    </row>
    <row r="119" spans="1:26" ht="16.5" customHeight="1">
      <c r="A119" s="4"/>
      <c r="B119" s="4"/>
      <c r="C119" s="4"/>
      <c r="D119" s="34"/>
      <c r="E119" s="4"/>
      <c r="F119" s="4"/>
      <c r="G119" s="4"/>
      <c r="H119" s="4"/>
      <c r="I119" s="4"/>
      <c r="J119" s="4"/>
      <c r="K119" s="4"/>
      <c r="L119" s="4"/>
      <c r="M119" s="4"/>
      <c r="N119" s="4"/>
      <c r="O119" s="4"/>
      <c r="P119" s="4"/>
      <c r="Q119" s="4"/>
      <c r="R119" s="4"/>
      <c r="S119" s="4"/>
      <c r="T119" s="4"/>
      <c r="U119" s="4"/>
      <c r="V119" s="4"/>
      <c r="W119" s="4"/>
      <c r="X119" s="4"/>
      <c r="Y119" s="4"/>
      <c r="Z119" s="4"/>
    </row>
    <row r="120" spans="1:26" ht="16.5" customHeight="1">
      <c r="A120" s="4"/>
      <c r="B120" s="4"/>
      <c r="C120" s="4"/>
      <c r="D120" s="34"/>
      <c r="E120" s="4"/>
      <c r="F120" s="4"/>
      <c r="G120" s="4"/>
      <c r="H120" s="4"/>
      <c r="I120" s="4"/>
      <c r="J120" s="4"/>
      <c r="K120" s="4"/>
      <c r="L120" s="4"/>
      <c r="M120" s="4"/>
      <c r="N120" s="4"/>
      <c r="O120" s="4"/>
      <c r="P120" s="4"/>
      <c r="Q120" s="4"/>
      <c r="R120" s="4"/>
      <c r="S120" s="4"/>
      <c r="T120" s="4"/>
      <c r="U120" s="4"/>
      <c r="V120" s="4"/>
      <c r="W120" s="4"/>
      <c r="X120" s="4"/>
      <c r="Y120" s="4"/>
      <c r="Z120" s="4"/>
    </row>
    <row r="121" spans="1:26" ht="16.5" customHeight="1">
      <c r="A121" s="4"/>
      <c r="B121" s="4"/>
      <c r="C121" s="4"/>
      <c r="D121" s="34"/>
      <c r="E121" s="4"/>
      <c r="F121" s="4"/>
      <c r="G121" s="4"/>
      <c r="H121" s="4"/>
      <c r="I121" s="4"/>
      <c r="J121" s="4"/>
      <c r="K121" s="4"/>
      <c r="L121" s="4"/>
      <c r="M121" s="4"/>
      <c r="N121" s="4"/>
      <c r="O121" s="4"/>
      <c r="P121" s="4"/>
      <c r="Q121" s="4"/>
      <c r="R121" s="4"/>
      <c r="S121" s="4"/>
      <c r="T121" s="4"/>
      <c r="U121" s="4"/>
      <c r="V121" s="4"/>
      <c r="W121" s="4"/>
      <c r="X121" s="4"/>
      <c r="Y121" s="4"/>
      <c r="Z121" s="4"/>
    </row>
    <row r="122" spans="1:26" ht="16.5" customHeight="1">
      <c r="A122" s="4"/>
      <c r="B122" s="4"/>
      <c r="C122" s="4"/>
      <c r="D122" s="34"/>
      <c r="E122" s="4"/>
      <c r="F122" s="4"/>
      <c r="G122" s="4"/>
      <c r="H122" s="4"/>
      <c r="I122" s="4"/>
      <c r="J122" s="4"/>
      <c r="K122" s="4"/>
      <c r="L122" s="4"/>
      <c r="M122" s="4"/>
      <c r="N122" s="4"/>
      <c r="O122" s="4"/>
      <c r="P122" s="4"/>
      <c r="Q122" s="4"/>
      <c r="R122" s="4"/>
      <c r="S122" s="4"/>
      <c r="T122" s="4"/>
      <c r="U122" s="4"/>
      <c r="V122" s="4"/>
      <c r="W122" s="4"/>
      <c r="X122" s="4"/>
      <c r="Y122" s="4"/>
      <c r="Z122" s="4"/>
    </row>
    <row r="123" spans="1:26" ht="16.5" customHeight="1">
      <c r="A123" s="4"/>
      <c r="B123" s="4"/>
      <c r="C123" s="4"/>
      <c r="D123" s="34"/>
      <c r="E123" s="4"/>
      <c r="F123" s="4"/>
      <c r="G123" s="4"/>
      <c r="H123" s="4"/>
      <c r="I123" s="4"/>
      <c r="J123" s="4"/>
      <c r="K123" s="4"/>
      <c r="L123" s="4"/>
      <c r="M123" s="4"/>
      <c r="N123" s="4"/>
      <c r="O123" s="4"/>
      <c r="P123" s="4"/>
      <c r="Q123" s="4"/>
      <c r="R123" s="4"/>
      <c r="S123" s="4"/>
      <c r="T123" s="4"/>
      <c r="U123" s="4"/>
      <c r="V123" s="4"/>
      <c r="W123" s="4"/>
      <c r="X123" s="4"/>
      <c r="Y123" s="4"/>
      <c r="Z123" s="4"/>
    </row>
    <row r="124" spans="1:26" ht="16.5" customHeight="1">
      <c r="A124" s="4"/>
      <c r="B124" s="4"/>
      <c r="C124" s="4"/>
      <c r="D124" s="34"/>
      <c r="E124" s="4"/>
      <c r="F124" s="4"/>
      <c r="G124" s="4"/>
      <c r="H124" s="4"/>
      <c r="I124" s="4"/>
      <c r="J124" s="4"/>
      <c r="K124" s="4"/>
      <c r="L124" s="4"/>
      <c r="M124" s="4"/>
      <c r="N124" s="4"/>
      <c r="O124" s="4"/>
      <c r="P124" s="4"/>
      <c r="Q124" s="4"/>
      <c r="R124" s="4"/>
      <c r="S124" s="4"/>
      <c r="T124" s="4"/>
      <c r="U124" s="4"/>
      <c r="V124" s="4"/>
      <c r="W124" s="4"/>
      <c r="X124" s="4"/>
      <c r="Y124" s="4"/>
      <c r="Z124" s="4"/>
    </row>
    <row r="125" spans="1:26" ht="16.5" customHeight="1">
      <c r="A125" s="4"/>
      <c r="B125" s="4"/>
      <c r="C125" s="4"/>
      <c r="D125" s="34"/>
      <c r="E125" s="4"/>
      <c r="F125" s="4"/>
      <c r="G125" s="4"/>
      <c r="H125" s="4"/>
      <c r="I125" s="4"/>
      <c r="J125" s="4"/>
      <c r="K125" s="4"/>
      <c r="L125" s="4"/>
      <c r="M125" s="4"/>
      <c r="N125" s="4"/>
      <c r="O125" s="4"/>
      <c r="P125" s="4"/>
      <c r="Q125" s="4"/>
      <c r="R125" s="4"/>
      <c r="S125" s="4"/>
      <c r="T125" s="4"/>
      <c r="U125" s="4"/>
      <c r="V125" s="4"/>
      <c r="W125" s="4"/>
      <c r="X125" s="4"/>
      <c r="Y125" s="4"/>
      <c r="Z125" s="4"/>
    </row>
    <row r="126" spans="1:26" ht="16.5" customHeight="1">
      <c r="A126" s="4"/>
      <c r="B126" s="4"/>
      <c r="C126" s="4"/>
      <c r="D126" s="34"/>
      <c r="E126" s="4"/>
      <c r="F126" s="4"/>
      <c r="G126" s="4"/>
      <c r="H126" s="4"/>
      <c r="I126" s="4"/>
      <c r="J126" s="4"/>
      <c r="K126" s="4"/>
      <c r="L126" s="4"/>
      <c r="M126" s="4"/>
      <c r="N126" s="4"/>
      <c r="O126" s="4"/>
      <c r="P126" s="4"/>
      <c r="Q126" s="4"/>
      <c r="R126" s="4"/>
      <c r="S126" s="4"/>
      <c r="T126" s="4"/>
      <c r="U126" s="4"/>
      <c r="V126" s="4"/>
      <c r="W126" s="4"/>
      <c r="X126" s="4"/>
      <c r="Y126" s="4"/>
      <c r="Z126" s="4"/>
    </row>
    <row r="127" spans="1:26" ht="16.5" customHeight="1">
      <c r="A127" s="4"/>
      <c r="B127" s="4"/>
      <c r="C127" s="4"/>
      <c r="D127" s="34"/>
      <c r="E127" s="4"/>
      <c r="F127" s="4"/>
      <c r="G127" s="4"/>
      <c r="H127" s="4"/>
      <c r="I127" s="4"/>
      <c r="J127" s="4"/>
      <c r="K127" s="4"/>
      <c r="L127" s="4"/>
      <c r="M127" s="4"/>
      <c r="N127" s="4"/>
      <c r="O127" s="4"/>
      <c r="P127" s="4"/>
      <c r="Q127" s="4"/>
      <c r="R127" s="4"/>
      <c r="S127" s="4"/>
      <c r="T127" s="4"/>
      <c r="U127" s="4"/>
      <c r="V127" s="4"/>
      <c r="W127" s="4"/>
      <c r="X127" s="4"/>
      <c r="Y127" s="4"/>
      <c r="Z127" s="4"/>
    </row>
    <row r="128" spans="1:26" ht="16.5" customHeight="1">
      <c r="A128" s="4"/>
      <c r="B128" s="4"/>
      <c r="C128" s="4"/>
      <c r="D128" s="34"/>
      <c r="E128" s="4"/>
      <c r="F128" s="4"/>
      <c r="G128" s="4"/>
      <c r="H128" s="4"/>
      <c r="I128" s="4"/>
      <c r="J128" s="4"/>
      <c r="K128" s="4"/>
      <c r="L128" s="4"/>
      <c r="M128" s="4"/>
      <c r="N128" s="4"/>
      <c r="O128" s="4"/>
      <c r="P128" s="4"/>
      <c r="Q128" s="4"/>
      <c r="R128" s="4"/>
      <c r="S128" s="4"/>
      <c r="T128" s="4"/>
      <c r="U128" s="4"/>
      <c r="V128" s="4"/>
      <c r="W128" s="4"/>
      <c r="X128" s="4"/>
      <c r="Y128" s="4"/>
      <c r="Z128" s="4"/>
    </row>
    <row r="129" spans="1:26" ht="16.5" customHeight="1">
      <c r="A129" s="4"/>
      <c r="B129" s="4"/>
      <c r="C129" s="4"/>
      <c r="D129" s="34"/>
      <c r="E129" s="4"/>
      <c r="F129" s="4"/>
      <c r="G129" s="4"/>
      <c r="H129" s="4"/>
      <c r="I129" s="4"/>
      <c r="J129" s="4"/>
      <c r="K129" s="4"/>
      <c r="L129" s="4"/>
      <c r="M129" s="4"/>
      <c r="N129" s="4"/>
      <c r="O129" s="4"/>
      <c r="P129" s="4"/>
      <c r="Q129" s="4"/>
      <c r="R129" s="4"/>
      <c r="S129" s="4"/>
      <c r="T129" s="4"/>
      <c r="U129" s="4"/>
      <c r="V129" s="4"/>
      <c r="W129" s="4"/>
      <c r="X129" s="4"/>
      <c r="Y129" s="4"/>
      <c r="Z129" s="4"/>
    </row>
    <row r="130" spans="1:26" ht="16.5" customHeight="1">
      <c r="A130" s="4"/>
      <c r="B130" s="4"/>
      <c r="C130" s="4"/>
      <c r="D130" s="34"/>
      <c r="E130" s="4"/>
      <c r="F130" s="4"/>
      <c r="G130" s="4"/>
      <c r="H130" s="4"/>
      <c r="I130" s="4"/>
      <c r="J130" s="4"/>
      <c r="K130" s="4"/>
      <c r="L130" s="4"/>
      <c r="M130" s="4"/>
      <c r="N130" s="4"/>
      <c r="O130" s="4"/>
      <c r="P130" s="4"/>
      <c r="Q130" s="4"/>
      <c r="R130" s="4"/>
      <c r="S130" s="4"/>
      <c r="T130" s="4"/>
      <c r="U130" s="4"/>
      <c r="V130" s="4"/>
      <c r="W130" s="4"/>
      <c r="X130" s="4"/>
      <c r="Y130" s="4"/>
      <c r="Z130" s="4"/>
    </row>
    <row r="131" spans="1:26" ht="16.5" customHeight="1">
      <c r="A131" s="4"/>
      <c r="B131" s="4"/>
      <c r="C131" s="4"/>
      <c r="D131" s="34"/>
      <c r="E131" s="4"/>
      <c r="F131" s="4"/>
      <c r="G131" s="4"/>
      <c r="H131" s="4"/>
      <c r="I131" s="4"/>
      <c r="J131" s="4"/>
      <c r="K131" s="4"/>
      <c r="L131" s="4"/>
      <c r="M131" s="4"/>
      <c r="N131" s="4"/>
      <c r="O131" s="4"/>
      <c r="P131" s="4"/>
      <c r="Q131" s="4"/>
      <c r="R131" s="4"/>
      <c r="S131" s="4"/>
      <c r="T131" s="4"/>
      <c r="U131" s="4"/>
      <c r="V131" s="4"/>
      <c r="W131" s="4"/>
      <c r="X131" s="4"/>
      <c r="Y131" s="4"/>
      <c r="Z131" s="4"/>
    </row>
    <row r="132" spans="1:26" ht="16.5" customHeight="1">
      <c r="A132" s="4"/>
      <c r="B132" s="4"/>
      <c r="C132" s="4"/>
      <c r="D132" s="34"/>
      <c r="E132" s="4"/>
      <c r="F132" s="4"/>
      <c r="G132" s="4"/>
      <c r="H132" s="4"/>
      <c r="I132" s="4"/>
      <c r="J132" s="4"/>
      <c r="K132" s="4"/>
      <c r="L132" s="4"/>
      <c r="M132" s="4"/>
      <c r="N132" s="4"/>
      <c r="O132" s="4"/>
      <c r="P132" s="4"/>
      <c r="Q132" s="4"/>
      <c r="R132" s="4"/>
      <c r="S132" s="4"/>
      <c r="T132" s="4"/>
      <c r="U132" s="4"/>
      <c r="V132" s="4"/>
      <c r="W132" s="4"/>
      <c r="X132" s="4"/>
      <c r="Y132" s="4"/>
      <c r="Z132" s="4"/>
    </row>
    <row r="133" spans="1:26" ht="16.5" customHeight="1">
      <c r="A133" s="4"/>
      <c r="B133" s="4"/>
      <c r="C133" s="4"/>
      <c r="D133" s="34"/>
      <c r="E133" s="4"/>
      <c r="F133" s="4"/>
      <c r="G133" s="4"/>
      <c r="H133" s="4"/>
      <c r="I133" s="4"/>
      <c r="J133" s="4"/>
      <c r="K133" s="4"/>
      <c r="L133" s="4"/>
      <c r="M133" s="4"/>
      <c r="N133" s="4"/>
      <c r="O133" s="4"/>
      <c r="P133" s="4"/>
      <c r="Q133" s="4"/>
      <c r="R133" s="4"/>
      <c r="S133" s="4"/>
      <c r="T133" s="4"/>
      <c r="U133" s="4"/>
      <c r="V133" s="4"/>
      <c r="W133" s="4"/>
      <c r="X133" s="4"/>
      <c r="Y133" s="4"/>
      <c r="Z133" s="4"/>
    </row>
    <row r="134" spans="1:26" ht="16.5" customHeight="1">
      <c r="A134" s="4"/>
      <c r="B134" s="4"/>
      <c r="C134" s="4"/>
      <c r="D134" s="34"/>
      <c r="E134" s="4"/>
      <c r="F134" s="4"/>
      <c r="G134" s="4"/>
      <c r="H134" s="4"/>
      <c r="I134" s="4"/>
      <c r="J134" s="4"/>
      <c r="K134" s="4"/>
      <c r="L134" s="4"/>
      <c r="M134" s="4"/>
      <c r="N134" s="4"/>
      <c r="O134" s="4"/>
      <c r="P134" s="4"/>
      <c r="Q134" s="4"/>
      <c r="R134" s="4"/>
      <c r="S134" s="4"/>
      <c r="T134" s="4"/>
      <c r="U134" s="4"/>
      <c r="V134" s="4"/>
      <c r="W134" s="4"/>
      <c r="X134" s="4"/>
      <c r="Y134" s="4"/>
      <c r="Z134" s="4"/>
    </row>
    <row r="135" spans="1:26" ht="16.5" customHeight="1">
      <c r="A135" s="4"/>
      <c r="B135" s="4"/>
      <c r="C135" s="4"/>
      <c r="D135" s="34"/>
      <c r="E135" s="4"/>
      <c r="F135" s="4"/>
      <c r="G135" s="4"/>
      <c r="H135" s="4"/>
      <c r="I135" s="4"/>
      <c r="J135" s="4"/>
      <c r="K135" s="4"/>
      <c r="L135" s="4"/>
      <c r="M135" s="4"/>
      <c r="N135" s="4"/>
      <c r="O135" s="4"/>
      <c r="P135" s="4"/>
      <c r="Q135" s="4"/>
      <c r="R135" s="4"/>
      <c r="S135" s="4"/>
      <c r="T135" s="4"/>
      <c r="U135" s="4"/>
      <c r="V135" s="4"/>
      <c r="W135" s="4"/>
      <c r="X135" s="4"/>
      <c r="Y135" s="4"/>
      <c r="Z135" s="4"/>
    </row>
    <row r="136" spans="1:26" ht="16.5" customHeight="1">
      <c r="A136" s="4"/>
      <c r="B136" s="4"/>
      <c r="C136" s="4"/>
      <c r="D136" s="34"/>
      <c r="E136" s="4"/>
      <c r="F136" s="4"/>
      <c r="G136" s="4"/>
      <c r="H136" s="4"/>
      <c r="I136" s="4"/>
      <c r="J136" s="4"/>
      <c r="K136" s="4"/>
      <c r="L136" s="4"/>
      <c r="M136" s="4"/>
      <c r="N136" s="4"/>
      <c r="O136" s="4"/>
      <c r="P136" s="4"/>
      <c r="Q136" s="4"/>
      <c r="R136" s="4"/>
      <c r="S136" s="4"/>
      <c r="T136" s="4"/>
      <c r="U136" s="4"/>
      <c r="V136" s="4"/>
      <c r="W136" s="4"/>
      <c r="X136" s="4"/>
      <c r="Y136" s="4"/>
      <c r="Z136" s="4"/>
    </row>
    <row r="137" spans="1:26" ht="16.5" customHeight="1">
      <c r="A137" s="4"/>
      <c r="B137" s="4"/>
      <c r="C137" s="4"/>
      <c r="D137" s="34"/>
      <c r="E137" s="4"/>
      <c r="F137" s="4"/>
      <c r="G137" s="4"/>
      <c r="H137" s="4"/>
      <c r="I137" s="4"/>
      <c r="J137" s="4"/>
      <c r="K137" s="4"/>
      <c r="L137" s="4"/>
      <c r="M137" s="4"/>
      <c r="N137" s="4"/>
      <c r="O137" s="4"/>
      <c r="P137" s="4"/>
      <c r="Q137" s="4"/>
      <c r="R137" s="4"/>
      <c r="S137" s="4"/>
      <c r="T137" s="4"/>
      <c r="U137" s="4"/>
      <c r="V137" s="4"/>
      <c r="W137" s="4"/>
      <c r="X137" s="4"/>
      <c r="Y137" s="4"/>
      <c r="Z137" s="4"/>
    </row>
    <row r="138" spans="1:26" ht="16.5" customHeight="1">
      <c r="A138" s="4"/>
      <c r="B138" s="4"/>
      <c r="C138" s="4"/>
      <c r="D138" s="34"/>
      <c r="E138" s="4"/>
      <c r="F138" s="4"/>
      <c r="G138" s="4"/>
      <c r="H138" s="4"/>
      <c r="I138" s="4"/>
      <c r="J138" s="4"/>
      <c r="K138" s="4"/>
      <c r="L138" s="4"/>
      <c r="M138" s="4"/>
      <c r="N138" s="4"/>
      <c r="O138" s="4"/>
      <c r="P138" s="4"/>
      <c r="Q138" s="4"/>
      <c r="R138" s="4"/>
      <c r="S138" s="4"/>
      <c r="T138" s="4"/>
      <c r="U138" s="4"/>
      <c r="V138" s="4"/>
      <c r="W138" s="4"/>
      <c r="X138" s="4"/>
      <c r="Y138" s="4"/>
      <c r="Z138" s="4"/>
    </row>
    <row r="139" spans="1:26" ht="16.5" customHeight="1">
      <c r="A139" s="4"/>
      <c r="B139" s="4"/>
      <c r="C139" s="4"/>
      <c r="D139" s="34"/>
      <c r="E139" s="4"/>
      <c r="F139" s="4"/>
      <c r="G139" s="4"/>
      <c r="H139" s="4"/>
      <c r="I139" s="4"/>
      <c r="J139" s="4"/>
      <c r="K139" s="4"/>
      <c r="L139" s="4"/>
      <c r="M139" s="4"/>
      <c r="N139" s="4"/>
      <c r="O139" s="4"/>
      <c r="P139" s="4"/>
      <c r="Q139" s="4"/>
      <c r="R139" s="4"/>
      <c r="S139" s="4"/>
      <c r="T139" s="4"/>
      <c r="U139" s="4"/>
      <c r="V139" s="4"/>
      <c r="W139" s="4"/>
      <c r="X139" s="4"/>
      <c r="Y139" s="4"/>
      <c r="Z139" s="4"/>
    </row>
    <row r="140" spans="1:26" ht="16.5" customHeight="1">
      <c r="A140" s="4"/>
      <c r="B140" s="4"/>
      <c r="C140" s="4"/>
      <c r="D140" s="34"/>
      <c r="E140" s="4"/>
      <c r="F140" s="4"/>
      <c r="G140" s="4"/>
      <c r="H140" s="4"/>
      <c r="I140" s="4"/>
      <c r="J140" s="4"/>
      <c r="K140" s="4"/>
      <c r="L140" s="4"/>
      <c r="M140" s="4"/>
      <c r="N140" s="4"/>
      <c r="O140" s="4"/>
      <c r="P140" s="4"/>
      <c r="Q140" s="4"/>
      <c r="R140" s="4"/>
      <c r="S140" s="4"/>
      <c r="T140" s="4"/>
      <c r="U140" s="4"/>
      <c r="V140" s="4"/>
      <c r="W140" s="4"/>
      <c r="X140" s="4"/>
      <c r="Y140" s="4"/>
      <c r="Z140" s="4"/>
    </row>
    <row r="141" spans="1:26" ht="16.5" customHeight="1">
      <c r="A141" s="4"/>
      <c r="B141" s="4"/>
      <c r="C141" s="4"/>
      <c r="D141" s="34"/>
      <c r="E141" s="4"/>
      <c r="F141" s="4"/>
      <c r="G141" s="4"/>
      <c r="H141" s="4"/>
      <c r="I141" s="4"/>
      <c r="J141" s="4"/>
      <c r="K141" s="4"/>
      <c r="L141" s="4"/>
      <c r="M141" s="4"/>
      <c r="N141" s="4"/>
      <c r="O141" s="4"/>
      <c r="P141" s="4"/>
      <c r="Q141" s="4"/>
      <c r="R141" s="4"/>
      <c r="S141" s="4"/>
      <c r="T141" s="4"/>
      <c r="U141" s="4"/>
      <c r="V141" s="4"/>
      <c r="W141" s="4"/>
      <c r="X141" s="4"/>
      <c r="Y141" s="4"/>
      <c r="Z141" s="4"/>
    </row>
    <row r="142" spans="1:26" ht="16.5" customHeight="1">
      <c r="A142" s="4"/>
      <c r="B142" s="4"/>
      <c r="C142" s="4"/>
      <c r="D142" s="34"/>
      <c r="E142" s="4"/>
      <c r="F142" s="4"/>
      <c r="G142" s="4"/>
      <c r="H142" s="4"/>
      <c r="I142" s="4"/>
      <c r="J142" s="4"/>
      <c r="K142" s="4"/>
      <c r="L142" s="4"/>
      <c r="M142" s="4"/>
      <c r="N142" s="4"/>
      <c r="O142" s="4"/>
      <c r="P142" s="4"/>
      <c r="Q142" s="4"/>
      <c r="R142" s="4"/>
      <c r="S142" s="4"/>
      <c r="T142" s="4"/>
      <c r="U142" s="4"/>
      <c r="V142" s="4"/>
      <c r="W142" s="4"/>
      <c r="X142" s="4"/>
      <c r="Y142" s="4"/>
      <c r="Z142" s="4"/>
    </row>
    <row r="143" spans="1:26" ht="16.5" customHeight="1">
      <c r="A143" s="4"/>
      <c r="B143" s="4"/>
      <c r="C143" s="4"/>
      <c r="D143" s="34"/>
      <c r="E143" s="4"/>
      <c r="F143" s="4"/>
      <c r="G143" s="4"/>
      <c r="H143" s="4"/>
      <c r="I143" s="4"/>
      <c r="J143" s="4"/>
      <c r="K143" s="4"/>
      <c r="L143" s="4"/>
      <c r="M143" s="4"/>
      <c r="N143" s="4"/>
      <c r="O143" s="4"/>
      <c r="P143" s="4"/>
      <c r="Q143" s="4"/>
      <c r="R143" s="4"/>
      <c r="S143" s="4"/>
      <c r="T143" s="4"/>
      <c r="U143" s="4"/>
      <c r="V143" s="4"/>
      <c r="W143" s="4"/>
      <c r="X143" s="4"/>
      <c r="Y143" s="4"/>
      <c r="Z143" s="4"/>
    </row>
    <row r="144" spans="1:26" ht="16.5" customHeight="1">
      <c r="A144" s="4"/>
      <c r="B144" s="4"/>
      <c r="C144" s="4"/>
      <c r="D144" s="34"/>
      <c r="E144" s="4"/>
      <c r="F144" s="4"/>
      <c r="G144" s="4"/>
      <c r="H144" s="4"/>
      <c r="I144" s="4"/>
      <c r="J144" s="4"/>
      <c r="K144" s="4"/>
      <c r="L144" s="4"/>
      <c r="M144" s="4"/>
      <c r="N144" s="4"/>
      <c r="O144" s="4"/>
      <c r="P144" s="4"/>
      <c r="Q144" s="4"/>
      <c r="R144" s="4"/>
      <c r="S144" s="4"/>
      <c r="T144" s="4"/>
      <c r="U144" s="4"/>
      <c r="V144" s="4"/>
      <c r="W144" s="4"/>
      <c r="X144" s="4"/>
      <c r="Y144" s="4"/>
      <c r="Z144" s="4"/>
    </row>
    <row r="145" spans="1:26" ht="16.5" customHeight="1">
      <c r="A145" s="4"/>
      <c r="B145" s="4"/>
      <c r="C145" s="4"/>
      <c r="D145" s="34"/>
      <c r="E145" s="4"/>
      <c r="F145" s="4"/>
      <c r="G145" s="4"/>
      <c r="H145" s="4"/>
      <c r="I145" s="4"/>
      <c r="J145" s="4"/>
      <c r="K145" s="4"/>
      <c r="L145" s="4"/>
      <c r="M145" s="4"/>
      <c r="N145" s="4"/>
      <c r="O145" s="4"/>
      <c r="P145" s="4"/>
      <c r="Q145" s="4"/>
      <c r="R145" s="4"/>
      <c r="S145" s="4"/>
      <c r="T145" s="4"/>
      <c r="U145" s="4"/>
      <c r="V145" s="4"/>
      <c r="W145" s="4"/>
      <c r="X145" s="4"/>
      <c r="Y145" s="4"/>
      <c r="Z145" s="4"/>
    </row>
    <row r="146" spans="1:26" ht="16.5" customHeight="1">
      <c r="A146" s="4"/>
      <c r="B146" s="4"/>
      <c r="C146" s="4"/>
      <c r="D146" s="34"/>
      <c r="E146" s="4"/>
      <c r="F146" s="4"/>
      <c r="G146" s="4"/>
      <c r="H146" s="4"/>
      <c r="I146" s="4"/>
      <c r="J146" s="4"/>
      <c r="K146" s="4"/>
      <c r="L146" s="4"/>
      <c r="M146" s="4"/>
      <c r="N146" s="4"/>
      <c r="O146" s="4"/>
      <c r="P146" s="4"/>
      <c r="Q146" s="4"/>
      <c r="R146" s="4"/>
      <c r="S146" s="4"/>
      <c r="T146" s="4"/>
      <c r="U146" s="4"/>
      <c r="V146" s="4"/>
      <c r="W146" s="4"/>
      <c r="X146" s="4"/>
      <c r="Y146" s="4"/>
      <c r="Z146" s="4"/>
    </row>
    <row r="147" spans="1:26" ht="16.5" customHeight="1">
      <c r="A147" s="4"/>
      <c r="B147" s="4"/>
      <c r="C147" s="4"/>
      <c r="D147" s="34"/>
      <c r="E147" s="4"/>
      <c r="F147" s="4"/>
      <c r="G147" s="4"/>
      <c r="H147" s="4"/>
      <c r="I147" s="4"/>
      <c r="J147" s="4"/>
      <c r="K147" s="4"/>
      <c r="L147" s="4"/>
      <c r="M147" s="4"/>
      <c r="N147" s="4"/>
      <c r="O147" s="4"/>
      <c r="P147" s="4"/>
      <c r="Q147" s="4"/>
      <c r="R147" s="4"/>
      <c r="S147" s="4"/>
      <c r="T147" s="4"/>
      <c r="U147" s="4"/>
      <c r="V147" s="4"/>
      <c r="W147" s="4"/>
      <c r="X147" s="4"/>
      <c r="Y147" s="4"/>
      <c r="Z147" s="4"/>
    </row>
    <row r="148" spans="1:26" ht="16.5" customHeight="1">
      <c r="A148" s="4"/>
      <c r="B148" s="4"/>
      <c r="C148" s="4"/>
      <c r="D148" s="34"/>
      <c r="E148" s="4"/>
      <c r="F148" s="4"/>
      <c r="G148" s="4"/>
      <c r="H148" s="4"/>
      <c r="I148" s="4"/>
      <c r="J148" s="4"/>
      <c r="K148" s="4"/>
      <c r="L148" s="4"/>
      <c r="M148" s="4"/>
      <c r="N148" s="4"/>
      <c r="O148" s="4"/>
      <c r="P148" s="4"/>
      <c r="Q148" s="4"/>
      <c r="R148" s="4"/>
      <c r="S148" s="4"/>
      <c r="T148" s="4"/>
      <c r="U148" s="4"/>
      <c r="V148" s="4"/>
      <c r="W148" s="4"/>
      <c r="X148" s="4"/>
      <c r="Y148" s="4"/>
      <c r="Z148" s="4"/>
    </row>
    <row r="149" spans="1:26" ht="16.5" customHeight="1">
      <c r="A149" s="4"/>
      <c r="B149" s="4"/>
      <c r="C149" s="4"/>
      <c r="D149" s="34"/>
      <c r="E149" s="4"/>
      <c r="F149" s="4"/>
      <c r="G149" s="4"/>
      <c r="H149" s="4"/>
      <c r="I149" s="4"/>
      <c r="J149" s="4"/>
      <c r="K149" s="4"/>
      <c r="L149" s="4"/>
      <c r="M149" s="4"/>
      <c r="N149" s="4"/>
      <c r="O149" s="4"/>
      <c r="P149" s="4"/>
      <c r="Q149" s="4"/>
      <c r="R149" s="4"/>
      <c r="S149" s="4"/>
      <c r="T149" s="4"/>
      <c r="U149" s="4"/>
      <c r="V149" s="4"/>
      <c r="W149" s="4"/>
      <c r="X149" s="4"/>
      <c r="Y149" s="4"/>
      <c r="Z149" s="4"/>
    </row>
    <row r="150" spans="1:26" ht="16.5" customHeight="1">
      <c r="A150" s="4"/>
      <c r="B150" s="4"/>
      <c r="C150" s="4"/>
      <c r="D150" s="34"/>
      <c r="E150" s="4"/>
      <c r="F150" s="4"/>
      <c r="G150" s="4"/>
      <c r="H150" s="4"/>
      <c r="I150" s="4"/>
      <c r="J150" s="4"/>
      <c r="K150" s="4"/>
      <c r="L150" s="4"/>
      <c r="M150" s="4"/>
      <c r="N150" s="4"/>
      <c r="O150" s="4"/>
      <c r="P150" s="4"/>
      <c r="Q150" s="4"/>
      <c r="R150" s="4"/>
      <c r="S150" s="4"/>
      <c r="T150" s="4"/>
      <c r="U150" s="4"/>
      <c r="V150" s="4"/>
      <c r="W150" s="4"/>
      <c r="X150" s="4"/>
      <c r="Y150" s="4"/>
      <c r="Z150" s="4"/>
    </row>
    <row r="151" spans="1:26" ht="16.5" customHeight="1">
      <c r="A151" s="4"/>
      <c r="B151" s="4"/>
      <c r="C151" s="4"/>
      <c r="D151" s="34"/>
      <c r="E151" s="4"/>
      <c r="F151" s="4"/>
      <c r="G151" s="4"/>
      <c r="H151" s="4"/>
      <c r="I151" s="4"/>
      <c r="J151" s="4"/>
      <c r="K151" s="4"/>
      <c r="L151" s="4"/>
      <c r="M151" s="4"/>
      <c r="N151" s="4"/>
      <c r="O151" s="4"/>
      <c r="P151" s="4"/>
      <c r="Q151" s="4"/>
      <c r="R151" s="4"/>
      <c r="S151" s="4"/>
      <c r="T151" s="4"/>
      <c r="U151" s="4"/>
      <c r="V151" s="4"/>
      <c r="W151" s="4"/>
      <c r="X151" s="4"/>
      <c r="Y151" s="4"/>
      <c r="Z151" s="4"/>
    </row>
    <row r="152" spans="1:26" ht="16.5" customHeight="1">
      <c r="A152" s="4"/>
      <c r="B152" s="4"/>
      <c r="C152" s="4"/>
      <c r="D152" s="34"/>
      <c r="E152" s="4"/>
      <c r="F152" s="4"/>
      <c r="G152" s="4"/>
      <c r="H152" s="4"/>
      <c r="I152" s="4"/>
      <c r="J152" s="4"/>
      <c r="K152" s="4"/>
      <c r="L152" s="4"/>
      <c r="M152" s="4"/>
      <c r="N152" s="4"/>
      <c r="O152" s="4"/>
      <c r="P152" s="4"/>
      <c r="Q152" s="4"/>
      <c r="R152" s="4"/>
      <c r="S152" s="4"/>
      <c r="T152" s="4"/>
      <c r="U152" s="4"/>
      <c r="V152" s="4"/>
      <c r="W152" s="4"/>
      <c r="X152" s="4"/>
      <c r="Y152" s="4"/>
      <c r="Z152" s="4"/>
    </row>
    <row r="153" spans="1:26" ht="16.5" customHeight="1">
      <c r="A153" s="4"/>
      <c r="B153" s="4"/>
      <c r="C153" s="4"/>
      <c r="D153" s="34"/>
      <c r="E153" s="4"/>
      <c r="F153" s="4"/>
      <c r="G153" s="4"/>
      <c r="H153" s="4"/>
      <c r="I153" s="4"/>
      <c r="J153" s="4"/>
      <c r="K153" s="4"/>
      <c r="L153" s="4"/>
      <c r="M153" s="4"/>
      <c r="N153" s="4"/>
      <c r="O153" s="4"/>
      <c r="P153" s="4"/>
      <c r="Q153" s="4"/>
      <c r="R153" s="4"/>
      <c r="S153" s="4"/>
      <c r="T153" s="4"/>
      <c r="U153" s="4"/>
      <c r="V153" s="4"/>
      <c r="W153" s="4"/>
      <c r="X153" s="4"/>
      <c r="Y153" s="4"/>
      <c r="Z153" s="4"/>
    </row>
    <row r="154" spans="1:26" ht="16.5" customHeight="1">
      <c r="A154" s="4"/>
      <c r="B154" s="4"/>
      <c r="C154" s="4"/>
      <c r="D154" s="34"/>
      <c r="E154" s="4"/>
      <c r="F154" s="4"/>
      <c r="G154" s="4"/>
      <c r="H154" s="4"/>
      <c r="I154" s="4"/>
      <c r="J154" s="4"/>
      <c r="K154" s="4"/>
      <c r="L154" s="4"/>
      <c r="M154" s="4"/>
      <c r="N154" s="4"/>
      <c r="O154" s="4"/>
      <c r="P154" s="4"/>
      <c r="Q154" s="4"/>
      <c r="R154" s="4"/>
      <c r="S154" s="4"/>
      <c r="T154" s="4"/>
      <c r="U154" s="4"/>
      <c r="V154" s="4"/>
      <c r="W154" s="4"/>
      <c r="X154" s="4"/>
      <c r="Y154" s="4"/>
      <c r="Z154" s="4"/>
    </row>
    <row r="155" spans="1:26" ht="16.5" customHeight="1">
      <c r="A155" s="4"/>
      <c r="B155" s="4"/>
      <c r="C155" s="4"/>
      <c r="D155" s="34"/>
      <c r="E155" s="4"/>
      <c r="F155" s="4"/>
      <c r="G155" s="4"/>
      <c r="H155" s="4"/>
      <c r="I155" s="4"/>
      <c r="J155" s="4"/>
      <c r="K155" s="4"/>
      <c r="L155" s="4"/>
      <c r="M155" s="4"/>
      <c r="N155" s="4"/>
      <c r="O155" s="4"/>
      <c r="P155" s="4"/>
      <c r="Q155" s="4"/>
      <c r="R155" s="4"/>
      <c r="S155" s="4"/>
      <c r="T155" s="4"/>
      <c r="U155" s="4"/>
      <c r="V155" s="4"/>
      <c r="W155" s="4"/>
      <c r="X155" s="4"/>
      <c r="Y155" s="4"/>
      <c r="Z155" s="4"/>
    </row>
    <row r="156" spans="1:26" ht="16.5" customHeight="1">
      <c r="A156" s="4"/>
      <c r="B156" s="4"/>
      <c r="C156" s="4"/>
      <c r="D156" s="34"/>
      <c r="E156" s="4"/>
      <c r="F156" s="4"/>
      <c r="G156" s="4"/>
      <c r="H156" s="4"/>
      <c r="I156" s="4"/>
      <c r="J156" s="4"/>
      <c r="K156" s="4"/>
      <c r="L156" s="4"/>
      <c r="M156" s="4"/>
      <c r="N156" s="4"/>
      <c r="O156" s="4"/>
      <c r="P156" s="4"/>
      <c r="Q156" s="4"/>
      <c r="R156" s="4"/>
      <c r="S156" s="4"/>
      <c r="T156" s="4"/>
      <c r="U156" s="4"/>
      <c r="V156" s="4"/>
      <c r="W156" s="4"/>
      <c r="X156" s="4"/>
      <c r="Y156" s="4"/>
      <c r="Z156" s="4"/>
    </row>
    <row r="157" spans="1:26" ht="16.5" customHeight="1">
      <c r="A157" s="4"/>
      <c r="B157" s="4"/>
      <c r="C157" s="4"/>
      <c r="D157" s="34"/>
      <c r="E157" s="4"/>
      <c r="F157" s="4"/>
      <c r="G157" s="4"/>
      <c r="H157" s="4"/>
      <c r="I157" s="4"/>
      <c r="J157" s="4"/>
      <c r="K157" s="4"/>
      <c r="L157" s="4"/>
      <c r="M157" s="4"/>
      <c r="N157" s="4"/>
      <c r="O157" s="4"/>
      <c r="P157" s="4"/>
      <c r="Q157" s="4"/>
      <c r="R157" s="4"/>
      <c r="S157" s="4"/>
      <c r="T157" s="4"/>
      <c r="U157" s="4"/>
      <c r="V157" s="4"/>
      <c r="W157" s="4"/>
      <c r="X157" s="4"/>
      <c r="Y157" s="4"/>
      <c r="Z157" s="4"/>
    </row>
    <row r="158" spans="1:26" ht="16.5" customHeight="1">
      <c r="A158" s="4"/>
      <c r="B158" s="4"/>
      <c r="C158" s="4"/>
      <c r="D158" s="34"/>
      <c r="E158" s="4"/>
      <c r="F158" s="4"/>
      <c r="G158" s="4"/>
      <c r="H158" s="4"/>
      <c r="I158" s="4"/>
      <c r="J158" s="4"/>
      <c r="K158" s="4"/>
      <c r="L158" s="4"/>
      <c r="M158" s="4"/>
      <c r="N158" s="4"/>
      <c r="O158" s="4"/>
      <c r="P158" s="4"/>
      <c r="Q158" s="4"/>
      <c r="R158" s="4"/>
      <c r="S158" s="4"/>
      <c r="T158" s="4"/>
      <c r="U158" s="4"/>
      <c r="V158" s="4"/>
      <c r="W158" s="4"/>
      <c r="X158" s="4"/>
      <c r="Y158" s="4"/>
      <c r="Z158" s="4"/>
    </row>
    <row r="159" spans="1:26" ht="16.5" customHeight="1">
      <c r="A159" s="4"/>
      <c r="B159" s="4"/>
      <c r="C159" s="4"/>
      <c r="D159" s="34"/>
      <c r="E159" s="4"/>
      <c r="F159" s="4"/>
      <c r="G159" s="4"/>
      <c r="H159" s="4"/>
      <c r="I159" s="4"/>
      <c r="J159" s="4"/>
      <c r="K159" s="4"/>
      <c r="L159" s="4"/>
      <c r="M159" s="4"/>
      <c r="N159" s="4"/>
      <c r="O159" s="4"/>
      <c r="P159" s="4"/>
      <c r="Q159" s="4"/>
      <c r="R159" s="4"/>
      <c r="S159" s="4"/>
      <c r="T159" s="4"/>
      <c r="U159" s="4"/>
      <c r="V159" s="4"/>
      <c r="W159" s="4"/>
      <c r="X159" s="4"/>
      <c r="Y159" s="4"/>
      <c r="Z159" s="4"/>
    </row>
    <row r="160" spans="1:26" ht="16.5" customHeight="1">
      <c r="A160" s="4"/>
      <c r="B160" s="4"/>
      <c r="C160" s="4"/>
      <c r="D160" s="34"/>
      <c r="E160" s="4"/>
      <c r="F160" s="4"/>
      <c r="G160" s="4"/>
      <c r="H160" s="4"/>
      <c r="I160" s="4"/>
      <c r="J160" s="4"/>
      <c r="K160" s="4"/>
      <c r="L160" s="4"/>
      <c r="M160" s="4"/>
      <c r="N160" s="4"/>
      <c r="O160" s="4"/>
      <c r="P160" s="4"/>
      <c r="Q160" s="4"/>
      <c r="R160" s="4"/>
      <c r="S160" s="4"/>
      <c r="T160" s="4"/>
      <c r="U160" s="4"/>
      <c r="V160" s="4"/>
      <c r="W160" s="4"/>
      <c r="X160" s="4"/>
      <c r="Y160" s="4"/>
      <c r="Z160" s="4"/>
    </row>
    <row r="161" spans="1:26" ht="16.5" customHeight="1">
      <c r="A161" s="4"/>
      <c r="B161" s="4"/>
      <c r="C161" s="4"/>
      <c r="D161" s="34"/>
      <c r="E161" s="4"/>
      <c r="F161" s="4"/>
      <c r="G161" s="4"/>
      <c r="H161" s="4"/>
      <c r="I161" s="4"/>
      <c r="J161" s="4"/>
      <c r="K161" s="4"/>
      <c r="L161" s="4"/>
      <c r="M161" s="4"/>
      <c r="N161" s="4"/>
      <c r="O161" s="4"/>
      <c r="P161" s="4"/>
      <c r="Q161" s="4"/>
      <c r="R161" s="4"/>
      <c r="S161" s="4"/>
      <c r="T161" s="4"/>
      <c r="U161" s="4"/>
      <c r="V161" s="4"/>
      <c r="W161" s="4"/>
      <c r="X161" s="4"/>
      <c r="Y161" s="4"/>
      <c r="Z161" s="4"/>
    </row>
    <row r="162" spans="1:26" ht="16.5" customHeight="1">
      <c r="A162" s="4"/>
      <c r="B162" s="4"/>
      <c r="C162" s="4"/>
      <c r="D162" s="34"/>
      <c r="E162" s="4"/>
      <c r="F162" s="4"/>
      <c r="G162" s="4"/>
      <c r="H162" s="4"/>
      <c r="I162" s="4"/>
      <c r="J162" s="4"/>
      <c r="K162" s="4"/>
      <c r="L162" s="4"/>
      <c r="M162" s="4"/>
      <c r="N162" s="4"/>
      <c r="O162" s="4"/>
      <c r="P162" s="4"/>
      <c r="Q162" s="4"/>
      <c r="R162" s="4"/>
      <c r="S162" s="4"/>
      <c r="T162" s="4"/>
      <c r="U162" s="4"/>
      <c r="V162" s="4"/>
      <c r="W162" s="4"/>
      <c r="X162" s="4"/>
      <c r="Y162" s="4"/>
      <c r="Z162" s="4"/>
    </row>
    <row r="163" spans="1:26" ht="16.5" customHeight="1">
      <c r="A163" s="4"/>
      <c r="B163" s="4"/>
      <c r="C163" s="4"/>
      <c r="D163" s="34"/>
      <c r="E163" s="4"/>
      <c r="F163" s="4"/>
      <c r="G163" s="4"/>
      <c r="H163" s="4"/>
      <c r="I163" s="4"/>
      <c r="J163" s="4"/>
      <c r="K163" s="4"/>
      <c r="L163" s="4"/>
      <c r="M163" s="4"/>
      <c r="N163" s="4"/>
      <c r="O163" s="4"/>
      <c r="P163" s="4"/>
      <c r="Q163" s="4"/>
      <c r="R163" s="4"/>
      <c r="S163" s="4"/>
      <c r="T163" s="4"/>
      <c r="U163" s="4"/>
      <c r="V163" s="4"/>
      <c r="W163" s="4"/>
      <c r="X163" s="4"/>
      <c r="Y163" s="4"/>
      <c r="Z163" s="4"/>
    </row>
    <row r="164" spans="1:26" ht="16.5" customHeight="1">
      <c r="A164" s="4"/>
      <c r="B164" s="4"/>
      <c r="C164" s="4"/>
      <c r="D164" s="34"/>
      <c r="E164" s="4"/>
      <c r="F164" s="4"/>
      <c r="G164" s="4"/>
      <c r="H164" s="4"/>
      <c r="I164" s="4"/>
      <c r="J164" s="4"/>
      <c r="K164" s="4"/>
      <c r="L164" s="4"/>
      <c r="M164" s="4"/>
      <c r="N164" s="4"/>
      <c r="O164" s="4"/>
      <c r="P164" s="4"/>
      <c r="Q164" s="4"/>
      <c r="R164" s="4"/>
      <c r="S164" s="4"/>
      <c r="T164" s="4"/>
      <c r="U164" s="4"/>
      <c r="V164" s="4"/>
      <c r="W164" s="4"/>
      <c r="X164" s="4"/>
      <c r="Y164" s="4"/>
      <c r="Z164" s="4"/>
    </row>
    <row r="165" spans="1:26" ht="16.5" customHeight="1">
      <c r="A165" s="4"/>
      <c r="B165" s="4"/>
      <c r="C165" s="4"/>
      <c r="D165" s="34"/>
      <c r="E165" s="4"/>
      <c r="F165" s="4"/>
      <c r="G165" s="4"/>
      <c r="H165" s="4"/>
      <c r="I165" s="4"/>
      <c r="J165" s="4"/>
      <c r="K165" s="4"/>
      <c r="L165" s="4"/>
      <c r="M165" s="4"/>
      <c r="N165" s="4"/>
      <c r="O165" s="4"/>
      <c r="P165" s="4"/>
      <c r="Q165" s="4"/>
      <c r="R165" s="4"/>
      <c r="S165" s="4"/>
      <c r="T165" s="4"/>
      <c r="U165" s="4"/>
      <c r="V165" s="4"/>
      <c r="W165" s="4"/>
      <c r="X165" s="4"/>
      <c r="Y165" s="4"/>
      <c r="Z165" s="4"/>
    </row>
    <row r="166" spans="1:26" ht="16.5" customHeight="1">
      <c r="A166" s="4"/>
      <c r="B166" s="4"/>
      <c r="C166" s="4"/>
      <c r="D166" s="34"/>
      <c r="E166" s="4"/>
      <c r="F166" s="4"/>
      <c r="G166" s="4"/>
      <c r="H166" s="4"/>
      <c r="I166" s="4"/>
      <c r="J166" s="4"/>
      <c r="K166" s="4"/>
      <c r="L166" s="4"/>
      <c r="M166" s="4"/>
      <c r="N166" s="4"/>
      <c r="O166" s="4"/>
      <c r="P166" s="4"/>
      <c r="Q166" s="4"/>
      <c r="R166" s="4"/>
      <c r="S166" s="4"/>
      <c r="T166" s="4"/>
      <c r="U166" s="4"/>
      <c r="V166" s="4"/>
      <c r="W166" s="4"/>
      <c r="X166" s="4"/>
      <c r="Y166" s="4"/>
      <c r="Z166" s="4"/>
    </row>
    <row r="167" spans="1:26" ht="16.5" customHeight="1">
      <c r="A167" s="4"/>
      <c r="B167" s="4"/>
      <c r="C167" s="4"/>
      <c r="D167" s="34"/>
      <c r="E167" s="4"/>
      <c r="F167" s="4"/>
      <c r="G167" s="4"/>
      <c r="H167" s="4"/>
      <c r="I167" s="4"/>
      <c r="J167" s="4"/>
      <c r="K167" s="4"/>
      <c r="L167" s="4"/>
      <c r="M167" s="4"/>
      <c r="N167" s="4"/>
      <c r="O167" s="4"/>
      <c r="P167" s="4"/>
      <c r="Q167" s="4"/>
      <c r="R167" s="4"/>
      <c r="S167" s="4"/>
      <c r="T167" s="4"/>
      <c r="U167" s="4"/>
      <c r="V167" s="4"/>
      <c r="W167" s="4"/>
      <c r="X167" s="4"/>
      <c r="Y167" s="4"/>
      <c r="Z167" s="4"/>
    </row>
    <row r="168" spans="1:26" ht="16.5" customHeight="1">
      <c r="A168" s="4"/>
      <c r="B168" s="4"/>
      <c r="C168" s="4"/>
      <c r="D168" s="34"/>
      <c r="E168" s="4"/>
      <c r="F168" s="4"/>
      <c r="G168" s="4"/>
      <c r="H168" s="4"/>
      <c r="I168" s="4"/>
      <c r="J168" s="4"/>
      <c r="K168" s="4"/>
      <c r="L168" s="4"/>
      <c r="M168" s="4"/>
      <c r="N168" s="4"/>
      <c r="O168" s="4"/>
      <c r="P168" s="4"/>
      <c r="Q168" s="4"/>
      <c r="R168" s="4"/>
      <c r="S168" s="4"/>
      <c r="T168" s="4"/>
      <c r="U168" s="4"/>
      <c r="V168" s="4"/>
      <c r="W168" s="4"/>
      <c r="X168" s="4"/>
      <c r="Y168" s="4"/>
      <c r="Z168" s="4"/>
    </row>
    <row r="169" spans="1:26" ht="16.5" customHeight="1">
      <c r="A169" s="4"/>
      <c r="B169" s="4"/>
      <c r="C169" s="4"/>
      <c r="D169" s="34"/>
      <c r="E169" s="4"/>
      <c r="F169" s="4"/>
      <c r="G169" s="4"/>
      <c r="H169" s="4"/>
      <c r="I169" s="4"/>
      <c r="J169" s="4"/>
      <c r="K169" s="4"/>
      <c r="L169" s="4"/>
      <c r="M169" s="4"/>
      <c r="N169" s="4"/>
      <c r="O169" s="4"/>
      <c r="P169" s="4"/>
      <c r="Q169" s="4"/>
      <c r="R169" s="4"/>
      <c r="S169" s="4"/>
      <c r="T169" s="4"/>
      <c r="U169" s="4"/>
      <c r="V169" s="4"/>
      <c r="W169" s="4"/>
      <c r="X169" s="4"/>
      <c r="Y169" s="4"/>
      <c r="Z169" s="4"/>
    </row>
    <row r="170" spans="1:26" ht="16.5" customHeight="1">
      <c r="A170" s="4"/>
      <c r="B170" s="4"/>
      <c r="C170" s="4"/>
      <c r="D170" s="34"/>
      <c r="E170" s="4"/>
      <c r="F170" s="4"/>
      <c r="G170" s="4"/>
      <c r="H170" s="4"/>
      <c r="I170" s="4"/>
      <c r="J170" s="4"/>
      <c r="K170" s="4"/>
      <c r="L170" s="4"/>
      <c r="M170" s="4"/>
      <c r="N170" s="4"/>
      <c r="O170" s="4"/>
      <c r="P170" s="4"/>
      <c r="Q170" s="4"/>
      <c r="R170" s="4"/>
      <c r="S170" s="4"/>
      <c r="T170" s="4"/>
      <c r="U170" s="4"/>
      <c r="V170" s="4"/>
      <c r="W170" s="4"/>
      <c r="X170" s="4"/>
      <c r="Y170" s="4"/>
      <c r="Z170" s="4"/>
    </row>
    <row r="171" spans="1:26" ht="16.5" customHeight="1">
      <c r="A171" s="4"/>
      <c r="B171" s="4"/>
      <c r="C171" s="4"/>
      <c r="D171" s="34"/>
      <c r="E171" s="4"/>
      <c r="F171" s="4"/>
      <c r="G171" s="4"/>
      <c r="H171" s="4"/>
      <c r="I171" s="4"/>
      <c r="J171" s="4"/>
      <c r="K171" s="4"/>
      <c r="L171" s="4"/>
      <c r="M171" s="4"/>
      <c r="N171" s="4"/>
      <c r="O171" s="4"/>
      <c r="P171" s="4"/>
      <c r="Q171" s="4"/>
      <c r="R171" s="4"/>
      <c r="S171" s="4"/>
      <c r="T171" s="4"/>
      <c r="U171" s="4"/>
      <c r="V171" s="4"/>
      <c r="W171" s="4"/>
      <c r="X171" s="4"/>
      <c r="Y171" s="4"/>
      <c r="Z171" s="4"/>
    </row>
    <row r="172" spans="1:26" ht="16.5" customHeight="1">
      <c r="A172" s="4"/>
      <c r="B172" s="4"/>
      <c r="C172" s="4"/>
      <c r="D172" s="34"/>
      <c r="E172" s="4"/>
      <c r="F172" s="4"/>
      <c r="G172" s="4"/>
      <c r="H172" s="4"/>
      <c r="I172" s="4"/>
      <c r="J172" s="4"/>
      <c r="K172" s="4"/>
      <c r="L172" s="4"/>
      <c r="M172" s="4"/>
      <c r="N172" s="4"/>
      <c r="O172" s="4"/>
      <c r="P172" s="4"/>
      <c r="Q172" s="4"/>
      <c r="R172" s="4"/>
      <c r="S172" s="4"/>
      <c r="T172" s="4"/>
      <c r="U172" s="4"/>
      <c r="V172" s="4"/>
      <c r="W172" s="4"/>
      <c r="X172" s="4"/>
      <c r="Y172" s="4"/>
      <c r="Z172" s="4"/>
    </row>
    <row r="173" spans="1:26" ht="16.5" customHeight="1">
      <c r="A173" s="4"/>
      <c r="B173" s="4"/>
      <c r="C173" s="4"/>
      <c r="D173" s="34"/>
      <c r="E173" s="4"/>
      <c r="F173" s="4"/>
      <c r="G173" s="4"/>
      <c r="H173" s="4"/>
      <c r="I173" s="4"/>
      <c r="J173" s="4"/>
      <c r="K173" s="4"/>
      <c r="L173" s="4"/>
      <c r="M173" s="4"/>
      <c r="N173" s="4"/>
      <c r="O173" s="4"/>
      <c r="P173" s="4"/>
      <c r="Q173" s="4"/>
      <c r="R173" s="4"/>
      <c r="S173" s="4"/>
      <c r="T173" s="4"/>
      <c r="U173" s="4"/>
      <c r="V173" s="4"/>
      <c r="W173" s="4"/>
      <c r="X173" s="4"/>
      <c r="Y173" s="4"/>
      <c r="Z173" s="4"/>
    </row>
    <row r="174" spans="1:26" ht="16.5" customHeight="1">
      <c r="A174" s="4"/>
      <c r="B174" s="4"/>
      <c r="C174" s="4"/>
      <c r="D174" s="34"/>
      <c r="E174" s="4"/>
      <c r="F174" s="4"/>
      <c r="G174" s="4"/>
      <c r="H174" s="4"/>
      <c r="I174" s="4"/>
      <c r="J174" s="4"/>
      <c r="K174" s="4"/>
      <c r="L174" s="4"/>
      <c r="M174" s="4"/>
      <c r="N174" s="4"/>
      <c r="O174" s="4"/>
      <c r="P174" s="4"/>
      <c r="Q174" s="4"/>
      <c r="R174" s="4"/>
      <c r="S174" s="4"/>
      <c r="T174" s="4"/>
      <c r="U174" s="4"/>
      <c r="V174" s="4"/>
      <c r="W174" s="4"/>
      <c r="X174" s="4"/>
      <c r="Y174" s="4"/>
      <c r="Z174" s="4"/>
    </row>
    <row r="175" spans="1:26" ht="16.5" customHeight="1">
      <c r="A175" s="4"/>
      <c r="B175" s="4"/>
      <c r="C175" s="4"/>
      <c r="D175" s="34"/>
      <c r="E175" s="4"/>
      <c r="F175" s="4"/>
      <c r="G175" s="4"/>
      <c r="H175" s="4"/>
      <c r="I175" s="4"/>
      <c r="J175" s="4"/>
      <c r="K175" s="4"/>
      <c r="L175" s="4"/>
      <c r="M175" s="4"/>
      <c r="N175" s="4"/>
      <c r="O175" s="4"/>
      <c r="P175" s="4"/>
      <c r="Q175" s="4"/>
      <c r="R175" s="4"/>
      <c r="S175" s="4"/>
      <c r="T175" s="4"/>
      <c r="U175" s="4"/>
      <c r="V175" s="4"/>
      <c r="W175" s="4"/>
      <c r="X175" s="4"/>
      <c r="Y175" s="4"/>
      <c r="Z175" s="4"/>
    </row>
    <row r="176" spans="1:26" ht="16.5" customHeight="1">
      <c r="A176" s="4"/>
      <c r="B176" s="4"/>
      <c r="C176" s="4"/>
      <c r="D176" s="34"/>
      <c r="E176" s="4"/>
      <c r="F176" s="4"/>
      <c r="G176" s="4"/>
      <c r="H176" s="4"/>
      <c r="I176" s="4"/>
      <c r="J176" s="4"/>
      <c r="K176" s="4"/>
      <c r="L176" s="4"/>
      <c r="M176" s="4"/>
      <c r="N176" s="4"/>
      <c r="O176" s="4"/>
      <c r="P176" s="4"/>
      <c r="Q176" s="4"/>
      <c r="R176" s="4"/>
      <c r="S176" s="4"/>
      <c r="T176" s="4"/>
      <c r="U176" s="4"/>
      <c r="V176" s="4"/>
      <c r="W176" s="4"/>
      <c r="X176" s="4"/>
      <c r="Y176" s="4"/>
      <c r="Z176" s="4"/>
    </row>
    <row r="177" spans="1:26" ht="16.5" customHeight="1">
      <c r="A177" s="4"/>
      <c r="B177" s="4"/>
      <c r="C177" s="4"/>
      <c r="D177" s="34"/>
      <c r="E177" s="4"/>
      <c r="F177" s="4"/>
      <c r="G177" s="4"/>
      <c r="H177" s="4"/>
      <c r="I177" s="4"/>
      <c r="J177" s="4"/>
      <c r="K177" s="4"/>
      <c r="L177" s="4"/>
      <c r="M177" s="4"/>
      <c r="N177" s="4"/>
      <c r="O177" s="4"/>
      <c r="P177" s="4"/>
      <c r="Q177" s="4"/>
      <c r="R177" s="4"/>
      <c r="S177" s="4"/>
      <c r="T177" s="4"/>
      <c r="U177" s="4"/>
      <c r="V177" s="4"/>
      <c r="W177" s="4"/>
      <c r="X177" s="4"/>
      <c r="Y177" s="4"/>
      <c r="Z177" s="4"/>
    </row>
    <row r="178" spans="1:26" ht="16.5" customHeight="1">
      <c r="A178" s="4"/>
      <c r="B178" s="4"/>
      <c r="C178" s="4"/>
      <c r="D178" s="34"/>
      <c r="E178" s="4"/>
      <c r="F178" s="4"/>
      <c r="G178" s="4"/>
      <c r="H178" s="4"/>
      <c r="I178" s="4"/>
      <c r="J178" s="4"/>
      <c r="K178" s="4"/>
      <c r="L178" s="4"/>
      <c r="M178" s="4"/>
      <c r="N178" s="4"/>
      <c r="O178" s="4"/>
      <c r="P178" s="4"/>
      <c r="Q178" s="4"/>
      <c r="R178" s="4"/>
      <c r="S178" s="4"/>
      <c r="T178" s="4"/>
      <c r="U178" s="4"/>
      <c r="V178" s="4"/>
      <c r="W178" s="4"/>
      <c r="X178" s="4"/>
      <c r="Y178" s="4"/>
      <c r="Z178" s="4"/>
    </row>
    <row r="179" spans="1:26" ht="16.5" customHeight="1">
      <c r="A179" s="4"/>
      <c r="B179" s="4"/>
      <c r="C179" s="4"/>
      <c r="D179" s="34"/>
      <c r="E179" s="4"/>
      <c r="F179" s="4"/>
      <c r="G179" s="4"/>
      <c r="H179" s="4"/>
      <c r="I179" s="4"/>
      <c r="J179" s="4"/>
      <c r="K179" s="4"/>
      <c r="L179" s="4"/>
      <c r="M179" s="4"/>
      <c r="N179" s="4"/>
      <c r="O179" s="4"/>
      <c r="P179" s="4"/>
      <c r="Q179" s="4"/>
      <c r="R179" s="4"/>
      <c r="S179" s="4"/>
      <c r="T179" s="4"/>
      <c r="U179" s="4"/>
      <c r="V179" s="4"/>
      <c r="W179" s="4"/>
      <c r="X179" s="4"/>
      <c r="Y179" s="4"/>
      <c r="Z179" s="4"/>
    </row>
    <row r="180" spans="1:26" ht="16.5" customHeight="1">
      <c r="A180" s="4"/>
      <c r="B180" s="4"/>
      <c r="C180" s="4"/>
      <c r="D180" s="34"/>
      <c r="E180" s="4"/>
      <c r="F180" s="4"/>
      <c r="G180" s="4"/>
      <c r="H180" s="4"/>
      <c r="I180" s="4"/>
      <c r="J180" s="4"/>
      <c r="K180" s="4"/>
      <c r="L180" s="4"/>
      <c r="M180" s="4"/>
      <c r="N180" s="4"/>
      <c r="O180" s="4"/>
      <c r="P180" s="4"/>
      <c r="Q180" s="4"/>
      <c r="R180" s="4"/>
      <c r="S180" s="4"/>
      <c r="T180" s="4"/>
      <c r="U180" s="4"/>
      <c r="V180" s="4"/>
      <c r="W180" s="4"/>
      <c r="X180" s="4"/>
      <c r="Y180" s="4"/>
      <c r="Z180" s="4"/>
    </row>
    <row r="181" spans="1:26" ht="16.5" customHeight="1">
      <c r="A181" s="4"/>
      <c r="B181" s="4"/>
      <c r="C181" s="4"/>
      <c r="D181" s="34"/>
      <c r="E181" s="4"/>
      <c r="F181" s="4"/>
      <c r="G181" s="4"/>
      <c r="H181" s="4"/>
      <c r="I181" s="4"/>
      <c r="J181" s="4"/>
      <c r="K181" s="4"/>
      <c r="L181" s="4"/>
      <c r="M181" s="4"/>
      <c r="N181" s="4"/>
      <c r="O181" s="4"/>
      <c r="P181" s="4"/>
      <c r="Q181" s="4"/>
      <c r="R181" s="4"/>
      <c r="S181" s="4"/>
      <c r="T181" s="4"/>
      <c r="U181" s="4"/>
      <c r="V181" s="4"/>
      <c r="W181" s="4"/>
      <c r="X181" s="4"/>
      <c r="Y181" s="4"/>
      <c r="Z181" s="4"/>
    </row>
    <row r="182" spans="1:26" ht="16.5" customHeight="1">
      <c r="A182" s="4"/>
      <c r="B182" s="4"/>
      <c r="C182" s="4"/>
      <c r="D182" s="34"/>
      <c r="E182" s="4"/>
      <c r="F182" s="4"/>
      <c r="G182" s="4"/>
      <c r="H182" s="4"/>
      <c r="I182" s="4"/>
      <c r="J182" s="4"/>
      <c r="K182" s="4"/>
      <c r="L182" s="4"/>
      <c r="M182" s="4"/>
      <c r="N182" s="4"/>
      <c r="O182" s="4"/>
      <c r="P182" s="4"/>
      <c r="Q182" s="4"/>
      <c r="R182" s="4"/>
      <c r="S182" s="4"/>
      <c r="T182" s="4"/>
      <c r="U182" s="4"/>
      <c r="V182" s="4"/>
      <c r="W182" s="4"/>
      <c r="X182" s="4"/>
      <c r="Y182" s="4"/>
      <c r="Z182" s="4"/>
    </row>
    <row r="183" spans="1:26" ht="16.5" customHeight="1">
      <c r="A183" s="4"/>
      <c r="B183" s="4"/>
      <c r="C183" s="4"/>
      <c r="D183" s="34"/>
      <c r="E183" s="4"/>
      <c r="F183" s="4"/>
      <c r="G183" s="4"/>
      <c r="H183" s="4"/>
      <c r="I183" s="4"/>
      <c r="J183" s="4"/>
      <c r="K183" s="4"/>
      <c r="L183" s="4"/>
      <c r="M183" s="4"/>
      <c r="N183" s="4"/>
      <c r="O183" s="4"/>
      <c r="P183" s="4"/>
      <c r="Q183" s="4"/>
      <c r="R183" s="4"/>
      <c r="S183" s="4"/>
      <c r="T183" s="4"/>
      <c r="U183" s="4"/>
      <c r="V183" s="4"/>
      <c r="W183" s="4"/>
      <c r="X183" s="4"/>
      <c r="Y183" s="4"/>
      <c r="Z183" s="4"/>
    </row>
    <row r="184" spans="1:26" ht="16.5" customHeight="1">
      <c r="A184" s="4"/>
      <c r="B184" s="4"/>
      <c r="C184" s="4"/>
      <c r="D184" s="34"/>
      <c r="E184" s="4"/>
      <c r="F184" s="4"/>
      <c r="G184" s="4"/>
      <c r="H184" s="4"/>
      <c r="I184" s="4"/>
      <c r="J184" s="4"/>
      <c r="K184" s="4"/>
      <c r="L184" s="4"/>
      <c r="M184" s="4"/>
      <c r="N184" s="4"/>
      <c r="O184" s="4"/>
      <c r="P184" s="4"/>
      <c r="Q184" s="4"/>
      <c r="R184" s="4"/>
      <c r="S184" s="4"/>
      <c r="T184" s="4"/>
      <c r="U184" s="4"/>
      <c r="V184" s="4"/>
      <c r="W184" s="4"/>
      <c r="X184" s="4"/>
      <c r="Y184" s="4"/>
      <c r="Z184" s="4"/>
    </row>
    <row r="185" spans="1:26" ht="16.5" customHeight="1">
      <c r="A185" s="4"/>
      <c r="B185" s="4"/>
      <c r="C185" s="4"/>
      <c r="D185" s="34"/>
      <c r="E185" s="4"/>
      <c r="F185" s="4"/>
      <c r="G185" s="4"/>
      <c r="H185" s="4"/>
      <c r="I185" s="4"/>
      <c r="J185" s="4"/>
      <c r="K185" s="4"/>
      <c r="L185" s="4"/>
      <c r="M185" s="4"/>
      <c r="N185" s="4"/>
      <c r="O185" s="4"/>
      <c r="P185" s="4"/>
      <c r="Q185" s="4"/>
      <c r="R185" s="4"/>
      <c r="S185" s="4"/>
      <c r="T185" s="4"/>
      <c r="U185" s="4"/>
      <c r="V185" s="4"/>
      <c r="W185" s="4"/>
      <c r="X185" s="4"/>
      <c r="Y185" s="4"/>
      <c r="Z185" s="4"/>
    </row>
    <row r="186" spans="1:26" ht="16.5" customHeight="1">
      <c r="A186" s="4"/>
      <c r="B186" s="4"/>
      <c r="C186" s="4"/>
      <c r="D186" s="34"/>
      <c r="E186" s="4"/>
      <c r="F186" s="4"/>
      <c r="G186" s="4"/>
      <c r="H186" s="4"/>
      <c r="I186" s="4"/>
      <c r="J186" s="4"/>
      <c r="K186" s="4"/>
      <c r="L186" s="4"/>
      <c r="M186" s="4"/>
      <c r="N186" s="4"/>
      <c r="O186" s="4"/>
      <c r="P186" s="4"/>
      <c r="Q186" s="4"/>
      <c r="R186" s="4"/>
      <c r="S186" s="4"/>
      <c r="T186" s="4"/>
      <c r="U186" s="4"/>
      <c r="V186" s="4"/>
      <c r="W186" s="4"/>
      <c r="X186" s="4"/>
      <c r="Y186" s="4"/>
      <c r="Z186" s="4"/>
    </row>
    <row r="187" spans="1:26" ht="16.5" customHeight="1">
      <c r="A187" s="4"/>
      <c r="B187" s="4"/>
      <c r="C187" s="4"/>
      <c r="D187" s="34"/>
      <c r="E187" s="4"/>
      <c r="F187" s="4"/>
      <c r="G187" s="4"/>
      <c r="H187" s="4"/>
      <c r="I187" s="4"/>
      <c r="J187" s="4"/>
      <c r="K187" s="4"/>
      <c r="L187" s="4"/>
      <c r="M187" s="4"/>
      <c r="N187" s="4"/>
      <c r="O187" s="4"/>
      <c r="P187" s="4"/>
      <c r="Q187" s="4"/>
      <c r="R187" s="4"/>
      <c r="S187" s="4"/>
      <c r="T187" s="4"/>
      <c r="U187" s="4"/>
      <c r="V187" s="4"/>
      <c r="W187" s="4"/>
      <c r="X187" s="4"/>
      <c r="Y187" s="4"/>
      <c r="Z187" s="4"/>
    </row>
    <row r="188" spans="1:26" ht="16.5" customHeight="1">
      <c r="A188" s="4"/>
      <c r="B188" s="4"/>
      <c r="C188" s="4"/>
      <c r="D188" s="34"/>
      <c r="E188" s="4"/>
      <c r="F188" s="4"/>
      <c r="G188" s="4"/>
      <c r="H188" s="4"/>
      <c r="I188" s="4"/>
      <c r="J188" s="4"/>
      <c r="K188" s="4"/>
      <c r="L188" s="4"/>
      <c r="M188" s="4"/>
      <c r="N188" s="4"/>
      <c r="O188" s="4"/>
      <c r="P188" s="4"/>
      <c r="Q188" s="4"/>
      <c r="R188" s="4"/>
      <c r="S188" s="4"/>
      <c r="T188" s="4"/>
      <c r="U188" s="4"/>
      <c r="V188" s="4"/>
      <c r="W188" s="4"/>
      <c r="X188" s="4"/>
      <c r="Y188" s="4"/>
      <c r="Z188" s="4"/>
    </row>
    <row r="189" spans="1:26" ht="16.5" customHeight="1">
      <c r="A189" s="4"/>
      <c r="B189" s="4"/>
      <c r="C189" s="4"/>
      <c r="D189" s="34"/>
      <c r="E189" s="4"/>
      <c r="F189" s="4"/>
      <c r="G189" s="4"/>
      <c r="H189" s="4"/>
      <c r="I189" s="4"/>
      <c r="J189" s="4"/>
      <c r="K189" s="4"/>
      <c r="L189" s="4"/>
      <c r="M189" s="4"/>
      <c r="N189" s="4"/>
      <c r="O189" s="4"/>
      <c r="P189" s="4"/>
      <c r="Q189" s="4"/>
      <c r="R189" s="4"/>
      <c r="S189" s="4"/>
      <c r="T189" s="4"/>
      <c r="U189" s="4"/>
      <c r="V189" s="4"/>
      <c r="W189" s="4"/>
      <c r="X189" s="4"/>
      <c r="Y189" s="4"/>
      <c r="Z189" s="4"/>
    </row>
    <row r="190" spans="1:26" ht="16.5" customHeight="1">
      <c r="A190" s="4"/>
      <c r="B190" s="4"/>
      <c r="C190" s="4"/>
      <c r="D190" s="34"/>
      <c r="E190" s="4"/>
      <c r="F190" s="4"/>
      <c r="G190" s="4"/>
      <c r="H190" s="4"/>
      <c r="I190" s="4"/>
      <c r="J190" s="4"/>
      <c r="K190" s="4"/>
      <c r="L190" s="4"/>
      <c r="M190" s="4"/>
      <c r="N190" s="4"/>
      <c r="O190" s="4"/>
      <c r="P190" s="4"/>
      <c r="Q190" s="4"/>
      <c r="R190" s="4"/>
      <c r="S190" s="4"/>
      <c r="T190" s="4"/>
      <c r="U190" s="4"/>
      <c r="V190" s="4"/>
      <c r="W190" s="4"/>
      <c r="X190" s="4"/>
      <c r="Y190" s="4"/>
      <c r="Z190" s="4"/>
    </row>
    <row r="191" spans="1:26" ht="16.5" customHeight="1">
      <c r="A191" s="4"/>
      <c r="B191" s="4"/>
      <c r="C191" s="4"/>
      <c r="D191" s="34"/>
      <c r="E191" s="4"/>
      <c r="F191" s="4"/>
      <c r="G191" s="4"/>
      <c r="H191" s="4"/>
      <c r="I191" s="4"/>
      <c r="J191" s="4"/>
      <c r="K191" s="4"/>
      <c r="L191" s="4"/>
      <c r="M191" s="4"/>
      <c r="N191" s="4"/>
      <c r="O191" s="4"/>
      <c r="P191" s="4"/>
      <c r="Q191" s="4"/>
      <c r="R191" s="4"/>
      <c r="S191" s="4"/>
      <c r="T191" s="4"/>
      <c r="U191" s="4"/>
      <c r="V191" s="4"/>
      <c r="W191" s="4"/>
      <c r="X191" s="4"/>
      <c r="Y191" s="4"/>
      <c r="Z191" s="4"/>
    </row>
    <row r="192" spans="1:26" ht="16.5" customHeight="1">
      <c r="A192" s="4"/>
      <c r="B192" s="4"/>
      <c r="C192" s="4"/>
      <c r="D192" s="34"/>
      <c r="E192" s="4"/>
      <c r="F192" s="4"/>
      <c r="G192" s="4"/>
      <c r="H192" s="4"/>
      <c r="I192" s="4"/>
      <c r="J192" s="4"/>
      <c r="K192" s="4"/>
      <c r="L192" s="4"/>
      <c r="M192" s="4"/>
      <c r="N192" s="4"/>
      <c r="O192" s="4"/>
      <c r="P192" s="4"/>
      <c r="Q192" s="4"/>
      <c r="R192" s="4"/>
      <c r="S192" s="4"/>
      <c r="T192" s="4"/>
      <c r="U192" s="4"/>
      <c r="V192" s="4"/>
      <c r="W192" s="4"/>
      <c r="X192" s="4"/>
      <c r="Y192" s="4"/>
      <c r="Z192" s="4"/>
    </row>
    <row r="193" spans="1:26" ht="16.5" customHeight="1">
      <c r="A193" s="4"/>
      <c r="B193" s="4"/>
      <c r="C193" s="4"/>
      <c r="D193" s="34"/>
      <c r="E193" s="4"/>
      <c r="F193" s="4"/>
      <c r="G193" s="4"/>
      <c r="H193" s="4"/>
      <c r="I193" s="4"/>
      <c r="J193" s="4"/>
      <c r="K193" s="4"/>
      <c r="L193" s="4"/>
      <c r="M193" s="4"/>
      <c r="N193" s="4"/>
      <c r="O193" s="4"/>
      <c r="P193" s="4"/>
      <c r="Q193" s="4"/>
      <c r="R193" s="4"/>
      <c r="S193" s="4"/>
      <c r="T193" s="4"/>
      <c r="U193" s="4"/>
      <c r="V193" s="4"/>
      <c r="W193" s="4"/>
      <c r="X193" s="4"/>
      <c r="Y193" s="4"/>
      <c r="Z193" s="4"/>
    </row>
    <row r="194" spans="1:26" ht="16.5" customHeight="1">
      <c r="A194" s="4"/>
      <c r="B194" s="4"/>
      <c r="C194" s="4"/>
      <c r="D194" s="34"/>
      <c r="E194" s="4"/>
      <c r="F194" s="4"/>
      <c r="G194" s="4"/>
      <c r="H194" s="4"/>
      <c r="I194" s="4"/>
      <c r="J194" s="4"/>
      <c r="K194" s="4"/>
      <c r="L194" s="4"/>
      <c r="M194" s="4"/>
      <c r="N194" s="4"/>
      <c r="O194" s="4"/>
      <c r="P194" s="4"/>
      <c r="Q194" s="4"/>
      <c r="R194" s="4"/>
      <c r="S194" s="4"/>
      <c r="T194" s="4"/>
      <c r="U194" s="4"/>
      <c r="V194" s="4"/>
      <c r="W194" s="4"/>
      <c r="X194" s="4"/>
      <c r="Y194" s="4"/>
      <c r="Z194" s="4"/>
    </row>
    <row r="195" spans="1:26" ht="16.5" customHeight="1">
      <c r="A195" s="4"/>
      <c r="B195" s="4"/>
      <c r="C195" s="4"/>
      <c r="D195" s="34"/>
      <c r="E195" s="4"/>
      <c r="F195" s="4"/>
      <c r="G195" s="4"/>
      <c r="H195" s="4"/>
      <c r="I195" s="4"/>
      <c r="J195" s="4"/>
      <c r="K195" s="4"/>
      <c r="L195" s="4"/>
      <c r="M195" s="4"/>
      <c r="N195" s="4"/>
      <c r="O195" s="4"/>
      <c r="P195" s="4"/>
      <c r="Q195" s="4"/>
      <c r="R195" s="4"/>
      <c r="S195" s="4"/>
      <c r="T195" s="4"/>
      <c r="U195" s="4"/>
      <c r="V195" s="4"/>
      <c r="W195" s="4"/>
      <c r="X195" s="4"/>
      <c r="Y195" s="4"/>
      <c r="Z195" s="4"/>
    </row>
    <row r="196" spans="1:26" ht="16.5" customHeight="1">
      <c r="A196" s="4"/>
      <c r="B196" s="4"/>
      <c r="C196" s="4"/>
      <c r="D196" s="34"/>
      <c r="E196" s="4"/>
      <c r="F196" s="4"/>
      <c r="G196" s="4"/>
      <c r="H196" s="4"/>
      <c r="I196" s="4"/>
      <c r="J196" s="4"/>
      <c r="K196" s="4"/>
      <c r="L196" s="4"/>
      <c r="M196" s="4"/>
      <c r="N196" s="4"/>
      <c r="O196" s="4"/>
      <c r="P196" s="4"/>
      <c r="Q196" s="4"/>
      <c r="R196" s="4"/>
      <c r="S196" s="4"/>
      <c r="T196" s="4"/>
      <c r="U196" s="4"/>
      <c r="V196" s="4"/>
      <c r="W196" s="4"/>
      <c r="X196" s="4"/>
      <c r="Y196" s="4"/>
      <c r="Z196" s="4"/>
    </row>
    <row r="197" spans="1:26" ht="16.5" customHeight="1">
      <c r="A197" s="4"/>
      <c r="B197" s="4"/>
      <c r="C197" s="4"/>
      <c r="D197" s="34"/>
      <c r="E197" s="4"/>
      <c r="F197" s="4"/>
      <c r="G197" s="4"/>
      <c r="H197" s="4"/>
      <c r="I197" s="4"/>
      <c r="J197" s="4"/>
      <c r="K197" s="4"/>
      <c r="L197" s="4"/>
      <c r="M197" s="4"/>
      <c r="N197" s="4"/>
      <c r="O197" s="4"/>
      <c r="P197" s="4"/>
      <c r="Q197" s="4"/>
      <c r="R197" s="4"/>
      <c r="S197" s="4"/>
      <c r="T197" s="4"/>
      <c r="U197" s="4"/>
      <c r="V197" s="4"/>
      <c r="W197" s="4"/>
      <c r="X197" s="4"/>
      <c r="Y197" s="4"/>
      <c r="Z197" s="4"/>
    </row>
    <row r="198" spans="1:26" ht="16.5" customHeight="1">
      <c r="A198" s="4"/>
      <c r="B198" s="4"/>
      <c r="C198" s="4"/>
      <c r="D198" s="34"/>
      <c r="E198" s="4"/>
      <c r="F198" s="4"/>
      <c r="G198" s="4"/>
      <c r="H198" s="4"/>
      <c r="I198" s="4"/>
      <c r="J198" s="4"/>
      <c r="K198" s="4"/>
      <c r="L198" s="4"/>
      <c r="M198" s="4"/>
      <c r="N198" s="4"/>
      <c r="O198" s="4"/>
      <c r="P198" s="4"/>
      <c r="Q198" s="4"/>
      <c r="R198" s="4"/>
      <c r="S198" s="4"/>
      <c r="T198" s="4"/>
      <c r="U198" s="4"/>
      <c r="V198" s="4"/>
      <c r="W198" s="4"/>
      <c r="X198" s="4"/>
      <c r="Y198" s="4"/>
      <c r="Z198" s="4"/>
    </row>
    <row r="199" spans="1:26" ht="16.5" customHeight="1">
      <c r="A199" s="4"/>
      <c r="B199" s="4"/>
      <c r="C199" s="4"/>
      <c r="D199" s="34"/>
      <c r="E199" s="4"/>
      <c r="F199" s="4"/>
      <c r="G199" s="4"/>
      <c r="H199" s="4"/>
      <c r="I199" s="4"/>
      <c r="J199" s="4"/>
      <c r="K199" s="4"/>
      <c r="L199" s="4"/>
      <c r="M199" s="4"/>
      <c r="N199" s="4"/>
      <c r="O199" s="4"/>
      <c r="P199" s="4"/>
      <c r="Q199" s="4"/>
      <c r="R199" s="4"/>
      <c r="S199" s="4"/>
      <c r="T199" s="4"/>
      <c r="U199" s="4"/>
      <c r="V199" s="4"/>
      <c r="W199" s="4"/>
      <c r="X199" s="4"/>
      <c r="Y199" s="4"/>
      <c r="Z199" s="4"/>
    </row>
    <row r="200" spans="1:26" ht="16.5" customHeight="1">
      <c r="A200" s="4"/>
      <c r="B200" s="4"/>
      <c r="C200" s="4"/>
      <c r="D200" s="34"/>
      <c r="E200" s="4"/>
      <c r="F200" s="4"/>
      <c r="G200" s="4"/>
      <c r="H200" s="4"/>
      <c r="I200" s="4"/>
      <c r="J200" s="4"/>
      <c r="K200" s="4"/>
      <c r="L200" s="4"/>
      <c r="M200" s="4"/>
      <c r="N200" s="4"/>
      <c r="O200" s="4"/>
      <c r="P200" s="4"/>
      <c r="Q200" s="4"/>
      <c r="R200" s="4"/>
      <c r="S200" s="4"/>
      <c r="T200" s="4"/>
      <c r="U200" s="4"/>
      <c r="V200" s="4"/>
      <c r="W200" s="4"/>
      <c r="X200" s="4"/>
      <c r="Y200" s="4"/>
      <c r="Z200" s="4"/>
    </row>
    <row r="201" spans="1:26" ht="16.5" customHeight="1">
      <c r="A201" s="4"/>
      <c r="B201" s="4"/>
      <c r="C201" s="4"/>
      <c r="D201" s="34"/>
      <c r="E201" s="4"/>
      <c r="F201" s="4"/>
      <c r="G201" s="4"/>
      <c r="H201" s="4"/>
      <c r="I201" s="4"/>
      <c r="J201" s="4"/>
      <c r="K201" s="4"/>
      <c r="L201" s="4"/>
      <c r="M201" s="4"/>
      <c r="N201" s="4"/>
      <c r="O201" s="4"/>
      <c r="P201" s="4"/>
      <c r="Q201" s="4"/>
      <c r="R201" s="4"/>
      <c r="S201" s="4"/>
      <c r="T201" s="4"/>
      <c r="U201" s="4"/>
      <c r="V201" s="4"/>
      <c r="W201" s="4"/>
      <c r="X201" s="4"/>
      <c r="Y201" s="4"/>
      <c r="Z201" s="4"/>
    </row>
    <row r="202" spans="1:26" ht="16.5" customHeight="1">
      <c r="A202" s="4"/>
      <c r="B202" s="4"/>
      <c r="C202" s="4"/>
      <c r="D202" s="34"/>
      <c r="E202" s="4"/>
      <c r="F202" s="4"/>
      <c r="G202" s="4"/>
      <c r="H202" s="4"/>
      <c r="I202" s="4"/>
      <c r="J202" s="4"/>
      <c r="K202" s="4"/>
      <c r="L202" s="4"/>
      <c r="M202" s="4"/>
      <c r="N202" s="4"/>
      <c r="O202" s="4"/>
      <c r="P202" s="4"/>
      <c r="Q202" s="4"/>
      <c r="R202" s="4"/>
      <c r="S202" s="4"/>
      <c r="T202" s="4"/>
      <c r="U202" s="4"/>
      <c r="V202" s="4"/>
      <c r="W202" s="4"/>
      <c r="X202" s="4"/>
      <c r="Y202" s="4"/>
      <c r="Z202" s="4"/>
    </row>
    <row r="203" spans="1:26" ht="16.5" customHeight="1">
      <c r="A203" s="4"/>
      <c r="B203" s="4"/>
      <c r="C203" s="4"/>
      <c r="D203" s="34"/>
      <c r="E203" s="4"/>
      <c r="F203" s="4"/>
      <c r="G203" s="4"/>
      <c r="H203" s="4"/>
      <c r="I203" s="4"/>
      <c r="J203" s="4"/>
      <c r="K203" s="4"/>
      <c r="L203" s="4"/>
      <c r="M203" s="4"/>
      <c r="N203" s="4"/>
      <c r="O203" s="4"/>
      <c r="P203" s="4"/>
      <c r="Q203" s="4"/>
      <c r="R203" s="4"/>
      <c r="S203" s="4"/>
      <c r="T203" s="4"/>
      <c r="U203" s="4"/>
      <c r="V203" s="4"/>
      <c r="W203" s="4"/>
      <c r="X203" s="4"/>
      <c r="Y203" s="4"/>
      <c r="Z203" s="4"/>
    </row>
    <row r="204" spans="1:26" ht="16.5" customHeight="1">
      <c r="A204" s="4"/>
      <c r="B204" s="4"/>
      <c r="C204" s="4"/>
      <c r="D204" s="34"/>
      <c r="E204" s="4"/>
      <c r="F204" s="4"/>
      <c r="G204" s="4"/>
      <c r="H204" s="4"/>
      <c r="I204" s="4"/>
      <c r="J204" s="4"/>
      <c r="K204" s="4"/>
      <c r="L204" s="4"/>
      <c r="M204" s="4"/>
      <c r="N204" s="4"/>
      <c r="O204" s="4"/>
      <c r="P204" s="4"/>
      <c r="Q204" s="4"/>
      <c r="R204" s="4"/>
      <c r="S204" s="4"/>
      <c r="T204" s="4"/>
      <c r="U204" s="4"/>
      <c r="V204" s="4"/>
      <c r="W204" s="4"/>
      <c r="X204" s="4"/>
      <c r="Y204" s="4"/>
      <c r="Z204" s="4"/>
    </row>
    <row r="205" spans="1:26" ht="16.5" customHeight="1">
      <c r="A205" s="4"/>
      <c r="B205" s="4"/>
      <c r="C205" s="4"/>
      <c r="D205" s="34"/>
      <c r="E205" s="4"/>
      <c r="F205" s="4"/>
      <c r="G205" s="4"/>
      <c r="H205" s="4"/>
      <c r="I205" s="4"/>
      <c r="J205" s="4"/>
      <c r="K205" s="4"/>
      <c r="L205" s="4"/>
      <c r="M205" s="4"/>
      <c r="N205" s="4"/>
      <c r="O205" s="4"/>
      <c r="P205" s="4"/>
      <c r="Q205" s="4"/>
      <c r="R205" s="4"/>
      <c r="S205" s="4"/>
      <c r="T205" s="4"/>
      <c r="U205" s="4"/>
      <c r="V205" s="4"/>
      <c r="W205" s="4"/>
      <c r="X205" s="4"/>
      <c r="Y205" s="4"/>
      <c r="Z205" s="4"/>
    </row>
    <row r="206" spans="1:26" ht="16.5" customHeight="1">
      <c r="A206" s="4"/>
      <c r="B206" s="4"/>
      <c r="C206" s="4"/>
      <c r="D206" s="34"/>
      <c r="E206" s="4"/>
      <c r="F206" s="4"/>
      <c r="G206" s="4"/>
      <c r="H206" s="4"/>
      <c r="I206" s="4"/>
      <c r="J206" s="4"/>
      <c r="K206" s="4"/>
      <c r="L206" s="4"/>
      <c r="M206" s="4"/>
      <c r="N206" s="4"/>
      <c r="O206" s="4"/>
      <c r="P206" s="4"/>
      <c r="Q206" s="4"/>
      <c r="R206" s="4"/>
      <c r="S206" s="4"/>
      <c r="T206" s="4"/>
      <c r="U206" s="4"/>
      <c r="V206" s="4"/>
      <c r="W206" s="4"/>
      <c r="X206" s="4"/>
      <c r="Y206" s="4"/>
      <c r="Z206" s="4"/>
    </row>
    <row r="207" spans="1:26" ht="16.5" customHeight="1">
      <c r="A207" s="4"/>
      <c r="B207" s="4"/>
      <c r="C207" s="4"/>
      <c r="D207" s="34"/>
      <c r="E207" s="4"/>
      <c r="F207" s="4"/>
      <c r="G207" s="4"/>
      <c r="H207" s="4"/>
      <c r="I207" s="4"/>
      <c r="J207" s="4"/>
      <c r="K207" s="4"/>
      <c r="L207" s="4"/>
      <c r="M207" s="4"/>
      <c r="N207" s="4"/>
      <c r="O207" s="4"/>
      <c r="P207" s="4"/>
      <c r="Q207" s="4"/>
      <c r="R207" s="4"/>
      <c r="S207" s="4"/>
      <c r="T207" s="4"/>
      <c r="U207" s="4"/>
      <c r="V207" s="4"/>
      <c r="W207" s="4"/>
      <c r="X207" s="4"/>
      <c r="Y207" s="4"/>
      <c r="Z207" s="4"/>
    </row>
    <row r="208" spans="1:26" ht="16.5" customHeight="1">
      <c r="A208" s="4"/>
      <c r="B208" s="4"/>
      <c r="C208" s="4"/>
      <c r="D208" s="34"/>
      <c r="E208" s="4"/>
      <c r="F208" s="4"/>
      <c r="G208" s="4"/>
      <c r="H208" s="4"/>
      <c r="I208" s="4"/>
      <c r="J208" s="4"/>
      <c r="K208" s="4"/>
      <c r="L208" s="4"/>
      <c r="M208" s="4"/>
      <c r="N208" s="4"/>
      <c r="O208" s="4"/>
      <c r="P208" s="4"/>
      <c r="Q208" s="4"/>
      <c r="R208" s="4"/>
      <c r="S208" s="4"/>
      <c r="T208" s="4"/>
      <c r="U208" s="4"/>
      <c r="V208" s="4"/>
      <c r="W208" s="4"/>
      <c r="X208" s="4"/>
      <c r="Y208" s="4"/>
      <c r="Z208" s="4"/>
    </row>
    <row r="209" spans="1:26" ht="16.5" customHeight="1">
      <c r="A209" s="4"/>
      <c r="B209" s="4"/>
      <c r="C209" s="4"/>
      <c r="D209" s="34"/>
      <c r="E209" s="4"/>
      <c r="F209" s="4"/>
      <c r="G209" s="4"/>
      <c r="H209" s="4"/>
      <c r="I209" s="4"/>
      <c r="J209" s="4"/>
      <c r="K209" s="4"/>
      <c r="L209" s="4"/>
      <c r="M209" s="4"/>
      <c r="N209" s="4"/>
      <c r="O209" s="4"/>
      <c r="P209" s="4"/>
      <c r="Q209" s="4"/>
      <c r="R209" s="4"/>
      <c r="S209" s="4"/>
      <c r="T209" s="4"/>
      <c r="U209" s="4"/>
      <c r="V209" s="4"/>
      <c r="W209" s="4"/>
      <c r="X209" s="4"/>
      <c r="Y209" s="4"/>
      <c r="Z209" s="4"/>
    </row>
    <row r="210" spans="1:26" ht="16.5" customHeight="1">
      <c r="A210" s="4"/>
      <c r="B210" s="4"/>
      <c r="C210" s="4"/>
      <c r="D210" s="34"/>
      <c r="E210" s="4"/>
      <c r="F210" s="4"/>
      <c r="G210" s="4"/>
      <c r="H210" s="4"/>
      <c r="I210" s="4"/>
      <c r="J210" s="4"/>
      <c r="K210" s="4"/>
      <c r="L210" s="4"/>
      <c r="M210" s="4"/>
      <c r="N210" s="4"/>
      <c r="O210" s="4"/>
      <c r="P210" s="4"/>
      <c r="Q210" s="4"/>
      <c r="R210" s="4"/>
      <c r="S210" s="4"/>
      <c r="T210" s="4"/>
      <c r="U210" s="4"/>
      <c r="V210" s="4"/>
      <c r="W210" s="4"/>
      <c r="X210" s="4"/>
      <c r="Y210" s="4"/>
      <c r="Z210" s="4"/>
    </row>
    <row r="211" spans="1:26" ht="16.5" customHeight="1">
      <c r="A211" s="4"/>
      <c r="B211" s="4"/>
      <c r="C211" s="4"/>
      <c r="D211" s="34"/>
      <c r="E211" s="4"/>
      <c r="F211" s="4"/>
      <c r="G211" s="4"/>
      <c r="H211" s="4"/>
      <c r="I211" s="4"/>
      <c r="J211" s="4"/>
      <c r="K211" s="4"/>
      <c r="L211" s="4"/>
      <c r="M211" s="4"/>
      <c r="N211" s="4"/>
      <c r="O211" s="4"/>
      <c r="P211" s="4"/>
      <c r="Q211" s="4"/>
      <c r="R211" s="4"/>
      <c r="S211" s="4"/>
      <c r="T211" s="4"/>
      <c r="U211" s="4"/>
      <c r="V211" s="4"/>
      <c r="W211" s="4"/>
      <c r="X211" s="4"/>
      <c r="Y211" s="4"/>
      <c r="Z211" s="4"/>
    </row>
    <row r="212" spans="1:26" ht="16.5" customHeight="1">
      <c r="A212" s="4"/>
      <c r="B212" s="4"/>
      <c r="C212" s="4"/>
      <c r="D212" s="34"/>
      <c r="E212" s="4"/>
      <c r="F212" s="4"/>
      <c r="G212" s="4"/>
      <c r="H212" s="4"/>
      <c r="I212" s="4"/>
      <c r="J212" s="4"/>
      <c r="K212" s="4"/>
      <c r="L212" s="4"/>
      <c r="M212" s="4"/>
      <c r="N212" s="4"/>
      <c r="O212" s="4"/>
      <c r="P212" s="4"/>
      <c r="Q212" s="4"/>
      <c r="R212" s="4"/>
      <c r="S212" s="4"/>
      <c r="T212" s="4"/>
      <c r="U212" s="4"/>
      <c r="V212" s="4"/>
      <c r="W212" s="4"/>
      <c r="X212" s="4"/>
      <c r="Y212" s="4"/>
      <c r="Z212" s="4"/>
    </row>
    <row r="213" spans="1:26" ht="16.5" customHeight="1">
      <c r="A213" s="4"/>
      <c r="B213" s="4"/>
      <c r="C213" s="4"/>
      <c r="D213" s="34"/>
      <c r="E213" s="4"/>
      <c r="F213" s="4"/>
      <c r="G213" s="4"/>
      <c r="H213" s="4"/>
      <c r="I213" s="4"/>
      <c r="J213" s="4"/>
      <c r="K213" s="4"/>
      <c r="L213" s="4"/>
      <c r="M213" s="4"/>
      <c r="N213" s="4"/>
      <c r="O213" s="4"/>
      <c r="P213" s="4"/>
      <c r="Q213" s="4"/>
      <c r="R213" s="4"/>
      <c r="S213" s="4"/>
      <c r="T213" s="4"/>
      <c r="U213" s="4"/>
      <c r="V213" s="4"/>
      <c r="W213" s="4"/>
      <c r="X213" s="4"/>
      <c r="Y213" s="4"/>
      <c r="Z213" s="4"/>
    </row>
    <row r="214" spans="1:26" ht="16.5" customHeight="1">
      <c r="A214" s="4"/>
      <c r="B214" s="4"/>
      <c r="C214" s="4"/>
      <c r="D214" s="34"/>
      <c r="E214" s="4"/>
      <c r="F214" s="4"/>
      <c r="G214" s="4"/>
      <c r="H214" s="4"/>
      <c r="I214" s="4"/>
      <c r="J214" s="4"/>
      <c r="K214" s="4"/>
      <c r="L214" s="4"/>
      <c r="M214" s="4"/>
      <c r="N214" s="4"/>
      <c r="O214" s="4"/>
      <c r="P214" s="4"/>
      <c r="Q214" s="4"/>
      <c r="R214" s="4"/>
      <c r="S214" s="4"/>
      <c r="T214" s="4"/>
      <c r="U214" s="4"/>
      <c r="V214" s="4"/>
      <c r="W214" s="4"/>
      <c r="X214" s="4"/>
      <c r="Y214" s="4"/>
      <c r="Z214" s="4"/>
    </row>
    <row r="215" spans="1:26" ht="16.5" customHeight="1">
      <c r="A215" s="4"/>
      <c r="B215" s="4"/>
      <c r="C215" s="4"/>
      <c r="D215" s="34"/>
      <c r="E215" s="4"/>
      <c r="F215" s="4"/>
      <c r="G215" s="4"/>
      <c r="H215" s="4"/>
      <c r="I215" s="4"/>
      <c r="J215" s="4"/>
      <c r="K215" s="4"/>
      <c r="L215" s="4"/>
      <c r="M215" s="4"/>
      <c r="N215" s="4"/>
      <c r="O215" s="4"/>
      <c r="P215" s="4"/>
      <c r="Q215" s="4"/>
      <c r="R215" s="4"/>
      <c r="S215" s="4"/>
      <c r="T215" s="4"/>
      <c r="U215" s="4"/>
      <c r="V215" s="4"/>
      <c r="W215" s="4"/>
      <c r="X215" s="4"/>
      <c r="Y215" s="4"/>
      <c r="Z215" s="4"/>
    </row>
    <row r="216" spans="1:26" ht="16.5" customHeight="1">
      <c r="A216" s="4"/>
      <c r="B216" s="4"/>
      <c r="C216" s="4"/>
      <c r="D216" s="34"/>
      <c r="E216" s="4"/>
      <c r="F216" s="4"/>
      <c r="G216" s="4"/>
      <c r="H216" s="4"/>
      <c r="I216" s="4"/>
      <c r="J216" s="4"/>
      <c r="K216" s="4"/>
      <c r="L216" s="4"/>
      <c r="M216" s="4"/>
      <c r="N216" s="4"/>
      <c r="O216" s="4"/>
      <c r="P216" s="4"/>
      <c r="Q216" s="4"/>
      <c r="R216" s="4"/>
      <c r="S216" s="4"/>
      <c r="T216" s="4"/>
      <c r="U216" s="4"/>
      <c r="V216" s="4"/>
      <c r="W216" s="4"/>
      <c r="X216" s="4"/>
      <c r="Y216" s="4"/>
      <c r="Z216" s="4"/>
    </row>
    <row r="217" spans="1:26" ht="16.5" customHeight="1">
      <c r="A217" s="4"/>
      <c r="B217" s="4"/>
      <c r="C217" s="4"/>
      <c r="D217" s="34"/>
      <c r="E217" s="4"/>
      <c r="F217" s="4"/>
      <c r="G217" s="4"/>
      <c r="H217" s="4"/>
      <c r="I217" s="4"/>
      <c r="J217" s="4"/>
      <c r="K217" s="4"/>
      <c r="L217" s="4"/>
      <c r="M217" s="4"/>
      <c r="N217" s="4"/>
      <c r="O217" s="4"/>
      <c r="P217" s="4"/>
      <c r="Q217" s="4"/>
      <c r="R217" s="4"/>
      <c r="S217" s="4"/>
      <c r="T217" s="4"/>
      <c r="U217" s="4"/>
      <c r="V217" s="4"/>
      <c r="W217" s="4"/>
      <c r="X217" s="4"/>
      <c r="Y217" s="4"/>
      <c r="Z217" s="4"/>
    </row>
    <row r="218" spans="1:26" ht="16.5" customHeight="1">
      <c r="A218" s="4"/>
      <c r="B218" s="4"/>
      <c r="C218" s="4"/>
      <c r="D218" s="34"/>
      <c r="E218" s="4"/>
      <c r="F218" s="4"/>
      <c r="G218" s="4"/>
      <c r="H218" s="4"/>
      <c r="I218" s="4"/>
      <c r="J218" s="4"/>
      <c r="K218" s="4"/>
      <c r="L218" s="4"/>
      <c r="M218" s="4"/>
      <c r="N218" s="4"/>
      <c r="O218" s="4"/>
      <c r="P218" s="4"/>
      <c r="Q218" s="4"/>
      <c r="R218" s="4"/>
      <c r="S218" s="4"/>
      <c r="T218" s="4"/>
      <c r="U218" s="4"/>
      <c r="V218" s="4"/>
      <c r="W218" s="4"/>
      <c r="X218" s="4"/>
      <c r="Y218" s="4"/>
      <c r="Z218" s="4"/>
    </row>
    <row r="219" spans="1:26" ht="16.5" customHeight="1">
      <c r="A219" s="4"/>
      <c r="B219" s="4"/>
      <c r="C219" s="4"/>
      <c r="D219" s="34"/>
      <c r="E219" s="4"/>
      <c r="F219" s="4"/>
      <c r="G219" s="4"/>
      <c r="H219" s="4"/>
      <c r="I219" s="4"/>
      <c r="J219" s="4"/>
      <c r="K219" s="4"/>
      <c r="L219" s="4"/>
      <c r="M219" s="4"/>
      <c r="N219" s="4"/>
      <c r="O219" s="4"/>
      <c r="P219" s="4"/>
      <c r="Q219" s="4"/>
      <c r="R219" s="4"/>
      <c r="S219" s="4"/>
      <c r="T219" s="4"/>
      <c r="U219" s="4"/>
      <c r="V219" s="4"/>
      <c r="W219" s="4"/>
      <c r="X219" s="4"/>
      <c r="Y219" s="4"/>
      <c r="Z219" s="4"/>
    </row>
    <row r="220" spans="1:26" ht="16.5" customHeight="1">
      <c r="A220" s="4"/>
      <c r="B220" s="4"/>
      <c r="C220" s="4"/>
      <c r="D220" s="34"/>
      <c r="E220" s="4"/>
      <c r="F220" s="4"/>
      <c r="G220" s="4"/>
      <c r="H220" s="4"/>
      <c r="I220" s="4"/>
      <c r="J220" s="4"/>
      <c r="K220" s="4"/>
      <c r="L220" s="4"/>
      <c r="M220" s="4"/>
      <c r="N220" s="4"/>
      <c r="O220" s="4"/>
      <c r="P220" s="4"/>
      <c r="Q220" s="4"/>
      <c r="R220" s="4"/>
      <c r="S220" s="4"/>
      <c r="T220" s="4"/>
      <c r="U220" s="4"/>
      <c r="V220" s="4"/>
      <c r="W220" s="4"/>
      <c r="X220" s="4"/>
      <c r="Y220" s="4"/>
      <c r="Z220" s="4"/>
    </row>
    <row r="221" spans="1:26" ht="16.5" customHeight="1">
      <c r="A221" s="4"/>
      <c r="B221" s="4"/>
      <c r="C221" s="4"/>
      <c r="D221" s="34"/>
      <c r="E221" s="4"/>
      <c r="F221" s="4"/>
      <c r="G221" s="4"/>
      <c r="H221" s="4"/>
      <c r="I221" s="4"/>
      <c r="J221" s="4"/>
      <c r="K221" s="4"/>
      <c r="L221" s="4"/>
      <c r="M221" s="4"/>
      <c r="N221" s="4"/>
      <c r="O221" s="4"/>
      <c r="P221" s="4"/>
      <c r="Q221" s="4"/>
      <c r="R221" s="4"/>
      <c r="S221" s="4"/>
      <c r="T221" s="4"/>
      <c r="U221" s="4"/>
      <c r="V221" s="4"/>
      <c r="W221" s="4"/>
      <c r="X221" s="4"/>
      <c r="Y221" s="4"/>
      <c r="Z221" s="4"/>
    </row>
    <row r="222" spans="1:26" ht="16.5" customHeight="1">
      <c r="A222" s="4"/>
      <c r="B222" s="4"/>
      <c r="C222" s="4"/>
      <c r="D222" s="34"/>
      <c r="E222" s="4"/>
      <c r="F222" s="4"/>
      <c r="G222" s="4"/>
      <c r="H222" s="4"/>
      <c r="I222" s="4"/>
      <c r="J222" s="4"/>
      <c r="K222" s="4"/>
      <c r="L222" s="4"/>
      <c r="M222" s="4"/>
      <c r="N222" s="4"/>
      <c r="O222" s="4"/>
      <c r="P222" s="4"/>
      <c r="Q222" s="4"/>
      <c r="R222" s="4"/>
      <c r="S222" s="4"/>
      <c r="T222" s="4"/>
      <c r="U222" s="4"/>
      <c r="V222" s="4"/>
      <c r="W222" s="4"/>
      <c r="X222" s="4"/>
      <c r="Y222" s="4"/>
      <c r="Z222" s="4"/>
    </row>
    <row r="223" spans="1:26" ht="16.5" customHeight="1">
      <c r="A223" s="4"/>
      <c r="B223" s="4"/>
      <c r="C223" s="4"/>
      <c r="D223" s="34"/>
      <c r="E223" s="4"/>
      <c r="F223" s="4"/>
      <c r="G223" s="4"/>
      <c r="H223" s="4"/>
      <c r="I223" s="4"/>
      <c r="J223" s="4"/>
      <c r="K223" s="4"/>
      <c r="L223" s="4"/>
      <c r="M223" s="4"/>
      <c r="N223" s="4"/>
      <c r="O223" s="4"/>
      <c r="P223" s="4"/>
      <c r="Q223" s="4"/>
      <c r="R223" s="4"/>
      <c r="S223" s="4"/>
      <c r="T223" s="4"/>
      <c r="U223" s="4"/>
      <c r="V223" s="4"/>
      <c r="W223" s="4"/>
      <c r="X223" s="4"/>
      <c r="Y223" s="4"/>
      <c r="Z223" s="4"/>
    </row>
    <row r="224" spans="1:26" ht="16.5" customHeight="1">
      <c r="A224" s="4"/>
      <c r="B224" s="4"/>
      <c r="C224" s="4"/>
      <c r="D224" s="34"/>
      <c r="E224" s="4"/>
      <c r="F224" s="4"/>
      <c r="G224" s="4"/>
      <c r="H224" s="4"/>
      <c r="I224" s="4"/>
      <c r="J224" s="4"/>
      <c r="K224" s="4"/>
      <c r="L224" s="4"/>
      <c r="M224" s="4"/>
      <c r="N224" s="4"/>
      <c r="O224" s="4"/>
      <c r="P224" s="4"/>
      <c r="Q224" s="4"/>
      <c r="R224" s="4"/>
      <c r="S224" s="4"/>
      <c r="T224" s="4"/>
      <c r="U224" s="4"/>
      <c r="V224" s="4"/>
      <c r="W224" s="4"/>
      <c r="X224" s="4"/>
      <c r="Y224" s="4"/>
      <c r="Z224" s="4"/>
    </row>
    <row r="225" spans="1:26" ht="16.5" customHeight="1">
      <c r="A225" s="4"/>
      <c r="B225" s="4"/>
      <c r="C225" s="4"/>
      <c r="D225" s="34"/>
      <c r="E225" s="4"/>
      <c r="F225" s="4"/>
      <c r="G225" s="4"/>
      <c r="H225" s="4"/>
      <c r="I225" s="4"/>
      <c r="J225" s="4"/>
      <c r="K225" s="4"/>
      <c r="L225" s="4"/>
      <c r="M225" s="4"/>
      <c r="N225" s="4"/>
      <c r="O225" s="4"/>
      <c r="P225" s="4"/>
      <c r="Q225" s="4"/>
      <c r="R225" s="4"/>
      <c r="S225" s="4"/>
      <c r="T225" s="4"/>
      <c r="U225" s="4"/>
      <c r="V225" s="4"/>
      <c r="W225" s="4"/>
      <c r="X225" s="4"/>
      <c r="Y225" s="4"/>
      <c r="Z225" s="4"/>
    </row>
    <row r="226" spans="1:26" ht="16.5" customHeight="1">
      <c r="A226" s="4"/>
      <c r="B226" s="4"/>
      <c r="C226" s="4"/>
      <c r="D226" s="34"/>
      <c r="E226" s="4"/>
      <c r="F226" s="4"/>
      <c r="G226" s="4"/>
      <c r="H226" s="4"/>
      <c r="I226" s="4"/>
      <c r="J226" s="4"/>
      <c r="K226" s="4"/>
      <c r="L226" s="4"/>
      <c r="M226" s="4"/>
      <c r="N226" s="4"/>
      <c r="O226" s="4"/>
      <c r="P226" s="4"/>
      <c r="Q226" s="4"/>
      <c r="R226" s="4"/>
      <c r="S226" s="4"/>
      <c r="T226" s="4"/>
      <c r="U226" s="4"/>
      <c r="V226" s="4"/>
      <c r="W226" s="4"/>
      <c r="X226" s="4"/>
      <c r="Y226" s="4"/>
      <c r="Z226" s="4"/>
    </row>
    <row r="227" spans="1:26" ht="16.5" customHeight="1">
      <c r="A227" s="4"/>
      <c r="B227" s="4"/>
      <c r="C227" s="4"/>
      <c r="D227" s="34"/>
      <c r="E227" s="4"/>
      <c r="F227" s="4"/>
      <c r="G227" s="4"/>
      <c r="H227" s="4"/>
      <c r="I227" s="4"/>
      <c r="J227" s="4"/>
      <c r="K227" s="4"/>
      <c r="L227" s="4"/>
      <c r="M227" s="4"/>
      <c r="N227" s="4"/>
      <c r="O227" s="4"/>
      <c r="P227" s="4"/>
      <c r="Q227" s="4"/>
      <c r="R227" s="4"/>
      <c r="S227" s="4"/>
      <c r="T227" s="4"/>
      <c r="U227" s="4"/>
      <c r="V227" s="4"/>
      <c r="W227" s="4"/>
      <c r="X227" s="4"/>
      <c r="Y227" s="4"/>
      <c r="Z227" s="4"/>
    </row>
    <row r="228" spans="1:26" ht="16.5" customHeight="1">
      <c r="A228" s="4"/>
      <c r="B228" s="4"/>
      <c r="C228" s="4"/>
      <c r="D228" s="34"/>
      <c r="E228" s="4"/>
      <c r="F228" s="4"/>
      <c r="G228" s="4"/>
      <c r="H228" s="4"/>
      <c r="I228" s="4"/>
      <c r="J228" s="4"/>
      <c r="K228" s="4"/>
      <c r="L228" s="4"/>
      <c r="M228" s="4"/>
      <c r="N228" s="4"/>
      <c r="O228" s="4"/>
      <c r="P228" s="4"/>
      <c r="Q228" s="4"/>
      <c r="R228" s="4"/>
      <c r="S228" s="4"/>
      <c r="T228" s="4"/>
      <c r="U228" s="4"/>
      <c r="V228" s="4"/>
      <c r="W228" s="4"/>
      <c r="X228" s="4"/>
      <c r="Y228" s="4"/>
      <c r="Z228" s="4"/>
    </row>
    <row r="229" spans="1:26" ht="16.5" customHeight="1">
      <c r="A229" s="4"/>
      <c r="B229" s="4"/>
      <c r="C229" s="4"/>
      <c r="D229" s="34"/>
      <c r="E229" s="4"/>
      <c r="F229" s="4"/>
      <c r="G229" s="4"/>
      <c r="H229" s="4"/>
      <c r="I229" s="4"/>
      <c r="J229" s="4"/>
      <c r="K229" s="4"/>
      <c r="L229" s="4"/>
      <c r="M229" s="4"/>
      <c r="N229" s="4"/>
      <c r="O229" s="4"/>
      <c r="P229" s="4"/>
      <c r="Q229" s="4"/>
      <c r="R229" s="4"/>
      <c r="S229" s="4"/>
      <c r="T229" s="4"/>
      <c r="U229" s="4"/>
      <c r="V229" s="4"/>
      <c r="W229" s="4"/>
      <c r="X229" s="4"/>
      <c r="Y229" s="4"/>
      <c r="Z229" s="4"/>
    </row>
    <row r="230" spans="1:26" ht="16.5" customHeight="1">
      <c r="A230" s="4"/>
      <c r="B230" s="4"/>
      <c r="C230" s="4"/>
      <c r="D230" s="34"/>
      <c r="E230" s="4"/>
      <c r="F230" s="4"/>
      <c r="G230" s="4"/>
      <c r="H230" s="4"/>
      <c r="I230" s="4"/>
      <c r="J230" s="4"/>
      <c r="K230" s="4"/>
      <c r="L230" s="4"/>
      <c r="M230" s="4"/>
      <c r="N230" s="4"/>
      <c r="O230" s="4"/>
      <c r="P230" s="4"/>
      <c r="Q230" s="4"/>
      <c r="R230" s="4"/>
      <c r="S230" s="4"/>
      <c r="T230" s="4"/>
      <c r="U230" s="4"/>
      <c r="V230" s="4"/>
      <c r="W230" s="4"/>
      <c r="X230" s="4"/>
      <c r="Y230" s="4"/>
      <c r="Z230" s="4"/>
    </row>
    <row r="231" spans="1:26" ht="16.5" customHeight="1">
      <c r="A231" s="4"/>
      <c r="B231" s="4"/>
      <c r="C231" s="4"/>
      <c r="D231" s="34"/>
      <c r="E231" s="4"/>
      <c r="F231" s="4"/>
      <c r="G231" s="4"/>
      <c r="H231" s="4"/>
      <c r="I231" s="4"/>
      <c r="J231" s="4"/>
      <c r="K231" s="4"/>
      <c r="L231" s="4"/>
      <c r="M231" s="4"/>
      <c r="N231" s="4"/>
      <c r="O231" s="4"/>
      <c r="P231" s="4"/>
      <c r="Q231" s="4"/>
      <c r="R231" s="4"/>
      <c r="S231" s="4"/>
      <c r="T231" s="4"/>
      <c r="U231" s="4"/>
      <c r="V231" s="4"/>
      <c r="W231" s="4"/>
      <c r="X231" s="4"/>
      <c r="Y231" s="4"/>
      <c r="Z231" s="4"/>
    </row>
    <row r="232" spans="1:26" ht="16.5" customHeight="1">
      <c r="A232" s="4"/>
      <c r="B232" s="4"/>
      <c r="C232" s="4"/>
      <c r="D232" s="34"/>
      <c r="E232" s="4"/>
      <c r="F232" s="4"/>
      <c r="G232" s="4"/>
      <c r="H232" s="4"/>
      <c r="I232" s="4"/>
      <c r="J232" s="4"/>
      <c r="K232" s="4"/>
      <c r="L232" s="4"/>
      <c r="M232" s="4"/>
      <c r="N232" s="4"/>
      <c r="O232" s="4"/>
      <c r="P232" s="4"/>
      <c r="Q232" s="4"/>
      <c r="R232" s="4"/>
      <c r="S232" s="4"/>
      <c r="T232" s="4"/>
      <c r="U232" s="4"/>
      <c r="V232" s="4"/>
      <c r="W232" s="4"/>
      <c r="X232" s="4"/>
      <c r="Y232" s="4"/>
      <c r="Z232" s="4"/>
    </row>
    <row r="233" spans="1:26" ht="16.5" customHeight="1">
      <c r="A233" s="4"/>
      <c r="B233" s="4"/>
      <c r="C233" s="4"/>
      <c r="D233" s="34"/>
      <c r="E233" s="4"/>
      <c r="F233" s="4"/>
      <c r="G233" s="4"/>
      <c r="H233" s="4"/>
      <c r="I233" s="4"/>
      <c r="J233" s="4"/>
      <c r="K233" s="4"/>
      <c r="L233" s="4"/>
      <c r="M233" s="4"/>
      <c r="N233" s="4"/>
      <c r="O233" s="4"/>
      <c r="P233" s="4"/>
      <c r="Q233" s="4"/>
      <c r="R233" s="4"/>
      <c r="S233" s="4"/>
      <c r="T233" s="4"/>
      <c r="U233" s="4"/>
      <c r="V233" s="4"/>
      <c r="W233" s="4"/>
      <c r="X233" s="4"/>
      <c r="Y233" s="4"/>
      <c r="Z233" s="4"/>
    </row>
    <row r="234" spans="1:26" ht="16.5" customHeight="1">
      <c r="A234" s="4"/>
      <c r="B234" s="4"/>
      <c r="C234" s="4"/>
      <c r="D234" s="34"/>
      <c r="E234" s="4"/>
      <c r="F234" s="4"/>
      <c r="G234" s="4"/>
      <c r="H234" s="4"/>
      <c r="I234" s="4"/>
      <c r="J234" s="4"/>
      <c r="K234" s="4"/>
      <c r="L234" s="4"/>
      <c r="M234" s="4"/>
      <c r="N234" s="4"/>
      <c r="O234" s="4"/>
      <c r="P234" s="4"/>
      <c r="Q234" s="4"/>
      <c r="R234" s="4"/>
      <c r="S234" s="4"/>
      <c r="T234" s="4"/>
      <c r="U234" s="4"/>
      <c r="V234" s="4"/>
      <c r="W234" s="4"/>
      <c r="X234" s="4"/>
      <c r="Y234" s="4"/>
      <c r="Z234" s="4"/>
    </row>
    <row r="235" spans="1:26" ht="16.5" customHeight="1">
      <c r="A235" s="4"/>
      <c r="B235" s="4"/>
      <c r="C235" s="4"/>
      <c r="D235" s="34"/>
      <c r="E235" s="4"/>
      <c r="F235" s="4"/>
      <c r="G235" s="4"/>
      <c r="H235" s="4"/>
      <c r="I235" s="4"/>
      <c r="J235" s="4"/>
      <c r="K235" s="4"/>
      <c r="L235" s="4"/>
      <c r="M235" s="4"/>
      <c r="N235" s="4"/>
      <c r="O235" s="4"/>
      <c r="P235" s="4"/>
      <c r="Q235" s="4"/>
      <c r="R235" s="4"/>
      <c r="S235" s="4"/>
      <c r="T235" s="4"/>
      <c r="U235" s="4"/>
      <c r="V235" s="4"/>
      <c r="W235" s="4"/>
      <c r="X235" s="4"/>
      <c r="Y235" s="4"/>
      <c r="Z235" s="4"/>
    </row>
    <row r="236" spans="1:26" ht="16.5" customHeight="1">
      <c r="A236" s="4"/>
      <c r="B236" s="4"/>
      <c r="C236" s="4"/>
      <c r="D236" s="34"/>
      <c r="E236" s="4"/>
      <c r="F236" s="4"/>
      <c r="G236" s="4"/>
      <c r="H236" s="4"/>
      <c r="I236" s="4"/>
      <c r="J236" s="4"/>
      <c r="K236" s="4"/>
      <c r="L236" s="4"/>
      <c r="M236" s="4"/>
      <c r="N236" s="4"/>
      <c r="O236" s="4"/>
      <c r="P236" s="4"/>
      <c r="Q236" s="4"/>
      <c r="R236" s="4"/>
      <c r="S236" s="4"/>
      <c r="T236" s="4"/>
      <c r="U236" s="4"/>
      <c r="V236" s="4"/>
      <c r="W236" s="4"/>
      <c r="X236" s="4"/>
      <c r="Y236" s="4"/>
      <c r="Z236" s="4"/>
    </row>
    <row r="237" spans="1:26" ht="16.5" customHeight="1">
      <c r="A237" s="4"/>
      <c r="B237" s="4"/>
      <c r="C237" s="4"/>
      <c r="D237" s="34"/>
      <c r="E237" s="4"/>
      <c r="F237" s="4"/>
      <c r="G237" s="4"/>
      <c r="H237" s="4"/>
      <c r="I237" s="4"/>
      <c r="J237" s="4"/>
      <c r="K237" s="4"/>
      <c r="L237" s="4"/>
      <c r="M237" s="4"/>
      <c r="N237" s="4"/>
      <c r="O237" s="4"/>
      <c r="P237" s="4"/>
      <c r="Q237" s="4"/>
      <c r="R237" s="4"/>
      <c r="S237" s="4"/>
      <c r="T237" s="4"/>
      <c r="U237" s="4"/>
      <c r="V237" s="4"/>
      <c r="W237" s="4"/>
      <c r="X237" s="4"/>
      <c r="Y237" s="4"/>
      <c r="Z237" s="4"/>
    </row>
    <row r="238" spans="1:26" ht="16.5" customHeight="1">
      <c r="A238" s="4"/>
      <c r="B238" s="4"/>
      <c r="C238" s="4"/>
      <c r="D238" s="34"/>
      <c r="E238" s="4"/>
      <c r="F238" s="4"/>
      <c r="G238" s="4"/>
      <c r="H238" s="4"/>
      <c r="I238" s="4"/>
      <c r="J238" s="4"/>
      <c r="K238" s="4"/>
      <c r="L238" s="4"/>
      <c r="M238" s="4"/>
      <c r="N238" s="4"/>
      <c r="O238" s="4"/>
      <c r="P238" s="4"/>
      <c r="Q238" s="4"/>
      <c r="R238" s="4"/>
      <c r="S238" s="4"/>
      <c r="T238" s="4"/>
      <c r="U238" s="4"/>
      <c r="V238" s="4"/>
      <c r="W238" s="4"/>
      <c r="X238" s="4"/>
      <c r="Y238" s="4"/>
      <c r="Z238" s="4"/>
    </row>
    <row r="239" spans="1:26" ht="16.5" customHeight="1">
      <c r="A239" s="4"/>
      <c r="B239" s="4"/>
      <c r="C239" s="4"/>
      <c r="D239" s="34"/>
      <c r="E239" s="4"/>
      <c r="F239" s="4"/>
      <c r="G239" s="4"/>
      <c r="H239" s="4"/>
      <c r="I239" s="4"/>
      <c r="J239" s="4"/>
      <c r="K239" s="4"/>
      <c r="L239" s="4"/>
      <c r="M239" s="4"/>
      <c r="N239" s="4"/>
      <c r="O239" s="4"/>
      <c r="P239" s="4"/>
      <c r="Q239" s="4"/>
      <c r="R239" s="4"/>
      <c r="S239" s="4"/>
      <c r="T239" s="4"/>
      <c r="U239" s="4"/>
      <c r="V239" s="4"/>
      <c r="W239" s="4"/>
      <c r="X239" s="4"/>
      <c r="Y239" s="4"/>
      <c r="Z239" s="4"/>
    </row>
    <row r="240" spans="1:26" ht="16.5" customHeight="1">
      <c r="A240" s="4"/>
      <c r="B240" s="4"/>
      <c r="C240" s="4"/>
      <c r="D240" s="34"/>
      <c r="E240" s="4"/>
      <c r="F240" s="4"/>
      <c r="G240" s="4"/>
      <c r="H240" s="4"/>
      <c r="I240" s="4"/>
      <c r="J240" s="4"/>
      <c r="K240" s="4"/>
      <c r="L240" s="4"/>
      <c r="M240" s="4"/>
      <c r="N240" s="4"/>
      <c r="O240" s="4"/>
      <c r="P240" s="4"/>
      <c r="Q240" s="4"/>
      <c r="R240" s="4"/>
      <c r="S240" s="4"/>
      <c r="T240" s="4"/>
      <c r="U240" s="4"/>
      <c r="V240" s="4"/>
      <c r="W240" s="4"/>
      <c r="X240" s="4"/>
      <c r="Y240" s="4"/>
      <c r="Z240" s="4"/>
    </row>
    <row r="241" spans="1:26" ht="16.5" customHeight="1">
      <c r="A241" s="4"/>
      <c r="B241" s="4"/>
      <c r="C241" s="4"/>
      <c r="D241" s="34"/>
      <c r="E241" s="4"/>
      <c r="F241" s="4"/>
      <c r="G241" s="4"/>
      <c r="H241" s="4"/>
      <c r="I241" s="4"/>
      <c r="J241" s="4"/>
      <c r="K241" s="4"/>
      <c r="L241" s="4"/>
      <c r="M241" s="4"/>
      <c r="N241" s="4"/>
      <c r="O241" s="4"/>
      <c r="P241" s="4"/>
      <c r="Q241" s="4"/>
      <c r="R241" s="4"/>
      <c r="S241" s="4"/>
      <c r="T241" s="4"/>
      <c r="U241" s="4"/>
      <c r="V241" s="4"/>
      <c r="W241" s="4"/>
      <c r="X241" s="4"/>
      <c r="Y241" s="4"/>
      <c r="Z241" s="4"/>
    </row>
    <row r="242" spans="1:26" ht="16.5" customHeight="1">
      <c r="A242" s="4"/>
      <c r="B242" s="4"/>
      <c r="C242" s="4"/>
      <c r="D242" s="34"/>
      <c r="E242" s="4"/>
      <c r="F242" s="4"/>
      <c r="G242" s="4"/>
      <c r="H242" s="4"/>
      <c r="I242" s="4"/>
      <c r="J242" s="4"/>
      <c r="K242" s="4"/>
      <c r="L242" s="4"/>
      <c r="M242" s="4"/>
      <c r="N242" s="4"/>
      <c r="O242" s="4"/>
      <c r="P242" s="4"/>
      <c r="Q242" s="4"/>
      <c r="R242" s="4"/>
      <c r="S242" s="4"/>
      <c r="T242" s="4"/>
      <c r="U242" s="4"/>
      <c r="V242" s="4"/>
      <c r="W242" s="4"/>
      <c r="X242" s="4"/>
      <c r="Y242" s="4"/>
      <c r="Z242" s="4"/>
    </row>
    <row r="243" spans="1:26" ht="16.5" customHeight="1">
      <c r="A243" s="4"/>
      <c r="B243" s="4"/>
      <c r="C243" s="4"/>
      <c r="D243" s="34"/>
      <c r="E243" s="4"/>
      <c r="F243" s="4"/>
      <c r="G243" s="4"/>
      <c r="H243" s="4"/>
      <c r="I243" s="4"/>
      <c r="J243" s="4"/>
      <c r="K243" s="4"/>
      <c r="L243" s="4"/>
      <c r="M243" s="4"/>
      <c r="N243" s="4"/>
      <c r="O243" s="4"/>
      <c r="P243" s="4"/>
      <c r="Q243" s="4"/>
      <c r="R243" s="4"/>
      <c r="S243" s="4"/>
      <c r="T243" s="4"/>
      <c r="U243" s="4"/>
      <c r="V243" s="4"/>
      <c r="W243" s="4"/>
      <c r="X243" s="4"/>
      <c r="Y243" s="4"/>
      <c r="Z243" s="4"/>
    </row>
    <row r="244" spans="1:26" ht="16.5" customHeight="1">
      <c r="A244" s="4"/>
      <c r="B244" s="4"/>
      <c r="C244" s="4"/>
      <c r="D244" s="34"/>
      <c r="E244" s="4"/>
      <c r="F244" s="4"/>
      <c r="G244" s="4"/>
      <c r="H244" s="4"/>
      <c r="I244" s="4"/>
      <c r="J244" s="4"/>
      <c r="K244" s="4"/>
      <c r="L244" s="4"/>
      <c r="M244" s="4"/>
      <c r="N244" s="4"/>
      <c r="O244" s="4"/>
      <c r="P244" s="4"/>
      <c r="Q244" s="4"/>
      <c r="R244" s="4"/>
      <c r="S244" s="4"/>
      <c r="T244" s="4"/>
      <c r="U244" s="4"/>
      <c r="V244" s="4"/>
      <c r="W244" s="4"/>
      <c r="X244" s="4"/>
      <c r="Y244" s="4"/>
      <c r="Z244" s="4"/>
    </row>
    <row r="245" spans="1:26" ht="16.5" customHeight="1">
      <c r="A245" s="4"/>
      <c r="B245" s="4"/>
      <c r="C245" s="4"/>
      <c r="D245" s="34"/>
      <c r="E245" s="4"/>
      <c r="F245" s="4"/>
      <c r="G245" s="4"/>
      <c r="H245" s="4"/>
      <c r="I245" s="4"/>
      <c r="J245" s="4"/>
      <c r="K245" s="4"/>
      <c r="L245" s="4"/>
      <c r="M245" s="4"/>
      <c r="N245" s="4"/>
      <c r="O245" s="4"/>
      <c r="P245" s="4"/>
      <c r="Q245" s="4"/>
      <c r="R245" s="4"/>
      <c r="S245" s="4"/>
      <c r="T245" s="4"/>
      <c r="U245" s="4"/>
      <c r="V245" s="4"/>
      <c r="W245" s="4"/>
      <c r="X245" s="4"/>
      <c r="Y245" s="4"/>
      <c r="Z245" s="4"/>
    </row>
    <row r="246" spans="1:26" ht="16.5" customHeight="1">
      <c r="A246" s="4"/>
      <c r="B246" s="4"/>
      <c r="C246" s="4"/>
      <c r="D246" s="34"/>
      <c r="E246" s="4"/>
      <c r="F246" s="4"/>
      <c r="G246" s="4"/>
      <c r="H246" s="4"/>
      <c r="I246" s="4"/>
      <c r="J246" s="4"/>
      <c r="K246" s="4"/>
      <c r="L246" s="4"/>
      <c r="M246" s="4"/>
      <c r="N246" s="4"/>
      <c r="O246" s="4"/>
      <c r="P246" s="4"/>
      <c r="Q246" s="4"/>
      <c r="R246" s="4"/>
      <c r="S246" s="4"/>
      <c r="T246" s="4"/>
      <c r="U246" s="4"/>
      <c r="V246" s="4"/>
      <c r="W246" s="4"/>
      <c r="X246" s="4"/>
      <c r="Y246" s="4"/>
      <c r="Z246" s="4"/>
    </row>
    <row r="247" spans="1:26" ht="16.5" customHeight="1">
      <c r="A247" s="4"/>
      <c r="B247" s="4"/>
      <c r="C247" s="4"/>
      <c r="D247" s="34"/>
      <c r="E247" s="4"/>
      <c r="F247" s="4"/>
      <c r="G247" s="4"/>
      <c r="H247" s="4"/>
      <c r="I247" s="4"/>
      <c r="J247" s="4"/>
      <c r="K247" s="4"/>
      <c r="L247" s="4"/>
      <c r="M247" s="4"/>
      <c r="N247" s="4"/>
      <c r="O247" s="4"/>
      <c r="P247" s="4"/>
      <c r="Q247" s="4"/>
      <c r="R247" s="4"/>
      <c r="S247" s="4"/>
      <c r="T247" s="4"/>
      <c r="U247" s="4"/>
      <c r="V247" s="4"/>
      <c r="W247" s="4"/>
      <c r="X247" s="4"/>
      <c r="Y247" s="4"/>
      <c r="Z247" s="4"/>
    </row>
    <row r="248" spans="1:26" ht="16.5" customHeight="1">
      <c r="A248" s="4"/>
      <c r="B248" s="4"/>
      <c r="C248" s="4"/>
      <c r="D248" s="34"/>
      <c r="E248" s="4"/>
      <c r="F248" s="4"/>
      <c r="G248" s="4"/>
      <c r="H248" s="4"/>
      <c r="I248" s="4"/>
      <c r="J248" s="4"/>
      <c r="K248" s="4"/>
      <c r="L248" s="4"/>
      <c r="M248" s="4"/>
      <c r="N248" s="4"/>
      <c r="O248" s="4"/>
      <c r="P248" s="4"/>
      <c r="Q248" s="4"/>
      <c r="R248" s="4"/>
      <c r="S248" s="4"/>
      <c r="T248" s="4"/>
      <c r="U248" s="4"/>
      <c r="V248" s="4"/>
      <c r="W248" s="4"/>
      <c r="X248" s="4"/>
      <c r="Y248" s="4"/>
      <c r="Z248" s="4"/>
    </row>
    <row r="249" spans="1:26" ht="16.5" customHeight="1">
      <c r="A249" s="4"/>
      <c r="B249" s="4"/>
      <c r="C249" s="4"/>
      <c r="D249" s="34"/>
      <c r="E249" s="4"/>
      <c r="F249" s="4"/>
      <c r="G249" s="4"/>
      <c r="H249" s="4"/>
      <c r="I249" s="4"/>
      <c r="J249" s="4"/>
      <c r="K249" s="4"/>
      <c r="L249" s="4"/>
      <c r="M249" s="4"/>
      <c r="N249" s="4"/>
      <c r="O249" s="4"/>
      <c r="P249" s="4"/>
      <c r="Q249" s="4"/>
      <c r="R249" s="4"/>
      <c r="S249" s="4"/>
      <c r="T249" s="4"/>
      <c r="U249" s="4"/>
      <c r="V249" s="4"/>
      <c r="W249" s="4"/>
      <c r="X249" s="4"/>
      <c r="Y249" s="4"/>
      <c r="Z249" s="4"/>
    </row>
    <row r="250" spans="1:26" ht="16.5" customHeight="1">
      <c r="A250" s="4"/>
      <c r="B250" s="4"/>
      <c r="C250" s="4"/>
      <c r="D250" s="34"/>
      <c r="E250" s="4"/>
      <c r="F250" s="4"/>
      <c r="G250" s="4"/>
      <c r="H250" s="4"/>
      <c r="I250" s="4"/>
      <c r="J250" s="4"/>
      <c r="K250" s="4"/>
      <c r="L250" s="4"/>
      <c r="M250" s="4"/>
      <c r="N250" s="4"/>
      <c r="O250" s="4"/>
      <c r="P250" s="4"/>
      <c r="Q250" s="4"/>
      <c r="R250" s="4"/>
      <c r="S250" s="4"/>
      <c r="T250" s="4"/>
      <c r="U250" s="4"/>
      <c r="V250" s="4"/>
      <c r="W250" s="4"/>
      <c r="X250" s="4"/>
      <c r="Y250" s="4"/>
      <c r="Z250" s="4"/>
    </row>
    <row r="251" spans="1:26" ht="16.5" customHeight="1">
      <c r="A251" s="4"/>
      <c r="B251" s="4"/>
      <c r="C251" s="4"/>
      <c r="D251" s="34"/>
      <c r="E251" s="4"/>
      <c r="F251" s="4"/>
      <c r="G251" s="4"/>
      <c r="H251" s="4"/>
      <c r="I251" s="4"/>
      <c r="J251" s="4"/>
      <c r="K251" s="4"/>
      <c r="L251" s="4"/>
      <c r="M251" s="4"/>
      <c r="N251" s="4"/>
      <c r="O251" s="4"/>
      <c r="P251" s="4"/>
      <c r="Q251" s="4"/>
      <c r="R251" s="4"/>
      <c r="S251" s="4"/>
      <c r="T251" s="4"/>
      <c r="U251" s="4"/>
      <c r="V251" s="4"/>
      <c r="W251" s="4"/>
      <c r="X251" s="4"/>
      <c r="Y251" s="4"/>
      <c r="Z251" s="4"/>
    </row>
    <row r="252" spans="1:26" ht="16.5" customHeight="1">
      <c r="A252" s="4"/>
      <c r="B252" s="4"/>
      <c r="C252" s="4"/>
      <c r="D252" s="34"/>
      <c r="E252" s="4"/>
      <c r="F252" s="4"/>
      <c r="G252" s="4"/>
      <c r="H252" s="4"/>
      <c r="I252" s="4"/>
      <c r="J252" s="4"/>
      <c r="K252" s="4"/>
      <c r="L252" s="4"/>
      <c r="M252" s="4"/>
      <c r="N252" s="4"/>
      <c r="O252" s="4"/>
      <c r="P252" s="4"/>
      <c r="Q252" s="4"/>
      <c r="R252" s="4"/>
      <c r="S252" s="4"/>
      <c r="T252" s="4"/>
      <c r="U252" s="4"/>
      <c r="V252" s="4"/>
      <c r="W252" s="4"/>
      <c r="X252" s="4"/>
      <c r="Y252" s="4"/>
      <c r="Z252" s="4"/>
    </row>
    <row r="253" spans="1:26" ht="16.5" customHeight="1">
      <c r="A253" s="4"/>
      <c r="B253" s="4"/>
      <c r="C253" s="4"/>
      <c r="D253" s="34"/>
      <c r="E253" s="4"/>
      <c r="F253" s="4"/>
      <c r="G253" s="4"/>
      <c r="H253" s="4"/>
      <c r="I253" s="4"/>
      <c r="J253" s="4"/>
      <c r="K253" s="4"/>
      <c r="L253" s="4"/>
      <c r="M253" s="4"/>
      <c r="N253" s="4"/>
      <c r="O253" s="4"/>
      <c r="P253" s="4"/>
      <c r="Q253" s="4"/>
      <c r="R253" s="4"/>
      <c r="S253" s="4"/>
      <c r="T253" s="4"/>
      <c r="U253" s="4"/>
      <c r="V253" s="4"/>
      <c r="W253" s="4"/>
      <c r="X253" s="4"/>
      <c r="Y253" s="4"/>
      <c r="Z253" s="4"/>
    </row>
    <row r="254" spans="1:26" ht="16.5" customHeight="1">
      <c r="A254" s="4"/>
      <c r="B254" s="4"/>
      <c r="C254" s="4"/>
      <c r="D254" s="34"/>
      <c r="E254" s="4"/>
      <c r="F254" s="4"/>
      <c r="G254" s="4"/>
      <c r="H254" s="4"/>
      <c r="I254" s="4"/>
      <c r="J254" s="4"/>
      <c r="K254" s="4"/>
      <c r="L254" s="4"/>
      <c r="M254" s="4"/>
      <c r="N254" s="4"/>
      <c r="O254" s="4"/>
      <c r="P254" s="4"/>
      <c r="Q254" s="4"/>
      <c r="R254" s="4"/>
      <c r="S254" s="4"/>
      <c r="T254" s="4"/>
      <c r="U254" s="4"/>
      <c r="V254" s="4"/>
      <c r="W254" s="4"/>
      <c r="X254" s="4"/>
      <c r="Y254" s="4"/>
      <c r="Z254" s="4"/>
    </row>
    <row r="255" spans="1:26" ht="16.5" customHeight="1">
      <c r="A255" s="4"/>
      <c r="B255" s="4"/>
      <c r="C255" s="4"/>
      <c r="D255" s="34"/>
      <c r="E255" s="4"/>
      <c r="F255" s="4"/>
      <c r="G255" s="4"/>
      <c r="H255" s="4"/>
      <c r="I255" s="4"/>
      <c r="J255" s="4"/>
      <c r="K255" s="4"/>
      <c r="L255" s="4"/>
      <c r="M255" s="4"/>
      <c r="N255" s="4"/>
      <c r="O255" s="4"/>
      <c r="P255" s="4"/>
      <c r="Q255" s="4"/>
      <c r="R255" s="4"/>
      <c r="S255" s="4"/>
      <c r="T255" s="4"/>
      <c r="U255" s="4"/>
      <c r="V255" s="4"/>
      <c r="W255" s="4"/>
      <c r="X255" s="4"/>
      <c r="Y255" s="4"/>
      <c r="Z255" s="4"/>
    </row>
    <row r="256" spans="1:26" ht="16.5" customHeight="1">
      <c r="A256" s="4"/>
      <c r="B256" s="4"/>
      <c r="C256" s="4"/>
      <c r="D256" s="34"/>
      <c r="E256" s="4"/>
      <c r="F256" s="4"/>
      <c r="G256" s="4"/>
      <c r="H256" s="4"/>
      <c r="I256" s="4"/>
      <c r="J256" s="4"/>
      <c r="K256" s="4"/>
      <c r="L256" s="4"/>
      <c r="M256" s="4"/>
      <c r="N256" s="4"/>
      <c r="O256" s="4"/>
      <c r="P256" s="4"/>
      <c r="Q256" s="4"/>
      <c r="R256" s="4"/>
      <c r="S256" s="4"/>
      <c r="T256" s="4"/>
      <c r="U256" s="4"/>
      <c r="V256" s="4"/>
      <c r="W256" s="4"/>
      <c r="X256" s="4"/>
      <c r="Y256" s="4"/>
      <c r="Z256" s="4"/>
    </row>
    <row r="257" spans="1:26" ht="16.5" customHeight="1">
      <c r="A257" s="4"/>
      <c r="B257" s="4"/>
      <c r="C257" s="4"/>
      <c r="D257" s="34"/>
      <c r="E257" s="4"/>
      <c r="F257" s="4"/>
      <c r="G257" s="4"/>
      <c r="H257" s="4"/>
      <c r="I257" s="4"/>
      <c r="J257" s="4"/>
      <c r="K257" s="4"/>
      <c r="L257" s="4"/>
      <c r="M257" s="4"/>
      <c r="N257" s="4"/>
      <c r="O257" s="4"/>
      <c r="P257" s="4"/>
      <c r="Q257" s="4"/>
      <c r="R257" s="4"/>
      <c r="S257" s="4"/>
      <c r="T257" s="4"/>
      <c r="U257" s="4"/>
      <c r="V257" s="4"/>
      <c r="W257" s="4"/>
      <c r="X257" s="4"/>
      <c r="Y257" s="4"/>
      <c r="Z257" s="4"/>
    </row>
    <row r="258" spans="1:26" ht="16.5" customHeight="1">
      <c r="A258" s="4"/>
      <c r="B258" s="4"/>
      <c r="C258" s="4"/>
      <c r="D258" s="34"/>
      <c r="E258" s="4"/>
      <c r="F258" s="4"/>
      <c r="G258" s="4"/>
      <c r="H258" s="4"/>
      <c r="I258" s="4"/>
      <c r="J258" s="4"/>
      <c r="K258" s="4"/>
      <c r="L258" s="4"/>
      <c r="M258" s="4"/>
      <c r="N258" s="4"/>
      <c r="O258" s="4"/>
      <c r="P258" s="4"/>
      <c r="Q258" s="4"/>
      <c r="R258" s="4"/>
      <c r="S258" s="4"/>
      <c r="T258" s="4"/>
      <c r="U258" s="4"/>
      <c r="V258" s="4"/>
      <c r="W258" s="4"/>
      <c r="X258" s="4"/>
      <c r="Y258" s="4"/>
      <c r="Z258" s="4"/>
    </row>
    <row r="259" spans="1:26" ht="16.5" customHeight="1">
      <c r="A259" s="4"/>
      <c r="B259" s="4"/>
      <c r="C259" s="4"/>
      <c r="D259" s="34"/>
      <c r="E259" s="4"/>
      <c r="F259" s="4"/>
      <c r="G259" s="4"/>
      <c r="H259" s="4"/>
      <c r="I259" s="4"/>
      <c r="J259" s="4"/>
      <c r="K259" s="4"/>
      <c r="L259" s="4"/>
      <c r="M259" s="4"/>
      <c r="N259" s="4"/>
      <c r="O259" s="4"/>
      <c r="P259" s="4"/>
      <c r="Q259" s="4"/>
      <c r="R259" s="4"/>
      <c r="S259" s="4"/>
      <c r="T259" s="4"/>
      <c r="U259" s="4"/>
      <c r="V259" s="4"/>
      <c r="W259" s="4"/>
      <c r="X259" s="4"/>
      <c r="Y259" s="4"/>
      <c r="Z259" s="4"/>
    </row>
    <row r="260" spans="1:26" ht="16.5" customHeight="1">
      <c r="A260" s="4"/>
      <c r="B260" s="4"/>
      <c r="C260" s="4"/>
      <c r="D260" s="34"/>
      <c r="E260" s="4"/>
      <c r="F260" s="4"/>
      <c r="G260" s="4"/>
      <c r="H260" s="4"/>
      <c r="I260" s="4"/>
      <c r="J260" s="4"/>
      <c r="K260" s="4"/>
      <c r="L260" s="4"/>
      <c r="M260" s="4"/>
      <c r="N260" s="4"/>
      <c r="O260" s="4"/>
      <c r="P260" s="4"/>
      <c r="Q260" s="4"/>
      <c r="R260" s="4"/>
      <c r="S260" s="4"/>
      <c r="T260" s="4"/>
      <c r="U260" s="4"/>
      <c r="V260" s="4"/>
      <c r="W260" s="4"/>
      <c r="X260" s="4"/>
      <c r="Y260" s="4"/>
      <c r="Z260" s="4"/>
    </row>
    <row r="261" spans="1:26" ht="16.5" customHeight="1">
      <c r="A261" s="4"/>
      <c r="B261" s="4"/>
      <c r="C261" s="4"/>
      <c r="D261" s="34"/>
      <c r="E261" s="4"/>
      <c r="F261" s="4"/>
      <c r="G261" s="4"/>
      <c r="H261" s="4"/>
      <c r="I261" s="4"/>
      <c r="J261" s="4"/>
      <c r="K261" s="4"/>
      <c r="L261" s="4"/>
      <c r="M261" s="4"/>
      <c r="N261" s="4"/>
      <c r="O261" s="4"/>
      <c r="P261" s="4"/>
      <c r="Q261" s="4"/>
      <c r="R261" s="4"/>
      <c r="S261" s="4"/>
      <c r="T261" s="4"/>
      <c r="U261" s="4"/>
      <c r="V261" s="4"/>
      <c r="W261" s="4"/>
      <c r="X261" s="4"/>
      <c r="Y261" s="4"/>
      <c r="Z261" s="4"/>
    </row>
    <row r="262" spans="1:26" ht="16.5" customHeight="1">
      <c r="A262" s="4"/>
      <c r="B262" s="4"/>
      <c r="C262" s="4"/>
      <c r="D262" s="34"/>
      <c r="E262" s="4"/>
      <c r="F262" s="4"/>
      <c r="G262" s="4"/>
      <c r="H262" s="4"/>
      <c r="I262" s="4"/>
      <c r="J262" s="4"/>
      <c r="K262" s="4"/>
      <c r="L262" s="4"/>
      <c r="M262" s="4"/>
      <c r="N262" s="4"/>
      <c r="O262" s="4"/>
      <c r="P262" s="4"/>
      <c r="Q262" s="4"/>
      <c r="R262" s="4"/>
      <c r="S262" s="4"/>
      <c r="T262" s="4"/>
      <c r="U262" s="4"/>
      <c r="V262" s="4"/>
      <c r="W262" s="4"/>
      <c r="X262" s="4"/>
      <c r="Y262" s="4"/>
      <c r="Z262" s="4"/>
    </row>
    <row r="263" spans="1:26" ht="16.5" customHeight="1">
      <c r="A263" s="4"/>
      <c r="B263" s="4"/>
      <c r="C263" s="4"/>
      <c r="D263" s="34"/>
      <c r="E263" s="4"/>
      <c r="F263" s="4"/>
      <c r="G263" s="4"/>
      <c r="H263" s="4"/>
      <c r="I263" s="4"/>
      <c r="J263" s="4"/>
      <c r="K263" s="4"/>
      <c r="L263" s="4"/>
      <c r="M263" s="4"/>
      <c r="N263" s="4"/>
      <c r="O263" s="4"/>
      <c r="P263" s="4"/>
      <c r="Q263" s="4"/>
      <c r="R263" s="4"/>
      <c r="S263" s="4"/>
      <c r="T263" s="4"/>
      <c r="U263" s="4"/>
      <c r="V263" s="4"/>
      <c r="W263" s="4"/>
      <c r="X263" s="4"/>
      <c r="Y263" s="4"/>
      <c r="Z263" s="4"/>
    </row>
    <row r="264" spans="1:26" ht="16.5" customHeight="1">
      <c r="A264" s="4"/>
      <c r="B264" s="4"/>
      <c r="C264" s="4"/>
      <c r="D264" s="34"/>
      <c r="E264" s="4"/>
      <c r="F264" s="4"/>
      <c r="G264" s="4"/>
      <c r="H264" s="4"/>
      <c r="I264" s="4"/>
      <c r="J264" s="4"/>
      <c r="K264" s="4"/>
      <c r="L264" s="4"/>
      <c r="M264" s="4"/>
      <c r="N264" s="4"/>
      <c r="O264" s="4"/>
      <c r="P264" s="4"/>
      <c r="Q264" s="4"/>
      <c r="R264" s="4"/>
      <c r="S264" s="4"/>
      <c r="T264" s="4"/>
      <c r="U264" s="4"/>
      <c r="V264" s="4"/>
      <c r="W264" s="4"/>
      <c r="X264" s="4"/>
      <c r="Y264" s="4"/>
      <c r="Z264" s="4"/>
    </row>
    <row r="265" spans="1:26" ht="16.5" customHeight="1">
      <c r="A265" s="4"/>
      <c r="B265" s="4"/>
      <c r="C265" s="4"/>
      <c r="D265" s="34"/>
      <c r="E265" s="4"/>
      <c r="F265" s="4"/>
      <c r="G265" s="4"/>
      <c r="H265" s="4"/>
      <c r="I265" s="4"/>
      <c r="J265" s="4"/>
      <c r="K265" s="4"/>
      <c r="L265" s="4"/>
      <c r="M265" s="4"/>
      <c r="N265" s="4"/>
      <c r="O265" s="4"/>
      <c r="P265" s="4"/>
      <c r="Q265" s="4"/>
      <c r="R265" s="4"/>
      <c r="S265" s="4"/>
      <c r="T265" s="4"/>
      <c r="U265" s="4"/>
      <c r="V265" s="4"/>
      <c r="W265" s="4"/>
      <c r="X265" s="4"/>
      <c r="Y265" s="4"/>
      <c r="Z265" s="4"/>
    </row>
    <row r="266" spans="1:26" ht="16.5" customHeight="1">
      <c r="A266" s="4"/>
      <c r="B266" s="4"/>
      <c r="C266" s="4"/>
      <c r="D266" s="34"/>
      <c r="E266" s="4"/>
      <c r="F266" s="4"/>
      <c r="G266" s="4"/>
      <c r="H266" s="4"/>
      <c r="I266" s="4"/>
      <c r="J266" s="4"/>
      <c r="K266" s="4"/>
      <c r="L266" s="4"/>
      <c r="M266" s="4"/>
      <c r="N266" s="4"/>
      <c r="O266" s="4"/>
      <c r="P266" s="4"/>
      <c r="Q266" s="4"/>
      <c r="R266" s="4"/>
      <c r="S266" s="4"/>
      <c r="T266" s="4"/>
      <c r="U266" s="4"/>
      <c r="V266" s="4"/>
      <c r="W266" s="4"/>
      <c r="X266" s="4"/>
      <c r="Y266" s="4"/>
      <c r="Z266" s="4"/>
    </row>
    <row r="267" spans="1:26" ht="16.5" customHeight="1">
      <c r="A267" s="4"/>
      <c r="B267" s="4"/>
      <c r="C267" s="4"/>
      <c r="D267" s="34"/>
      <c r="E267" s="4"/>
      <c r="F267" s="4"/>
      <c r="G267" s="4"/>
      <c r="H267" s="4"/>
      <c r="I267" s="4"/>
      <c r="J267" s="4"/>
      <c r="K267" s="4"/>
      <c r="L267" s="4"/>
      <c r="M267" s="4"/>
      <c r="N267" s="4"/>
      <c r="O267" s="4"/>
      <c r="P267" s="4"/>
      <c r="Q267" s="4"/>
      <c r="R267" s="4"/>
      <c r="S267" s="4"/>
      <c r="T267" s="4"/>
      <c r="U267" s="4"/>
      <c r="V267" s="4"/>
      <c r="W267" s="4"/>
      <c r="X267" s="4"/>
      <c r="Y267" s="4"/>
      <c r="Z267" s="4"/>
    </row>
    <row r="268" spans="1:26" ht="16.5" customHeight="1">
      <c r="A268" s="4"/>
      <c r="B268" s="4"/>
      <c r="C268" s="4"/>
      <c r="D268" s="34"/>
      <c r="E268" s="4"/>
      <c r="F268" s="4"/>
      <c r="G268" s="4"/>
      <c r="H268" s="4"/>
      <c r="I268" s="4"/>
      <c r="J268" s="4"/>
      <c r="K268" s="4"/>
      <c r="L268" s="4"/>
      <c r="M268" s="4"/>
      <c r="N268" s="4"/>
      <c r="O268" s="4"/>
      <c r="P268" s="4"/>
      <c r="Q268" s="4"/>
      <c r="R268" s="4"/>
      <c r="S268" s="4"/>
      <c r="T268" s="4"/>
      <c r="U268" s="4"/>
      <c r="V268" s="4"/>
      <c r="W268" s="4"/>
      <c r="X268" s="4"/>
      <c r="Y268" s="4"/>
      <c r="Z268" s="4"/>
    </row>
    <row r="269" spans="1:26" ht="16.5" customHeight="1">
      <c r="A269" s="4"/>
      <c r="B269" s="4"/>
      <c r="C269" s="4"/>
      <c r="D269" s="34"/>
      <c r="E269" s="4"/>
      <c r="F269" s="4"/>
      <c r="G269" s="4"/>
      <c r="H269" s="4"/>
      <c r="I269" s="4"/>
      <c r="J269" s="4"/>
      <c r="K269" s="4"/>
      <c r="L269" s="4"/>
      <c r="M269" s="4"/>
      <c r="N269" s="4"/>
      <c r="O269" s="4"/>
      <c r="P269" s="4"/>
      <c r="Q269" s="4"/>
      <c r="R269" s="4"/>
      <c r="S269" s="4"/>
      <c r="T269" s="4"/>
      <c r="U269" s="4"/>
      <c r="V269" s="4"/>
      <c r="W269" s="4"/>
      <c r="X269" s="4"/>
      <c r="Y269" s="4"/>
      <c r="Z269" s="4"/>
    </row>
    <row r="270" spans="1:26" ht="16.5" customHeight="1">
      <c r="A270" s="4"/>
      <c r="B270" s="4"/>
      <c r="C270" s="4"/>
      <c r="D270" s="34"/>
      <c r="E270" s="4"/>
      <c r="F270" s="4"/>
      <c r="G270" s="4"/>
      <c r="H270" s="4"/>
      <c r="I270" s="4"/>
      <c r="J270" s="4"/>
      <c r="K270" s="4"/>
      <c r="L270" s="4"/>
      <c r="M270" s="4"/>
      <c r="N270" s="4"/>
      <c r="O270" s="4"/>
      <c r="P270" s="4"/>
      <c r="Q270" s="4"/>
      <c r="R270" s="4"/>
      <c r="S270" s="4"/>
      <c r="T270" s="4"/>
      <c r="U270" s="4"/>
      <c r="V270" s="4"/>
      <c r="W270" s="4"/>
      <c r="X270" s="4"/>
      <c r="Y270" s="4"/>
      <c r="Z270" s="4"/>
    </row>
    <row r="271" spans="1:26" ht="16.5" customHeight="1">
      <c r="A271" s="4"/>
      <c r="B271" s="4"/>
      <c r="C271" s="4"/>
      <c r="D271" s="34"/>
      <c r="E271" s="4"/>
      <c r="F271" s="4"/>
      <c r="G271" s="4"/>
      <c r="H271" s="4"/>
      <c r="I271" s="4"/>
      <c r="J271" s="4"/>
      <c r="K271" s="4"/>
      <c r="L271" s="4"/>
      <c r="M271" s="4"/>
      <c r="N271" s="4"/>
      <c r="O271" s="4"/>
      <c r="P271" s="4"/>
      <c r="Q271" s="4"/>
      <c r="R271" s="4"/>
      <c r="S271" s="4"/>
      <c r="T271" s="4"/>
      <c r="U271" s="4"/>
      <c r="V271" s="4"/>
      <c r="W271" s="4"/>
      <c r="X271" s="4"/>
      <c r="Y271" s="4"/>
      <c r="Z271" s="4"/>
    </row>
    <row r="272" spans="1:26" ht="16.5" customHeight="1">
      <c r="A272" s="4"/>
      <c r="B272" s="4"/>
      <c r="C272" s="4"/>
      <c r="D272" s="34"/>
      <c r="E272" s="4"/>
      <c r="F272" s="4"/>
      <c r="G272" s="4"/>
      <c r="H272" s="4"/>
      <c r="I272" s="4"/>
      <c r="J272" s="4"/>
      <c r="K272" s="4"/>
      <c r="L272" s="4"/>
      <c r="M272" s="4"/>
      <c r="N272" s="4"/>
      <c r="O272" s="4"/>
      <c r="P272" s="4"/>
      <c r="Q272" s="4"/>
      <c r="R272" s="4"/>
      <c r="S272" s="4"/>
      <c r="T272" s="4"/>
      <c r="U272" s="4"/>
      <c r="V272" s="4"/>
      <c r="W272" s="4"/>
      <c r="X272" s="4"/>
      <c r="Y272" s="4"/>
      <c r="Z272" s="4"/>
    </row>
    <row r="273" spans="1:26" ht="16.5" customHeight="1">
      <c r="A273" s="4"/>
      <c r="B273" s="4"/>
      <c r="C273" s="4"/>
      <c r="D273" s="34"/>
      <c r="E273" s="4"/>
      <c r="F273" s="4"/>
      <c r="G273" s="4"/>
      <c r="H273" s="4"/>
      <c r="I273" s="4"/>
      <c r="J273" s="4"/>
      <c r="K273" s="4"/>
      <c r="L273" s="4"/>
      <c r="M273" s="4"/>
      <c r="N273" s="4"/>
      <c r="O273" s="4"/>
      <c r="P273" s="4"/>
      <c r="Q273" s="4"/>
      <c r="R273" s="4"/>
      <c r="S273" s="4"/>
      <c r="T273" s="4"/>
      <c r="U273" s="4"/>
      <c r="V273" s="4"/>
      <c r="W273" s="4"/>
      <c r="X273" s="4"/>
      <c r="Y273" s="4"/>
      <c r="Z273" s="4"/>
    </row>
    <row r="274" spans="1:26" ht="16.5" customHeight="1">
      <c r="A274" s="4"/>
      <c r="B274" s="4"/>
      <c r="C274" s="4"/>
      <c r="D274" s="34"/>
      <c r="E274" s="4"/>
      <c r="F274" s="4"/>
      <c r="G274" s="4"/>
      <c r="H274" s="4"/>
      <c r="I274" s="4"/>
      <c r="J274" s="4"/>
      <c r="K274" s="4"/>
      <c r="L274" s="4"/>
      <c r="M274" s="4"/>
      <c r="N274" s="4"/>
      <c r="O274" s="4"/>
      <c r="P274" s="4"/>
      <c r="Q274" s="4"/>
      <c r="R274" s="4"/>
      <c r="S274" s="4"/>
      <c r="T274" s="4"/>
      <c r="U274" s="4"/>
      <c r="V274" s="4"/>
      <c r="W274" s="4"/>
      <c r="X274" s="4"/>
      <c r="Y274" s="4"/>
      <c r="Z274" s="4"/>
    </row>
    <row r="275" spans="1:26" ht="16.5" customHeight="1">
      <c r="A275" s="4"/>
      <c r="B275" s="4"/>
      <c r="C275" s="4"/>
      <c r="D275" s="34"/>
      <c r="E275" s="4"/>
      <c r="F275" s="4"/>
      <c r="G275" s="4"/>
      <c r="H275" s="4"/>
      <c r="I275" s="4"/>
      <c r="J275" s="4"/>
      <c r="K275" s="4"/>
      <c r="L275" s="4"/>
      <c r="M275" s="4"/>
      <c r="N275" s="4"/>
      <c r="O275" s="4"/>
      <c r="P275" s="4"/>
      <c r="Q275" s="4"/>
      <c r="R275" s="4"/>
      <c r="S275" s="4"/>
      <c r="T275" s="4"/>
      <c r="U275" s="4"/>
      <c r="V275" s="4"/>
      <c r="W275" s="4"/>
      <c r="X275" s="4"/>
      <c r="Y275" s="4"/>
      <c r="Z275" s="4"/>
    </row>
    <row r="276" spans="1:26" ht="16.5" customHeight="1">
      <c r="A276" s="4"/>
      <c r="B276" s="4"/>
      <c r="C276" s="4"/>
      <c r="D276" s="34"/>
      <c r="E276" s="4"/>
      <c r="F276" s="4"/>
      <c r="G276" s="4"/>
      <c r="H276" s="4"/>
      <c r="I276" s="4"/>
      <c r="J276" s="4"/>
      <c r="K276" s="4"/>
      <c r="L276" s="4"/>
      <c r="M276" s="4"/>
      <c r="N276" s="4"/>
      <c r="O276" s="4"/>
      <c r="P276" s="4"/>
      <c r="Q276" s="4"/>
      <c r="R276" s="4"/>
      <c r="S276" s="4"/>
      <c r="T276" s="4"/>
      <c r="U276" s="4"/>
      <c r="V276" s="4"/>
      <c r="W276" s="4"/>
      <c r="X276" s="4"/>
      <c r="Y276" s="4"/>
      <c r="Z276" s="4"/>
    </row>
    <row r="277" spans="1:26" ht="16.5" customHeight="1">
      <c r="A277" s="4"/>
      <c r="B277" s="4"/>
      <c r="C277" s="4"/>
      <c r="D277" s="34"/>
      <c r="E277" s="4"/>
      <c r="F277" s="4"/>
      <c r="G277" s="4"/>
      <c r="H277" s="4"/>
      <c r="I277" s="4"/>
      <c r="J277" s="4"/>
      <c r="K277" s="4"/>
      <c r="L277" s="4"/>
      <c r="M277" s="4"/>
      <c r="N277" s="4"/>
      <c r="O277" s="4"/>
      <c r="P277" s="4"/>
      <c r="Q277" s="4"/>
      <c r="R277" s="4"/>
      <c r="S277" s="4"/>
      <c r="T277" s="4"/>
      <c r="U277" s="4"/>
      <c r="V277" s="4"/>
      <c r="W277" s="4"/>
      <c r="X277" s="4"/>
      <c r="Y277" s="4"/>
      <c r="Z277" s="4"/>
    </row>
    <row r="278" spans="1:26" ht="16.5" customHeight="1">
      <c r="A278" s="4"/>
      <c r="B278" s="4"/>
      <c r="C278" s="4"/>
      <c r="D278" s="34"/>
      <c r="E278" s="4"/>
      <c r="F278" s="4"/>
      <c r="G278" s="4"/>
      <c r="H278" s="4"/>
      <c r="I278" s="4"/>
      <c r="J278" s="4"/>
      <c r="K278" s="4"/>
      <c r="L278" s="4"/>
      <c r="M278" s="4"/>
      <c r="N278" s="4"/>
      <c r="O278" s="4"/>
      <c r="P278" s="4"/>
      <c r="Q278" s="4"/>
      <c r="R278" s="4"/>
      <c r="S278" s="4"/>
      <c r="T278" s="4"/>
      <c r="U278" s="4"/>
      <c r="V278" s="4"/>
      <c r="W278" s="4"/>
      <c r="X278" s="4"/>
      <c r="Y278" s="4"/>
      <c r="Z278" s="4"/>
    </row>
    <row r="279" spans="1:26" ht="16.5" customHeight="1">
      <c r="A279" s="4"/>
      <c r="B279" s="4"/>
      <c r="C279" s="4"/>
      <c r="D279" s="34"/>
      <c r="E279" s="4"/>
      <c r="F279" s="4"/>
      <c r="G279" s="4"/>
      <c r="H279" s="4"/>
      <c r="I279" s="4"/>
      <c r="J279" s="4"/>
      <c r="K279" s="4"/>
      <c r="L279" s="4"/>
      <c r="M279" s="4"/>
      <c r="N279" s="4"/>
      <c r="O279" s="4"/>
      <c r="P279" s="4"/>
      <c r="Q279" s="4"/>
      <c r="R279" s="4"/>
      <c r="S279" s="4"/>
      <c r="T279" s="4"/>
      <c r="U279" s="4"/>
      <c r="V279" s="4"/>
      <c r="W279" s="4"/>
      <c r="X279" s="4"/>
      <c r="Y279" s="4"/>
      <c r="Z279" s="4"/>
    </row>
    <row r="280" spans="1:26" ht="16.5" customHeight="1">
      <c r="A280" s="4"/>
      <c r="B280" s="4"/>
      <c r="C280" s="4"/>
      <c r="D280" s="34"/>
      <c r="E280" s="4"/>
      <c r="F280" s="4"/>
      <c r="G280" s="4"/>
      <c r="H280" s="4"/>
      <c r="I280" s="4"/>
      <c r="J280" s="4"/>
      <c r="K280" s="4"/>
      <c r="L280" s="4"/>
      <c r="M280" s="4"/>
      <c r="N280" s="4"/>
      <c r="O280" s="4"/>
      <c r="P280" s="4"/>
      <c r="Q280" s="4"/>
      <c r="R280" s="4"/>
      <c r="S280" s="4"/>
      <c r="T280" s="4"/>
      <c r="U280" s="4"/>
      <c r="V280" s="4"/>
      <c r="W280" s="4"/>
      <c r="X280" s="4"/>
      <c r="Y280" s="4"/>
      <c r="Z280" s="4"/>
    </row>
    <row r="281" spans="1:26" ht="16.5" customHeight="1">
      <c r="A281" s="4"/>
      <c r="B281" s="4"/>
      <c r="C281" s="4"/>
      <c r="D281" s="34"/>
      <c r="E281" s="4"/>
      <c r="F281" s="4"/>
      <c r="G281" s="4"/>
      <c r="H281" s="4"/>
      <c r="I281" s="4"/>
      <c r="J281" s="4"/>
      <c r="K281" s="4"/>
      <c r="L281" s="4"/>
      <c r="M281" s="4"/>
      <c r="N281" s="4"/>
      <c r="O281" s="4"/>
      <c r="P281" s="4"/>
      <c r="Q281" s="4"/>
      <c r="R281" s="4"/>
      <c r="S281" s="4"/>
      <c r="T281" s="4"/>
      <c r="U281" s="4"/>
      <c r="V281" s="4"/>
      <c r="W281" s="4"/>
      <c r="X281" s="4"/>
      <c r="Y281" s="4"/>
      <c r="Z281" s="4"/>
    </row>
    <row r="282" spans="1:26" ht="16.5" customHeight="1">
      <c r="A282" s="4"/>
      <c r="B282" s="4"/>
      <c r="C282" s="4"/>
      <c r="D282" s="34"/>
      <c r="E282" s="4"/>
      <c r="F282" s="4"/>
      <c r="G282" s="4"/>
      <c r="H282" s="4"/>
      <c r="I282" s="4"/>
      <c r="J282" s="4"/>
      <c r="K282" s="4"/>
      <c r="L282" s="4"/>
      <c r="M282" s="4"/>
      <c r="N282" s="4"/>
      <c r="O282" s="4"/>
      <c r="P282" s="4"/>
      <c r="Q282" s="4"/>
      <c r="R282" s="4"/>
      <c r="S282" s="4"/>
      <c r="T282" s="4"/>
      <c r="U282" s="4"/>
      <c r="V282" s="4"/>
      <c r="W282" s="4"/>
      <c r="X282" s="4"/>
      <c r="Y282" s="4"/>
      <c r="Z282" s="4"/>
    </row>
    <row r="283" spans="1:26" ht="16.5" customHeight="1">
      <c r="A283" s="4"/>
      <c r="B283" s="4"/>
      <c r="C283" s="4"/>
      <c r="D283" s="34"/>
      <c r="E283" s="4"/>
      <c r="F283" s="4"/>
      <c r="G283" s="4"/>
      <c r="H283" s="4"/>
      <c r="I283" s="4"/>
      <c r="J283" s="4"/>
      <c r="K283" s="4"/>
      <c r="L283" s="4"/>
      <c r="M283" s="4"/>
      <c r="N283" s="4"/>
      <c r="O283" s="4"/>
      <c r="P283" s="4"/>
      <c r="Q283" s="4"/>
      <c r="R283" s="4"/>
      <c r="S283" s="4"/>
      <c r="T283" s="4"/>
      <c r="U283" s="4"/>
      <c r="V283" s="4"/>
      <c r="W283" s="4"/>
      <c r="X283" s="4"/>
      <c r="Y283" s="4"/>
      <c r="Z283" s="4"/>
    </row>
    <row r="284" spans="1:26" ht="16.5" customHeight="1">
      <c r="A284" s="4"/>
      <c r="B284" s="4"/>
      <c r="C284" s="4"/>
      <c r="D284" s="34"/>
      <c r="E284" s="4"/>
      <c r="F284" s="4"/>
      <c r="G284" s="4"/>
      <c r="H284" s="4"/>
      <c r="I284" s="4"/>
      <c r="J284" s="4"/>
      <c r="K284" s="4"/>
      <c r="L284" s="4"/>
      <c r="M284" s="4"/>
      <c r="N284" s="4"/>
      <c r="O284" s="4"/>
      <c r="P284" s="4"/>
      <c r="Q284" s="4"/>
      <c r="R284" s="4"/>
      <c r="S284" s="4"/>
      <c r="T284" s="4"/>
      <c r="U284" s="4"/>
      <c r="V284" s="4"/>
      <c r="W284" s="4"/>
      <c r="X284" s="4"/>
      <c r="Y284" s="4"/>
      <c r="Z284" s="4"/>
    </row>
    <row r="285" spans="1:26" ht="16.5" customHeight="1">
      <c r="A285" s="4"/>
      <c r="B285" s="4"/>
      <c r="C285" s="4"/>
      <c r="D285" s="34"/>
      <c r="E285" s="4"/>
      <c r="F285" s="4"/>
      <c r="G285" s="4"/>
      <c r="H285" s="4"/>
      <c r="I285" s="4"/>
      <c r="J285" s="4"/>
      <c r="K285" s="4"/>
      <c r="L285" s="4"/>
      <c r="M285" s="4"/>
      <c r="N285" s="4"/>
      <c r="O285" s="4"/>
      <c r="P285" s="4"/>
      <c r="Q285" s="4"/>
      <c r="R285" s="4"/>
      <c r="S285" s="4"/>
      <c r="T285" s="4"/>
      <c r="U285" s="4"/>
      <c r="V285" s="4"/>
      <c r="W285" s="4"/>
      <c r="X285" s="4"/>
      <c r="Y285" s="4"/>
      <c r="Z285" s="4"/>
    </row>
    <row r="286" spans="1:26" ht="16.5" customHeight="1">
      <c r="A286" s="4"/>
      <c r="B286" s="4"/>
      <c r="C286" s="4"/>
      <c r="D286" s="34"/>
      <c r="E286" s="4"/>
      <c r="F286" s="4"/>
      <c r="G286" s="4"/>
      <c r="H286" s="4"/>
      <c r="I286" s="4"/>
      <c r="J286" s="4"/>
      <c r="K286" s="4"/>
      <c r="L286" s="4"/>
      <c r="M286" s="4"/>
      <c r="N286" s="4"/>
      <c r="O286" s="4"/>
      <c r="P286" s="4"/>
      <c r="Q286" s="4"/>
      <c r="R286" s="4"/>
      <c r="S286" s="4"/>
      <c r="T286" s="4"/>
      <c r="U286" s="4"/>
      <c r="V286" s="4"/>
      <c r="W286" s="4"/>
      <c r="X286" s="4"/>
      <c r="Y286" s="4"/>
      <c r="Z286" s="4"/>
    </row>
    <row r="287" spans="1:26" ht="16.5" customHeight="1">
      <c r="A287" s="4"/>
      <c r="B287" s="4"/>
      <c r="C287" s="4"/>
      <c r="D287" s="34"/>
      <c r="E287" s="4"/>
      <c r="F287" s="4"/>
      <c r="G287" s="4"/>
      <c r="H287" s="4"/>
      <c r="I287" s="4"/>
      <c r="J287" s="4"/>
      <c r="K287" s="4"/>
      <c r="L287" s="4"/>
      <c r="M287" s="4"/>
      <c r="N287" s="4"/>
      <c r="O287" s="4"/>
      <c r="P287" s="4"/>
      <c r="Q287" s="4"/>
      <c r="R287" s="4"/>
      <c r="S287" s="4"/>
      <c r="T287" s="4"/>
      <c r="U287" s="4"/>
      <c r="V287" s="4"/>
      <c r="W287" s="4"/>
      <c r="X287" s="4"/>
      <c r="Y287" s="4"/>
      <c r="Z287" s="4"/>
    </row>
    <row r="288" spans="1:26" ht="16.5" customHeight="1">
      <c r="A288" s="4"/>
      <c r="B288" s="4"/>
      <c r="C288" s="4"/>
      <c r="D288" s="34"/>
      <c r="E288" s="4"/>
      <c r="F288" s="4"/>
      <c r="G288" s="4"/>
      <c r="H288" s="4"/>
      <c r="I288" s="4"/>
      <c r="J288" s="4"/>
      <c r="K288" s="4"/>
      <c r="L288" s="4"/>
      <c r="M288" s="4"/>
      <c r="N288" s="4"/>
      <c r="O288" s="4"/>
      <c r="P288" s="4"/>
      <c r="Q288" s="4"/>
      <c r="R288" s="4"/>
      <c r="S288" s="4"/>
      <c r="T288" s="4"/>
      <c r="U288" s="4"/>
      <c r="V288" s="4"/>
      <c r="W288" s="4"/>
      <c r="X288" s="4"/>
      <c r="Y288" s="4"/>
      <c r="Z288" s="4"/>
    </row>
    <row r="289" spans="1:26" ht="16.5" customHeight="1">
      <c r="A289" s="4"/>
      <c r="B289" s="4"/>
      <c r="C289" s="4"/>
      <c r="D289" s="34"/>
      <c r="E289" s="4"/>
      <c r="F289" s="4"/>
      <c r="G289" s="4"/>
      <c r="H289" s="4"/>
      <c r="I289" s="4"/>
      <c r="J289" s="4"/>
      <c r="K289" s="4"/>
      <c r="L289" s="4"/>
      <c r="M289" s="4"/>
      <c r="N289" s="4"/>
      <c r="O289" s="4"/>
      <c r="P289" s="4"/>
      <c r="Q289" s="4"/>
      <c r="R289" s="4"/>
      <c r="S289" s="4"/>
      <c r="T289" s="4"/>
      <c r="U289" s="4"/>
      <c r="V289" s="4"/>
      <c r="W289" s="4"/>
      <c r="X289" s="4"/>
      <c r="Y289" s="4"/>
      <c r="Z289" s="4"/>
    </row>
    <row r="290" spans="1:26" ht="16.5" customHeight="1">
      <c r="A290" s="4"/>
      <c r="B290" s="4"/>
      <c r="C290" s="4"/>
      <c r="D290" s="34"/>
      <c r="E290" s="4"/>
      <c r="F290" s="4"/>
      <c r="G290" s="4"/>
      <c r="H290" s="4"/>
      <c r="I290" s="4"/>
      <c r="J290" s="4"/>
      <c r="K290" s="4"/>
      <c r="L290" s="4"/>
      <c r="M290" s="4"/>
      <c r="N290" s="4"/>
      <c r="O290" s="4"/>
      <c r="P290" s="4"/>
      <c r="Q290" s="4"/>
      <c r="R290" s="4"/>
      <c r="S290" s="4"/>
      <c r="T290" s="4"/>
      <c r="U290" s="4"/>
      <c r="V290" s="4"/>
      <c r="W290" s="4"/>
      <c r="X290" s="4"/>
      <c r="Y290" s="4"/>
      <c r="Z290" s="4"/>
    </row>
    <row r="291" spans="1:26" ht="16.5" customHeight="1">
      <c r="A291" s="4"/>
      <c r="B291" s="4"/>
      <c r="C291" s="4"/>
      <c r="D291" s="34"/>
      <c r="E291" s="4"/>
      <c r="F291" s="4"/>
      <c r="G291" s="4"/>
      <c r="H291" s="4"/>
      <c r="I291" s="4"/>
      <c r="J291" s="4"/>
      <c r="K291" s="4"/>
      <c r="L291" s="4"/>
      <c r="M291" s="4"/>
      <c r="N291" s="4"/>
      <c r="O291" s="4"/>
      <c r="P291" s="4"/>
      <c r="Q291" s="4"/>
      <c r="R291" s="4"/>
      <c r="S291" s="4"/>
      <c r="T291" s="4"/>
      <c r="U291" s="4"/>
      <c r="V291" s="4"/>
      <c r="W291" s="4"/>
      <c r="X291" s="4"/>
      <c r="Y291" s="4"/>
      <c r="Z291" s="4"/>
    </row>
    <row r="292" spans="1:26" ht="16.5" customHeight="1">
      <c r="A292" s="4"/>
      <c r="B292" s="4"/>
      <c r="C292" s="4"/>
      <c r="D292" s="34"/>
      <c r="E292" s="4"/>
      <c r="F292" s="4"/>
      <c r="G292" s="4"/>
      <c r="H292" s="4"/>
      <c r="I292" s="4"/>
      <c r="J292" s="4"/>
      <c r="K292" s="4"/>
      <c r="L292" s="4"/>
      <c r="M292" s="4"/>
      <c r="N292" s="4"/>
      <c r="O292" s="4"/>
      <c r="P292" s="4"/>
      <c r="Q292" s="4"/>
      <c r="R292" s="4"/>
      <c r="S292" s="4"/>
      <c r="T292" s="4"/>
      <c r="U292" s="4"/>
      <c r="V292" s="4"/>
      <c r="W292" s="4"/>
      <c r="X292" s="4"/>
      <c r="Y292" s="4"/>
      <c r="Z292" s="4"/>
    </row>
    <row r="293" spans="1:26" ht="16.5" customHeight="1">
      <c r="A293" s="4"/>
      <c r="B293" s="4"/>
      <c r="C293" s="4"/>
      <c r="D293" s="34"/>
      <c r="E293" s="4"/>
      <c r="F293" s="4"/>
      <c r="G293" s="4"/>
      <c r="H293" s="4"/>
      <c r="I293" s="4"/>
      <c r="J293" s="4"/>
      <c r="K293" s="4"/>
      <c r="L293" s="4"/>
      <c r="M293" s="4"/>
      <c r="N293" s="4"/>
      <c r="O293" s="4"/>
      <c r="P293" s="4"/>
      <c r="Q293" s="4"/>
      <c r="R293" s="4"/>
      <c r="S293" s="4"/>
      <c r="T293" s="4"/>
      <c r="U293" s="4"/>
      <c r="V293" s="4"/>
      <c r="W293" s="4"/>
      <c r="X293" s="4"/>
      <c r="Y293" s="4"/>
      <c r="Z293" s="4"/>
    </row>
    <row r="294" spans="1:26" ht="16.5" customHeight="1">
      <c r="A294" s="4"/>
      <c r="B294" s="4"/>
      <c r="C294" s="4"/>
      <c r="D294" s="34"/>
      <c r="E294" s="4"/>
      <c r="F294" s="4"/>
      <c r="G294" s="4"/>
      <c r="H294" s="4"/>
      <c r="I294" s="4"/>
      <c r="J294" s="4"/>
      <c r="K294" s="4"/>
      <c r="L294" s="4"/>
      <c r="M294" s="4"/>
      <c r="N294" s="4"/>
      <c r="O294" s="4"/>
      <c r="P294" s="4"/>
      <c r="Q294" s="4"/>
      <c r="R294" s="4"/>
      <c r="S294" s="4"/>
      <c r="T294" s="4"/>
      <c r="U294" s="4"/>
      <c r="V294" s="4"/>
      <c r="W294" s="4"/>
      <c r="X294" s="4"/>
      <c r="Y294" s="4"/>
      <c r="Z294" s="4"/>
    </row>
    <row r="295" spans="1:26" ht="16.5" customHeight="1">
      <c r="A295" s="4"/>
      <c r="B295" s="4"/>
      <c r="C295" s="4"/>
      <c r="D295" s="34"/>
      <c r="E295" s="4"/>
      <c r="F295" s="4"/>
      <c r="G295" s="4"/>
      <c r="H295" s="4"/>
      <c r="I295" s="4"/>
      <c r="J295" s="4"/>
      <c r="K295" s="4"/>
      <c r="L295" s="4"/>
      <c r="M295" s="4"/>
      <c r="N295" s="4"/>
      <c r="O295" s="4"/>
      <c r="P295" s="4"/>
      <c r="Q295" s="4"/>
      <c r="R295" s="4"/>
      <c r="S295" s="4"/>
      <c r="T295" s="4"/>
      <c r="U295" s="4"/>
      <c r="V295" s="4"/>
      <c r="W295" s="4"/>
      <c r="X295" s="4"/>
      <c r="Y295" s="4"/>
      <c r="Z295" s="4"/>
    </row>
    <row r="296" spans="1:26" ht="16.5" customHeight="1">
      <c r="A296" s="4"/>
      <c r="B296" s="4"/>
      <c r="C296" s="4"/>
      <c r="D296" s="34"/>
      <c r="E296" s="4"/>
      <c r="F296" s="4"/>
      <c r="G296" s="4"/>
      <c r="H296" s="4"/>
      <c r="I296" s="4"/>
      <c r="J296" s="4"/>
      <c r="K296" s="4"/>
      <c r="L296" s="4"/>
      <c r="M296" s="4"/>
      <c r="N296" s="4"/>
      <c r="O296" s="4"/>
      <c r="P296" s="4"/>
      <c r="Q296" s="4"/>
      <c r="R296" s="4"/>
      <c r="S296" s="4"/>
      <c r="T296" s="4"/>
      <c r="U296" s="4"/>
      <c r="V296" s="4"/>
      <c r="W296" s="4"/>
      <c r="X296" s="4"/>
      <c r="Y296" s="4"/>
      <c r="Z296" s="4"/>
    </row>
    <row r="297" spans="1:26" ht="16.5" customHeight="1">
      <c r="A297" s="4"/>
      <c r="B297" s="4"/>
      <c r="C297" s="4"/>
      <c r="D297" s="34"/>
      <c r="E297" s="4"/>
      <c r="F297" s="4"/>
      <c r="G297" s="4"/>
      <c r="H297" s="4"/>
      <c r="I297" s="4"/>
      <c r="J297" s="4"/>
      <c r="K297" s="4"/>
      <c r="L297" s="4"/>
      <c r="M297" s="4"/>
      <c r="N297" s="4"/>
      <c r="O297" s="4"/>
      <c r="P297" s="4"/>
      <c r="Q297" s="4"/>
      <c r="R297" s="4"/>
      <c r="S297" s="4"/>
      <c r="T297" s="4"/>
      <c r="U297" s="4"/>
      <c r="V297" s="4"/>
      <c r="W297" s="4"/>
      <c r="X297" s="4"/>
      <c r="Y297" s="4"/>
      <c r="Z297" s="4"/>
    </row>
    <row r="298" spans="1:26" ht="16.5" customHeight="1">
      <c r="A298" s="4"/>
      <c r="B298" s="4"/>
      <c r="C298" s="4"/>
      <c r="D298" s="34"/>
      <c r="E298" s="4"/>
      <c r="F298" s="4"/>
      <c r="G298" s="4"/>
      <c r="H298" s="4"/>
      <c r="I298" s="4"/>
      <c r="J298" s="4"/>
      <c r="K298" s="4"/>
      <c r="L298" s="4"/>
      <c r="M298" s="4"/>
      <c r="N298" s="4"/>
      <c r="O298" s="4"/>
      <c r="P298" s="4"/>
      <c r="Q298" s="4"/>
      <c r="R298" s="4"/>
      <c r="S298" s="4"/>
      <c r="T298" s="4"/>
      <c r="U298" s="4"/>
      <c r="V298" s="4"/>
      <c r="W298" s="4"/>
      <c r="X298" s="4"/>
      <c r="Y298" s="4"/>
      <c r="Z298" s="4"/>
    </row>
    <row r="299" spans="1:26" ht="16.5" customHeight="1">
      <c r="A299" s="4"/>
      <c r="B299" s="4"/>
      <c r="C299" s="4"/>
      <c r="D299" s="34"/>
      <c r="E299" s="4"/>
      <c r="F299" s="4"/>
      <c r="G299" s="4"/>
      <c r="H299" s="4"/>
      <c r="I299" s="4"/>
      <c r="J299" s="4"/>
      <c r="K299" s="4"/>
      <c r="L299" s="4"/>
      <c r="M299" s="4"/>
      <c r="N299" s="4"/>
      <c r="O299" s="4"/>
      <c r="P299" s="4"/>
      <c r="Q299" s="4"/>
      <c r="R299" s="4"/>
      <c r="S299" s="4"/>
      <c r="T299" s="4"/>
      <c r="U299" s="4"/>
      <c r="V299" s="4"/>
      <c r="W299" s="4"/>
      <c r="X299" s="4"/>
      <c r="Y299" s="4"/>
      <c r="Z299" s="4"/>
    </row>
    <row r="300" spans="1:26" ht="16.5" customHeight="1">
      <c r="A300" s="4"/>
      <c r="B300" s="4"/>
      <c r="C300" s="4"/>
      <c r="D300" s="34"/>
      <c r="E300" s="4"/>
      <c r="F300" s="4"/>
      <c r="G300" s="4"/>
      <c r="H300" s="4"/>
      <c r="I300" s="4"/>
      <c r="J300" s="4"/>
      <c r="K300" s="4"/>
      <c r="L300" s="4"/>
      <c r="M300" s="4"/>
      <c r="N300" s="4"/>
      <c r="O300" s="4"/>
      <c r="P300" s="4"/>
      <c r="Q300" s="4"/>
      <c r="R300" s="4"/>
      <c r="S300" s="4"/>
      <c r="T300" s="4"/>
      <c r="U300" s="4"/>
      <c r="V300" s="4"/>
      <c r="W300" s="4"/>
      <c r="X300" s="4"/>
      <c r="Y300" s="4"/>
      <c r="Z300" s="4"/>
    </row>
    <row r="301" spans="1:26" ht="16.5" customHeight="1">
      <c r="A301" s="4"/>
      <c r="B301" s="4"/>
      <c r="C301" s="4"/>
      <c r="D301" s="34"/>
      <c r="E301" s="4"/>
      <c r="F301" s="4"/>
      <c r="G301" s="4"/>
      <c r="H301" s="4"/>
      <c r="I301" s="4"/>
      <c r="J301" s="4"/>
      <c r="K301" s="4"/>
      <c r="L301" s="4"/>
      <c r="M301" s="4"/>
      <c r="N301" s="4"/>
      <c r="O301" s="4"/>
      <c r="P301" s="4"/>
      <c r="Q301" s="4"/>
      <c r="R301" s="4"/>
      <c r="S301" s="4"/>
      <c r="T301" s="4"/>
      <c r="U301" s="4"/>
      <c r="V301" s="4"/>
      <c r="W301" s="4"/>
      <c r="X301" s="4"/>
      <c r="Y301" s="4"/>
      <c r="Z301" s="4"/>
    </row>
    <row r="302" spans="1:26" ht="16.5" customHeight="1">
      <c r="A302" s="4"/>
      <c r="B302" s="4"/>
      <c r="C302" s="4"/>
      <c r="D302" s="34"/>
      <c r="E302" s="4"/>
      <c r="F302" s="4"/>
      <c r="G302" s="4"/>
      <c r="H302" s="4"/>
      <c r="I302" s="4"/>
      <c r="J302" s="4"/>
      <c r="K302" s="4"/>
      <c r="L302" s="4"/>
      <c r="M302" s="4"/>
      <c r="N302" s="4"/>
      <c r="O302" s="4"/>
      <c r="P302" s="4"/>
      <c r="Q302" s="4"/>
      <c r="R302" s="4"/>
      <c r="S302" s="4"/>
      <c r="T302" s="4"/>
      <c r="U302" s="4"/>
      <c r="V302" s="4"/>
      <c r="W302" s="4"/>
      <c r="X302" s="4"/>
      <c r="Y302" s="4"/>
      <c r="Z302" s="4"/>
    </row>
    <row r="303" spans="1:26" ht="16.5" customHeight="1">
      <c r="A303" s="4"/>
      <c r="B303" s="4"/>
      <c r="C303" s="4"/>
      <c r="D303" s="34"/>
      <c r="E303" s="4"/>
      <c r="F303" s="4"/>
      <c r="G303" s="4"/>
      <c r="H303" s="4"/>
      <c r="I303" s="4"/>
      <c r="J303" s="4"/>
      <c r="K303" s="4"/>
      <c r="L303" s="4"/>
      <c r="M303" s="4"/>
      <c r="N303" s="4"/>
      <c r="O303" s="4"/>
      <c r="P303" s="4"/>
      <c r="Q303" s="4"/>
      <c r="R303" s="4"/>
      <c r="S303" s="4"/>
      <c r="T303" s="4"/>
      <c r="U303" s="4"/>
      <c r="V303" s="4"/>
      <c r="W303" s="4"/>
      <c r="X303" s="4"/>
      <c r="Y303" s="4"/>
      <c r="Z303" s="4"/>
    </row>
    <row r="304" spans="1:26" ht="16.5" customHeight="1">
      <c r="A304" s="4"/>
      <c r="B304" s="4"/>
      <c r="C304" s="4"/>
      <c r="D304" s="34"/>
      <c r="E304" s="4"/>
      <c r="F304" s="4"/>
      <c r="G304" s="4"/>
      <c r="H304" s="4"/>
      <c r="I304" s="4"/>
      <c r="J304" s="4"/>
      <c r="K304" s="4"/>
      <c r="L304" s="4"/>
      <c r="M304" s="4"/>
      <c r="N304" s="4"/>
      <c r="O304" s="4"/>
      <c r="P304" s="4"/>
      <c r="Q304" s="4"/>
      <c r="R304" s="4"/>
      <c r="S304" s="4"/>
      <c r="T304" s="4"/>
      <c r="U304" s="4"/>
      <c r="V304" s="4"/>
      <c r="W304" s="4"/>
      <c r="X304" s="4"/>
      <c r="Y304" s="4"/>
      <c r="Z304" s="4"/>
    </row>
    <row r="305" spans="1:26" ht="16.5" customHeight="1">
      <c r="A305" s="4"/>
      <c r="B305" s="4"/>
      <c r="C305" s="4"/>
      <c r="D305" s="34"/>
      <c r="E305" s="4"/>
      <c r="F305" s="4"/>
      <c r="G305" s="4"/>
      <c r="H305" s="4"/>
      <c r="I305" s="4"/>
      <c r="J305" s="4"/>
      <c r="K305" s="4"/>
      <c r="L305" s="4"/>
      <c r="M305" s="4"/>
      <c r="N305" s="4"/>
      <c r="O305" s="4"/>
      <c r="P305" s="4"/>
      <c r="Q305" s="4"/>
      <c r="R305" s="4"/>
      <c r="S305" s="4"/>
      <c r="T305" s="4"/>
      <c r="U305" s="4"/>
      <c r="V305" s="4"/>
      <c r="W305" s="4"/>
      <c r="X305" s="4"/>
      <c r="Y305" s="4"/>
      <c r="Z305" s="4"/>
    </row>
    <row r="306" spans="1:26" ht="16.5" customHeight="1">
      <c r="A306" s="4"/>
      <c r="B306" s="4"/>
      <c r="C306" s="4"/>
      <c r="D306" s="34"/>
      <c r="E306" s="4"/>
      <c r="F306" s="4"/>
      <c r="G306" s="4"/>
      <c r="H306" s="4"/>
      <c r="I306" s="4"/>
      <c r="J306" s="4"/>
      <c r="K306" s="4"/>
      <c r="L306" s="4"/>
      <c r="M306" s="4"/>
      <c r="N306" s="4"/>
      <c r="O306" s="4"/>
      <c r="P306" s="4"/>
      <c r="Q306" s="4"/>
      <c r="R306" s="4"/>
      <c r="S306" s="4"/>
      <c r="T306" s="4"/>
      <c r="U306" s="4"/>
      <c r="V306" s="4"/>
      <c r="W306" s="4"/>
      <c r="X306" s="4"/>
      <c r="Y306" s="4"/>
      <c r="Z306" s="4"/>
    </row>
    <row r="307" spans="1:26" ht="16.5" customHeight="1">
      <c r="A307" s="4"/>
      <c r="B307" s="4"/>
      <c r="C307" s="4"/>
      <c r="D307" s="34"/>
      <c r="E307" s="4"/>
      <c r="F307" s="4"/>
      <c r="G307" s="4"/>
      <c r="H307" s="4"/>
      <c r="I307" s="4"/>
      <c r="J307" s="4"/>
      <c r="K307" s="4"/>
      <c r="L307" s="4"/>
      <c r="M307" s="4"/>
      <c r="N307" s="4"/>
      <c r="O307" s="4"/>
      <c r="P307" s="4"/>
      <c r="Q307" s="4"/>
      <c r="R307" s="4"/>
      <c r="S307" s="4"/>
      <c r="T307" s="4"/>
      <c r="U307" s="4"/>
      <c r="V307" s="4"/>
      <c r="W307" s="4"/>
      <c r="X307" s="4"/>
      <c r="Y307" s="4"/>
      <c r="Z307" s="4"/>
    </row>
    <row r="308" spans="1:26" ht="16.5" customHeight="1">
      <c r="A308" s="4"/>
      <c r="B308" s="4"/>
      <c r="C308" s="4"/>
      <c r="D308" s="34"/>
      <c r="E308" s="4"/>
      <c r="F308" s="4"/>
      <c r="G308" s="4"/>
      <c r="H308" s="4"/>
      <c r="I308" s="4"/>
      <c r="J308" s="4"/>
      <c r="K308" s="4"/>
      <c r="L308" s="4"/>
      <c r="M308" s="4"/>
      <c r="N308" s="4"/>
      <c r="O308" s="4"/>
      <c r="P308" s="4"/>
      <c r="Q308" s="4"/>
      <c r="R308" s="4"/>
      <c r="S308" s="4"/>
      <c r="T308" s="4"/>
      <c r="U308" s="4"/>
      <c r="V308" s="4"/>
      <c r="W308" s="4"/>
      <c r="X308" s="4"/>
      <c r="Y308" s="4"/>
      <c r="Z308" s="4"/>
    </row>
    <row r="309" spans="1:26" ht="16.5" customHeight="1">
      <c r="A309" s="4"/>
      <c r="B309" s="4"/>
      <c r="C309" s="4"/>
      <c r="D309" s="34"/>
      <c r="E309" s="4"/>
      <c r="F309" s="4"/>
      <c r="G309" s="4"/>
      <c r="H309" s="4"/>
      <c r="I309" s="4"/>
      <c r="J309" s="4"/>
      <c r="K309" s="4"/>
      <c r="L309" s="4"/>
      <c r="M309" s="4"/>
      <c r="N309" s="4"/>
      <c r="O309" s="4"/>
      <c r="P309" s="4"/>
      <c r="Q309" s="4"/>
      <c r="R309" s="4"/>
      <c r="S309" s="4"/>
      <c r="T309" s="4"/>
      <c r="U309" s="4"/>
      <c r="V309" s="4"/>
      <c r="W309" s="4"/>
      <c r="X309" s="4"/>
      <c r="Y309" s="4"/>
      <c r="Z309" s="4"/>
    </row>
    <row r="310" spans="1:26" ht="16.5" customHeight="1">
      <c r="A310" s="4"/>
      <c r="B310" s="4"/>
      <c r="C310" s="4"/>
      <c r="D310" s="34"/>
      <c r="E310" s="4"/>
      <c r="F310" s="4"/>
      <c r="G310" s="4"/>
      <c r="H310" s="4"/>
      <c r="I310" s="4"/>
      <c r="J310" s="4"/>
      <c r="K310" s="4"/>
      <c r="L310" s="4"/>
      <c r="M310" s="4"/>
      <c r="N310" s="4"/>
      <c r="O310" s="4"/>
      <c r="P310" s="4"/>
      <c r="Q310" s="4"/>
      <c r="R310" s="4"/>
      <c r="S310" s="4"/>
      <c r="T310" s="4"/>
      <c r="U310" s="4"/>
      <c r="V310" s="4"/>
      <c r="W310" s="4"/>
      <c r="X310" s="4"/>
      <c r="Y310" s="4"/>
      <c r="Z310" s="4"/>
    </row>
    <row r="311" spans="1:26" ht="16.5" customHeight="1">
      <c r="A311" s="4"/>
      <c r="B311" s="4"/>
      <c r="C311" s="4"/>
      <c r="D311" s="34"/>
      <c r="E311" s="4"/>
      <c r="F311" s="4"/>
      <c r="G311" s="4"/>
      <c r="H311" s="4"/>
      <c r="I311" s="4"/>
      <c r="J311" s="4"/>
      <c r="K311" s="4"/>
      <c r="L311" s="4"/>
      <c r="M311" s="4"/>
      <c r="N311" s="4"/>
      <c r="O311" s="4"/>
      <c r="P311" s="4"/>
      <c r="Q311" s="4"/>
      <c r="R311" s="4"/>
      <c r="S311" s="4"/>
      <c r="T311" s="4"/>
      <c r="U311" s="4"/>
      <c r="V311" s="4"/>
      <c r="W311" s="4"/>
      <c r="X311" s="4"/>
      <c r="Y311" s="4"/>
      <c r="Z311" s="4"/>
    </row>
    <row r="312" spans="1:26" ht="16.5" customHeight="1">
      <c r="A312" s="4"/>
      <c r="B312" s="4"/>
      <c r="C312" s="4"/>
      <c r="D312" s="34"/>
      <c r="E312" s="4"/>
      <c r="F312" s="4"/>
      <c r="G312" s="4"/>
      <c r="H312" s="4"/>
      <c r="I312" s="4"/>
      <c r="J312" s="4"/>
      <c r="K312" s="4"/>
      <c r="L312" s="4"/>
      <c r="M312" s="4"/>
      <c r="N312" s="4"/>
      <c r="O312" s="4"/>
      <c r="P312" s="4"/>
      <c r="Q312" s="4"/>
      <c r="R312" s="4"/>
      <c r="S312" s="4"/>
      <c r="T312" s="4"/>
      <c r="U312" s="4"/>
      <c r="V312" s="4"/>
      <c r="W312" s="4"/>
      <c r="X312" s="4"/>
      <c r="Y312" s="4"/>
      <c r="Z312" s="4"/>
    </row>
    <row r="313" spans="1:26" ht="16.5" customHeight="1">
      <c r="A313" s="4"/>
      <c r="B313" s="4"/>
      <c r="C313" s="4"/>
      <c r="D313" s="34"/>
      <c r="E313" s="4"/>
      <c r="F313" s="4"/>
      <c r="G313" s="4"/>
      <c r="H313" s="4"/>
      <c r="I313" s="4"/>
      <c r="J313" s="4"/>
      <c r="K313" s="4"/>
      <c r="L313" s="4"/>
      <c r="M313" s="4"/>
      <c r="N313" s="4"/>
      <c r="O313" s="4"/>
      <c r="P313" s="4"/>
      <c r="Q313" s="4"/>
      <c r="R313" s="4"/>
      <c r="S313" s="4"/>
      <c r="T313" s="4"/>
      <c r="U313" s="4"/>
      <c r="V313" s="4"/>
      <c r="W313" s="4"/>
      <c r="X313" s="4"/>
      <c r="Y313" s="4"/>
      <c r="Z313" s="4"/>
    </row>
    <row r="314" spans="1:26" ht="16.5" customHeight="1">
      <c r="A314" s="4"/>
      <c r="B314" s="4"/>
      <c r="C314" s="4"/>
      <c r="D314" s="34"/>
      <c r="E314" s="4"/>
      <c r="F314" s="4"/>
      <c r="G314" s="4"/>
      <c r="H314" s="4"/>
      <c r="I314" s="4"/>
      <c r="J314" s="4"/>
      <c r="K314" s="4"/>
      <c r="L314" s="4"/>
      <c r="M314" s="4"/>
      <c r="N314" s="4"/>
      <c r="O314" s="4"/>
      <c r="P314" s="4"/>
      <c r="Q314" s="4"/>
      <c r="R314" s="4"/>
      <c r="S314" s="4"/>
      <c r="T314" s="4"/>
      <c r="U314" s="4"/>
      <c r="V314" s="4"/>
      <c r="W314" s="4"/>
      <c r="X314" s="4"/>
      <c r="Y314" s="4"/>
      <c r="Z314" s="4"/>
    </row>
    <row r="315" spans="1:26" ht="16.5" customHeight="1">
      <c r="A315" s="4"/>
      <c r="B315" s="4"/>
      <c r="C315" s="4"/>
      <c r="D315" s="34"/>
      <c r="E315" s="4"/>
      <c r="F315" s="4"/>
      <c r="G315" s="4"/>
      <c r="H315" s="4"/>
      <c r="I315" s="4"/>
      <c r="J315" s="4"/>
      <c r="K315" s="4"/>
      <c r="L315" s="4"/>
      <c r="M315" s="4"/>
      <c r="N315" s="4"/>
      <c r="O315" s="4"/>
      <c r="P315" s="4"/>
      <c r="Q315" s="4"/>
      <c r="R315" s="4"/>
      <c r="S315" s="4"/>
      <c r="T315" s="4"/>
      <c r="U315" s="4"/>
      <c r="V315" s="4"/>
      <c r="W315" s="4"/>
      <c r="X315" s="4"/>
      <c r="Y315" s="4"/>
      <c r="Z315" s="4"/>
    </row>
    <row r="316" spans="1:26" ht="16.5" customHeight="1">
      <c r="A316" s="4"/>
      <c r="B316" s="4"/>
      <c r="C316" s="4"/>
      <c r="D316" s="34"/>
      <c r="E316" s="4"/>
      <c r="F316" s="4"/>
      <c r="G316" s="4"/>
      <c r="H316" s="4"/>
      <c r="I316" s="4"/>
      <c r="J316" s="4"/>
      <c r="K316" s="4"/>
      <c r="L316" s="4"/>
      <c r="M316" s="4"/>
      <c r="N316" s="4"/>
      <c r="O316" s="4"/>
      <c r="P316" s="4"/>
      <c r="Q316" s="4"/>
      <c r="R316" s="4"/>
      <c r="S316" s="4"/>
      <c r="T316" s="4"/>
      <c r="U316" s="4"/>
      <c r="V316" s="4"/>
      <c r="W316" s="4"/>
      <c r="X316" s="4"/>
      <c r="Y316" s="4"/>
      <c r="Z316" s="4"/>
    </row>
    <row r="317" spans="1:26" ht="16.5" customHeight="1">
      <c r="A317" s="4"/>
      <c r="B317" s="4"/>
      <c r="C317" s="4"/>
      <c r="D317" s="34"/>
      <c r="E317" s="4"/>
      <c r="F317" s="4"/>
      <c r="G317" s="4"/>
      <c r="H317" s="4"/>
      <c r="I317" s="4"/>
      <c r="J317" s="4"/>
      <c r="K317" s="4"/>
      <c r="L317" s="4"/>
      <c r="M317" s="4"/>
      <c r="N317" s="4"/>
      <c r="O317" s="4"/>
      <c r="P317" s="4"/>
      <c r="Q317" s="4"/>
      <c r="R317" s="4"/>
      <c r="S317" s="4"/>
      <c r="T317" s="4"/>
      <c r="U317" s="4"/>
      <c r="V317" s="4"/>
      <c r="W317" s="4"/>
      <c r="X317" s="4"/>
      <c r="Y317" s="4"/>
      <c r="Z317" s="4"/>
    </row>
    <row r="318" spans="1:26" ht="16.5" customHeight="1">
      <c r="A318" s="4"/>
      <c r="B318" s="4"/>
      <c r="C318" s="4"/>
      <c r="D318" s="34"/>
      <c r="E318" s="4"/>
      <c r="F318" s="4"/>
      <c r="G318" s="4"/>
      <c r="H318" s="4"/>
      <c r="I318" s="4"/>
      <c r="J318" s="4"/>
      <c r="K318" s="4"/>
      <c r="L318" s="4"/>
      <c r="M318" s="4"/>
      <c r="N318" s="4"/>
      <c r="O318" s="4"/>
      <c r="P318" s="4"/>
      <c r="Q318" s="4"/>
      <c r="R318" s="4"/>
      <c r="S318" s="4"/>
      <c r="T318" s="4"/>
      <c r="U318" s="4"/>
      <c r="V318" s="4"/>
      <c r="W318" s="4"/>
      <c r="X318" s="4"/>
      <c r="Y318" s="4"/>
      <c r="Z318" s="4"/>
    </row>
    <row r="319" spans="1:26" ht="16.5" customHeight="1">
      <c r="A319" s="4"/>
      <c r="B319" s="4"/>
      <c r="C319" s="4"/>
      <c r="D319" s="34"/>
      <c r="E319" s="4"/>
      <c r="F319" s="4"/>
      <c r="G319" s="4"/>
      <c r="H319" s="4"/>
      <c r="I319" s="4"/>
      <c r="J319" s="4"/>
      <c r="K319" s="4"/>
      <c r="L319" s="4"/>
      <c r="M319" s="4"/>
      <c r="N319" s="4"/>
      <c r="O319" s="4"/>
      <c r="P319" s="4"/>
      <c r="Q319" s="4"/>
      <c r="R319" s="4"/>
      <c r="S319" s="4"/>
      <c r="T319" s="4"/>
      <c r="U319" s="4"/>
      <c r="V319" s="4"/>
      <c r="W319" s="4"/>
      <c r="X319" s="4"/>
      <c r="Y319" s="4"/>
      <c r="Z319" s="4"/>
    </row>
    <row r="320" spans="1:26" ht="16.5" customHeight="1">
      <c r="A320" s="4"/>
      <c r="B320" s="4"/>
      <c r="C320" s="4"/>
      <c r="D320" s="34"/>
      <c r="E320" s="4"/>
      <c r="F320" s="4"/>
      <c r="G320" s="4"/>
      <c r="H320" s="4"/>
      <c r="I320" s="4"/>
      <c r="J320" s="4"/>
      <c r="K320" s="4"/>
      <c r="L320" s="4"/>
      <c r="M320" s="4"/>
      <c r="N320" s="4"/>
      <c r="O320" s="4"/>
      <c r="P320" s="4"/>
      <c r="Q320" s="4"/>
      <c r="R320" s="4"/>
      <c r="S320" s="4"/>
      <c r="T320" s="4"/>
      <c r="U320" s="4"/>
      <c r="V320" s="4"/>
      <c r="W320" s="4"/>
      <c r="X320" s="4"/>
      <c r="Y320" s="4"/>
      <c r="Z320" s="4"/>
    </row>
    <row r="321" spans="1:26" ht="16.5" customHeight="1">
      <c r="A321" s="4"/>
      <c r="B321" s="4"/>
      <c r="C321" s="4"/>
      <c r="D321" s="34"/>
      <c r="E321" s="4"/>
      <c r="F321" s="4"/>
      <c r="G321" s="4"/>
      <c r="H321" s="4"/>
      <c r="I321" s="4"/>
      <c r="J321" s="4"/>
      <c r="K321" s="4"/>
      <c r="L321" s="4"/>
      <c r="M321" s="4"/>
      <c r="N321" s="4"/>
      <c r="O321" s="4"/>
      <c r="P321" s="4"/>
      <c r="Q321" s="4"/>
      <c r="R321" s="4"/>
      <c r="S321" s="4"/>
      <c r="T321" s="4"/>
      <c r="U321" s="4"/>
      <c r="V321" s="4"/>
      <c r="W321" s="4"/>
      <c r="X321" s="4"/>
      <c r="Y321" s="4"/>
      <c r="Z321" s="4"/>
    </row>
    <row r="322" spans="1:26" ht="16.5" customHeight="1">
      <c r="A322" s="4"/>
      <c r="B322" s="4"/>
      <c r="C322" s="4"/>
      <c r="D322" s="34"/>
      <c r="E322" s="4"/>
      <c r="F322" s="4"/>
      <c r="G322" s="4"/>
      <c r="H322" s="4"/>
      <c r="I322" s="4"/>
      <c r="J322" s="4"/>
      <c r="K322" s="4"/>
      <c r="L322" s="4"/>
      <c r="M322" s="4"/>
      <c r="N322" s="4"/>
      <c r="O322" s="4"/>
      <c r="P322" s="4"/>
      <c r="Q322" s="4"/>
      <c r="R322" s="4"/>
      <c r="S322" s="4"/>
      <c r="T322" s="4"/>
      <c r="U322" s="4"/>
      <c r="V322" s="4"/>
      <c r="W322" s="4"/>
      <c r="X322" s="4"/>
      <c r="Y322" s="4"/>
      <c r="Z322" s="4"/>
    </row>
    <row r="323" spans="1:26" ht="16.5" customHeight="1">
      <c r="A323" s="4"/>
      <c r="B323" s="4"/>
      <c r="C323" s="4"/>
      <c r="D323" s="34"/>
      <c r="E323" s="4"/>
      <c r="F323" s="4"/>
      <c r="G323" s="4"/>
      <c r="H323" s="4"/>
      <c r="I323" s="4"/>
      <c r="J323" s="4"/>
      <c r="K323" s="4"/>
      <c r="L323" s="4"/>
      <c r="M323" s="4"/>
      <c r="N323" s="4"/>
      <c r="O323" s="4"/>
      <c r="P323" s="4"/>
      <c r="Q323" s="4"/>
      <c r="R323" s="4"/>
      <c r="S323" s="4"/>
      <c r="T323" s="4"/>
      <c r="U323" s="4"/>
      <c r="V323" s="4"/>
      <c r="W323" s="4"/>
      <c r="X323" s="4"/>
      <c r="Y323" s="4"/>
      <c r="Z323" s="4"/>
    </row>
    <row r="324" spans="1:26" ht="16.5" customHeight="1">
      <c r="A324" s="4"/>
      <c r="B324" s="4"/>
      <c r="C324" s="4"/>
      <c r="D324" s="34"/>
      <c r="E324" s="4"/>
      <c r="F324" s="4"/>
      <c r="G324" s="4"/>
      <c r="H324" s="4"/>
      <c r="I324" s="4"/>
      <c r="J324" s="4"/>
      <c r="K324" s="4"/>
      <c r="L324" s="4"/>
      <c r="M324" s="4"/>
      <c r="N324" s="4"/>
      <c r="O324" s="4"/>
      <c r="P324" s="4"/>
      <c r="Q324" s="4"/>
      <c r="R324" s="4"/>
      <c r="S324" s="4"/>
      <c r="T324" s="4"/>
      <c r="U324" s="4"/>
      <c r="V324" s="4"/>
      <c r="W324" s="4"/>
      <c r="X324" s="4"/>
      <c r="Y324" s="4"/>
      <c r="Z324" s="4"/>
    </row>
    <row r="325" spans="1:26" ht="16.5" customHeight="1">
      <c r="A325" s="4"/>
      <c r="B325" s="4"/>
      <c r="C325" s="4"/>
      <c r="D325" s="34"/>
      <c r="E325" s="4"/>
      <c r="F325" s="4"/>
      <c r="G325" s="4"/>
      <c r="H325" s="4"/>
      <c r="I325" s="4"/>
      <c r="J325" s="4"/>
      <c r="K325" s="4"/>
      <c r="L325" s="4"/>
      <c r="M325" s="4"/>
      <c r="N325" s="4"/>
      <c r="O325" s="4"/>
      <c r="P325" s="4"/>
      <c r="Q325" s="4"/>
      <c r="R325" s="4"/>
      <c r="S325" s="4"/>
      <c r="T325" s="4"/>
      <c r="U325" s="4"/>
      <c r="V325" s="4"/>
      <c r="W325" s="4"/>
      <c r="X325" s="4"/>
      <c r="Y325" s="4"/>
      <c r="Z325" s="4"/>
    </row>
    <row r="326" spans="1:26" ht="16.5" customHeight="1">
      <c r="A326" s="4"/>
      <c r="B326" s="4"/>
      <c r="C326" s="4"/>
      <c r="D326" s="34"/>
      <c r="E326" s="4"/>
      <c r="F326" s="4"/>
      <c r="G326" s="4"/>
      <c r="H326" s="4"/>
      <c r="I326" s="4"/>
      <c r="J326" s="4"/>
      <c r="K326" s="4"/>
      <c r="L326" s="4"/>
      <c r="M326" s="4"/>
      <c r="N326" s="4"/>
      <c r="O326" s="4"/>
      <c r="P326" s="4"/>
      <c r="Q326" s="4"/>
      <c r="R326" s="4"/>
      <c r="S326" s="4"/>
      <c r="T326" s="4"/>
      <c r="U326" s="4"/>
      <c r="V326" s="4"/>
      <c r="W326" s="4"/>
      <c r="X326" s="4"/>
      <c r="Y326" s="4"/>
      <c r="Z326" s="4"/>
    </row>
    <row r="327" spans="1:26" ht="16.5" customHeight="1">
      <c r="A327" s="4"/>
      <c r="B327" s="4"/>
      <c r="C327" s="4"/>
      <c r="D327" s="34"/>
      <c r="E327" s="4"/>
      <c r="F327" s="4"/>
      <c r="G327" s="4"/>
      <c r="H327" s="4"/>
      <c r="I327" s="4"/>
      <c r="J327" s="4"/>
      <c r="K327" s="4"/>
      <c r="L327" s="4"/>
      <c r="M327" s="4"/>
      <c r="N327" s="4"/>
      <c r="O327" s="4"/>
      <c r="P327" s="4"/>
      <c r="Q327" s="4"/>
      <c r="R327" s="4"/>
      <c r="S327" s="4"/>
      <c r="T327" s="4"/>
      <c r="U327" s="4"/>
      <c r="V327" s="4"/>
      <c r="W327" s="4"/>
      <c r="X327" s="4"/>
      <c r="Y327" s="4"/>
      <c r="Z327" s="4"/>
    </row>
    <row r="328" spans="1:26" ht="16.5" customHeight="1">
      <c r="A328" s="4"/>
      <c r="B328" s="4"/>
      <c r="C328" s="4"/>
      <c r="D328" s="34"/>
      <c r="E328" s="4"/>
      <c r="F328" s="4"/>
      <c r="G328" s="4"/>
      <c r="H328" s="4"/>
      <c r="I328" s="4"/>
      <c r="J328" s="4"/>
      <c r="K328" s="4"/>
      <c r="L328" s="4"/>
      <c r="M328" s="4"/>
      <c r="N328" s="4"/>
      <c r="O328" s="4"/>
      <c r="P328" s="4"/>
      <c r="Q328" s="4"/>
      <c r="R328" s="4"/>
      <c r="S328" s="4"/>
      <c r="T328" s="4"/>
      <c r="U328" s="4"/>
      <c r="V328" s="4"/>
      <c r="W328" s="4"/>
      <c r="X328" s="4"/>
      <c r="Y328" s="4"/>
      <c r="Z328" s="4"/>
    </row>
    <row r="329" spans="1:26" ht="16.5" customHeight="1">
      <c r="A329" s="4"/>
      <c r="B329" s="4"/>
      <c r="C329" s="4"/>
      <c r="D329" s="34"/>
      <c r="E329" s="4"/>
      <c r="F329" s="4"/>
      <c r="G329" s="4"/>
      <c r="H329" s="4"/>
      <c r="I329" s="4"/>
      <c r="J329" s="4"/>
      <c r="K329" s="4"/>
      <c r="L329" s="4"/>
      <c r="M329" s="4"/>
      <c r="N329" s="4"/>
      <c r="O329" s="4"/>
      <c r="P329" s="4"/>
      <c r="Q329" s="4"/>
      <c r="R329" s="4"/>
      <c r="S329" s="4"/>
      <c r="T329" s="4"/>
      <c r="U329" s="4"/>
      <c r="V329" s="4"/>
      <c r="W329" s="4"/>
      <c r="X329" s="4"/>
      <c r="Y329" s="4"/>
      <c r="Z329" s="4"/>
    </row>
    <row r="330" spans="1:26" ht="16.5" customHeight="1">
      <c r="A330" s="4"/>
      <c r="B330" s="4"/>
      <c r="C330" s="4"/>
      <c r="D330" s="34"/>
      <c r="E330" s="4"/>
      <c r="F330" s="4"/>
      <c r="G330" s="4"/>
      <c r="H330" s="4"/>
      <c r="I330" s="4"/>
      <c r="J330" s="4"/>
      <c r="K330" s="4"/>
      <c r="L330" s="4"/>
      <c r="M330" s="4"/>
      <c r="N330" s="4"/>
      <c r="O330" s="4"/>
      <c r="P330" s="4"/>
      <c r="Q330" s="4"/>
      <c r="R330" s="4"/>
      <c r="S330" s="4"/>
      <c r="T330" s="4"/>
      <c r="U330" s="4"/>
      <c r="V330" s="4"/>
      <c r="W330" s="4"/>
      <c r="X330" s="4"/>
      <c r="Y330" s="4"/>
      <c r="Z330" s="4"/>
    </row>
    <row r="331" spans="1:26" ht="16.5" customHeight="1">
      <c r="A331" s="4"/>
      <c r="B331" s="4"/>
      <c r="C331" s="4"/>
      <c r="D331" s="34"/>
      <c r="E331" s="4"/>
      <c r="F331" s="4"/>
      <c r="G331" s="4"/>
      <c r="H331" s="4"/>
      <c r="I331" s="4"/>
      <c r="J331" s="4"/>
      <c r="K331" s="4"/>
      <c r="L331" s="4"/>
      <c r="M331" s="4"/>
      <c r="N331" s="4"/>
      <c r="O331" s="4"/>
      <c r="P331" s="4"/>
      <c r="Q331" s="4"/>
      <c r="R331" s="4"/>
      <c r="S331" s="4"/>
      <c r="T331" s="4"/>
      <c r="U331" s="4"/>
      <c r="V331" s="4"/>
      <c r="W331" s="4"/>
      <c r="X331" s="4"/>
      <c r="Y331" s="4"/>
      <c r="Z331" s="4"/>
    </row>
    <row r="332" spans="1:26" ht="16.5" customHeight="1">
      <c r="A332" s="4"/>
      <c r="B332" s="4"/>
      <c r="C332" s="4"/>
      <c r="D332" s="34"/>
      <c r="E332" s="4"/>
      <c r="F332" s="4"/>
      <c r="G332" s="4"/>
      <c r="H332" s="4"/>
      <c r="I332" s="4"/>
      <c r="J332" s="4"/>
      <c r="K332" s="4"/>
      <c r="L332" s="4"/>
      <c r="M332" s="4"/>
      <c r="N332" s="4"/>
      <c r="O332" s="4"/>
      <c r="P332" s="4"/>
      <c r="Q332" s="4"/>
      <c r="R332" s="4"/>
      <c r="S332" s="4"/>
      <c r="T332" s="4"/>
      <c r="U332" s="4"/>
      <c r="V332" s="4"/>
      <c r="W332" s="4"/>
      <c r="X332" s="4"/>
      <c r="Y332" s="4"/>
      <c r="Z332" s="4"/>
    </row>
    <row r="333" spans="1:26" ht="16.5" customHeight="1">
      <c r="A333" s="4"/>
      <c r="B333" s="4"/>
      <c r="C333" s="4"/>
      <c r="D333" s="34"/>
      <c r="E333" s="4"/>
      <c r="F333" s="4"/>
      <c r="G333" s="4"/>
      <c r="H333" s="4"/>
      <c r="I333" s="4"/>
      <c r="J333" s="4"/>
      <c r="K333" s="4"/>
      <c r="L333" s="4"/>
      <c r="M333" s="4"/>
      <c r="N333" s="4"/>
      <c r="O333" s="4"/>
      <c r="P333" s="4"/>
      <c r="Q333" s="4"/>
      <c r="R333" s="4"/>
      <c r="S333" s="4"/>
      <c r="T333" s="4"/>
      <c r="U333" s="4"/>
      <c r="V333" s="4"/>
      <c r="W333" s="4"/>
      <c r="X333" s="4"/>
      <c r="Y333" s="4"/>
      <c r="Z333" s="4"/>
    </row>
    <row r="334" spans="1:26" ht="16.5" customHeight="1">
      <c r="A334" s="4"/>
      <c r="B334" s="4"/>
      <c r="C334" s="4"/>
      <c r="D334" s="34"/>
      <c r="E334" s="4"/>
      <c r="F334" s="4"/>
      <c r="G334" s="4"/>
      <c r="H334" s="4"/>
      <c r="I334" s="4"/>
      <c r="J334" s="4"/>
      <c r="K334" s="4"/>
      <c r="L334" s="4"/>
      <c r="M334" s="4"/>
      <c r="N334" s="4"/>
      <c r="O334" s="4"/>
      <c r="P334" s="4"/>
      <c r="Q334" s="4"/>
      <c r="R334" s="4"/>
      <c r="S334" s="4"/>
      <c r="T334" s="4"/>
      <c r="U334" s="4"/>
      <c r="V334" s="4"/>
      <c r="W334" s="4"/>
      <c r="X334" s="4"/>
      <c r="Y334" s="4"/>
      <c r="Z334" s="4"/>
    </row>
    <row r="335" spans="1:26" ht="16.5" customHeight="1">
      <c r="A335" s="4"/>
      <c r="B335" s="4"/>
      <c r="C335" s="4"/>
      <c r="D335" s="34"/>
      <c r="E335" s="4"/>
      <c r="F335" s="4"/>
      <c r="G335" s="4"/>
      <c r="H335" s="4"/>
      <c r="I335" s="4"/>
      <c r="J335" s="4"/>
      <c r="K335" s="4"/>
      <c r="L335" s="4"/>
      <c r="M335" s="4"/>
      <c r="N335" s="4"/>
      <c r="O335" s="4"/>
      <c r="P335" s="4"/>
      <c r="Q335" s="4"/>
      <c r="R335" s="4"/>
      <c r="S335" s="4"/>
      <c r="T335" s="4"/>
      <c r="U335" s="4"/>
      <c r="V335" s="4"/>
      <c r="W335" s="4"/>
      <c r="X335" s="4"/>
      <c r="Y335" s="4"/>
      <c r="Z335" s="4"/>
    </row>
    <row r="336" spans="1:26" ht="16.5" customHeight="1">
      <c r="A336" s="4"/>
      <c r="B336" s="4"/>
      <c r="C336" s="4"/>
      <c r="D336" s="34"/>
      <c r="E336" s="4"/>
      <c r="F336" s="4"/>
      <c r="G336" s="4"/>
      <c r="H336" s="4"/>
      <c r="I336" s="4"/>
      <c r="J336" s="4"/>
      <c r="K336" s="4"/>
      <c r="L336" s="4"/>
      <c r="M336" s="4"/>
      <c r="N336" s="4"/>
      <c r="O336" s="4"/>
      <c r="P336" s="4"/>
      <c r="Q336" s="4"/>
      <c r="R336" s="4"/>
      <c r="S336" s="4"/>
      <c r="T336" s="4"/>
      <c r="U336" s="4"/>
      <c r="V336" s="4"/>
      <c r="W336" s="4"/>
      <c r="X336" s="4"/>
      <c r="Y336" s="4"/>
      <c r="Z336" s="4"/>
    </row>
    <row r="337" spans="1:26" ht="16.5" customHeight="1">
      <c r="A337" s="4"/>
      <c r="B337" s="4"/>
      <c r="C337" s="4"/>
      <c r="D337" s="34"/>
      <c r="E337" s="4"/>
      <c r="F337" s="4"/>
      <c r="G337" s="4"/>
      <c r="H337" s="4"/>
      <c r="I337" s="4"/>
      <c r="J337" s="4"/>
      <c r="K337" s="4"/>
      <c r="L337" s="4"/>
      <c r="M337" s="4"/>
      <c r="N337" s="4"/>
      <c r="O337" s="4"/>
      <c r="P337" s="4"/>
      <c r="Q337" s="4"/>
      <c r="R337" s="4"/>
      <c r="S337" s="4"/>
      <c r="T337" s="4"/>
      <c r="U337" s="4"/>
      <c r="V337" s="4"/>
      <c r="W337" s="4"/>
      <c r="X337" s="4"/>
      <c r="Y337" s="4"/>
      <c r="Z337" s="4"/>
    </row>
    <row r="338" spans="1:26" ht="16.5" customHeight="1">
      <c r="A338" s="4"/>
      <c r="B338" s="4"/>
      <c r="C338" s="4"/>
      <c r="D338" s="34"/>
      <c r="E338" s="4"/>
      <c r="F338" s="4"/>
      <c r="G338" s="4"/>
      <c r="H338" s="4"/>
      <c r="I338" s="4"/>
      <c r="J338" s="4"/>
      <c r="K338" s="4"/>
      <c r="L338" s="4"/>
      <c r="M338" s="4"/>
      <c r="N338" s="4"/>
      <c r="O338" s="4"/>
      <c r="P338" s="4"/>
      <c r="Q338" s="4"/>
      <c r="R338" s="4"/>
      <c r="S338" s="4"/>
      <c r="T338" s="4"/>
      <c r="U338" s="4"/>
      <c r="V338" s="4"/>
      <c r="W338" s="4"/>
      <c r="X338" s="4"/>
      <c r="Y338" s="4"/>
      <c r="Z338" s="4"/>
    </row>
    <row r="339" spans="1:26" ht="16.5" customHeight="1">
      <c r="A339" s="4"/>
      <c r="B339" s="4"/>
      <c r="C339" s="4"/>
      <c r="D339" s="34"/>
      <c r="E339" s="4"/>
      <c r="F339" s="4"/>
      <c r="G339" s="4"/>
      <c r="H339" s="4"/>
      <c r="I339" s="4"/>
      <c r="J339" s="4"/>
      <c r="K339" s="4"/>
      <c r="L339" s="4"/>
      <c r="M339" s="4"/>
      <c r="N339" s="4"/>
      <c r="O339" s="4"/>
      <c r="P339" s="4"/>
      <c r="Q339" s="4"/>
      <c r="R339" s="4"/>
      <c r="S339" s="4"/>
      <c r="T339" s="4"/>
      <c r="U339" s="4"/>
      <c r="V339" s="4"/>
      <c r="W339" s="4"/>
      <c r="X339" s="4"/>
      <c r="Y339" s="4"/>
      <c r="Z339" s="4"/>
    </row>
    <row r="340" spans="1:26" ht="16.5" customHeight="1">
      <c r="A340" s="4"/>
      <c r="B340" s="4"/>
      <c r="C340" s="4"/>
      <c r="D340" s="34"/>
      <c r="E340" s="4"/>
      <c r="F340" s="4"/>
      <c r="G340" s="4"/>
      <c r="H340" s="4"/>
      <c r="I340" s="4"/>
      <c r="J340" s="4"/>
      <c r="K340" s="4"/>
      <c r="L340" s="4"/>
      <c r="M340" s="4"/>
      <c r="N340" s="4"/>
      <c r="O340" s="4"/>
      <c r="P340" s="4"/>
      <c r="Q340" s="4"/>
      <c r="R340" s="4"/>
      <c r="S340" s="4"/>
      <c r="T340" s="4"/>
      <c r="U340" s="4"/>
      <c r="V340" s="4"/>
      <c r="W340" s="4"/>
      <c r="X340" s="4"/>
      <c r="Y340" s="4"/>
      <c r="Z340" s="4"/>
    </row>
    <row r="341" spans="1:26" ht="16.5" customHeight="1">
      <c r="A341" s="4"/>
      <c r="B341" s="4"/>
      <c r="C341" s="4"/>
      <c r="D341" s="34"/>
      <c r="E341" s="4"/>
      <c r="F341" s="4"/>
      <c r="G341" s="4"/>
      <c r="H341" s="4"/>
      <c r="I341" s="4"/>
      <c r="J341" s="4"/>
      <c r="K341" s="4"/>
      <c r="L341" s="4"/>
      <c r="M341" s="4"/>
      <c r="N341" s="4"/>
      <c r="O341" s="4"/>
      <c r="P341" s="4"/>
      <c r="Q341" s="4"/>
      <c r="R341" s="4"/>
      <c r="S341" s="4"/>
      <c r="T341" s="4"/>
      <c r="U341" s="4"/>
      <c r="V341" s="4"/>
      <c r="W341" s="4"/>
      <c r="X341" s="4"/>
      <c r="Y341" s="4"/>
      <c r="Z341" s="4"/>
    </row>
    <row r="342" spans="1:26" ht="16.5" customHeight="1">
      <c r="A342" s="4"/>
      <c r="B342" s="4"/>
      <c r="C342" s="4"/>
      <c r="D342" s="34"/>
      <c r="E342" s="4"/>
      <c r="F342" s="4"/>
      <c r="G342" s="4"/>
      <c r="H342" s="4"/>
      <c r="I342" s="4"/>
      <c r="J342" s="4"/>
      <c r="K342" s="4"/>
      <c r="L342" s="4"/>
      <c r="M342" s="4"/>
      <c r="N342" s="4"/>
      <c r="O342" s="4"/>
      <c r="P342" s="4"/>
      <c r="Q342" s="4"/>
      <c r="R342" s="4"/>
      <c r="S342" s="4"/>
      <c r="T342" s="4"/>
      <c r="U342" s="4"/>
      <c r="V342" s="4"/>
      <c r="W342" s="4"/>
      <c r="X342" s="4"/>
      <c r="Y342" s="4"/>
      <c r="Z342" s="4"/>
    </row>
    <row r="343" spans="1:26" ht="16.5" customHeight="1">
      <c r="A343" s="4"/>
      <c r="B343" s="4"/>
      <c r="C343" s="4"/>
      <c r="D343" s="34"/>
      <c r="E343" s="4"/>
      <c r="F343" s="4"/>
      <c r="G343" s="4"/>
      <c r="H343" s="4"/>
      <c r="I343" s="4"/>
      <c r="J343" s="4"/>
      <c r="K343" s="4"/>
      <c r="L343" s="4"/>
      <c r="M343" s="4"/>
      <c r="N343" s="4"/>
      <c r="O343" s="4"/>
      <c r="P343" s="4"/>
      <c r="Q343" s="4"/>
      <c r="R343" s="4"/>
      <c r="S343" s="4"/>
      <c r="T343" s="4"/>
      <c r="U343" s="4"/>
      <c r="V343" s="4"/>
      <c r="W343" s="4"/>
      <c r="X343" s="4"/>
      <c r="Y343" s="4"/>
      <c r="Z343" s="4"/>
    </row>
    <row r="344" spans="1:26" ht="16.5" customHeight="1">
      <c r="A344" s="4"/>
      <c r="B344" s="4"/>
      <c r="C344" s="4"/>
      <c r="D344" s="34"/>
      <c r="E344" s="4"/>
      <c r="F344" s="4"/>
      <c r="G344" s="4"/>
      <c r="H344" s="4"/>
      <c r="I344" s="4"/>
      <c r="J344" s="4"/>
      <c r="K344" s="4"/>
      <c r="L344" s="4"/>
      <c r="M344" s="4"/>
      <c r="N344" s="4"/>
      <c r="O344" s="4"/>
      <c r="P344" s="4"/>
      <c r="Q344" s="4"/>
      <c r="R344" s="4"/>
      <c r="S344" s="4"/>
      <c r="T344" s="4"/>
      <c r="U344" s="4"/>
      <c r="V344" s="4"/>
      <c r="W344" s="4"/>
      <c r="X344" s="4"/>
      <c r="Y344" s="4"/>
      <c r="Z344" s="4"/>
    </row>
    <row r="345" spans="1:26" ht="16.5" customHeight="1">
      <c r="A345" s="4"/>
      <c r="B345" s="4"/>
      <c r="C345" s="4"/>
      <c r="D345" s="34"/>
      <c r="E345" s="4"/>
      <c r="F345" s="4"/>
      <c r="G345" s="4"/>
      <c r="H345" s="4"/>
      <c r="I345" s="4"/>
      <c r="J345" s="4"/>
      <c r="K345" s="4"/>
      <c r="L345" s="4"/>
      <c r="M345" s="4"/>
      <c r="N345" s="4"/>
      <c r="O345" s="4"/>
      <c r="P345" s="4"/>
      <c r="Q345" s="4"/>
      <c r="R345" s="4"/>
      <c r="S345" s="4"/>
      <c r="T345" s="4"/>
      <c r="U345" s="4"/>
      <c r="V345" s="4"/>
      <c r="W345" s="4"/>
      <c r="X345" s="4"/>
      <c r="Y345" s="4"/>
      <c r="Z345" s="4"/>
    </row>
    <row r="346" spans="1:26" ht="16.5" customHeight="1">
      <c r="A346" s="4"/>
      <c r="B346" s="4"/>
      <c r="C346" s="4"/>
      <c r="D346" s="34"/>
      <c r="E346" s="4"/>
      <c r="F346" s="4"/>
      <c r="G346" s="4"/>
      <c r="H346" s="4"/>
      <c r="I346" s="4"/>
      <c r="J346" s="4"/>
      <c r="K346" s="4"/>
      <c r="L346" s="4"/>
      <c r="M346" s="4"/>
      <c r="N346" s="4"/>
      <c r="O346" s="4"/>
      <c r="P346" s="4"/>
      <c r="Q346" s="4"/>
      <c r="R346" s="4"/>
      <c r="S346" s="4"/>
      <c r="T346" s="4"/>
      <c r="U346" s="4"/>
      <c r="V346" s="4"/>
      <c r="W346" s="4"/>
      <c r="X346" s="4"/>
      <c r="Y346" s="4"/>
      <c r="Z346" s="4"/>
    </row>
    <row r="347" spans="1:26" ht="16.5" customHeight="1">
      <c r="A347" s="4"/>
      <c r="B347" s="4"/>
      <c r="C347" s="4"/>
      <c r="D347" s="34"/>
      <c r="E347" s="4"/>
      <c r="F347" s="4"/>
      <c r="G347" s="4"/>
      <c r="H347" s="4"/>
      <c r="I347" s="4"/>
      <c r="J347" s="4"/>
      <c r="K347" s="4"/>
      <c r="L347" s="4"/>
      <c r="M347" s="4"/>
      <c r="N347" s="4"/>
      <c r="O347" s="4"/>
      <c r="P347" s="4"/>
      <c r="Q347" s="4"/>
      <c r="R347" s="4"/>
      <c r="S347" s="4"/>
      <c r="T347" s="4"/>
      <c r="U347" s="4"/>
      <c r="V347" s="4"/>
      <c r="W347" s="4"/>
      <c r="X347" s="4"/>
      <c r="Y347" s="4"/>
      <c r="Z347" s="4"/>
    </row>
    <row r="348" spans="1:26" ht="16.5" customHeight="1">
      <c r="A348" s="4"/>
      <c r="B348" s="4"/>
      <c r="C348" s="4"/>
      <c r="D348" s="34"/>
      <c r="E348" s="4"/>
      <c r="F348" s="4"/>
      <c r="G348" s="4"/>
      <c r="H348" s="4"/>
      <c r="I348" s="4"/>
      <c r="J348" s="4"/>
      <c r="K348" s="4"/>
      <c r="L348" s="4"/>
      <c r="M348" s="4"/>
      <c r="N348" s="4"/>
      <c r="O348" s="4"/>
      <c r="P348" s="4"/>
      <c r="Q348" s="4"/>
      <c r="R348" s="4"/>
      <c r="S348" s="4"/>
      <c r="T348" s="4"/>
      <c r="U348" s="4"/>
      <c r="V348" s="4"/>
      <c r="W348" s="4"/>
      <c r="X348" s="4"/>
      <c r="Y348" s="4"/>
      <c r="Z348" s="4"/>
    </row>
    <row r="349" spans="1:26" ht="16.5" customHeight="1">
      <c r="A349" s="4"/>
      <c r="B349" s="4"/>
      <c r="C349" s="4"/>
      <c r="D349" s="34"/>
      <c r="E349" s="4"/>
      <c r="F349" s="4"/>
      <c r="G349" s="4"/>
      <c r="H349" s="4"/>
      <c r="I349" s="4"/>
      <c r="J349" s="4"/>
      <c r="K349" s="4"/>
      <c r="L349" s="4"/>
      <c r="M349" s="4"/>
      <c r="N349" s="4"/>
      <c r="O349" s="4"/>
      <c r="P349" s="4"/>
      <c r="Q349" s="4"/>
      <c r="R349" s="4"/>
      <c r="S349" s="4"/>
      <c r="T349" s="4"/>
      <c r="U349" s="4"/>
      <c r="V349" s="4"/>
      <c r="W349" s="4"/>
      <c r="X349" s="4"/>
      <c r="Y349" s="4"/>
      <c r="Z349" s="4"/>
    </row>
    <row r="350" spans="1:26" ht="16.5" customHeight="1">
      <c r="A350" s="4"/>
      <c r="B350" s="4"/>
      <c r="C350" s="4"/>
      <c r="D350" s="34"/>
      <c r="E350" s="4"/>
      <c r="F350" s="4"/>
      <c r="G350" s="4"/>
      <c r="H350" s="4"/>
      <c r="I350" s="4"/>
      <c r="J350" s="4"/>
      <c r="K350" s="4"/>
      <c r="L350" s="4"/>
      <c r="M350" s="4"/>
      <c r="N350" s="4"/>
      <c r="O350" s="4"/>
      <c r="P350" s="4"/>
      <c r="Q350" s="4"/>
      <c r="R350" s="4"/>
      <c r="S350" s="4"/>
      <c r="T350" s="4"/>
      <c r="U350" s="4"/>
      <c r="V350" s="4"/>
      <c r="W350" s="4"/>
      <c r="X350" s="4"/>
      <c r="Y350" s="4"/>
      <c r="Z350" s="4"/>
    </row>
    <row r="351" spans="1:26" ht="16.5" customHeight="1">
      <c r="A351" s="4"/>
      <c r="B351" s="4"/>
      <c r="C351" s="4"/>
      <c r="D351" s="34"/>
      <c r="E351" s="4"/>
      <c r="F351" s="4"/>
      <c r="G351" s="4"/>
      <c r="H351" s="4"/>
      <c r="I351" s="4"/>
      <c r="J351" s="4"/>
      <c r="K351" s="4"/>
      <c r="L351" s="4"/>
      <c r="M351" s="4"/>
      <c r="N351" s="4"/>
      <c r="O351" s="4"/>
      <c r="P351" s="4"/>
      <c r="Q351" s="4"/>
      <c r="R351" s="4"/>
      <c r="S351" s="4"/>
      <c r="T351" s="4"/>
      <c r="U351" s="4"/>
      <c r="V351" s="4"/>
      <c r="W351" s="4"/>
      <c r="X351" s="4"/>
      <c r="Y351" s="4"/>
      <c r="Z351" s="4"/>
    </row>
    <row r="352" spans="1:26" ht="16.5" customHeight="1">
      <c r="A352" s="4"/>
      <c r="B352" s="4"/>
      <c r="C352" s="4"/>
      <c r="D352" s="34"/>
      <c r="E352" s="4"/>
      <c r="F352" s="4"/>
      <c r="G352" s="4"/>
      <c r="H352" s="4"/>
      <c r="I352" s="4"/>
      <c r="J352" s="4"/>
      <c r="K352" s="4"/>
      <c r="L352" s="4"/>
      <c r="M352" s="4"/>
      <c r="N352" s="4"/>
      <c r="O352" s="4"/>
      <c r="P352" s="4"/>
      <c r="Q352" s="4"/>
      <c r="R352" s="4"/>
      <c r="S352" s="4"/>
      <c r="T352" s="4"/>
      <c r="U352" s="4"/>
      <c r="V352" s="4"/>
      <c r="W352" s="4"/>
      <c r="X352" s="4"/>
      <c r="Y352" s="4"/>
      <c r="Z352" s="4"/>
    </row>
    <row r="353" spans="1:26" ht="16.5" customHeight="1">
      <c r="A353" s="4"/>
      <c r="B353" s="4"/>
      <c r="C353" s="4"/>
      <c r="D353" s="34"/>
      <c r="E353" s="4"/>
      <c r="F353" s="4"/>
      <c r="G353" s="4"/>
      <c r="H353" s="4"/>
      <c r="I353" s="4"/>
      <c r="J353" s="4"/>
      <c r="K353" s="4"/>
      <c r="L353" s="4"/>
      <c r="M353" s="4"/>
      <c r="N353" s="4"/>
      <c r="O353" s="4"/>
      <c r="P353" s="4"/>
      <c r="Q353" s="4"/>
      <c r="R353" s="4"/>
      <c r="S353" s="4"/>
      <c r="T353" s="4"/>
      <c r="U353" s="4"/>
      <c r="V353" s="4"/>
      <c r="W353" s="4"/>
      <c r="X353" s="4"/>
      <c r="Y353" s="4"/>
      <c r="Z353" s="4"/>
    </row>
    <row r="354" spans="1:26" ht="16.5" customHeight="1">
      <c r="A354" s="4"/>
      <c r="B354" s="4"/>
      <c r="C354" s="4"/>
      <c r="D354" s="34"/>
      <c r="E354" s="4"/>
      <c r="F354" s="4"/>
      <c r="G354" s="4"/>
      <c r="H354" s="4"/>
      <c r="I354" s="4"/>
      <c r="J354" s="4"/>
      <c r="K354" s="4"/>
      <c r="L354" s="4"/>
      <c r="M354" s="4"/>
      <c r="N354" s="4"/>
      <c r="O354" s="4"/>
      <c r="P354" s="4"/>
      <c r="Q354" s="4"/>
      <c r="R354" s="4"/>
      <c r="S354" s="4"/>
      <c r="T354" s="4"/>
      <c r="U354" s="4"/>
      <c r="V354" s="4"/>
      <c r="W354" s="4"/>
      <c r="X354" s="4"/>
      <c r="Y354" s="4"/>
      <c r="Z354" s="4"/>
    </row>
    <row r="355" spans="1:26" ht="16.5" customHeight="1">
      <c r="A355" s="4"/>
      <c r="B355" s="4"/>
      <c r="C355" s="4"/>
      <c r="D355" s="34"/>
      <c r="E355" s="4"/>
      <c r="F355" s="4"/>
      <c r="G355" s="4"/>
      <c r="H355" s="4"/>
      <c r="I355" s="4"/>
      <c r="J355" s="4"/>
      <c r="K355" s="4"/>
      <c r="L355" s="4"/>
      <c r="M355" s="4"/>
      <c r="N355" s="4"/>
      <c r="O355" s="4"/>
      <c r="P355" s="4"/>
      <c r="Q355" s="4"/>
      <c r="R355" s="4"/>
      <c r="S355" s="4"/>
      <c r="T355" s="4"/>
      <c r="U355" s="4"/>
      <c r="V355" s="4"/>
      <c r="W355" s="4"/>
      <c r="X355" s="4"/>
      <c r="Y355" s="4"/>
      <c r="Z355" s="4"/>
    </row>
    <row r="356" spans="1:26" ht="16.5" customHeight="1">
      <c r="A356" s="4"/>
      <c r="B356" s="4"/>
      <c r="C356" s="4"/>
      <c r="D356" s="34"/>
      <c r="E356" s="4"/>
      <c r="F356" s="4"/>
      <c r="G356" s="4"/>
      <c r="H356" s="4"/>
      <c r="I356" s="4"/>
      <c r="J356" s="4"/>
      <c r="K356" s="4"/>
      <c r="L356" s="4"/>
      <c r="M356" s="4"/>
      <c r="N356" s="4"/>
      <c r="O356" s="4"/>
      <c r="P356" s="4"/>
      <c r="Q356" s="4"/>
      <c r="R356" s="4"/>
      <c r="S356" s="4"/>
      <c r="T356" s="4"/>
      <c r="U356" s="4"/>
      <c r="V356" s="4"/>
      <c r="W356" s="4"/>
      <c r="X356" s="4"/>
      <c r="Y356" s="4"/>
      <c r="Z356" s="4"/>
    </row>
    <row r="357" spans="1:26" ht="16.5" customHeight="1">
      <c r="A357" s="4"/>
      <c r="B357" s="4"/>
      <c r="C357" s="4"/>
      <c r="D357" s="34"/>
      <c r="E357" s="4"/>
      <c r="F357" s="4"/>
      <c r="G357" s="4"/>
      <c r="H357" s="4"/>
      <c r="I357" s="4"/>
      <c r="J357" s="4"/>
      <c r="K357" s="4"/>
      <c r="L357" s="4"/>
      <c r="M357" s="4"/>
      <c r="N357" s="4"/>
      <c r="O357" s="4"/>
      <c r="P357" s="4"/>
      <c r="Q357" s="4"/>
      <c r="R357" s="4"/>
      <c r="S357" s="4"/>
      <c r="T357" s="4"/>
      <c r="U357" s="4"/>
      <c r="V357" s="4"/>
      <c r="W357" s="4"/>
      <c r="X357" s="4"/>
      <c r="Y357" s="4"/>
      <c r="Z357" s="4"/>
    </row>
    <row r="358" spans="1:26" ht="16.5" customHeight="1">
      <c r="A358" s="4"/>
      <c r="B358" s="4"/>
      <c r="C358" s="4"/>
      <c r="D358" s="34"/>
      <c r="E358" s="4"/>
      <c r="F358" s="4"/>
      <c r="G358" s="4"/>
      <c r="H358" s="4"/>
      <c r="I358" s="4"/>
      <c r="J358" s="4"/>
      <c r="K358" s="4"/>
      <c r="L358" s="4"/>
      <c r="M358" s="4"/>
      <c r="N358" s="4"/>
      <c r="O358" s="4"/>
      <c r="P358" s="4"/>
      <c r="Q358" s="4"/>
      <c r="R358" s="4"/>
      <c r="S358" s="4"/>
      <c r="T358" s="4"/>
      <c r="U358" s="4"/>
      <c r="V358" s="4"/>
      <c r="W358" s="4"/>
      <c r="X358" s="4"/>
      <c r="Y358" s="4"/>
      <c r="Z358" s="4"/>
    </row>
    <row r="359" spans="1:26" ht="16.5" customHeight="1">
      <c r="A359" s="4"/>
      <c r="B359" s="4"/>
      <c r="C359" s="4"/>
      <c r="D359" s="34"/>
      <c r="E359" s="4"/>
      <c r="F359" s="4"/>
      <c r="G359" s="4"/>
      <c r="H359" s="4"/>
      <c r="I359" s="4"/>
      <c r="J359" s="4"/>
      <c r="K359" s="4"/>
      <c r="L359" s="4"/>
      <c r="M359" s="4"/>
      <c r="N359" s="4"/>
      <c r="O359" s="4"/>
      <c r="P359" s="4"/>
      <c r="Q359" s="4"/>
      <c r="R359" s="4"/>
      <c r="S359" s="4"/>
      <c r="T359" s="4"/>
      <c r="U359" s="4"/>
      <c r="V359" s="4"/>
      <c r="W359" s="4"/>
      <c r="X359" s="4"/>
      <c r="Y359" s="4"/>
      <c r="Z359" s="4"/>
    </row>
    <row r="360" spans="1:26" ht="16.5" customHeight="1">
      <c r="A360" s="4"/>
      <c r="B360" s="4"/>
      <c r="C360" s="4"/>
      <c r="D360" s="34"/>
      <c r="E360" s="4"/>
      <c r="F360" s="4"/>
      <c r="G360" s="4"/>
      <c r="H360" s="4"/>
      <c r="I360" s="4"/>
      <c r="J360" s="4"/>
      <c r="K360" s="4"/>
      <c r="L360" s="4"/>
      <c r="M360" s="4"/>
      <c r="N360" s="4"/>
      <c r="O360" s="4"/>
      <c r="P360" s="4"/>
      <c r="Q360" s="4"/>
      <c r="R360" s="4"/>
      <c r="S360" s="4"/>
      <c r="T360" s="4"/>
      <c r="U360" s="4"/>
      <c r="V360" s="4"/>
      <c r="W360" s="4"/>
      <c r="X360" s="4"/>
      <c r="Y360" s="4"/>
      <c r="Z360" s="4"/>
    </row>
    <row r="361" spans="1:26" ht="16.5" customHeight="1">
      <c r="A361" s="4"/>
      <c r="B361" s="4"/>
      <c r="C361" s="4"/>
      <c r="D361" s="34"/>
      <c r="E361" s="4"/>
      <c r="F361" s="4"/>
      <c r="G361" s="4"/>
      <c r="H361" s="4"/>
      <c r="I361" s="4"/>
      <c r="J361" s="4"/>
      <c r="K361" s="4"/>
      <c r="L361" s="4"/>
      <c r="M361" s="4"/>
      <c r="N361" s="4"/>
      <c r="O361" s="4"/>
      <c r="P361" s="4"/>
      <c r="Q361" s="4"/>
      <c r="R361" s="4"/>
      <c r="S361" s="4"/>
      <c r="T361" s="4"/>
      <c r="U361" s="4"/>
      <c r="V361" s="4"/>
      <c r="W361" s="4"/>
      <c r="X361" s="4"/>
      <c r="Y361" s="4"/>
      <c r="Z361" s="4"/>
    </row>
    <row r="362" spans="1:26" ht="16.5" customHeight="1">
      <c r="A362" s="4"/>
      <c r="B362" s="4"/>
      <c r="C362" s="4"/>
      <c r="D362" s="34"/>
      <c r="E362" s="4"/>
      <c r="F362" s="4"/>
      <c r="G362" s="4"/>
      <c r="H362" s="4"/>
      <c r="I362" s="4"/>
      <c r="J362" s="4"/>
      <c r="K362" s="4"/>
      <c r="L362" s="4"/>
      <c r="M362" s="4"/>
      <c r="N362" s="4"/>
      <c r="O362" s="4"/>
      <c r="P362" s="4"/>
      <c r="Q362" s="4"/>
      <c r="R362" s="4"/>
      <c r="S362" s="4"/>
      <c r="T362" s="4"/>
      <c r="U362" s="4"/>
      <c r="V362" s="4"/>
      <c r="W362" s="4"/>
      <c r="X362" s="4"/>
      <c r="Y362" s="4"/>
      <c r="Z362" s="4"/>
    </row>
    <row r="363" spans="1:26" ht="16.5" customHeight="1">
      <c r="A363" s="4"/>
      <c r="B363" s="4"/>
      <c r="C363" s="4"/>
      <c r="D363" s="34"/>
      <c r="E363" s="4"/>
      <c r="F363" s="4"/>
      <c r="G363" s="4"/>
      <c r="H363" s="4"/>
      <c r="I363" s="4"/>
      <c r="J363" s="4"/>
      <c r="K363" s="4"/>
      <c r="L363" s="4"/>
      <c r="M363" s="4"/>
      <c r="N363" s="4"/>
      <c r="O363" s="4"/>
      <c r="P363" s="4"/>
      <c r="Q363" s="4"/>
      <c r="R363" s="4"/>
      <c r="S363" s="4"/>
      <c r="T363" s="4"/>
      <c r="U363" s="4"/>
      <c r="V363" s="4"/>
      <c r="W363" s="4"/>
      <c r="X363" s="4"/>
      <c r="Y363" s="4"/>
      <c r="Z363" s="4"/>
    </row>
    <row r="364" spans="1:26" ht="16.5" customHeight="1">
      <c r="A364" s="4"/>
      <c r="B364" s="4"/>
      <c r="C364" s="4"/>
      <c r="D364" s="34"/>
      <c r="E364" s="4"/>
      <c r="F364" s="4"/>
      <c r="G364" s="4"/>
      <c r="H364" s="4"/>
      <c r="I364" s="4"/>
      <c r="J364" s="4"/>
      <c r="K364" s="4"/>
      <c r="L364" s="4"/>
      <c r="M364" s="4"/>
      <c r="N364" s="4"/>
      <c r="O364" s="4"/>
      <c r="P364" s="4"/>
      <c r="Q364" s="4"/>
      <c r="R364" s="4"/>
      <c r="S364" s="4"/>
      <c r="T364" s="4"/>
      <c r="U364" s="4"/>
      <c r="V364" s="4"/>
      <c r="W364" s="4"/>
      <c r="X364" s="4"/>
      <c r="Y364" s="4"/>
      <c r="Z364" s="4"/>
    </row>
    <row r="365" spans="1:26" ht="16.5" customHeight="1">
      <c r="A365" s="4"/>
      <c r="B365" s="4"/>
      <c r="C365" s="4"/>
      <c r="D365" s="34"/>
      <c r="E365" s="4"/>
      <c r="F365" s="4"/>
      <c r="G365" s="4"/>
      <c r="H365" s="4"/>
      <c r="I365" s="4"/>
      <c r="J365" s="4"/>
      <c r="K365" s="4"/>
      <c r="L365" s="4"/>
      <c r="M365" s="4"/>
      <c r="N365" s="4"/>
      <c r="O365" s="4"/>
      <c r="P365" s="4"/>
      <c r="Q365" s="4"/>
      <c r="R365" s="4"/>
      <c r="S365" s="4"/>
      <c r="T365" s="4"/>
      <c r="U365" s="4"/>
      <c r="V365" s="4"/>
      <c r="W365" s="4"/>
      <c r="X365" s="4"/>
      <c r="Y365" s="4"/>
      <c r="Z365" s="4"/>
    </row>
    <row r="366" spans="1:26" ht="16.5" customHeight="1">
      <c r="A366" s="4"/>
      <c r="B366" s="4"/>
      <c r="C366" s="4"/>
      <c r="D366" s="34"/>
      <c r="E366" s="4"/>
      <c r="F366" s="4"/>
      <c r="G366" s="4"/>
      <c r="H366" s="4"/>
      <c r="I366" s="4"/>
      <c r="J366" s="4"/>
      <c r="K366" s="4"/>
      <c r="L366" s="4"/>
      <c r="M366" s="4"/>
      <c r="N366" s="4"/>
      <c r="O366" s="4"/>
      <c r="P366" s="4"/>
      <c r="Q366" s="4"/>
      <c r="R366" s="4"/>
      <c r="S366" s="4"/>
      <c r="T366" s="4"/>
      <c r="U366" s="4"/>
      <c r="V366" s="4"/>
      <c r="W366" s="4"/>
      <c r="X366" s="4"/>
      <c r="Y366" s="4"/>
      <c r="Z366" s="4"/>
    </row>
    <row r="367" spans="1:26" ht="16.5" customHeight="1">
      <c r="A367" s="4"/>
      <c r="B367" s="4"/>
      <c r="C367" s="4"/>
      <c r="D367" s="34"/>
      <c r="E367" s="4"/>
      <c r="F367" s="4"/>
      <c r="G367" s="4"/>
      <c r="H367" s="4"/>
      <c r="I367" s="4"/>
      <c r="J367" s="4"/>
      <c r="K367" s="4"/>
      <c r="L367" s="4"/>
      <c r="M367" s="4"/>
      <c r="N367" s="4"/>
      <c r="O367" s="4"/>
      <c r="P367" s="4"/>
      <c r="Q367" s="4"/>
      <c r="R367" s="4"/>
      <c r="S367" s="4"/>
      <c r="T367" s="4"/>
      <c r="U367" s="4"/>
      <c r="V367" s="4"/>
      <c r="W367" s="4"/>
      <c r="X367" s="4"/>
      <c r="Y367" s="4"/>
      <c r="Z367" s="4"/>
    </row>
    <row r="368" spans="1:26" ht="16.5" customHeight="1">
      <c r="A368" s="4"/>
      <c r="B368" s="4"/>
      <c r="C368" s="4"/>
      <c r="D368" s="34"/>
      <c r="E368" s="4"/>
      <c r="F368" s="4"/>
      <c r="G368" s="4"/>
      <c r="H368" s="4"/>
      <c r="I368" s="4"/>
      <c r="J368" s="4"/>
      <c r="K368" s="4"/>
      <c r="L368" s="4"/>
      <c r="M368" s="4"/>
      <c r="N368" s="4"/>
      <c r="O368" s="4"/>
      <c r="P368" s="4"/>
      <c r="Q368" s="4"/>
      <c r="R368" s="4"/>
      <c r="S368" s="4"/>
      <c r="T368" s="4"/>
      <c r="U368" s="4"/>
      <c r="V368" s="4"/>
      <c r="W368" s="4"/>
      <c r="X368" s="4"/>
      <c r="Y368" s="4"/>
      <c r="Z368" s="4"/>
    </row>
    <row r="369" spans="1:26" ht="16.5" customHeight="1">
      <c r="A369" s="4"/>
      <c r="B369" s="4"/>
      <c r="C369" s="4"/>
      <c r="D369" s="34"/>
      <c r="E369" s="4"/>
      <c r="F369" s="4"/>
      <c r="G369" s="4"/>
      <c r="H369" s="4"/>
      <c r="I369" s="4"/>
      <c r="J369" s="4"/>
      <c r="K369" s="4"/>
      <c r="L369" s="4"/>
      <c r="M369" s="4"/>
      <c r="N369" s="4"/>
      <c r="O369" s="4"/>
      <c r="P369" s="4"/>
      <c r="Q369" s="4"/>
      <c r="R369" s="4"/>
      <c r="S369" s="4"/>
      <c r="T369" s="4"/>
      <c r="U369" s="4"/>
      <c r="V369" s="4"/>
      <c r="W369" s="4"/>
      <c r="X369" s="4"/>
      <c r="Y369" s="4"/>
      <c r="Z369" s="4"/>
    </row>
    <row r="370" spans="1:26" ht="16.5" customHeight="1">
      <c r="A370" s="4"/>
      <c r="B370" s="4"/>
      <c r="C370" s="4"/>
      <c r="D370" s="34"/>
      <c r="E370" s="4"/>
      <c r="F370" s="4"/>
      <c r="G370" s="4"/>
      <c r="H370" s="4"/>
      <c r="I370" s="4"/>
      <c r="J370" s="4"/>
      <c r="K370" s="4"/>
      <c r="L370" s="4"/>
      <c r="M370" s="4"/>
      <c r="N370" s="4"/>
      <c r="O370" s="4"/>
      <c r="P370" s="4"/>
      <c r="Q370" s="4"/>
      <c r="R370" s="4"/>
      <c r="S370" s="4"/>
      <c r="T370" s="4"/>
      <c r="U370" s="4"/>
      <c r="V370" s="4"/>
      <c r="W370" s="4"/>
      <c r="X370" s="4"/>
      <c r="Y370" s="4"/>
      <c r="Z370" s="4"/>
    </row>
    <row r="371" spans="1:26" ht="16.5" customHeight="1">
      <c r="A371" s="4"/>
      <c r="B371" s="4"/>
      <c r="C371" s="4"/>
      <c r="D371" s="34"/>
      <c r="E371" s="4"/>
      <c r="F371" s="4"/>
      <c r="G371" s="4"/>
      <c r="H371" s="4"/>
      <c r="I371" s="4"/>
      <c r="J371" s="4"/>
      <c r="K371" s="4"/>
      <c r="L371" s="4"/>
      <c r="M371" s="4"/>
      <c r="N371" s="4"/>
      <c r="O371" s="4"/>
      <c r="P371" s="4"/>
      <c r="Q371" s="4"/>
      <c r="R371" s="4"/>
      <c r="S371" s="4"/>
      <c r="T371" s="4"/>
      <c r="U371" s="4"/>
      <c r="V371" s="4"/>
      <c r="W371" s="4"/>
      <c r="X371" s="4"/>
      <c r="Y371" s="4"/>
      <c r="Z371" s="4"/>
    </row>
    <row r="372" spans="1:26" ht="16.5" customHeight="1">
      <c r="A372" s="4"/>
      <c r="B372" s="4"/>
      <c r="C372" s="4"/>
      <c r="D372" s="34"/>
      <c r="E372" s="4"/>
      <c r="F372" s="4"/>
      <c r="G372" s="4"/>
      <c r="H372" s="4"/>
      <c r="I372" s="4"/>
      <c r="J372" s="4"/>
      <c r="K372" s="4"/>
      <c r="L372" s="4"/>
      <c r="M372" s="4"/>
      <c r="N372" s="4"/>
      <c r="O372" s="4"/>
      <c r="P372" s="4"/>
      <c r="Q372" s="4"/>
      <c r="R372" s="4"/>
      <c r="S372" s="4"/>
      <c r="T372" s="4"/>
      <c r="U372" s="4"/>
      <c r="V372" s="4"/>
      <c r="W372" s="4"/>
      <c r="X372" s="4"/>
      <c r="Y372" s="4"/>
      <c r="Z372" s="4"/>
    </row>
    <row r="373" spans="1:26" ht="16.5" customHeight="1">
      <c r="A373" s="4"/>
      <c r="B373" s="4"/>
      <c r="C373" s="4"/>
      <c r="D373" s="34"/>
      <c r="E373" s="4"/>
      <c r="F373" s="4"/>
      <c r="G373" s="4"/>
      <c r="H373" s="4"/>
      <c r="I373" s="4"/>
      <c r="J373" s="4"/>
      <c r="K373" s="4"/>
      <c r="L373" s="4"/>
      <c r="M373" s="4"/>
      <c r="N373" s="4"/>
      <c r="O373" s="4"/>
      <c r="P373" s="4"/>
      <c r="Q373" s="4"/>
      <c r="R373" s="4"/>
      <c r="S373" s="4"/>
      <c r="T373" s="4"/>
      <c r="U373" s="4"/>
      <c r="V373" s="4"/>
      <c r="W373" s="4"/>
      <c r="X373" s="4"/>
      <c r="Y373" s="4"/>
      <c r="Z373" s="4"/>
    </row>
    <row r="374" spans="1:26" ht="16.5" customHeight="1">
      <c r="A374" s="4"/>
      <c r="B374" s="4"/>
      <c r="C374" s="4"/>
      <c r="D374" s="34"/>
      <c r="E374" s="4"/>
      <c r="F374" s="4"/>
      <c r="G374" s="4"/>
      <c r="H374" s="4"/>
      <c r="I374" s="4"/>
      <c r="J374" s="4"/>
      <c r="K374" s="4"/>
      <c r="L374" s="4"/>
      <c r="M374" s="4"/>
      <c r="N374" s="4"/>
      <c r="O374" s="4"/>
      <c r="P374" s="4"/>
      <c r="Q374" s="4"/>
      <c r="R374" s="4"/>
      <c r="S374" s="4"/>
      <c r="T374" s="4"/>
      <c r="U374" s="4"/>
      <c r="V374" s="4"/>
      <c r="W374" s="4"/>
      <c r="X374" s="4"/>
      <c r="Y374" s="4"/>
      <c r="Z374" s="4"/>
    </row>
    <row r="375" spans="1:26" ht="16.5" customHeight="1">
      <c r="A375" s="4"/>
      <c r="B375" s="4"/>
      <c r="C375" s="4"/>
      <c r="D375" s="34"/>
      <c r="E375" s="4"/>
      <c r="F375" s="4"/>
      <c r="G375" s="4"/>
      <c r="H375" s="4"/>
      <c r="I375" s="4"/>
      <c r="J375" s="4"/>
      <c r="K375" s="4"/>
      <c r="L375" s="4"/>
      <c r="M375" s="4"/>
      <c r="N375" s="4"/>
      <c r="O375" s="4"/>
      <c r="P375" s="4"/>
      <c r="Q375" s="4"/>
      <c r="R375" s="4"/>
      <c r="S375" s="4"/>
      <c r="T375" s="4"/>
      <c r="U375" s="4"/>
      <c r="V375" s="4"/>
      <c r="W375" s="4"/>
      <c r="X375" s="4"/>
      <c r="Y375" s="4"/>
      <c r="Z375" s="4"/>
    </row>
    <row r="376" spans="1:26" ht="16.5" customHeight="1">
      <c r="A376" s="4"/>
      <c r="B376" s="4"/>
      <c r="C376" s="4"/>
      <c r="D376" s="34"/>
      <c r="E376" s="4"/>
      <c r="F376" s="4"/>
      <c r="G376" s="4"/>
      <c r="H376" s="4"/>
      <c r="I376" s="4"/>
      <c r="J376" s="4"/>
      <c r="K376" s="4"/>
      <c r="L376" s="4"/>
      <c r="M376" s="4"/>
      <c r="N376" s="4"/>
      <c r="O376" s="4"/>
      <c r="P376" s="4"/>
      <c r="Q376" s="4"/>
      <c r="R376" s="4"/>
      <c r="S376" s="4"/>
      <c r="T376" s="4"/>
      <c r="U376" s="4"/>
      <c r="V376" s="4"/>
      <c r="W376" s="4"/>
      <c r="X376" s="4"/>
      <c r="Y376" s="4"/>
      <c r="Z376" s="4"/>
    </row>
    <row r="377" spans="1:26" ht="16.5" customHeight="1">
      <c r="A377" s="4"/>
      <c r="B377" s="4"/>
      <c r="C377" s="4"/>
      <c r="D377" s="34"/>
      <c r="E377" s="4"/>
      <c r="F377" s="4"/>
      <c r="G377" s="4"/>
      <c r="H377" s="4"/>
      <c r="I377" s="4"/>
      <c r="J377" s="4"/>
      <c r="K377" s="4"/>
      <c r="L377" s="4"/>
      <c r="M377" s="4"/>
      <c r="N377" s="4"/>
      <c r="O377" s="4"/>
      <c r="P377" s="4"/>
      <c r="Q377" s="4"/>
      <c r="R377" s="4"/>
      <c r="S377" s="4"/>
      <c r="T377" s="4"/>
      <c r="U377" s="4"/>
      <c r="V377" s="4"/>
      <c r="W377" s="4"/>
      <c r="X377" s="4"/>
      <c r="Y377" s="4"/>
      <c r="Z377" s="4"/>
    </row>
    <row r="378" spans="1:26" ht="16.5" customHeight="1">
      <c r="A378" s="4"/>
      <c r="B378" s="4"/>
      <c r="C378" s="4"/>
      <c r="D378" s="34"/>
      <c r="E378" s="4"/>
      <c r="F378" s="4"/>
      <c r="G378" s="4"/>
      <c r="H378" s="4"/>
      <c r="I378" s="4"/>
      <c r="J378" s="4"/>
      <c r="K378" s="4"/>
      <c r="L378" s="4"/>
      <c r="M378" s="4"/>
      <c r="N378" s="4"/>
      <c r="O378" s="4"/>
      <c r="P378" s="4"/>
      <c r="Q378" s="4"/>
      <c r="R378" s="4"/>
      <c r="S378" s="4"/>
      <c r="T378" s="4"/>
      <c r="U378" s="4"/>
      <c r="V378" s="4"/>
      <c r="W378" s="4"/>
      <c r="X378" s="4"/>
      <c r="Y378" s="4"/>
      <c r="Z378" s="4"/>
    </row>
    <row r="379" spans="1:26" ht="16.5" customHeight="1">
      <c r="A379" s="4"/>
      <c r="B379" s="4"/>
      <c r="C379" s="4"/>
      <c r="D379" s="34"/>
      <c r="E379" s="4"/>
      <c r="F379" s="4"/>
      <c r="G379" s="4"/>
      <c r="H379" s="4"/>
      <c r="I379" s="4"/>
      <c r="J379" s="4"/>
      <c r="K379" s="4"/>
      <c r="L379" s="4"/>
      <c r="M379" s="4"/>
      <c r="N379" s="4"/>
      <c r="O379" s="4"/>
      <c r="P379" s="4"/>
      <c r="Q379" s="4"/>
      <c r="R379" s="4"/>
      <c r="S379" s="4"/>
      <c r="T379" s="4"/>
      <c r="U379" s="4"/>
      <c r="V379" s="4"/>
      <c r="W379" s="4"/>
      <c r="X379" s="4"/>
      <c r="Y379" s="4"/>
      <c r="Z379" s="4"/>
    </row>
    <row r="380" spans="1:26" ht="16.5" customHeight="1">
      <c r="A380" s="4"/>
      <c r="B380" s="4"/>
      <c r="C380" s="4"/>
      <c r="D380" s="34"/>
      <c r="E380" s="4"/>
      <c r="F380" s="4"/>
      <c r="G380" s="4"/>
      <c r="H380" s="4"/>
      <c r="I380" s="4"/>
      <c r="J380" s="4"/>
      <c r="K380" s="4"/>
      <c r="L380" s="4"/>
      <c r="M380" s="4"/>
      <c r="N380" s="4"/>
      <c r="O380" s="4"/>
      <c r="P380" s="4"/>
      <c r="Q380" s="4"/>
      <c r="R380" s="4"/>
      <c r="S380" s="4"/>
      <c r="T380" s="4"/>
      <c r="U380" s="4"/>
      <c r="V380" s="4"/>
      <c r="W380" s="4"/>
      <c r="X380" s="4"/>
      <c r="Y380" s="4"/>
      <c r="Z380" s="4"/>
    </row>
    <row r="381" spans="1:26" ht="16.5" customHeight="1">
      <c r="A381" s="4"/>
      <c r="B381" s="4"/>
      <c r="C381" s="4"/>
      <c r="D381" s="34"/>
      <c r="E381" s="4"/>
      <c r="F381" s="4"/>
      <c r="G381" s="4"/>
      <c r="H381" s="4"/>
      <c r="I381" s="4"/>
      <c r="J381" s="4"/>
      <c r="K381" s="4"/>
      <c r="L381" s="4"/>
      <c r="M381" s="4"/>
      <c r="N381" s="4"/>
      <c r="O381" s="4"/>
      <c r="P381" s="4"/>
      <c r="Q381" s="4"/>
      <c r="R381" s="4"/>
      <c r="S381" s="4"/>
      <c r="T381" s="4"/>
      <c r="U381" s="4"/>
      <c r="V381" s="4"/>
      <c r="W381" s="4"/>
      <c r="X381" s="4"/>
      <c r="Y381" s="4"/>
      <c r="Z381" s="4"/>
    </row>
    <row r="382" spans="1:26" ht="16.5" customHeight="1">
      <c r="A382" s="4"/>
      <c r="B382" s="4"/>
      <c r="C382" s="4"/>
      <c r="D382" s="34"/>
      <c r="E382" s="4"/>
      <c r="F382" s="4"/>
      <c r="G382" s="4"/>
      <c r="H382" s="4"/>
      <c r="I382" s="4"/>
      <c r="J382" s="4"/>
      <c r="K382" s="4"/>
      <c r="L382" s="4"/>
      <c r="M382" s="4"/>
      <c r="N382" s="4"/>
      <c r="O382" s="4"/>
      <c r="P382" s="4"/>
      <c r="Q382" s="4"/>
      <c r="R382" s="4"/>
      <c r="S382" s="4"/>
      <c r="T382" s="4"/>
      <c r="U382" s="4"/>
      <c r="V382" s="4"/>
      <c r="W382" s="4"/>
      <c r="X382" s="4"/>
      <c r="Y382" s="4"/>
      <c r="Z382" s="4"/>
    </row>
    <row r="383" spans="1:26" ht="16.5" customHeight="1">
      <c r="A383" s="4"/>
      <c r="B383" s="4"/>
      <c r="C383" s="4"/>
      <c r="D383" s="34"/>
      <c r="E383" s="4"/>
      <c r="F383" s="4"/>
      <c r="G383" s="4"/>
      <c r="H383" s="4"/>
      <c r="I383" s="4"/>
      <c r="J383" s="4"/>
      <c r="K383" s="4"/>
      <c r="L383" s="4"/>
      <c r="M383" s="4"/>
      <c r="N383" s="4"/>
      <c r="O383" s="4"/>
      <c r="P383" s="4"/>
      <c r="Q383" s="4"/>
      <c r="R383" s="4"/>
      <c r="S383" s="4"/>
      <c r="T383" s="4"/>
      <c r="U383" s="4"/>
      <c r="V383" s="4"/>
      <c r="W383" s="4"/>
      <c r="X383" s="4"/>
      <c r="Y383" s="4"/>
      <c r="Z383" s="4"/>
    </row>
    <row r="384" spans="1:26" ht="16.5" customHeight="1">
      <c r="A384" s="4"/>
      <c r="B384" s="4"/>
      <c r="C384" s="4"/>
      <c r="D384" s="34"/>
      <c r="E384" s="4"/>
      <c r="F384" s="4"/>
      <c r="G384" s="4"/>
      <c r="H384" s="4"/>
      <c r="I384" s="4"/>
      <c r="J384" s="4"/>
      <c r="K384" s="4"/>
      <c r="L384" s="4"/>
      <c r="M384" s="4"/>
      <c r="N384" s="4"/>
      <c r="O384" s="4"/>
      <c r="P384" s="4"/>
      <c r="Q384" s="4"/>
      <c r="R384" s="4"/>
      <c r="S384" s="4"/>
      <c r="T384" s="4"/>
      <c r="U384" s="4"/>
      <c r="V384" s="4"/>
      <c r="W384" s="4"/>
      <c r="X384" s="4"/>
      <c r="Y384" s="4"/>
      <c r="Z384" s="4"/>
    </row>
    <row r="385" spans="1:26" ht="16.5" customHeight="1">
      <c r="A385" s="4"/>
      <c r="B385" s="4"/>
      <c r="C385" s="4"/>
      <c r="D385" s="34"/>
      <c r="E385" s="4"/>
      <c r="F385" s="4"/>
      <c r="G385" s="4"/>
      <c r="H385" s="4"/>
      <c r="I385" s="4"/>
      <c r="J385" s="4"/>
      <c r="K385" s="4"/>
      <c r="L385" s="4"/>
      <c r="M385" s="4"/>
      <c r="N385" s="4"/>
      <c r="O385" s="4"/>
      <c r="P385" s="4"/>
      <c r="Q385" s="4"/>
      <c r="R385" s="4"/>
      <c r="S385" s="4"/>
      <c r="T385" s="4"/>
      <c r="U385" s="4"/>
      <c r="V385" s="4"/>
      <c r="W385" s="4"/>
      <c r="X385" s="4"/>
      <c r="Y385" s="4"/>
      <c r="Z385" s="4"/>
    </row>
    <row r="386" spans="1:26" ht="16.5" customHeight="1">
      <c r="A386" s="4"/>
      <c r="B386" s="4"/>
      <c r="C386" s="4"/>
      <c r="D386" s="34"/>
      <c r="E386" s="4"/>
      <c r="F386" s="4"/>
      <c r="G386" s="4"/>
      <c r="H386" s="4"/>
      <c r="I386" s="4"/>
      <c r="J386" s="4"/>
      <c r="K386" s="4"/>
      <c r="L386" s="4"/>
      <c r="M386" s="4"/>
      <c r="N386" s="4"/>
      <c r="O386" s="4"/>
      <c r="P386" s="4"/>
      <c r="Q386" s="4"/>
      <c r="R386" s="4"/>
      <c r="S386" s="4"/>
      <c r="T386" s="4"/>
      <c r="U386" s="4"/>
      <c r="V386" s="4"/>
      <c r="W386" s="4"/>
      <c r="X386" s="4"/>
      <c r="Y386" s="4"/>
      <c r="Z386" s="4"/>
    </row>
    <row r="387" spans="1:26" ht="16.5" customHeight="1">
      <c r="A387" s="4"/>
      <c r="B387" s="4"/>
      <c r="C387" s="4"/>
      <c r="D387" s="34"/>
      <c r="E387" s="4"/>
      <c r="F387" s="4"/>
      <c r="G387" s="4"/>
      <c r="H387" s="4"/>
      <c r="I387" s="4"/>
      <c r="J387" s="4"/>
      <c r="K387" s="4"/>
      <c r="L387" s="4"/>
      <c r="M387" s="4"/>
      <c r="N387" s="4"/>
      <c r="O387" s="4"/>
      <c r="P387" s="4"/>
      <c r="Q387" s="4"/>
      <c r="R387" s="4"/>
      <c r="S387" s="4"/>
      <c r="T387" s="4"/>
      <c r="U387" s="4"/>
      <c r="V387" s="4"/>
      <c r="W387" s="4"/>
      <c r="X387" s="4"/>
      <c r="Y387" s="4"/>
      <c r="Z387" s="4"/>
    </row>
    <row r="388" spans="1:26" ht="16.5" customHeight="1">
      <c r="A388" s="4"/>
      <c r="B388" s="4"/>
      <c r="C388" s="4"/>
      <c r="D388" s="34"/>
      <c r="E388" s="4"/>
      <c r="F388" s="4"/>
      <c r="G388" s="4"/>
      <c r="H388" s="4"/>
      <c r="I388" s="4"/>
      <c r="J388" s="4"/>
      <c r="K388" s="4"/>
      <c r="L388" s="4"/>
      <c r="M388" s="4"/>
      <c r="N388" s="4"/>
      <c r="O388" s="4"/>
      <c r="P388" s="4"/>
      <c r="Q388" s="4"/>
      <c r="R388" s="4"/>
      <c r="S388" s="4"/>
      <c r="T388" s="4"/>
      <c r="U388" s="4"/>
      <c r="V388" s="4"/>
      <c r="W388" s="4"/>
      <c r="X388" s="4"/>
      <c r="Y388" s="4"/>
      <c r="Z388" s="4"/>
    </row>
    <row r="389" spans="1:26" ht="16.5" customHeight="1">
      <c r="A389" s="4"/>
      <c r="B389" s="4"/>
      <c r="C389" s="4"/>
      <c r="D389" s="34"/>
      <c r="E389" s="4"/>
      <c r="F389" s="4"/>
      <c r="G389" s="4"/>
      <c r="H389" s="4"/>
      <c r="I389" s="4"/>
      <c r="J389" s="4"/>
      <c r="K389" s="4"/>
      <c r="L389" s="4"/>
      <c r="M389" s="4"/>
      <c r="N389" s="4"/>
      <c r="O389" s="4"/>
      <c r="P389" s="4"/>
      <c r="Q389" s="4"/>
      <c r="R389" s="4"/>
      <c r="S389" s="4"/>
      <c r="T389" s="4"/>
      <c r="U389" s="4"/>
      <c r="V389" s="4"/>
      <c r="W389" s="4"/>
      <c r="X389" s="4"/>
      <c r="Y389" s="4"/>
      <c r="Z389" s="4"/>
    </row>
    <row r="390" spans="1:26" ht="16.5" customHeight="1">
      <c r="A390" s="4"/>
      <c r="B390" s="4"/>
      <c r="C390" s="4"/>
      <c r="D390" s="34"/>
      <c r="E390" s="4"/>
      <c r="F390" s="4"/>
      <c r="G390" s="4"/>
      <c r="H390" s="4"/>
      <c r="I390" s="4"/>
      <c r="J390" s="4"/>
      <c r="K390" s="4"/>
      <c r="L390" s="4"/>
      <c r="M390" s="4"/>
      <c r="N390" s="4"/>
      <c r="O390" s="4"/>
      <c r="P390" s="4"/>
      <c r="Q390" s="4"/>
      <c r="R390" s="4"/>
      <c r="S390" s="4"/>
      <c r="T390" s="4"/>
      <c r="U390" s="4"/>
      <c r="V390" s="4"/>
      <c r="W390" s="4"/>
      <c r="X390" s="4"/>
      <c r="Y390" s="4"/>
      <c r="Z390" s="4"/>
    </row>
    <row r="391" spans="1:26" ht="16.5" customHeight="1">
      <c r="A391" s="4"/>
      <c r="B391" s="4"/>
      <c r="C391" s="4"/>
      <c r="D391" s="34"/>
      <c r="E391" s="4"/>
      <c r="F391" s="4"/>
      <c r="G391" s="4"/>
      <c r="H391" s="4"/>
      <c r="I391" s="4"/>
      <c r="J391" s="4"/>
      <c r="K391" s="4"/>
      <c r="L391" s="4"/>
      <c r="M391" s="4"/>
      <c r="N391" s="4"/>
      <c r="O391" s="4"/>
      <c r="P391" s="4"/>
      <c r="Q391" s="4"/>
      <c r="R391" s="4"/>
      <c r="S391" s="4"/>
      <c r="T391" s="4"/>
      <c r="U391" s="4"/>
      <c r="V391" s="4"/>
      <c r="W391" s="4"/>
      <c r="X391" s="4"/>
      <c r="Y391" s="4"/>
      <c r="Z391" s="4"/>
    </row>
    <row r="392" spans="1:26" ht="16.5" customHeight="1">
      <c r="A392" s="4"/>
      <c r="B392" s="4"/>
      <c r="C392" s="4"/>
      <c r="D392" s="34"/>
      <c r="E392" s="4"/>
      <c r="F392" s="4"/>
      <c r="G392" s="4"/>
      <c r="H392" s="4"/>
      <c r="I392" s="4"/>
      <c r="J392" s="4"/>
      <c r="K392" s="4"/>
      <c r="L392" s="4"/>
      <c r="M392" s="4"/>
      <c r="N392" s="4"/>
      <c r="O392" s="4"/>
      <c r="P392" s="4"/>
      <c r="Q392" s="4"/>
      <c r="R392" s="4"/>
      <c r="S392" s="4"/>
      <c r="T392" s="4"/>
      <c r="U392" s="4"/>
      <c r="V392" s="4"/>
      <c r="W392" s="4"/>
      <c r="X392" s="4"/>
      <c r="Y392" s="4"/>
      <c r="Z392" s="4"/>
    </row>
    <row r="393" spans="1:26" ht="16.5" customHeight="1">
      <c r="A393" s="4"/>
      <c r="B393" s="4"/>
      <c r="C393" s="4"/>
      <c r="D393" s="34"/>
      <c r="E393" s="4"/>
      <c r="F393" s="4"/>
      <c r="G393" s="4"/>
      <c r="H393" s="4"/>
      <c r="I393" s="4"/>
      <c r="J393" s="4"/>
      <c r="K393" s="4"/>
      <c r="L393" s="4"/>
      <c r="M393" s="4"/>
      <c r="N393" s="4"/>
      <c r="O393" s="4"/>
      <c r="P393" s="4"/>
      <c r="Q393" s="4"/>
      <c r="R393" s="4"/>
      <c r="S393" s="4"/>
      <c r="T393" s="4"/>
      <c r="U393" s="4"/>
      <c r="V393" s="4"/>
      <c r="W393" s="4"/>
      <c r="X393" s="4"/>
      <c r="Y393" s="4"/>
      <c r="Z393" s="4"/>
    </row>
    <row r="394" spans="1:26" ht="16.5" customHeight="1">
      <c r="A394" s="4"/>
      <c r="B394" s="4"/>
      <c r="C394" s="4"/>
      <c r="D394" s="34"/>
      <c r="E394" s="4"/>
      <c r="F394" s="4"/>
      <c r="G394" s="4"/>
      <c r="H394" s="4"/>
      <c r="I394" s="4"/>
      <c r="J394" s="4"/>
      <c r="K394" s="4"/>
      <c r="L394" s="4"/>
      <c r="M394" s="4"/>
      <c r="N394" s="4"/>
      <c r="O394" s="4"/>
      <c r="P394" s="4"/>
      <c r="Q394" s="4"/>
      <c r="R394" s="4"/>
      <c r="S394" s="4"/>
      <c r="T394" s="4"/>
      <c r="U394" s="4"/>
      <c r="V394" s="4"/>
      <c r="W394" s="4"/>
      <c r="X394" s="4"/>
      <c r="Y394" s="4"/>
      <c r="Z394" s="4"/>
    </row>
    <row r="395" spans="1:26" ht="16.5" customHeight="1">
      <c r="A395" s="4"/>
      <c r="B395" s="4"/>
      <c r="C395" s="4"/>
      <c r="D395" s="34"/>
      <c r="E395" s="4"/>
      <c r="F395" s="4"/>
      <c r="G395" s="4"/>
      <c r="H395" s="4"/>
      <c r="I395" s="4"/>
      <c r="J395" s="4"/>
      <c r="K395" s="4"/>
      <c r="L395" s="4"/>
      <c r="M395" s="4"/>
      <c r="N395" s="4"/>
      <c r="O395" s="4"/>
      <c r="P395" s="4"/>
      <c r="Q395" s="4"/>
      <c r="R395" s="4"/>
      <c r="S395" s="4"/>
      <c r="T395" s="4"/>
      <c r="U395" s="4"/>
      <c r="V395" s="4"/>
      <c r="W395" s="4"/>
      <c r="X395" s="4"/>
      <c r="Y395" s="4"/>
      <c r="Z395" s="4"/>
    </row>
    <row r="396" spans="1:26" ht="16.5" customHeight="1">
      <c r="A396" s="4"/>
      <c r="B396" s="4"/>
      <c r="C396" s="4"/>
      <c r="D396" s="34"/>
      <c r="E396" s="4"/>
      <c r="F396" s="4"/>
      <c r="G396" s="4"/>
      <c r="H396" s="4"/>
      <c r="I396" s="4"/>
      <c r="J396" s="4"/>
      <c r="K396" s="4"/>
      <c r="L396" s="4"/>
      <c r="M396" s="4"/>
      <c r="N396" s="4"/>
      <c r="O396" s="4"/>
      <c r="P396" s="4"/>
      <c r="Q396" s="4"/>
      <c r="R396" s="4"/>
      <c r="S396" s="4"/>
      <c r="T396" s="4"/>
      <c r="U396" s="4"/>
      <c r="V396" s="4"/>
      <c r="W396" s="4"/>
      <c r="X396" s="4"/>
      <c r="Y396" s="4"/>
      <c r="Z396" s="4"/>
    </row>
    <row r="397" spans="1:26" ht="16.5" customHeight="1">
      <c r="A397" s="4"/>
      <c r="B397" s="4"/>
      <c r="C397" s="4"/>
      <c r="D397" s="34"/>
      <c r="E397" s="4"/>
      <c r="F397" s="4"/>
      <c r="G397" s="4"/>
      <c r="H397" s="4"/>
      <c r="I397" s="4"/>
      <c r="J397" s="4"/>
      <c r="K397" s="4"/>
      <c r="L397" s="4"/>
      <c r="M397" s="4"/>
      <c r="N397" s="4"/>
      <c r="O397" s="4"/>
      <c r="P397" s="4"/>
      <c r="Q397" s="4"/>
      <c r="R397" s="4"/>
      <c r="S397" s="4"/>
      <c r="T397" s="4"/>
      <c r="U397" s="4"/>
      <c r="V397" s="4"/>
      <c r="W397" s="4"/>
      <c r="X397" s="4"/>
      <c r="Y397" s="4"/>
      <c r="Z397" s="4"/>
    </row>
    <row r="398" spans="1:26" ht="16.5" customHeight="1">
      <c r="A398" s="4"/>
      <c r="B398" s="4"/>
      <c r="C398" s="4"/>
      <c r="D398" s="34"/>
      <c r="E398" s="4"/>
      <c r="F398" s="4"/>
      <c r="G398" s="4"/>
      <c r="H398" s="4"/>
      <c r="I398" s="4"/>
      <c r="J398" s="4"/>
      <c r="K398" s="4"/>
      <c r="L398" s="4"/>
      <c r="M398" s="4"/>
      <c r="N398" s="4"/>
      <c r="O398" s="4"/>
      <c r="P398" s="4"/>
      <c r="Q398" s="4"/>
      <c r="R398" s="4"/>
      <c r="S398" s="4"/>
      <c r="T398" s="4"/>
      <c r="U398" s="4"/>
      <c r="V398" s="4"/>
      <c r="W398" s="4"/>
      <c r="X398" s="4"/>
      <c r="Y398" s="4"/>
      <c r="Z398" s="4"/>
    </row>
    <row r="399" spans="1:26" ht="16.5" customHeight="1">
      <c r="A399" s="4"/>
      <c r="B399" s="4"/>
      <c r="C399" s="4"/>
      <c r="D399" s="34"/>
      <c r="E399" s="4"/>
      <c r="F399" s="4"/>
      <c r="G399" s="4"/>
      <c r="H399" s="4"/>
      <c r="I399" s="4"/>
      <c r="J399" s="4"/>
      <c r="K399" s="4"/>
      <c r="L399" s="4"/>
      <c r="M399" s="4"/>
      <c r="N399" s="4"/>
      <c r="O399" s="4"/>
      <c r="P399" s="4"/>
      <c r="Q399" s="4"/>
      <c r="R399" s="4"/>
      <c r="S399" s="4"/>
      <c r="T399" s="4"/>
      <c r="U399" s="4"/>
      <c r="V399" s="4"/>
      <c r="W399" s="4"/>
      <c r="X399" s="4"/>
      <c r="Y399" s="4"/>
      <c r="Z399" s="4"/>
    </row>
    <row r="400" spans="1:26" ht="16.5" customHeight="1">
      <c r="A400" s="4"/>
      <c r="B400" s="4"/>
      <c r="C400" s="4"/>
      <c r="D400" s="34"/>
      <c r="E400" s="4"/>
      <c r="F400" s="4"/>
      <c r="G400" s="4"/>
      <c r="H400" s="4"/>
      <c r="I400" s="4"/>
      <c r="J400" s="4"/>
      <c r="K400" s="4"/>
      <c r="L400" s="4"/>
      <c r="M400" s="4"/>
      <c r="N400" s="4"/>
      <c r="O400" s="4"/>
      <c r="P400" s="4"/>
      <c r="Q400" s="4"/>
      <c r="R400" s="4"/>
      <c r="S400" s="4"/>
      <c r="T400" s="4"/>
      <c r="U400" s="4"/>
      <c r="V400" s="4"/>
      <c r="W400" s="4"/>
      <c r="X400" s="4"/>
      <c r="Y400" s="4"/>
      <c r="Z400" s="4"/>
    </row>
    <row r="401" spans="1:26" ht="16.5" customHeight="1">
      <c r="A401" s="4"/>
      <c r="B401" s="4"/>
      <c r="C401" s="4"/>
      <c r="D401" s="34"/>
      <c r="E401" s="4"/>
      <c r="F401" s="4"/>
      <c r="G401" s="4"/>
      <c r="H401" s="4"/>
      <c r="I401" s="4"/>
      <c r="J401" s="4"/>
      <c r="K401" s="4"/>
      <c r="L401" s="4"/>
      <c r="M401" s="4"/>
      <c r="N401" s="4"/>
      <c r="O401" s="4"/>
      <c r="P401" s="4"/>
      <c r="Q401" s="4"/>
      <c r="R401" s="4"/>
      <c r="S401" s="4"/>
      <c r="T401" s="4"/>
      <c r="U401" s="4"/>
      <c r="V401" s="4"/>
      <c r="W401" s="4"/>
      <c r="X401" s="4"/>
      <c r="Y401" s="4"/>
      <c r="Z401" s="4"/>
    </row>
    <row r="402" spans="1:26" ht="16.5" customHeight="1">
      <c r="A402" s="4"/>
      <c r="B402" s="4"/>
      <c r="C402" s="4"/>
      <c r="D402" s="34"/>
      <c r="E402" s="4"/>
      <c r="F402" s="4"/>
      <c r="G402" s="4"/>
      <c r="H402" s="4"/>
      <c r="I402" s="4"/>
      <c r="J402" s="4"/>
      <c r="K402" s="4"/>
      <c r="L402" s="4"/>
      <c r="M402" s="4"/>
      <c r="N402" s="4"/>
      <c r="O402" s="4"/>
      <c r="P402" s="4"/>
      <c r="Q402" s="4"/>
      <c r="R402" s="4"/>
      <c r="S402" s="4"/>
      <c r="T402" s="4"/>
      <c r="U402" s="4"/>
      <c r="V402" s="4"/>
      <c r="W402" s="4"/>
      <c r="X402" s="4"/>
      <c r="Y402" s="4"/>
      <c r="Z402" s="4"/>
    </row>
    <row r="403" spans="1:26" ht="16.5" customHeight="1">
      <c r="A403" s="4"/>
      <c r="B403" s="4"/>
      <c r="C403" s="4"/>
      <c r="D403" s="34"/>
      <c r="E403" s="4"/>
      <c r="F403" s="4"/>
      <c r="G403" s="4"/>
      <c r="H403" s="4"/>
      <c r="I403" s="4"/>
      <c r="J403" s="4"/>
      <c r="K403" s="4"/>
      <c r="L403" s="4"/>
      <c r="M403" s="4"/>
      <c r="N403" s="4"/>
      <c r="O403" s="4"/>
      <c r="P403" s="4"/>
      <c r="Q403" s="4"/>
      <c r="R403" s="4"/>
      <c r="S403" s="4"/>
      <c r="T403" s="4"/>
      <c r="U403" s="4"/>
      <c r="V403" s="4"/>
      <c r="W403" s="4"/>
      <c r="X403" s="4"/>
      <c r="Y403" s="4"/>
      <c r="Z403" s="4"/>
    </row>
    <row r="404" spans="1:26" ht="16.5" customHeight="1">
      <c r="A404" s="4"/>
      <c r="B404" s="4"/>
      <c r="C404" s="4"/>
      <c r="D404" s="34"/>
      <c r="E404" s="4"/>
      <c r="F404" s="4"/>
      <c r="G404" s="4"/>
      <c r="H404" s="4"/>
      <c r="I404" s="4"/>
      <c r="J404" s="4"/>
      <c r="K404" s="4"/>
      <c r="L404" s="4"/>
      <c r="M404" s="4"/>
      <c r="N404" s="4"/>
      <c r="O404" s="4"/>
      <c r="P404" s="4"/>
      <c r="Q404" s="4"/>
      <c r="R404" s="4"/>
      <c r="S404" s="4"/>
      <c r="T404" s="4"/>
      <c r="U404" s="4"/>
      <c r="V404" s="4"/>
      <c r="W404" s="4"/>
      <c r="X404" s="4"/>
      <c r="Y404" s="4"/>
      <c r="Z404" s="4"/>
    </row>
    <row r="405" spans="1:26" ht="16.5" customHeight="1">
      <c r="A405" s="4"/>
      <c r="B405" s="4"/>
      <c r="C405" s="4"/>
      <c r="D405" s="34"/>
      <c r="E405" s="4"/>
      <c r="F405" s="4"/>
      <c r="G405" s="4"/>
      <c r="H405" s="4"/>
      <c r="I405" s="4"/>
      <c r="J405" s="4"/>
      <c r="K405" s="4"/>
      <c r="L405" s="4"/>
      <c r="M405" s="4"/>
      <c r="N405" s="4"/>
      <c r="O405" s="4"/>
      <c r="P405" s="4"/>
      <c r="Q405" s="4"/>
      <c r="R405" s="4"/>
      <c r="S405" s="4"/>
      <c r="T405" s="4"/>
      <c r="U405" s="4"/>
      <c r="V405" s="4"/>
      <c r="W405" s="4"/>
      <c r="X405" s="4"/>
      <c r="Y405" s="4"/>
      <c r="Z405" s="4"/>
    </row>
    <row r="406" spans="1:26" ht="16.5" customHeight="1">
      <c r="A406" s="4"/>
      <c r="B406" s="4"/>
      <c r="C406" s="4"/>
      <c r="D406" s="34"/>
      <c r="E406" s="4"/>
      <c r="F406" s="4"/>
      <c r="G406" s="4"/>
      <c r="H406" s="4"/>
      <c r="I406" s="4"/>
      <c r="J406" s="4"/>
      <c r="K406" s="4"/>
      <c r="L406" s="4"/>
      <c r="M406" s="4"/>
      <c r="N406" s="4"/>
      <c r="O406" s="4"/>
      <c r="P406" s="4"/>
      <c r="Q406" s="4"/>
      <c r="R406" s="4"/>
      <c r="S406" s="4"/>
      <c r="T406" s="4"/>
      <c r="U406" s="4"/>
      <c r="V406" s="4"/>
      <c r="W406" s="4"/>
      <c r="X406" s="4"/>
      <c r="Y406" s="4"/>
      <c r="Z406" s="4"/>
    </row>
    <row r="407" spans="1:26" ht="16.5" customHeight="1">
      <c r="A407" s="4"/>
      <c r="B407" s="4"/>
      <c r="C407" s="4"/>
      <c r="D407" s="34"/>
      <c r="E407" s="4"/>
      <c r="F407" s="4"/>
      <c r="G407" s="4"/>
      <c r="H407" s="4"/>
      <c r="I407" s="4"/>
      <c r="J407" s="4"/>
      <c r="K407" s="4"/>
      <c r="L407" s="4"/>
      <c r="M407" s="4"/>
      <c r="N407" s="4"/>
      <c r="O407" s="4"/>
      <c r="P407" s="4"/>
      <c r="Q407" s="4"/>
      <c r="R407" s="4"/>
      <c r="S407" s="4"/>
      <c r="T407" s="4"/>
      <c r="U407" s="4"/>
      <c r="V407" s="4"/>
      <c r="W407" s="4"/>
      <c r="X407" s="4"/>
      <c r="Y407" s="4"/>
      <c r="Z407" s="4"/>
    </row>
    <row r="408" spans="1:26" ht="16.5" customHeight="1">
      <c r="A408" s="4"/>
      <c r="B408" s="4"/>
      <c r="C408" s="4"/>
      <c r="D408" s="34"/>
      <c r="E408" s="4"/>
      <c r="F408" s="4"/>
      <c r="G408" s="4"/>
      <c r="H408" s="4"/>
      <c r="I408" s="4"/>
      <c r="J408" s="4"/>
      <c r="K408" s="4"/>
      <c r="L408" s="4"/>
      <c r="M408" s="4"/>
      <c r="N408" s="4"/>
      <c r="O408" s="4"/>
      <c r="P408" s="4"/>
      <c r="Q408" s="4"/>
      <c r="R408" s="4"/>
      <c r="S408" s="4"/>
      <c r="T408" s="4"/>
      <c r="U408" s="4"/>
      <c r="V408" s="4"/>
      <c r="W408" s="4"/>
      <c r="X408" s="4"/>
      <c r="Y408" s="4"/>
      <c r="Z408" s="4"/>
    </row>
    <row r="409" spans="1:26" ht="16.5" customHeight="1">
      <c r="A409" s="4"/>
      <c r="B409" s="4"/>
      <c r="C409" s="4"/>
      <c r="D409" s="34"/>
      <c r="E409" s="4"/>
      <c r="F409" s="4"/>
      <c r="G409" s="4"/>
      <c r="H409" s="4"/>
      <c r="I409" s="4"/>
      <c r="J409" s="4"/>
      <c r="K409" s="4"/>
      <c r="L409" s="4"/>
      <c r="M409" s="4"/>
      <c r="N409" s="4"/>
      <c r="O409" s="4"/>
      <c r="P409" s="4"/>
      <c r="Q409" s="4"/>
      <c r="R409" s="4"/>
      <c r="S409" s="4"/>
      <c r="T409" s="4"/>
      <c r="U409" s="4"/>
      <c r="V409" s="4"/>
      <c r="W409" s="4"/>
      <c r="X409" s="4"/>
      <c r="Y409" s="4"/>
      <c r="Z409" s="4"/>
    </row>
    <row r="410" spans="1:26" ht="16.5" customHeight="1">
      <c r="A410" s="4"/>
      <c r="B410" s="4"/>
      <c r="C410" s="4"/>
      <c r="D410" s="34"/>
      <c r="E410" s="4"/>
      <c r="F410" s="4"/>
      <c r="G410" s="4"/>
      <c r="H410" s="4"/>
      <c r="I410" s="4"/>
      <c r="J410" s="4"/>
      <c r="K410" s="4"/>
      <c r="L410" s="4"/>
      <c r="M410" s="4"/>
      <c r="N410" s="4"/>
      <c r="O410" s="4"/>
      <c r="P410" s="4"/>
      <c r="Q410" s="4"/>
      <c r="R410" s="4"/>
      <c r="S410" s="4"/>
      <c r="T410" s="4"/>
      <c r="U410" s="4"/>
      <c r="V410" s="4"/>
      <c r="W410" s="4"/>
      <c r="X410" s="4"/>
      <c r="Y410" s="4"/>
      <c r="Z410" s="4"/>
    </row>
    <row r="411" spans="1:26" ht="16.5" customHeight="1">
      <c r="A411" s="4"/>
      <c r="B411" s="4"/>
      <c r="C411" s="4"/>
      <c r="D411" s="34"/>
      <c r="E411" s="4"/>
      <c r="F411" s="4"/>
      <c r="G411" s="4"/>
      <c r="H411" s="4"/>
      <c r="I411" s="4"/>
      <c r="J411" s="4"/>
      <c r="K411" s="4"/>
      <c r="L411" s="4"/>
      <c r="M411" s="4"/>
      <c r="N411" s="4"/>
      <c r="O411" s="4"/>
      <c r="P411" s="4"/>
      <c r="Q411" s="4"/>
      <c r="R411" s="4"/>
      <c r="S411" s="4"/>
      <c r="T411" s="4"/>
      <c r="U411" s="4"/>
      <c r="V411" s="4"/>
      <c r="W411" s="4"/>
      <c r="X411" s="4"/>
      <c r="Y411" s="4"/>
      <c r="Z411" s="4"/>
    </row>
    <row r="412" spans="1:26" ht="16.5" customHeight="1">
      <c r="A412" s="4"/>
      <c r="B412" s="4"/>
      <c r="C412" s="4"/>
      <c r="D412" s="34"/>
      <c r="E412" s="4"/>
      <c r="F412" s="4"/>
      <c r="G412" s="4"/>
      <c r="H412" s="4"/>
      <c r="I412" s="4"/>
      <c r="J412" s="4"/>
      <c r="K412" s="4"/>
      <c r="L412" s="4"/>
      <c r="M412" s="4"/>
      <c r="N412" s="4"/>
      <c r="O412" s="4"/>
      <c r="P412" s="4"/>
      <c r="Q412" s="4"/>
      <c r="R412" s="4"/>
      <c r="S412" s="4"/>
      <c r="T412" s="4"/>
      <c r="U412" s="4"/>
      <c r="V412" s="4"/>
      <c r="W412" s="4"/>
      <c r="X412" s="4"/>
      <c r="Y412" s="4"/>
      <c r="Z412" s="4"/>
    </row>
    <row r="413" spans="1:26" ht="16.5" customHeight="1">
      <c r="A413" s="4"/>
      <c r="B413" s="4"/>
      <c r="C413" s="4"/>
      <c r="D413" s="34"/>
      <c r="E413" s="4"/>
      <c r="F413" s="4"/>
      <c r="G413" s="4"/>
      <c r="H413" s="4"/>
      <c r="I413" s="4"/>
      <c r="J413" s="4"/>
      <c r="K413" s="4"/>
      <c r="L413" s="4"/>
      <c r="M413" s="4"/>
      <c r="N413" s="4"/>
      <c r="O413" s="4"/>
      <c r="P413" s="4"/>
      <c r="Q413" s="4"/>
      <c r="R413" s="4"/>
      <c r="S413" s="4"/>
      <c r="T413" s="4"/>
      <c r="U413" s="4"/>
      <c r="V413" s="4"/>
      <c r="W413" s="4"/>
      <c r="X413" s="4"/>
      <c r="Y413" s="4"/>
      <c r="Z413" s="4"/>
    </row>
    <row r="414" spans="1:26" ht="16.5" customHeight="1">
      <c r="A414" s="4"/>
      <c r="B414" s="4"/>
      <c r="C414" s="4"/>
      <c r="D414" s="34"/>
      <c r="E414" s="4"/>
      <c r="F414" s="4"/>
      <c r="G414" s="4"/>
      <c r="H414" s="4"/>
      <c r="I414" s="4"/>
      <c r="J414" s="4"/>
      <c r="K414" s="4"/>
      <c r="L414" s="4"/>
      <c r="M414" s="4"/>
      <c r="N414" s="4"/>
      <c r="O414" s="4"/>
      <c r="P414" s="4"/>
      <c r="Q414" s="4"/>
      <c r="R414" s="4"/>
      <c r="S414" s="4"/>
      <c r="T414" s="4"/>
      <c r="U414" s="4"/>
      <c r="V414" s="4"/>
      <c r="W414" s="4"/>
      <c r="X414" s="4"/>
      <c r="Y414" s="4"/>
      <c r="Z414" s="4"/>
    </row>
    <row r="415" spans="1:26" ht="16.5" customHeight="1">
      <c r="A415" s="4"/>
      <c r="B415" s="4"/>
      <c r="C415" s="4"/>
      <c r="D415" s="34"/>
      <c r="E415" s="4"/>
      <c r="F415" s="4"/>
      <c r="G415" s="4"/>
      <c r="H415" s="4"/>
      <c r="I415" s="4"/>
      <c r="J415" s="4"/>
      <c r="K415" s="4"/>
      <c r="L415" s="4"/>
      <c r="M415" s="4"/>
      <c r="N415" s="4"/>
      <c r="O415" s="4"/>
      <c r="P415" s="4"/>
      <c r="Q415" s="4"/>
      <c r="R415" s="4"/>
      <c r="S415" s="4"/>
      <c r="T415" s="4"/>
      <c r="U415" s="4"/>
      <c r="V415" s="4"/>
      <c r="W415" s="4"/>
      <c r="X415" s="4"/>
      <c r="Y415" s="4"/>
      <c r="Z415" s="4"/>
    </row>
    <row r="416" spans="1:26" ht="16.5" customHeight="1">
      <c r="A416" s="4"/>
      <c r="B416" s="4"/>
      <c r="C416" s="4"/>
      <c r="D416" s="34"/>
      <c r="E416" s="4"/>
      <c r="F416" s="4"/>
      <c r="G416" s="4"/>
      <c r="H416" s="4"/>
      <c r="I416" s="4"/>
      <c r="J416" s="4"/>
      <c r="K416" s="4"/>
      <c r="L416" s="4"/>
      <c r="M416" s="4"/>
      <c r="N416" s="4"/>
      <c r="O416" s="4"/>
      <c r="P416" s="4"/>
      <c r="Q416" s="4"/>
      <c r="R416" s="4"/>
      <c r="S416" s="4"/>
      <c r="T416" s="4"/>
      <c r="U416" s="4"/>
      <c r="V416" s="4"/>
      <c r="W416" s="4"/>
      <c r="X416" s="4"/>
      <c r="Y416" s="4"/>
      <c r="Z416" s="4"/>
    </row>
    <row r="417" spans="1:26" ht="16.5" customHeight="1">
      <c r="A417" s="4"/>
      <c r="B417" s="4"/>
      <c r="C417" s="4"/>
      <c r="D417" s="34"/>
      <c r="E417" s="4"/>
      <c r="F417" s="4"/>
      <c r="G417" s="4"/>
      <c r="H417" s="4"/>
      <c r="I417" s="4"/>
      <c r="J417" s="4"/>
      <c r="K417" s="4"/>
      <c r="L417" s="4"/>
      <c r="M417" s="4"/>
      <c r="N417" s="4"/>
      <c r="O417" s="4"/>
      <c r="P417" s="4"/>
      <c r="Q417" s="4"/>
      <c r="R417" s="4"/>
      <c r="S417" s="4"/>
      <c r="T417" s="4"/>
      <c r="U417" s="4"/>
      <c r="V417" s="4"/>
      <c r="W417" s="4"/>
      <c r="X417" s="4"/>
      <c r="Y417" s="4"/>
      <c r="Z417" s="4"/>
    </row>
    <row r="418" spans="1:26" ht="16.5" customHeight="1">
      <c r="A418" s="4"/>
      <c r="B418" s="4"/>
      <c r="C418" s="4"/>
      <c r="D418" s="34"/>
      <c r="E418" s="4"/>
      <c r="F418" s="4"/>
      <c r="G418" s="4"/>
      <c r="H418" s="4"/>
      <c r="I418" s="4"/>
      <c r="J418" s="4"/>
      <c r="K418" s="4"/>
      <c r="L418" s="4"/>
      <c r="M418" s="4"/>
      <c r="N418" s="4"/>
      <c r="O418" s="4"/>
      <c r="P418" s="4"/>
      <c r="Q418" s="4"/>
      <c r="R418" s="4"/>
      <c r="S418" s="4"/>
      <c r="T418" s="4"/>
      <c r="U418" s="4"/>
      <c r="V418" s="4"/>
      <c r="W418" s="4"/>
      <c r="X418" s="4"/>
      <c r="Y418" s="4"/>
      <c r="Z418" s="4"/>
    </row>
    <row r="419" spans="1:26" ht="16.5" customHeight="1">
      <c r="A419" s="4"/>
      <c r="B419" s="4"/>
      <c r="C419" s="4"/>
      <c r="D419" s="34"/>
      <c r="E419" s="4"/>
      <c r="F419" s="4"/>
      <c r="G419" s="4"/>
      <c r="H419" s="4"/>
      <c r="I419" s="4"/>
      <c r="J419" s="4"/>
      <c r="K419" s="4"/>
      <c r="L419" s="4"/>
      <c r="M419" s="4"/>
      <c r="N419" s="4"/>
      <c r="O419" s="4"/>
      <c r="P419" s="4"/>
      <c r="Q419" s="4"/>
      <c r="R419" s="4"/>
      <c r="S419" s="4"/>
      <c r="T419" s="4"/>
      <c r="U419" s="4"/>
      <c r="V419" s="4"/>
      <c r="W419" s="4"/>
      <c r="X419" s="4"/>
      <c r="Y419" s="4"/>
      <c r="Z419" s="4"/>
    </row>
    <row r="420" spans="1:26" ht="16.5" customHeight="1">
      <c r="A420" s="4"/>
      <c r="B420" s="4"/>
      <c r="C420" s="4"/>
      <c r="D420" s="34"/>
      <c r="E420" s="4"/>
      <c r="F420" s="4"/>
      <c r="G420" s="4"/>
      <c r="H420" s="4"/>
      <c r="I420" s="4"/>
      <c r="J420" s="4"/>
      <c r="K420" s="4"/>
      <c r="L420" s="4"/>
      <c r="M420" s="4"/>
      <c r="N420" s="4"/>
      <c r="O420" s="4"/>
      <c r="P420" s="4"/>
      <c r="Q420" s="4"/>
      <c r="R420" s="4"/>
      <c r="S420" s="4"/>
      <c r="T420" s="4"/>
      <c r="U420" s="4"/>
      <c r="V420" s="4"/>
      <c r="W420" s="4"/>
      <c r="X420" s="4"/>
      <c r="Y420" s="4"/>
      <c r="Z420" s="4"/>
    </row>
    <row r="421" spans="1:26" ht="16.5" customHeight="1">
      <c r="A421" s="4"/>
      <c r="B421" s="4"/>
      <c r="C421" s="4"/>
      <c r="D421" s="34"/>
      <c r="E421" s="4"/>
      <c r="F421" s="4"/>
      <c r="G421" s="4"/>
      <c r="H421" s="4"/>
      <c r="I421" s="4"/>
      <c r="J421" s="4"/>
      <c r="K421" s="4"/>
      <c r="L421" s="4"/>
      <c r="M421" s="4"/>
      <c r="N421" s="4"/>
      <c r="O421" s="4"/>
      <c r="P421" s="4"/>
      <c r="Q421" s="4"/>
      <c r="R421" s="4"/>
      <c r="S421" s="4"/>
      <c r="T421" s="4"/>
      <c r="U421" s="4"/>
      <c r="V421" s="4"/>
      <c r="W421" s="4"/>
      <c r="X421" s="4"/>
      <c r="Y421" s="4"/>
      <c r="Z421" s="4"/>
    </row>
    <row r="422" spans="1:26" ht="16.5" customHeight="1">
      <c r="A422" s="4"/>
      <c r="B422" s="4"/>
      <c r="C422" s="4"/>
      <c r="D422" s="34"/>
      <c r="E422" s="4"/>
      <c r="F422" s="4"/>
      <c r="G422" s="4"/>
      <c r="H422" s="4"/>
      <c r="I422" s="4"/>
      <c r="J422" s="4"/>
      <c r="K422" s="4"/>
      <c r="L422" s="4"/>
      <c r="M422" s="4"/>
      <c r="N422" s="4"/>
      <c r="O422" s="4"/>
      <c r="P422" s="4"/>
      <c r="Q422" s="4"/>
      <c r="R422" s="4"/>
      <c r="S422" s="4"/>
      <c r="T422" s="4"/>
      <c r="U422" s="4"/>
      <c r="V422" s="4"/>
      <c r="W422" s="4"/>
      <c r="X422" s="4"/>
      <c r="Y422" s="4"/>
      <c r="Z422" s="4"/>
    </row>
    <row r="423" spans="1:26" ht="16.5" customHeight="1">
      <c r="A423" s="4"/>
      <c r="B423" s="4"/>
      <c r="C423" s="4"/>
      <c r="D423" s="34"/>
      <c r="E423" s="4"/>
      <c r="F423" s="4"/>
      <c r="G423" s="4"/>
      <c r="H423" s="4"/>
      <c r="I423" s="4"/>
      <c r="J423" s="4"/>
      <c r="K423" s="4"/>
      <c r="L423" s="4"/>
      <c r="M423" s="4"/>
      <c r="N423" s="4"/>
      <c r="O423" s="4"/>
      <c r="P423" s="4"/>
      <c r="Q423" s="4"/>
      <c r="R423" s="4"/>
      <c r="S423" s="4"/>
      <c r="T423" s="4"/>
      <c r="U423" s="4"/>
      <c r="V423" s="4"/>
      <c r="W423" s="4"/>
      <c r="X423" s="4"/>
      <c r="Y423" s="4"/>
      <c r="Z423" s="4"/>
    </row>
    <row r="424" spans="1:26" ht="16.5" customHeight="1">
      <c r="A424" s="4"/>
      <c r="B424" s="4"/>
      <c r="C424" s="4"/>
      <c r="D424" s="34"/>
      <c r="E424" s="4"/>
      <c r="F424" s="4"/>
      <c r="G424" s="4"/>
      <c r="H424" s="4"/>
      <c r="I424" s="4"/>
      <c r="J424" s="4"/>
      <c r="K424" s="4"/>
      <c r="L424" s="4"/>
      <c r="M424" s="4"/>
      <c r="N424" s="4"/>
      <c r="O424" s="4"/>
      <c r="P424" s="4"/>
      <c r="Q424" s="4"/>
      <c r="R424" s="4"/>
      <c r="S424" s="4"/>
      <c r="T424" s="4"/>
      <c r="U424" s="4"/>
      <c r="V424" s="4"/>
      <c r="W424" s="4"/>
      <c r="X424" s="4"/>
      <c r="Y424" s="4"/>
      <c r="Z424" s="4"/>
    </row>
    <row r="425" spans="1:26" ht="16.5" customHeight="1">
      <c r="A425" s="4"/>
      <c r="B425" s="4"/>
      <c r="C425" s="4"/>
      <c r="D425" s="34"/>
      <c r="E425" s="4"/>
      <c r="F425" s="4"/>
      <c r="G425" s="4"/>
      <c r="H425" s="4"/>
      <c r="I425" s="4"/>
      <c r="J425" s="4"/>
      <c r="K425" s="4"/>
      <c r="L425" s="4"/>
      <c r="M425" s="4"/>
      <c r="N425" s="4"/>
      <c r="O425" s="4"/>
      <c r="P425" s="4"/>
      <c r="Q425" s="4"/>
      <c r="R425" s="4"/>
      <c r="S425" s="4"/>
      <c r="T425" s="4"/>
      <c r="U425" s="4"/>
      <c r="V425" s="4"/>
      <c r="W425" s="4"/>
      <c r="X425" s="4"/>
      <c r="Y425" s="4"/>
      <c r="Z425" s="4"/>
    </row>
    <row r="426" spans="1:26" ht="16.5" customHeight="1">
      <c r="A426" s="4"/>
      <c r="B426" s="4"/>
      <c r="C426" s="4"/>
      <c r="D426" s="34"/>
      <c r="E426" s="4"/>
      <c r="F426" s="4"/>
      <c r="G426" s="4"/>
      <c r="H426" s="4"/>
      <c r="I426" s="4"/>
      <c r="J426" s="4"/>
      <c r="K426" s="4"/>
      <c r="L426" s="4"/>
      <c r="M426" s="4"/>
      <c r="N426" s="4"/>
      <c r="O426" s="4"/>
      <c r="P426" s="4"/>
      <c r="Q426" s="4"/>
      <c r="R426" s="4"/>
      <c r="S426" s="4"/>
      <c r="T426" s="4"/>
      <c r="U426" s="4"/>
      <c r="V426" s="4"/>
      <c r="W426" s="4"/>
      <c r="X426" s="4"/>
      <c r="Y426" s="4"/>
      <c r="Z426" s="4"/>
    </row>
    <row r="427" spans="1:26" ht="16.5" customHeight="1">
      <c r="A427" s="4"/>
      <c r="B427" s="4"/>
      <c r="C427" s="4"/>
      <c r="D427" s="34"/>
      <c r="E427" s="4"/>
      <c r="F427" s="4"/>
      <c r="G427" s="4"/>
      <c r="H427" s="4"/>
      <c r="I427" s="4"/>
      <c r="J427" s="4"/>
      <c r="K427" s="4"/>
      <c r="L427" s="4"/>
      <c r="M427" s="4"/>
      <c r="N427" s="4"/>
      <c r="O427" s="4"/>
      <c r="P427" s="4"/>
      <c r="Q427" s="4"/>
      <c r="R427" s="4"/>
      <c r="S427" s="4"/>
      <c r="T427" s="4"/>
      <c r="U427" s="4"/>
      <c r="V427" s="4"/>
      <c r="W427" s="4"/>
      <c r="X427" s="4"/>
      <c r="Y427" s="4"/>
      <c r="Z427" s="4"/>
    </row>
    <row r="428" spans="1:26" ht="16.5" customHeight="1">
      <c r="A428" s="4"/>
      <c r="B428" s="4"/>
      <c r="C428" s="4"/>
      <c r="D428" s="34"/>
      <c r="E428" s="4"/>
      <c r="F428" s="4"/>
      <c r="G428" s="4"/>
      <c r="H428" s="4"/>
      <c r="I428" s="4"/>
      <c r="J428" s="4"/>
      <c r="K428" s="4"/>
      <c r="L428" s="4"/>
      <c r="M428" s="4"/>
      <c r="N428" s="4"/>
      <c r="O428" s="4"/>
      <c r="P428" s="4"/>
      <c r="Q428" s="4"/>
      <c r="R428" s="4"/>
      <c r="S428" s="4"/>
      <c r="T428" s="4"/>
      <c r="U428" s="4"/>
      <c r="V428" s="4"/>
      <c r="W428" s="4"/>
      <c r="X428" s="4"/>
      <c r="Y428" s="4"/>
      <c r="Z428" s="4"/>
    </row>
    <row r="429" spans="1:26" ht="16.5" customHeight="1">
      <c r="A429" s="4"/>
      <c r="B429" s="4"/>
      <c r="C429" s="4"/>
      <c r="D429" s="34"/>
      <c r="E429" s="4"/>
      <c r="F429" s="4"/>
      <c r="G429" s="4"/>
      <c r="H429" s="4"/>
      <c r="I429" s="4"/>
      <c r="J429" s="4"/>
      <c r="K429" s="4"/>
      <c r="L429" s="4"/>
      <c r="M429" s="4"/>
      <c r="N429" s="4"/>
      <c r="O429" s="4"/>
      <c r="P429" s="4"/>
      <c r="Q429" s="4"/>
      <c r="R429" s="4"/>
      <c r="S429" s="4"/>
      <c r="T429" s="4"/>
      <c r="U429" s="4"/>
      <c r="V429" s="4"/>
      <c r="W429" s="4"/>
      <c r="X429" s="4"/>
      <c r="Y429" s="4"/>
      <c r="Z429" s="4"/>
    </row>
    <row r="430" spans="1:26" ht="16.5" customHeight="1">
      <c r="A430" s="4"/>
      <c r="B430" s="4"/>
      <c r="C430" s="4"/>
      <c r="D430" s="34"/>
      <c r="E430" s="4"/>
      <c r="F430" s="4"/>
      <c r="G430" s="4"/>
      <c r="H430" s="4"/>
      <c r="I430" s="4"/>
      <c r="J430" s="4"/>
      <c r="K430" s="4"/>
      <c r="L430" s="4"/>
      <c r="M430" s="4"/>
      <c r="N430" s="4"/>
      <c r="O430" s="4"/>
      <c r="P430" s="4"/>
      <c r="Q430" s="4"/>
      <c r="R430" s="4"/>
      <c r="S430" s="4"/>
      <c r="T430" s="4"/>
      <c r="U430" s="4"/>
      <c r="V430" s="4"/>
      <c r="W430" s="4"/>
      <c r="X430" s="4"/>
      <c r="Y430" s="4"/>
      <c r="Z430" s="4"/>
    </row>
    <row r="431" spans="1:26" ht="16.5" customHeight="1">
      <c r="A431" s="4"/>
      <c r="B431" s="4"/>
      <c r="C431" s="4"/>
      <c r="D431" s="34"/>
      <c r="E431" s="4"/>
      <c r="F431" s="4"/>
      <c r="G431" s="4"/>
      <c r="H431" s="4"/>
      <c r="I431" s="4"/>
      <c r="J431" s="4"/>
      <c r="K431" s="4"/>
      <c r="L431" s="4"/>
      <c r="M431" s="4"/>
      <c r="N431" s="4"/>
      <c r="O431" s="4"/>
      <c r="P431" s="4"/>
      <c r="Q431" s="4"/>
      <c r="R431" s="4"/>
      <c r="S431" s="4"/>
      <c r="T431" s="4"/>
      <c r="U431" s="4"/>
      <c r="V431" s="4"/>
      <c r="W431" s="4"/>
      <c r="X431" s="4"/>
      <c r="Y431" s="4"/>
      <c r="Z431" s="4"/>
    </row>
    <row r="432" spans="1:26" ht="16.5" customHeight="1">
      <c r="A432" s="4"/>
      <c r="B432" s="4"/>
      <c r="C432" s="4"/>
      <c r="D432" s="34"/>
      <c r="E432" s="4"/>
      <c r="F432" s="4"/>
      <c r="G432" s="4"/>
      <c r="H432" s="4"/>
      <c r="I432" s="4"/>
      <c r="J432" s="4"/>
      <c r="K432" s="4"/>
      <c r="L432" s="4"/>
      <c r="M432" s="4"/>
      <c r="N432" s="4"/>
      <c r="O432" s="4"/>
      <c r="P432" s="4"/>
      <c r="Q432" s="4"/>
      <c r="R432" s="4"/>
      <c r="S432" s="4"/>
      <c r="T432" s="4"/>
      <c r="U432" s="4"/>
      <c r="V432" s="4"/>
      <c r="W432" s="4"/>
      <c r="X432" s="4"/>
      <c r="Y432" s="4"/>
      <c r="Z432" s="4"/>
    </row>
    <row r="433" spans="1:26" ht="16.5" customHeight="1">
      <c r="A433" s="4"/>
      <c r="B433" s="4"/>
      <c r="C433" s="4"/>
      <c r="D433" s="34"/>
      <c r="E433" s="4"/>
      <c r="F433" s="4"/>
      <c r="G433" s="4"/>
      <c r="H433" s="4"/>
      <c r="I433" s="4"/>
      <c r="J433" s="4"/>
      <c r="K433" s="4"/>
      <c r="L433" s="4"/>
      <c r="M433" s="4"/>
      <c r="N433" s="4"/>
      <c r="O433" s="4"/>
      <c r="P433" s="4"/>
      <c r="Q433" s="4"/>
      <c r="R433" s="4"/>
      <c r="S433" s="4"/>
      <c r="T433" s="4"/>
      <c r="U433" s="4"/>
      <c r="V433" s="4"/>
      <c r="W433" s="4"/>
      <c r="X433" s="4"/>
      <c r="Y433" s="4"/>
      <c r="Z433" s="4"/>
    </row>
    <row r="434" spans="1:26" ht="16.5" customHeight="1">
      <c r="A434" s="4"/>
      <c r="B434" s="4"/>
      <c r="C434" s="4"/>
      <c r="D434" s="34"/>
      <c r="E434" s="4"/>
      <c r="F434" s="4"/>
      <c r="G434" s="4"/>
      <c r="H434" s="4"/>
      <c r="I434" s="4"/>
      <c r="J434" s="4"/>
      <c r="K434" s="4"/>
      <c r="L434" s="4"/>
      <c r="M434" s="4"/>
      <c r="N434" s="4"/>
      <c r="O434" s="4"/>
      <c r="P434" s="4"/>
      <c r="Q434" s="4"/>
      <c r="R434" s="4"/>
      <c r="S434" s="4"/>
      <c r="T434" s="4"/>
      <c r="U434" s="4"/>
      <c r="V434" s="4"/>
      <c r="W434" s="4"/>
      <c r="X434" s="4"/>
      <c r="Y434" s="4"/>
      <c r="Z434" s="4"/>
    </row>
    <row r="435" spans="1:26" ht="16.5" customHeight="1">
      <c r="A435" s="4"/>
      <c r="B435" s="4"/>
      <c r="C435" s="4"/>
      <c r="D435" s="34"/>
      <c r="E435" s="4"/>
      <c r="F435" s="4"/>
      <c r="G435" s="4"/>
      <c r="H435" s="4"/>
      <c r="I435" s="4"/>
      <c r="J435" s="4"/>
      <c r="K435" s="4"/>
      <c r="L435" s="4"/>
      <c r="M435" s="4"/>
      <c r="N435" s="4"/>
      <c r="O435" s="4"/>
      <c r="P435" s="4"/>
      <c r="Q435" s="4"/>
      <c r="R435" s="4"/>
      <c r="S435" s="4"/>
      <c r="T435" s="4"/>
      <c r="U435" s="4"/>
      <c r="V435" s="4"/>
      <c r="W435" s="4"/>
      <c r="X435" s="4"/>
      <c r="Y435" s="4"/>
      <c r="Z435" s="4"/>
    </row>
    <row r="436" spans="1:26" ht="16.5" customHeight="1">
      <c r="A436" s="4"/>
      <c r="B436" s="4"/>
      <c r="C436" s="4"/>
      <c r="D436" s="34"/>
      <c r="E436" s="4"/>
      <c r="F436" s="4"/>
      <c r="G436" s="4"/>
      <c r="H436" s="4"/>
      <c r="I436" s="4"/>
      <c r="J436" s="4"/>
      <c r="K436" s="4"/>
      <c r="L436" s="4"/>
      <c r="M436" s="4"/>
      <c r="N436" s="4"/>
      <c r="O436" s="4"/>
      <c r="P436" s="4"/>
      <c r="Q436" s="4"/>
      <c r="R436" s="4"/>
      <c r="S436" s="4"/>
      <c r="T436" s="4"/>
      <c r="U436" s="4"/>
      <c r="V436" s="4"/>
      <c r="W436" s="4"/>
      <c r="X436" s="4"/>
      <c r="Y436" s="4"/>
      <c r="Z436" s="4"/>
    </row>
    <row r="437" spans="1:26" ht="16.5" customHeight="1">
      <c r="A437" s="4"/>
      <c r="B437" s="4"/>
      <c r="C437" s="4"/>
      <c r="D437" s="34"/>
      <c r="E437" s="4"/>
      <c r="F437" s="4"/>
      <c r="G437" s="4"/>
      <c r="H437" s="4"/>
      <c r="I437" s="4"/>
      <c r="J437" s="4"/>
      <c r="K437" s="4"/>
      <c r="L437" s="4"/>
      <c r="M437" s="4"/>
      <c r="N437" s="4"/>
      <c r="O437" s="4"/>
      <c r="P437" s="4"/>
      <c r="Q437" s="4"/>
      <c r="R437" s="4"/>
      <c r="S437" s="4"/>
      <c r="T437" s="4"/>
      <c r="U437" s="4"/>
      <c r="V437" s="4"/>
      <c r="W437" s="4"/>
      <c r="X437" s="4"/>
      <c r="Y437" s="4"/>
      <c r="Z437" s="4"/>
    </row>
    <row r="438" spans="1:26" ht="16.5" customHeight="1">
      <c r="A438" s="4"/>
      <c r="B438" s="4"/>
      <c r="C438" s="4"/>
      <c r="D438" s="34"/>
      <c r="E438" s="4"/>
      <c r="F438" s="4"/>
      <c r="G438" s="4"/>
      <c r="H438" s="4"/>
      <c r="I438" s="4"/>
      <c r="J438" s="4"/>
      <c r="K438" s="4"/>
      <c r="L438" s="4"/>
      <c r="M438" s="4"/>
      <c r="N438" s="4"/>
      <c r="O438" s="4"/>
      <c r="P438" s="4"/>
      <c r="Q438" s="4"/>
      <c r="R438" s="4"/>
      <c r="S438" s="4"/>
      <c r="T438" s="4"/>
      <c r="U438" s="4"/>
      <c r="V438" s="4"/>
      <c r="W438" s="4"/>
      <c r="X438" s="4"/>
      <c r="Y438" s="4"/>
      <c r="Z438" s="4"/>
    </row>
    <row r="439" spans="1:26" ht="16.5" customHeight="1">
      <c r="A439" s="4"/>
      <c r="B439" s="4"/>
      <c r="C439" s="4"/>
      <c r="D439" s="34"/>
      <c r="E439" s="4"/>
      <c r="F439" s="4"/>
      <c r="G439" s="4"/>
      <c r="H439" s="4"/>
      <c r="I439" s="4"/>
      <c r="J439" s="4"/>
      <c r="K439" s="4"/>
      <c r="L439" s="4"/>
      <c r="M439" s="4"/>
      <c r="N439" s="4"/>
      <c r="O439" s="4"/>
      <c r="P439" s="4"/>
      <c r="Q439" s="4"/>
      <c r="R439" s="4"/>
      <c r="S439" s="4"/>
      <c r="T439" s="4"/>
      <c r="U439" s="4"/>
      <c r="V439" s="4"/>
      <c r="W439" s="4"/>
      <c r="X439" s="4"/>
      <c r="Y439" s="4"/>
      <c r="Z439" s="4"/>
    </row>
    <row r="440" spans="1:26" ht="16.5" customHeight="1">
      <c r="A440" s="4"/>
      <c r="B440" s="4"/>
      <c r="C440" s="4"/>
      <c r="D440" s="34"/>
      <c r="E440" s="4"/>
      <c r="F440" s="4"/>
      <c r="G440" s="4"/>
      <c r="H440" s="4"/>
      <c r="I440" s="4"/>
      <c r="J440" s="4"/>
      <c r="K440" s="4"/>
      <c r="L440" s="4"/>
      <c r="M440" s="4"/>
      <c r="N440" s="4"/>
      <c r="O440" s="4"/>
      <c r="P440" s="4"/>
      <c r="Q440" s="4"/>
      <c r="R440" s="4"/>
      <c r="S440" s="4"/>
      <c r="T440" s="4"/>
      <c r="U440" s="4"/>
      <c r="V440" s="4"/>
      <c r="W440" s="4"/>
      <c r="X440" s="4"/>
      <c r="Y440" s="4"/>
      <c r="Z440" s="4"/>
    </row>
    <row r="441" spans="1:26" ht="16.5" customHeight="1">
      <c r="A441" s="4"/>
      <c r="B441" s="4"/>
      <c r="C441" s="4"/>
      <c r="D441" s="34"/>
      <c r="E441" s="4"/>
      <c r="F441" s="4"/>
      <c r="G441" s="4"/>
      <c r="H441" s="4"/>
      <c r="I441" s="4"/>
      <c r="J441" s="4"/>
      <c r="K441" s="4"/>
      <c r="L441" s="4"/>
      <c r="M441" s="4"/>
      <c r="N441" s="4"/>
      <c r="O441" s="4"/>
      <c r="P441" s="4"/>
      <c r="Q441" s="4"/>
      <c r="R441" s="4"/>
      <c r="S441" s="4"/>
      <c r="T441" s="4"/>
      <c r="U441" s="4"/>
      <c r="V441" s="4"/>
      <c r="W441" s="4"/>
      <c r="X441" s="4"/>
      <c r="Y441" s="4"/>
      <c r="Z441" s="4"/>
    </row>
    <row r="442" spans="1:26" ht="16.5" customHeight="1">
      <c r="A442" s="4"/>
      <c r="B442" s="4"/>
      <c r="C442" s="4"/>
      <c r="D442" s="34"/>
      <c r="E442" s="4"/>
      <c r="F442" s="4"/>
      <c r="G442" s="4"/>
      <c r="H442" s="4"/>
      <c r="I442" s="4"/>
      <c r="J442" s="4"/>
      <c r="K442" s="4"/>
      <c r="L442" s="4"/>
      <c r="M442" s="4"/>
      <c r="N442" s="4"/>
      <c r="O442" s="4"/>
      <c r="P442" s="4"/>
      <c r="Q442" s="4"/>
      <c r="R442" s="4"/>
      <c r="S442" s="4"/>
      <c r="T442" s="4"/>
      <c r="U442" s="4"/>
      <c r="V442" s="4"/>
      <c r="W442" s="4"/>
      <c r="X442" s="4"/>
      <c r="Y442" s="4"/>
      <c r="Z442" s="4"/>
    </row>
    <row r="443" spans="1:26" ht="16.5" customHeight="1">
      <c r="A443" s="4"/>
      <c r="B443" s="4"/>
      <c r="C443" s="4"/>
      <c r="D443" s="34"/>
      <c r="E443" s="4"/>
      <c r="F443" s="4"/>
      <c r="G443" s="4"/>
      <c r="H443" s="4"/>
      <c r="I443" s="4"/>
      <c r="J443" s="4"/>
      <c r="K443" s="4"/>
      <c r="L443" s="4"/>
      <c r="M443" s="4"/>
      <c r="N443" s="4"/>
      <c r="O443" s="4"/>
      <c r="P443" s="4"/>
      <c r="Q443" s="4"/>
      <c r="R443" s="4"/>
      <c r="S443" s="4"/>
      <c r="T443" s="4"/>
      <c r="U443" s="4"/>
      <c r="V443" s="4"/>
      <c r="W443" s="4"/>
      <c r="X443" s="4"/>
      <c r="Y443" s="4"/>
      <c r="Z443" s="4"/>
    </row>
    <row r="444" spans="1:26" ht="16.5" customHeight="1">
      <c r="A444" s="4"/>
      <c r="B444" s="4"/>
      <c r="C444" s="4"/>
      <c r="D444" s="34"/>
      <c r="E444" s="4"/>
      <c r="F444" s="4"/>
      <c r="G444" s="4"/>
      <c r="H444" s="4"/>
      <c r="I444" s="4"/>
      <c r="J444" s="4"/>
      <c r="K444" s="4"/>
      <c r="L444" s="4"/>
      <c r="M444" s="4"/>
      <c r="N444" s="4"/>
      <c r="O444" s="4"/>
      <c r="P444" s="4"/>
      <c r="Q444" s="4"/>
      <c r="R444" s="4"/>
      <c r="S444" s="4"/>
      <c r="T444" s="4"/>
      <c r="U444" s="4"/>
      <c r="V444" s="4"/>
      <c r="W444" s="4"/>
      <c r="X444" s="4"/>
      <c r="Y444" s="4"/>
      <c r="Z444" s="4"/>
    </row>
    <row r="445" spans="1:26" ht="16.5" customHeight="1">
      <c r="A445" s="4"/>
      <c r="B445" s="4"/>
      <c r="C445" s="4"/>
      <c r="D445" s="34"/>
      <c r="E445" s="4"/>
      <c r="F445" s="4"/>
      <c r="G445" s="4"/>
      <c r="H445" s="4"/>
      <c r="I445" s="4"/>
      <c r="J445" s="4"/>
      <c r="K445" s="4"/>
      <c r="L445" s="4"/>
      <c r="M445" s="4"/>
      <c r="N445" s="4"/>
      <c r="O445" s="4"/>
      <c r="P445" s="4"/>
      <c r="Q445" s="4"/>
      <c r="R445" s="4"/>
      <c r="S445" s="4"/>
      <c r="T445" s="4"/>
      <c r="U445" s="4"/>
      <c r="V445" s="4"/>
      <c r="W445" s="4"/>
      <c r="X445" s="4"/>
      <c r="Y445" s="4"/>
      <c r="Z445" s="4"/>
    </row>
    <row r="446" spans="1:26" ht="16.5" customHeight="1">
      <c r="A446" s="4"/>
      <c r="B446" s="4"/>
      <c r="C446" s="4"/>
      <c r="D446" s="34"/>
      <c r="E446" s="4"/>
      <c r="F446" s="4"/>
      <c r="G446" s="4"/>
      <c r="H446" s="4"/>
      <c r="I446" s="4"/>
      <c r="J446" s="4"/>
      <c r="K446" s="4"/>
      <c r="L446" s="4"/>
      <c r="M446" s="4"/>
      <c r="N446" s="4"/>
      <c r="O446" s="4"/>
      <c r="P446" s="4"/>
      <c r="Q446" s="4"/>
      <c r="R446" s="4"/>
      <c r="S446" s="4"/>
      <c r="T446" s="4"/>
      <c r="U446" s="4"/>
      <c r="V446" s="4"/>
      <c r="W446" s="4"/>
      <c r="X446" s="4"/>
      <c r="Y446" s="4"/>
      <c r="Z446" s="4"/>
    </row>
    <row r="447" spans="1:26" ht="16.5" customHeight="1">
      <c r="A447" s="4"/>
      <c r="B447" s="4"/>
      <c r="C447" s="4"/>
      <c r="D447" s="34"/>
      <c r="E447" s="4"/>
      <c r="F447" s="4"/>
      <c r="G447" s="4"/>
      <c r="H447" s="4"/>
      <c r="I447" s="4"/>
      <c r="J447" s="4"/>
      <c r="K447" s="4"/>
      <c r="L447" s="4"/>
      <c r="M447" s="4"/>
      <c r="N447" s="4"/>
      <c r="O447" s="4"/>
      <c r="P447" s="4"/>
      <c r="Q447" s="4"/>
      <c r="R447" s="4"/>
      <c r="S447" s="4"/>
      <c r="T447" s="4"/>
      <c r="U447" s="4"/>
      <c r="V447" s="4"/>
      <c r="W447" s="4"/>
      <c r="X447" s="4"/>
      <c r="Y447" s="4"/>
      <c r="Z447" s="4"/>
    </row>
    <row r="448" spans="1:26" ht="16.5" customHeight="1">
      <c r="A448" s="4"/>
      <c r="B448" s="4"/>
      <c r="C448" s="4"/>
      <c r="D448" s="34"/>
      <c r="E448" s="4"/>
      <c r="F448" s="4"/>
      <c r="G448" s="4"/>
      <c r="H448" s="4"/>
      <c r="I448" s="4"/>
      <c r="J448" s="4"/>
      <c r="K448" s="4"/>
      <c r="L448" s="4"/>
      <c r="M448" s="4"/>
      <c r="N448" s="4"/>
      <c r="O448" s="4"/>
      <c r="P448" s="4"/>
      <c r="Q448" s="4"/>
      <c r="R448" s="4"/>
      <c r="S448" s="4"/>
      <c r="T448" s="4"/>
      <c r="U448" s="4"/>
      <c r="V448" s="4"/>
      <c r="W448" s="4"/>
      <c r="X448" s="4"/>
      <c r="Y448" s="4"/>
      <c r="Z448" s="4"/>
    </row>
    <row r="449" spans="1:26" ht="16.5" customHeight="1">
      <c r="A449" s="4"/>
      <c r="B449" s="4"/>
      <c r="C449" s="4"/>
      <c r="D449" s="34"/>
      <c r="E449" s="4"/>
      <c r="F449" s="4"/>
      <c r="G449" s="4"/>
      <c r="H449" s="4"/>
      <c r="I449" s="4"/>
      <c r="J449" s="4"/>
      <c r="K449" s="4"/>
      <c r="L449" s="4"/>
      <c r="M449" s="4"/>
      <c r="N449" s="4"/>
      <c r="O449" s="4"/>
      <c r="P449" s="4"/>
      <c r="Q449" s="4"/>
      <c r="R449" s="4"/>
      <c r="S449" s="4"/>
      <c r="T449" s="4"/>
      <c r="U449" s="4"/>
      <c r="V449" s="4"/>
      <c r="W449" s="4"/>
      <c r="X449" s="4"/>
      <c r="Y449" s="4"/>
      <c r="Z449" s="4"/>
    </row>
    <row r="450" spans="1:26" ht="16.5" customHeight="1">
      <c r="A450" s="4"/>
      <c r="B450" s="4"/>
      <c r="C450" s="4"/>
      <c r="D450" s="34"/>
      <c r="E450" s="4"/>
      <c r="F450" s="4"/>
      <c r="G450" s="4"/>
      <c r="H450" s="4"/>
      <c r="I450" s="4"/>
      <c r="J450" s="4"/>
      <c r="K450" s="4"/>
      <c r="L450" s="4"/>
      <c r="M450" s="4"/>
      <c r="N450" s="4"/>
      <c r="O450" s="4"/>
      <c r="P450" s="4"/>
      <c r="Q450" s="4"/>
      <c r="R450" s="4"/>
      <c r="S450" s="4"/>
      <c r="T450" s="4"/>
      <c r="U450" s="4"/>
      <c r="V450" s="4"/>
      <c r="W450" s="4"/>
      <c r="X450" s="4"/>
      <c r="Y450" s="4"/>
      <c r="Z450" s="4"/>
    </row>
    <row r="451" spans="1:26" ht="16.5" customHeight="1">
      <c r="A451" s="4"/>
      <c r="B451" s="4"/>
      <c r="C451" s="4"/>
      <c r="D451" s="34"/>
      <c r="E451" s="4"/>
      <c r="F451" s="4"/>
      <c r="G451" s="4"/>
      <c r="H451" s="4"/>
      <c r="I451" s="4"/>
      <c r="J451" s="4"/>
      <c r="K451" s="4"/>
      <c r="L451" s="4"/>
      <c r="M451" s="4"/>
      <c r="N451" s="4"/>
      <c r="O451" s="4"/>
      <c r="P451" s="4"/>
      <c r="Q451" s="4"/>
      <c r="R451" s="4"/>
      <c r="S451" s="4"/>
      <c r="T451" s="4"/>
      <c r="U451" s="4"/>
      <c r="V451" s="4"/>
      <c r="W451" s="4"/>
      <c r="X451" s="4"/>
      <c r="Y451" s="4"/>
      <c r="Z451" s="4"/>
    </row>
    <row r="452" spans="1:26" ht="16.5" customHeight="1">
      <c r="A452" s="4"/>
      <c r="B452" s="4"/>
      <c r="C452" s="4"/>
      <c r="D452" s="34"/>
      <c r="E452" s="4"/>
      <c r="F452" s="4"/>
      <c r="G452" s="4"/>
      <c r="H452" s="4"/>
      <c r="I452" s="4"/>
      <c r="J452" s="4"/>
      <c r="K452" s="4"/>
      <c r="L452" s="4"/>
      <c r="M452" s="4"/>
      <c r="N452" s="4"/>
      <c r="O452" s="4"/>
      <c r="P452" s="4"/>
      <c r="Q452" s="4"/>
      <c r="R452" s="4"/>
      <c r="S452" s="4"/>
      <c r="T452" s="4"/>
      <c r="U452" s="4"/>
      <c r="V452" s="4"/>
      <c r="W452" s="4"/>
      <c r="X452" s="4"/>
      <c r="Y452" s="4"/>
      <c r="Z452" s="4"/>
    </row>
    <row r="453" spans="1:26" ht="16.5" customHeight="1">
      <c r="A453" s="4"/>
      <c r="B453" s="4"/>
      <c r="C453" s="4"/>
      <c r="D453" s="34"/>
      <c r="E453" s="4"/>
      <c r="F453" s="4"/>
      <c r="G453" s="4"/>
      <c r="H453" s="4"/>
      <c r="I453" s="4"/>
      <c r="J453" s="4"/>
      <c r="K453" s="4"/>
      <c r="L453" s="4"/>
      <c r="M453" s="4"/>
      <c r="N453" s="4"/>
      <c r="O453" s="4"/>
      <c r="P453" s="4"/>
      <c r="Q453" s="4"/>
      <c r="R453" s="4"/>
      <c r="S453" s="4"/>
      <c r="T453" s="4"/>
      <c r="U453" s="4"/>
      <c r="V453" s="4"/>
      <c r="W453" s="4"/>
      <c r="X453" s="4"/>
      <c r="Y453" s="4"/>
      <c r="Z453" s="4"/>
    </row>
    <row r="454" spans="1:26" ht="16.5" customHeight="1">
      <c r="A454" s="4"/>
      <c r="B454" s="4"/>
      <c r="C454" s="4"/>
      <c r="D454" s="34"/>
      <c r="E454" s="4"/>
      <c r="F454" s="4"/>
      <c r="G454" s="4"/>
      <c r="H454" s="4"/>
      <c r="I454" s="4"/>
      <c r="J454" s="4"/>
      <c r="K454" s="4"/>
      <c r="L454" s="4"/>
      <c r="M454" s="4"/>
      <c r="N454" s="4"/>
      <c r="O454" s="4"/>
      <c r="P454" s="4"/>
      <c r="Q454" s="4"/>
      <c r="R454" s="4"/>
      <c r="S454" s="4"/>
      <c r="T454" s="4"/>
      <c r="U454" s="4"/>
      <c r="V454" s="4"/>
      <c r="W454" s="4"/>
      <c r="X454" s="4"/>
      <c r="Y454" s="4"/>
      <c r="Z454" s="4"/>
    </row>
    <row r="455" spans="1:26" ht="16.5" customHeight="1">
      <c r="A455" s="4"/>
      <c r="B455" s="4"/>
      <c r="C455" s="4"/>
      <c r="D455" s="34"/>
      <c r="E455" s="4"/>
      <c r="F455" s="4"/>
      <c r="G455" s="4"/>
      <c r="H455" s="4"/>
      <c r="I455" s="4"/>
      <c r="J455" s="4"/>
      <c r="K455" s="4"/>
      <c r="L455" s="4"/>
      <c r="M455" s="4"/>
      <c r="N455" s="4"/>
      <c r="O455" s="4"/>
      <c r="P455" s="4"/>
      <c r="Q455" s="4"/>
      <c r="R455" s="4"/>
      <c r="S455" s="4"/>
      <c r="T455" s="4"/>
      <c r="U455" s="4"/>
      <c r="V455" s="4"/>
      <c r="W455" s="4"/>
      <c r="X455" s="4"/>
      <c r="Y455" s="4"/>
      <c r="Z455" s="4"/>
    </row>
    <row r="456" spans="1:26" ht="16.5" customHeight="1">
      <c r="A456" s="4"/>
      <c r="B456" s="4"/>
      <c r="C456" s="4"/>
      <c r="D456" s="34"/>
      <c r="E456" s="4"/>
      <c r="F456" s="4"/>
      <c r="G456" s="4"/>
      <c r="H456" s="4"/>
      <c r="I456" s="4"/>
      <c r="J456" s="4"/>
      <c r="K456" s="4"/>
      <c r="L456" s="4"/>
      <c r="M456" s="4"/>
      <c r="N456" s="4"/>
      <c r="O456" s="4"/>
      <c r="P456" s="4"/>
      <c r="Q456" s="4"/>
      <c r="R456" s="4"/>
      <c r="S456" s="4"/>
      <c r="T456" s="4"/>
      <c r="U456" s="4"/>
      <c r="V456" s="4"/>
      <c r="W456" s="4"/>
      <c r="X456" s="4"/>
      <c r="Y456" s="4"/>
      <c r="Z456" s="4"/>
    </row>
    <row r="457" spans="1:26" ht="16.5" customHeight="1">
      <c r="A457" s="4"/>
      <c r="B457" s="4"/>
      <c r="C457" s="4"/>
      <c r="D457" s="34"/>
      <c r="E457" s="4"/>
      <c r="F457" s="4"/>
      <c r="G457" s="4"/>
      <c r="H457" s="4"/>
      <c r="I457" s="4"/>
      <c r="J457" s="4"/>
      <c r="K457" s="4"/>
      <c r="L457" s="4"/>
      <c r="M457" s="4"/>
      <c r="N457" s="4"/>
      <c r="O457" s="4"/>
      <c r="P457" s="4"/>
      <c r="Q457" s="4"/>
      <c r="R457" s="4"/>
      <c r="S457" s="4"/>
      <c r="T457" s="4"/>
      <c r="U457" s="4"/>
      <c r="V457" s="4"/>
      <c r="W457" s="4"/>
      <c r="X457" s="4"/>
      <c r="Y457" s="4"/>
      <c r="Z457" s="4"/>
    </row>
    <row r="458" spans="1:26" ht="16.5" customHeight="1">
      <c r="A458" s="4"/>
      <c r="B458" s="4"/>
      <c r="C458" s="4"/>
      <c r="D458" s="34"/>
      <c r="E458" s="4"/>
      <c r="F458" s="4"/>
      <c r="G458" s="4"/>
      <c r="H458" s="4"/>
      <c r="I458" s="4"/>
      <c r="J458" s="4"/>
      <c r="K458" s="4"/>
      <c r="L458" s="4"/>
      <c r="M458" s="4"/>
      <c r="N458" s="4"/>
      <c r="O458" s="4"/>
      <c r="P458" s="4"/>
      <c r="Q458" s="4"/>
      <c r="R458" s="4"/>
      <c r="S458" s="4"/>
      <c r="T458" s="4"/>
      <c r="U458" s="4"/>
      <c r="V458" s="4"/>
      <c r="W458" s="4"/>
      <c r="X458" s="4"/>
      <c r="Y458" s="4"/>
      <c r="Z458" s="4"/>
    </row>
    <row r="459" spans="1:26" ht="16.5" customHeight="1">
      <c r="A459" s="4"/>
      <c r="B459" s="4"/>
      <c r="C459" s="4"/>
      <c r="D459" s="34"/>
      <c r="E459" s="4"/>
      <c r="F459" s="4"/>
      <c r="G459" s="4"/>
      <c r="H459" s="4"/>
      <c r="I459" s="4"/>
      <c r="J459" s="4"/>
      <c r="K459" s="4"/>
      <c r="L459" s="4"/>
      <c r="M459" s="4"/>
      <c r="N459" s="4"/>
      <c r="O459" s="4"/>
      <c r="P459" s="4"/>
      <c r="Q459" s="4"/>
      <c r="R459" s="4"/>
      <c r="S459" s="4"/>
      <c r="T459" s="4"/>
      <c r="U459" s="4"/>
      <c r="V459" s="4"/>
      <c r="W459" s="4"/>
      <c r="X459" s="4"/>
      <c r="Y459" s="4"/>
      <c r="Z459" s="4"/>
    </row>
    <row r="460" spans="1:26" ht="16.5" customHeight="1">
      <c r="A460" s="4"/>
      <c r="B460" s="4"/>
      <c r="C460" s="4"/>
      <c r="D460" s="34"/>
      <c r="E460" s="4"/>
      <c r="F460" s="4"/>
      <c r="G460" s="4"/>
      <c r="H460" s="4"/>
      <c r="I460" s="4"/>
      <c r="J460" s="4"/>
      <c r="K460" s="4"/>
      <c r="L460" s="4"/>
      <c r="M460" s="4"/>
      <c r="N460" s="4"/>
      <c r="O460" s="4"/>
      <c r="P460" s="4"/>
      <c r="Q460" s="4"/>
      <c r="R460" s="4"/>
      <c r="S460" s="4"/>
      <c r="T460" s="4"/>
      <c r="U460" s="4"/>
      <c r="V460" s="4"/>
      <c r="W460" s="4"/>
      <c r="X460" s="4"/>
      <c r="Y460" s="4"/>
      <c r="Z460" s="4"/>
    </row>
    <row r="461" spans="1:26" ht="16.5" customHeight="1">
      <c r="A461" s="4"/>
      <c r="B461" s="4"/>
      <c r="C461" s="4"/>
      <c r="D461" s="34"/>
      <c r="E461" s="4"/>
      <c r="F461" s="4"/>
      <c r="G461" s="4"/>
      <c r="H461" s="4"/>
      <c r="I461" s="4"/>
      <c r="J461" s="4"/>
      <c r="K461" s="4"/>
      <c r="L461" s="4"/>
      <c r="M461" s="4"/>
      <c r="N461" s="4"/>
      <c r="O461" s="4"/>
      <c r="P461" s="4"/>
      <c r="Q461" s="4"/>
      <c r="R461" s="4"/>
      <c r="S461" s="4"/>
      <c r="T461" s="4"/>
      <c r="U461" s="4"/>
      <c r="V461" s="4"/>
      <c r="W461" s="4"/>
      <c r="X461" s="4"/>
      <c r="Y461" s="4"/>
      <c r="Z461" s="4"/>
    </row>
    <row r="462" spans="1:26" ht="16.5" customHeight="1">
      <c r="A462" s="4"/>
      <c r="B462" s="4"/>
      <c r="C462" s="4"/>
      <c r="D462" s="34"/>
      <c r="E462" s="4"/>
      <c r="F462" s="4"/>
      <c r="G462" s="4"/>
      <c r="H462" s="4"/>
      <c r="I462" s="4"/>
      <c r="J462" s="4"/>
      <c r="K462" s="4"/>
      <c r="L462" s="4"/>
      <c r="M462" s="4"/>
      <c r="N462" s="4"/>
      <c r="O462" s="4"/>
      <c r="P462" s="4"/>
      <c r="Q462" s="4"/>
      <c r="R462" s="4"/>
      <c r="S462" s="4"/>
      <c r="T462" s="4"/>
      <c r="U462" s="4"/>
      <c r="V462" s="4"/>
      <c r="W462" s="4"/>
      <c r="X462" s="4"/>
      <c r="Y462" s="4"/>
      <c r="Z462" s="4"/>
    </row>
    <row r="463" spans="1:26" ht="16.5" customHeight="1">
      <c r="A463" s="4"/>
      <c r="B463" s="4"/>
      <c r="C463" s="4"/>
      <c r="D463" s="34"/>
      <c r="E463" s="4"/>
      <c r="F463" s="4"/>
      <c r="G463" s="4"/>
      <c r="H463" s="4"/>
      <c r="I463" s="4"/>
      <c r="J463" s="4"/>
      <c r="K463" s="4"/>
      <c r="L463" s="4"/>
      <c r="M463" s="4"/>
      <c r="N463" s="4"/>
      <c r="O463" s="4"/>
      <c r="P463" s="4"/>
      <c r="Q463" s="4"/>
      <c r="R463" s="4"/>
      <c r="S463" s="4"/>
      <c r="T463" s="4"/>
      <c r="U463" s="4"/>
      <c r="V463" s="4"/>
      <c r="W463" s="4"/>
      <c r="X463" s="4"/>
      <c r="Y463" s="4"/>
      <c r="Z463" s="4"/>
    </row>
    <row r="464" spans="1:26" ht="16.5" customHeight="1">
      <c r="A464" s="4"/>
      <c r="B464" s="4"/>
      <c r="C464" s="4"/>
      <c r="D464" s="34"/>
      <c r="E464" s="4"/>
      <c r="F464" s="4"/>
      <c r="G464" s="4"/>
      <c r="H464" s="4"/>
      <c r="I464" s="4"/>
      <c r="J464" s="4"/>
      <c r="K464" s="4"/>
      <c r="L464" s="4"/>
      <c r="M464" s="4"/>
      <c r="N464" s="4"/>
      <c r="O464" s="4"/>
      <c r="P464" s="4"/>
      <c r="Q464" s="4"/>
      <c r="R464" s="4"/>
      <c r="S464" s="4"/>
      <c r="T464" s="4"/>
      <c r="U464" s="4"/>
      <c r="V464" s="4"/>
      <c r="W464" s="4"/>
      <c r="X464" s="4"/>
      <c r="Y464" s="4"/>
      <c r="Z464" s="4"/>
    </row>
    <row r="465" spans="1:26" ht="16.5" customHeight="1">
      <c r="A465" s="4"/>
      <c r="B465" s="4"/>
      <c r="C465" s="4"/>
      <c r="D465" s="34"/>
      <c r="E465" s="4"/>
      <c r="F465" s="4"/>
      <c r="G465" s="4"/>
      <c r="H465" s="4"/>
      <c r="I465" s="4"/>
      <c r="J465" s="4"/>
      <c r="K465" s="4"/>
      <c r="L465" s="4"/>
      <c r="M465" s="4"/>
      <c r="N465" s="4"/>
      <c r="O465" s="4"/>
      <c r="P465" s="4"/>
      <c r="Q465" s="4"/>
      <c r="R465" s="4"/>
      <c r="S465" s="4"/>
      <c r="T465" s="4"/>
      <c r="U465" s="4"/>
      <c r="V465" s="4"/>
      <c r="W465" s="4"/>
      <c r="X465" s="4"/>
      <c r="Y465" s="4"/>
      <c r="Z465" s="4"/>
    </row>
    <row r="466" spans="1:26" ht="16.5" customHeight="1">
      <c r="A466" s="4"/>
      <c r="B466" s="4"/>
      <c r="C466" s="4"/>
      <c r="D466" s="34"/>
      <c r="E466" s="4"/>
      <c r="F466" s="4"/>
      <c r="G466" s="4"/>
      <c r="H466" s="4"/>
      <c r="I466" s="4"/>
      <c r="J466" s="4"/>
      <c r="K466" s="4"/>
      <c r="L466" s="4"/>
      <c r="M466" s="4"/>
      <c r="N466" s="4"/>
      <c r="O466" s="4"/>
      <c r="P466" s="4"/>
      <c r="Q466" s="4"/>
      <c r="R466" s="4"/>
      <c r="S466" s="4"/>
      <c r="T466" s="4"/>
      <c r="U466" s="4"/>
      <c r="V466" s="4"/>
      <c r="W466" s="4"/>
      <c r="X466" s="4"/>
      <c r="Y466" s="4"/>
      <c r="Z466" s="4"/>
    </row>
    <row r="467" spans="1:26" ht="16.5" customHeight="1">
      <c r="A467" s="4"/>
      <c r="B467" s="4"/>
      <c r="C467" s="4"/>
      <c r="D467" s="34"/>
      <c r="E467" s="4"/>
      <c r="F467" s="4"/>
      <c r="G467" s="4"/>
      <c r="H467" s="4"/>
      <c r="I467" s="4"/>
      <c r="J467" s="4"/>
      <c r="K467" s="4"/>
      <c r="L467" s="4"/>
      <c r="M467" s="4"/>
      <c r="N467" s="4"/>
      <c r="O467" s="4"/>
      <c r="P467" s="4"/>
      <c r="Q467" s="4"/>
      <c r="R467" s="4"/>
      <c r="S467" s="4"/>
      <c r="T467" s="4"/>
      <c r="U467" s="4"/>
      <c r="V467" s="4"/>
      <c r="W467" s="4"/>
      <c r="X467" s="4"/>
      <c r="Y467" s="4"/>
      <c r="Z467" s="4"/>
    </row>
    <row r="468" spans="1:26" ht="16.5" customHeight="1">
      <c r="A468" s="4"/>
      <c r="B468" s="4"/>
      <c r="C468" s="4"/>
      <c r="D468" s="34"/>
      <c r="E468" s="4"/>
      <c r="F468" s="4"/>
      <c r="G468" s="4"/>
      <c r="H468" s="4"/>
      <c r="I468" s="4"/>
      <c r="J468" s="4"/>
      <c r="K468" s="4"/>
      <c r="L468" s="4"/>
      <c r="M468" s="4"/>
      <c r="N468" s="4"/>
      <c r="O468" s="4"/>
      <c r="P468" s="4"/>
      <c r="Q468" s="4"/>
      <c r="R468" s="4"/>
      <c r="S468" s="4"/>
      <c r="T468" s="4"/>
      <c r="U468" s="4"/>
      <c r="V468" s="4"/>
      <c r="W468" s="4"/>
      <c r="X468" s="4"/>
      <c r="Y468" s="4"/>
      <c r="Z468" s="4"/>
    </row>
    <row r="469" spans="1:26" ht="16.5" customHeight="1">
      <c r="A469" s="4"/>
      <c r="B469" s="4"/>
      <c r="C469" s="4"/>
      <c r="D469" s="34"/>
      <c r="E469" s="4"/>
      <c r="F469" s="4"/>
      <c r="G469" s="4"/>
      <c r="H469" s="4"/>
      <c r="I469" s="4"/>
      <c r="J469" s="4"/>
      <c r="K469" s="4"/>
      <c r="L469" s="4"/>
      <c r="M469" s="4"/>
      <c r="N469" s="4"/>
      <c r="O469" s="4"/>
      <c r="P469" s="4"/>
      <c r="Q469" s="4"/>
      <c r="R469" s="4"/>
      <c r="S469" s="4"/>
      <c r="T469" s="4"/>
      <c r="U469" s="4"/>
      <c r="V469" s="4"/>
      <c r="W469" s="4"/>
      <c r="X469" s="4"/>
      <c r="Y469" s="4"/>
      <c r="Z469" s="4"/>
    </row>
    <row r="470" spans="1:26" ht="16.5" customHeight="1">
      <c r="A470" s="4"/>
      <c r="B470" s="4"/>
      <c r="C470" s="4"/>
      <c r="D470" s="34"/>
      <c r="E470" s="4"/>
      <c r="F470" s="4"/>
      <c r="G470" s="4"/>
      <c r="H470" s="4"/>
      <c r="I470" s="4"/>
      <c r="J470" s="4"/>
      <c r="K470" s="4"/>
      <c r="L470" s="4"/>
      <c r="M470" s="4"/>
      <c r="N470" s="4"/>
      <c r="O470" s="4"/>
      <c r="P470" s="4"/>
      <c r="Q470" s="4"/>
      <c r="R470" s="4"/>
      <c r="S470" s="4"/>
      <c r="T470" s="4"/>
      <c r="U470" s="4"/>
      <c r="V470" s="4"/>
      <c r="W470" s="4"/>
      <c r="X470" s="4"/>
      <c r="Y470" s="4"/>
      <c r="Z470" s="4"/>
    </row>
    <row r="471" spans="1:26" ht="16.5" customHeight="1">
      <c r="A471" s="4"/>
      <c r="B471" s="4"/>
      <c r="C471" s="4"/>
      <c r="D471" s="34"/>
      <c r="E471" s="4"/>
      <c r="F471" s="4"/>
      <c r="G471" s="4"/>
      <c r="H471" s="4"/>
      <c r="I471" s="4"/>
      <c r="J471" s="4"/>
      <c r="K471" s="4"/>
      <c r="L471" s="4"/>
      <c r="M471" s="4"/>
      <c r="N471" s="4"/>
      <c r="O471" s="4"/>
      <c r="P471" s="4"/>
      <c r="Q471" s="4"/>
      <c r="R471" s="4"/>
      <c r="S471" s="4"/>
      <c r="T471" s="4"/>
      <c r="U471" s="4"/>
      <c r="V471" s="4"/>
      <c r="W471" s="4"/>
      <c r="X471" s="4"/>
      <c r="Y471" s="4"/>
      <c r="Z471" s="4"/>
    </row>
    <row r="472" spans="1:26" ht="16.5" customHeight="1">
      <c r="A472" s="4"/>
      <c r="B472" s="4"/>
      <c r="C472" s="4"/>
      <c r="D472" s="34"/>
      <c r="E472" s="4"/>
      <c r="F472" s="4"/>
      <c r="G472" s="4"/>
      <c r="H472" s="4"/>
      <c r="I472" s="4"/>
      <c r="J472" s="4"/>
      <c r="K472" s="4"/>
      <c r="L472" s="4"/>
      <c r="M472" s="4"/>
      <c r="N472" s="4"/>
      <c r="O472" s="4"/>
      <c r="P472" s="4"/>
      <c r="Q472" s="4"/>
      <c r="R472" s="4"/>
      <c r="S472" s="4"/>
      <c r="T472" s="4"/>
      <c r="U472" s="4"/>
      <c r="V472" s="4"/>
      <c r="W472" s="4"/>
      <c r="X472" s="4"/>
      <c r="Y472" s="4"/>
      <c r="Z472" s="4"/>
    </row>
    <row r="473" spans="1:26" ht="16.5" customHeight="1">
      <c r="A473" s="4"/>
      <c r="B473" s="4"/>
      <c r="C473" s="4"/>
      <c r="D473" s="34"/>
      <c r="E473" s="4"/>
      <c r="F473" s="4"/>
      <c r="G473" s="4"/>
      <c r="H473" s="4"/>
      <c r="I473" s="4"/>
      <c r="J473" s="4"/>
      <c r="K473" s="4"/>
      <c r="L473" s="4"/>
      <c r="M473" s="4"/>
      <c r="N473" s="4"/>
      <c r="O473" s="4"/>
      <c r="P473" s="4"/>
      <c r="Q473" s="4"/>
      <c r="R473" s="4"/>
      <c r="S473" s="4"/>
      <c r="T473" s="4"/>
      <c r="U473" s="4"/>
      <c r="V473" s="4"/>
      <c r="W473" s="4"/>
      <c r="X473" s="4"/>
      <c r="Y473" s="4"/>
      <c r="Z473" s="4"/>
    </row>
    <row r="474" spans="1:26" ht="16.5" customHeight="1">
      <c r="A474" s="4"/>
      <c r="B474" s="4"/>
      <c r="C474" s="4"/>
      <c r="D474" s="34"/>
      <c r="E474" s="4"/>
      <c r="F474" s="4"/>
      <c r="G474" s="4"/>
      <c r="H474" s="4"/>
      <c r="I474" s="4"/>
      <c r="J474" s="4"/>
      <c r="K474" s="4"/>
      <c r="L474" s="4"/>
      <c r="M474" s="4"/>
      <c r="N474" s="4"/>
      <c r="O474" s="4"/>
      <c r="P474" s="4"/>
      <c r="Q474" s="4"/>
      <c r="R474" s="4"/>
      <c r="S474" s="4"/>
      <c r="T474" s="4"/>
      <c r="U474" s="4"/>
      <c r="V474" s="4"/>
      <c r="W474" s="4"/>
      <c r="X474" s="4"/>
      <c r="Y474" s="4"/>
      <c r="Z474" s="4"/>
    </row>
    <row r="475" spans="1:26" ht="16.5" customHeight="1">
      <c r="A475" s="4"/>
      <c r="B475" s="4"/>
      <c r="C475" s="4"/>
      <c r="D475" s="34"/>
      <c r="E475" s="4"/>
      <c r="F475" s="4"/>
      <c r="G475" s="4"/>
      <c r="H475" s="4"/>
      <c r="I475" s="4"/>
      <c r="J475" s="4"/>
      <c r="K475" s="4"/>
      <c r="L475" s="4"/>
      <c r="M475" s="4"/>
      <c r="N475" s="4"/>
      <c r="O475" s="4"/>
      <c r="P475" s="4"/>
      <c r="Q475" s="4"/>
      <c r="R475" s="4"/>
      <c r="S475" s="4"/>
      <c r="T475" s="4"/>
      <c r="U475" s="4"/>
      <c r="V475" s="4"/>
      <c r="W475" s="4"/>
      <c r="X475" s="4"/>
      <c r="Y475" s="4"/>
      <c r="Z475" s="4"/>
    </row>
    <row r="476" spans="1:26" ht="16.5" customHeight="1">
      <c r="A476" s="4"/>
      <c r="B476" s="4"/>
      <c r="C476" s="4"/>
      <c r="D476" s="34"/>
      <c r="E476" s="4"/>
      <c r="F476" s="4"/>
      <c r="G476" s="4"/>
      <c r="H476" s="4"/>
      <c r="I476" s="4"/>
      <c r="J476" s="4"/>
      <c r="K476" s="4"/>
      <c r="L476" s="4"/>
      <c r="M476" s="4"/>
      <c r="N476" s="4"/>
      <c r="O476" s="4"/>
      <c r="P476" s="4"/>
      <c r="Q476" s="4"/>
      <c r="R476" s="4"/>
      <c r="S476" s="4"/>
      <c r="T476" s="4"/>
      <c r="U476" s="4"/>
      <c r="V476" s="4"/>
      <c r="W476" s="4"/>
      <c r="X476" s="4"/>
      <c r="Y476" s="4"/>
      <c r="Z476" s="4"/>
    </row>
    <row r="477" spans="1:26" ht="16.5" customHeight="1">
      <c r="A477" s="4"/>
      <c r="B477" s="4"/>
      <c r="C477" s="4"/>
      <c r="D477" s="34"/>
      <c r="E477" s="4"/>
      <c r="F477" s="4"/>
      <c r="G477" s="4"/>
      <c r="H477" s="4"/>
      <c r="I477" s="4"/>
      <c r="J477" s="4"/>
      <c r="K477" s="4"/>
      <c r="L477" s="4"/>
      <c r="M477" s="4"/>
      <c r="N477" s="4"/>
      <c r="O477" s="4"/>
      <c r="P477" s="4"/>
      <c r="Q477" s="4"/>
      <c r="R477" s="4"/>
      <c r="S477" s="4"/>
      <c r="T477" s="4"/>
      <c r="U477" s="4"/>
      <c r="V477" s="4"/>
      <c r="W477" s="4"/>
      <c r="X477" s="4"/>
      <c r="Y477" s="4"/>
      <c r="Z477" s="4"/>
    </row>
    <row r="478" spans="1:26" ht="16.5" customHeight="1">
      <c r="A478" s="4"/>
      <c r="B478" s="4"/>
      <c r="C478" s="4"/>
      <c r="D478" s="34"/>
      <c r="E478" s="4"/>
      <c r="F478" s="4"/>
      <c r="G478" s="4"/>
      <c r="H478" s="4"/>
      <c r="I478" s="4"/>
      <c r="J478" s="4"/>
      <c r="K478" s="4"/>
      <c r="L478" s="4"/>
      <c r="M478" s="4"/>
      <c r="N478" s="4"/>
      <c r="O478" s="4"/>
      <c r="P478" s="4"/>
      <c r="Q478" s="4"/>
      <c r="R478" s="4"/>
      <c r="S478" s="4"/>
      <c r="T478" s="4"/>
      <c r="U478" s="4"/>
      <c r="V478" s="4"/>
      <c r="W478" s="4"/>
      <c r="X478" s="4"/>
      <c r="Y478" s="4"/>
      <c r="Z478" s="4"/>
    </row>
    <row r="479" spans="1:26" ht="16.5" customHeight="1">
      <c r="A479" s="4"/>
      <c r="B479" s="4"/>
      <c r="C479" s="4"/>
      <c r="D479" s="34"/>
      <c r="E479" s="4"/>
      <c r="F479" s="4"/>
      <c r="G479" s="4"/>
      <c r="H479" s="4"/>
      <c r="I479" s="4"/>
      <c r="J479" s="4"/>
      <c r="K479" s="4"/>
      <c r="L479" s="4"/>
      <c r="M479" s="4"/>
      <c r="N479" s="4"/>
      <c r="O479" s="4"/>
      <c r="P479" s="4"/>
      <c r="Q479" s="4"/>
      <c r="R479" s="4"/>
      <c r="S479" s="4"/>
      <c r="T479" s="4"/>
      <c r="U479" s="4"/>
      <c r="V479" s="4"/>
      <c r="W479" s="4"/>
      <c r="X479" s="4"/>
      <c r="Y479" s="4"/>
      <c r="Z479" s="4"/>
    </row>
    <row r="480" spans="1:26" ht="16.5" customHeight="1">
      <c r="A480" s="4"/>
      <c r="B480" s="4"/>
      <c r="C480" s="4"/>
      <c r="D480" s="34"/>
      <c r="E480" s="4"/>
      <c r="F480" s="4"/>
      <c r="G480" s="4"/>
      <c r="H480" s="4"/>
      <c r="I480" s="4"/>
      <c r="J480" s="4"/>
      <c r="K480" s="4"/>
      <c r="L480" s="4"/>
      <c r="M480" s="4"/>
      <c r="N480" s="4"/>
      <c r="O480" s="4"/>
      <c r="P480" s="4"/>
      <c r="Q480" s="4"/>
      <c r="R480" s="4"/>
      <c r="S480" s="4"/>
      <c r="T480" s="4"/>
      <c r="U480" s="4"/>
      <c r="V480" s="4"/>
      <c r="W480" s="4"/>
      <c r="X480" s="4"/>
      <c r="Y480" s="4"/>
      <c r="Z480" s="4"/>
    </row>
    <row r="481" spans="1:26" ht="16.5" customHeight="1">
      <c r="A481" s="4"/>
      <c r="B481" s="4"/>
      <c r="C481" s="4"/>
      <c r="D481" s="34"/>
      <c r="E481" s="4"/>
      <c r="F481" s="4"/>
      <c r="G481" s="4"/>
      <c r="H481" s="4"/>
      <c r="I481" s="4"/>
      <c r="J481" s="4"/>
      <c r="K481" s="4"/>
      <c r="L481" s="4"/>
      <c r="M481" s="4"/>
      <c r="N481" s="4"/>
      <c r="O481" s="4"/>
      <c r="P481" s="4"/>
      <c r="Q481" s="4"/>
      <c r="R481" s="4"/>
      <c r="S481" s="4"/>
      <c r="T481" s="4"/>
      <c r="U481" s="4"/>
      <c r="V481" s="4"/>
      <c r="W481" s="4"/>
      <c r="X481" s="4"/>
      <c r="Y481" s="4"/>
      <c r="Z481" s="4"/>
    </row>
    <row r="482" spans="1:26" ht="16.5" customHeight="1">
      <c r="A482" s="4"/>
      <c r="B482" s="4"/>
      <c r="C482" s="4"/>
      <c r="D482" s="34"/>
      <c r="E482" s="4"/>
      <c r="F482" s="4"/>
      <c r="G482" s="4"/>
      <c r="H482" s="4"/>
      <c r="I482" s="4"/>
      <c r="J482" s="4"/>
      <c r="K482" s="4"/>
      <c r="L482" s="4"/>
      <c r="M482" s="4"/>
      <c r="N482" s="4"/>
      <c r="O482" s="4"/>
      <c r="P482" s="4"/>
      <c r="Q482" s="4"/>
      <c r="R482" s="4"/>
      <c r="S482" s="4"/>
      <c r="T482" s="4"/>
      <c r="U482" s="4"/>
      <c r="V482" s="4"/>
      <c r="W482" s="4"/>
      <c r="X482" s="4"/>
      <c r="Y482" s="4"/>
      <c r="Z482" s="4"/>
    </row>
    <row r="483" spans="1:26" ht="16.5" customHeight="1">
      <c r="A483" s="4"/>
      <c r="B483" s="4"/>
      <c r="C483" s="4"/>
      <c r="D483" s="34"/>
      <c r="E483" s="4"/>
      <c r="F483" s="4"/>
      <c r="G483" s="4"/>
      <c r="H483" s="4"/>
      <c r="I483" s="4"/>
      <c r="J483" s="4"/>
      <c r="K483" s="4"/>
      <c r="L483" s="4"/>
      <c r="M483" s="4"/>
      <c r="N483" s="4"/>
      <c r="O483" s="4"/>
      <c r="P483" s="4"/>
      <c r="Q483" s="4"/>
      <c r="R483" s="4"/>
      <c r="S483" s="4"/>
      <c r="T483" s="4"/>
      <c r="U483" s="4"/>
      <c r="V483" s="4"/>
      <c r="W483" s="4"/>
      <c r="X483" s="4"/>
      <c r="Y483" s="4"/>
      <c r="Z483" s="4"/>
    </row>
    <row r="484" spans="1:26" ht="16.5" customHeight="1">
      <c r="A484" s="4"/>
      <c r="B484" s="4"/>
      <c r="C484" s="4"/>
      <c r="D484" s="34"/>
      <c r="E484" s="4"/>
      <c r="F484" s="4"/>
      <c r="G484" s="4"/>
      <c r="H484" s="4"/>
      <c r="I484" s="4"/>
      <c r="J484" s="4"/>
      <c r="K484" s="4"/>
      <c r="L484" s="4"/>
      <c r="M484" s="4"/>
      <c r="N484" s="4"/>
      <c r="O484" s="4"/>
      <c r="P484" s="4"/>
      <c r="Q484" s="4"/>
      <c r="R484" s="4"/>
      <c r="S484" s="4"/>
      <c r="T484" s="4"/>
      <c r="U484" s="4"/>
      <c r="V484" s="4"/>
      <c r="W484" s="4"/>
      <c r="X484" s="4"/>
      <c r="Y484" s="4"/>
      <c r="Z484" s="4"/>
    </row>
    <row r="485" spans="1:26" ht="16.5" customHeight="1">
      <c r="A485" s="4"/>
      <c r="B485" s="4"/>
      <c r="C485" s="4"/>
      <c r="D485" s="34"/>
      <c r="E485" s="4"/>
      <c r="F485" s="4"/>
      <c r="G485" s="4"/>
      <c r="H485" s="4"/>
      <c r="I485" s="4"/>
      <c r="J485" s="4"/>
      <c r="K485" s="4"/>
      <c r="L485" s="4"/>
      <c r="M485" s="4"/>
      <c r="N485" s="4"/>
      <c r="O485" s="4"/>
      <c r="P485" s="4"/>
      <c r="Q485" s="4"/>
      <c r="R485" s="4"/>
      <c r="S485" s="4"/>
      <c r="T485" s="4"/>
      <c r="U485" s="4"/>
      <c r="V485" s="4"/>
      <c r="W485" s="4"/>
      <c r="X485" s="4"/>
      <c r="Y485" s="4"/>
      <c r="Z485" s="4"/>
    </row>
    <row r="486" spans="1:26" ht="16.5" customHeight="1">
      <c r="A486" s="4"/>
      <c r="B486" s="4"/>
      <c r="C486" s="4"/>
      <c r="D486" s="34"/>
      <c r="E486" s="4"/>
      <c r="F486" s="4"/>
      <c r="G486" s="4"/>
      <c r="H486" s="4"/>
      <c r="I486" s="4"/>
      <c r="J486" s="4"/>
      <c r="K486" s="4"/>
      <c r="L486" s="4"/>
      <c r="M486" s="4"/>
      <c r="N486" s="4"/>
      <c r="O486" s="4"/>
      <c r="P486" s="4"/>
      <c r="Q486" s="4"/>
      <c r="R486" s="4"/>
      <c r="S486" s="4"/>
      <c r="T486" s="4"/>
      <c r="U486" s="4"/>
      <c r="V486" s="4"/>
      <c r="W486" s="4"/>
      <c r="X486" s="4"/>
      <c r="Y486" s="4"/>
      <c r="Z486" s="4"/>
    </row>
    <row r="487" spans="1:26" ht="16.5" customHeight="1">
      <c r="A487" s="4"/>
      <c r="B487" s="4"/>
      <c r="C487" s="4"/>
      <c r="D487" s="34"/>
      <c r="E487" s="4"/>
      <c r="F487" s="4"/>
      <c r="G487" s="4"/>
      <c r="H487" s="4"/>
      <c r="I487" s="4"/>
      <c r="J487" s="4"/>
      <c r="K487" s="4"/>
      <c r="L487" s="4"/>
      <c r="M487" s="4"/>
      <c r="N487" s="4"/>
      <c r="O487" s="4"/>
      <c r="P487" s="4"/>
      <c r="Q487" s="4"/>
      <c r="R487" s="4"/>
      <c r="S487" s="4"/>
      <c r="T487" s="4"/>
      <c r="U487" s="4"/>
      <c r="V487" s="4"/>
      <c r="W487" s="4"/>
      <c r="X487" s="4"/>
      <c r="Y487" s="4"/>
      <c r="Z487" s="4"/>
    </row>
    <row r="488" spans="1:26" ht="16.5" customHeight="1">
      <c r="A488" s="4"/>
      <c r="B488" s="4"/>
      <c r="C488" s="4"/>
      <c r="D488" s="34"/>
      <c r="E488" s="4"/>
      <c r="F488" s="4"/>
      <c r="G488" s="4"/>
      <c r="H488" s="4"/>
      <c r="I488" s="4"/>
      <c r="J488" s="4"/>
      <c r="K488" s="4"/>
      <c r="L488" s="4"/>
      <c r="M488" s="4"/>
      <c r="N488" s="4"/>
      <c r="O488" s="4"/>
      <c r="P488" s="4"/>
      <c r="Q488" s="4"/>
      <c r="R488" s="4"/>
      <c r="S488" s="4"/>
      <c r="T488" s="4"/>
      <c r="U488" s="4"/>
      <c r="V488" s="4"/>
      <c r="W488" s="4"/>
      <c r="X488" s="4"/>
      <c r="Y488" s="4"/>
      <c r="Z488" s="4"/>
    </row>
    <row r="489" spans="1:26" ht="16.5" customHeight="1">
      <c r="A489" s="4"/>
      <c r="B489" s="4"/>
      <c r="C489" s="4"/>
      <c r="D489" s="34"/>
      <c r="E489" s="4"/>
      <c r="F489" s="4"/>
      <c r="G489" s="4"/>
      <c r="H489" s="4"/>
      <c r="I489" s="4"/>
      <c r="J489" s="4"/>
      <c r="K489" s="4"/>
      <c r="L489" s="4"/>
      <c r="M489" s="4"/>
      <c r="N489" s="4"/>
      <c r="O489" s="4"/>
      <c r="P489" s="4"/>
      <c r="Q489" s="4"/>
      <c r="R489" s="4"/>
      <c r="S489" s="4"/>
      <c r="T489" s="4"/>
      <c r="U489" s="4"/>
      <c r="V489" s="4"/>
      <c r="W489" s="4"/>
      <c r="X489" s="4"/>
      <c r="Y489" s="4"/>
      <c r="Z489" s="4"/>
    </row>
    <row r="490" spans="1:26" ht="16.5" customHeight="1">
      <c r="A490" s="4"/>
      <c r="B490" s="4"/>
      <c r="C490" s="4"/>
      <c r="D490" s="34"/>
      <c r="E490" s="4"/>
      <c r="F490" s="4"/>
      <c r="G490" s="4"/>
      <c r="H490" s="4"/>
      <c r="I490" s="4"/>
      <c r="J490" s="4"/>
      <c r="K490" s="4"/>
      <c r="L490" s="4"/>
      <c r="M490" s="4"/>
      <c r="N490" s="4"/>
      <c r="O490" s="4"/>
      <c r="P490" s="4"/>
      <c r="Q490" s="4"/>
      <c r="R490" s="4"/>
      <c r="S490" s="4"/>
      <c r="T490" s="4"/>
      <c r="U490" s="4"/>
      <c r="V490" s="4"/>
      <c r="W490" s="4"/>
      <c r="X490" s="4"/>
      <c r="Y490" s="4"/>
      <c r="Z490" s="4"/>
    </row>
    <row r="491" spans="1:26" ht="16.5" customHeight="1">
      <c r="A491" s="4"/>
      <c r="B491" s="4"/>
      <c r="C491" s="4"/>
      <c r="D491" s="34"/>
      <c r="E491" s="4"/>
      <c r="F491" s="4"/>
      <c r="G491" s="4"/>
      <c r="H491" s="4"/>
      <c r="I491" s="4"/>
      <c r="J491" s="4"/>
      <c r="K491" s="4"/>
      <c r="L491" s="4"/>
      <c r="M491" s="4"/>
      <c r="N491" s="4"/>
      <c r="O491" s="4"/>
      <c r="P491" s="4"/>
      <c r="Q491" s="4"/>
      <c r="R491" s="4"/>
      <c r="S491" s="4"/>
      <c r="T491" s="4"/>
      <c r="U491" s="4"/>
      <c r="V491" s="4"/>
      <c r="W491" s="4"/>
      <c r="X491" s="4"/>
      <c r="Y491" s="4"/>
      <c r="Z491" s="4"/>
    </row>
    <row r="492" spans="1:26" ht="16.5" customHeight="1">
      <c r="A492" s="4"/>
      <c r="B492" s="4"/>
      <c r="C492" s="4"/>
      <c r="D492" s="34"/>
      <c r="E492" s="4"/>
      <c r="F492" s="4"/>
      <c r="G492" s="4"/>
      <c r="H492" s="4"/>
      <c r="I492" s="4"/>
      <c r="J492" s="4"/>
      <c r="K492" s="4"/>
      <c r="L492" s="4"/>
      <c r="M492" s="4"/>
      <c r="N492" s="4"/>
      <c r="O492" s="4"/>
      <c r="P492" s="4"/>
      <c r="Q492" s="4"/>
      <c r="R492" s="4"/>
      <c r="S492" s="4"/>
      <c r="T492" s="4"/>
      <c r="U492" s="4"/>
      <c r="V492" s="4"/>
      <c r="W492" s="4"/>
      <c r="X492" s="4"/>
      <c r="Y492" s="4"/>
      <c r="Z492" s="4"/>
    </row>
    <row r="493" spans="1:26" ht="16.5" customHeight="1">
      <c r="A493" s="4"/>
      <c r="B493" s="4"/>
      <c r="C493" s="4"/>
      <c r="D493" s="34"/>
      <c r="E493" s="4"/>
      <c r="F493" s="4"/>
      <c r="G493" s="4"/>
      <c r="H493" s="4"/>
      <c r="I493" s="4"/>
      <c r="J493" s="4"/>
      <c r="K493" s="4"/>
      <c r="L493" s="4"/>
      <c r="M493" s="4"/>
      <c r="N493" s="4"/>
      <c r="O493" s="4"/>
      <c r="P493" s="4"/>
      <c r="Q493" s="4"/>
      <c r="R493" s="4"/>
      <c r="S493" s="4"/>
      <c r="T493" s="4"/>
      <c r="U493" s="4"/>
      <c r="V493" s="4"/>
      <c r="W493" s="4"/>
      <c r="X493" s="4"/>
      <c r="Y493" s="4"/>
      <c r="Z493" s="4"/>
    </row>
    <row r="494" spans="1:26" ht="16.5" customHeight="1">
      <c r="A494" s="4"/>
      <c r="B494" s="4"/>
      <c r="C494" s="4"/>
      <c r="D494" s="34"/>
      <c r="E494" s="4"/>
      <c r="F494" s="4"/>
      <c r="G494" s="4"/>
      <c r="H494" s="4"/>
      <c r="I494" s="4"/>
      <c r="J494" s="4"/>
      <c r="K494" s="4"/>
      <c r="L494" s="4"/>
      <c r="M494" s="4"/>
      <c r="N494" s="4"/>
      <c r="O494" s="4"/>
      <c r="P494" s="4"/>
      <c r="Q494" s="4"/>
      <c r="R494" s="4"/>
      <c r="S494" s="4"/>
      <c r="T494" s="4"/>
      <c r="U494" s="4"/>
      <c r="V494" s="4"/>
      <c r="W494" s="4"/>
      <c r="X494" s="4"/>
      <c r="Y494" s="4"/>
      <c r="Z494" s="4"/>
    </row>
    <row r="495" spans="1:26" ht="16.5" customHeight="1">
      <c r="A495" s="4"/>
      <c r="B495" s="4"/>
      <c r="C495" s="4"/>
      <c r="D495" s="34"/>
      <c r="E495" s="4"/>
      <c r="F495" s="4"/>
      <c r="G495" s="4"/>
      <c r="H495" s="4"/>
      <c r="I495" s="4"/>
      <c r="J495" s="4"/>
      <c r="K495" s="4"/>
      <c r="L495" s="4"/>
      <c r="M495" s="4"/>
      <c r="N495" s="4"/>
      <c r="O495" s="4"/>
      <c r="P495" s="4"/>
      <c r="Q495" s="4"/>
      <c r="R495" s="4"/>
      <c r="S495" s="4"/>
      <c r="T495" s="4"/>
      <c r="U495" s="4"/>
      <c r="V495" s="4"/>
      <c r="W495" s="4"/>
      <c r="X495" s="4"/>
      <c r="Y495" s="4"/>
      <c r="Z495" s="4"/>
    </row>
    <row r="496" spans="1:26" ht="16.5" customHeight="1">
      <c r="A496" s="4"/>
      <c r="B496" s="4"/>
      <c r="C496" s="4"/>
      <c r="D496" s="34"/>
      <c r="E496" s="4"/>
      <c r="F496" s="4"/>
      <c r="G496" s="4"/>
      <c r="H496" s="4"/>
      <c r="I496" s="4"/>
      <c r="J496" s="4"/>
      <c r="K496" s="4"/>
      <c r="L496" s="4"/>
      <c r="M496" s="4"/>
      <c r="N496" s="4"/>
      <c r="O496" s="4"/>
      <c r="P496" s="4"/>
      <c r="Q496" s="4"/>
      <c r="R496" s="4"/>
      <c r="S496" s="4"/>
      <c r="T496" s="4"/>
      <c r="U496" s="4"/>
      <c r="V496" s="4"/>
      <c r="W496" s="4"/>
      <c r="X496" s="4"/>
      <c r="Y496" s="4"/>
      <c r="Z496" s="4"/>
    </row>
    <row r="497" spans="1:26" ht="16.5" customHeight="1">
      <c r="A497" s="4"/>
      <c r="B497" s="4"/>
      <c r="C497" s="4"/>
      <c r="D497" s="34"/>
      <c r="E497" s="4"/>
      <c r="F497" s="4"/>
      <c r="G497" s="4"/>
      <c r="H497" s="4"/>
      <c r="I497" s="4"/>
      <c r="J497" s="4"/>
      <c r="K497" s="4"/>
      <c r="L497" s="4"/>
      <c r="M497" s="4"/>
      <c r="N497" s="4"/>
      <c r="O497" s="4"/>
      <c r="P497" s="4"/>
      <c r="Q497" s="4"/>
      <c r="R497" s="4"/>
      <c r="S497" s="4"/>
      <c r="T497" s="4"/>
      <c r="U497" s="4"/>
      <c r="V497" s="4"/>
      <c r="W497" s="4"/>
      <c r="X497" s="4"/>
      <c r="Y497" s="4"/>
      <c r="Z497" s="4"/>
    </row>
    <row r="498" spans="1:26" ht="16.5" customHeight="1">
      <c r="A498" s="4"/>
      <c r="B498" s="4"/>
      <c r="C498" s="4"/>
      <c r="D498" s="34"/>
      <c r="E498" s="4"/>
      <c r="F498" s="4"/>
      <c r="G498" s="4"/>
      <c r="H498" s="4"/>
      <c r="I498" s="4"/>
      <c r="J498" s="4"/>
      <c r="K498" s="4"/>
      <c r="L498" s="4"/>
      <c r="M498" s="4"/>
      <c r="N498" s="4"/>
      <c r="O498" s="4"/>
      <c r="P498" s="4"/>
      <c r="Q498" s="4"/>
      <c r="R498" s="4"/>
      <c r="S498" s="4"/>
      <c r="T498" s="4"/>
      <c r="U498" s="4"/>
      <c r="V498" s="4"/>
      <c r="W498" s="4"/>
      <c r="X498" s="4"/>
      <c r="Y498" s="4"/>
      <c r="Z498" s="4"/>
    </row>
    <row r="499" spans="1:26" ht="16.5" customHeight="1">
      <c r="A499" s="4"/>
      <c r="B499" s="4"/>
      <c r="C499" s="4"/>
      <c r="D499" s="34"/>
      <c r="E499" s="4"/>
      <c r="F499" s="4"/>
      <c r="G499" s="4"/>
      <c r="H499" s="4"/>
      <c r="I499" s="4"/>
      <c r="J499" s="4"/>
      <c r="K499" s="4"/>
      <c r="L499" s="4"/>
      <c r="M499" s="4"/>
      <c r="N499" s="4"/>
      <c r="O499" s="4"/>
      <c r="P499" s="4"/>
      <c r="Q499" s="4"/>
      <c r="R499" s="4"/>
      <c r="S499" s="4"/>
      <c r="T499" s="4"/>
      <c r="U499" s="4"/>
      <c r="V499" s="4"/>
      <c r="W499" s="4"/>
      <c r="X499" s="4"/>
      <c r="Y499" s="4"/>
      <c r="Z499" s="4"/>
    </row>
    <row r="500" spans="1:26" ht="16.5" customHeight="1">
      <c r="A500" s="4"/>
      <c r="B500" s="4"/>
      <c r="C500" s="4"/>
      <c r="D500" s="34"/>
      <c r="E500" s="4"/>
      <c r="F500" s="4"/>
      <c r="G500" s="4"/>
      <c r="H500" s="4"/>
      <c r="I500" s="4"/>
      <c r="J500" s="4"/>
      <c r="K500" s="4"/>
      <c r="L500" s="4"/>
      <c r="M500" s="4"/>
      <c r="N500" s="4"/>
      <c r="O500" s="4"/>
      <c r="P500" s="4"/>
      <c r="Q500" s="4"/>
      <c r="R500" s="4"/>
      <c r="S500" s="4"/>
      <c r="T500" s="4"/>
      <c r="U500" s="4"/>
      <c r="V500" s="4"/>
      <c r="W500" s="4"/>
      <c r="X500" s="4"/>
      <c r="Y500" s="4"/>
      <c r="Z500" s="4"/>
    </row>
    <row r="501" spans="1:26" ht="16.5" customHeight="1">
      <c r="A501" s="4"/>
      <c r="B501" s="4"/>
      <c r="C501" s="4"/>
      <c r="D501" s="34"/>
      <c r="E501" s="4"/>
      <c r="F501" s="4"/>
      <c r="G501" s="4"/>
      <c r="H501" s="4"/>
      <c r="I501" s="4"/>
      <c r="J501" s="4"/>
      <c r="K501" s="4"/>
      <c r="L501" s="4"/>
      <c r="M501" s="4"/>
      <c r="N501" s="4"/>
      <c r="O501" s="4"/>
      <c r="P501" s="4"/>
      <c r="Q501" s="4"/>
      <c r="R501" s="4"/>
      <c r="S501" s="4"/>
      <c r="T501" s="4"/>
      <c r="U501" s="4"/>
      <c r="V501" s="4"/>
      <c r="W501" s="4"/>
      <c r="X501" s="4"/>
      <c r="Y501" s="4"/>
      <c r="Z501" s="4"/>
    </row>
    <row r="502" spans="1:26" ht="16.5" customHeight="1">
      <c r="A502" s="4"/>
      <c r="B502" s="4"/>
      <c r="C502" s="4"/>
      <c r="D502" s="34"/>
      <c r="E502" s="4"/>
      <c r="F502" s="4"/>
      <c r="G502" s="4"/>
      <c r="H502" s="4"/>
      <c r="I502" s="4"/>
      <c r="J502" s="4"/>
      <c r="K502" s="4"/>
      <c r="L502" s="4"/>
      <c r="M502" s="4"/>
      <c r="N502" s="4"/>
      <c r="O502" s="4"/>
      <c r="P502" s="4"/>
      <c r="Q502" s="4"/>
      <c r="R502" s="4"/>
      <c r="S502" s="4"/>
      <c r="T502" s="4"/>
      <c r="U502" s="4"/>
      <c r="V502" s="4"/>
      <c r="W502" s="4"/>
      <c r="X502" s="4"/>
      <c r="Y502" s="4"/>
      <c r="Z502" s="4"/>
    </row>
    <row r="503" spans="1:26" ht="16.5" customHeight="1">
      <c r="A503" s="4"/>
      <c r="B503" s="4"/>
      <c r="C503" s="4"/>
      <c r="D503" s="34"/>
      <c r="E503" s="4"/>
      <c r="F503" s="4"/>
      <c r="G503" s="4"/>
      <c r="H503" s="4"/>
      <c r="I503" s="4"/>
      <c r="J503" s="4"/>
      <c r="K503" s="4"/>
      <c r="L503" s="4"/>
      <c r="M503" s="4"/>
      <c r="N503" s="4"/>
      <c r="O503" s="4"/>
      <c r="P503" s="4"/>
      <c r="Q503" s="4"/>
      <c r="R503" s="4"/>
      <c r="S503" s="4"/>
      <c r="T503" s="4"/>
      <c r="U503" s="4"/>
      <c r="V503" s="4"/>
      <c r="W503" s="4"/>
      <c r="X503" s="4"/>
      <c r="Y503" s="4"/>
      <c r="Z503" s="4"/>
    </row>
    <row r="504" spans="1:26" ht="16.5" customHeight="1">
      <c r="A504" s="4"/>
      <c r="B504" s="4"/>
      <c r="C504" s="4"/>
      <c r="D504" s="34"/>
      <c r="E504" s="4"/>
      <c r="F504" s="4"/>
      <c r="G504" s="4"/>
      <c r="H504" s="4"/>
      <c r="I504" s="4"/>
      <c r="J504" s="4"/>
      <c r="K504" s="4"/>
      <c r="L504" s="4"/>
      <c r="M504" s="4"/>
      <c r="N504" s="4"/>
      <c r="O504" s="4"/>
      <c r="P504" s="4"/>
      <c r="Q504" s="4"/>
      <c r="R504" s="4"/>
      <c r="S504" s="4"/>
      <c r="T504" s="4"/>
      <c r="U504" s="4"/>
      <c r="V504" s="4"/>
      <c r="W504" s="4"/>
      <c r="X504" s="4"/>
      <c r="Y504" s="4"/>
      <c r="Z504" s="4"/>
    </row>
    <row r="505" spans="1:26" ht="16.5" customHeight="1">
      <c r="A505" s="4"/>
      <c r="B505" s="4"/>
      <c r="C505" s="4"/>
      <c r="D505" s="34"/>
      <c r="E505" s="4"/>
      <c r="F505" s="4"/>
      <c r="G505" s="4"/>
      <c r="H505" s="4"/>
      <c r="I505" s="4"/>
      <c r="J505" s="4"/>
      <c r="K505" s="4"/>
      <c r="L505" s="4"/>
      <c r="M505" s="4"/>
      <c r="N505" s="4"/>
      <c r="O505" s="4"/>
      <c r="P505" s="4"/>
      <c r="Q505" s="4"/>
      <c r="R505" s="4"/>
      <c r="S505" s="4"/>
      <c r="T505" s="4"/>
      <c r="U505" s="4"/>
      <c r="V505" s="4"/>
      <c r="W505" s="4"/>
      <c r="X505" s="4"/>
      <c r="Y505" s="4"/>
      <c r="Z505" s="4"/>
    </row>
    <row r="506" spans="1:26" ht="16.5" customHeight="1">
      <c r="A506" s="4"/>
      <c r="B506" s="4"/>
      <c r="C506" s="4"/>
      <c r="D506" s="34"/>
      <c r="E506" s="4"/>
      <c r="F506" s="4"/>
      <c r="G506" s="4"/>
      <c r="H506" s="4"/>
      <c r="I506" s="4"/>
      <c r="J506" s="4"/>
      <c r="K506" s="4"/>
      <c r="L506" s="4"/>
      <c r="M506" s="4"/>
      <c r="N506" s="4"/>
      <c r="O506" s="4"/>
      <c r="P506" s="4"/>
      <c r="Q506" s="4"/>
      <c r="R506" s="4"/>
      <c r="S506" s="4"/>
      <c r="T506" s="4"/>
      <c r="U506" s="4"/>
      <c r="V506" s="4"/>
      <c r="W506" s="4"/>
      <c r="X506" s="4"/>
      <c r="Y506" s="4"/>
      <c r="Z506" s="4"/>
    </row>
    <row r="507" spans="1:26" ht="16.5" customHeight="1">
      <c r="A507" s="4"/>
      <c r="B507" s="4"/>
      <c r="C507" s="4"/>
      <c r="D507" s="34"/>
      <c r="E507" s="4"/>
      <c r="F507" s="4"/>
      <c r="G507" s="4"/>
      <c r="H507" s="4"/>
      <c r="I507" s="4"/>
      <c r="J507" s="4"/>
      <c r="K507" s="4"/>
      <c r="L507" s="4"/>
      <c r="M507" s="4"/>
      <c r="N507" s="4"/>
      <c r="O507" s="4"/>
      <c r="P507" s="4"/>
      <c r="Q507" s="4"/>
      <c r="R507" s="4"/>
      <c r="S507" s="4"/>
      <c r="T507" s="4"/>
      <c r="U507" s="4"/>
      <c r="V507" s="4"/>
      <c r="W507" s="4"/>
      <c r="X507" s="4"/>
      <c r="Y507" s="4"/>
      <c r="Z507" s="4"/>
    </row>
    <row r="508" spans="1:26" ht="16.5" customHeight="1">
      <c r="A508" s="4"/>
      <c r="B508" s="4"/>
      <c r="C508" s="4"/>
      <c r="D508" s="34"/>
      <c r="E508" s="4"/>
      <c r="F508" s="4"/>
      <c r="G508" s="4"/>
      <c r="H508" s="4"/>
      <c r="I508" s="4"/>
      <c r="J508" s="4"/>
      <c r="K508" s="4"/>
      <c r="L508" s="4"/>
      <c r="M508" s="4"/>
      <c r="N508" s="4"/>
      <c r="O508" s="4"/>
      <c r="P508" s="4"/>
      <c r="Q508" s="4"/>
      <c r="R508" s="4"/>
      <c r="S508" s="4"/>
      <c r="T508" s="4"/>
      <c r="U508" s="4"/>
      <c r="V508" s="4"/>
      <c r="W508" s="4"/>
      <c r="X508" s="4"/>
      <c r="Y508" s="4"/>
      <c r="Z508" s="4"/>
    </row>
    <row r="509" spans="1:26" ht="16.5" customHeight="1">
      <c r="A509" s="4"/>
      <c r="B509" s="4"/>
      <c r="C509" s="4"/>
      <c r="D509" s="34"/>
      <c r="E509" s="4"/>
      <c r="F509" s="4"/>
      <c r="G509" s="4"/>
      <c r="H509" s="4"/>
      <c r="I509" s="4"/>
      <c r="J509" s="4"/>
      <c r="K509" s="4"/>
      <c r="L509" s="4"/>
      <c r="M509" s="4"/>
      <c r="N509" s="4"/>
      <c r="O509" s="4"/>
      <c r="P509" s="4"/>
      <c r="Q509" s="4"/>
      <c r="R509" s="4"/>
      <c r="S509" s="4"/>
      <c r="T509" s="4"/>
      <c r="U509" s="4"/>
      <c r="V509" s="4"/>
      <c r="W509" s="4"/>
      <c r="X509" s="4"/>
      <c r="Y509" s="4"/>
      <c r="Z509" s="4"/>
    </row>
    <row r="510" spans="1:26" ht="16.5" customHeight="1">
      <c r="A510" s="4"/>
      <c r="B510" s="4"/>
      <c r="C510" s="4"/>
      <c r="D510" s="34"/>
      <c r="E510" s="4"/>
      <c r="F510" s="4"/>
      <c r="G510" s="4"/>
      <c r="H510" s="4"/>
      <c r="I510" s="4"/>
      <c r="J510" s="4"/>
      <c r="K510" s="4"/>
      <c r="L510" s="4"/>
      <c r="M510" s="4"/>
      <c r="N510" s="4"/>
      <c r="O510" s="4"/>
      <c r="P510" s="4"/>
      <c r="Q510" s="4"/>
      <c r="R510" s="4"/>
      <c r="S510" s="4"/>
      <c r="T510" s="4"/>
      <c r="U510" s="4"/>
      <c r="V510" s="4"/>
      <c r="W510" s="4"/>
      <c r="X510" s="4"/>
      <c r="Y510" s="4"/>
      <c r="Z510" s="4"/>
    </row>
    <row r="511" spans="1:26" ht="16.5" customHeight="1">
      <c r="A511" s="4"/>
      <c r="B511" s="4"/>
      <c r="C511" s="4"/>
      <c r="D511" s="34"/>
      <c r="E511" s="4"/>
      <c r="F511" s="4"/>
      <c r="G511" s="4"/>
      <c r="H511" s="4"/>
      <c r="I511" s="4"/>
      <c r="J511" s="4"/>
      <c r="K511" s="4"/>
      <c r="L511" s="4"/>
      <c r="M511" s="4"/>
      <c r="N511" s="4"/>
      <c r="O511" s="4"/>
      <c r="P511" s="4"/>
      <c r="Q511" s="4"/>
      <c r="R511" s="4"/>
      <c r="S511" s="4"/>
      <c r="T511" s="4"/>
      <c r="U511" s="4"/>
      <c r="V511" s="4"/>
      <c r="W511" s="4"/>
      <c r="X511" s="4"/>
      <c r="Y511" s="4"/>
      <c r="Z511" s="4"/>
    </row>
    <row r="512" spans="1:26" ht="16.5" customHeight="1">
      <c r="A512" s="4"/>
      <c r="B512" s="4"/>
      <c r="C512" s="4"/>
      <c r="D512" s="34"/>
      <c r="E512" s="4"/>
      <c r="F512" s="4"/>
      <c r="G512" s="4"/>
      <c r="H512" s="4"/>
      <c r="I512" s="4"/>
      <c r="J512" s="4"/>
      <c r="K512" s="4"/>
      <c r="L512" s="4"/>
      <c r="M512" s="4"/>
      <c r="N512" s="4"/>
      <c r="O512" s="4"/>
      <c r="P512" s="4"/>
      <c r="Q512" s="4"/>
      <c r="R512" s="4"/>
      <c r="S512" s="4"/>
      <c r="T512" s="4"/>
      <c r="U512" s="4"/>
      <c r="V512" s="4"/>
      <c r="W512" s="4"/>
      <c r="X512" s="4"/>
      <c r="Y512" s="4"/>
      <c r="Z512" s="4"/>
    </row>
    <row r="513" spans="1:26" ht="16.5" customHeight="1">
      <c r="A513" s="4"/>
      <c r="B513" s="4"/>
      <c r="C513" s="4"/>
      <c r="D513" s="34"/>
      <c r="E513" s="4"/>
      <c r="F513" s="4"/>
      <c r="G513" s="4"/>
      <c r="H513" s="4"/>
      <c r="I513" s="4"/>
      <c r="J513" s="4"/>
      <c r="K513" s="4"/>
      <c r="L513" s="4"/>
      <c r="M513" s="4"/>
      <c r="N513" s="4"/>
      <c r="O513" s="4"/>
      <c r="P513" s="4"/>
      <c r="Q513" s="4"/>
      <c r="R513" s="4"/>
      <c r="S513" s="4"/>
      <c r="T513" s="4"/>
      <c r="U513" s="4"/>
      <c r="V513" s="4"/>
      <c r="W513" s="4"/>
      <c r="X513" s="4"/>
      <c r="Y513" s="4"/>
      <c r="Z513" s="4"/>
    </row>
    <row r="514" spans="1:26" ht="16.5" customHeight="1">
      <c r="A514" s="4"/>
      <c r="B514" s="4"/>
      <c r="C514" s="4"/>
      <c r="D514" s="34"/>
      <c r="E514" s="4"/>
      <c r="F514" s="4"/>
      <c r="G514" s="4"/>
      <c r="H514" s="4"/>
      <c r="I514" s="4"/>
      <c r="J514" s="4"/>
      <c r="K514" s="4"/>
      <c r="L514" s="4"/>
      <c r="M514" s="4"/>
      <c r="N514" s="4"/>
      <c r="O514" s="4"/>
      <c r="P514" s="4"/>
      <c r="Q514" s="4"/>
      <c r="R514" s="4"/>
      <c r="S514" s="4"/>
      <c r="T514" s="4"/>
      <c r="U514" s="4"/>
      <c r="V514" s="4"/>
      <c r="W514" s="4"/>
      <c r="X514" s="4"/>
      <c r="Y514" s="4"/>
      <c r="Z514" s="4"/>
    </row>
    <row r="515" spans="1:26" ht="16.5" customHeight="1">
      <c r="A515" s="4"/>
      <c r="B515" s="4"/>
      <c r="C515" s="4"/>
      <c r="D515" s="34"/>
      <c r="E515" s="4"/>
      <c r="F515" s="4"/>
      <c r="G515" s="4"/>
      <c r="H515" s="4"/>
      <c r="I515" s="4"/>
      <c r="J515" s="4"/>
      <c r="K515" s="4"/>
      <c r="L515" s="4"/>
      <c r="M515" s="4"/>
      <c r="N515" s="4"/>
      <c r="O515" s="4"/>
      <c r="P515" s="4"/>
      <c r="Q515" s="4"/>
      <c r="R515" s="4"/>
      <c r="S515" s="4"/>
      <c r="T515" s="4"/>
      <c r="U515" s="4"/>
      <c r="V515" s="4"/>
      <c r="W515" s="4"/>
      <c r="X515" s="4"/>
      <c r="Y515" s="4"/>
      <c r="Z515" s="4"/>
    </row>
    <row r="516" spans="1:26" ht="16.5" customHeight="1">
      <c r="A516" s="4"/>
      <c r="B516" s="4"/>
      <c r="C516" s="4"/>
      <c r="D516" s="34"/>
      <c r="E516" s="4"/>
      <c r="F516" s="4"/>
      <c r="G516" s="4"/>
      <c r="H516" s="4"/>
      <c r="I516" s="4"/>
      <c r="J516" s="4"/>
      <c r="K516" s="4"/>
      <c r="L516" s="4"/>
      <c r="M516" s="4"/>
      <c r="N516" s="4"/>
      <c r="O516" s="4"/>
      <c r="P516" s="4"/>
      <c r="Q516" s="4"/>
      <c r="R516" s="4"/>
      <c r="S516" s="4"/>
      <c r="T516" s="4"/>
      <c r="U516" s="4"/>
      <c r="V516" s="4"/>
      <c r="W516" s="4"/>
      <c r="X516" s="4"/>
      <c r="Y516" s="4"/>
      <c r="Z516" s="4"/>
    </row>
    <row r="517" spans="1:26" ht="16.5" customHeight="1">
      <c r="A517" s="4"/>
      <c r="B517" s="4"/>
      <c r="C517" s="4"/>
      <c r="D517" s="34"/>
      <c r="E517" s="4"/>
      <c r="F517" s="4"/>
      <c r="G517" s="4"/>
      <c r="H517" s="4"/>
      <c r="I517" s="4"/>
      <c r="J517" s="4"/>
      <c r="K517" s="4"/>
      <c r="L517" s="4"/>
      <c r="M517" s="4"/>
      <c r="N517" s="4"/>
      <c r="O517" s="4"/>
      <c r="P517" s="4"/>
      <c r="Q517" s="4"/>
      <c r="R517" s="4"/>
      <c r="S517" s="4"/>
      <c r="T517" s="4"/>
      <c r="U517" s="4"/>
      <c r="V517" s="4"/>
      <c r="W517" s="4"/>
      <c r="X517" s="4"/>
      <c r="Y517" s="4"/>
      <c r="Z517" s="4"/>
    </row>
    <row r="518" spans="1:26" ht="16.5" customHeight="1">
      <c r="A518" s="4"/>
      <c r="B518" s="4"/>
      <c r="C518" s="4"/>
      <c r="D518" s="34"/>
      <c r="E518" s="4"/>
      <c r="F518" s="4"/>
      <c r="G518" s="4"/>
      <c r="H518" s="4"/>
      <c r="I518" s="4"/>
      <c r="J518" s="4"/>
      <c r="K518" s="4"/>
      <c r="L518" s="4"/>
      <c r="M518" s="4"/>
      <c r="N518" s="4"/>
      <c r="O518" s="4"/>
      <c r="P518" s="4"/>
      <c r="Q518" s="4"/>
      <c r="R518" s="4"/>
      <c r="S518" s="4"/>
      <c r="T518" s="4"/>
      <c r="U518" s="4"/>
      <c r="V518" s="4"/>
      <c r="W518" s="4"/>
      <c r="X518" s="4"/>
      <c r="Y518" s="4"/>
      <c r="Z518" s="4"/>
    </row>
    <row r="519" spans="1:26" ht="16.5" customHeight="1">
      <c r="A519" s="4"/>
      <c r="B519" s="4"/>
      <c r="C519" s="4"/>
      <c r="D519" s="34"/>
      <c r="E519" s="4"/>
      <c r="F519" s="4"/>
      <c r="G519" s="4"/>
      <c r="H519" s="4"/>
      <c r="I519" s="4"/>
      <c r="J519" s="4"/>
      <c r="K519" s="4"/>
      <c r="L519" s="4"/>
      <c r="M519" s="4"/>
      <c r="N519" s="4"/>
      <c r="O519" s="4"/>
      <c r="P519" s="4"/>
      <c r="Q519" s="4"/>
      <c r="R519" s="4"/>
      <c r="S519" s="4"/>
      <c r="T519" s="4"/>
      <c r="U519" s="4"/>
      <c r="V519" s="4"/>
      <c r="W519" s="4"/>
      <c r="X519" s="4"/>
      <c r="Y519" s="4"/>
      <c r="Z519" s="4"/>
    </row>
    <row r="520" spans="1:26" ht="16.5" customHeight="1">
      <c r="A520" s="4"/>
      <c r="B520" s="4"/>
      <c r="C520" s="4"/>
      <c r="D520" s="34"/>
      <c r="E520" s="4"/>
      <c r="F520" s="4"/>
      <c r="G520" s="4"/>
      <c r="H520" s="4"/>
      <c r="I520" s="4"/>
      <c r="J520" s="4"/>
      <c r="K520" s="4"/>
      <c r="L520" s="4"/>
      <c r="M520" s="4"/>
      <c r="N520" s="4"/>
      <c r="O520" s="4"/>
      <c r="P520" s="4"/>
      <c r="Q520" s="4"/>
      <c r="R520" s="4"/>
      <c r="S520" s="4"/>
      <c r="T520" s="4"/>
      <c r="U520" s="4"/>
      <c r="V520" s="4"/>
      <c r="W520" s="4"/>
      <c r="X520" s="4"/>
      <c r="Y520" s="4"/>
      <c r="Z520" s="4"/>
    </row>
    <row r="521" spans="1:26" ht="16.5" customHeight="1">
      <c r="A521" s="4"/>
      <c r="B521" s="4"/>
      <c r="C521" s="4"/>
      <c r="D521" s="34"/>
      <c r="E521" s="4"/>
      <c r="F521" s="4"/>
      <c r="G521" s="4"/>
      <c r="H521" s="4"/>
      <c r="I521" s="4"/>
      <c r="J521" s="4"/>
      <c r="K521" s="4"/>
      <c r="L521" s="4"/>
      <c r="M521" s="4"/>
      <c r="N521" s="4"/>
      <c r="O521" s="4"/>
      <c r="P521" s="4"/>
      <c r="Q521" s="4"/>
      <c r="R521" s="4"/>
      <c r="S521" s="4"/>
      <c r="T521" s="4"/>
      <c r="U521" s="4"/>
      <c r="V521" s="4"/>
      <c r="W521" s="4"/>
      <c r="X521" s="4"/>
      <c r="Y521" s="4"/>
      <c r="Z521" s="4"/>
    </row>
    <row r="522" spans="1:26" ht="16.5" customHeight="1">
      <c r="A522" s="4"/>
      <c r="B522" s="4"/>
      <c r="C522" s="4"/>
      <c r="D522" s="34"/>
      <c r="E522" s="4"/>
      <c r="F522" s="4"/>
      <c r="G522" s="4"/>
      <c r="H522" s="4"/>
      <c r="I522" s="4"/>
      <c r="J522" s="4"/>
      <c r="K522" s="4"/>
      <c r="L522" s="4"/>
      <c r="M522" s="4"/>
      <c r="N522" s="4"/>
      <c r="O522" s="4"/>
      <c r="P522" s="4"/>
      <c r="Q522" s="4"/>
      <c r="R522" s="4"/>
      <c r="S522" s="4"/>
      <c r="T522" s="4"/>
      <c r="U522" s="4"/>
      <c r="V522" s="4"/>
      <c r="W522" s="4"/>
      <c r="X522" s="4"/>
      <c r="Y522" s="4"/>
      <c r="Z522" s="4"/>
    </row>
    <row r="523" spans="1:26" ht="16.5" customHeight="1">
      <c r="A523" s="4"/>
      <c r="B523" s="4"/>
      <c r="C523" s="4"/>
      <c r="D523" s="34"/>
      <c r="E523" s="4"/>
      <c r="F523" s="4"/>
      <c r="G523" s="4"/>
      <c r="H523" s="4"/>
      <c r="I523" s="4"/>
      <c r="J523" s="4"/>
      <c r="K523" s="4"/>
      <c r="L523" s="4"/>
      <c r="M523" s="4"/>
      <c r="N523" s="4"/>
      <c r="O523" s="4"/>
      <c r="P523" s="4"/>
      <c r="Q523" s="4"/>
      <c r="R523" s="4"/>
      <c r="S523" s="4"/>
      <c r="T523" s="4"/>
      <c r="U523" s="4"/>
      <c r="V523" s="4"/>
      <c r="W523" s="4"/>
      <c r="X523" s="4"/>
      <c r="Y523" s="4"/>
      <c r="Z523" s="4"/>
    </row>
    <row r="524" spans="1:26" ht="16.5" customHeight="1">
      <c r="A524" s="4"/>
      <c r="B524" s="4"/>
      <c r="C524" s="4"/>
      <c r="D524" s="34"/>
      <c r="E524" s="4"/>
      <c r="F524" s="4"/>
      <c r="G524" s="4"/>
      <c r="H524" s="4"/>
      <c r="I524" s="4"/>
      <c r="J524" s="4"/>
      <c r="K524" s="4"/>
      <c r="L524" s="4"/>
      <c r="M524" s="4"/>
      <c r="N524" s="4"/>
      <c r="O524" s="4"/>
      <c r="P524" s="4"/>
      <c r="Q524" s="4"/>
      <c r="R524" s="4"/>
      <c r="S524" s="4"/>
      <c r="T524" s="4"/>
      <c r="U524" s="4"/>
      <c r="V524" s="4"/>
      <c r="W524" s="4"/>
      <c r="X524" s="4"/>
      <c r="Y524" s="4"/>
      <c r="Z524" s="4"/>
    </row>
    <row r="525" spans="1:26" ht="16.5" customHeight="1">
      <c r="A525" s="4"/>
      <c r="B525" s="4"/>
      <c r="C525" s="4"/>
      <c r="D525" s="34"/>
      <c r="E525" s="4"/>
      <c r="F525" s="4"/>
      <c r="G525" s="4"/>
      <c r="H525" s="4"/>
      <c r="I525" s="4"/>
      <c r="J525" s="4"/>
      <c r="K525" s="4"/>
      <c r="L525" s="4"/>
      <c r="M525" s="4"/>
      <c r="N525" s="4"/>
      <c r="O525" s="4"/>
      <c r="P525" s="4"/>
      <c r="Q525" s="4"/>
      <c r="R525" s="4"/>
      <c r="S525" s="4"/>
      <c r="T525" s="4"/>
      <c r="U525" s="4"/>
      <c r="V525" s="4"/>
      <c r="W525" s="4"/>
      <c r="X525" s="4"/>
      <c r="Y525" s="4"/>
      <c r="Z525" s="4"/>
    </row>
    <row r="526" spans="1:26" ht="16.5" customHeight="1">
      <c r="A526" s="4"/>
      <c r="B526" s="4"/>
      <c r="C526" s="4"/>
      <c r="D526" s="34"/>
      <c r="E526" s="4"/>
      <c r="F526" s="4"/>
      <c r="G526" s="4"/>
      <c r="H526" s="4"/>
      <c r="I526" s="4"/>
      <c r="J526" s="4"/>
      <c r="K526" s="4"/>
      <c r="L526" s="4"/>
      <c r="M526" s="4"/>
      <c r="N526" s="4"/>
      <c r="O526" s="4"/>
      <c r="P526" s="4"/>
      <c r="Q526" s="4"/>
      <c r="R526" s="4"/>
      <c r="S526" s="4"/>
      <c r="T526" s="4"/>
      <c r="U526" s="4"/>
      <c r="V526" s="4"/>
      <c r="W526" s="4"/>
      <c r="X526" s="4"/>
      <c r="Y526" s="4"/>
      <c r="Z526" s="4"/>
    </row>
    <row r="527" spans="1:26" ht="16.5" customHeight="1">
      <c r="A527" s="4"/>
      <c r="B527" s="4"/>
      <c r="C527" s="4"/>
      <c r="D527" s="34"/>
      <c r="E527" s="4"/>
      <c r="F527" s="4"/>
      <c r="G527" s="4"/>
      <c r="H527" s="4"/>
      <c r="I527" s="4"/>
      <c r="J527" s="4"/>
      <c r="K527" s="4"/>
      <c r="L527" s="4"/>
      <c r="M527" s="4"/>
      <c r="N527" s="4"/>
      <c r="O527" s="4"/>
      <c r="P527" s="4"/>
      <c r="Q527" s="4"/>
      <c r="R527" s="4"/>
      <c r="S527" s="4"/>
      <c r="T527" s="4"/>
      <c r="U527" s="4"/>
      <c r="V527" s="4"/>
      <c r="W527" s="4"/>
      <c r="X527" s="4"/>
      <c r="Y527" s="4"/>
      <c r="Z527" s="4"/>
    </row>
    <row r="528" spans="1:26" ht="16.5" customHeight="1">
      <c r="A528" s="4"/>
      <c r="B528" s="4"/>
      <c r="C528" s="4"/>
      <c r="D528" s="34"/>
      <c r="E528" s="4"/>
      <c r="F528" s="4"/>
      <c r="G528" s="4"/>
      <c r="H528" s="4"/>
      <c r="I528" s="4"/>
      <c r="J528" s="4"/>
      <c r="K528" s="4"/>
      <c r="L528" s="4"/>
      <c r="M528" s="4"/>
      <c r="N528" s="4"/>
      <c r="O528" s="4"/>
      <c r="P528" s="4"/>
      <c r="Q528" s="4"/>
      <c r="R528" s="4"/>
      <c r="S528" s="4"/>
      <c r="T528" s="4"/>
      <c r="U528" s="4"/>
      <c r="V528" s="4"/>
      <c r="W528" s="4"/>
      <c r="X528" s="4"/>
      <c r="Y528" s="4"/>
      <c r="Z528" s="4"/>
    </row>
    <row r="529" spans="1:26" ht="16.5" customHeight="1">
      <c r="A529" s="4"/>
      <c r="B529" s="4"/>
      <c r="C529" s="4"/>
      <c r="D529" s="34"/>
      <c r="E529" s="4"/>
      <c r="F529" s="4"/>
      <c r="G529" s="4"/>
      <c r="H529" s="4"/>
      <c r="I529" s="4"/>
      <c r="J529" s="4"/>
      <c r="K529" s="4"/>
      <c r="L529" s="4"/>
      <c r="M529" s="4"/>
      <c r="N529" s="4"/>
      <c r="O529" s="4"/>
      <c r="P529" s="4"/>
      <c r="Q529" s="4"/>
      <c r="R529" s="4"/>
      <c r="S529" s="4"/>
      <c r="T529" s="4"/>
      <c r="U529" s="4"/>
      <c r="V529" s="4"/>
      <c r="W529" s="4"/>
      <c r="X529" s="4"/>
      <c r="Y529" s="4"/>
      <c r="Z529" s="4"/>
    </row>
    <row r="530" spans="1:26" ht="16.5" customHeight="1">
      <c r="A530" s="4"/>
      <c r="B530" s="4"/>
      <c r="C530" s="4"/>
      <c r="D530" s="34"/>
      <c r="E530" s="4"/>
      <c r="F530" s="4"/>
      <c r="G530" s="4"/>
      <c r="H530" s="4"/>
      <c r="I530" s="4"/>
      <c r="J530" s="4"/>
      <c r="K530" s="4"/>
      <c r="L530" s="4"/>
      <c r="M530" s="4"/>
      <c r="N530" s="4"/>
      <c r="O530" s="4"/>
      <c r="P530" s="4"/>
      <c r="Q530" s="4"/>
      <c r="R530" s="4"/>
      <c r="S530" s="4"/>
      <c r="T530" s="4"/>
      <c r="U530" s="4"/>
      <c r="V530" s="4"/>
      <c r="W530" s="4"/>
      <c r="X530" s="4"/>
      <c r="Y530" s="4"/>
      <c r="Z530" s="4"/>
    </row>
    <row r="531" spans="1:26" ht="16.5" customHeight="1">
      <c r="A531" s="4"/>
      <c r="B531" s="4"/>
      <c r="C531" s="4"/>
      <c r="D531" s="34"/>
      <c r="E531" s="4"/>
      <c r="F531" s="4"/>
      <c r="G531" s="4"/>
      <c r="H531" s="4"/>
      <c r="I531" s="4"/>
      <c r="J531" s="4"/>
      <c r="K531" s="4"/>
      <c r="L531" s="4"/>
      <c r="M531" s="4"/>
      <c r="N531" s="4"/>
      <c r="O531" s="4"/>
      <c r="P531" s="4"/>
      <c r="Q531" s="4"/>
      <c r="R531" s="4"/>
      <c r="S531" s="4"/>
      <c r="T531" s="4"/>
      <c r="U531" s="4"/>
      <c r="V531" s="4"/>
      <c r="W531" s="4"/>
      <c r="X531" s="4"/>
      <c r="Y531" s="4"/>
      <c r="Z531" s="4"/>
    </row>
    <row r="532" spans="1:26" ht="16.5" customHeight="1">
      <c r="A532" s="4"/>
      <c r="B532" s="4"/>
      <c r="C532" s="4"/>
      <c r="D532" s="34"/>
      <c r="E532" s="4"/>
      <c r="F532" s="4"/>
      <c r="G532" s="4"/>
      <c r="H532" s="4"/>
      <c r="I532" s="4"/>
      <c r="J532" s="4"/>
      <c r="K532" s="4"/>
      <c r="L532" s="4"/>
      <c r="M532" s="4"/>
      <c r="N532" s="4"/>
      <c r="O532" s="4"/>
      <c r="P532" s="4"/>
      <c r="Q532" s="4"/>
      <c r="R532" s="4"/>
      <c r="S532" s="4"/>
      <c r="T532" s="4"/>
      <c r="U532" s="4"/>
      <c r="V532" s="4"/>
      <c r="W532" s="4"/>
      <c r="X532" s="4"/>
      <c r="Y532" s="4"/>
      <c r="Z532" s="4"/>
    </row>
    <row r="533" spans="1:26" ht="16.5" customHeight="1">
      <c r="A533" s="4"/>
      <c r="B533" s="4"/>
      <c r="C533" s="4"/>
      <c r="D533" s="34"/>
      <c r="E533" s="4"/>
      <c r="F533" s="4"/>
      <c r="G533" s="4"/>
      <c r="H533" s="4"/>
      <c r="I533" s="4"/>
      <c r="J533" s="4"/>
      <c r="K533" s="4"/>
      <c r="L533" s="4"/>
      <c r="M533" s="4"/>
      <c r="N533" s="4"/>
      <c r="O533" s="4"/>
      <c r="P533" s="4"/>
      <c r="Q533" s="4"/>
      <c r="R533" s="4"/>
      <c r="S533" s="4"/>
      <c r="T533" s="4"/>
      <c r="U533" s="4"/>
      <c r="V533" s="4"/>
      <c r="W533" s="4"/>
      <c r="X533" s="4"/>
      <c r="Y533" s="4"/>
      <c r="Z533" s="4"/>
    </row>
    <row r="534" spans="1:26" ht="16.5" customHeight="1">
      <c r="A534" s="4"/>
      <c r="B534" s="4"/>
      <c r="C534" s="4"/>
      <c r="D534" s="34"/>
      <c r="E534" s="4"/>
      <c r="F534" s="4"/>
      <c r="G534" s="4"/>
      <c r="H534" s="4"/>
      <c r="I534" s="4"/>
      <c r="J534" s="4"/>
      <c r="K534" s="4"/>
      <c r="L534" s="4"/>
      <c r="M534" s="4"/>
      <c r="N534" s="4"/>
      <c r="O534" s="4"/>
      <c r="P534" s="4"/>
      <c r="Q534" s="4"/>
      <c r="R534" s="4"/>
      <c r="S534" s="4"/>
      <c r="T534" s="4"/>
      <c r="U534" s="4"/>
      <c r="V534" s="4"/>
      <c r="W534" s="4"/>
      <c r="X534" s="4"/>
      <c r="Y534" s="4"/>
      <c r="Z534" s="4"/>
    </row>
    <row r="535" spans="1:26" ht="16.5" customHeight="1">
      <c r="A535" s="4"/>
      <c r="B535" s="4"/>
      <c r="C535" s="4"/>
      <c r="D535" s="34"/>
      <c r="E535" s="4"/>
      <c r="F535" s="4"/>
      <c r="G535" s="4"/>
      <c r="H535" s="4"/>
      <c r="I535" s="4"/>
      <c r="J535" s="4"/>
      <c r="K535" s="4"/>
      <c r="L535" s="4"/>
      <c r="M535" s="4"/>
      <c r="N535" s="4"/>
      <c r="O535" s="4"/>
      <c r="P535" s="4"/>
      <c r="Q535" s="4"/>
      <c r="R535" s="4"/>
      <c r="S535" s="4"/>
      <c r="T535" s="4"/>
      <c r="U535" s="4"/>
      <c r="V535" s="4"/>
      <c r="W535" s="4"/>
      <c r="X535" s="4"/>
      <c r="Y535" s="4"/>
      <c r="Z535" s="4"/>
    </row>
    <row r="536" spans="1:26" ht="16.5" customHeight="1">
      <c r="A536" s="4"/>
      <c r="B536" s="4"/>
      <c r="C536" s="4"/>
      <c r="D536" s="34"/>
      <c r="E536" s="4"/>
      <c r="F536" s="4"/>
      <c r="G536" s="4"/>
      <c r="H536" s="4"/>
      <c r="I536" s="4"/>
      <c r="J536" s="4"/>
      <c r="K536" s="4"/>
      <c r="L536" s="4"/>
      <c r="M536" s="4"/>
      <c r="N536" s="4"/>
      <c r="O536" s="4"/>
      <c r="P536" s="4"/>
      <c r="Q536" s="4"/>
      <c r="R536" s="4"/>
      <c r="S536" s="4"/>
      <c r="T536" s="4"/>
      <c r="U536" s="4"/>
      <c r="V536" s="4"/>
      <c r="W536" s="4"/>
      <c r="X536" s="4"/>
      <c r="Y536" s="4"/>
      <c r="Z536" s="4"/>
    </row>
    <row r="537" spans="1:26" ht="16.5" customHeight="1">
      <c r="A537" s="4"/>
      <c r="B537" s="4"/>
      <c r="C537" s="4"/>
      <c r="D537" s="34"/>
      <c r="E537" s="4"/>
      <c r="F537" s="4"/>
      <c r="G537" s="4"/>
      <c r="H537" s="4"/>
      <c r="I537" s="4"/>
      <c r="J537" s="4"/>
      <c r="K537" s="4"/>
      <c r="L537" s="4"/>
      <c r="M537" s="4"/>
      <c r="N537" s="4"/>
      <c r="O537" s="4"/>
      <c r="P537" s="4"/>
      <c r="Q537" s="4"/>
      <c r="R537" s="4"/>
      <c r="S537" s="4"/>
      <c r="T537" s="4"/>
      <c r="U537" s="4"/>
      <c r="V537" s="4"/>
      <c r="W537" s="4"/>
      <c r="X537" s="4"/>
      <c r="Y537" s="4"/>
      <c r="Z537" s="4"/>
    </row>
    <row r="538" spans="1:26" ht="16.5" customHeight="1">
      <c r="A538" s="4"/>
      <c r="B538" s="4"/>
      <c r="C538" s="4"/>
      <c r="D538" s="34"/>
      <c r="E538" s="4"/>
      <c r="F538" s="4"/>
      <c r="G538" s="4"/>
      <c r="H538" s="4"/>
      <c r="I538" s="4"/>
      <c r="J538" s="4"/>
      <c r="K538" s="4"/>
      <c r="L538" s="4"/>
      <c r="M538" s="4"/>
      <c r="N538" s="4"/>
      <c r="O538" s="4"/>
      <c r="P538" s="4"/>
      <c r="Q538" s="4"/>
      <c r="R538" s="4"/>
      <c r="S538" s="4"/>
      <c r="T538" s="4"/>
      <c r="U538" s="4"/>
      <c r="V538" s="4"/>
      <c r="W538" s="4"/>
      <c r="X538" s="4"/>
      <c r="Y538" s="4"/>
      <c r="Z538" s="4"/>
    </row>
    <row r="539" spans="1:26" ht="16.5" customHeight="1">
      <c r="A539" s="4"/>
      <c r="B539" s="4"/>
      <c r="C539" s="4"/>
      <c r="D539" s="34"/>
      <c r="E539" s="4"/>
      <c r="F539" s="4"/>
      <c r="G539" s="4"/>
      <c r="H539" s="4"/>
      <c r="I539" s="4"/>
      <c r="J539" s="4"/>
      <c r="K539" s="4"/>
      <c r="L539" s="4"/>
      <c r="M539" s="4"/>
      <c r="N539" s="4"/>
      <c r="O539" s="4"/>
      <c r="P539" s="4"/>
      <c r="Q539" s="4"/>
      <c r="R539" s="4"/>
      <c r="S539" s="4"/>
      <c r="T539" s="4"/>
      <c r="U539" s="4"/>
      <c r="V539" s="4"/>
      <c r="W539" s="4"/>
      <c r="X539" s="4"/>
      <c r="Y539" s="4"/>
      <c r="Z539" s="4"/>
    </row>
    <row r="540" spans="1:26" ht="16.5" customHeight="1">
      <c r="A540" s="4"/>
      <c r="B540" s="4"/>
      <c r="C540" s="4"/>
      <c r="D540" s="34"/>
      <c r="E540" s="4"/>
      <c r="F540" s="4"/>
      <c r="G540" s="4"/>
      <c r="H540" s="4"/>
      <c r="I540" s="4"/>
      <c r="J540" s="4"/>
      <c r="K540" s="4"/>
      <c r="L540" s="4"/>
      <c r="M540" s="4"/>
      <c r="N540" s="4"/>
      <c r="O540" s="4"/>
      <c r="P540" s="4"/>
      <c r="Q540" s="4"/>
      <c r="R540" s="4"/>
      <c r="S540" s="4"/>
      <c r="T540" s="4"/>
      <c r="U540" s="4"/>
      <c r="V540" s="4"/>
      <c r="W540" s="4"/>
      <c r="X540" s="4"/>
      <c r="Y540" s="4"/>
      <c r="Z540" s="4"/>
    </row>
    <row r="541" spans="1:26" ht="16.5" customHeight="1">
      <c r="A541" s="4"/>
      <c r="B541" s="4"/>
      <c r="C541" s="4"/>
      <c r="D541" s="34"/>
      <c r="E541" s="4"/>
      <c r="F541" s="4"/>
      <c r="G541" s="4"/>
      <c r="H541" s="4"/>
      <c r="I541" s="4"/>
      <c r="J541" s="4"/>
      <c r="K541" s="4"/>
      <c r="L541" s="4"/>
      <c r="M541" s="4"/>
      <c r="N541" s="4"/>
      <c r="O541" s="4"/>
      <c r="P541" s="4"/>
      <c r="Q541" s="4"/>
      <c r="R541" s="4"/>
      <c r="S541" s="4"/>
      <c r="T541" s="4"/>
      <c r="U541" s="4"/>
      <c r="V541" s="4"/>
      <c r="W541" s="4"/>
      <c r="X541" s="4"/>
      <c r="Y541" s="4"/>
      <c r="Z541" s="4"/>
    </row>
    <row r="542" spans="1:26" ht="16.5" customHeight="1">
      <c r="A542" s="4"/>
      <c r="B542" s="4"/>
      <c r="C542" s="4"/>
      <c r="D542" s="34"/>
      <c r="E542" s="4"/>
      <c r="F542" s="4"/>
      <c r="G542" s="4"/>
      <c r="H542" s="4"/>
      <c r="I542" s="4"/>
      <c r="J542" s="4"/>
      <c r="K542" s="4"/>
      <c r="L542" s="4"/>
      <c r="M542" s="4"/>
      <c r="N542" s="4"/>
      <c r="O542" s="4"/>
      <c r="P542" s="4"/>
      <c r="Q542" s="4"/>
      <c r="R542" s="4"/>
      <c r="S542" s="4"/>
      <c r="T542" s="4"/>
      <c r="U542" s="4"/>
      <c r="V542" s="4"/>
      <c r="W542" s="4"/>
      <c r="X542" s="4"/>
      <c r="Y542" s="4"/>
      <c r="Z542" s="4"/>
    </row>
    <row r="543" spans="1:26" ht="16.5" customHeight="1">
      <c r="A543" s="4"/>
      <c r="B543" s="4"/>
      <c r="C543" s="4"/>
      <c r="D543" s="34"/>
      <c r="E543" s="4"/>
      <c r="F543" s="4"/>
      <c r="G543" s="4"/>
      <c r="H543" s="4"/>
      <c r="I543" s="4"/>
      <c r="J543" s="4"/>
      <c r="K543" s="4"/>
      <c r="L543" s="4"/>
      <c r="M543" s="4"/>
      <c r="N543" s="4"/>
      <c r="O543" s="4"/>
      <c r="P543" s="4"/>
      <c r="Q543" s="4"/>
      <c r="R543" s="4"/>
      <c r="S543" s="4"/>
      <c r="T543" s="4"/>
      <c r="U543" s="4"/>
      <c r="V543" s="4"/>
      <c r="W543" s="4"/>
      <c r="X543" s="4"/>
      <c r="Y543" s="4"/>
      <c r="Z543" s="4"/>
    </row>
    <row r="544" spans="1:26" ht="16.5" customHeight="1">
      <c r="A544" s="4"/>
      <c r="B544" s="4"/>
      <c r="C544" s="4"/>
      <c r="D544" s="34"/>
      <c r="E544" s="4"/>
      <c r="F544" s="4"/>
      <c r="G544" s="4"/>
      <c r="H544" s="4"/>
      <c r="I544" s="4"/>
      <c r="J544" s="4"/>
      <c r="K544" s="4"/>
      <c r="L544" s="4"/>
      <c r="M544" s="4"/>
      <c r="N544" s="4"/>
      <c r="O544" s="4"/>
      <c r="P544" s="4"/>
      <c r="Q544" s="4"/>
      <c r="R544" s="4"/>
      <c r="S544" s="4"/>
      <c r="T544" s="4"/>
      <c r="U544" s="4"/>
      <c r="V544" s="4"/>
      <c r="W544" s="4"/>
      <c r="X544" s="4"/>
      <c r="Y544" s="4"/>
      <c r="Z544" s="4"/>
    </row>
    <row r="545" spans="1:26" ht="16.5" customHeight="1">
      <c r="A545" s="4"/>
      <c r="B545" s="4"/>
      <c r="C545" s="4"/>
      <c r="D545" s="34"/>
      <c r="E545" s="4"/>
      <c r="F545" s="4"/>
      <c r="G545" s="4"/>
      <c r="H545" s="4"/>
      <c r="I545" s="4"/>
      <c r="J545" s="4"/>
      <c r="K545" s="4"/>
      <c r="L545" s="4"/>
      <c r="M545" s="4"/>
      <c r="N545" s="4"/>
      <c r="O545" s="4"/>
      <c r="P545" s="4"/>
      <c r="Q545" s="4"/>
      <c r="R545" s="4"/>
      <c r="S545" s="4"/>
      <c r="T545" s="4"/>
      <c r="U545" s="4"/>
      <c r="V545" s="4"/>
      <c r="W545" s="4"/>
      <c r="X545" s="4"/>
      <c r="Y545" s="4"/>
      <c r="Z545" s="4"/>
    </row>
    <row r="546" spans="1:26" ht="16.5" customHeight="1">
      <c r="A546" s="4"/>
      <c r="B546" s="4"/>
      <c r="C546" s="4"/>
      <c r="D546" s="34"/>
      <c r="E546" s="4"/>
      <c r="F546" s="4"/>
      <c r="G546" s="4"/>
      <c r="H546" s="4"/>
      <c r="I546" s="4"/>
      <c r="J546" s="4"/>
      <c r="K546" s="4"/>
      <c r="L546" s="4"/>
      <c r="M546" s="4"/>
      <c r="N546" s="4"/>
      <c r="O546" s="4"/>
      <c r="P546" s="4"/>
      <c r="Q546" s="4"/>
      <c r="R546" s="4"/>
      <c r="S546" s="4"/>
      <c r="T546" s="4"/>
      <c r="U546" s="4"/>
      <c r="V546" s="4"/>
      <c r="W546" s="4"/>
      <c r="X546" s="4"/>
      <c r="Y546" s="4"/>
      <c r="Z546" s="4"/>
    </row>
    <row r="547" spans="1:26" ht="16.5" customHeight="1">
      <c r="A547" s="4"/>
      <c r="B547" s="4"/>
      <c r="C547" s="4"/>
      <c r="D547" s="34"/>
      <c r="E547" s="4"/>
      <c r="F547" s="4"/>
      <c r="G547" s="4"/>
      <c r="H547" s="4"/>
      <c r="I547" s="4"/>
      <c r="J547" s="4"/>
      <c r="K547" s="4"/>
      <c r="L547" s="4"/>
      <c r="M547" s="4"/>
      <c r="N547" s="4"/>
      <c r="O547" s="4"/>
      <c r="P547" s="4"/>
      <c r="Q547" s="4"/>
      <c r="R547" s="4"/>
      <c r="S547" s="4"/>
      <c r="T547" s="4"/>
      <c r="U547" s="4"/>
      <c r="V547" s="4"/>
      <c r="W547" s="4"/>
      <c r="X547" s="4"/>
      <c r="Y547" s="4"/>
      <c r="Z547" s="4"/>
    </row>
    <row r="548" spans="1:26" ht="16.5" customHeight="1">
      <c r="A548" s="4"/>
      <c r="B548" s="4"/>
      <c r="C548" s="4"/>
      <c r="D548" s="34"/>
      <c r="E548" s="4"/>
      <c r="F548" s="4"/>
      <c r="G548" s="4"/>
      <c r="H548" s="4"/>
      <c r="I548" s="4"/>
      <c r="J548" s="4"/>
      <c r="K548" s="4"/>
      <c r="L548" s="4"/>
      <c r="M548" s="4"/>
      <c r="N548" s="4"/>
      <c r="O548" s="4"/>
      <c r="P548" s="4"/>
      <c r="Q548" s="4"/>
      <c r="R548" s="4"/>
      <c r="S548" s="4"/>
      <c r="T548" s="4"/>
      <c r="U548" s="4"/>
      <c r="V548" s="4"/>
      <c r="W548" s="4"/>
      <c r="X548" s="4"/>
      <c r="Y548" s="4"/>
      <c r="Z548" s="4"/>
    </row>
    <row r="549" spans="1:26" ht="16.5" customHeight="1">
      <c r="A549" s="4"/>
      <c r="B549" s="4"/>
      <c r="C549" s="4"/>
      <c r="D549" s="34"/>
      <c r="E549" s="4"/>
      <c r="F549" s="4"/>
      <c r="G549" s="4"/>
      <c r="H549" s="4"/>
      <c r="I549" s="4"/>
      <c r="J549" s="4"/>
      <c r="K549" s="4"/>
      <c r="L549" s="4"/>
      <c r="M549" s="4"/>
      <c r="N549" s="4"/>
      <c r="O549" s="4"/>
      <c r="P549" s="4"/>
      <c r="Q549" s="4"/>
      <c r="R549" s="4"/>
      <c r="S549" s="4"/>
      <c r="T549" s="4"/>
      <c r="U549" s="4"/>
      <c r="V549" s="4"/>
      <c r="W549" s="4"/>
      <c r="X549" s="4"/>
      <c r="Y549" s="4"/>
      <c r="Z549" s="4"/>
    </row>
    <row r="550" spans="1:26" ht="16.5" customHeight="1">
      <c r="A550" s="4"/>
      <c r="B550" s="4"/>
      <c r="C550" s="4"/>
      <c r="D550" s="34"/>
      <c r="E550" s="4"/>
      <c r="F550" s="4"/>
      <c r="G550" s="4"/>
      <c r="H550" s="4"/>
      <c r="I550" s="4"/>
      <c r="J550" s="4"/>
      <c r="K550" s="4"/>
      <c r="L550" s="4"/>
      <c r="M550" s="4"/>
      <c r="N550" s="4"/>
      <c r="O550" s="4"/>
      <c r="P550" s="4"/>
      <c r="Q550" s="4"/>
      <c r="R550" s="4"/>
      <c r="S550" s="4"/>
      <c r="T550" s="4"/>
      <c r="U550" s="4"/>
      <c r="V550" s="4"/>
      <c r="W550" s="4"/>
      <c r="X550" s="4"/>
      <c r="Y550" s="4"/>
      <c r="Z550" s="4"/>
    </row>
    <row r="551" spans="1:26" ht="16.5" customHeight="1">
      <c r="A551" s="4"/>
      <c r="B551" s="4"/>
      <c r="C551" s="4"/>
      <c r="D551" s="34"/>
      <c r="E551" s="4"/>
      <c r="F551" s="4"/>
      <c r="G551" s="4"/>
      <c r="H551" s="4"/>
      <c r="I551" s="4"/>
      <c r="J551" s="4"/>
      <c r="K551" s="4"/>
      <c r="L551" s="4"/>
      <c r="M551" s="4"/>
      <c r="N551" s="4"/>
      <c r="O551" s="4"/>
      <c r="P551" s="4"/>
      <c r="Q551" s="4"/>
      <c r="R551" s="4"/>
      <c r="S551" s="4"/>
      <c r="T551" s="4"/>
      <c r="U551" s="4"/>
      <c r="V551" s="4"/>
      <c r="W551" s="4"/>
      <c r="X551" s="4"/>
      <c r="Y551" s="4"/>
      <c r="Z551" s="4"/>
    </row>
    <row r="552" spans="1:26" ht="16.5" customHeight="1">
      <c r="A552" s="4"/>
      <c r="B552" s="4"/>
      <c r="C552" s="4"/>
      <c r="D552" s="34"/>
      <c r="E552" s="4"/>
      <c r="F552" s="4"/>
      <c r="G552" s="4"/>
      <c r="H552" s="4"/>
      <c r="I552" s="4"/>
      <c r="J552" s="4"/>
      <c r="K552" s="4"/>
      <c r="L552" s="4"/>
      <c r="M552" s="4"/>
      <c r="N552" s="4"/>
      <c r="O552" s="4"/>
      <c r="P552" s="4"/>
      <c r="Q552" s="4"/>
      <c r="R552" s="4"/>
      <c r="S552" s="4"/>
      <c r="T552" s="4"/>
      <c r="U552" s="4"/>
      <c r="V552" s="4"/>
      <c r="W552" s="4"/>
      <c r="X552" s="4"/>
      <c r="Y552" s="4"/>
      <c r="Z552" s="4"/>
    </row>
    <row r="553" spans="1:26" ht="16.5" customHeight="1">
      <c r="A553" s="4"/>
      <c r="B553" s="4"/>
      <c r="C553" s="4"/>
      <c r="D553" s="34"/>
      <c r="E553" s="4"/>
      <c r="F553" s="4"/>
      <c r="G553" s="4"/>
      <c r="H553" s="4"/>
      <c r="I553" s="4"/>
      <c r="J553" s="4"/>
      <c r="K553" s="4"/>
      <c r="L553" s="4"/>
      <c r="M553" s="4"/>
      <c r="N553" s="4"/>
      <c r="O553" s="4"/>
      <c r="P553" s="4"/>
      <c r="Q553" s="4"/>
      <c r="R553" s="4"/>
      <c r="S553" s="4"/>
      <c r="T553" s="4"/>
      <c r="U553" s="4"/>
      <c r="V553" s="4"/>
      <c r="W553" s="4"/>
      <c r="X553" s="4"/>
      <c r="Y553" s="4"/>
      <c r="Z553" s="4"/>
    </row>
    <row r="554" spans="1:26" ht="16.5" customHeight="1">
      <c r="A554" s="4"/>
      <c r="B554" s="4"/>
      <c r="C554" s="4"/>
      <c r="D554" s="34"/>
      <c r="E554" s="4"/>
      <c r="F554" s="4"/>
      <c r="G554" s="4"/>
      <c r="H554" s="4"/>
      <c r="I554" s="4"/>
      <c r="J554" s="4"/>
      <c r="K554" s="4"/>
      <c r="L554" s="4"/>
      <c r="M554" s="4"/>
      <c r="N554" s="4"/>
      <c r="O554" s="4"/>
      <c r="P554" s="4"/>
      <c r="Q554" s="4"/>
      <c r="R554" s="4"/>
      <c r="S554" s="4"/>
      <c r="T554" s="4"/>
      <c r="U554" s="4"/>
      <c r="V554" s="4"/>
      <c r="W554" s="4"/>
      <c r="X554" s="4"/>
      <c r="Y554" s="4"/>
      <c r="Z554" s="4"/>
    </row>
    <row r="555" spans="1:26" ht="16.5" customHeight="1">
      <c r="A555" s="4"/>
      <c r="B555" s="4"/>
      <c r="C555" s="4"/>
      <c r="D555" s="34"/>
      <c r="E555" s="4"/>
      <c r="F555" s="4"/>
      <c r="G555" s="4"/>
      <c r="H555" s="4"/>
      <c r="I555" s="4"/>
      <c r="J555" s="4"/>
      <c r="K555" s="4"/>
      <c r="L555" s="4"/>
      <c r="M555" s="4"/>
      <c r="N555" s="4"/>
      <c r="O555" s="4"/>
      <c r="P555" s="4"/>
      <c r="Q555" s="4"/>
      <c r="R555" s="4"/>
      <c r="S555" s="4"/>
      <c r="T555" s="4"/>
      <c r="U555" s="4"/>
      <c r="V555" s="4"/>
      <c r="W555" s="4"/>
      <c r="X555" s="4"/>
      <c r="Y555" s="4"/>
      <c r="Z555" s="4"/>
    </row>
    <row r="556" spans="1:26" ht="16.5" customHeight="1">
      <c r="A556" s="4"/>
      <c r="B556" s="4"/>
      <c r="C556" s="4"/>
      <c r="D556" s="34"/>
      <c r="E556" s="4"/>
      <c r="F556" s="4"/>
      <c r="G556" s="4"/>
      <c r="H556" s="4"/>
      <c r="I556" s="4"/>
      <c r="J556" s="4"/>
      <c r="K556" s="4"/>
      <c r="L556" s="4"/>
      <c r="M556" s="4"/>
      <c r="N556" s="4"/>
      <c r="O556" s="4"/>
      <c r="P556" s="4"/>
      <c r="Q556" s="4"/>
      <c r="R556" s="4"/>
      <c r="S556" s="4"/>
      <c r="T556" s="4"/>
      <c r="U556" s="4"/>
      <c r="V556" s="4"/>
      <c r="W556" s="4"/>
      <c r="X556" s="4"/>
      <c r="Y556" s="4"/>
      <c r="Z556" s="4"/>
    </row>
    <row r="557" spans="1:26" ht="16.5" customHeight="1">
      <c r="A557" s="4"/>
      <c r="B557" s="4"/>
      <c r="C557" s="4"/>
      <c r="D557" s="34"/>
      <c r="E557" s="4"/>
      <c r="F557" s="4"/>
      <c r="G557" s="4"/>
      <c r="H557" s="4"/>
      <c r="I557" s="4"/>
      <c r="J557" s="4"/>
      <c r="K557" s="4"/>
      <c r="L557" s="4"/>
      <c r="M557" s="4"/>
      <c r="N557" s="4"/>
      <c r="O557" s="4"/>
      <c r="P557" s="4"/>
      <c r="Q557" s="4"/>
      <c r="R557" s="4"/>
      <c r="S557" s="4"/>
      <c r="T557" s="4"/>
      <c r="U557" s="4"/>
      <c r="V557" s="4"/>
      <c r="W557" s="4"/>
      <c r="X557" s="4"/>
      <c r="Y557" s="4"/>
      <c r="Z557" s="4"/>
    </row>
    <row r="558" spans="1:26" ht="16.5" customHeight="1">
      <c r="A558" s="4"/>
      <c r="B558" s="4"/>
      <c r="C558" s="4"/>
      <c r="D558" s="34"/>
      <c r="E558" s="4"/>
      <c r="F558" s="4"/>
      <c r="G558" s="4"/>
      <c r="H558" s="4"/>
      <c r="I558" s="4"/>
      <c r="J558" s="4"/>
      <c r="K558" s="4"/>
      <c r="L558" s="4"/>
      <c r="M558" s="4"/>
      <c r="N558" s="4"/>
      <c r="O558" s="4"/>
      <c r="P558" s="4"/>
      <c r="Q558" s="4"/>
      <c r="R558" s="4"/>
      <c r="S558" s="4"/>
      <c r="T558" s="4"/>
      <c r="U558" s="4"/>
      <c r="V558" s="4"/>
      <c r="W558" s="4"/>
      <c r="X558" s="4"/>
      <c r="Y558" s="4"/>
      <c r="Z558" s="4"/>
    </row>
    <row r="559" spans="1:26" ht="16.5" customHeight="1">
      <c r="A559" s="4"/>
      <c r="B559" s="4"/>
      <c r="C559" s="4"/>
      <c r="D559" s="34"/>
      <c r="E559" s="4"/>
      <c r="F559" s="4"/>
      <c r="G559" s="4"/>
      <c r="H559" s="4"/>
      <c r="I559" s="4"/>
      <c r="J559" s="4"/>
      <c r="K559" s="4"/>
      <c r="L559" s="4"/>
      <c r="M559" s="4"/>
      <c r="N559" s="4"/>
      <c r="O559" s="4"/>
      <c r="P559" s="4"/>
      <c r="Q559" s="4"/>
      <c r="R559" s="4"/>
      <c r="S559" s="4"/>
      <c r="T559" s="4"/>
      <c r="U559" s="4"/>
      <c r="V559" s="4"/>
      <c r="W559" s="4"/>
      <c r="X559" s="4"/>
      <c r="Y559" s="4"/>
      <c r="Z559" s="4"/>
    </row>
    <row r="560" spans="1:26" ht="16.5" customHeight="1">
      <c r="A560" s="4"/>
      <c r="B560" s="4"/>
      <c r="C560" s="4"/>
      <c r="D560" s="34"/>
      <c r="E560" s="4"/>
      <c r="F560" s="4"/>
      <c r="G560" s="4"/>
      <c r="H560" s="4"/>
      <c r="I560" s="4"/>
      <c r="J560" s="4"/>
      <c r="K560" s="4"/>
      <c r="L560" s="4"/>
      <c r="M560" s="4"/>
      <c r="N560" s="4"/>
      <c r="O560" s="4"/>
      <c r="P560" s="4"/>
      <c r="Q560" s="4"/>
      <c r="R560" s="4"/>
      <c r="S560" s="4"/>
      <c r="T560" s="4"/>
      <c r="U560" s="4"/>
      <c r="V560" s="4"/>
      <c r="W560" s="4"/>
      <c r="X560" s="4"/>
      <c r="Y560" s="4"/>
      <c r="Z560" s="4"/>
    </row>
    <row r="561" spans="1:26" ht="16.5" customHeight="1">
      <c r="A561" s="4"/>
      <c r="B561" s="4"/>
      <c r="C561" s="4"/>
      <c r="D561" s="34"/>
      <c r="E561" s="4"/>
      <c r="F561" s="4"/>
      <c r="G561" s="4"/>
      <c r="H561" s="4"/>
      <c r="I561" s="4"/>
      <c r="J561" s="4"/>
      <c r="K561" s="4"/>
      <c r="L561" s="4"/>
      <c r="M561" s="4"/>
      <c r="N561" s="4"/>
      <c r="O561" s="4"/>
      <c r="P561" s="4"/>
      <c r="Q561" s="4"/>
      <c r="R561" s="4"/>
      <c r="S561" s="4"/>
      <c r="T561" s="4"/>
      <c r="U561" s="4"/>
      <c r="V561" s="4"/>
      <c r="W561" s="4"/>
      <c r="X561" s="4"/>
      <c r="Y561" s="4"/>
      <c r="Z561" s="4"/>
    </row>
    <row r="562" spans="1:26" ht="16.5" customHeight="1">
      <c r="A562" s="4"/>
      <c r="B562" s="4"/>
      <c r="C562" s="4"/>
      <c r="D562" s="34"/>
      <c r="E562" s="4"/>
      <c r="F562" s="4"/>
      <c r="G562" s="4"/>
      <c r="H562" s="4"/>
      <c r="I562" s="4"/>
      <c r="J562" s="4"/>
      <c r="K562" s="4"/>
      <c r="L562" s="4"/>
      <c r="M562" s="4"/>
      <c r="N562" s="4"/>
      <c r="O562" s="4"/>
      <c r="P562" s="4"/>
      <c r="Q562" s="4"/>
      <c r="R562" s="4"/>
      <c r="S562" s="4"/>
      <c r="T562" s="4"/>
      <c r="U562" s="4"/>
      <c r="V562" s="4"/>
      <c r="W562" s="4"/>
      <c r="X562" s="4"/>
      <c r="Y562" s="4"/>
      <c r="Z562" s="4"/>
    </row>
    <row r="563" spans="1:26" ht="16.5" customHeight="1">
      <c r="A563" s="4"/>
      <c r="B563" s="4"/>
      <c r="C563" s="4"/>
      <c r="D563" s="34"/>
      <c r="E563" s="4"/>
      <c r="F563" s="4"/>
      <c r="G563" s="4"/>
      <c r="H563" s="4"/>
      <c r="I563" s="4"/>
      <c r="J563" s="4"/>
      <c r="K563" s="4"/>
      <c r="L563" s="4"/>
      <c r="M563" s="4"/>
      <c r="N563" s="4"/>
      <c r="O563" s="4"/>
      <c r="P563" s="4"/>
      <c r="Q563" s="4"/>
      <c r="R563" s="4"/>
      <c r="S563" s="4"/>
      <c r="T563" s="4"/>
      <c r="U563" s="4"/>
      <c r="V563" s="4"/>
      <c r="W563" s="4"/>
      <c r="X563" s="4"/>
      <c r="Y563" s="4"/>
      <c r="Z563" s="4"/>
    </row>
    <row r="564" spans="1:26" ht="16.5" customHeight="1">
      <c r="A564" s="4"/>
      <c r="B564" s="4"/>
      <c r="C564" s="4"/>
      <c r="D564" s="34"/>
      <c r="E564" s="4"/>
      <c r="F564" s="4"/>
      <c r="G564" s="4"/>
      <c r="H564" s="4"/>
      <c r="I564" s="4"/>
      <c r="J564" s="4"/>
      <c r="K564" s="4"/>
      <c r="L564" s="4"/>
      <c r="M564" s="4"/>
      <c r="N564" s="4"/>
      <c r="O564" s="4"/>
      <c r="P564" s="4"/>
      <c r="Q564" s="4"/>
      <c r="R564" s="4"/>
      <c r="S564" s="4"/>
      <c r="T564" s="4"/>
      <c r="U564" s="4"/>
      <c r="V564" s="4"/>
      <c r="W564" s="4"/>
      <c r="X564" s="4"/>
      <c r="Y564" s="4"/>
      <c r="Z564" s="4"/>
    </row>
    <row r="565" spans="1:26" ht="16.5" customHeight="1">
      <c r="A565" s="4"/>
      <c r="B565" s="4"/>
      <c r="C565" s="4"/>
      <c r="D565" s="34"/>
      <c r="E565" s="4"/>
      <c r="F565" s="4"/>
      <c r="G565" s="4"/>
      <c r="H565" s="4"/>
      <c r="I565" s="4"/>
      <c r="J565" s="4"/>
      <c r="K565" s="4"/>
      <c r="L565" s="4"/>
      <c r="M565" s="4"/>
      <c r="N565" s="4"/>
      <c r="O565" s="4"/>
      <c r="P565" s="4"/>
      <c r="Q565" s="4"/>
      <c r="R565" s="4"/>
      <c r="S565" s="4"/>
      <c r="T565" s="4"/>
      <c r="U565" s="4"/>
      <c r="V565" s="4"/>
      <c r="W565" s="4"/>
      <c r="X565" s="4"/>
      <c r="Y565" s="4"/>
      <c r="Z565" s="4"/>
    </row>
    <row r="566" spans="1:26" ht="16.5" customHeight="1">
      <c r="A566" s="4"/>
      <c r="B566" s="4"/>
      <c r="C566" s="4"/>
      <c r="D566" s="34"/>
      <c r="E566" s="4"/>
      <c r="F566" s="4"/>
      <c r="G566" s="4"/>
      <c r="H566" s="4"/>
      <c r="I566" s="4"/>
      <c r="J566" s="4"/>
      <c r="K566" s="4"/>
      <c r="L566" s="4"/>
      <c r="M566" s="4"/>
      <c r="N566" s="4"/>
      <c r="O566" s="4"/>
      <c r="P566" s="4"/>
      <c r="Q566" s="4"/>
      <c r="R566" s="4"/>
      <c r="S566" s="4"/>
      <c r="T566" s="4"/>
      <c r="U566" s="4"/>
      <c r="V566" s="4"/>
      <c r="W566" s="4"/>
      <c r="X566" s="4"/>
      <c r="Y566" s="4"/>
      <c r="Z566" s="4"/>
    </row>
    <row r="567" spans="1:26" ht="16.5" customHeight="1">
      <c r="A567" s="4"/>
      <c r="B567" s="4"/>
      <c r="C567" s="4"/>
      <c r="D567" s="34"/>
      <c r="E567" s="4"/>
      <c r="F567" s="4"/>
      <c r="G567" s="4"/>
      <c r="H567" s="4"/>
      <c r="I567" s="4"/>
      <c r="J567" s="4"/>
      <c r="K567" s="4"/>
      <c r="L567" s="4"/>
      <c r="M567" s="4"/>
      <c r="N567" s="4"/>
      <c r="O567" s="4"/>
      <c r="P567" s="4"/>
      <c r="Q567" s="4"/>
      <c r="R567" s="4"/>
      <c r="S567" s="4"/>
      <c r="T567" s="4"/>
      <c r="U567" s="4"/>
      <c r="V567" s="4"/>
      <c r="W567" s="4"/>
      <c r="X567" s="4"/>
      <c r="Y567" s="4"/>
      <c r="Z567" s="4"/>
    </row>
    <row r="568" spans="1:26" ht="16.5" customHeight="1">
      <c r="A568" s="4"/>
      <c r="B568" s="4"/>
      <c r="C568" s="4"/>
      <c r="D568" s="34"/>
      <c r="E568" s="4"/>
      <c r="F568" s="4"/>
      <c r="G568" s="4"/>
      <c r="H568" s="4"/>
      <c r="I568" s="4"/>
      <c r="J568" s="4"/>
      <c r="K568" s="4"/>
      <c r="L568" s="4"/>
      <c r="M568" s="4"/>
      <c r="N568" s="4"/>
      <c r="O568" s="4"/>
      <c r="P568" s="4"/>
      <c r="Q568" s="4"/>
      <c r="R568" s="4"/>
      <c r="S568" s="4"/>
      <c r="T568" s="4"/>
      <c r="U568" s="4"/>
      <c r="V568" s="4"/>
      <c r="W568" s="4"/>
      <c r="X568" s="4"/>
      <c r="Y568" s="4"/>
      <c r="Z568" s="4"/>
    </row>
    <row r="569" spans="1:26" ht="16.5" customHeight="1">
      <c r="A569" s="4"/>
      <c r="B569" s="4"/>
      <c r="C569" s="4"/>
      <c r="D569" s="34"/>
      <c r="E569" s="4"/>
      <c r="F569" s="4"/>
      <c r="G569" s="4"/>
      <c r="H569" s="4"/>
      <c r="I569" s="4"/>
      <c r="J569" s="4"/>
      <c r="K569" s="4"/>
      <c r="L569" s="4"/>
      <c r="M569" s="4"/>
      <c r="N569" s="4"/>
      <c r="O569" s="4"/>
      <c r="P569" s="4"/>
      <c r="Q569" s="4"/>
      <c r="R569" s="4"/>
      <c r="S569" s="4"/>
      <c r="T569" s="4"/>
      <c r="U569" s="4"/>
      <c r="V569" s="4"/>
      <c r="W569" s="4"/>
      <c r="X569" s="4"/>
      <c r="Y569" s="4"/>
      <c r="Z569" s="4"/>
    </row>
    <row r="570" spans="1:26" ht="16.5" customHeight="1">
      <c r="A570" s="4"/>
      <c r="B570" s="4"/>
      <c r="C570" s="4"/>
      <c r="D570" s="34"/>
      <c r="E570" s="4"/>
      <c r="F570" s="4"/>
      <c r="G570" s="4"/>
      <c r="H570" s="4"/>
      <c r="I570" s="4"/>
      <c r="J570" s="4"/>
      <c r="K570" s="4"/>
      <c r="L570" s="4"/>
      <c r="M570" s="4"/>
      <c r="N570" s="4"/>
      <c r="O570" s="4"/>
      <c r="P570" s="4"/>
      <c r="Q570" s="4"/>
      <c r="R570" s="4"/>
      <c r="S570" s="4"/>
      <c r="T570" s="4"/>
      <c r="U570" s="4"/>
      <c r="V570" s="4"/>
      <c r="W570" s="4"/>
      <c r="X570" s="4"/>
      <c r="Y570" s="4"/>
      <c r="Z570" s="4"/>
    </row>
    <row r="571" spans="1:26" ht="16.5" customHeight="1">
      <c r="A571" s="4"/>
      <c r="B571" s="4"/>
      <c r="C571" s="4"/>
      <c r="D571" s="34"/>
      <c r="E571" s="4"/>
      <c r="F571" s="4"/>
      <c r="G571" s="4"/>
      <c r="H571" s="4"/>
      <c r="I571" s="4"/>
      <c r="J571" s="4"/>
      <c r="K571" s="4"/>
      <c r="L571" s="4"/>
      <c r="M571" s="4"/>
      <c r="N571" s="4"/>
      <c r="O571" s="4"/>
      <c r="P571" s="4"/>
      <c r="Q571" s="4"/>
      <c r="R571" s="4"/>
      <c r="S571" s="4"/>
      <c r="T571" s="4"/>
      <c r="U571" s="4"/>
      <c r="V571" s="4"/>
      <c r="W571" s="4"/>
      <c r="X571" s="4"/>
      <c r="Y571" s="4"/>
      <c r="Z571" s="4"/>
    </row>
    <row r="572" spans="1:26" ht="16.5" customHeight="1">
      <c r="A572" s="4"/>
      <c r="B572" s="4"/>
      <c r="C572" s="4"/>
      <c r="D572" s="34"/>
      <c r="E572" s="4"/>
      <c r="F572" s="4"/>
      <c r="G572" s="4"/>
      <c r="H572" s="4"/>
      <c r="I572" s="4"/>
      <c r="J572" s="4"/>
      <c r="K572" s="4"/>
      <c r="L572" s="4"/>
      <c r="M572" s="4"/>
      <c r="N572" s="4"/>
      <c r="O572" s="4"/>
      <c r="P572" s="4"/>
      <c r="Q572" s="4"/>
      <c r="R572" s="4"/>
      <c r="S572" s="4"/>
      <c r="T572" s="4"/>
      <c r="U572" s="4"/>
      <c r="V572" s="4"/>
      <c r="W572" s="4"/>
      <c r="X572" s="4"/>
      <c r="Y572" s="4"/>
      <c r="Z572" s="4"/>
    </row>
    <row r="573" spans="1:26" ht="16.5" customHeight="1">
      <c r="A573" s="4"/>
      <c r="B573" s="4"/>
      <c r="C573" s="4"/>
      <c r="D573" s="34"/>
      <c r="E573" s="4"/>
      <c r="F573" s="4"/>
      <c r="G573" s="4"/>
      <c r="H573" s="4"/>
      <c r="I573" s="4"/>
      <c r="J573" s="4"/>
      <c r="K573" s="4"/>
      <c r="L573" s="4"/>
      <c r="M573" s="4"/>
      <c r="N573" s="4"/>
      <c r="O573" s="4"/>
      <c r="P573" s="4"/>
      <c r="Q573" s="4"/>
      <c r="R573" s="4"/>
      <c r="S573" s="4"/>
      <c r="T573" s="4"/>
      <c r="U573" s="4"/>
      <c r="V573" s="4"/>
      <c r="W573" s="4"/>
      <c r="X573" s="4"/>
      <c r="Y573" s="4"/>
      <c r="Z573" s="4"/>
    </row>
    <row r="574" spans="1:26" ht="16.5" customHeight="1">
      <c r="A574" s="4"/>
      <c r="B574" s="4"/>
      <c r="C574" s="4"/>
      <c r="D574" s="34"/>
      <c r="E574" s="4"/>
      <c r="F574" s="4"/>
      <c r="G574" s="4"/>
      <c r="H574" s="4"/>
      <c r="I574" s="4"/>
      <c r="J574" s="4"/>
      <c r="K574" s="4"/>
      <c r="L574" s="4"/>
      <c r="M574" s="4"/>
      <c r="N574" s="4"/>
      <c r="O574" s="4"/>
      <c r="P574" s="4"/>
      <c r="Q574" s="4"/>
      <c r="R574" s="4"/>
      <c r="S574" s="4"/>
      <c r="T574" s="4"/>
      <c r="U574" s="4"/>
      <c r="V574" s="4"/>
      <c r="W574" s="4"/>
      <c r="X574" s="4"/>
      <c r="Y574" s="4"/>
      <c r="Z574" s="4"/>
    </row>
    <row r="575" spans="1:26" ht="16.5" customHeight="1">
      <c r="A575" s="4"/>
      <c r="B575" s="4"/>
      <c r="C575" s="4"/>
      <c r="D575" s="34"/>
      <c r="E575" s="4"/>
      <c r="F575" s="4"/>
      <c r="G575" s="4"/>
      <c r="H575" s="4"/>
      <c r="I575" s="4"/>
      <c r="J575" s="4"/>
      <c r="K575" s="4"/>
      <c r="L575" s="4"/>
      <c r="M575" s="4"/>
      <c r="N575" s="4"/>
      <c r="O575" s="4"/>
      <c r="P575" s="4"/>
      <c r="Q575" s="4"/>
      <c r="R575" s="4"/>
      <c r="S575" s="4"/>
      <c r="T575" s="4"/>
      <c r="U575" s="4"/>
      <c r="V575" s="4"/>
      <c r="W575" s="4"/>
      <c r="X575" s="4"/>
      <c r="Y575" s="4"/>
      <c r="Z575" s="4"/>
    </row>
    <row r="576" spans="1:26" ht="16.5" customHeight="1">
      <c r="A576" s="4"/>
      <c r="B576" s="4"/>
      <c r="C576" s="4"/>
      <c r="D576" s="34"/>
      <c r="E576" s="4"/>
      <c r="F576" s="4"/>
      <c r="G576" s="4"/>
      <c r="H576" s="4"/>
      <c r="I576" s="4"/>
      <c r="J576" s="4"/>
      <c r="K576" s="4"/>
      <c r="L576" s="4"/>
      <c r="M576" s="4"/>
      <c r="N576" s="4"/>
      <c r="O576" s="4"/>
      <c r="P576" s="4"/>
      <c r="Q576" s="4"/>
      <c r="R576" s="4"/>
      <c r="S576" s="4"/>
      <c r="T576" s="4"/>
      <c r="U576" s="4"/>
      <c r="V576" s="4"/>
      <c r="W576" s="4"/>
      <c r="X576" s="4"/>
      <c r="Y576" s="4"/>
      <c r="Z576" s="4"/>
    </row>
    <row r="577" spans="1:26" ht="16.5" customHeight="1">
      <c r="A577" s="4"/>
      <c r="B577" s="4"/>
      <c r="C577" s="4"/>
      <c r="D577" s="34"/>
      <c r="E577" s="4"/>
      <c r="F577" s="4"/>
      <c r="G577" s="4"/>
      <c r="H577" s="4"/>
      <c r="I577" s="4"/>
      <c r="J577" s="4"/>
      <c r="K577" s="4"/>
      <c r="L577" s="4"/>
      <c r="M577" s="4"/>
      <c r="N577" s="4"/>
      <c r="O577" s="4"/>
      <c r="P577" s="4"/>
      <c r="Q577" s="4"/>
      <c r="R577" s="4"/>
      <c r="S577" s="4"/>
      <c r="T577" s="4"/>
      <c r="U577" s="4"/>
      <c r="V577" s="4"/>
      <c r="W577" s="4"/>
      <c r="X577" s="4"/>
      <c r="Y577" s="4"/>
      <c r="Z577" s="4"/>
    </row>
    <row r="578" spans="1:26" ht="16.5" customHeight="1">
      <c r="A578" s="4"/>
      <c r="B578" s="4"/>
      <c r="C578" s="4"/>
      <c r="D578" s="34"/>
      <c r="E578" s="4"/>
      <c r="F578" s="4"/>
      <c r="G578" s="4"/>
      <c r="H578" s="4"/>
      <c r="I578" s="4"/>
      <c r="J578" s="4"/>
      <c r="K578" s="4"/>
      <c r="L578" s="4"/>
      <c r="M578" s="4"/>
      <c r="N578" s="4"/>
      <c r="O578" s="4"/>
      <c r="P578" s="4"/>
      <c r="Q578" s="4"/>
      <c r="R578" s="4"/>
      <c r="S578" s="4"/>
      <c r="T578" s="4"/>
      <c r="U578" s="4"/>
      <c r="V578" s="4"/>
      <c r="W578" s="4"/>
      <c r="X578" s="4"/>
      <c r="Y578" s="4"/>
      <c r="Z578" s="4"/>
    </row>
    <row r="579" spans="1:26" ht="16.5" customHeight="1">
      <c r="A579" s="4"/>
      <c r="B579" s="4"/>
      <c r="C579" s="4"/>
      <c r="D579" s="34"/>
      <c r="E579" s="4"/>
      <c r="F579" s="4"/>
      <c r="G579" s="4"/>
      <c r="H579" s="4"/>
      <c r="I579" s="4"/>
      <c r="J579" s="4"/>
      <c r="K579" s="4"/>
      <c r="L579" s="4"/>
      <c r="M579" s="4"/>
      <c r="N579" s="4"/>
      <c r="O579" s="4"/>
      <c r="P579" s="4"/>
      <c r="Q579" s="4"/>
      <c r="R579" s="4"/>
      <c r="S579" s="4"/>
      <c r="T579" s="4"/>
      <c r="U579" s="4"/>
      <c r="V579" s="4"/>
      <c r="W579" s="4"/>
      <c r="X579" s="4"/>
      <c r="Y579" s="4"/>
      <c r="Z579" s="4"/>
    </row>
    <row r="580" spans="1:26" ht="16.5" customHeight="1">
      <c r="A580" s="4"/>
      <c r="B580" s="4"/>
      <c r="C580" s="4"/>
      <c r="D580" s="34"/>
      <c r="E580" s="4"/>
      <c r="F580" s="4"/>
      <c r="G580" s="4"/>
      <c r="H580" s="4"/>
      <c r="I580" s="4"/>
      <c r="J580" s="4"/>
      <c r="K580" s="4"/>
      <c r="L580" s="4"/>
      <c r="M580" s="4"/>
      <c r="N580" s="4"/>
      <c r="O580" s="4"/>
      <c r="P580" s="4"/>
      <c r="Q580" s="4"/>
      <c r="R580" s="4"/>
      <c r="S580" s="4"/>
      <c r="T580" s="4"/>
      <c r="U580" s="4"/>
      <c r="V580" s="4"/>
      <c r="W580" s="4"/>
      <c r="X580" s="4"/>
      <c r="Y580" s="4"/>
      <c r="Z580" s="4"/>
    </row>
    <row r="581" spans="1:26" ht="16.5" customHeight="1">
      <c r="A581" s="4"/>
      <c r="B581" s="4"/>
      <c r="C581" s="4"/>
      <c r="D581" s="34"/>
      <c r="E581" s="4"/>
      <c r="F581" s="4"/>
      <c r="G581" s="4"/>
      <c r="H581" s="4"/>
      <c r="I581" s="4"/>
      <c r="J581" s="4"/>
      <c r="K581" s="4"/>
      <c r="L581" s="4"/>
      <c r="M581" s="4"/>
      <c r="N581" s="4"/>
      <c r="O581" s="4"/>
      <c r="P581" s="4"/>
      <c r="Q581" s="4"/>
      <c r="R581" s="4"/>
      <c r="S581" s="4"/>
      <c r="T581" s="4"/>
      <c r="U581" s="4"/>
      <c r="V581" s="4"/>
      <c r="W581" s="4"/>
      <c r="X581" s="4"/>
      <c r="Y581" s="4"/>
      <c r="Z581" s="4"/>
    </row>
    <row r="582" spans="1:26" ht="16.5" customHeight="1">
      <c r="A582" s="4"/>
      <c r="B582" s="4"/>
      <c r="C582" s="4"/>
      <c r="D582" s="34"/>
      <c r="E582" s="4"/>
      <c r="F582" s="4"/>
      <c r="G582" s="4"/>
      <c r="H582" s="4"/>
      <c r="I582" s="4"/>
      <c r="J582" s="4"/>
      <c r="K582" s="4"/>
      <c r="L582" s="4"/>
      <c r="M582" s="4"/>
      <c r="N582" s="4"/>
      <c r="O582" s="4"/>
      <c r="P582" s="4"/>
      <c r="Q582" s="4"/>
      <c r="R582" s="4"/>
      <c r="S582" s="4"/>
      <c r="T582" s="4"/>
      <c r="U582" s="4"/>
      <c r="V582" s="4"/>
      <c r="W582" s="4"/>
      <c r="X582" s="4"/>
      <c r="Y582" s="4"/>
      <c r="Z582" s="4"/>
    </row>
    <row r="583" spans="1:26" ht="16.5" customHeight="1">
      <c r="A583" s="4"/>
      <c r="B583" s="4"/>
      <c r="C583" s="4"/>
      <c r="D583" s="34"/>
      <c r="E583" s="4"/>
      <c r="F583" s="4"/>
      <c r="G583" s="4"/>
      <c r="H583" s="4"/>
      <c r="I583" s="4"/>
      <c r="J583" s="4"/>
      <c r="K583" s="4"/>
      <c r="L583" s="4"/>
      <c r="M583" s="4"/>
      <c r="N583" s="4"/>
      <c r="O583" s="4"/>
      <c r="P583" s="4"/>
      <c r="Q583" s="4"/>
      <c r="R583" s="4"/>
      <c r="S583" s="4"/>
      <c r="T583" s="4"/>
      <c r="U583" s="4"/>
      <c r="V583" s="4"/>
      <c r="W583" s="4"/>
      <c r="X583" s="4"/>
      <c r="Y583" s="4"/>
      <c r="Z583" s="4"/>
    </row>
    <row r="584" spans="1:26" ht="16.5" customHeight="1">
      <c r="A584" s="4"/>
      <c r="B584" s="4"/>
      <c r="C584" s="4"/>
      <c r="D584" s="34"/>
      <c r="E584" s="4"/>
      <c r="F584" s="4"/>
      <c r="G584" s="4"/>
      <c r="H584" s="4"/>
      <c r="I584" s="4"/>
      <c r="J584" s="4"/>
      <c r="K584" s="4"/>
      <c r="L584" s="4"/>
      <c r="M584" s="4"/>
      <c r="N584" s="4"/>
      <c r="O584" s="4"/>
      <c r="P584" s="4"/>
      <c r="Q584" s="4"/>
      <c r="R584" s="4"/>
      <c r="S584" s="4"/>
      <c r="T584" s="4"/>
      <c r="U584" s="4"/>
      <c r="V584" s="4"/>
      <c r="W584" s="4"/>
      <c r="X584" s="4"/>
      <c r="Y584" s="4"/>
      <c r="Z584" s="4"/>
    </row>
    <row r="585" spans="1:26" ht="16.5" customHeight="1">
      <c r="A585" s="4"/>
      <c r="B585" s="4"/>
      <c r="C585" s="4"/>
      <c r="D585" s="34"/>
      <c r="E585" s="4"/>
      <c r="F585" s="4"/>
      <c r="G585" s="4"/>
      <c r="H585" s="4"/>
      <c r="I585" s="4"/>
      <c r="J585" s="4"/>
      <c r="K585" s="4"/>
      <c r="L585" s="4"/>
      <c r="M585" s="4"/>
      <c r="N585" s="4"/>
      <c r="O585" s="4"/>
      <c r="P585" s="4"/>
      <c r="Q585" s="4"/>
      <c r="R585" s="4"/>
      <c r="S585" s="4"/>
      <c r="T585" s="4"/>
      <c r="U585" s="4"/>
      <c r="V585" s="4"/>
      <c r="W585" s="4"/>
      <c r="X585" s="4"/>
      <c r="Y585" s="4"/>
      <c r="Z585" s="4"/>
    </row>
    <row r="586" spans="1:26" ht="16.5" customHeight="1">
      <c r="A586" s="4"/>
      <c r="B586" s="4"/>
      <c r="C586" s="4"/>
      <c r="D586" s="34"/>
      <c r="E586" s="4"/>
      <c r="F586" s="4"/>
      <c r="G586" s="4"/>
      <c r="H586" s="4"/>
      <c r="I586" s="4"/>
      <c r="J586" s="4"/>
      <c r="K586" s="4"/>
      <c r="L586" s="4"/>
      <c r="M586" s="4"/>
      <c r="N586" s="4"/>
      <c r="O586" s="4"/>
      <c r="P586" s="4"/>
      <c r="Q586" s="4"/>
      <c r="R586" s="4"/>
      <c r="S586" s="4"/>
      <c r="T586" s="4"/>
      <c r="U586" s="4"/>
      <c r="V586" s="4"/>
      <c r="W586" s="4"/>
      <c r="X586" s="4"/>
      <c r="Y586" s="4"/>
      <c r="Z586" s="4"/>
    </row>
    <row r="587" spans="1:26" ht="16.5" customHeight="1">
      <c r="A587" s="4"/>
      <c r="B587" s="4"/>
      <c r="C587" s="4"/>
      <c r="D587" s="34"/>
      <c r="E587" s="4"/>
      <c r="F587" s="4"/>
      <c r="G587" s="4"/>
      <c r="H587" s="4"/>
      <c r="I587" s="4"/>
      <c r="J587" s="4"/>
      <c r="K587" s="4"/>
      <c r="L587" s="4"/>
      <c r="M587" s="4"/>
      <c r="N587" s="4"/>
      <c r="O587" s="4"/>
      <c r="P587" s="4"/>
      <c r="Q587" s="4"/>
      <c r="R587" s="4"/>
      <c r="S587" s="4"/>
      <c r="T587" s="4"/>
      <c r="U587" s="4"/>
      <c r="V587" s="4"/>
      <c r="W587" s="4"/>
      <c r="X587" s="4"/>
      <c r="Y587" s="4"/>
      <c r="Z587" s="4"/>
    </row>
    <row r="588" spans="1:26" ht="16.5" customHeight="1">
      <c r="A588" s="4"/>
      <c r="B588" s="4"/>
      <c r="C588" s="4"/>
      <c r="D588" s="34"/>
      <c r="E588" s="4"/>
      <c r="F588" s="4"/>
      <c r="G588" s="4"/>
      <c r="H588" s="4"/>
      <c r="I588" s="4"/>
      <c r="J588" s="4"/>
      <c r="K588" s="4"/>
      <c r="L588" s="4"/>
      <c r="M588" s="4"/>
      <c r="N588" s="4"/>
      <c r="O588" s="4"/>
      <c r="P588" s="4"/>
      <c r="Q588" s="4"/>
      <c r="R588" s="4"/>
      <c r="S588" s="4"/>
      <c r="T588" s="4"/>
      <c r="U588" s="4"/>
      <c r="V588" s="4"/>
      <c r="W588" s="4"/>
      <c r="X588" s="4"/>
      <c r="Y588" s="4"/>
      <c r="Z588" s="4"/>
    </row>
    <row r="589" spans="1:26" ht="16.5" customHeight="1">
      <c r="A589" s="4"/>
      <c r="B589" s="4"/>
      <c r="C589" s="4"/>
      <c r="D589" s="34"/>
      <c r="E589" s="4"/>
      <c r="F589" s="4"/>
      <c r="G589" s="4"/>
      <c r="H589" s="4"/>
      <c r="I589" s="4"/>
      <c r="J589" s="4"/>
      <c r="K589" s="4"/>
      <c r="L589" s="4"/>
      <c r="M589" s="4"/>
      <c r="N589" s="4"/>
      <c r="O589" s="4"/>
      <c r="P589" s="4"/>
      <c r="Q589" s="4"/>
      <c r="R589" s="4"/>
      <c r="S589" s="4"/>
      <c r="T589" s="4"/>
      <c r="U589" s="4"/>
      <c r="V589" s="4"/>
      <c r="W589" s="4"/>
      <c r="X589" s="4"/>
      <c r="Y589" s="4"/>
      <c r="Z589" s="4"/>
    </row>
    <row r="590" spans="1:26" ht="16.5" customHeight="1">
      <c r="A590" s="4"/>
      <c r="B590" s="4"/>
      <c r="C590" s="4"/>
      <c r="D590" s="34"/>
      <c r="E590" s="4"/>
      <c r="F590" s="4"/>
      <c r="G590" s="4"/>
      <c r="H590" s="4"/>
      <c r="I590" s="4"/>
      <c r="J590" s="4"/>
      <c r="K590" s="4"/>
      <c r="L590" s="4"/>
      <c r="M590" s="4"/>
      <c r="N590" s="4"/>
      <c r="O590" s="4"/>
      <c r="P590" s="4"/>
      <c r="Q590" s="4"/>
      <c r="R590" s="4"/>
      <c r="S590" s="4"/>
      <c r="T590" s="4"/>
      <c r="U590" s="4"/>
      <c r="V590" s="4"/>
      <c r="W590" s="4"/>
      <c r="X590" s="4"/>
      <c r="Y590" s="4"/>
      <c r="Z590" s="4"/>
    </row>
    <row r="591" spans="1:26" ht="16.5" customHeight="1">
      <c r="A591" s="4"/>
      <c r="B591" s="4"/>
      <c r="C591" s="4"/>
      <c r="D591" s="34"/>
      <c r="E591" s="4"/>
      <c r="F591" s="4"/>
      <c r="G591" s="4"/>
      <c r="H591" s="4"/>
      <c r="I591" s="4"/>
      <c r="J591" s="4"/>
      <c r="K591" s="4"/>
      <c r="L591" s="4"/>
      <c r="M591" s="4"/>
      <c r="N591" s="4"/>
      <c r="O591" s="4"/>
      <c r="P591" s="4"/>
      <c r="Q591" s="4"/>
      <c r="R591" s="4"/>
      <c r="S591" s="4"/>
      <c r="T591" s="4"/>
      <c r="U591" s="4"/>
      <c r="V591" s="4"/>
      <c r="W591" s="4"/>
      <c r="X591" s="4"/>
      <c r="Y591" s="4"/>
      <c r="Z591" s="4"/>
    </row>
    <row r="592" spans="1:26" ht="16.5" customHeight="1">
      <c r="A592" s="4"/>
      <c r="B592" s="4"/>
      <c r="C592" s="4"/>
      <c r="D592" s="34"/>
      <c r="E592" s="4"/>
      <c r="F592" s="4"/>
      <c r="G592" s="4"/>
      <c r="H592" s="4"/>
      <c r="I592" s="4"/>
      <c r="J592" s="4"/>
      <c r="K592" s="4"/>
      <c r="L592" s="4"/>
      <c r="M592" s="4"/>
      <c r="N592" s="4"/>
      <c r="O592" s="4"/>
      <c r="P592" s="4"/>
      <c r="Q592" s="4"/>
      <c r="R592" s="4"/>
      <c r="S592" s="4"/>
      <c r="T592" s="4"/>
      <c r="U592" s="4"/>
      <c r="V592" s="4"/>
      <c r="W592" s="4"/>
      <c r="X592" s="4"/>
      <c r="Y592" s="4"/>
      <c r="Z592" s="4"/>
    </row>
    <row r="593" spans="1:26" ht="16.5" customHeight="1">
      <c r="A593" s="4"/>
      <c r="B593" s="4"/>
      <c r="C593" s="4"/>
      <c r="D593" s="34"/>
      <c r="E593" s="4"/>
      <c r="F593" s="4"/>
      <c r="G593" s="4"/>
      <c r="H593" s="4"/>
      <c r="I593" s="4"/>
      <c r="J593" s="4"/>
      <c r="K593" s="4"/>
      <c r="L593" s="4"/>
      <c r="M593" s="4"/>
      <c r="N593" s="4"/>
      <c r="O593" s="4"/>
      <c r="P593" s="4"/>
      <c r="Q593" s="4"/>
      <c r="R593" s="4"/>
      <c r="S593" s="4"/>
      <c r="T593" s="4"/>
      <c r="U593" s="4"/>
      <c r="V593" s="4"/>
      <c r="W593" s="4"/>
      <c r="X593" s="4"/>
      <c r="Y593" s="4"/>
      <c r="Z593" s="4"/>
    </row>
    <row r="594" spans="1:26" ht="16.5" customHeight="1">
      <c r="A594" s="4"/>
      <c r="B594" s="4"/>
      <c r="C594" s="4"/>
      <c r="D594" s="34"/>
      <c r="E594" s="4"/>
      <c r="F594" s="4"/>
      <c r="G594" s="4"/>
      <c r="H594" s="4"/>
      <c r="I594" s="4"/>
      <c r="J594" s="4"/>
      <c r="K594" s="4"/>
      <c r="L594" s="4"/>
      <c r="M594" s="4"/>
      <c r="N594" s="4"/>
      <c r="O594" s="4"/>
      <c r="P594" s="4"/>
      <c r="Q594" s="4"/>
      <c r="R594" s="4"/>
      <c r="S594" s="4"/>
      <c r="T594" s="4"/>
      <c r="U594" s="4"/>
      <c r="V594" s="4"/>
      <c r="W594" s="4"/>
      <c r="X594" s="4"/>
      <c r="Y594" s="4"/>
      <c r="Z594" s="4"/>
    </row>
    <row r="595" spans="1:26" ht="16.5" customHeight="1">
      <c r="A595" s="4"/>
      <c r="B595" s="4"/>
      <c r="C595" s="4"/>
      <c r="D595" s="34"/>
      <c r="E595" s="4"/>
      <c r="F595" s="4"/>
      <c r="G595" s="4"/>
      <c r="H595" s="4"/>
      <c r="I595" s="4"/>
      <c r="J595" s="4"/>
      <c r="K595" s="4"/>
      <c r="L595" s="4"/>
      <c r="M595" s="4"/>
      <c r="N595" s="4"/>
      <c r="O595" s="4"/>
      <c r="P595" s="4"/>
      <c r="Q595" s="4"/>
      <c r="R595" s="4"/>
      <c r="S595" s="4"/>
      <c r="T595" s="4"/>
      <c r="U595" s="4"/>
      <c r="V595" s="4"/>
      <c r="W595" s="4"/>
      <c r="X595" s="4"/>
      <c r="Y595" s="4"/>
      <c r="Z595" s="4"/>
    </row>
    <row r="596" spans="1:26" ht="16.5" customHeight="1">
      <c r="A596" s="4"/>
      <c r="B596" s="4"/>
      <c r="C596" s="4"/>
      <c r="D596" s="34"/>
      <c r="E596" s="4"/>
      <c r="F596" s="4"/>
      <c r="G596" s="4"/>
      <c r="H596" s="4"/>
      <c r="I596" s="4"/>
      <c r="J596" s="4"/>
      <c r="K596" s="4"/>
      <c r="L596" s="4"/>
      <c r="M596" s="4"/>
      <c r="N596" s="4"/>
      <c r="O596" s="4"/>
      <c r="P596" s="4"/>
      <c r="Q596" s="4"/>
      <c r="R596" s="4"/>
      <c r="S596" s="4"/>
      <c r="T596" s="4"/>
      <c r="U596" s="4"/>
      <c r="V596" s="4"/>
      <c r="W596" s="4"/>
      <c r="X596" s="4"/>
      <c r="Y596" s="4"/>
      <c r="Z596" s="4"/>
    </row>
    <row r="597" spans="1:26" ht="16.5" customHeight="1">
      <c r="A597" s="4"/>
      <c r="B597" s="4"/>
      <c r="C597" s="4"/>
      <c r="D597" s="34"/>
      <c r="E597" s="4"/>
      <c r="F597" s="4"/>
      <c r="G597" s="4"/>
      <c r="H597" s="4"/>
      <c r="I597" s="4"/>
      <c r="J597" s="4"/>
      <c r="K597" s="4"/>
      <c r="L597" s="4"/>
      <c r="M597" s="4"/>
      <c r="N597" s="4"/>
      <c r="O597" s="4"/>
      <c r="P597" s="4"/>
      <c r="Q597" s="4"/>
      <c r="R597" s="4"/>
      <c r="S597" s="4"/>
      <c r="T597" s="4"/>
      <c r="U597" s="4"/>
      <c r="V597" s="4"/>
      <c r="W597" s="4"/>
      <c r="X597" s="4"/>
      <c r="Y597" s="4"/>
      <c r="Z597" s="4"/>
    </row>
    <row r="598" spans="1:26" ht="16.5" customHeight="1">
      <c r="A598" s="4"/>
      <c r="B598" s="4"/>
      <c r="C598" s="4"/>
      <c r="D598" s="34"/>
      <c r="E598" s="4"/>
      <c r="F598" s="4"/>
      <c r="G598" s="4"/>
      <c r="H598" s="4"/>
      <c r="I598" s="4"/>
      <c r="J598" s="4"/>
      <c r="K598" s="4"/>
      <c r="L598" s="4"/>
      <c r="M598" s="4"/>
      <c r="N598" s="4"/>
      <c r="O598" s="4"/>
      <c r="P598" s="4"/>
      <c r="Q598" s="4"/>
      <c r="R598" s="4"/>
      <c r="S598" s="4"/>
      <c r="T598" s="4"/>
      <c r="U598" s="4"/>
      <c r="V598" s="4"/>
      <c r="W598" s="4"/>
      <c r="X598" s="4"/>
      <c r="Y598" s="4"/>
      <c r="Z598" s="4"/>
    </row>
    <row r="599" spans="1:26" ht="16.5" customHeight="1">
      <c r="A599" s="4"/>
      <c r="B599" s="4"/>
      <c r="C599" s="4"/>
      <c r="D599" s="34"/>
      <c r="E599" s="4"/>
      <c r="F599" s="4"/>
      <c r="G599" s="4"/>
      <c r="H599" s="4"/>
      <c r="I599" s="4"/>
      <c r="J599" s="4"/>
      <c r="K599" s="4"/>
      <c r="L599" s="4"/>
      <c r="M599" s="4"/>
      <c r="N599" s="4"/>
      <c r="O599" s="4"/>
      <c r="P599" s="4"/>
      <c r="Q599" s="4"/>
      <c r="R599" s="4"/>
      <c r="S599" s="4"/>
      <c r="T599" s="4"/>
      <c r="U599" s="4"/>
      <c r="V599" s="4"/>
      <c r="W599" s="4"/>
      <c r="X599" s="4"/>
      <c r="Y599" s="4"/>
      <c r="Z599" s="4"/>
    </row>
    <row r="600" spans="1:26" ht="16.5" customHeight="1">
      <c r="A600" s="4"/>
      <c r="B600" s="4"/>
      <c r="C600" s="4"/>
      <c r="D600" s="34"/>
      <c r="E600" s="4"/>
      <c r="F600" s="4"/>
      <c r="G600" s="4"/>
      <c r="H600" s="4"/>
      <c r="I600" s="4"/>
      <c r="J600" s="4"/>
      <c r="K600" s="4"/>
      <c r="L600" s="4"/>
      <c r="M600" s="4"/>
      <c r="N600" s="4"/>
      <c r="O600" s="4"/>
      <c r="P600" s="4"/>
      <c r="Q600" s="4"/>
      <c r="R600" s="4"/>
      <c r="S600" s="4"/>
      <c r="T600" s="4"/>
      <c r="U600" s="4"/>
      <c r="V600" s="4"/>
      <c r="W600" s="4"/>
      <c r="X600" s="4"/>
      <c r="Y600" s="4"/>
      <c r="Z600" s="4"/>
    </row>
    <row r="601" spans="1:26" ht="16.5" customHeight="1">
      <c r="A601" s="4"/>
      <c r="B601" s="4"/>
      <c r="C601" s="4"/>
      <c r="D601" s="34"/>
      <c r="E601" s="4"/>
      <c r="F601" s="4"/>
      <c r="G601" s="4"/>
      <c r="H601" s="4"/>
      <c r="I601" s="4"/>
      <c r="J601" s="4"/>
      <c r="K601" s="4"/>
      <c r="L601" s="4"/>
      <c r="M601" s="4"/>
      <c r="N601" s="4"/>
      <c r="O601" s="4"/>
      <c r="P601" s="4"/>
      <c r="Q601" s="4"/>
      <c r="R601" s="4"/>
      <c r="S601" s="4"/>
      <c r="T601" s="4"/>
      <c r="U601" s="4"/>
      <c r="V601" s="4"/>
      <c r="W601" s="4"/>
      <c r="X601" s="4"/>
      <c r="Y601" s="4"/>
      <c r="Z601" s="4"/>
    </row>
    <row r="602" spans="1:26" ht="16.5" customHeight="1">
      <c r="A602" s="4"/>
      <c r="B602" s="4"/>
      <c r="C602" s="4"/>
      <c r="D602" s="34"/>
      <c r="E602" s="4"/>
      <c r="F602" s="4"/>
      <c r="G602" s="4"/>
      <c r="H602" s="4"/>
      <c r="I602" s="4"/>
      <c r="J602" s="4"/>
      <c r="K602" s="4"/>
      <c r="L602" s="4"/>
      <c r="M602" s="4"/>
      <c r="N602" s="4"/>
      <c r="O602" s="4"/>
      <c r="P602" s="4"/>
      <c r="Q602" s="4"/>
      <c r="R602" s="4"/>
      <c r="S602" s="4"/>
      <c r="T602" s="4"/>
      <c r="U602" s="4"/>
      <c r="V602" s="4"/>
      <c r="W602" s="4"/>
      <c r="X602" s="4"/>
      <c r="Y602" s="4"/>
      <c r="Z602" s="4"/>
    </row>
    <row r="603" spans="1:26" ht="16.5" customHeight="1">
      <c r="A603" s="4"/>
      <c r="B603" s="4"/>
      <c r="C603" s="4"/>
      <c r="D603" s="34"/>
      <c r="E603" s="4"/>
      <c r="F603" s="4"/>
      <c r="G603" s="4"/>
      <c r="H603" s="4"/>
      <c r="I603" s="4"/>
      <c r="J603" s="4"/>
      <c r="K603" s="4"/>
      <c r="L603" s="4"/>
      <c r="M603" s="4"/>
      <c r="N603" s="4"/>
      <c r="O603" s="4"/>
      <c r="P603" s="4"/>
      <c r="Q603" s="4"/>
      <c r="R603" s="4"/>
      <c r="S603" s="4"/>
      <c r="T603" s="4"/>
      <c r="U603" s="4"/>
      <c r="V603" s="4"/>
      <c r="W603" s="4"/>
      <c r="X603" s="4"/>
      <c r="Y603" s="4"/>
      <c r="Z603" s="4"/>
    </row>
    <row r="604" spans="1:26" ht="16.5" customHeight="1">
      <c r="A604" s="4"/>
      <c r="B604" s="4"/>
      <c r="C604" s="4"/>
      <c r="D604" s="34"/>
      <c r="E604" s="4"/>
      <c r="F604" s="4"/>
      <c r="G604" s="4"/>
      <c r="H604" s="4"/>
      <c r="I604" s="4"/>
      <c r="J604" s="4"/>
      <c r="K604" s="4"/>
      <c r="L604" s="4"/>
      <c r="M604" s="4"/>
      <c r="N604" s="4"/>
      <c r="O604" s="4"/>
      <c r="P604" s="4"/>
      <c r="Q604" s="4"/>
      <c r="R604" s="4"/>
      <c r="S604" s="4"/>
      <c r="T604" s="4"/>
      <c r="U604" s="4"/>
      <c r="V604" s="4"/>
      <c r="W604" s="4"/>
      <c r="X604" s="4"/>
      <c r="Y604" s="4"/>
      <c r="Z604" s="4"/>
    </row>
    <row r="605" spans="1:26" ht="16.5" customHeight="1">
      <c r="A605" s="4"/>
      <c r="B605" s="4"/>
      <c r="C605" s="4"/>
      <c r="D605" s="34"/>
      <c r="E605" s="4"/>
      <c r="F605" s="4"/>
      <c r="G605" s="4"/>
      <c r="H605" s="4"/>
      <c r="I605" s="4"/>
      <c r="J605" s="4"/>
      <c r="K605" s="4"/>
      <c r="L605" s="4"/>
      <c r="M605" s="4"/>
      <c r="N605" s="4"/>
      <c r="O605" s="4"/>
      <c r="P605" s="4"/>
      <c r="Q605" s="4"/>
      <c r="R605" s="4"/>
      <c r="S605" s="4"/>
      <c r="T605" s="4"/>
      <c r="U605" s="4"/>
      <c r="V605" s="4"/>
      <c r="W605" s="4"/>
      <c r="X605" s="4"/>
      <c r="Y605" s="4"/>
      <c r="Z605" s="4"/>
    </row>
    <row r="606" spans="1:26" ht="16.5" customHeight="1">
      <c r="A606" s="4"/>
      <c r="B606" s="4"/>
      <c r="C606" s="4"/>
      <c r="D606" s="34"/>
      <c r="E606" s="4"/>
      <c r="F606" s="4"/>
      <c r="G606" s="4"/>
      <c r="H606" s="4"/>
      <c r="I606" s="4"/>
      <c r="J606" s="4"/>
      <c r="K606" s="4"/>
      <c r="L606" s="4"/>
      <c r="M606" s="4"/>
      <c r="N606" s="4"/>
      <c r="O606" s="4"/>
      <c r="P606" s="4"/>
      <c r="Q606" s="4"/>
      <c r="R606" s="4"/>
      <c r="S606" s="4"/>
      <c r="T606" s="4"/>
      <c r="U606" s="4"/>
      <c r="V606" s="4"/>
      <c r="W606" s="4"/>
      <c r="X606" s="4"/>
      <c r="Y606" s="4"/>
      <c r="Z606" s="4"/>
    </row>
    <row r="607" spans="1:26" ht="16.5" customHeight="1">
      <c r="A607" s="4"/>
      <c r="B607" s="4"/>
      <c r="C607" s="4"/>
      <c r="D607" s="34"/>
      <c r="E607" s="4"/>
      <c r="F607" s="4"/>
      <c r="G607" s="4"/>
      <c r="H607" s="4"/>
      <c r="I607" s="4"/>
      <c r="J607" s="4"/>
      <c r="K607" s="4"/>
      <c r="L607" s="4"/>
      <c r="M607" s="4"/>
      <c r="N607" s="4"/>
      <c r="O607" s="4"/>
      <c r="P607" s="4"/>
      <c r="Q607" s="4"/>
      <c r="R607" s="4"/>
      <c r="S607" s="4"/>
      <c r="T607" s="4"/>
      <c r="U607" s="4"/>
      <c r="V607" s="4"/>
      <c r="W607" s="4"/>
      <c r="X607" s="4"/>
      <c r="Y607" s="4"/>
      <c r="Z607" s="4"/>
    </row>
    <row r="608" spans="1:26" ht="16.5" customHeight="1">
      <c r="A608" s="4"/>
      <c r="B608" s="4"/>
      <c r="C608" s="4"/>
      <c r="D608" s="34"/>
      <c r="E608" s="4"/>
      <c r="F608" s="4"/>
      <c r="G608" s="4"/>
      <c r="H608" s="4"/>
      <c r="I608" s="4"/>
      <c r="J608" s="4"/>
      <c r="K608" s="4"/>
      <c r="L608" s="4"/>
      <c r="M608" s="4"/>
      <c r="N608" s="4"/>
      <c r="O608" s="4"/>
      <c r="P608" s="4"/>
      <c r="Q608" s="4"/>
      <c r="R608" s="4"/>
      <c r="S608" s="4"/>
      <c r="T608" s="4"/>
      <c r="U608" s="4"/>
      <c r="V608" s="4"/>
      <c r="W608" s="4"/>
      <c r="X608" s="4"/>
      <c r="Y608" s="4"/>
      <c r="Z608" s="4"/>
    </row>
    <row r="609" spans="1:26" ht="16.5" customHeight="1">
      <c r="A609" s="4"/>
      <c r="B609" s="4"/>
      <c r="C609" s="4"/>
      <c r="D609" s="34"/>
      <c r="E609" s="4"/>
      <c r="F609" s="4"/>
      <c r="G609" s="4"/>
      <c r="H609" s="4"/>
      <c r="I609" s="4"/>
      <c r="J609" s="4"/>
      <c r="K609" s="4"/>
      <c r="L609" s="4"/>
      <c r="M609" s="4"/>
      <c r="N609" s="4"/>
      <c r="O609" s="4"/>
      <c r="P609" s="4"/>
      <c r="Q609" s="4"/>
      <c r="R609" s="4"/>
      <c r="S609" s="4"/>
      <c r="T609" s="4"/>
      <c r="U609" s="4"/>
      <c r="V609" s="4"/>
      <c r="W609" s="4"/>
      <c r="X609" s="4"/>
      <c r="Y609" s="4"/>
      <c r="Z609" s="4"/>
    </row>
    <row r="610" spans="1:26" ht="16.5" customHeight="1">
      <c r="A610" s="4"/>
      <c r="B610" s="4"/>
      <c r="C610" s="4"/>
      <c r="D610" s="34"/>
      <c r="E610" s="4"/>
      <c r="F610" s="4"/>
      <c r="G610" s="4"/>
      <c r="H610" s="4"/>
      <c r="I610" s="4"/>
      <c r="J610" s="4"/>
      <c r="K610" s="4"/>
      <c r="L610" s="4"/>
      <c r="M610" s="4"/>
      <c r="N610" s="4"/>
      <c r="O610" s="4"/>
      <c r="P610" s="4"/>
      <c r="Q610" s="4"/>
      <c r="R610" s="4"/>
      <c r="S610" s="4"/>
      <c r="T610" s="4"/>
      <c r="U610" s="4"/>
      <c r="V610" s="4"/>
      <c r="W610" s="4"/>
      <c r="X610" s="4"/>
      <c r="Y610" s="4"/>
      <c r="Z610" s="4"/>
    </row>
    <row r="611" spans="1:26" ht="16.5" customHeight="1">
      <c r="A611" s="4"/>
      <c r="B611" s="4"/>
      <c r="C611" s="4"/>
      <c r="D611" s="34"/>
      <c r="E611" s="4"/>
      <c r="F611" s="4"/>
      <c r="G611" s="4"/>
      <c r="H611" s="4"/>
      <c r="I611" s="4"/>
      <c r="J611" s="4"/>
      <c r="K611" s="4"/>
      <c r="L611" s="4"/>
      <c r="M611" s="4"/>
      <c r="N611" s="4"/>
      <c r="O611" s="4"/>
      <c r="P611" s="4"/>
      <c r="Q611" s="4"/>
      <c r="R611" s="4"/>
      <c r="S611" s="4"/>
      <c r="T611" s="4"/>
      <c r="U611" s="4"/>
      <c r="V611" s="4"/>
      <c r="W611" s="4"/>
      <c r="X611" s="4"/>
      <c r="Y611" s="4"/>
      <c r="Z611" s="4"/>
    </row>
    <row r="612" spans="1:26" ht="16.5" customHeight="1">
      <c r="A612" s="4"/>
      <c r="B612" s="4"/>
      <c r="C612" s="4"/>
      <c r="D612" s="34"/>
      <c r="E612" s="4"/>
      <c r="F612" s="4"/>
      <c r="G612" s="4"/>
      <c r="H612" s="4"/>
      <c r="I612" s="4"/>
      <c r="J612" s="4"/>
      <c r="K612" s="4"/>
      <c r="L612" s="4"/>
      <c r="M612" s="4"/>
      <c r="N612" s="4"/>
      <c r="O612" s="4"/>
      <c r="P612" s="4"/>
      <c r="Q612" s="4"/>
      <c r="R612" s="4"/>
      <c r="S612" s="4"/>
      <c r="T612" s="4"/>
      <c r="U612" s="4"/>
      <c r="V612" s="4"/>
      <c r="W612" s="4"/>
      <c r="X612" s="4"/>
      <c r="Y612" s="4"/>
      <c r="Z612" s="4"/>
    </row>
    <row r="613" spans="1:26" ht="16.5" customHeight="1">
      <c r="A613" s="4"/>
      <c r="B613" s="4"/>
      <c r="C613" s="4"/>
      <c r="D613" s="34"/>
      <c r="E613" s="4"/>
      <c r="F613" s="4"/>
      <c r="G613" s="4"/>
      <c r="H613" s="4"/>
      <c r="I613" s="4"/>
      <c r="J613" s="4"/>
      <c r="K613" s="4"/>
      <c r="L613" s="4"/>
      <c r="M613" s="4"/>
      <c r="N613" s="4"/>
      <c r="O613" s="4"/>
      <c r="P613" s="4"/>
      <c r="Q613" s="4"/>
      <c r="R613" s="4"/>
      <c r="S613" s="4"/>
      <c r="T613" s="4"/>
      <c r="U613" s="4"/>
      <c r="V613" s="4"/>
      <c r="W613" s="4"/>
      <c r="X613" s="4"/>
      <c r="Y613" s="4"/>
      <c r="Z613" s="4"/>
    </row>
    <row r="614" spans="1:26" ht="16.5" customHeight="1">
      <c r="A614" s="4"/>
      <c r="B614" s="4"/>
      <c r="C614" s="4"/>
      <c r="D614" s="34"/>
      <c r="E614" s="4"/>
      <c r="F614" s="4"/>
      <c r="G614" s="4"/>
      <c r="H614" s="4"/>
      <c r="I614" s="4"/>
      <c r="J614" s="4"/>
      <c r="K614" s="4"/>
      <c r="L614" s="4"/>
      <c r="M614" s="4"/>
      <c r="N614" s="4"/>
      <c r="O614" s="4"/>
      <c r="P614" s="4"/>
      <c r="Q614" s="4"/>
      <c r="R614" s="4"/>
      <c r="S614" s="4"/>
      <c r="T614" s="4"/>
      <c r="U614" s="4"/>
      <c r="V614" s="4"/>
      <c r="W614" s="4"/>
      <c r="X614" s="4"/>
      <c r="Y614" s="4"/>
      <c r="Z614" s="4"/>
    </row>
    <row r="615" spans="1:26" ht="16.5" customHeight="1">
      <c r="A615" s="4"/>
      <c r="B615" s="4"/>
      <c r="C615" s="4"/>
      <c r="D615" s="34"/>
      <c r="E615" s="4"/>
      <c r="F615" s="4"/>
      <c r="G615" s="4"/>
      <c r="H615" s="4"/>
      <c r="I615" s="4"/>
      <c r="J615" s="4"/>
      <c r="K615" s="4"/>
      <c r="L615" s="4"/>
      <c r="M615" s="4"/>
      <c r="N615" s="4"/>
      <c r="O615" s="4"/>
      <c r="P615" s="4"/>
      <c r="Q615" s="4"/>
      <c r="R615" s="4"/>
      <c r="S615" s="4"/>
      <c r="T615" s="4"/>
      <c r="U615" s="4"/>
      <c r="V615" s="4"/>
      <c r="W615" s="4"/>
      <c r="X615" s="4"/>
      <c r="Y615" s="4"/>
      <c r="Z615" s="4"/>
    </row>
    <row r="616" spans="1:26" ht="16.5" customHeight="1">
      <c r="A616" s="4"/>
      <c r="B616" s="4"/>
      <c r="C616" s="4"/>
      <c r="D616" s="34"/>
      <c r="E616" s="4"/>
      <c r="F616" s="4"/>
      <c r="G616" s="4"/>
      <c r="H616" s="4"/>
      <c r="I616" s="4"/>
      <c r="J616" s="4"/>
      <c r="K616" s="4"/>
      <c r="L616" s="4"/>
      <c r="M616" s="4"/>
      <c r="N616" s="4"/>
      <c r="O616" s="4"/>
      <c r="P616" s="4"/>
      <c r="Q616" s="4"/>
      <c r="R616" s="4"/>
      <c r="S616" s="4"/>
      <c r="T616" s="4"/>
      <c r="U616" s="4"/>
      <c r="V616" s="4"/>
      <c r="W616" s="4"/>
      <c r="X616" s="4"/>
      <c r="Y616" s="4"/>
      <c r="Z616" s="4"/>
    </row>
    <row r="617" spans="1:26" ht="16.5" customHeight="1">
      <c r="A617" s="4"/>
      <c r="B617" s="4"/>
      <c r="C617" s="4"/>
      <c r="D617" s="34"/>
      <c r="E617" s="4"/>
      <c r="F617" s="4"/>
      <c r="G617" s="4"/>
      <c r="H617" s="4"/>
      <c r="I617" s="4"/>
      <c r="J617" s="4"/>
      <c r="K617" s="4"/>
      <c r="L617" s="4"/>
      <c r="M617" s="4"/>
      <c r="N617" s="4"/>
      <c r="O617" s="4"/>
      <c r="P617" s="4"/>
      <c r="Q617" s="4"/>
      <c r="R617" s="4"/>
      <c r="S617" s="4"/>
      <c r="T617" s="4"/>
      <c r="U617" s="4"/>
      <c r="V617" s="4"/>
      <c r="W617" s="4"/>
      <c r="X617" s="4"/>
      <c r="Y617" s="4"/>
      <c r="Z617" s="4"/>
    </row>
    <row r="618" spans="1:26" ht="16.5" customHeight="1">
      <c r="A618" s="4"/>
      <c r="B618" s="4"/>
      <c r="C618" s="4"/>
      <c r="D618" s="34"/>
      <c r="E618" s="4"/>
      <c r="F618" s="4"/>
      <c r="G618" s="4"/>
      <c r="H618" s="4"/>
      <c r="I618" s="4"/>
      <c r="J618" s="4"/>
      <c r="K618" s="4"/>
      <c r="L618" s="4"/>
      <c r="M618" s="4"/>
      <c r="N618" s="4"/>
      <c r="O618" s="4"/>
      <c r="P618" s="4"/>
      <c r="Q618" s="4"/>
      <c r="R618" s="4"/>
      <c r="S618" s="4"/>
      <c r="T618" s="4"/>
      <c r="U618" s="4"/>
      <c r="V618" s="4"/>
      <c r="W618" s="4"/>
      <c r="X618" s="4"/>
      <c r="Y618" s="4"/>
      <c r="Z618" s="4"/>
    </row>
    <row r="619" spans="1:26" ht="16.5" customHeight="1">
      <c r="A619" s="4"/>
      <c r="B619" s="4"/>
      <c r="C619" s="4"/>
      <c r="D619" s="34"/>
      <c r="E619" s="4"/>
      <c r="F619" s="4"/>
      <c r="G619" s="4"/>
      <c r="H619" s="4"/>
      <c r="I619" s="4"/>
      <c r="J619" s="4"/>
      <c r="K619" s="4"/>
      <c r="L619" s="4"/>
      <c r="M619" s="4"/>
      <c r="N619" s="4"/>
      <c r="O619" s="4"/>
      <c r="P619" s="4"/>
      <c r="Q619" s="4"/>
      <c r="R619" s="4"/>
      <c r="S619" s="4"/>
      <c r="T619" s="4"/>
      <c r="U619" s="4"/>
      <c r="V619" s="4"/>
      <c r="W619" s="4"/>
      <c r="X619" s="4"/>
      <c r="Y619" s="4"/>
      <c r="Z619" s="4"/>
    </row>
    <row r="620" spans="1:26" ht="16.5" customHeight="1">
      <c r="A620" s="4"/>
      <c r="B620" s="4"/>
      <c r="C620" s="4"/>
      <c r="D620" s="34"/>
      <c r="E620" s="4"/>
      <c r="F620" s="4"/>
      <c r="G620" s="4"/>
      <c r="H620" s="4"/>
      <c r="I620" s="4"/>
      <c r="J620" s="4"/>
      <c r="K620" s="4"/>
      <c r="L620" s="4"/>
      <c r="M620" s="4"/>
      <c r="N620" s="4"/>
      <c r="O620" s="4"/>
      <c r="P620" s="4"/>
      <c r="Q620" s="4"/>
      <c r="R620" s="4"/>
      <c r="S620" s="4"/>
      <c r="T620" s="4"/>
      <c r="U620" s="4"/>
      <c r="V620" s="4"/>
      <c r="W620" s="4"/>
      <c r="X620" s="4"/>
      <c r="Y620" s="4"/>
      <c r="Z620" s="4"/>
    </row>
    <row r="621" spans="1:26" ht="16.5" customHeight="1">
      <c r="A621" s="4"/>
      <c r="B621" s="4"/>
      <c r="C621" s="4"/>
      <c r="D621" s="34"/>
      <c r="E621" s="4"/>
      <c r="F621" s="4"/>
      <c r="G621" s="4"/>
      <c r="H621" s="4"/>
      <c r="I621" s="4"/>
      <c r="J621" s="4"/>
      <c r="K621" s="4"/>
      <c r="L621" s="4"/>
      <c r="M621" s="4"/>
      <c r="N621" s="4"/>
      <c r="O621" s="4"/>
      <c r="P621" s="4"/>
      <c r="Q621" s="4"/>
      <c r="R621" s="4"/>
      <c r="S621" s="4"/>
      <c r="T621" s="4"/>
      <c r="U621" s="4"/>
      <c r="V621" s="4"/>
      <c r="W621" s="4"/>
      <c r="X621" s="4"/>
      <c r="Y621" s="4"/>
      <c r="Z621" s="4"/>
    </row>
    <row r="622" spans="1:26" ht="16.5" customHeight="1">
      <c r="A622" s="4"/>
      <c r="B622" s="4"/>
      <c r="C622" s="4"/>
      <c r="D622" s="34"/>
      <c r="E622" s="4"/>
      <c r="F622" s="4"/>
      <c r="G622" s="4"/>
      <c r="H622" s="4"/>
      <c r="I622" s="4"/>
      <c r="J622" s="4"/>
      <c r="K622" s="4"/>
      <c r="L622" s="4"/>
      <c r="M622" s="4"/>
      <c r="N622" s="4"/>
      <c r="O622" s="4"/>
      <c r="P622" s="4"/>
      <c r="Q622" s="4"/>
      <c r="R622" s="4"/>
      <c r="S622" s="4"/>
      <c r="T622" s="4"/>
      <c r="U622" s="4"/>
      <c r="V622" s="4"/>
      <c r="W622" s="4"/>
      <c r="X622" s="4"/>
      <c r="Y622" s="4"/>
      <c r="Z622" s="4"/>
    </row>
    <row r="623" spans="1:26" ht="16.5" customHeight="1">
      <c r="A623" s="4"/>
      <c r="B623" s="4"/>
      <c r="C623" s="4"/>
      <c r="D623" s="34"/>
      <c r="E623" s="4"/>
      <c r="F623" s="4"/>
      <c r="G623" s="4"/>
      <c r="H623" s="4"/>
      <c r="I623" s="4"/>
      <c r="J623" s="4"/>
      <c r="K623" s="4"/>
      <c r="L623" s="4"/>
      <c r="M623" s="4"/>
      <c r="N623" s="4"/>
      <c r="O623" s="4"/>
      <c r="P623" s="4"/>
      <c r="Q623" s="4"/>
      <c r="R623" s="4"/>
      <c r="S623" s="4"/>
      <c r="T623" s="4"/>
      <c r="U623" s="4"/>
      <c r="V623" s="4"/>
      <c r="W623" s="4"/>
      <c r="X623" s="4"/>
      <c r="Y623" s="4"/>
      <c r="Z623" s="4"/>
    </row>
    <row r="624" spans="1:26" ht="16.5" customHeight="1">
      <c r="A624" s="4"/>
      <c r="B624" s="4"/>
      <c r="C624" s="4"/>
      <c r="D624" s="34"/>
      <c r="E624" s="4"/>
      <c r="F624" s="4"/>
      <c r="G624" s="4"/>
      <c r="H624" s="4"/>
      <c r="I624" s="4"/>
      <c r="J624" s="4"/>
      <c r="K624" s="4"/>
      <c r="L624" s="4"/>
      <c r="M624" s="4"/>
      <c r="N624" s="4"/>
      <c r="O624" s="4"/>
      <c r="P624" s="4"/>
      <c r="Q624" s="4"/>
      <c r="R624" s="4"/>
      <c r="S624" s="4"/>
      <c r="T624" s="4"/>
      <c r="U624" s="4"/>
      <c r="V624" s="4"/>
      <c r="W624" s="4"/>
      <c r="X624" s="4"/>
      <c r="Y624" s="4"/>
      <c r="Z624" s="4"/>
    </row>
    <row r="625" spans="1:26" ht="16.5" customHeight="1">
      <c r="A625" s="4"/>
      <c r="B625" s="4"/>
      <c r="C625" s="4"/>
      <c r="D625" s="34"/>
      <c r="E625" s="4"/>
      <c r="F625" s="4"/>
      <c r="G625" s="4"/>
      <c r="H625" s="4"/>
      <c r="I625" s="4"/>
      <c r="J625" s="4"/>
      <c r="K625" s="4"/>
      <c r="L625" s="4"/>
      <c r="M625" s="4"/>
      <c r="N625" s="4"/>
      <c r="O625" s="4"/>
      <c r="P625" s="4"/>
      <c r="Q625" s="4"/>
      <c r="R625" s="4"/>
      <c r="S625" s="4"/>
      <c r="T625" s="4"/>
      <c r="U625" s="4"/>
      <c r="V625" s="4"/>
      <c r="W625" s="4"/>
      <c r="X625" s="4"/>
      <c r="Y625" s="4"/>
      <c r="Z625" s="4"/>
    </row>
    <row r="626" spans="1:26" ht="16.5" customHeight="1">
      <c r="A626" s="4"/>
      <c r="B626" s="4"/>
      <c r="C626" s="4"/>
      <c r="D626" s="34"/>
      <c r="E626" s="4"/>
      <c r="F626" s="4"/>
      <c r="G626" s="4"/>
      <c r="H626" s="4"/>
      <c r="I626" s="4"/>
      <c r="J626" s="4"/>
      <c r="K626" s="4"/>
      <c r="L626" s="4"/>
      <c r="M626" s="4"/>
      <c r="N626" s="4"/>
      <c r="O626" s="4"/>
      <c r="P626" s="4"/>
      <c r="Q626" s="4"/>
      <c r="R626" s="4"/>
      <c r="S626" s="4"/>
      <c r="T626" s="4"/>
      <c r="U626" s="4"/>
      <c r="V626" s="4"/>
      <c r="W626" s="4"/>
      <c r="X626" s="4"/>
      <c r="Y626" s="4"/>
      <c r="Z626" s="4"/>
    </row>
    <row r="627" spans="1:26" ht="16.5" customHeight="1">
      <c r="A627" s="4"/>
      <c r="B627" s="4"/>
      <c r="C627" s="4"/>
      <c r="D627" s="34"/>
      <c r="E627" s="4"/>
      <c r="F627" s="4"/>
      <c r="G627" s="4"/>
      <c r="H627" s="4"/>
      <c r="I627" s="4"/>
      <c r="J627" s="4"/>
      <c r="K627" s="4"/>
      <c r="L627" s="4"/>
      <c r="M627" s="4"/>
      <c r="N627" s="4"/>
      <c r="O627" s="4"/>
      <c r="P627" s="4"/>
      <c r="Q627" s="4"/>
      <c r="R627" s="4"/>
      <c r="S627" s="4"/>
      <c r="T627" s="4"/>
      <c r="U627" s="4"/>
      <c r="V627" s="4"/>
      <c r="W627" s="4"/>
      <c r="X627" s="4"/>
      <c r="Y627" s="4"/>
      <c r="Z627" s="4"/>
    </row>
    <row r="628" spans="1:26" ht="16.5" customHeight="1">
      <c r="A628" s="4"/>
      <c r="B628" s="4"/>
      <c r="C628" s="4"/>
      <c r="D628" s="34"/>
      <c r="E628" s="4"/>
      <c r="F628" s="4"/>
      <c r="G628" s="4"/>
      <c r="H628" s="4"/>
      <c r="I628" s="4"/>
      <c r="J628" s="4"/>
      <c r="K628" s="4"/>
      <c r="L628" s="4"/>
      <c r="M628" s="4"/>
      <c r="N628" s="4"/>
      <c r="O628" s="4"/>
      <c r="P628" s="4"/>
      <c r="Q628" s="4"/>
      <c r="R628" s="4"/>
      <c r="S628" s="4"/>
      <c r="T628" s="4"/>
      <c r="U628" s="4"/>
      <c r="V628" s="4"/>
      <c r="W628" s="4"/>
      <c r="X628" s="4"/>
      <c r="Y628" s="4"/>
      <c r="Z628" s="4"/>
    </row>
    <row r="629" spans="1:26" ht="16.5" customHeight="1">
      <c r="A629" s="4"/>
      <c r="B629" s="4"/>
      <c r="C629" s="4"/>
      <c r="D629" s="34"/>
      <c r="E629" s="4"/>
      <c r="F629" s="4"/>
      <c r="G629" s="4"/>
      <c r="H629" s="4"/>
      <c r="I629" s="4"/>
      <c r="J629" s="4"/>
      <c r="K629" s="4"/>
      <c r="L629" s="4"/>
      <c r="M629" s="4"/>
      <c r="N629" s="4"/>
      <c r="O629" s="4"/>
      <c r="P629" s="4"/>
      <c r="Q629" s="4"/>
      <c r="R629" s="4"/>
      <c r="S629" s="4"/>
      <c r="T629" s="4"/>
      <c r="U629" s="4"/>
      <c r="V629" s="4"/>
      <c r="W629" s="4"/>
      <c r="X629" s="4"/>
      <c r="Y629" s="4"/>
      <c r="Z629" s="4"/>
    </row>
    <row r="630" spans="1:26" ht="16.5" customHeight="1">
      <c r="A630" s="4"/>
      <c r="B630" s="4"/>
      <c r="C630" s="4"/>
      <c r="D630" s="34"/>
      <c r="E630" s="4"/>
      <c r="F630" s="4"/>
      <c r="G630" s="4"/>
      <c r="H630" s="4"/>
      <c r="I630" s="4"/>
      <c r="J630" s="4"/>
      <c r="K630" s="4"/>
      <c r="L630" s="4"/>
      <c r="M630" s="4"/>
      <c r="N630" s="4"/>
      <c r="O630" s="4"/>
      <c r="P630" s="4"/>
      <c r="Q630" s="4"/>
      <c r="R630" s="4"/>
      <c r="S630" s="4"/>
      <c r="T630" s="4"/>
      <c r="U630" s="4"/>
      <c r="V630" s="4"/>
      <c r="W630" s="4"/>
      <c r="X630" s="4"/>
      <c r="Y630" s="4"/>
      <c r="Z630" s="4"/>
    </row>
    <row r="631" spans="1:26" ht="16.5" customHeight="1">
      <c r="A631" s="4"/>
      <c r="B631" s="4"/>
      <c r="C631" s="4"/>
      <c r="D631" s="34"/>
      <c r="E631" s="4"/>
      <c r="F631" s="4"/>
      <c r="G631" s="4"/>
      <c r="H631" s="4"/>
      <c r="I631" s="4"/>
      <c r="J631" s="4"/>
      <c r="K631" s="4"/>
      <c r="L631" s="4"/>
      <c r="M631" s="4"/>
      <c r="N631" s="4"/>
      <c r="O631" s="4"/>
      <c r="P631" s="4"/>
      <c r="Q631" s="4"/>
      <c r="R631" s="4"/>
      <c r="S631" s="4"/>
      <c r="T631" s="4"/>
      <c r="U631" s="4"/>
      <c r="V631" s="4"/>
      <c r="W631" s="4"/>
      <c r="X631" s="4"/>
      <c r="Y631" s="4"/>
      <c r="Z631" s="4"/>
    </row>
    <row r="632" spans="1:26" ht="16.5" customHeight="1">
      <c r="A632" s="4"/>
      <c r="B632" s="4"/>
      <c r="C632" s="4"/>
      <c r="D632" s="34"/>
      <c r="E632" s="4"/>
      <c r="F632" s="4"/>
      <c r="G632" s="4"/>
      <c r="H632" s="4"/>
      <c r="I632" s="4"/>
      <c r="J632" s="4"/>
      <c r="K632" s="4"/>
      <c r="L632" s="4"/>
      <c r="M632" s="4"/>
      <c r="N632" s="4"/>
      <c r="O632" s="4"/>
      <c r="P632" s="4"/>
      <c r="Q632" s="4"/>
      <c r="R632" s="4"/>
      <c r="S632" s="4"/>
      <c r="T632" s="4"/>
      <c r="U632" s="4"/>
      <c r="V632" s="4"/>
      <c r="W632" s="4"/>
      <c r="X632" s="4"/>
      <c r="Y632" s="4"/>
      <c r="Z632" s="4"/>
    </row>
    <row r="633" spans="1:26" ht="16.5" customHeight="1">
      <c r="A633" s="4"/>
      <c r="B633" s="4"/>
      <c r="C633" s="4"/>
      <c r="D633" s="34"/>
      <c r="E633" s="4"/>
      <c r="F633" s="4"/>
      <c r="G633" s="4"/>
      <c r="H633" s="4"/>
      <c r="I633" s="4"/>
      <c r="J633" s="4"/>
      <c r="K633" s="4"/>
      <c r="L633" s="4"/>
      <c r="M633" s="4"/>
      <c r="N633" s="4"/>
      <c r="O633" s="4"/>
      <c r="P633" s="4"/>
      <c r="Q633" s="4"/>
      <c r="R633" s="4"/>
      <c r="S633" s="4"/>
      <c r="T633" s="4"/>
      <c r="U633" s="4"/>
      <c r="V633" s="4"/>
      <c r="W633" s="4"/>
      <c r="X633" s="4"/>
      <c r="Y633" s="4"/>
      <c r="Z633" s="4"/>
    </row>
    <row r="634" spans="1:26" ht="16.5" customHeight="1">
      <c r="A634" s="4"/>
      <c r="B634" s="4"/>
      <c r="C634" s="4"/>
      <c r="D634" s="34"/>
      <c r="E634" s="4"/>
      <c r="F634" s="4"/>
      <c r="G634" s="4"/>
      <c r="H634" s="4"/>
      <c r="I634" s="4"/>
      <c r="J634" s="4"/>
      <c r="K634" s="4"/>
      <c r="L634" s="4"/>
      <c r="M634" s="4"/>
      <c r="N634" s="4"/>
      <c r="O634" s="4"/>
      <c r="P634" s="4"/>
      <c r="Q634" s="4"/>
      <c r="R634" s="4"/>
      <c r="S634" s="4"/>
      <c r="T634" s="4"/>
      <c r="U634" s="4"/>
      <c r="V634" s="4"/>
      <c r="W634" s="4"/>
      <c r="X634" s="4"/>
      <c r="Y634" s="4"/>
      <c r="Z634" s="4"/>
    </row>
    <row r="635" spans="1:26" ht="16.5" customHeight="1">
      <c r="A635" s="4"/>
      <c r="B635" s="4"/>
      <c r="C635" s="4"/>
      <c r="D635" s="34"/>
      <c r="E635" s="4"/>
      <c r="F635" s="4"/>
      <c r="G635" s="4"/>
      <c r="H635" s="4"/>
      <c r="I635" s="4"/>
      <c r="J635" s="4"/>
      <c r="K635" s="4"/>
      <c r="L635" s="4"/>
      <c r="M635" s="4"/>
      <c r="N635" s="4"/>
      <c r="O635" s="4"/>
      <c r="P635" s="4"/>
      <c r="Q635" s="4"/>
      <c r="R635" s="4"/>
      <c r="S635" s="4"/>
      <c r="T635" s="4"/>
      <c r="U635" s="4"/>
      <c r="V635" s="4"/>
      <c r="W635" s="4"/>
      <c r="X635" s="4"/>
      <c r="Y635" s="4"/>
      <c r="Z635" s="4"/>
    </row>
    <row r="636" spans="1:26" ht="16.5" customHeight="1">
      <c r="A636" s="4"/>
      <c r="B636" s="4"/>
      <c r="C636" s="4"/>
      <c r="D636" s="34"/>
      <c r="E636" s="4"/>
      <c r="F636" s="4"/>
      <c r="G636" s="4"/>
      <c r="H636" s="4"/>
      <c r="I636" s="4"/>
      <c r="J636" s="4"/>
      <c r="K636" s="4"/>
      <c r="L636" s="4"/>
      <c r="M636" s="4"/>
      <c r="N636" s="4"/>
      <c r="O636" s="4"/>
      <c r="P636" s="4"/>
      <c r="Q636" s="4"/>
      <c r="R636" s="4"/>
      <c r="S636" s="4"/>
      <c r="T636" s="4"/>
      <c r="U636" s="4"/>
      <c r="V636" s="4"/>
      <c r="W636" s="4"/>
      <c r="X636" s="4"/>
      <c r="Y636" s="4"/>
      <c r="Z636" s="4"/>
    </row>
    <row r="637" spans="1:26" ht="16.5" customHeight="1">
      <c r="A637" s="4"/>
      <c r="B637" s="4"/>
      <c r="C637" s="4"/>
      <c r="D637" s="34"/>
      <c r="E637" s="4"/>
      <c r="F637" s="4"/>
      <c r="G637" s="4"/>
      <c r="H637" s="4"/>
      <c r="I637" s="4"/>
      <c r="J637" s="4"/>
      <c r="K637" s="4"/>
      <c r="L637" s="4"/>
      <c r="M637" s="4"/>
      <c r="N637" s="4"/>
      <c r="O637" s="4"/>
      <c r="P637" s="4"/>
      <c r="Q637" s="4"/>
      <c r="R637" s="4"/>
      <c r="S637" s="4"/>
      <c r="T637" s="4"/>
      <c r="U637" s="4"/>
      <c r="V637" s="4"/>
      <c r="W637" s="4"/>
      <c r="X637" s="4"/>
      <c r="Y637" s="4"/>
      <c r="Z637" s="4"/>
    </row>
    <row r="638" spans="1:26" ht="16.5" customHeight="1">
      <c r="A638" s="4"/>
      <c r="B638" s="4"/>
      <c r="C638" s="4"/>
      <c r="D638" s="34"/>
      <c r="E638" s="4"/>
      <c r="F638" s="4"/>
      <c r="G638" s="4"/>
      <c r="H638" s="4"/>
      <c r="I638" s="4"/>
      <c r="J638" s="4"/>
      <c r="K638" s="4"/>
      <c r="L638" s="4"/>
      <c r="M638" s="4"/>
      <c r="N638" s="4"/>
      <c r="O638" s="4"/>
      <c r="P638" s="4"/>
      <c r="Q638" s="4"/>
      <c r="R638" s="4"/>
      <c r="S638" s="4"/>
      <c r="T638" s="4"/>
      <c r="U638" s="4"/>
      <c r="V638" s="4"/>
      <c r="W638" s="4"/>
      <c r="X638" s="4"/>
      <c r="Y638" s="4"/>
      <c r="Z638" s="4"/>
    </row>
    <row r="639" spans="1:26" ht="16.5" customHeight="1">
      <c r="A639" s="4"/>
      <c r="B639" s="4"/>
      <c r="C639" s="4"/>
      <c r="D639" s="34"/>
      <c r="E639" s="4"/>
      <c r="F639" s="4"/>
      <c r="G639" s="4"/>
      <c r="H639" s="4"/>
      <c r="I639" s="4"/>
      <c r="J639" s="4"/>
      <c r="K639" s="4"/>
      <c r="L639" s="4"/>
      <c r="M639" s="4"/>
      <c r="N639" s="4"/>
      <c r="O639" s="4"/>
      <c r="P639" s="4"/>
      <c r="Q639" s="4"/>
      <c r="R639" s="4"/>
      <c r="S639" s="4"/>
      <c r="T639" s="4"/>
      <c r="U639" s="4"/>
      <c r="V639" s="4"/>
      <c r="W639" s="4"/>
      <c r="X639" s="4"/>
      <c r="Y639" s="4"/>
      <c r="Z639" s="4"/>
    </row>
    <row r="640" spans="1:26" ht="16.5" customHeight="1">
      <c r="A640" s="4"/>
      <c r="B640" s="4"/>
      <c r="C640" s="4"/>
      <c r="D640" s="34"/>
      <c r="E640" s="4"/>
      <c r="F640" s="4"/>
      <c r="G640" s="4"/>
      <c r="H640" s="4"/>
      <c r="I640" s="4"/>
      <c r="J640" s="4"/>
      <c r="K640" s="4"/>
      <c r="L640" s="4"/>
      <c r="M640" s="4"/>
      <c r="N640" s="4"/>
      <c r="O640" s="4"/>
      <c r="P640" s="4"/>
      <c r="Q640" s="4"/>
      <c r="R640" s="4"/>
      <c r="S640" s="4"/>
      <c r="T640" s="4"/>
      <c r="U640" s="4"/>
      <c r="V640" s="4"/>
      <c r="W640" s="4"/>
      <c r="X640" s="4"/>
      <c r="Y640" s="4"/>
      <c r="Z640" s="4"/>
    </row>
    <row r="641" spans="1:26" ht="16.5" customHeight="1">
      <c r="A641" s="4"/>
      <c r="B641" s="4"/>
      <c r="C641" s="4"/>
      <c r="D641" s="34"/>
      <c r="E641" s="4"/>
      <c r="F641" s="4"/>
      <c r="G641" s="4"/>
      <c r="H641" s="4"/>
      <c r="I641" s="4"/>
      <c r="J641" s="4"/>
      <c r="K641" s="4"/>
      <c r="L641" s="4"/>
      <c r="M641" s="4"/>
      <c r="N641" s="4"/>
      <c r="O641" s="4"/>
      <c r="P641" s="4"/>
      <c r="Q641" s="4"/>
      <c r="R641" s="4"/>
      <c r="S641" s="4"/>
      <c r="T641" s="4"/>
      <c r="U641" s="4"/>
      <c r="V641" s="4"/>
      <c r="W641" s="4"/>
      <c r="X641" s="4"/>
      <c r="Y641" s="4"/>
      <c r="Z641" s="4"/>
    </row>
    <row r="642" spans="1:26" ht="16.5" customHeight="1">
      <c r="A642" s="4"/>
      <c r="B642" s="4"/>
      <c r="C642" s="4"/>
      <c r="D642" s="34"/>
      <c r="E642" s="4"/>
      <c r="F642" s="4"/>
      <c r="G642" s="4"/>
      <c r="H642" s="4"/>
      <c r="I642" s="4"/>
      <c r="J642" s="4"/>
      <c r="K642" s="4"/>
      <c r="L642" s="4"/>
      <c r="M642" s="4"/>
      <c r="N642" s="4"/>
      <c r="O642" s="4"/>
      <c r="P642" s="4"/>
      <c r="Q642" s="4"/>
      <c r="R642" s="4"/>
      <c r="S642" s="4"/>
      <c r="T642" s="4"/>
      <c r="U642" s="4"/>
      <c r="V642" s="4"/>
      <c r="W642" s="4"/>
      <c r="X642" s="4"/>
      <c r="Y642" s="4"/>
      <c r="Z642" s="4"/>
    </row>
    <row r="643" spans="1:26" ht="16.5" customHeight="1">
      <c r="A643" s="4"/>
      <c r="B643" s="4"/>
      <c r="C643" s="4"/>
      <c r="D643" s="34"/>
      <c r="E643" s="4"/>
      <c r="F643" s="4"/>
      <c r="G643" s="4"/>
      <c r="H643" s="4"/>
      <c r="I643" s="4"/>
      <c r="J643" s="4"/>
      <c r="K643" s="4"/>
      <c r="L643" s="4"/>
      <c r="M643" s="4"/>
      <c r="N643" s="4"/>
      <c r="O643" s="4"/>
      <c r="P643" s="4"/>
      <c r="Q643" s="4"/>
      <c r="R643" s="4"/>
      <c r="S643" s="4"/>
      <c r="T643" s="4"/>
      <c r="U643" s="4"/>
      <c r="V643" s="4"/>
      <c r="W643" s="4"/>
      <c r="X643" s="4"/>
      <c r="Y643" s="4"/>
      <c r="Z643" s="4"/>
    </row>
    <row r="644" spans="1:26" ht="16.5" customHeight="1">
      <c r="A644" s="4"/>
      <c r="B644" s="4"/>
      <c r="C644" s="4"/>
      <c r="D644" s="34"/>
      <c r="E644" s="4"/>
      <c r="F644" s="4"/>
      <c r="G644" s="4"/>
      <c r="H644" s="4"/>
      <c r="I644" s="4"/>
      <c r="J644" s="4"/>
      <c r="K644" s="4"/>
      <c r="L644" s="4"/>
      <c r="M644" s="4"/>
      <c r="N644" s="4"/>
      <c r="O644" s="4"/>
      <c r="P644" s="4"/>
      <c r="Q644" s="4"/>
      <c r="R644" s="4"/>
      <c r="S644" s="4"/>
      <c r="T644" s="4"/>
      <c r="U644" s="4"/>
      <c r="V644" s="4"/>
      <c r="W644" s="4"/>
      <c r="X644" s="4"/>
      <c r="Y644" s="4"/>
      <c r="Z644" s="4"/>
    </row>
    <row r="645" spans="1:26" ht="16.5" customHeight="1">
      <c r="A645" s="4"/>
      <c r="B645" s="4"/>
      <c r="C645" s="4"/>
      <c r="D645" s="34"/>
      <c r="E645" s="4"/>
      <c r="F645" s="4"/>
      <c r="G645" s="4"/>
      <c r="H645" s="4"/>
      <c r="I645" s="4"/>
      <c r="J645" s="4"/>
      <c r="K645" s="4"/>
      <c r="L645" s="4"/>
      <c r="M645" s="4"/>
      <c r="N645" s="4"/>
      <c r="O645" s="4"/>
      <c r="P645" s="4"/>
      <c r="Q645" s="4"/>
      <c r="R645" s="4"/>
      <c r="S645" s="4"/>
      <c r="T645" s="4"/>
      <c r="U645" s="4"/>
      <c r="V645" s="4"/>
      <c r="W645" s="4"/>
      <c r="X645" s="4"/>
      <c r="Y645" s="4"/>
      <c r="Z645" s="4"/>
    </row>
    <row r="646" spans="1:26" ht="16.5" customHeight="1">
      <c r="A646" s="4"/>
      <c r="B646" s="4"/>
      <c r="C646" s="4"/>
      <c r="D646" s="34"/>
      <c r="E646" s="4"/>
      <c r="F646" s="4"/>
      <c r="G646" s="4"/>
      <c r="H646" s="4"/>
      <c r="I646" s="4"/>
      <c r="J646" s="4"/>
      <c r="K646" s="4"/>
      <c r="L646" s="4"/>
      <c r="M646" s="4"/>
      <c r="N646" s="4"/>
      <c r="O646" s="4"/>
      <c r="P646" s="4"/>
      <c r="Q646" s="4"/>
      <c r="R646" s="4"/>
      <c r="S646" s="4"/>
      <c r="T646" s="4"/>
      <c r="U646" s="4"/>
      <c r="V646" s="4"/>
      <c r="W646" s="4"/>
      <c r="X646" s="4"/>
      <c r="Y646" s="4"/>
      <c r="Z646" s="4"/>
    </row>
    <row r="647" spans="1:26" ht="16.5" customHeight="1">
      <c r="A647" s="4"/>
      <c r="B647" s="4"/>
      <c r="C647" s="4"/>
      <c r="D647" s="34"/>
      <c r="E647" s="4"/>
      <c r="F647" s="4"/>
      <c r="G647" s="4"/>
      <c r="H647" s="4"/>
      <c r="I647" s="4"/>
      <c r="J647" s="4"/>
      <c r="K647" s="4"/>
      <c r="L647" s="4"/>
      <c r="M647" s="4"/>
      <c r="N647" s="4"/>
      <c r="O647" s="4"/>
      <c r="P647" s="4"/>
      <c r="Q647" s="4"/>
      <c r="R647" s="4"/>
      <c r="S647" s="4"/>
      <c r="T647" s="4"/>
      <c r="U647" s="4"/>
      <c r="V647" s="4"/>
      <c r="W647" s="4"/>
      <c r="X647" s="4"/>
      <c r="Y647" s="4"/>
      <c r="Z647" s="4"/>
    </row>
    <row r="648" spans="1:26" ht="16.5" customHeight="1">
      <c r="A648" s="4"/>
      <c r="B648" s="4"/>
      <c r="C648" s="4"/>
      <c r="D648" s="34"/>
      <c r="E648" s="4"/>
      <c r="F648" s="4"/>
      <c r="G648" s="4"/>
      <c r="H648" s="4"/>
      <c r="I648" s="4"/>
      <c r="J648" s="4"/>
      <c r="K648" s="4"/>
      <c r="L648" s="4"/>
      <c r="M648" s="4"/>
      <c r="N648" s="4"/>
      <c r="O648" s="4"/>
      <c r="P648" s="4"/>
      <c r="Q648" s="4"/>
      <c r="R648" s="4"/>
      <c r="S648" s="4"/>
      <c r="T648" s="4"/>
      <c r="U648" s="4"/>
      <c r="V648" s="4"/>
      <c r="W648" s="4"/>
      <c r="X648" s="4"/>
      <c r="Y648" s="4"/>
      <c r="Z648" s="4"/>
    </row>
    <row r="649" spans="1:26" ht="16.5" customHeight="1">
      <c r="A649" s="4"/>
      <c r="B649" s="4"/>
      <c r="C649" s="4"/>
      <c r="D649" s="34"/>
      <c r="E649" s="4"/>
      <c r="F649" s="4"/>
      <c r="G649" s="4"/>
      <c r="H649" s="4"/>
      <c r="I649" s="4"/>
      <c r="J649" s="4"/>
      <c r="K649" s="4"/>
      <c r="L649" s="4"/>
      <c r="M649" s="4"/>
      <c r="N649" s="4"/>
      <c r="O649" s="4"/>
      <c r="P649" s="4"/>
      <c r="Q649" s="4"/>
      <c r="R649" s="4"/>
      <c r="S649" s="4"/>
      <c r="T649" s="4"/>
      <c r="U649" s="4"/>
      <c r="V649" s="4"/>
      <c r="W649" s="4"/>
      <c r="X649" s="4"/>
      <c r="Y649" s="4"/>
      <c r="Z649" s="4"/>
    </row>
    <row r="650" spans="1:26" ht="16.5" customHeight="1">
      <c r="A650" s="4"/>
      <c r="B650" s="4"/>
      <c r="C650" s="4"/>
      <c r="D650" s="34"/>
      <c r="E650" s="4"/>
      <c r="F650" s="4"/>
      <c r="G650" s="4"/>
      <c r="H650" s="4"/>
      <c r="I650" s="4"/>
      <c r="J650" s="4"/>
      <c r="K650" s="4"/>
      <c r="L650" s="4"/>
      <c r="M650" s="4"/>
      <c r="N650" s="4"/>
      <c r="O650" s="4"/>
      <c r="P650" s="4"/>
      <c r="Q650" s="4"/>
      <c r="R650" s="4"/>
      <c r="S650" s="4"/>
      <c r="T650" s="4"/>
      <c r="U650" s="4"/>
      <c r="V650" s="4"/>
      <c r="W650" s="4"/>
      <c r="X650" s="4"/>
      <c r="Y650" s="4"/>
      <c r="Z650" s="4"/>
    </row>
    <row r="651" spans="1:26" ht="16.5" customHeight="1">
      <c r="A651" s="4"/>
      <c r="B651" s="4"/>
      <c r="C651" s="4"/>
      <c r="D651" s="34"/>
      <c r="E651" s="4"/>
      <c r="F651" s="4"/>
      <c r="G651" s="4"/>
      <c r="H651" s="4"/>
      <c r="I651" s="4"/>
      <c r="J651" s="4"/>
      <c r="K651" s="4"/>
      <c r="L651" s="4"/>
      <c r="M651" s="4"/>
      <c r="N651" s="4"/>
      <c r="O651" s="4"/>
      <c r="P651" s="4"/>
      <c r="Q651" s="4"/>
      <c r="R651" s="4"/>
      <c r="S651" s="4"/>
      <c r="T651" s="4"/>
      <c r="U651" s="4"/>
      <c r="V651" s="4"/>
      <c r="W651" s="4"/>
      <c r="X651" s="4"/>
      <c r="Y651" s="4"/>
      <c r="Z651" s="4"/>
    </row>
    <row r="652" spans="1:26" ht="16.5" customHeight="1">
      <c r="A652" s="4"/>
      <c r="B652" s="4"/>
      <c r="C652" s="4"/>
      <c r="D652" s="34"/>
      <c r="E652" s="4"/>
      <c r="F652" s="4"/>
      <c r="G652" s="4"/>
      <c r="H652" s="4"/>
      <c r="I652" s="4"/>
      <c r="J652" s="4"/>
      <c r="K652" s="4"/>
      <c r="L652" s="4"/>
      <c r="M652" s="4"/>
      <c r="N652" s="4"/>
      <c r="O652" s="4"/>
      <c r="P652" s="4"/>
      <c r="Q652" s="4"/>
      <c r="R652" s="4"/>
      <c r="S652" s="4"/>
      <c r="T652" s="4"/>
      <c r="U652" s="4"/>
      <c r="V652" s="4"/>
      <c r="W652" s="4"/>
      <c r="X652" s="4"/>
      <c r="Y652" s="4"/>
      <c r="Z652" s="4"/>
    </row>
    <row r="653" spans="1:26" ht="16.5" customHeight="1">
      <c r="A653" s="4"/>
      <c r="B653" s="4"/>
      <c r="C653" s="4"/>
      <c r="D653" s="34"/>
      <c r="E653" s="4"/>
      <c r="F653" s="4"/>
      <c r="G653" s="4"/>
      <c r="H653" s="4"/>
      <c r="I653" s="4"/>
      <c r="J653" s="4"/>
      <c r="K653" s="4"/>
      <c r="L653" s="4"/>
      <c r="M653" s="4"/>
      <c r="N653" s="4"/>
      <c r="O653" s="4"/>
      <c r="P653" s="4"/>
      <c r="Q653" s="4"/>
      <c r="R653" s="4"/>
      <c r="S653" s="4"/>
      <c r="T653" s="4"/>
      <c r="U653" s="4"/>
      <c r="V653" s="4"/>
      <c r="W653" s="4"/>
      <c r="X653" s="4"/>
      <c r="Y653" s="4"/>
      <c r="Z653" s="4"/>
    </row>
    <row r="654" spans="1:26" ht="16.5" customHeight="1">
      <c r="A654" s="4"/>
      <c r="B654" s="4"/>
      <c r="C654" s="4"/>
      <c r="D654" s="34"/>
      <c r="E654" s="4"/>
      <c r="F654" s="4"/>
      <c r="G654" s="4"/>
      <c r="H654" s="4"/>
      <c r="I654" s="4"/>
      <c r="J654" s="4"/>
      <c r="K654" s="4"/>
      <c r="L654" s="4"/>
      <c r="M654" s="4"/>
      <c r="N654" s="4"/>
      <c r="O654" s="4"/>
      <c r="P654" s="4"/>
      <c r="Q654" s="4"/>
      <c r="R654" s="4"/>
      <c r="S654" s="4"/>
      <c r="T654" s="4"/>
      <c r="U654" s="4"/>
      <c r="V654" s="4"/>
      <c r="W654" s="4"/>
      <c r="X654" s="4"/>
      <c r="Y654" s="4"/>
      <c r="Z654" s="4"/>
    </row>
    <row r="655" spans="1:26" ht="16.5" customHeight="1">
      <c r="A655" s="4"/>
      <c r="B655" s="4"/>
      <c r="C655" s="4"/>
      <c r="D655" s="34"/>
      <c r="E655" s="4"/>
      <c r="F655" s="4"/>
      <c r="G655" s="4"/>
      <c r="H655" s="4"/>
      <c r="I655" s="4"/>
      <c r="J655" s="4"/>
      <c r="K655" s="4"/>
      <c r="L655" s="4"/>
      <c r="M655" s="4"/>
      <c r="N655" s="4"/>
      <c r="O655" s="4"/>
      <c r="P655" s="4"/>
      <c r="Q655" s="4"/>
      <c r="R655" s="4"/>
      <c r="S655" s="4"/>
      <c r="T655" s="4"/>
      <c r="U655" s="4"/>
      <c r="V655" s="4"/>
      <c r="W655" s="4"/>
      <c r="X655" s="4"/>
      <c r="Y655" s="4"/>
      <c r="Z655" s="4"/>
    </row>
    <row r="656" spans="1:26" ht="16.5" customHeight="1">
      <c r="A656" s="4"/>
      <c r="B656" s="4"/>
      <c r="C656" s="4"/>
      <c r="D656" s="34"/>
      <c r="E656" s="4"/>
      <c r="F656" s="4"/>
      <c r="G656" s="4"/>
      <c r="H656" s="4"/>
      <c r="I656" s="4"/>
      <c r="J656" s="4"/>
      <c r="K656" s="4"/>
      <c r="L656" s="4"/>
      <c r="M656" s="4"/>
      <c r="N656" s="4"/>
      <c r="O656" s="4"/>
      <c r="P656" s="4"/>
      <c r="Q656" s="4"/>
      <c r="R656" s="4"/>
      <c r="S656" s="4"/>
      <c r="T656" s="4"/>
      <c r="U656" s="4"/>
      <c r="V656" s="4"/>
      <c r="W656" s="4"/>
      <c r="X656" s="4"/>
      <c r="Y656" s="4"/>
      <c r="Z656" s="4"/>
    </row>
    <row r="657" spans="1:26" ht="16.5" customHeight="1">
      <c r="A657" s="4"/>
      <c r="B657" s="4"/>
      <c r="C657" s="4"/>
      <c r="D657" s="34"/>
      <c r="E657" s="4"/>
      <c r="F657" s="4"/>
      <c r="G657" s="4"/>
      <c r="H657" s="4"/>
      <c r="I657" s="4"/>
      <c r="J657" s="4"/>
      <c r="K657" s="4"/>
      <c r="L657" s="4"/>
      <c r="M657" s="4"/>
      <c r="N657" s="4"/>
      <c r="O657" s="4"/>
      <c r="P657" s="4"/>
      <c r="Q657" s="4"/>
      <c r="R657" s="4"/>
      <c r="S657" s="4"/>
      <c r="T657" s="4"/>
      <c r="U657" s="4"/>
      <c r="V657" s="4"/>
      <c r="W657" s="4"/>
      <c r="X657" s="4"/>
      <c r="Y657" s="4"/>
      <c r="Z657" s="4"/>
    </row>
    <row r="658" spans="1:26" ht="16.5" customHeight="1">
      <c r="A658" s="4"/>
      <c r="B658" s="4"/>
      <c r="C658" s="4"/>
      <c r="D658" s="34"/>
      <c r="E658" s="4"/>
      <c r="F658" s="4"/>
      <c r="G658" s="4"/>
      <c r="H658" s="4"/>
      <c r="I658" s="4"/>
      <c r="J658" s="4"/>
      <c r="K658" s="4"/>
      <c r="L658" s="4"/>
      <c r="M658" s="4"/>
      <c r="N658" s="4"/>
      <c r="O658" s="4"/>
      <c r="P658" s="4"/>
      <c r="Q658" s="4"/>
      <c r="R658" s="4"/>
      <c r="S658" s="4"/>
      <c r="T658" s="4"/>
      <c r="U658" s="4"/>
      <c r="V658" s="4"/>
      <c r="W658" s="4"/>
      <c r="X658" s="4"/>
      <c r="Y658" s="4"/>
      <c r="Z658" s="4"/>
    </row>
    <row r="659" spans="1:26" ht="16.5" customHeight="1">
      <c r="A659" s="4"/>
      <c r="B659" s="4"/>
      <c r="C659" s="4"/>
      <c r="D659" s="34"/>
      <c r="E659" s="4"/>
      <c r="F659" s="4"/>
      <c r="G659" s="4"/>
      <c r="H659" s="4"/>
      <c r="I659" s="4"/>
      <c r="J659" s="4"/>
      <c r="K659" s="4"/>
      <c r="L659" s="4"/>
      <c r="M659" s="4"/>
      <c r="N659" s="4"/>
      <c r="O659" s="4"/>
      <c r="P659" s="4"/>
      <c r="Q659" s="4"/>
      <c r="R659" s="4"/>
      <c r="S659" s="4"/>
      <c r="T659" s="4"/>
      <c r="U659" s="4"/>
      <c r="V659" s="4"/>
      <c r="W659" s="4"/>
      <c r="X659" s="4"/>
      <c r="Y659" s="4"/>
      <c r="Z659" s="4"/>
    </row>
    <row r="660" spans="1:26" ht="16.5" customHeight="1">
      <c r="A660" s="4"/>
      <c r="B660" s="4"/>
      <c r="C660" s="4"/>
      <c r="D660" s="34"/>
      <c r="E660" s="4"/>
      <c r="F660" s="4"/>
      <c r="G660" s="4"/>
      <c r="H660" s="4"/>
      <c r="I660" s="4"/>
      <c r="J660" s="4"/>
      <c r="K660" s="4"/>
      <c r="L660" s="4"/>
      <c r="M660" s="4"/>
      <c r="N660" s="4"/>
      <c r="O660" s="4"/>
      <c r="P660" s="4"/>
      <c r="Q660" s="4"/>
      <c r="R660" s="4"/>
      <c r="S660" s="4"/>
      <c r="T660" s="4"/>
      <c r="U660" s="4"/>
      <c r="V660" s="4"/>
      <c r="W660" s="4"/>
      <c r="X660" s="4"/>
      <c r="Y660" s="4"/>
      <c r="Z660" s="4"/>
    </row>
    <row r="661" spans="1:26" ht="16.5" customHeight="1">
      <c r="A661" s="4"/>
      <c r="B661" s="4"/>
      <c r="C661" s="4"/>
      <c r="D661" s="34"/>
      <c r="E661" s="4"/>
      <c r="F661" s="4"/>
      <c r="G661" s="4"/>
      <c r="H661" s="4"/>
      <c r="I661" s="4"/>
      <c r="J661" s="4"/>
      <c r="K661" s="4"/>
      <c r="L661" s="4"/>
      <c r="M661" s="4"/>
      <c r="N661" s="4"/>
      <c r="O661" s="4"/>
      <c r="P661" s="4"/>
      <c r="Q661" s="4"/>
      <c r="R661" s="4"/>
      <c r="S661" s="4"/>
      <c r="T661" s="4"/>
      <c r="U661" s="4"/>
      <c r="V661" s="4"/>
      <c r="W661" s="4"/>
      <c r="X661" s="4"/>
      <c r="Y661" s="4"/>
      <c r="Z661" s="4"/>
    </row>
    <row r="662" spans="1:26" ht="16.5" customHeight="1">
      <c r="A662" s="4"/>
      <c r="B662" s="4"/>
      <c r="C662" s="4"/>
      <c r="D662" s="34"/>
      <c r="E662" s="4"/>
      <c r="F662" s="4"/>
      <c r="G662" s="4"/>
      <c r="H662" s="4"/>
      <c r="I662" s="4"/>
      <c r="J662" s="4"/>
      <c r="K662" s="4"/>
      <c r="L662" s="4"/>
      <c r="M662" s="4"/>
      <c r="N662" s="4"/>
      <c r="O662" s="4"/>
      <c r="P662" s="4"/>
      <c r="Q662" s="4"/>
      <c r="R662" s="4"/>
      <c r="S662" s="4"/>
      <c r="T662" s="4"/>
      <c r="U662" s="4"/>
      <c r="V662" s="4"/>
      <c r="W662" s="4"/>
      <c r="X662" s="4"/>
      <c r="Y662" s="4"/>
      <c r="Z662" s="4"/>
    </row>
    <row r="663" spans="1:26" ht="16.5" customHeight="1">
      <c r="A663" s="4"/>
      <c r="B663" s="4"/>
      <c r="C663" s="4"/>
      <c r="D663" s="34"/>
      <c r="E663" s="4"/>
      <c r="F663" s="4"/>
      <c r="G663" s="4"/>
      <c r="H663" s="4"/>
      <c r="I663" s="4"/>
      <c r="J663" s="4"/>
      <c r="K663" s="4"/>
      <c r="L663" s="4"/>
      <c r="M663" s="4"/>
      <c r="N663" s="4"/>
      <c r="O663" s="4"/>
      <c r="P663" s="4"/>
      <c r="Q663" s="4"/>
      <c r="R663" s="4"/>
      <c r="S663" s="4"/>
      <c r="T663" s="4"/>
      <c r="U663" s="4"/>
      <c r="V663" s="4"/>
      <c r="W663" s="4"/>
      <c r="X663" s="4"/>
      <c r="Y663" s="4"/>
      <c r="Z663" s="4"/>
    </row>
    <row r="664" spans="1:26" ht="16.5" customHeight="1">
      <c r="A664" s="4"/>
      <c r="B664" s="4"/>
      <c r="C664" s="4"/>
      <c r="D664" s="34"/>
      <c r="E664" s="4"/>
      <c r="F664" s="4"/>
      <c r="G664" s="4"/>
      <c r="H664" s="4"/>
      <c r="I664" s="4"/>
      <c r="J664" s="4"/>
      <c r="K664" s="4"/>
      <c r="L664" s="4"/>
      <c r="M664" s="4"/>
      <c r="N664" s="4"/>
      <c r="O664" s="4"/>
      <c r="P664" s="4"/>
      <c r="Q664" s="4"/>
      <c r="R664" s="4"/>
      <c r="S664" s="4"/>
      <c r="T664" s="4"/>
      <c r="U664" s="4"/>
      <c r="V664" s="4"/>
      <c r="W664" s="4"/>
      <c r="X664" s="4"/>
      <c r="Y664" s="4"/>
      <c r="Z664" s="4"/>
    </row>
    <row r="665" spans="1:26" ht="16.5" customHeight="1">
      <c r="A665" s="4"/>
      <c r="B665" s="4"/>
      <c r="C665" s="4"/>
      <c r="D665" s="34"/>
      <c r="E665" s="4"/>
      <c r="F665" s="4"/>
      <c r="G665" s="4"/>
      <c r="H665" s="4"/>
      <c r="I665" s="4"/>
      <c r="J665" s="4"/>
      <c r="K665" s="4"/>
      <c r="L665" s="4"/>
      <c r="M665" s="4"/>
      <c r="N665" s="4"/>
      <c r="O665" s="4"/>
      <c r="P665" s="4"/>
      <c r="Q665" s="4"/>
      <c r="R665" s="4"/>
      <c r="S665" s="4"/>
      <c r="T665" s="4"/>
      <c r="U665" s="4"/>
      <c r="V665" s="4"/>
      <c r="W665" s="4"/>
      <c r="X665" s="4"/>
      <c r="Y665" s="4"/>
      <c r="Z665" s="4"/>
    </row>
    <row r="666" spans="1:26" ht="16.5" customHeight="1">
      <c r="A666" s="4"/>
      <c r="B666" s="4"/>
      <c r="C666" s="4"/>
      <c r="D666" s="34"/>
      <c r="E666" s="4"/>
      <c r="F666" s="4"/>
      <c r="G666" s="4"/>
      <c r="H666" s="4"/>
      <c r="I666" s="4"/>
      <c r="J666" s="4"/>
      <c r="K666" s="4"/>
      <c r="L666" s="4"/>
      <c r="M666" s="4"/>
      <c r="N666" s="4"/>
      <c r="O666" s="4"/>
      <c r="P666" s="4"/>
      <c r="Q666" s="4"/>
      <c r="R666" s="4"/>
      <c r="S666" s="4"/>
      <c r="T666" s="4"/>
      <c r="U666" s="4"/>
      <c r="V666" s="4"/>
      <c r="W666" s="4"/>
      <c r="X666" s="4"/>
      <c r="Y666" s="4"/>
      <c r="Z666" s="4"/>
    </row>
    <row r="667" spans="1:26" ht="16.5" customHeight="1">
      <c r="A667" s="4"/>
      <c r="B667" s="4"/>
      <c r="C667" s="4"/>
      <c r="D667" s="34"/>
      <c r="E667" s="4"/>
      <c r="F667" s="4"/>
      <c r="G667" s="4"/>
      <c r="H667" s="4"/>
      <c r="I667" s="4"/>
      <c r="J667" s="4"/>
      <c r="K667" s="4"/>
      <c r="L667" s="4"/>
      <c r="M667" s="4"/>
      <c r="N667" s="4"/>
      <c r="O667" s="4"/>
      <c r="P667" s="4"/>
      <c r="Q667" s="4"/>
      <c r="R667" s="4"/>
      <c r="S667" s="4"/>
      <c r="T667" s="4"/>
      <c r="U667" s="4"/>
      <c r="V667" s="4"/>
      <c r="W667" s="4"/>
      <c r="X667" s="4"/>
      <c r="Y667" s="4"/>
      <c r="Z667" s="4"/>
    </row>
    <row r="668" spans="1:26" ht="16.5" customHeight="1">
      <c r="A668" s="4"/>
      <c r="B668" s="4"/>
      <c r="C668" s="4"/>
      <c r="D668" s="34"/>
      <c r="E668" s="4"/>
      <c r="F668" s="4"/>
      <c r="G668" s="4"/>
      <c r="H668" s="4"/>
      <c r="I668" s="4"/>
      <c r="J668" s="4"/>
      <c r="K668" s="4"/>
      <c r="L668" s="4"/>
      <c r="M668" s="4"/>
      <c r="N668" s="4"/>
      <c r="O668" s="4"/>
      <c r="P668" s="4"/>
      <c r="Q668" s="4"/>
      <c r="R668" s="4"/>
      <c r="S668" s="4"/>
      <c r="T668" s="4"/>
      <c r="U668" s="4"/>
      <c r="V668" s="4"/>
      <c r="W668" s="4"/>
      <c r="X668" s="4"/>
      <c r="Y668" s="4"/>
      <c r="Z668" s="4"/>
    </row>
    <row r="669" spans="1:26" ht="16.5" customHeight="1">
      <c r="A669" s="4"/>
      <c r="B669" s="4"/>
      <c r="C669" s="4"/>
      <c r="D669" s="34"/>
      <c r="E669" s="4"/>
      <c r="F669" s="4"/>
      <c r="G669" s="4"/>
      <c r="H669" s="4"/>
      <c r="I669" s="4"/>
      <c r="J669" s="4"/>
      <c r="K669" s="4"/>
      <c r="L669" s="4"/>
      <c r="M669" s="4"/>
      <c r="N669" s="4"/>
      <c r="O669" s="4"/>
      <c r="P669" s="4"/>
      <c r="Q669" s="4"/>
      <c r="R669" s="4"/>
      <c r="S669" s="4"/>
      <c r="T669" s="4"/>
      <c r="U669" s="4"/>
      <c r="V669" s="4"/>
      <c r="W669" s="4"/>
      <c r="X669" s="4"/>
      <c r="Y669" s="4"/>
      <c r="Z669" s="4"/>
    </row>
    <row r="670" spans="1:26" ht="16.5" customHeight="1">
      <c r="A670" s="4"/>
      <c r="B670" s="4"/>
      <c r="C670" s="4"/>
      <c r="D670" s="34"/>
      <c r="E670" s="4"/>
      <c r="F670" s="4"/>
      <c r="G670" s="4"/>
      <c r="H670" s="4"/>
      <c r="I670" s="4"/>
      <c r="J670" s="4"/>
      <c r="K670" s="4"/>
      <c r="L670" s="4"/>
      <c r="M670" s="4"/>
      <c r="N670" s="4"/>
      <c r="O670" s="4"/>
      <c r="P670" s="4"/>
      <c r="Q670" s="4"/>
      <c r="R670" s="4"/>
      <c r="S670" s="4"/>
      <c r="T670" s="4"/>
      <c r="U670" s="4"/>
      <c r="V670" s="4"/>
      <c r="W670" s="4"/>
      <c r="X670" s="4"/>
      <c r="Y670" s="4"/>
      <c r="Z670" s="4"/>
    </row>
    <row r="671" spans="1:26" ht="16.5" customHeight="1">
      <c r="A671" s="4"/>
      <c r="B671" s="4"/>
      <c r="C671" s="4"/>
      <c r="D671" s="34"/>
      <c r="E671" s="4"/>
      <c r="F671" s="4"/>
      <c r="G671" s="4"/>
      <c r="H671" s="4"/>
      <c r="I671" s="4"/>
      <c r="J671" s="4"/>
      <c r="K671" s="4"/>
      <c r="L671" s="4"/>
      <c r="M671" s="4"/>
      <c r="N671" s="4"/>
      <c r="O671" s="4"/>
      <c r="P671" s="4"/>
      <c r="Q671" s="4"/>
      <c r="R671" s="4"/>
      <c r="S671" s="4"/>
      <c r="T671" s="4"/>
      <c r="U671" s="4"/>
      <c r="V671" s="4"/>
      <c r="W671" s="4"/>
      <c r="X671" s="4"/>
      <c r="Y671" s="4"/>
      <c r="Z671" s="4"/>
    </row>
    <row r="672" spans="1:26" ht="16.5" customHeight="1">
      <c r="A672" s="4"/>
      <c r="B672" s="4"/>
      <c r="C672" s="4"/>
      <c r="D672" s="34"/>
      <c r="E672" s="4"/>
      <c r="F672" s="4"/>
      <c r="G672" s="4"/>
      <c r="H672" s="4"/>
      <c r="I672" s="4"/>
      <c r="J672" s="4"/>
      <c r="K672" s="4"/>
      <c r="L672" s="4"/>
      <c r="M672" s="4"/>
      <c r="N672" s="4"/>
      <c r="O672" s="4"/>
      <c r="P672" s="4"/>
      <c r="Q672" s="4"/>
      <c r="R672" s="4"/>
      <c r="S672" s="4"/>
      <c r="T672" s="4"/>
      <c r="U672" s="4"/>
      <c r="V672" s="4"/>
      <c r="W672" s="4"/>
      <c r="X672" s="4"/>
      <c r="Y672" s="4"/>
      <c r="Z672" s="4"/>
    </row>
    <row r="673" spans="1:26" ht="16.5" customHeight="1">
      <c r="A673" s="4"/>
      <c r="B673" s="4"/>
      <c r="C673" s="4"/>
      <c r="D673" s="34"/>
      <c r="E673" s="4"/>
      <c r="F673" s="4"/>
      <c r="G673" s="4"/>
      <c r="H673" s="4"/>
      <c r="I673" s="4"/>
      <c r="J673" s="4"/>
      <c r="K673" s="4"/>
      <c r="L673" s="4"/>
      <c r="M673" s="4"/>
      <c r="N673" s="4"/>
      <c r="O673" s="4"/>
      <c r="P673" s="4"/>
      <c r="Q673" s="4"/>
      <c r="R673" s="4"/>
      <c r="S673" s="4"/>
      <c r="T673" s="4"/>
      <c r="U673" s="4"/>
      <c r="V673" s="4"/>
      <c r="W673" s="4"/>
      <c r="X673" s="4"/>
      <c r="Y673" s="4"/>
      <c r="Z673" s="4"/>
    </row>
    <row r="674" spans="1:26" ht="16.5" customHeight="1">
      <c r="A674" s="4"/>
      <c r="B674" s="4"/>
      <c r="C674" s="4"/>
      <c r="D674" s="34"/>
      <c r="E674" s="4"/>
      <c r="F674" s="4"/>
      <c r="G674" s="4"/>
      <c r="H674" s="4"/>
      <c r="I674" s="4"/>
      <c r="J674" s="4"/>
      <c r="K674" s="4"/>
      <c r="L674" s="4"/>
      <c r="M674" s="4"/>
      <c r="N674" s="4"/>
      <c r="O674" s="4"/>
      <c r="P674" s="4"/>
      <c r="Q674" s="4"/>
      <c r="R674" s="4"/>
      <c r="S674" s="4"/>
      <c r="T674" s="4"/>
      <c r="U674" s="4"/>
      <c r="V674" s="4"/>
      <c r="W674" s="4"/>
      <c r="X674" s="4"/>
      <c r="Y674" s="4"/>
      <c r="Z674" s="4"/>
    </row>
    <row r="675" spans="1:26" ht="16.5" customHeight="1">
      <c r="A675" s="4"/>
      <c r="B675" s="4"/>
      <c r="C675" s="4"/>
      <c r="D675" s="34"/>
      <c r="E675" s="4"/>
      <c r="F675" s="4"/>
      <c r="G675" s="4"/>
      <c r="H675" s="4"/>
      <c r="I675" s="4"/>
      <c r="J675" s="4"/>
      <c r="K675" s="4"/>
      <c r="L675" s="4"/>
      <c r="M675" s="4"/>
      <c r="N675" s="4"/>
      <c r="O675" s="4"/>
      <c r="P675" s="4"/>
      <c r="Q675" s="4"/>
      <c r="R675" s="4"/>
      <c r="S675" s="4"/>
      <c r="T675" s="4"/>
      <c r="U675" s="4"/>
      <c r="V675" s="4"/>
      <c r="W675" s="4"/>
      <c r="X675" s="4"/>
      <c r="Y675" s="4"/>
      <c r="Z675" s="4"/>
    </row>
    <row r="676" spans="1:26" ht="16.5" customHeight="1">
      <c r="A676" s="4"/>
      <c r="B676" s="4"/>
      <c r="C676" s="4"/>
      <c r="D676" s="34"/>
      <c r="E676" s="4"/>
      <c r="F676" s="4"/>
      <c r="G676" s="4"/>
      <c r="H676" s="4"/>
      <c r="I676" s="4"/>
      <c r="J676" s="4"/>
      <c r="K676" s="4"/>
      <c r="L676" s="4"/>
      <c r="M676" s="4"/>
      <c r="N676" s="4"/>
      <c r="O676" s="4"/>
      <c r="P676" s="4"/>
      <c r="Q676" s="4"/>
      <c r="R676" s="4"/>
      <c r="S676" s="4"/>
      <c r="T676" s="4"/>
      <c r="U676" s="4"/>
      <c r="V676" s="4"/>
      <c r="W676" s="4"/>
      <c r="X676" s="4"/>
      <c r="Y676" s="4"/>
      <c r="Z676" s="4"/>
    </row>
    <row r="677" spans="1:26" ht="16.5" customHeight="1">
      <c r="A677" s="4"/>
      <c r="B677" s="4"/>
      <c r="C677" s="4"/>
      <c r="D677" s="34"/>
      <c r="E677" s="4"/>
      <c r="F677" s="4"/>
      <c r="G677" s="4"/>
      <c r="H677" s="4"/>
      <c r="I677" s="4"/>
      <c r="J677" s="4"/>
      <c r="K677" s="4"/>
      <c r="L677" s="4"/>
      <c r="M677" s="4"/>
      <c r="N677" s="4"/>
      <c r="O677" s="4"/>
      <c r="P677" s="4"/>
      <c r="Q677" s="4"/>
      <c r="R677" s="4"/>
      <c r="S677" s="4"/>
      <c r="T677" s="4"/>
      <c r="U677" s="4"/>
      <c r="V677" s="4"/>
      <c r="W677" s="4"/>
      <c r="X677" s="4"/>
      <c r="Y677" s="4"/>
      <c r="Z677" s="4"/>
    </row>
    <row r="678" spans="1:26" ht="16.5" customHeight="1">
      <c r="A678" s="4"/>
      <c r="B678" s="4"/>
      <c r="C678" s="4"/>
      <c r="D678" s="34"/>
      <c r="E678" s="4"/>
      <c r="F678" s="4"/>
      <c r="G678" s="4"/>
      <c r="H678" s="4"/>
      <c r="I678" s="4"/>
      <c r="J678" s="4"/>
      <c r="K678" s="4"/>
      <c r="L678" s="4"/>
      <c r="M678" s="4"/>
      <c r="N678" s="4"/>
      <c r="O678" s="4"/>
      <c r="P678" s="4"/>
      <c r="Q678" s="4"/>
      <c r="R678" s="4"/>
      <c r="S678" s="4"/>
      <c r="T678" s="4"/>
      <c r="U678" s="4"/>
      <c r="V678" s="4"/>
      <c r="W678" s="4"/>
      <c r="X678" s="4"/>
      <c r="Y678" s="4"/>
      <c r="Z678" s="4"/>
    </row>
    <row r="679" spans="1:26" ht="16.5" customHeight="1">
      <c r="A679" s="4"/>
      <c r="B679" s="4"/>
      <c r="C679" s="4"/>
      <c r="D679" s="34"/>
      <c r="E679" s="4"/>
      <c r="F679" s="4"/>
      <c r="G679" s="4"/>
      <c r="H679" s="4"/>
      <c r="I679" s="4"/>
      <c r="J679" s="4"/>
      <c r="K679" s="4"/>
      <c r="L679" s="4"/>
      <c r="M679" s="4"/>
      <c r="N679" s="4"/>
      <c r="O679" s="4"/>
      <c r="P679" s="4"/>
      <c r="Q679" s="4"/>
      <c r="R679" s="4"/>
      <c r="S679" s="4"/>
      <c r="T679" s="4"/>
      <c r="U679" s="4"/>
      <c r="V679" s="4"/>
      <c r="W679" s="4"/>
      <c r="X679" s="4"/>
      <c r="Y679" s="4"/>
      <c r="Z679" s="4"/>
    </row>
    <row r="680" spans="1:26" ht="16.5" customHeight="1">
      <c r="A680" s="4"/>
      <c r="B680" s="4"/>
      <c r="C680" s="4"/>
      <c r="D680" s="34"/>
      <c r="E680" s="4"/>
      <c r="F680" s="4"/>
      <c r="G680" s="4"/>
      <c r="H680" s="4"/>
      <c r="I680" s="4"/>
      <c r="J680" s="4"/>
      <c r="K680" s="4"/>
      <c r="L680" s="4"/>
      <c r="M680" s="4"/>
      <c r="N680" s="4"/>
      <c r="O680" s="4"/>
      <c r="P680" s="4"/>
      <c r="Q680" s="4"/>
      <c r="R680" s="4"/>
      <c r="S680" s="4"/>
      <c r="T680" s="4"/>
      <c r="U680" s="4"/>
      <c r="V680" s="4"/>
      <c r="W680" s="4"/>
      <c r="X680" s="4"/>
      <c r="Y680" s="4"/>
      <c r="Z680" s="4"/>
    </row>
    <row r="681" spans="1:26" ht="16.5" customHeight="1">
      <c r="A681" s="4"/>
      <c r="B681" s="4"/>
      <c r="C681" s="4"/>
      <c r="D681" s="34"/>
      <c r="E681" s="4"/>
      <c r="F681" s="4"/>
      <c r="G681" s="4"/>
      <c r="H681" s="4"/>
      <c r="I681" s="4"/>
      <c r="J681" s="4"/>
      <c r="K681" s="4"/>
      <c r="L681" s="4"/>
      <c r="M681" s="4"/>
      <c r="N681" s="4"/>
      <c r="O681" s="4"/>
      <c r="P681" s="4"/>
      <c r="Q681" s="4"/>
      <c r="R681" s="4"/>
      <c r="S681" s="4"/>
      <c r="T681" s="4"/>
      <c r="U681" s="4"/>
      <c r="V681" s="4"/>
      <c r="W681" s="4"/>
      <c r="X681" s="4"/>
      <c r="Y681" s="4"/>
      <c r="Z681" s="4"/>
    </row>
    <row r="682" spans="1:26" ht="16.5" customHeight="1">
      <c r="A682" s="4"/>
      <c r="B682" s="4"/>
      <c r="C682" s="4"/>
      <c r="D682" s="34"/>
      <c r="E682" s="4"/>
      <c r="F682" s="4"/>
      <c r="G682" s="4"/>
      <c r="H682" s="4"/>
      <c r="I682" s="4"/>
      <c r="J682" s="4"/>
      <c r="K682" s="4"/>
      <c r="L682" s="4"/>
      <c r="M682" s="4"/>
      <c r="N682" s="4"/>
      <c r="O682" s="4"/>
      <c r="P682" s="4"/>
      <c r="Q682" s="4"/>
      <c r="R682" s="4"/>
      <c r="S682" s="4"/>
      <c r="T682" s="4"/>
      <c r="U682" s="4"/>
      <c r="V682" s="4"/>
      <c r="W682" s="4"/>
      <c r="X682" s="4"/>
      <c r="Y682" s="4"/>
      <c r="Z682" s="4"/>
    </row>
    <row r="683" spans="1:26" ht="16.5" customHeight="1">
      <c r="A683" s="4"/>
      <c r="B683" s="4"/>
      <c r="C683" s="4"/>
      <c r="D683" s="34"/>
      <c r="E683" s="4"/>
      <c r="F683" s="4"/>
      <c r="G683" s="4"/>
      <c r="H683" s="4"/>
      <c r="I683" s="4"/>
      <c r="J683" s="4"/>
      <c r="K683" s="4"/>
      <c r="L683" s="4"/>
      <c r="M683" s="4"/>
      <c r="N683" s="4"/>
      <c r="O683" s="4"/>
      <c r="P683" s="4"/>
      <c r="Q683" s="4"/>
      <c r="R683" s="4"/>
      <c r="S683" s="4"/>
      <c r="T683" s="4"/>
      <c r="U683" s="4"/>
      <c r="V683" s="4"/>
      <c r="W683" s="4"/>
      <c r="X683" s="4"/>
      <c r="Y683" s="4"/>
      <c r="Z683" s="4"/>
    </row>
    <row r="684" spans="1:26" ht="16.5" customHeight="1">
      <c r="A684" s="4"/>
      <c r="B684" s="4"/>
      <c r="C684" s="4"/>
      <c r="D684" s="34"/>
      <c r="E684" s="4"/>
      <c r="F684" s="4"/>
      <c r="G684" s="4"/>
      <c r="H684" s="4"/>
      <c r="I684" s="4"/>
      <c r="J684" s="4"/>
      <c r="K684" s="4"/>
      <c r="L684" s="4"/>
      <c r="M684" s="4"/>
      <c r="N684" s="4"/>
      <c r="O684" s="4"/>
      <c r="P684" s="4"/>
      <c r="Q684" s="4"/>
      <c r="R684" s="4"/>
      <c r="S684" s="4"/>
      <c r="T684" s="4"/>
      <c r="U684" s="4"/>
      <c r="V684" s="4"/>
      <c r="W684" s="4"/>
      <c r="X684" s="4"/>
      <c r="Y684" s="4"/>
      <c r="Z684" s="4"/>
    </row>
    <row r="685" spans="1:26" ht="16.5" customHeight="1">
      <c r="A685" s="4"/>
      <c r="B685" s="4"/>
      <c r="C685" s="4"/>
      <c r="D685" s="34"/>
      <c r="E685" s="4"/>
      <c r="F685" s="4"/>
      <c r="G685" s="4"/>
      <c r="H685" s="4"/>
      <c r="I685" s="4"/>
      <c r="J685" s="4"/>
      <c r="K685" s="4"/>
      <c r="L685" s="4"/>
      <c r="M685" s="4"/>
      <c r="N685" s="4"/>
      <c r="O685" s="4"/>
      <c r="P685" s="4"/>
      <c r="Q685" s="4"/>
      <c r="R685" s="4"/>
      <c r="S685" s="4"/>
      <c r="T685" s="4"/>
      <c r="U685" s="4"/>
      <c r="V685" s="4"/>
      <c r="W685" s="4"/>
      <c r="X685" s="4"/>
      <c r="Y685" s="4"/>
      <c r="Z685" s="4"/>
    </row>
    <row r="686" spans="1:26" ht="16.5" customHeight="1">
      <c r="A686" s="4"/>
      <c r="B686" s="4"/>
      <c r="C686" s="4"/>
      <c r="D686" s="34"/>
      <c r="E686" s="4"/>
      <c r="F686" s="4"/>
      <c r="G686" s="4"/>
      <c r="H686" s="4"/>
      <c r="I686" s="4"/>
      <c r="J686" s="4"/>
      <c r="K686" s="4"/>
      <c r="L686" s="4"/>
      <c r="M686" s="4"/>
      <c r="N686" s="4"/>
      <c r="O686" s="4"/>
      <c r="P686" s="4"/>
      <c r="Q686" s="4"/>
      <c r="R686" s="4"/>
      <c r="S686" s="4"/>
      <c r="T686" s="4"/>
      <c r="U686" s="4"/>
      <c r="V686" s="4"/>
      <c r="W686" s="4"/>
      <c r="X686" s="4"/>
      <c r="Y686" s="4"/>
      <c r="Z686" s="4"/>
    </row>
    <row r="687" spans="1:26" ht="16.5" customHeight="1">
      <c r="A687" s="4"/>
      <c r="B687" s="4"/>
      <c r="C687" s="4"/>
      <c r="D687" s="34"/>
      <c r="E687" s="4"/>
      <c r="F687" s="4"/>
      <c r="G687" s="4"/>
      <c r="H687" s="4"/>
      <c r="I687" s="4"/>
      <c r="J687" s="4"/>
      <c r="K687" s="4"/>
      <c r="L687" s="4"/>
      <c r="M687" s="4"/>
      <c r="N687" s="4"/>
      <c r="O687" s="4"/>
      <c r="P687" s="4"/>
      <c r="Q687" s="4"/>
      <c r="R687" s="4"/>
      <c r="S687" s="4"/>
      <c r="T687" s="4"/>
      <c r="U687" s="4"/>
      <c r="V687" s="4"/>
      <c r="W687" s="4"/>
      <c r="X687" s="4"/>
      <c r="Y687" s="4"/>
      <c r="Z687" s="4"/>
    </row>
    <row r="688" spans="1:26" ht="16.5" customHeight="1">
      <c r="A688" s="4"/>
      <c r="B688" s="4"/>
      <c r="C688" s="4"/>
      <c r="D688" s="34"/>
      <c r="E688" s="4"/>
      <c r="F688" s="4"/>
      <c r="G688" s="4"/>
      <c r="H688" s="4"/>
      <c r="I688" s="4"/>
      <c r="J688" s="4"/>
      <c r="K688" s="4"/>
      <c r="L688" s="4"/>
      <c r="M688" s="4"/>
      <c r="N688" s="4"/>
      <c r="O688" s="4"/>
      <c r="P688" s="4"/>
      <c r="Q688" s="4"/>
      <c r="R688" s="4"/>
      <c r="S688" s="4"/>
      <c r="T688" s="4"/>
      <c r="U688" s="4"/>
      <c r="V688" s="4"/>
      <c r="W688" s="4"/>
      <c r="X688" s="4"/>
      <c r="Y688" s="4"/>
      <c r="Z688" s="4"/>
    </row>
    <row r="689" spans="1:26" ht="16.5" customHeight="1">
      <c r="A689" s="4"/>
      <c r="B689" s="4"/>
      <c r="C689" s="4"/>
      <c r="D689" s="34"/>
      <c r="E689" s="4"/>
      <c r="F689" s="4"/>
      <c r="G689" s="4"/>
      <c r="H689" s="4"/>
      <c r="I689" s="4"/>
      <c r="J689" s="4"/>
      <c r="K689" s="4"/>
      <c r="L689" s="4"/>
      <c r="M689" s="4"/>
      <c r="N689" s="4"/>
      <c r="O689" s="4"/>
      <c r="P689" s="4"/>
      <c r="Q689" s="4"/>
      <c r="R689" s="4"/>
      <c r="S689" s="4"/>
      <c r="T689" s="4"/>
      <c r="U689" s="4"/>
      <c r="V689" s="4"/>
      <c r="W689" s="4"/>
      <c r="X689" s="4"/>
      <c r="Y689" s="4"/>
      <c r="Z689" s="4"/>
    </row>
    <row r="690" spans="1:26" ht="16.5" customHeight="1">
      <c r="A690" s="4"/>
      <c r="B690" s="4"/>
      <c r="C690" s="4"/>
      <c r="D690" s="34"/>
      <c r="E690" s="4"/>
      <c r="F690" s="4"/>
      <c r="G690" s="4"/>
      <c r="H690" s="4"/>
      <c r="I690" s="4"/>
      <c r="J690" s="4"/>
      <c r="K690" s="4"/>
      <c r="L690" s="4"/>
      <c r="M690" s="4"/>
      <c r="N690" s="4"/>
      <c r="O690" s="4"/>
      <c r="P690" s="4"/>
      <c r="Q690" s="4"/>
      <c r="R690" s="4"/>
      <c r="S690" s="4"/>
      <c r="T690" s="4"/>
      <c r="U690" s="4"/>
      <c r="V690" s="4"/>
      <c r="W690" s="4"/>
      <c r="X690" s="4"/>
      <c r="Y690" s="4"/>
      <c r="Z690" s="4"/>
    </row>
    <row r="691" spans="1:26" ht="16.5" customHeight="1">
      <c r="A691" s="4"/>
      <c r="B691" s="4"/>
      <c r="C691" s="4"/>
      <c r="D691" s="34"/>
      <c r="E691" s="4"/>
      <c r="F691" s="4"/>
      <c r="G691" s="4"/>
      <c r="H691" s="4"/>
      <c r="I691" s="4"/>
      <c r="J691" s="4"/>
      <c r="K691" s="4"/>
      <c r="L691" s="4"/>
      <c r="M691" s="4"/>
      <c r="N691" s="4"/>
      <c r="O691" s="4"/>
      <c r="P691" s="4"/>
      <c r="Q691" s="4"/>
      <c r="R691" s="4"/>
      <c r="S691" s="4"/>
      <c r="T691" s="4"/>
      <c r="U691" s="4"/>
      <c r="V691" s="4"/>
      <c r="W691" s="4"/>
      <c r="X691" s="4"/>
      <c r="Y691" s="4"/>
      <c r="Z691" s="4"/>
    </row>
    <row r="692" spans="1:26" ht="16.5" customHeight="1">
      <c r="A692" s="4"/>
      <c r="B692" s="4"/>
      <c r="C692" s="4"/>
      <c r="D692" s="34"/>
      <c r="E692" s="4"/>
      <c r="F692" s="4"/>
      <c r="G692" s="4"/>
      <c r="H692" s="4"/>
      <c r="I692" s="4"/>
      <c r="J692" s="4"/>
      <c r="K692" s="4"/>
      <c r="L692" s="4"/>
      <c r="M692" s="4"/>
      <c r="N692" s="4"/>
      <c r="O692" s="4"/>
      <c r="P692" s="4"/>
      <c r="Q692" s="4"/>
      <c r="R692" s="4"/>
      <c r="S692" s="4"/>
      <c r="T692" s="4"/>
      <c r="U692" s="4"/>
      <c r="V692" s="4"/>
      <c r="W692" s="4"/>
      <c r="X692" s="4"/>
      <c r="Y692" s="4"/>
      <c r="Z692" s="4"/>
    </row>
    <row r="693" spans="1:26" ht="16.5" customHeight="1">
      <c r="A693" s="4"/>
      <c r="B693" s="4"/>
      <c r="C693" s="4"/>
      <c r="D693" s="34"/>
      <c r="E693" s="4"/>
      <c r="F693" s="4"/>
      <c r="G693" s="4"/>
      <c r="H693" s="4"/>
      <c r="I693" s="4"/>
      <c r="J693" s="4"/>
      <c r="K693" s="4"/>
      <c r="L693" s="4"/>
      <c r="M693" s="4"/>
      <c r="N693" s="4"/>
      <c r="O693" s="4"/>
      <c r="P693" s="4"/>
      <c r="Q693" s="4"/>
      <c r="R693" s="4"/>
      <c r="S693" s="4"/>
      <c r="T693" s="4"/>
      <c r="U693" s="4"/>
      <c r="V693" s="4"/>
      <c r="W693" s="4"/>
      <c r="X693" s="4"/>
      <c r="Y693" s="4"/>
      <c r="Z693" s="4"/>
    </row>
    <row r="694" spans="1:26" ht="16.5" customHeight="1">
      <c r="A694" s="4"/>
      <c r="B694" s="4"/>
      <c r="C694" s="4"/>
      <c r="D694" s="34"/>
      <c r="E694" s="4"/>
      <c r="F694" s="4"/>
      <c r="G694" s="4"/>
      <c r="H694" s="4"/>
      <c r="I694" s="4"/>
      <c r="J694" s="4"/>
      <c r="K694" s="4"/>
      <c r="L694" s="4"/>
      <c r="M694" s="4"/>
      <c r="N694" s="4"/>
      <c r="O694" s="4"/>
      <c r="P694" s="4"/>
      <c r="Q694" s="4"/>
      <c r="R694" s="4"/>
      <c r="S694" s="4"/>
      <c r="T694" s="4"/>
      <c r="U694" s="4"/>
      <c r="V694" s="4"/>
      <c r="W694" s="4"/>
      <c r="X694" s="4"/>
      <c r="Y694" s="4"/>
      <c r="Z694" s="4"/>
    </row>
    <row r="695" spans="1:26" ht="16.5" customHeight="1">
      <c r="A695" s="4"/>
      <c r="B695" s="4"/>
      <c r="C695" s="4"/>
      <c r="D695" s="34"/>
      <c r="E695" s="4"/>
      <c r="F695" s="4"/>
      <c r="G695" s="4"/>
      <c r="H695" s="4"/>
      <c r="I695" s="4"/>
      <c r="J695" s="4"/>
      <c r="K695" s="4"/>
      <c r="L695" s="4"/>
      <c r="M695" s="4"/>
      <c r="N695" s="4"/>
      <c r="O695" s="4"/>
      <c r="P695" s="4"/>
      <c r="Q695" s="4"/>
      <c r="R695" s="4"/>
      <c r="S695" s="4"/>
      <c r="T695" s="4"/>
      <c r="U695" s="4"/>
      <c r="V695" s="4"/>
      <c r="W695" s="4"/>
      <c r="X695" s="4"/>
      <c r="Y695" s="4"/>
      <c r="Z695" s="4"/>
    </row>
    <row r="696" spans="1:26" ht="16.5" customHeight="1">
      <c r="A696" s="4"/>
      <c r="B696" s="4"/>
      <c r="C696" s="4"/>
      <c r="D696" s="34"/>
      <c r="E696" s="4"/>
      <c r="F696" s="4"/>
      <c r="G696" s="4"/>
      <c r="H696" s="4"/>
      <c r="I696" s="4"/>
      <c r="J696" s="4"/>
      <c r="K696" s="4"/>
      <c r="L696" s="4"/>
      <c r="M696" s="4"/>
      <c r="N696" s="4"/>
      <c r="O696" s="4"/>
      <c r="P696" s="4"/>
      <c r="Q696" s="4"/>
      <c r="R696" s="4"/>
      <c r="S696" s="4"/>
      <c r="T696" s="4"/>
      <c r="U696" s="4"/>
      <c r="V696" s="4"/>
      <c r="W696" s="4"/>
      <c r="X696" s="4"/>
      <c r="Y696" s="4"/>
      <c r="Z696" s="4"/>
    </row>
    <row r="697" spans="1:26" ht="16.5" customHeight="1">
      <c r="A697" s="4"/>
      <c r="B697" s="4"/>
      <c r="C697" s="4"/>
      <c r="D697" s="34"/>
      <c r="E697" s="4"/>
      <c r="F697" s="4"/>
      <c r="G697" s="4"/>
      <c r="H697" s="4"/>
      <c r="I697" s="4"/>
      <c r="J697" s="4"/>
      <c r="K697" s="4"/>
      <c r="L697" s="4"/>
      <c r="M697" s="4"/>
      <c r="N697" s="4"/>
      <c r="O697" s="4"/>
      <c r="P697" s="4"/>
      <c r="Q697" s="4"/>
      <c r="R697" s="4"/>
      <c r="S697" s="4"/>
      <c r="T697" s="4"/>
      <c r="U697" s="4"/>
      <c r="V697" s="4"/>
      <c r="W697" s="4"/>
      <c r="X697" s="4"/>
      <c r="Y697" s="4"/>
      <c r="Z697" s="4"/>
    </row>
    <row r="698" spans="1:26" ht="16.5" customHeight="1">
      <c r="A698" s="4"/>
      <c r="B698" s="4"/>
      <c r="C698" s="4"/>
      <c r="D698" s="34"/>
      <c r="E698" s="4"/>
      <c r="F698" s="4"/>
      <c r="G698" s="4"/>
      <c r="H698" s="4"/>
      <c r="I698" s="4"/>
      <c r="J698" s="4"/>
      <c r="K698" s="4"/>
      <c r="L698" s="4"/>
      <c r="M698" s="4"/>
      <c r="N698" s="4"/>
      <c r="O698" s="4"/>
      <c r="P698" s="4"/>
      <c r="Q698" s="4"/>
      <c r="R698" s="4"/>
      <c r="S698" s="4"/>
      <c r="T698" s="4"/>
      <c r="U698" s="4"/>
      <c r="V698" s="4"/>
      <c r="W698" s="4"/>
      <c r="X698" s="4"/>
      <c r="Y698" s="4"/>
      <c r="Z698" s="4"/>
    </row>
    <row r="699" spans="1:26" ht="16.5" customHeight="1">
      <c r="A699" s="4"/>
      <c r="B699" s="4"/>
      <c r="C699" s="4"/>
      <c r="D699" s="34"/>
      <c r="E699" s="4"/>
      <c r="F699" s="4"/>
      <c r="G699" s="4"/>
      <c r="H699" s="4"/>
      <c r="I699" s="4"/>
      <c r="J699" s="4"/>
      <c r="K699" s="4"/>
      <c r="L699" s="4"/>
      <c r="M699" s="4"/>
      <c r="N699" s="4"/>
      <c r="O699" s="4"/>
      <c r="P699" s="4"/>
      <c r="Q699" s="4"/>
      <c r="R699" s="4"/>
      <c r="S699" s="4"/>
      <c r="T699" s="4"/>
      <c r="U699" s="4"/>
      <c r="V699" s="4"/>
      <c r="W699" s="4"/>
      <c r="X699" s="4"/>
      <c r="Y699" s="4"/>
      <c r="Z699" s="4"/>
    </row>
    <row r="700" spans="1:26" ht="16.5" customHeight="1">
      <c r="A700" s="4"/>
      <c r="B700" s="4"/>
      <c r="C700" s="4"/>
      <c r="D700" s="34"/>
      <c r="E700" s="4"/>
      <c r="F700" s="4"/>
      <c r="G700" s="4"/>
      <c r="H700" s="4"/>
      <c r="I700" s="4"/>
      <c r="J700" s="4"/>
      <c r="K700" s="4"/>
      <c r="L700" s="4"/>
      <c r="M700" s="4"/>
      <c r="N700" s="4"/>
      <c r="O700" s="4"/>
      <c r="P700" s="4"/>
      <c r="Q700" s="4"/>
      <c r="R700" s="4"/>
      <c r="S700" s="4"/>
      <c r="T700" s="4"/>
      <c r="U700" s="4"/>
      <c r="V700" s="4"/>
      <c r="W700" s="4"/>
      <c r="X700" s="4"/>
      <c r="Y700" s="4"/>
      <c r="Z700" s="4"/>
    </row>
    <row r="701" spans="1:26" ht="16.5" customHeight="1">
      <c r="A701" s="4"/>
      <c r="B701" s="4"/>
      <c r="C701" s="4"/>
      <c r="D701" s="34"/>
      <c r="E701" s="4"/>
      <c r="F701" s="4"/>
      <c r="G701" s="4"/>
      <c r="H701" s="4"/>
      <c r="I701" s="4"/>
      <c r="J701" s="4"/>
      <c r="K701" s="4"/>
      <c r="L701" s="4"/>
      <c r="M701" s="4"/>
      <c r="N701" s="4"/>
      <c r="O701" s="4"/>
      <c r="P701" s="4"/>
      <c r="Q701" s="4"/>
      <c r="R701" s="4"/>
      <c r="S701" s="4"/>
      <c r="T701" s="4"/>
      <c r="U701" s="4"/>
      <c r="V701" s="4"/>
      <c r="W701" s="4"/>
      <c r="X701" s="4"/>
      <c r="Y701" s="4"/>
      <c r="Z701" s="4"/>
    </row>
    <row r="702" spans="1:26" ht="16.5" customHeight="1">
      <c r="A702" s="4"/>
      <c r="B702" s="4"/>
      <c r="C702" s="4"/>
      <c r="D702" s="34"/>
      <c r="E702" s="4"/>
      <c r="F702" s="4"/>
      <c r="G702" s="4"/>
      <c r="H702" s="4"/>
      <c r="I702" s="4"/>
      <c r="J702" s="4"/>
      <c r="K702" s="4"/>
      <c r="L702" s="4"/>
      <c r="M702" s="4"/>
      <c r="N702" s="4"/>
      <c r="O702" s="4"/>
      <c r="P702" s="4"/>
      <c r="Q702" s="4"/>
      <c r="R702" s="4"/>
      <c r="S702" s="4"/>
      <c r="T702" s="4"/>
      <c r="U702" s="4"/>
      <c r="V702" s="4"/>
      <c r="W702" s="4"/>
      <c r="X702" s="4"/>
      <c r="Y702" s="4"/>
      <c r="Z702" s="4"/>
    </row>
    <row r="703" spans="1:26" ht="16.5" customHeight="1">
      <c r="A703" s="4"/>
      <c r="B703" s="4"/>
      <c r="C703" s="4"/>
      <c r="D703" s="34"/>
      <c r="E703" s="4"/>
      <c r="F703" s="4"/>
      <c r="G703" s="4"/>
      <c r="H703" s="4"/>
      <c r="I703" s="4"/>
      <c r="J703" s="4"/>
      <c r="K703" s="4"/>
      <c r="L703" s="4"/>
      <c r="M703" s="4"/>
      <c r="N703" s="4"/>
      <c r="O703" s="4"/>
      <c r="P703" s="4"/>
      <c r="Q703" s="4"/>
      <c r="R703" s="4"/>
      <c r="S703" s="4"/>
      <c r="T703" s="4"/>
      <c r="U703" s="4"/>
      <c r="V703" s="4"/>
      <c r="W703" s="4"/>
      <c r="X703" s="4"/>
      <c r="Y703" s="4"/>
      <c r="Z703" s="4"/>
    </row>
    <row r="704" spans="1:26" ht="16.5" customHeight="1">
      <c r="A704" s="4"/>
      <c r="B704" s="4"/>
      <c r="C704" s="4"/>
      <c r="D704" s="34"/>
      <c r="E704" s="4"/>
      <c r="F704" s="4"/>
      <c r="G704" s="4"/>
      <c r="H704" s="4"/>
      <c r="I704" s="4"/>
      <c r="J704" s="4"/>
      <c r="K704" s="4"/>
      <c r="L704" s="4"/>
      <c r="M704" s="4"/>
      <c r="N704" s="4"/>
      <c r="O704" s="4"/>
      <c r="P704" s="4"/>
      <c r="Q704" s="4"/>
      <c r="R704" s="4"/>
      <c r="S704" s="4"/>
      <c r="T704" s="4"/>
      <c r="U704" s="4"/>
      <c r="V704" s="4"/>
      <c r="W704" s="4"/>
      <c r="X704" s="4"/>
      <c r="Y704" s="4"/>
      <c r="Z704" s="4"/>
    </row>
    <row r="705" spans="1:26" ht="16.5" customHeight="1">
      <c r="A705" s="4"/>
      <c r="B705" s="4"/>
      <c r="C705" s="4"/>
      <c r="D705" s="34"/>
      <c r="E705" s="4"/>
      <c r="F705" s="4"/>
      <c r="G705" s="4"/>
      <c r="H705" s="4"/>
      <c r="I705" s="4"/>
      <c r="J705" s="4"/>
      <c r="K705" s="4"/>
      <c r="L705" s="4"/>
      <c r="M705" s="4"/>
      <c r="N705" s="4"/>
      <c r="O705" s="4"/>
      <c r="P705" s="4"/>
      <c r="Q705" s="4"/>
      <c r="R705" s="4"/>
      <c r="S705" s="4"/>
      <c r="T705" s="4"/>
      <c r="U705" s="4"/>
      <c r="V705" s="4"/>
      <c r="W705" s="4"/>
      <c r="X705" s="4"/>
      <c r="Y705" s="4"/>
      <c r="Z705" s="4"/>
    </row>
    <row r="706" spans="1:26" ht="16.5" customHeight="1">
      <c r="A706" s="4"/>
      <c r="B706" s="4"/>
      <c r="C706" s="4"/>
      <c r="D706" s="34"/>
      <c r="E706" s="4"/>
      <c r="F706" s="4"/>
      <c r="G706" s="4"/>
      <c r="H706" s="4"/>
      <c r="I706" s="4"/>
      <c r="J706" s="4"/>
      <c r="K706" s="4"/>
      <c r="L706" s="4"/>
      <c r="M706" s="4"/>
      <c r="N706" s="4"/>
      <c r="O706" s="4"/>
      <c r="P706" s="4"/>
      <c r="Q706" s="4"/>
      <c r="R706" s="4"/>
      <c r="S706" s="4"/>
      <c r="T706" s="4"/>
      <c r="U706" s="4"/>
      <c r="V706" s="4"/>
      <c r="W706" s="4"/>
      <c r="X706" s="4"/>
      <c r="Y706" s="4"/>
      <c r="Z706" s="4"/>
    </row>
    <row r="707" spans="1:26" ht="16.5" customHeight="1">
      <c r="A707" s="4"/>
      <c r="B707" s="4"/>
      <c r="C707" s="4"/>
      <c r="D707" s="34"/>
      <c r="E707" s="4"/>
      <c r="F707" s="4"/>
      <c r="G707" s="4"/>
      <c r="H707" s="4"/>
      <c r="I707" s="4"/>
      <c r="J707" s="4"/>
      <c r="K707" s="4"/>
      <c r="L707" s="4"/>
      <c r="M707" s="4"/>
      <c r="N707" s="4"/>
      <c r="O707" s="4"/>
      <c r="P707" s="4"/>
      <c r="Q707" s="4"/>
      <c r="R707" s="4"/>
      <c r="S707" s="4"/>
      <c r="T707" s="4"/>
      <c r="U707" s="4"/>
      <c r="V707" s="4"/>
      <c r="W707" s="4"/>
      <c r="X707" s="4"/>
      <c r="Y707" s="4"/>
      <c r="Z707" s="4"/>
    </row>
    <row r="708" spans="1:26" ht="16.5" customHeight="1">
      <c r="A708" s="4"/>
      <c r="B708" s="4"/>
      <c r="C708" s="4"/>
      <c r="D708" s="34"/>
      <c r="E708" s="4"/>
      <c r="F708" s="4"/>
      <c r="G708" s="4"/>
      <c r="H708" s="4"/>
      <c r="I708" s="4"/>
      <c r="J708" s="4"/>
      <c r="K708" s="4"/>
      <c r="L708" s="4"/>
      <c r="M708" s="4"/>
      <c r="N708" s="4"/>
      <c r="O708" s="4"/>
      <c r="P708" s="4"/>
      <c r="Q708" s="4"/>
      <c r="R708" s="4"/>
      <c r="S708" s="4"/>
      <c r="T708" s="4"/>
      <c r="U708" s="4"/>
      <c r="V708" s="4"/>
      <c r="W708" s="4"/>
      <c r="X708" s="4"/>
      <c r="Y708" s="4"/>
      <c r="Z708" s="4"/>
    </row>
    <row r="709" spans="1:26" ht="16.5" customHeight="1">
      <c r="A709" s="4"/>
      <c r="B709" s="4"/>
      <c r="C709" s="4"/>
      <c r="D709" s="34"/>
      <c r="E709" s="4"/>
      <c r="F709" s="4"/>
      <c r="G709" s="4"/>
      <c r="H709" s="4"/>
      <c r="I709" s="4"/>
      <c r="J709" s="4"/>
      <c r="K709" s="4"/>
      <c r="L709" s="4"/>
      <c r="M709" s="4"/>
      <c r="N709" s="4"/>
      <c r="O709" s="4"/>
      <c r="P709" s="4"/>
      <c r="Q709" s="4"/>
      <c r="R709" s="4"/>
      <c r="S709" s="4"/>
      <c r="T709" s="4"/>
      <c r="U709" s="4"/>
      <c r="V709" s="4"/>
      <c r="W709" s="4"/>
      <c r="X709" s="4"/>
      <c r="Y709" s="4"/>
      <c r="Z709" s="4"/>
    </row>
    <row r="710" spans="1:26" ht="16.5" customHeight="1">
      <c r="A710" s="4"/>
      <c r="B710" s="4"/>
      <c r="C710" s="4"/>
      <c r="D710" s="34"/>
      <c r="E710" s="4"/>
      <c r="F710" s="4"/>
      <c r="G710" s="4"/>
      <c r="H710" s="4"/>
      <c r="I710" s="4"/>
      <c r="J710" s="4"/>
      <c r="K710" s="4"/>
      <c r="L710" s="4"/>
      <c r="M710" s="4"/>
      <c r="N710" s="4"/>
      <c r="O710" s="4"/>
      <c r="P710" s="4"/>
      <c r="Q710" s="4"/>
      <c r="R710" s="4"/>
      <c r="S710" s="4"/>
      <c r="T710" s="4"/>
      <c r="U710" s="4"/>
      <c r="V710" s="4"/>
      <c r="W710" s="4"/>
      <c r="X710" s="4"/>
      <c r="Y710" s="4"/>
      <c r="Z710" s="4"/>
    </row>
    <row r="711" spans="1:26" ht="16.5" customHeight="1">
      <c r="A711" s="4"/>
      <c r="B711" s="4"/>
      <c r="C711" s="4"/>
      <c r="D711" s="34"/>
      <c r="E711" s="4"/>
      <c r="F711" s="4"/>
      <c r="G711" s="4"/>
      <c r="H711" s="4"/>
      <c r="I711" s="4"/>
      <c r="J711" s="4"/>
      <c r="K711" s="4"/>
      <c r="L711" s="4"/>
      <c r="M711" s="4"/>
      <c r="N711" s="4"/>
      <c r="O711" s="4"/>
      <c r="P711" s="4"/>
      <c r="Q711" s="4"/>
      <c r="R711" s="4"/>
      <c r="S711" s="4"/>
      <c r="T711" s="4"/>
      <c r="U711" s="4"/>
      <c r="V711" s="4"/>
      <c r="W711" s="4"/>
      <c r="X711" s="4"/>
      <c r="Y711" s="4"/>
      <c r="Z711" s="4"/>
    </row>
    <row r="712" spans="1:26" ht="16.5" customHeight="1">
      <c r="A712" s="4"/>
      <c r="B712" s="4"/>
      <c r="C712" s="4"/>
      <c r="D712" s="34"/>
      <c r="E712" s="4"/>
      <c r="F712" s="4"/>
      <c r="G712" s="4"/>
      <c r="H712" s="4"/>
      <c r="I712" s="4"/>
      <c r="J712" s="4"/>
      <c r="K712" s="4"/>
      <c r="L712" s="4"/>
      <c r="M712" s="4"/>
      <c r="N712" s="4"/>
      <c r="O712" s="4"/>
      <c r="P712" s="4"/>
      <c r="Q712" s="4"/>
      <c r="R712" s="4"/>
      <c r="S712" s="4"/>
      <c r="T712" s="4"/>
      <c r="U712" s="4"/>
      <c r="V712" s="4"/>
      <c r="W712" s="4"/>
      <c r="X712" s="4"/>
      <c r="Y712" s="4"/>
      <c r="Z712" s="4"/>
    </row>
    <row r="713" spans="1:26" ht="16.5" customHeight="1">
      <c r="A713" s="4"/>
      <c r="B713" s="4"/>
      <c r="C713" s="4"/>
      <c r="D713" s="34"/>
      <c r="E713" s="4"/>
      <c r="F713" s="4"/>
      <c r="G713" s="4"/>
      <c r="H713" s="4"/>
      <c r="I713" s="4"/>
      <c r="J713" s="4"/>
      <c r="K713" s="4"/>
      <c r="L713" s="4"/>
      <c r="M713" s="4"/>
      <c r="N713" s="4"/>
      <c r="O713" s="4"/>
      <c r="P713" s="4"/>
      <c r="Q713" s="4"/>
      <c r="R713" s="4"/>
      <c r="S713" s="4"/>
      <c r="T713" s="4"/>
      <c r="U713" s="4"/>
      <c r="V713" s="4"/>
      <c r="W713" s="4"/>
      <c r="X713" s="4"/>
      <c r="Y713" s="4"/>
      <c r="Z713" s="4"/>
    </row>
    <row r="714" spans="1:26" ht="16.5" customHeight="1">
      <c r="A714" s="4"/>
      <c r="B714" s="4"/>
      <c r="C714" s="4"/>
      <c r="D714" s="34"/>
      <c r="E714" s="4"/>
      <c r="F714" s="4"/>
      <c r="G714" s="4"/>
      <c r="H714" s="4"/>
      <c r="I714" s="4"/>
      <c r="J714" s="4"/>
      <c r="K714" s="4"/>
      <c r="L714" s="4"/>
      <c r="M714" s="4"/>
      <c r="N714" s="4"/>
      <c r="O714" s="4"/>
      <c r="P714" s="4"/>
      <c r="Q714" s="4"/>
      <c r="R714" s="4"/>
      <c r="S714" s="4"/>
      <c r="T714" s="4"/>
      <c r="U714" s="4"/>
      <c r="V714" s="4"/>
      <c r="W714" s="4"/>
      <c r="X714" s="4"/>
      <c r="Y714" s="4"/>
      <c r="Z714" s="4"/>
    </row>
    <row r="715" spans="1:26" ht="16.5" customHeight="1">
      <c r="A715" s="4"/>
      <c r="B715" s="4"/>
      <c r="C715" s="4"/>
      <c r="D715" s="34"/>
      <c r="E715" s="4"/>
      <c r="F715" s="4"/>
      <c r="G715" s="4"/>
      <c r="H715" s="4"/>
      <c r="I715" s="4"/>
      <c r="J715" s="4"/>
      <c r="K715" s="4"/>
      <c r="L715" s="4"/>
      <c r="M715" s="4"/>
      <c r="N715" s="4"/>
      <c r="O715" s="4"/>
      <c r="P715" s="4"/>
      <c r="Q715" s="4"/>
      <c r="R715" s="4"/>
      <c r="S715" s="4"/>
      <c r="T715" s="4"/>
      <c r="U715" s="4"/>
      <c r="V715" s="4"/>
      <c r="W715" s="4"/>
      <c r="X715" s="4"/>
      <c r="Y715" s="4"/>
      <c r="Z715" s="4"/>
    </row>
    <row r="716" spans="1:26" ht="16.5" customHeight="1">
      <c r="A716" s="4"/>
      <c r="B716" s="4"/>
      <c r="C716" s="4"/>
      <c r="D716" s="34"/>
      <c r="E716" s="4"/>
      <c r="F716" s="4"/>
      <c r="G716" s="4"/>
      <c r="H716" s="4"/>
      <c r="I716" s="4"/>
      <c r="J716" s="4"/>
      <c r="K716" s="4"/>
      <c r="L716" s="4"/>
      <c r="M716" s="4"/>
      <c r="N716" s="4"/>
      <c r="O716" s="4"/>
      <c r="P716" s="4"/>
      <c r="Q716" s="4"/>
      <c r="R716" s="4"/>
      <c r="S716" s="4"/>
      <c r="T716" s="4"/>
      <c r="U716" s="4"/>
      <c r="V716" s="4"/>
      <c r="W716" s="4"/>
      <c r="X716" s="4"/>
      <c r="Y716" s="4"/>
      <c r="Z716" s="4"/>
    </row>
    <row r="717" spans="1:26" ht="16.5" customHeight="1">
      <c r="A717" s="4"/>
      <c r="B717" s="4"/>
      <c r="C717" s="4"/>
      <c r="D717" s="34"/>
      <c r="E717" s="4"/>
      <c r="F717" s="4"/>
      <c r="G717" s="4"/>
      <c r="H717" s="4"/>
      <c r="I717" s="4"/>
      <c r="J717" s="4"/>
      <c r="K717" s="4"/>
      <c r="L717" s="4"/>
      <c r="M717" s="4"/>
      <c r="N717" s="4"/>
      <c r="O717" s="4"/>
      <c r="P717" s="4"/>
      <c r="Q717" s="4"/>
      <c r="R717" s="4"/>
      <c r="S717" s="4"/>
      <c r="T717" s="4"/>
      <c r="U717" s="4"/>
      <c r="V717" s="4"/>
      <c r="W717" s="4"/>
      <c r="X717" s="4"/>
      <c r="Y717" s="4"/>
      <c r="Z717" s="4"/>
    </row>
    <row r="718" spans="1:26" ht="16.5" customHeight="1">
      <c r="A718" s="4"/>
      <c r="B718" s="4"/>
      <c r="C718" s="4"/>
      <c r="D718" s="34"/>
      <c r="E718" s="4"/>
      <c r="F718" s="4"/>
      <c r="G718" s="4"/>
      <c r="H718" s="4"/>
      <c r="I718" s="4"/>
      <c r="J718" s="4"/>
      <c r="K718" s="4"/>
      <c r="L718" s="4"/>
      <c r="M718" s="4"/>
      <c r="N718" s="4"/>
      <c r="O718" s="4"/>
      <c r="P718" s="4"/>
      <c r="Q718" s="4"/>
      <c r="R718" s="4"/>
      <c r="S718" s="4"/>
      <c r="T718" s="4"/>
      <c r="U718" s="4"/>
      <c r="V718" s="4"/>
      <c r="W718" s="4"/>
      <c r="X718" s="4"/>
      <c r="Y718" s="4"/>
      <c r="Z718" s="4"/>
    </row>
    <row r="719" spans="1:26" ht="16.5" customHeight="1">
      <c r="A719" s="4"/>
      <c r="B719" s="4"/>
      <c r="C719" s="4"/>
      <c r="D719" s="34"/>
      <c r="E719" s="4"/>
      <c r="F719" s="4"/>
      <c r="G719" s="4"/>
      <c r="H719" s="4"/>
      <c r="I719" s="4"/>
      <c r="J719" s="4"/>
      <c r="K719" s="4"/>
      <c r="L719" s="4"/>
      <c r="M719" s="4"/>
      <c r="N719" s="4"/>
      <c r="O719" s="4"/>
      <c r="P719" s="4"/>
      <c r="Q719" s="4"/>
      <c r="R719" s="4"/>
      <c r="S719" s="4"/>
      <c r="T719" s="4"/>
      <c r="U719" s="4"/>
      <c r="V719" s="4"/>
      <c r="W719" s="4"/>
      <c r="X719" s="4"/>
      <c r="Y719" s="4"/>
      <c r="Z719" s="4"/>
    </row>
    <row r="720" spans="1:26" ht="16.5" customHeight="1">
      <c r="A720" s="4"/>
      <c r="B720" s="4"/>
      <c r="C720" s="4"/>
      <c r="D720" s="34"/>
      <c r="E720" s="4"/>
      <c r="F720" s="4"/>
      <c r="G720" s="4"/>
      <c r="H720" s="4"/>
      <c r="I720" s="4"/>
      <c r="J720" s="4"/>
      <c r="K720" s="4"/>
      <c r="L720" s="4"/>
      <c r="M720" s="4"/>
      <c r="N720" s="4"/>
      <c r="O720" s="4"/>
      <c r="P720" s="4"/>
      <c r="Q720" s="4"/>
      <c r="R720" s="4"/>
      <c r="S720" s="4"/>
      <c r="T720" s="4"/>
      <c r="U720" s="4"/>
      <c r="V720" s="4"/>
      <c r="W720" s="4"/>
      <c r="X720" s="4"/>
      <c r="Y720" s="4"/>
      <c r="Z720" s="4"/>
    </row>
    <row r="721" spans="1:26" ht="16.5" customHeight="1">
      <c r="A721" s="4"/>
      <c r="B721" s="4"/>
      <c r="C721" s="4"/>
      <c r="D721" s="34"/>
      <c r="E721" s="4"/>
      <c r="F721" s="4"/>
      <c r="G721" s="4"/>
      <c r="H721" s="4"/>
      <c r="I721" s="4"/>
      <c r="J721" s="4"/>
      <c r="K721" s="4"/>
      <c r="L721" s="4"/>
      <c r="M721" s="4"/>
      <c r="N721" s="4"/>
      <c r="O721" s="4"/>
      <c r="P721" s="4"/>
      <c r="Q721" s="4"/>
      <c r="R721" s="4"/>
      <c r="S721" s="4"/>
      <c r="T721" s="4"/>
      <c r="U721" s="4"/>
      <c r="V721" s="4"/>
      <c r="W721" s="4"/>
      <c r="X721" s="4"/>
      <c r="Y721" s="4"/>
      <c r="Z721" s="4"/>
    </row>
    <row r="722" spans="1:26" ht="16.5" customHeight="1">
      <c r="A722" s="4"/>
      <c r="B722" s="4"/>
      <c r="C722" s="4"/>
      <c r="D722" s="34"/>
      <c r="E722" s="4"/>
      <c r="F722" s="4"/>
      <c r="G722" s="4"/>
      <c r="H722" s="4"/>
      <c r="I722" s="4"/>
      <c r="J722" s="4"/>
      <c r="K722" s="4"/>
      <c r="L722" s="4"/>
      <c r="M722" s="4"/>
      <c r="N722" s="4"/>
      <c r="O722" s="4"/>
      <c r="P722" s="4"/>
      <c r="Q722" s="4"/>
      <c r="R722" s="4"/>
      <c r="S722" s="4"/>
      <c r="T722" s="4"/>
      <c r="U722" s="4"/>
      <c r="V722" s="4"/>
      <c r="W722" s="4"/>
      <c r="X722" s="4"/>
      <c r="Y722" s="4"/>
      <c r="Z722" s="4"/>
    </row>
    <row r="723" spans="1:26" ht="16.5" customHeight="1">
      <c r="A723" s="4"/>
      <c r="B723" s="4"/>
      <c r="C723" s="4"/>
      <c r="D723" s="34"/>
      <c r="E723" s="4"/>
      <c r="F723" s="4"/>
      <c r="G723" s="4"/>
      <c r="H723" s="4"/>
      <c r="I723" s="4"/>
      <c r="J723" s="4"/>
      <c r="K723" s="4"/>
      <c r="L723" s="4"/>
      <c r="M723" s="4"/>
      <c r="N723" s="4"/>
      <c r="O723" s="4"/>
      <c r="P723" s="4"/>
      <c r="Q723" s="4"/>
      <c r="R723" s="4"/>
      <c r="S723" s="4"/>
      <c r="T723" s="4"/>
      <c r="U723" s="4"/>
      <c r="V723" s="4"/>
      <c r="W723" s="4"/>
      <c r="X723" s="4"/>
      <c r="Y723" s="4"/>
      <c r="Z723" s="4"/>
    </row>
    <row r="724" spans="1:26" ht="16.5" customHeight="1">
      <c r="A724" s="4"/>
      <c r="B724" s="4"/>
      <c r="C724" s="4"/>
      <c r="D724" s="34"/>
      <c r="E724" s="4"/>
      <c r="F724" s="4"/>
      <c r="G724" s="4"/>
      <c r="H724" s="4"/>
      <c r="I724" s="4"/>
      <c r="J724" s="4"/>
      <c r="K724" s="4"/>
      <c r="L724" s="4"/>
      <c r="M724" s="4"/>
      <c r="N724" s="4"/>
      <c r="O724" s="4"/>
      <c r="P724" s="4"/>
      <c r="Q724" s="4"/>
      <c r="R724" s="4"/>
      <c r="S724" s="4"/>
      <c r="T724" s="4"/>
      <c r="U724" s="4"/>
      <c r="V724" s="4"/>
      <c r="W724" s="4"/>
      <c r="X724" s="4"/>
      <c r="Y724" s="4"/>
      <c r="Z724" s="4"/>
    </row>
    <row r="725" spans="1:26" ht="16.5" customHeight="1">
      <c r="A725" s="4"/>
      <c r="B725" s="4"/>
      <c r="C725" s="4"/>
      <c r="D725" s="34"/>
      <c r="E725" s="4"/>
      <c r="F725" s="4"/>
      <c r="G725" s="4"/>
      <c r="H725" s="4"/>
      <c r="I725" s="4"/>
      <c r="J725" s="4"/>
      <c r="K725" s="4"/>
      <c r="L725" s="4"/>
      <c r="M725" s="4"/>
      <c r="N725" s="4"/>
      <c r="O725" s="4"/>
      <c r="P725" s="4"/>
      <c r="Q725" s="4"/>
      <c r="R725" s="4"/>
      <c r="S725" s="4"/>
      <c r="T725" s="4"/>
      <c r="U725" s="4"/>
      <c r="V725" s="4"/>
      <c r="W725" s="4"/>
      <c r="X725" s="4"/>
      <c r="Y725" s="4"/>
      <c r="Z725" s="4"/>
    </row>
    <row r="726" spans="1:26" ht="16.5" customHeight="1">
      <c r="A726" s="4"/>
      <c r="B726" s="4"/>
      <c r="C726" s="4"/>
      <c r="D726" s="34"/>
      <c r="E726" s="4"/>
      <c r="F726" s="4"/>
      <c r="G726" s="4"/>
      <c r="H726" s="4"/>
      <c r="I726" s="4"/>
      <c r="J726" s="4"/>
      <c r="K726" s="4"/>
      <c r="L726" s="4"/>
      <c r="M726" s="4"/>
      <c r="N726" s="4"/>
      <c r="O726" s="4"/>
      <c r="P726" s="4"/>
      <c r="Q726" s="4"/>
      <c r="R726" s="4"/>
      <c r="S726" s="4"/>
      <c r="T726" s="4"/>
      <c r="U726" s="4"/>
      <c r="V726" s="4"/>
      <c r="W726" s="4"/>
      <c r="X726" s="4"/>
      <c r="Y726" s="4"/>
      <c r="Z726" s="4"/>
    </row>
    <row r="727" spans="1:26" ht="16.5" customHeight="1">
      <c r="A727" s="4"/>
      <c r="B727" s="4"/>
      <c r="C727" s="4"/>
      <c r="D727" s="34"/>
      <c r="E727" s="4"/>
      <c r="F727" s="4"/>
      <c r="G727" s="4"/>
      <c r="H727" s="4"/>
      <c r="I727" s="4"/>
      <c r="J727" s="4"/>
      <c r="K727" s="4"/>
      <c r="L727" s="4"/>
      <c r="M727" s="4"/>
      <c r="N727" s="4"/>
      <c r="O727" s="4"/>
      <c r="P727" s="4"/>
      <c r="Q727" s="4"/>
      <c r="R727" s="4"/>
      <c r="S727" s="4"/>
      <c r="T727" s="4"/>
      <c r="U727" s="4"/>
      <c r="V727" s="4"/>
      <c r="W727" s="4"/>
      <c r="X727" s="4"/>
      <c r="Y727" s="4"/>
      <c r="Z727" s="4"/>
    </row>
    <row r="728" spans="1:26" ht="16.5" customHeight="1">
      <c r="A728" s="4"/>
      <c r="B728" s="4"/>
      <c r="C728" s="4"/>
      <c r="D728" s="34"/>
      <c r="E728" s="4"/>
      <c r="F728" s="4"/>
      <c r="G728" s="4"/>
      <c r="H728" s="4"/>
      <c r="I728" s="4"/>
      <c r="J728" s="4"/>
      <c r="K728" s="4"/>
      <c r="L728" s="4"/>
      <c r="M728" s="4"/>
      <c r="N728" s="4"/>
      <c r="O728" s="4"/>
      <c r="P728" s="4"/>
      <c r="Q728" s="4"/>
      <c r="R728" s="4"/>
      <c r="S728" s="4"/>
      <c r="T728" s="4"/>
      <c r="U728" s="4"/>
      <c r="V728" s="4"/>
      <c r="W728" s="4"/>
      <c r="X728" s="4"/>
      <c r="Y728" s="4"/>
      <c r="Z728" s="4"/>
    </row>
    <row r="729" spans="1:26" ht="16.5" customHeight="1">
      <c r="A729" s="4"/>
      <c r="B729" s="4"/>
      <c r="C729" s="4"/>
      <c r="D729" s="34"/>
      <c r="E729" s="4"/>
      <c r="F729" s="4"/>
      <c r="G729" s="4"/>
      <c r="H729" s="4"/>
      <c r="I729" s="4"/>
      <c r="J729" s="4"/>
      <c r="K729" s="4"/>
      <c r="L729" s="4"/>
      <c r="M729" s="4"/>
      <c r="N729" s="4"/>
      <c r="O729" s="4"/>
      <c r="P729" s="4"/>
      <c r="Q729" s="4"/>
      <c r="R729" s="4"/>
      <c r="S729" s="4"/>
      <c r="T729" s="4"/>
      <c r="U729" s="4"/>
      <c r="V729" s="4"/>
      <c r="W729" s="4"/>
      <c r="X729" s="4"/>
      <c r="Y729" s="4"/>
      <c r="Z729" s="4"/>
    </row>
    <row r="730" spans="1:26" ht="16.5" customHeight="1">
      <c r="A730" s="4"/>
      <c r="B730" s="4"/>
      <c r="C730" s="4"/>
      <c r="D730" s="34"/>
      <c r="E730" s="4"/>
      <c r="F730" s="4"/>
      <c r="G730" s="4"/>
      <c r="H730" s="4"/>
      <c r="I730" s="4"/>
      <c r="J730" s="4"/>
      <c r="K730" s="4"/>
      <c r="L730" s="4"/>
      <c r="M730" s="4"/>
      <c r="N730" s="4"/>
      <c r="O730" s="4"/>
      <c r="P730" s="4"/>
      <c r="Q730" s="4"/>
      <c r="R730" s="4"/>
      <c r="S730" s="4"/>
      <c r="T730" s="4"/>
      <c r="U730" s="4"/>
      <c r="V730" s="4"/>
      <c r="W730" s="4"/>
      <c r="X730" s="4"/>
      <c r="Y730" s="4"/>
      <c r="Z730" s="4"/>
    </row>
    <row r="731" spans="1:26" ht="16.5" customHeight="1">
      <c r="A731" s="4"/>
      <c r="B731" s="4"/>
      <c r="C731" s="4"/>
      <c r="D731" s="34"/>
      <c r="E731" s="4"/>
      <c r="F731" s="4"/>
      <c r="G731" s="4"/>
      <c r="H731" s="4"/>
      <c r="I731" s="4"/>
      <c r="J731" s="4"/>
      <c r="K731" s="4"/>
      <c r="L731" s="4"/>
      <c r="M731" s="4"/>
      <c r="N731" s="4"/>
      <c r="O731" s="4"/>
      <c r="P731" s="4"/>
      <c r="Q731" s="4"/>
      <c r="R731" s="4"/>
      <c r="S731" s="4"/>
      <c r="T731" s="4"/>
      <c r="U731" s="4"/>
      <c r="V731" s="4"/>
      <c r="W731" s="4"/>
      <c r="X731" s="4"/>
      <c r="Y731" s="4"/>
      <c r="Z731" s="4"/>
    </row>
    <row r="732" spans="1:26" ht="16.5" customHeight="1">
      <c r="A732" s="4"/>
      <c r="B732" s="4"/>
      <c r="C732" s="4"/>
      <c r="D732" s="34"/>
      <c r="E732" s="4"/>
      <c r="F732" s="4"/>
      <c r="G732" s="4"/>
      <c r="H732" s="4"/>
      <c r="I732" s="4"/>
      <c r="J732" s="4"/>
      <c r="K732" s="4"/>
      <c r="L732" s="4"/>
      <c r="M732" s="4"/>
      <c r="N732" s="4"/>
      <c r="O732" s="4"/>
      <c r="P732" s="4"/>
      <c r="Q732" s="4"/>
      <c r="R732" s="4"/>
      <c r="S732" s="4"/>
      <c r="T732" s="4"/>
      <c r="U732" s="4"/>
      <c r="V732" s="4"/>
      <c r="W732" s="4"/>
      <c r="X732" s="4"/>
      <c r="Y732" s="4"/>
      <c r="Z732" s="4"/>
    </row>
    <row r="733" spans="1:26" ht="16.5" customHeight="1">
      <c r="A733" s="4"/>
      <c r="B733" s="4"/>
      <c r="C733" s="4"/>
      <c r="D733" s="34"/>
      <c r="E733" s="4"/>
      <c r="F733" s="4"/>
      <c r="G733" s="4"/>
      <c r="H733" s="4"/>
      <c r="I733" s="4"/>
      <c r="J733" s="4"/>
      <c r="K733" s="4"/>
      <c r="L733" s="4"/>
      <c r="M733" s="4"/>
      <c r="N733" s="4"/>
      <c r="O733" s="4"/>
      <c r="P733" s="4"/>
      <c r="Q733" s="4"/>
      <c r="R733" s="4"/>
      <c r="S733" s="4"/>
      <c r="T733" s="4"/>
      <c r="U733" s="4"/>
      <c r="V733" s="4"/>
      <c r="W733" s="4"/>
      <c r="X733" s="4"/>
      <c r="Y733" s="4"/>
      <c r="Z733" s="4"/>
    </row>
    <row r="734" spans="1:26" ht="16.5" customHeight="1">
      <c r="A734" s="4"/>
      <c r="B734" s="4"/>
      <c r="C734" s="4"/>
      <c r="D734" s="34"/>
      <c r="E734" s="4"/>
      <c r="F734" s="4"/>
      <c r="G734" s="4"/>
      <c r="H734" s="4"/>
      <c r="I734" s="4"/>
      <c r="J734" s="4"/>
      <c r="K734" s="4"/>
      <c r="L734" s="4"/>
      <c r="M734" s="4"/>
      <c r="N734" s="4"/>
      <c r="O734" s="4"/>
      <c r="P734" s="4"/>
      <c r="Q734" s="4"/>
      <c r="R734" s="4"/>
      <c r="S734" s="4"/>
      <c r="T734" s="4"/>
      <c r="U734" s="4"/>
      <c r="V734" s="4"/>
      <c r="W734" s="4"/>
      <c r="X734" s="4"/>
      <c r="Y734" s="4"/>
      <c r="Z734" s="4"/>
    </row>
    <row r="735" spans="1:26" ht="16.5" customHeight="1">
      <c r="A735" s="4"/>
      <c r="B735" s="4"/>
      <c r="C735" s="4"/>
      <c r="D735" s="34"/>
      <c r="E735" s="4"/>
      <c r="F735" s="4"/>
      <c r="G735" s="4"/>
      <c r="H735" s="4"/>
      <c r="I735" s="4"/>
      <c r="J735" s="4"/>
      <c r="K735" s="4"/>
      <c r="L735" s="4"/>
      <c r="M735" s="4"/>
      <c r="N735" s="4"/>
      <c r="O735" s="4"/>
      <c r="P735" s="4"/>
      <c r="Q735" s="4"/>
      <c r="R735" s="4"/>
      <c r="S735" s="4"/>
      <c r="T735" s="4"/>
      <c r="U735" s="4"/>
      <c r="V735" s="4"/>
      <c r="W735" s="4"/>
      <c r="X735" s="4"/>
      <c r="Y735" s="4"/>
      <c r="Z735" s="4"/>
    </row>
    <row r="736" spans="1:26" ht="16.5" customHeight="1">
      <c r="A736" s="4"/>
      <c r="B736" s="4"/>
      <c r="C736" s="4"/>
      <c r="D736" s="34"/>
      <c r="E736" s="4"/>
      <c r="F736" s="4"/>
      <c r="G736" s="4"/>
      <c r="H736" s="4"/>
      <c r="I736" s="4"/>
      <c r="J736" s="4"/>
      <c r="K736" s="4"/>
      <c r="L736" s="4"/>
      <c r="M736" s="4"/>
      <c r="N736" s="4"/>
      <c r="O736" s="4"/>
      <c r="P736" s="4"/>
      <c r="Q736" s="4"/>
      <c r="R736" s="4"/>
      <c r="S736" s="4"/>
      <c r="T736" s="4"/>
      <c r="U736" s="4"/>
      <c r="V736" s="4"/>
      <c r="W736" s="4"/>
      <c r="X736" s="4"/>
      <c r="Y736" s="4"/>
      <c r="Z736" s="4"/>
    </row>
    <row r="737" spans="1:26" ht="16.5" customHeight="1">
      <c r="A737" s="4"/>
      <c r="B737" s="4"/>
      <c r="C737" s="4"/>
      <c r="D737" s="34"/>
      <c r="E737" s="4"/>
      <c r="F737" s="4"/>
      <c r="G737" s="4"/>
      <c r="H737" s="4"/>
      <c r="I737" s="4"/>
      <c r="J737" s="4"/>
      <c r="K737" s="4"/>
      <c r="L737" s="4"/>
      <c r="M737" s="4"/>
      <c r="N737" s="4"/>
      <c r="O737" s="4"/>
      <c r="P737" s="4"/>
      <c r="Q737" s="4"/>
      <c r="R737" s="4"/>
      <c r="S737" s="4"/>
      <c r="T737" s="4"/>
      <c r="U737" s="4"/>
      <c r="V737" s="4"/>
      <c r="W737" s="4"/>
      <c r="X737" s="4"/>
      <c r="Y737" s="4"/>
      <c r="Z737" s="4"/>
    </row>
    <row r="738" spans="1:26" ht="16.5" customHeight="1">
      <c r="A738" s="4"/>
      <c r="B738" s="4"/>
      <c r="C738" s="4"/>
      <c r="D738" s="34"/>
      <c r="E738" s="4"/>
      <c r="F738" s="4"/>
      <c r="G738" s="4"/>
      <c r="H738" s="4"/>
      <c r="I738" s="4"/>
      <c r="J738" s="4"/>
      <c r="K738" s="4"/>
      <c r="L738" s="4"/>
      <c r="M738" s="4"/>
      <c r="N738" s="4"/>
      <c r="O738" s="4"/>
      <c r="P738" s="4"/>
      <c r="Q738" s="4"/>
      <c r="R738" s="4"/>
      <c r="S738" s="4"/>
      <c r="T738" s="4"/>
      <c r="U738" s="4"/>
      <c r="V738" s="4"/>
      <c r="W738" s="4"/>
      <c r="X738" s="4"/>
      <c r="Y738" s="4"/>
      <c r="Z738" s="4"/>
    </row>
    <row r="739" spans="1:26" ht="16.5" customHeight="1">
      <c r="A739" s="4"/>
      <c r="B739" s="4"/>
      <c r="C739" s="4"/>
      <c r="D739" s="34"/>
      <c r="E739" s="4"/>
      <c r="F739" s="4"/>
      <c r="G739" s="4"/>
      <c r="H739" s="4"/>
      <c r="I739" s="4"/>
      <c r="J739" s="4"/>
      <c r="K739" s="4"/>
      <c r="L739" s="4"/>
      <c r="M739" s="4"/>
      <c r="N739" s="4"/>
      <c r="O739" s="4"/>
      <c r="P739" s="4"/>
      <c r="Q739" s="4"/>
      <c r="R739" s="4"/>
      <c r="S739" s="4"/>
      <c r="T739" s="4"/>
      <c r="U739" s="4"/>
      <c r="V739" s="4"/>
      <c r="W739" s="4"/>
      <c r="X739" s="4"/>
      <c r="Y739" s="4"/>
      <c r="Z739" s="4"/>
    </row>
    <row r="740" spans="1:26" ht="16.5" customHeight="1">
      <c r="A740" s="4"/>
      <c r="B740" s="4"/>
      <c r="C740" s="4"/>
      <c r="D740" s="34"/>
      <c r="E740" s="4"/>
      <c r="F740" s="4"/>
      <c r="G740" s="4"/>
      <c r="H740" s="4"/>
      <c r="I740" s="4"/>
      <c r="J740" s="4"/>
      <c r="K740" s="4"/>
      <c r="L740" s="4"/>
      <c r="M740" s="4"/>
      <c r="N740" s="4"/>
      <c r="O740" s="4"/>
      <c r="P740" s="4"/>
      <c r="Q740" s="4"/>
      <c r="R740" s="4"/>
      <c r="S740" s="4"/>
      <c r="T740" s="4"/>
      <c r="U740" s="4"/>
      <c r="V740" s="4"/>
      <c r="W740" s="4"/>
      <c r="X740" s="4"/>
      <c r="Y740" s="4"/>
      <c r="Z740" s="4"/>
    </row>
    <row r="741" spans="1:26" ht="16.5" customHeight="1">
      <c r="A741" s="4"/>
      <c r="B741" s="4"/>
      <c r="C741" s="4"/>
      <c r="D741" s="34"/>
      <c r="E741" s="4"/>
      <c r="F741" s="4"/>
      <c r="G741" s="4"/>
      <c r="H741" s="4"/>
      <c r="I741" s="4"/>
      <c r="J741" s="4"/>
      <c r="K741" s="4"/>
      <c r="L741" s="4"/>
      <c r="M741" s="4"/>
      <c r="N741" s="4"/>
      <c r="O741" s="4"/>
      <c r="P741" s="4"/>
      <c r="Q741" s="4"/>
      <c r="R741" s="4"/>
      <c r="S741" s="4"/>
      <c r="T741" s="4"/>
      <c r="U741" s="4"/>
      <c r="V741" s="4"/>
      <c r="W741" s="4"/>
      <c r="X741" s="4"/>
      <c r="Y741" s="4"/>
      <c r="Z741" s="4"/>
    </row>
    <row r="742" spans="1:26" ht="16.5" customHeight="1">
      <c r="A742" s="4"/>
      <c r="B742" s="4"/>
      <c r="C742" s="4"/>
      <c r="D742" s="34"/>
      <c r="E742" s="4"/>
      <c r="F742" s="4"/>
      <c r="G742" s="4"/>
      <c r="H742" s="4"/>
      <c r="I742" s="4"/>
      <c r="J742" s="4"/>
      <c r="K742" s="4"/>
      <c r="L742" s="4"/>
      <c r="M742" s="4"/>
      <c r="N742" s="4"/>
      <c r="O742" s="4"/>
      <c r="P742" s="4"/>
      <c r="Q742" s="4"/>
      <c r="R742" s="4"/>
      <c r="S742" s="4"/>
      <c r="T742" s="4"/>
      <c r="U742" s="4"/>
      <c r="V742" s="4"/>
      <c r="W742" s="4"/>
      <c r="X742" s="4"/>
      <c r="Y742" s="4"/>
      <c r="Z742" s="4"/>
    </row>
    <row r="743" spans="1:26" ht="16.5" customHeight="1">
      <c r="A743" s="4"/>
      <c r="B743" s="4"/>
      <c r="C743" s="4"/>
      <c r="D743" s="34"/>
      <c r="E743" s="4"/>
      <c r="F743" s="4"/>
      <c r="G743" s="4"/>
      <c r="H743" s="4"/>
      <c r="I743" s="4"/>
      <c r="J743" s="4"/>
      <c r="K743" s="4"/>
      <c r="L743" s="4"/>
      <c r="M743" s="4"/>
      <c r="N743" s="4"/>
      <c r="O743" s="4"/>
      <c r="P743" s="4"/>
      <c r="Q743" s="4"/>
      <c r="R743" s="4"/>
      <c r="S743" s="4"/>
      <c r="T743" s="4"/>
      <c r="U743" s="4"/>
      <c r="V743" s="4"/>
      <c r="W743" s="4"/>
      <c r="X743" s="4"/>
      <c r="Y743" s="4"/>
      <c r="Z743" s="4"/>
    </row>
    <row r="744" spans="1:26" ht="16.5" customHeight="1">
      <c r="A744" s="4"/>
      <c r="B744" s="4"/>
      <c r="C744" s="4"/>
      <c r="D744" s="34"/>
      <c r="E744" s="4"/>
      <c r="F744" s="4"/>
      <c r="G744" s="4"/>
      <c r="H744" s="4"/>
      <c r="I744" s="4"/>
      <c r="J744" s="4"/>
      <c r="K744" s="4"/>
      <c r="L744" s="4"/>
      <c r="M744" s="4"/>
      <c r="N744" s="4"/>
      <c r="O744" s="4"/>
      <c r="P744" s="4"/>
      <c r="Q744" s="4"/>
      <c r="R744" s="4"/>
      <c r="S744" s="4"/>
      <c r="T744" s="4"/>
      <c r="U744" s="4"/>
      <c r="V744" s="4"/>
      <c r="W744" s="4"/>
      <c r="X744" s="4"/>
      <c r="Y744" s="4"/>
      <c r="Z744" s="4"/>
    </row>
    <row r="745" spans="1:26" ht="16.5" customHeight="1">
      <c r="A745" s="4"/>
      <c r="B745" s="4"/>
      <c r="C745" s="4"/>
      <c r="D745" s="34"/>
      <c r="E745" s="4"/>
      <c r="F745" s="4"/>
      <c r="G745" s="4"/>
      <c r="H745" s="4"/>
      <c r="I745" s="4"/>
      <c r="J745" s="4"/>
      <c r="K745" s="4"/>
      <c r="L745" s="4"/>
      <c r="M745" s="4"/>
      <c r="N745" s="4"/>
      <c r="O745" s="4"/>
      <c r="P745" s="4"/>
      <c r="Q745" s="4"/>
      <c r="R745" s="4"/>
      <c r="S745" s="4"/>
      <c r="T745" s="4"/>
      <c r="U745" s="4"/>
      <c r="V745" s="4"/>
      <c r="W745" s="4"/>
      <c r="X745" s="4"/>
      <c r="Y745" s="4"/>
      <c r="Z745" s="4"/>
    </row>
    <row r="746" spans="1:26" ht="16.5" customHeight="1">
      <c r="A746" s="4"/>
      <c r="B746" s="4"/>
      <c r="C746" s="4"/>
      <c r="D746" s="34"/>
      <c r="E746" s="4"/>
      <c r="F746" s="4"/>
      <c r="G746" s="4"/>
      <c r="H746" s="4"/>
      <c r="I746" s="4"/>
      <c r="J746" s="4"/>
      <c r="K746" s="4"/>
      <c r="L746" s="4"/>
      <c r="M746" s="4"/>
      <c r="N746" s="4"/>
      <c r="O746" s="4"/>
      <c r="P746" s="4"/>
      <c r="Q746" s="4"/>
      <c r="R746" s="4"/>
      <c r="S746" s="4"/>
      <c r="T746" s="4"/>
      <c r="U746" s="4"/>
      <c r="V746" s="4"/>
      <c r="W746" s="4"/>
      <c r="X746" s="4"/>
      <c r="Y746" s="4"/>
      <c r="Z746" s="4"/>
    </row>
    <row r="747" spans="1:26" ht="16.5" customHeight="1">
      <c r="A747" s="4"/>
      <c r="B747" s="4"/>
      <c r="C747" s="4"/>
      <c r="D747" s="34"/>
      <c r="E747" s="4"/>
      <c r="F747" s="4"/>
      <c r="G747" s="4"/>
      <c r="H747" s="4"/>
      <c r="I747" s="4"/>
      <c r="J747" s="4"/>
      <c r="K747" s="4"/>
      <c r="L747" s="4"/>
      <c r="M747" s="4"/>
      <c r="N747" s="4"/>
      <c r="O747" s="4"/>
      <c r="P747" s="4"/>
      <c r="Q747" s="4"/>
      <c r="R747" s="4"/>
      <c r="S747" s="4"/>
      <c r="T747" s="4"/>
      <c r="U747" s="4"/>
      <c r="V747" s="4"/>
      <c r="W747" s="4"/>
      <c r="X747" s="4"/>
      <c r="Y747" s="4"/>
      <c r="Z747" s="4"/>
    </row>
    <row r="748" spans="1:26" ht="16.5" customHeight="1">
      <c r="A748" s="4"/>
      <c r="B748" s="4"/>
      <c r="C748" s="4"/>
      <c r="D748" s="34"/>
      <c r="E748" s="4"/>
      <c r="F748" s="4"/>
      <c r="G748" s="4"/>
      <c r="H748" s="4"/>
      <c r="I748" s="4"/>
      <c r="J748" s="4"/>
      <c r="K748" s="4"/>
      <c r="L748" s="4"/>
      <c r="M748" s="4"/>
      <c r="N748" s="4"/>
      <c r="O748" s="4"/>
      <c r="P748" s="4"/>
      <c r="Q748" s="4"/>
      <c r="R748" s="4"/>
      <c r="S748" s="4"/>
      <c r="T748" s="4"/>
      <c r="U748" s="4"/>
      <c r="V748" s="4"/>
      <c r="W748" s="4"/>
      <c r="X748" s="4"/>
      <c r="Y748" s="4"/>
      <c r="Z748" s="4"/>
    </row>
    <row r="749" spans="1:26" ht="16.5" customHeight="1">
      <c r="A749" s="4"/>
      <c r="B749" s="4"/>
      <c r="C749" s="4"/>
      <c r="D749" s="34"/>
      <c r="E749" s="4"/>
      <c r="F749" s="4"/>
      <c r="G749" s="4"/>
      <c r="H749" s="4"/>
      <c r="I749" s="4"/>
      <c r="J749" s="4"/>
      <c r="K749" s="4"/>
      <c r="L749" s="4"/>
      <c r="M749" s="4"/>
      <c r="N749" s="4"/>
      <c r="O749" s="4"/>
      <c r="P749" s="4"/>
      <c r="Q749" s="4"/>
      <c r="R749" s="4"/>
      <c r="S749" s="4"/>
      <c r="T749" s="4"/>
      <c r="U749" s="4"/>
      <c r="V749" s="4"/>
      <c r="W749" s="4"/>
      <c r="X749" s="4"/>
      <c r="Y749" s="4"/>
      <c r="Z749" s="4"/>
    </row>
    <row r="750" spans="1:26" ht="16.5" customHeight="1">
      <c r="A750" s="4"/>
      <c r="B750" s="4"/>
      <c r="C750" s="4"/>
      <c r="D750" s="34"/>
      <c r="E750" s="4"/>
      <c r="F750" s="4"/>
      <c r="G750" s="4"/>
      <c r="H750" s="4"/>
      <c r="I750" s="4"/>
      <c r="J750" s="4"/>
      <c r="K750" s="4"/>
      <c r="L750" s="4"/>
      <c r="M750" s="4"/>
      <c r="N750" s="4"/>
      <c r="O750" s="4"/>
      <c r="P750" s="4"/>
      <c r="Q750" s="4"/>
      <c r="R750" s="4"/>
      <c r="S750" s="4"/>
      <c r="T750" s="4"/>
      <c r="U750" s="4"/>
      <c r="V750" s="4"/>
      <c r="W750" s="4"/>
      <c r="X750" s="4"/>
      <c r="Y750" s="4"/>
      <c r="Z750" s="4"/>
    </row>
    <row r="751" spans="1:26" ht="16.5" customHeight="1">
      <c r="A751" s="4"/>
      <c r="B751" s="4"/>
      <c r="C751" s="4"/>
      <c r="D751" s="34"/>
      <c r="E751" s="4"/>
      <c r="F751" s="4"/>
      <c r="G751" s="4"/>
      <c r="H751" s="4"/>
      <c r="I751" s="4"/>
      <c r="J751" s="4"/>
      <c r="K751" s="4"/>
      <c r="L751" s="4"/>
      <c r="M751" s="4"/>
      <c r="N751" s="4"/>
      <c r="O751" s="4"/>
      <c r="P751" s="4"/>
      <c r="Q751" s="4"/>
      <c r="R751" s="4"/>
      <c r="S751" s="4"/>
      <c r="T751" s="4"/>
      <c r="U751" s="4"/>
      <c r="V751" s="4"/>
      <c r="W751" s="4"/>
      <c r="X751" s="4"/>
      <c r="Y751" s="4"/>
      <c r="Z751" s="4"/>
    </row>
    <row r="752" spans="1:26" ht="16.5" customHeight="1">
      <c r="A752" s="4"/>
      <c r="B752" s="4"/>
      <c r="C752" s="4"/>
      <c r="D752" s="34"/>
      <c r="E752" s="4"/>
      <c r="F752" s="4"/>
      <c r="G752" s="4"/>
      <c r="H752" s="4"/>
      <c r="I752" s="4"/>
      <c r="J752" s="4"/>
      <c r="K752" s="4"/>
      <c r="L752" s="4"/>
      <c r="M752" s="4"/>
      <c r="N752" s="4"/>
      <c r="O752" s="4"/>
      <c r="P752" s="4"/>
      <c r="Q752" s="4"/>
      <c r="R752" s="4"/>
      <c r="S752" s="4"/>
      <c r="T752" s="4"/>
      <c r="U752" s="4"/>
      <c r="V752" s="4"/>
      <c r="W752" s="4"/>
      <c r="X752" s="4"/>
      <c r="Y752" s="4"/>
      <c r="Z752" s="4"/>
    </row>
    <row r="753" spans="1:26" ht="16.5" customHeight="1">
      <c r="A753" s="4"/>
      <c r="B753" s="4"/>
      <c r="C753" s="4"/>
      <c r="D753" s="34"/>
      <c r="E753" s="4"/>
      <c r="F753" s="4"/>
      <c r="G753" s="4"/>
      <c r="H753" s="4"/>
      <c r="I753" s="4"/>
      <c r="J753" s="4"/>
      <c r="K753" s="4"/>
      <c r="L753" s="4"/>
      <c r="M753" s="4"/>
      <c r="N753" s="4"/>
      <c r="O753" s="4"/>
      <c r="P753" s="4"/>
      <c r="Q753" s="4"/>
      <c r="R753" s="4"/>
      <c r="S753" s="4"/>
      <c r="T753" s="4"/>
      <c r="U753" s="4"/>
      <c r="V753" s="4"/>
      <c r="W753" s="4"/>
      <c r="X753" s="4"/>
      <c r="Y753" s="4"/>
      <c r="Z753" s="4"/>
    </row>
    <row r="754" spans="1:26" ht="16.5" customHeight="1">
      <c r="A754" s="4"/>
      <c r="B754" s="4"/>
      <c r="C754" s="4"/>
      <c r="D754" s="34"/>
      <c r="E754" s="4"/>
      <c r="F754" s="4"/>
      <c r="G754" s="4"/>
      <c r="H754" s="4"/>
      <c r="I754" s="4"/>
      <c r="J754" s="4"/>
      <c r="K754" s="4"/>
      <c r="L754" s="4"/>
      <c r="M754" s="4"/>
      <c r="N754" s="4"/>
      <c r="O754" s="4"/>
      <c r="P754" s="4"/>
      <c r="Q754" s="4"/>
      <c r="R754" s="4"/>
      <c r="S754" s="4"/>
      <c r="T754" s="4"/>
      <c r="U754" s="4"/>
      <c r="V754" s="4"/>
      <c r="W754" s="4"/>
      <c r="X754" s="4"/>
      <c r="Y754" s="4"/>
      <c r="Z754" s="4"/>
    </row>
    <row r="755" spans="1:26" ht="16.5" customHeight="1">
      <c r="A755" s="4"/>
      <c r="B755" s="4"/>
      <c r="C755" s="4"/>
      <c r="D755" s="34"/>
      <c r="E755" s="4"/>
      <c r="F755" s="4"/>
      <c r="G755" s="4"/>
      <c r="H755" s="4"/>
      <c r="I755" s="4"/>
      <c r="J755" s="4"/>
      <c r="K755" s="4"/>
      <c r="L755" s="4"/>
      <c r="M755" s="4"/>
      <c r="N755" s="4"/>
      <c r="O755" s="4"/>
      <c r="P755" s="4"/>
      <c r="Q755" s="4"/>
      <c r="R755" s="4"/>
      <c r="S755" s="4"/>
      <c r="T755" s="4"/>
      <c r="U755" s="4"/>
      <c r="V755" s="4"/>
      <c r="W755" s="4"/>
      <c r="X755" s="4"/>
      <c r="Y755" s="4"/>
      <c r="Z755" s="4"/>
    </row>
    <row r="756" spans="1:26" ht="16.5" customHeight="1">
      <c r="A756" s="4"/>
      <c r="B756" s="4"/>
      <c r="C756" s="4"/>
      <c r="D756" s="34"/>
      <c r="E756" s="4"/>
      <c r="F756" s="4"/>
      <c r="G756" s="4"/>
      <c r="H756" s="4"/>
      <c r="I756" s="4"/>
      <c r="J756" s="4"/>
      <c r="K756" s="4"/>
      <c r="L756" s="4"/>
      <c r="M756" s="4"/>
      <c r="N756" s="4"/>
      <c r="O756" s="4"/>
      <c r="P756" s="4"/>
      <c r="Q756" s="4"/>
      <c r="R756" s="4"/>
      <c r="S756" s="4"/>
      <c r="T756" s="4"/>
      <c r="U756" s="4"/>
      <c r="V756" s="4"/>
      <c r="W756" s="4"/>
      <c r="X756" s="4"/>
      <c r="Y756" s="4"/>
      <c r="Z756" s="4"/>
    </row>
    <row r="757" spans="1:26" ht="16.5" customHeight="1">
      <c r="A757" s="4"/>
      <c r="B757" s="4"/>
      <c r="C757" s="4"/>
      <c r="D757" s="34"/>
      <c r="E757" s="4"/>
      <c r="F757" s="4"/>
      <c r="G757" s="4"/>
      <c r="H757" s="4"/>
      <c r="I757" s="4"/>
      <c r="J757" s="4"/>
      <c r="K757" s="4"/>
      <c r="L757" s="4"/>
      <c r="M757" s="4"/>
      <c r="N757" s="4"/>
      <c r="O757" s="4"/>
      <c r="P757" s="4"/>
      <c r="Q757" s="4"/>
      <c r="R757" s="4"/>
      <c r="S757" s="4"/>
      <c r="T757" s="4"/>
      <c r="U757" s="4"/>
      <c r="V757" s="4"/>
      <c r="W757" s="4"/>
      <c r="X757" s="4"/>
      <c r="Y757" s="4"/>
      <c r="Z757" s="4"/>
    </row>
    <row r="758" spans="1:26" ht="16.5" customHeight="1">
      <c r="A758" s="4"/>
      <c r="B758" s="4"/>
      <c r="C758" s="4"/>
      <c r="D758" s="34"/>
      <c r="E758" s="4"/>
      <c r="F758" s="4"/>
      <c r="G758" s="4"/>
      <c r="H758" s="4"/>
      <c r="I758" s="4"/>
      <c r="J758" s="4"/>
      <c r="K758" s="4"/>
      <c r="L758" s="4"/>
      <c r="M758" s="4"/>
      <c r="N758" s="4"/>
      <c r="O758" s="4"/>
      <c r="P758" s="4"/>
      <c r="Q758" s="4"/>
      <c r="R758" s="4"/>
      <c r="S758" s="4"/>
      <c r="T758" s="4"/>
      <c r="U758" s="4"/>
      <c r="V758" s="4"/>
      <c r="W758" s="4"/>
      <c r="X758" s="4"/>
      <c r="Y758" s="4"/>
      <c r="Z758" s="4"/>
    </row>
    <row r="759" spans="1:26" ht="16.5" customHeight="1">
      <c r="A759" s="4"/>
      <c r="B759" s="4"/>
      <c r="C759" s="4"/>
      <c r="D759" s="34"/>
      <c r="E759" s="4"/>
      <c r="F759" s="4"/>
      <c r="G759" s="4"/>
      <c r="H759" s="4"/>
      <c r="I759" s="4"/>
      <c r="J759" s="4"/>
      <c r="K759" s="4"/>
      <c r="L759" s="4"/>
      <c r="M759" s="4"/>
      <c r="N759" s="4"/>
      <c r="O759" s="4"/>
      <c r="P759" s="4"/>
      <c r="Q759" s="4"/>
      <c r="R759" s="4"/>
      <c r="S759" s="4"/>
      <c r="T759" s="4"/>
      <c r="U759" s="4"/>
      <c r="V759" s="4"/>
      <c r="W759" s="4"/>
      <c r="X759" s="4"/>
      <c r="Y759" s="4"/>
      <c r="Z759" s="4"/>
    </row>
    <row r="760" spans="1:26" ht="16.5" customHeight="1">
      <c r="A760" s="4"/>
      <c r="B760" s="4"/>
      <c r="C760" s="4"/>
      <c r="D760" s="34"/>
      <c r="E760" s="4"/>
      <c r="F760" s="4"/>
      <c r="G760" s="4"/>
      <c r="H760" s="4"/>
      <c r="I760" s="4"/>
      <c r="J760" s="4"/>
      <c r="K760" s="4"/>
      <c r="L760" s="4"/>
      <c r="M760" s="4"/>
      <c r="N760" s="4"/>
      <c r="O760" s="4"/>
      <c r="P760" s="4"/>
      <c r="Q760" s="4"/>
      <c r="R760" s="4"/>
      <c r="S760" s="4"/>
      <c r="T760" s="4"/>
      <c r="U760" s="4"/>
      <c r="V760" s="4"/>
      <c r="W760" s="4"/>
      <c r="X760" s="4"/>
      <c r="Y760" s="4"/>
      <c r="Z760" s="4"/>
    </row>
    <row r="761" spans="1:26" ht="16.5" customHeight="1">
      <c r="A761" s="4"/>
      <c r="B761" s="4"/>
      <c r="C761" s="4"/>
      <c r="D761" s="34"/>
      <c r="E761" s="4"/>
      <c r="F761" s="4"/>
      <c r="G761" s="4"/>
      <c r="H761" s="4"/>
      <c r="I761" s="4"/>
      <c r="J761" s="4"/>
      <c r="K761" s="4"/>
      <c r="L761" s="4"/>
      <c r="M761" s="4"/>
      <c r="N761" s="4"/>
      <c r="O761" s="4"/>
      <c r="P761" s="4"/>
      <c r="Q761" s="4"/>
      <c r="R761" s="4"/>
      <c r="S761" s="4"/>
      <c r="T761" s="4"/>
      <c r="U761" s="4"/>
      <c r="V761" s="4"/>
      <c r="W761" s="4"/>
      <c r="X761" s="4"/>
      <c r="Y761" s="4"/>
      <c r="Z761" s="4"/>
    </row>
    <row r="762" spans="1:26" ht="16.5" customHeight="1">
      <c r="A762" s="4"/>
      <c r="B762" s="4"/>
      <c r="C762" s="4"/>
      <c r="D762" s="34"/>
      <c r="E762" s="4"/>
      <c r="F762" s="4"/>
      <c r="G762" s="4"/>
      <c r="H762" s="4"/>
      <c r="I762" s="4"/>
      <c r="J762" s="4"/>
      <c r="K762" s="4"/>
      <c r="L762" s="4"/>
      <c r="M762" s="4"/>
      <c r="N762" s="4"/>
      <c r="O762" s="4"/>
      <c r="P762" s="4"/>
      <c r="Q762" s="4"/>
      <c r="R762" s="4"/>
      <c r="S762" s="4"/>
      <c r="T762" s="4"/>
      <c r="U762" s="4"/>
      <c r="V762" s="4"/>
      <c r="W762" s="4"/>
      <c r="X762" s="4"/>
      <c r="Y762" s="4"/>
      <c r="Z762" s="4"/>
    </row>
    <row r="763" spans="1:26" ht="16.5" customHeight="1">
      <c r="A763" s="4"/>
      <c r="B763" s="4"/>
      <c r="C763" s="4"/>
      <c r="D763" s="34"/>
      <c r="E763" s="4"/>
      <c r="F763" s="4"/>
      <c r="G763" s="4"/>
      <c r="H763" s="4"/>
      <c r="I763" s="4"/>
      <c r="J763" s="4"/>
      <c r="K763" s="4"/>
      <c r="L763" s="4"/>
      <c r="M763" s="4"/>
      <c r="N763" s="4"/>
      <c r="O763" s="4"/>
      <c r="P763" s="4"/>
      <c r="Q763" s="4"/>
      <c r="R763" s="4"/>
      <c r="S763" s="4"/>
      <c r="T763" s="4"/>
      <c r="U763" s="4"/>
      <c r="V763" s="4"/>
      <c r="W763" s="4"/>
      <c r="X763" s="4"/>
      <c r="Y763" s="4"/>
      <c r="Z763" s="4"/>
    </row>
    <row r="764" spans="1:26" ht="16.5" customHeight="1">
      <c r="A764" s="4"/>
      <c r="B764" s="4"/>
      <c r="C764" s="4"/>
      <c r="D764" s="34"/>
      <c r="E764" s="4"/>
      <c r="F764" s="4"/>
      <c r="G764" s="4"/>
      <c r="H764" s="4"/>
      <c r="I764" s="4"/>
      <c r="J764" s="4"/>
      <c r="K764" s="4"/>
      <c r="L764" s="4"/>
      <c r="M764" s="4"/>
      <c r="N764" s="4"/>
      <c r="O764" s="4"/>
      <c r="P764" s="4"/>
      <c r="Q764" s="4"/>
      <c r="R764" s="4"/>
      <c r="S764" s="4"/>
      <c r="T764" s="4"/>
      <c r="U764" s="4"/>
      <c r="V764" s="4"/>
      <c r="W764" s="4"/>
      <c r="X764" s="4"/>
      <c r="Y764" s="4"/>
      <c r="Z764" s="4"/>
    </row>
    <row r="765" spans="1:26" ht="16.5" customHeight="1">
      <c r="A765" s="4"/>
      <c r="B765" s="4"/>
      <c r="C765" s="4"/>
      <c r="D765" s="34"/>
      <c r="E765" s="4"/>
      <c r="F765" s="4"/>
      <c r="G765" s="4"/>
      <c r="H765" s="4"/>
      <c r="I765" s="4"/>
      <c r="J765" s="4"/>
      <c r="K765" s="4"/>
      <c r="L765" s="4"/>
      <c r="M765" s="4"/>
      <c r="N765" s="4"/>
      <c r="O765" s="4"/>
      <c r="P765" s="4"/>
      <c r="Q765" s="4"/>
      <c r="R765" s="4"/>
      <c r="S765" s="4"/>
      <c r="T765" s="4"/>
      <c r="U765" s="4"/>
      <c r="V765" s="4"/>
      <c r="W765" s="4"/>
      <c r="X765" s="4"/>
      <c r="Y765" s="4"/>
      <c r="Z765" s="4"/>
    </row>
    <row r="766" spans="1:26" ht="16.5" customHeight="1">
      <c r="A766" s="4"/>
      <c r="B766" s="4"/>
      <c r="C766" s="4"/>
      <c r="D766" s="34"/>
      <c r="E766" s="4"/>
      <c r="F766" s="4"/>
      <c r="G766" s="4"/>
      <c r="H766" s="4"/>
      <c r="I766" s="4"/>
      <c r="J766" s="4"/>
      <c r="K766" s="4"/>
      <c r="L766" s="4"/>
      <c r="M766" s="4"/>
      <c r="N766" s="4"/>
      <c r="O766" s="4"/>
      <c r="P766" s="4"/>
      <c r="Q766" s="4"/>
      <c r="R766" s="4"/>
      <c r="S766" s="4"/>
      <c r="T766" s="4"/>
      <c r="U766" s="4"/>
      <c r="V766" s="4"/>
      <c r="W766" s="4"/>
      <c r="X766" s="4"/>
      <c r="Y766" s="4"/>
      <c r="Z766" s="4"/>
    </row>
    <row r="767" spans="1:26" ht="16.5" customHeight="1">
      <c r="A767" s="4"/>
      <c r="B767" s="4"/>
      <c r="C767" s="4"/>
      <c r="D767" s="34"/>
      <c r="E767" s="4"/>
      <c r="F767" s="4"/>
      <c r="G767" s="4"/>
      <c r="H767" s="4"/>
      <c r="I767" s="4"/>
      <c r="J767" s="4"/>
      <c r="K767" s="4"/>
      <c r="L767" s="4"/>
      <c r="M767" s="4"/>
      <c r="N767" s="4"/>
      <c r="O767" s="4"/>
      <c r="P767" s="4"/>
      <c r="Q767" s="4"/>
      <c r="R767" s="4"/>
      <c r="S767" s="4"/>
      <c r="T767" s="4"/>
      <c r="U767" s="4"/>
      <c r="V767" s="4"/>
      <c r="W767" s="4"/>
      <c r="X767" s="4"/>
      <c r="Y767" s="4"/>
      <c r="Z767" s="4"/>
    </row>
    <row r="768" spans="1:26" ht="16.5" customHeight="1">
      <c r="A768" s="4"/>
      <c r="B768" s="4"/>
      <c r="C768" s="4"/>
      <c r="D768" s="34"/>
      <c r="E768" s="4"/>
      <c r="F768" s="4"/>
      <c r="G768" s="4"/>
      <c r="H768" s="4"/>
      <c r="I768" s="4"/>
      <c r="J768" s="4"/>
      <c r="K768" s="4"/>
      <c r="L768" s="4"/>
      <c r="M768" s="4"/>
      <c r="N768" s="4"/>
      <c r="O768" s="4"/>
      <c r="P768" s="4"/>
      <c r="Q768" s="4"/>
      <c r="R768" s="4"/>
      <c r="S768" s="4"/>
      <c r="T768" s="4"/>
      <c r="U768" s="4"/>
      <c r="V768" s="4"/>
      <c r="W768" s="4"/>
      <c r="X768" s="4"/>
      <c r="Y768" s="4"/>
      <c r="Z768" s="4"/>
    </row>
    <row r="769" spans="1:26" ht="16.5" customHeight="1">
      <c r="A769" s="4"/>
      <c r="B769" s="4"/>
      <c r="C769" s="4"/>
      <c r="D769" s="34"/>
      <c r="E769" s="4"/>
      <c r="F769" s="4"/>
      <c r="G769" s="4"/>
      <c r="H769" s="4"/>
      <c r="I769" s="4"/>
      <c r="J769" s="4"/>
      <c r="K769" s="4"/>
      <c r="L769" s="4"/>
      <c r="M769" s="4"/>
      <c r="N769" s="4"/>
      <c r="O769" s="4"/>
      <c r="P769" s="4"/>
      <c r="Q769" s="4"/>
      <c r="R769" s="4"/>
      <c r="S769" s="4"/>
      <c r="T769" s="4"/>
      <c r="U769" s="4"/>
      <c r="V769" s="4"/>
      <c r="W769" s="4"/>
      <c r="X769" s="4"/>
      <c r="Y769" s="4"/>
      <c r="Z769" s="4"/>
    </row>
    <row r="770" spans="1:26" ht="16.5" customHeight="1">
      <c r="A770" s="4"/>
      <c r="B770" s="4"/>
      <c r="C770" s="4"/>
      <c r="D770" s="34"/>
      <c r="E770" s="4"/>
      <c r="F770" s="4"/>
      <c r="G770" s="4"/>
      <c r="H770" s="4"/>
      <c r="I770" s="4"/>
      <c r="J770" s="4"/>
      <c r="K770" s="4"/>
      <c r="L770" s="4"/>
      <c r="M770" s="4"/>
      <c r="N770" s="4"/>
      <c r="O770" s="4"/>
      <c r="P770" s="4"/>
      <c r="Q770" s="4"/>
      <c r="R770" s="4"/>
      <c r="S770" s="4"/>
      <c r="T770" s="4"/>
      <c r="U770" s="4"/>
      <c r="V770" s="4"/>
      <c r="W770" s="4"/>
      <c r="X770" s="4"/>
      <c r="Y770" s="4"/>
      <c r="Z770" s="4"/>
    </row>
    <row r="771" spans="1:26" ht="16.5" customHeight="1">
      <c r="A771" s="4"/>
      <c r="B771" s="4"/>
      <c r="C771" s="4"/>
      <c r="D771" s="34"/>
      <c r="E771" s="4"/>
      <c r="F771" s="4"/>
      <c r="G771" s="4"/>
      <c r="H771" s="4"/>
      <c r="I771" s="4"/>
      <c r="J771" s="4"/>
      <c r="K771" s="4"/>
      <c r="L771" s="4"/>
      <c r="M771" s="4"/>
      <c r="N771" s="4"/>
      <c r="O771" s="4"/>
      <c r="P771" s="4"/>
      <c r="Q771" s="4"/>
      <c r="R771" s="4"/>
      <c r="S771" s="4"/>
      <c r="T771" s="4"/>
      <c r="U771" s="4"/>
      <c r="V771" s="4"/>
      <c r="W771" s="4"/>
      <c r="X771" s="4"/>
      <c r="Y771" s="4"/>
      <c r="Z771" s="4"/>
    </row>
    <row r="772" spans="1:26" ht="16.5" customHeight="1">
      <c r="A772" s="4"/>
      <c r="B772" s="4"/>
      <c r="C772" s="4"/>
      <c r="D772" s="34"/>
      <c r="E772" s="4"/>
      <c r="F772" s="4"/>
      <c r="G772" s="4"/>
      <c r="H772" s="4"/>
      <c r="I772" s="4"/>
      <c r="J772" s="4"/>
      <c r="K772" s="4"/>
      <c r="L772" s="4"/>
      <c r="M772" s="4"/>
      <c r="N772" s="4"/>
      <c r="O772" s="4"/>
      <c r="P772" s="4"/>
      <c r="Q772" s="4"/>
      <c r="R772" s="4"/>
      <c r="S772" s="4"/>
      <c r="T772" s="4"/>
      <c r="U772" s="4"/>
      <c r="V772" s="4"/>
      <c r="W772" s="4"/>
      <c r="X772" s="4"/>
      <c r="Y772" s="4"/>
      <c r="Z772" s="4"/>
    </row>
    <row r="773" spans="1:26" ht="16.5" customHeight="1">
      <c r="A773" s="4"/>
      <c r="B773" s="4"/>
      <c r="C773" s="4"/>
      <c r="D773" s="34"/>
      <c r="E773" s="4"/>
      <c r="F773" s="4"/>
      <c r="G773" s="4"/>
      <c r="H773" s="4"/>
      <c r="I773" s="4"/>
      <c r="J773" s="4"/>
      <c r="K773" s="4"/>
      <c r="L773" s="4"/>
      <c r="M773" s="4"/>
      <c r="N773" s="4"/>
      <c r="O773" s="4"/>
      <c r="P773" s="4"/>
      <c r="Q773" s="4"/>
      <c r="R773" s="4"/>
      <c r="S773" s="4"/>
      <c r="T773" s="4"/>
      <c r="U773" s="4"/>
      <c r="V773" s="4"/>
      <c r="W773" s="4"/>
      <c r="X773" s="4"/>
      <c r="Y773" s="4"/>
      <c r="Z773" s="4"/>
    </row>
    <row r="774" spans="1:26" ht="16.5" customHeight="1">
      <c r="A774" s="4"/>
      <c r="B774" s="4"/>
      <c r="C774" s="4"/>
      <c r="D774" s="34"/>
      <c r="E774" s="4"/>
      <c r="F774" s="4"/>
      <c r="G774" s="4"/>
      <c r="H774" s="4"/>
      <c r="I774" s="4"/>
      <c r="J774" s="4"/>
      <c r="K774" s="4"/>
      <c r="L774" s="4"/>
      <c r="M774" s="4"/>
      <c r="N774" s="4"/>
      <c r="O774" s="4"/>
      <c r="P774" s="4"/>
      <c r="Q774" s="4"/>
      <c r="R774" s="4"/>
      <c r="S774" s="4"/>
      <c r="T774" s="4"/>
      <c r="U774" s="4"/>
      <c r="V774" s="4"/>
      <c r="W774" s="4"/>
      <c r="X774" s="4"/>
      <c r="Y774" s="4"/>
      <c r="Z774" s="4"/>
    </row>
    <row r="775" spans="1:26" ht="16.5" customHeight="1">
      <c r="A775" s="4"/>
      <c r="B775" s="4"/>
      <c r="C775" s="4"/>
      <c r="D775" s="34"/>
      <c r="E775" s="4"/>
      <c r="F775" s="4"/>
      <c r="G775" s="4"/>
      <c r="H775" s="4"/>
      <c r="I775" s="4"/>
      <c r="J775" s="4"/>
      <c r="K775" s="4"/>
      <c r="L775" s="4"/>
      <c r="M775" s="4"/>
      <c r="N775" s="4"/>
      <c r="O775" s="4"/>
      <c r="P775" s="4"/>
      <c r="Q775" s="4"/>
      <c r="R775" s="4"/>
      <c r="S775" s="4"/>
      <c r="T775" s="4"/>
      <c r="U775" s="4"/>
      <c r="V775" s="4"/>
      <c r="W775" s="4"/>
      <c r="X775" s="4"/>
      <c r="Y775" s="4"/>
      <c r="Z775" s="4"/>
    </row>
    <row r="776" spans="1:26" ht="16.5" customHeight="1">
      <c r="A776" s="4"/>
      <c r="B776" s="4"/>
      <c r="C776" s="4"/>
      <c r="D776" s="34"/>
      <c r="E776" s="4"/>
      <c r="F776" s="4"/>
      <c r="G776" s="4"/>
      <c r="H776" s="4"/>
      <c r="I776" s="4"/>
      <c r="J776" s="4"/>
      <c r="K776" s="4"/>
      <c r="L776" s="4"/>
      <c r="M776" s="4"/>
      <c r="N776" s="4"/>
      <c r="O776" s="4"/>
      <c r="P776" s="4"/>
      <c r="Q776" s="4"/>
      <c r="R776" s="4"/>
      <c r="S776" s="4"/>
      <c r="T776" s="4"/>
      <c r="U776" s="4"/>
      <c r="V776" s="4"/>
      <c r="W776" s="4"/>
      <c r="X776" s="4"/>
      <c r="Y776" s="4"/>
      <c r="Z776" s="4"/>
    </row>
    <row r="777" spans="1:26" ht="16.5" customHeight="1">
      <c r="A777" s="4"/>
      <c r="B777" s="4"/>
      <c r="C777" s="4"/>
      <c r="D777" s="34"/>
      <c r="E777" s="4"/>
      <c r="F777" s="4"/>
      <c r="G777" s="4"/>
      <c r="H777" s="4"/>
      <c r="I777" s="4"/>
      <c r="J777" s="4"/>
      <c r="K777" s="4"/>
      <c r="L777" s="4"/>
      <c r="M777" s="4"/>
      <c r="N777" s="4"/>
      <c r="O777" s="4"/>
      <c r="P777" s="4"/>
      <c r="Q777" s="4"/>
      <c r="R777" s="4"/>
      <c r="S777" s="4"/>
      <c r="T777" s="4"/>
      <c r="U777" s="4"/>
      <c r="V777" s="4"/>
      <c r="W777" s="4"/>
      <c r="X777" s="4"/>
      <c r="Y777" s="4"/>
      <c r="Z777" s="4"/>
    </row>
    <row r="778" spans="1:26" ht="16.5" customHeight="1">
      <c r="A778" s="4"/>
      <c r="B778" s="4"/>
      <c r="C778" s="4"/>
      <c r="D778" s="34"/>
      <c r="E778" s="4"/>
      <c r="F778" s="4"/>
      <c r="G778" s="4"/>
      <c r="H778" s="4"/>
      <c r="I778" s="4"/>
      <c r="J778" s="4"/>
      <c r="K778" s="4"/>
      <c r="L778" s="4"/>
      <c r="M778" s="4"/>
      <c r="N778" s="4"/>
      <c r="O778" s="4"/>
      <c r="P778" s="4"/>
      <c r="Q778" s="4"/>
      <c r="R778" s="4"/>
      <c r="S778" s="4"/>
      <c r="T778" s="4"/>
      <c r="U778" s="4"/>
      <c r="V778" s="4"/>
      <c r="W778" s="4"/>
      <c r="X778" s="4"/>
      <c r="Y778" s="4"/>
      <c r="Z778" s="4"/>
    </row>
    <row r="779" spans="1:26" ht="16.5" customHeight="1">
      <c r="A779" s="4"/>
      <c r="B779" s="4"/>
      <c r="C779" s="4"/>
      <c r="D779" s="34"/>
      <c r="E779" s="4"/>
      <c r="F779" s="4"/>
      <c r="G779" s="4"/>
      <c r="H779" s="4"/>
      <c r="I779" s="4"/>
      <c r="J779" s="4"/>
      <c r="K779" s="4"/>
      <c r="L779" s="4"/>
      <c r="M779" s="4"/>
      <c r="N779" s="4"/>
      <c r="O779" s="4"/>
      <c r="P779" s="4"/>
      <c r="Q779" s="4"/>
      <c r="R779" s="4"/>
      <c r="S779" s="4"/>
      <c r="T779" s="4"/>
      <c r="U779" s="4"/>
      <c r="V779" s="4"/>
      <c r="W779" s="4"/>
      <c r="X779" s="4"/>
      <c r="Y779" s="4"/>
      <c r="Z779" s="4"/>
    </row>
    <row r="780" spans="1:26" ht="16.5" customHeight="1">
      <c r="A780" s="4"/>
      <c r="B780" s="4"/>
      <c r="C780" s="4"/>
      <c r="D780" s="34"/>
      <c r="E780" s="4"/>
      <c r="F780" s="4"/>
      <c r="G780" s="4"/>
      <c r="H780" s="4"/>
      <c r="I780" s="4"/>
      <c r="J780" s="4"/>
      <c r="K780" s="4"/>
      <c r="L780" s="4"/>
      <c r="M780" s="4"/>
      <c r="N780" s="4"/>
      <c r="O780" s="4"/>
      <c r="P780" s="4"/>
      <c r="Q780" s="4"/>
      <c r="R780" s="4"/>
      <c r="S780" s="4"/>
      <c r="T780" s="4"/>
      <c r="U780" s="4"/>
      <c r="V780" s="4"/>
      <c r="W780" s="4"/>
      <c r="X780" s="4"/>
      <c r="Y780" s="4"/>
      <c r="Z780" s="4"/>
    </row>
    <row r="781" spans="1:26" ht="16.5" customHeight="1">
      <c r="A781" s="4"/>
      <c r="B781" s="4"/>
      <c r="C781" s="4"/>
      <c r="D781" s="34"/>
      <c r="E781" s="4"/>
      <c r="F781" s="4"/>
      <c r="G781" s="4"/>
      <c r="H781" s="4"/>
      <c r="I781" s="4"/>
      <c r="J781" s="4"/>
      <c r="K781" s="4"/>
      <c r="L781" s="4"/>
      <c r="M781" s="4"/>
      <c r="N781" s="4"/>
      <c r="O781" s="4"/>
      <c r="P781" s="4"/>
      <c r="Q781" s="4"/>
      <c r="R781" s="4"/>
      <c r="S781" s="4"/>
      <c r="T781" s="4"/>
      <c r="U781" s="4"/>
      <c r="V781" s="4"/>
      <c r="W781" s="4"/>
      <c r="X781" s="4"/>
      <c r="Y781" s="4"/>
      <c r="Z781" s="4"/>
    </row>
    <row r="782" spans="1:26" ht="16.5" customHeight="1">
      <c r="A782" s="4"/>
      <c r="B782" s="4"/>
      <c r="C782" s="4"/>
      <c r="D782" s="34"/>
      <c r="E782" s="4"/>
      <c r="F782" s="4"/>
      <c r="G782" s="4"/>
      <c r="H782" s="4"/>
      <c r="I782" s="4"/>
      <c r="J782" s="4"/>
      <c r="K782" s="4"/>
      <c r="L782" s="4"/>
      <c r="M782" s="4"/>
      <c r="N782" s="4"/>
      <c r="O782" s="4"/>
      <c r="P782" s="4"/>
      <c r="Q782" s="4"/>
      <c r="R782" s="4"/>
      <c r="S782" s="4"/>
      <c r="T782" s="4"/>
      <c r="U782" s="4"/>
      <c r="V782" s="4"/>
      <c r="W782" s="4"/>
      <c r="X782" s="4"/>
      <c r="Y782" s="4"/>
      <c r="Z782" s="4"/>
    </row>
    <row r="783" spans="1:26" ht="16.5" customHeight="1">
      <c r="A783" s="4"/>
      <c r="B783" s="4"/>
      <c r="C783" s="4"/>
      <c r="D783" s="34"/>
      <c r="E783" s="4"/>
      <c r="F783" s="4"/>
      <c r="G783" s="4"/>
      <c r="H783" s="4"/>
      <c r="I783" s="4"/>
      <c r="J783" s="4"/>
      <c r="K783" s="4"/>
      <c r="L783" s="4"/>
      <c r="M783" s="4"/>
      <c r="N783" s="4"/>
      <c r="O783" s="4"/>
      <c r="P783" s="4"/>
      <c r="Q783" s="4"/>
      <c r="R783" s="4"/>
      <c r="S783" s="4"/>
      <c r="T783" s="4"/>
      <c r="U783" s="4"/>
      <c r="V783" s="4"/>
      <c r="W783" s="4"/>
      <c r="X783" s="4"/>
      <c r="Y783" s="4"/>
      <c r="Z783" s="4"/>
    </row>
    <row r="784" spans="1:26" ht="16.5" customHeight="1">
      <c r="A784" s="4"/>
      <c r="B784" s="4"/>
      <c r="C784" s="4"/>
      <c r="D784" s="34"/>
      <c r="E784" s="4"/>
      <c r="F784" s="4"/>
      <c r="G784" s="4"/>
      <c r="H784" s="4"/>
      <c r="I784" s="4"/>
      <c r="J784" s="4"/>
      <c r="K784" s="4"/>
      <c r="L784" s="4"/>
      <c r="M784" s="4"/>
      <c r="N784" s="4"/>
      <c r="O784" s="4"/>
      <c r="P784" s="4"/>
      <c r="Q784" s="4"/>
      <c r="R784" s="4"/>
      <c r="S784" s="4"/>
      <c r="T784" s="4"/>
      <c r="U784" s="4"/>
      <c r="V784" s="4"/>
      <c r="W784" s="4"/>
      <c r="X784" s="4"/>
      <c r="Y784" s="4"/>
      <c r="Z784" s="4"/>
    </row>
    <row r="785" spans="1:26" ht="16.5" customHeight="1">
      <c r="A785" s="4"/>
      <c r="B785" s="4"/>
      <c r="C785" s="4"/>
      <c r="D785" s="34"/>
      <c r="E785" s="4"/>
      <c r="F785" s="4"/>
      <c r="G785" s="4"/>
      <c r="H785" s="4"/>
      <c r="I785" s="4"/>
      <c r="J785" s="4"/>
      <c r="K785" s="4"/>
      <c r="L785" s="4"/>
      <c r="M785" s="4"/>
      <c r="N785" s="4"/>
      <c r="O785" s="4"/>
      <c r="P785" s="4"/>
      <c r="Q785" s="4"/>
      <c r="R785" s="4"/>
      <c r="S785" s="4"/>
      <c r="T785" s="4"/>
      <c r="U785" s="4"/>
      <c r="V785" s="4"/>
      <c r="W785" s="4"/>
      <c r="X785" s="4"/>
      <c r="Y785" s="4"/>
      <c r="Z785" s="4"/>
    </row>
    <row r="786" spans="1:26" ht="16.5" customHeight="1">
      <c r="A786" s="4"/>
      <c r="B786" s="4"/>
      <c r="C786" s="4"/>
      <c r="D786" s="34"/>
      <c r="E786" s="4"/>
      <c r="F786" s="4"/>
      <c r="G786" s="4"/>
      <c r="H786" s="4"/>
      <c r="I786" s="4"/>
      <c r="J786" s="4"/>
      <c r="K786" s="4"/>
      <c r="L786" s="4"/>
      <c r="M786" s="4"/>
      <c r="N786" s="4"/>
      <c r="O786" s="4"/>
      <c r="P786" s="4"/>
      <c r="Q786" s="4"/>
      <c r="R786" s="4"/>
      <c r="S786" s="4"/>
      <c r="T786" s="4"/>
      <c r="U786" s="4"/>
      <c r="V786" s="4"/>
      <c r="W786" s="4"/>
      <c r="X786" s="4"/>
      <c r="Y786" s="4"/>
      <c r="Z786" s="4"/>
    </row>
    <row r="787" spans="1:26" ht="16.5" customHeight="1">
      <c r="A787" s="4"/>
      <c r="B787" s="4"/>
      <c r="C787" s="4"/>
      <c r="D787" s="34"/>
      <c r="E787" s="4"/>
      <c r="F787" s="4"/>
      <c r="G787" s="4"/>
      <c r="H787" s="4"/>
      <c r="I787" s="4"/>
      <c r="J787" s="4"/>
      <c r="K787" s="4"/>
      <c r="L787" s="4"/>
      <c r="M787" s="4"/>
      <c r="N787" s="4"/>
      <c r="O787" s="4"/>
      <c r="P787" s="4"/>
      <c r="Q787" s="4"/>
      <c r="R787" s="4"/>
      <c r="S787" s="4"/>
      <c r="T787" s="4"/>
      <c r="U787" s="4"/>
      <c r="V787" s="4"/>
      <c r="W787" s="4"/>
      <c r="X787" s="4"/>
      <c r="Y787" s="4"/>
      <c r="Z787" s="4"/>
    </row>
    <row r="788" spans="1:26" ht="16.5" customHeight="1">
      <c r="A788" s="4"/>
      <c r="B788" s="4"/>
      <c r="C788" s="4"/>
      <c r="D788" s="34"/>
      <c r="E788" s="4"/>
      <c r="F788" s="4"/>
      <c r="G788" s="4"/>
      <c r="H788" s="4"/>
      <c r="I788" s="4"/>
      <c r="J788" s="4"/>
      <c r="K788" s="4"/>
      <c r="L788" s="4"/>
      <c r="M788" s="4"/>
      <c r="N788" s="4"/>
      <c r="O788" s="4"/>
      <c r="P788" s="4"/>
      <c r="Q788" s="4"/>
      <c r="R788" s="4"/>
      <c r="S788" s="4"/>
      <c r="T788" s="4"/>
      <c r="U788" s="4"/>
      <c r="V788" s="4"/>
      <c r="W788" s="4"/>
      <c r="X788" s="4"/>
      <c r="Y788" s="4"/>
      <c r="Z788" s="4"/>
    </row>
    <row r="789" spans="1:26" ht="16.5" customHeight="1">
      <c r="A789" s="4"/>
      <c r="B789" s="4"/>
      <c r="C789" s="4"/>
      <c r="D789" s="34"/>
      <c r="E789" s="4"/>
      <c r="F789" s="4"/>
      <c r="G789" s="4"/>
      <c r="H789" s="4"/>
      <c r="I789" s="4"/>
      <c r="J789" s="4"/>
      <c r="K789" s="4"/>
      <c r="L789" s="4"/>
      <c r="M789" s="4"/>
      <c r="N789" s="4"/>
      <c r="O789" s="4"/>
      <c r="P789" s="4"/>
      <c r="Q789" s="4"/>
      <c r="R789" s="4"/>
      <c r="S789" s="4"/>
      <c r="T789" s="4"/>
      <c r="U789" s="4"/>
      <c r="V789" s="4"/>
      <c r="W789" s="4"/>
      <c r="X789" s="4"/>
      <c r="Y789" s="4"/>
      <c r="Z789" s="4"/>
    </row>
    <row r="790" spans="1:26" ht="16.5" customHeight="1">
      <c r="A790" s="4"/>
      <c r="B790" s="4"/>
      <c r="C790" s="4"/>
      <c r="D790" s="34"/>
      <c r="E790" s="4"/>
      <c r="F790" s="4"/>
      <c r="G790" s="4"/>
      <c r="H790" s="4"/>
      <c r="I790" s="4"/>
      <c r="J790" s="4"/>
      <c r="K790" s="4"/>
      <c r="L790" s="4"/>
      <c r="M790" s="4"/>
      <c r="N790" s="4"/>
      <c r="O790" s="4"/>
      <c r="P790" s="4"/>
      <c r="Q790" s="4"/>
      <c r="R790" s="4"/>
      <c r="S790" s="4"/>
      <c r="T790" s="4"/>
      <c r="U790" s="4"/>
      <c r="V790" s="4"/>
      <c r="W790" s="4"/>
      <c r="X790" s="4"/>
      <c r="Y790" s="4"/>
      <c r="Z790" s="4"/>
    </row>
    <row r="791" spans="1:26" ht="16.5" customHeight="1">
      <c r="A791" s="4"/>
      <c r="B791" s="4"/>
      <c r="C791" s="4"/>
      <c r="D791" s="34"/>
      <c r="E791" s="4"/>
      <c r="F791" s="4"/>
      <c r="G791" s="4"/>
      <c r="H791" s="4"/>
      <c r="I791" s="4"/>
      <c r="J791" s="4"/>
      <c r="K791" s="4"/>
      <c r="L791" s="4"/>
      <c r="M791" s="4"/>
      <c r="N791" s="4"/>
      <c r="O791" s="4"/>
      <c r="P791" s="4"/>
      <c r="Q791" s="4"/>
      <c r="R791" s="4"/>
      <c r="S791" s="4"/>
      <c r="T791" s="4"/>
      <c r="U791" s="4"/>
      <c r="V791" s="4"/>
      <c r="W791" s="4"/>
      <c r="X791" s="4"/>
      <c r="Y791" s="4"/>
      <c r="Z791" s="4"/>
    </row>
    <row r="792" spans="1:26" ht="16.5" customHeight="1">
      <c r="A792" s="4"/>
      <c r="B792" s="4"/>
      <c r="C792" s="4"/>
      <c r="D792" s="34"/>
      <c r="E792" s="4"/>
      <c r="F792" s="4"/>
      <c r="G792" s="4"/>
      <c r="H792" s="4"/>
      <c r="I792" s="4"/>
      <c r="J792" s="4"/>
      <c r="K792" s="4"/>
      <c r="L792" s="4"/>
      <c r="M792" s="4"/>
      <c r="N792" s="4"/>
      <c r="O792" s="4"/>
      <c r="P792" s="4"/>
      <c r="Q792" s="4"/>
      <c r="R792" s="4"/>
      <c r="S792" s="4"/>
      <c r="T792" s="4"/>
      <c r="U792" s="4"/>
      <c r="V792" s="4"/>
      <c r="W792" s="4"/>
      <c r="X792" s="4"/>
      <c r="Y792" s="4"/>
      <c r="Z792" s="4"/>
    </row>
    <row r="793" spans="1:26" ht="16.5" customHeight="1">
      <c r="A793" s="4"/>
      <c r="B793" s="4"/>
      <c r="C793" s="4"/>
      <c r="D793" s="34"/>
      <c r="E793" s="4"/>
      <c r="F793" s="4"/>
      <c r="G793" s="4"/>
      <c r="H793" s="4"/>
      <c r="I793" s="4"/>
      <c r="J793" s="4"/>
      <c r="K793" s="4"/>
      <c r="L793" s="4"/>
      <c r="M793" s="4"/>
      <c r="N793" s="4"/>
      <c r="O793" s="4"/>
      <c r="P793" s="4"/>
      <c r="Q793" s="4"/>
      <c r="R793" s="4"/>
      <c r="S793" s="4"/>
      <c r="T793" s="4"/>
      <c r="U793" s="4"/>
      <c r="V793" s="4"/>
      <c r="W793" s="4"/>
      <c r="X793" s="4"/>
      <c r="Y793" s="4"/>
      <c r="Z793" s="4"/>
    </row>
    <row r="794" spans="1:26" ht="16.5" customHeight="1">
      <c r="A794" s="4"/>
      <c r="B794" s="4"/>
      <c r="C794" s="4"/>
      <c r="D794" s="34"/>
      <c r="E794" s="4"/>
      <c r="F794" s="4"/>
      <c r="G794" s="4"/>
      <c r="H794" s="4"/>
      <c r="I794" s="4"/>
      <c r="J794" s="4"/>
      <c r="K794" s="4"/>
      <c r="L794" s="4"/>
      <c r="M794" s="4"/>
      <c r="N794" s="4"/>
      <c r="O794" s="4"/>
      <c r="P794" s="4"/>
      <c r="Q794" s="4"/>
      <c r="R794" s="4"/>
      <c r="S794" s="4"/>
      <c r="T794" s="4"/>
      <c r="U794" s="4"/>
      <c r="V794" s="4"/>
      <c r="W794" s="4"/>
      <c r="X794" s="4"/>
      <c r="Y794" s="4"/>
      <c r="Z794" s="4"/>
    </row>
    <row r="795" spans="1:26" ht="16.5" customHeight="1">
      <c r="A795" s="4"/>
      <c r="B795" s="4"/>
      <c r="C795" s="4"/>
      <c r="D795" s="34"/>
      <c r="E795" s="4"/>
      <c r="F795" s="4"/>
      <c r="G795" s="4"/>
      <c r="H795" s="4"/>
      <c r="I795" s="4"/>
      <c r="J795" s="4"/>
      <c r="K795" s="4"/>
      <c r="L795" s="4"/>
      <c r="M795" s="4"/>
      <c r="N795" s="4"/>
      <c r="O795" s="4"/>
      <c r="P795" s="4"/>
      <c r="Q795" s="4"/>
      <c r="R795" s="4"/>
      <c r="S795" s="4"/>
      <c r="T795" s="4"/>
      <c r="U795" s="4"/>
      <c r="V795" s="4"/>
      <c r="W795" s="4"/>
      <c r="X795" s="4"/>
      <c r="Y795" s="4"/>
      <c r="Z795" s="4"/>
    </row>
    <row r="796" spans="1:26" ht="16.5" customHeight="1">
      <c r="A796" s="4"/>
      <c r="B796" s="4"/>
      <c r="C796" s="4"/>
      <c r="D796" s="34"/>
      <c r="E796" s="4"/>
      <c r="F796" s="4"/>
      <c r="G796" s="4"/>
      <c r="H796" s="4"/>
      <c r="I796" s="4"/>
      <c r="J796" s="4"/>
      <c r="K796" s="4"/>
      <c r="L796" s="4"/>
      <c r="M796" s="4"/>
      <c r="N796" s="4"/>
      <c r="O796" s="4"/>
      <c r="P796" s="4"/>
      <c r="Q796" s="4"/>
      <c r="R796" s="4"/>
      <c r="S796" s="4"/>
      <c r="T796" s="4"/>
      <c r="U796" s="4"/>
      <c r="V796" s="4"/>
      <c r="W796" s="4"/>
      <c r="X796" s="4"/>
      <c r="Y796" s="4"/>
      <c r="Z796" s="4"/>
    </row>
    <row r="797" spans="1:26" ht="16.5" customHeight="1">
      <c r="A797" s="4"/>
      <c r="B797" s="4"/>
      <c r="C797" s="4"/>
      <c r="D797" s="34"/>
      <c r="E797" s="4"/>
      <c r="F797" s="4"/>
      <c r="G797" s="4"/>
      <c r="H797" s="4"/>
      <c r="I797" s="4"/>
      <c r="J797" s="4"/>
      <c r="K797" s="4"/>
      <c r="L797" s="4"/>
      <c r="M797" s="4"/>
      <c r="N797" s="4"/>
      <c r="O797" s="4"/>
      <c r="P797" s="4"/>
      <c r="Q797" s="4"/>
      <c r="R797" s="4"/>
      <c r="S797" s="4"/>
      <c r="T797" s="4"/>
      <c r="U797" s="4"/>
      <c r="V797" s="4"/>
      <c r="W797" s="4"/>
      <c r="X797" s="4"/>
      <c r="Y797" s="4"/>
      <c r="Z797" s="4"/>
    </row>
    <row r="798" spans="1:26" ht="16.5" customHeight="1">
      <c r="A798" s="4"/>
      <c r="B798" s="4"/>
      <c r="C798" s="4"/>
      <c r="D798" s="34"/>
      <c r="E798" s="4"/>
      <c r="F798" s="4"/>
      <c r="G798" s="4"/>
      <c r="H798" s="4"/>
      <c r="I798" s="4"/>
      <c r="J798" s="4"/>
      <c r="K798" s="4"/>
      <c r="L798" s="4"/>
      <c r="M798" s="4"/>
      <c r="N798" s="4"/>
      <c r="O798" s="4"/>
      <c r="P798" s="4"/>
      <c r="Q798" s="4"/>
      <c r="R798" s="4"/>
      <c r="S798" s="4"/>
      <c r="T798" s="4"/>
      <c r="U798" s="4"/>
      <c r="V798" s="4"/>
      <c r="W798" s="4"/>
      <c r="X798" s="4"/>
      <c r="Y798" s="4"/>
      <c r="Z798" s="4"/>
    </row>
    <row r="799" spans="1:26" ht="16.5" customHeight="1">
      <c r="A799" s="4"/>
      <c r="B799" s="4"/>
      <c r="C799" s="4"/>
      <c r="D799" s="34"/>
      <c r="E799" s="4"/>
      <c r="F799" s="4"/>
      <c r="G799" s="4"/>
      <c r="H799" s="4"/>
      <c r="I799" s="4"/>
      <c r="J799" s="4"/>
      <c r="K799" s="4"/>
      <c r="L799" s="4"/>
      <c r="M799" s="4"/>
      <c r="N799" s="4"/>
      <c r="O799" s="4"/>
      <c r="P799" s="4"/>
      <c r="Q799" s="4"/>
      <c r="R799" s="4"/>
      <c r="S799" s="4"/>
      <c r="T799" s="4"/>
      <c r="U799" s="4"/>
      <c r="V799" s="4"/>
      <c r="W799" s="4"/>
      <c r="X799" s="4"/>
      <c r="Y799" s="4"/>
      <c r="Z799" s="4"/>
    </row>
    <row r="800" spans="1:26" ht="16.5" customHeight="1">
      <c r="A800" s="4"/>
      <c r="B800" s="4"/>
      <c r="C800" s="4"/>
      <c r="D800" s="34"/>
      <c r="E800" s="4"/>
      <c r="F800" s="4"/>
      <c r="G800" s="4"/>
      <c r="H800" s="4"/>
      <c r="I800" s="4"/>
      <c r="J800" s="4"/>
      <c r="K800" s="4"/>
      <c r="L800" s="4"/>
      <c r="M800" s="4"/>
      <c r="N800" s="4"/>
      <c r="O800" s="4"/>
      <c r="P800" s="4"/>
      <c r="Q800" s="4"/>
      <c r="R800" s="4"/>
      <c r="S800" s="4"/>
      <c r="T800" s="4"/>
      <c r="U800" s="4"/>
      <c r="V800" s="4"/>
      <c r="W800" s="4"/>
      <c r="X800" s="4"/>
      <c r="Y800" s="4"/>
      <c r="Z800" s="4"/>
    </row>
    <row r="801" spans="1:26" ht="16.5" customHeight="1">
      <c r="A801" s="4"/>
      <c r="B801" s="4"/>
      <c r="C801" s="4"/>
      <c r="D801" s="34"/>
      <c r="E801" s="4"/>
      <c r="F801" s="4"/>
      <c r="G801" s="4"/>
      <c r="H801" s="4"/>
      <c r="I801" s="4"/>
      <c r="J801" s="4"/>
      <c r="K801" s="4"/>
      <c r="L801" s="4"/>
      <c r="M801" s="4"/>
      <c r="N801" s="4"/>
      <c r="O801" s="4"/>
      <c r="P801" s="4"/>
      <c r="Q801" s="4"/>
      <c r="R801" s="4"/>
      <c r="S801" s="4"/>
      <c r="T801" s="4"/>
      <c r="U801" s="4"/>
      <c r="V801" s="4"/>
      <c r="W801" s="4"/>
      <c r="X801" s="4"/>
      <c r="Y801" s="4"/>
      <c r="Z801" s="4"/>
    </row>
    <row r="802" spans="1:26" ht="16.5" customHeight="1">
      <c r="A802" s="4"/>
      <c r="B802" s="4"/>
      <c r="C802" s="4"/>
      <c r="D802" s="34"/>
      <c r="E802" s="4"/>
      <c r="F802" s="4"/>
      <c r="G802" s="4"/>
      <c r="H802" s="4"/>
      <c r="I802" s="4"/>
      <c r="J802" s="4"/>
      <c r="K802" s="4"/>
      <c r="L802" s="4"/>
      <c r="M802" s="4"/>
      <c r="N802" s="4"/>
      <c r="O802" s="4"/>
      <c r="P802" s="4"/>
      <c r="Q802" s="4"/>
      <c r="R802" s="4"/>
      <c r="S802" s="4"/>
      <c r="T802" s="4"/>
      <c r="U802" s="4"/>
      <c r="V802" s="4"/>
      <c r="W802" s="4"/>
      <c r="X802" s="4"/>
      <c r="Y802" s="4"/>
      <c r="Z802" s="4"/>
    </row>
    <row r="803" spans="1:26" ht="16.5" customHeight="1">
      <c r="A803" s="4"/>
      <c r="B803" s="4"/>
      <c r="C803" s="4"/>
      <c r="D803" s="34"/>
      <c r="E803" s="4"/>
      <c r="F803" s="4"/>
      <c r="G803" s="4"/>
      <c r="H803" s="4"/>
      <c r="I803" s="4"/>
      <c r="J803" s="4"/>
      <c r="K803" s="4"/>
      <c r="L803" s="4"/>
      <c r="M803" s="4"/>
      <c r="N803" s="4"/>
      <c r="O803" s="4"/>
      <c r="P803" s="4"/>
      <c r="Q803" s="4"/>
      <c r="R803" s="4"/>
      <c r="S803" s="4"/>
      <c r="T803" s="4"/>
      <c r="U803" s="4"/>
      <c r="V803" s="4"/>
      <c r="W803" s="4"/>
      <c r="X803" s="4"/>
      <c r="Y803" s="4"/>
      <c r="Z803" s="4"/>
    </row>
    <row r="804" spans="1:26" ht="16.5" customHeight="1">
      <c r="A804" s="4"/>
      <c r="B804" s="4"/>
      <c r="C804" s="4"/>
      <c r="D804" s="34"/>
      <c r="E804" s="4"/>
      <c r="F804" s="4"/>
      <c r="G804" s="4"/>
      <c r="H804" s="4"/>
      <c r="I804" s="4"/>
      <c r="J804" s="4"/>
      <c r="K804" s="4"/>
      <c r="L804" s="4"/>
      <c r="M804" s="4"/>
      <c r="N804" s="4"/>
      <c r="O804" s="4"/>
      <c r="P804" s="4"/>
      <c r="Q804" s="4"/>
      <c r="R804" s="4"/>
      <c r="S804" s="4"/>
      <c r="T804" s="4"/>
      <c r="U804" s="4"/>
      <c r="V804" s="4"/>
      <c r="W804" s="4"/>
      <c r="X804" s="4"/>
      <c r="Y804" s="4"/>
      <c r="Z804" s="4"/>
    </row>
    <row r="805" spans="1:26" ht="16.5" customHeight="1">
      <c r="A805" s="4"/>
      <c r="B805" s="4"/>
      <c r="C805" s="4"/>
      <c r="D805" s="34"/>
      <c r="E805" s="4"/>
      <c r="F805" s="4"/>
      <c r="G805" s="4"/>
      <c r="H805" s="4"/>
      <c r="I805" s="4"/>
      <c r="J805" s="4"/>
      <c r="K805" s="4"/>
      <c r="L805" s="4"/>
      <c r="M805" s="4"/>
      <c r="N805" s="4"/>
      <c r="O805" s="4"/>
      <c r="P805" s="4"/>
      <c r="Q805" s="4"/>
      <c r="R805" s="4"/>
      <c r="S805" s="4"/>
      <c r="T805" s="4"/>
      <c r="U805" s="4"/>
      <c r="V805" s="4"/>
      <c r="W805" s="4"/>
      <c r="X805" s="4"/>
      <c r="Y805" s="4"/>
      <c r="Z805" s="4"/>
    </row>
    <row r="806" spans="1:26" ht="16.5" customHeight="1">
      <c r="A806" s="4"/>
      <c r="B806" s="4"/>
      <c r="C806" s="4"/>
      <c r="D806" s="34"/>
      <c r="E806" s="4"/>
      <c r="F806" s="4"/>
      <c r="G806" s="4"/>
      <c r="H806" s="4"/>
      <c r="I806" s="4"/>
      <c r="J806" s="4"/>
      <c r="K806" s="4"/>
      <c r="L806" s="4"/>
      <c r="M806" s="4"/>
      <c r="N806" s="4"/>
      <c r="O806" s="4"/>
      <c r="P806" s="4"/>
      <c r="Q806" s="4"/>
      <c r="R806" s="4"/>
      <c r="S806" s="4"/>
      <c r="T806" s="4"/>
      <c r="U806" s="4"/>
      <c r="V806" s="4"/>
      <c r="W806" s="4"/>
      <c r="X806" s="4"/>
      <c r="Y806" s="4"/>
      <c r="Z806" s="4"/>
    </row>
    <row r="807" spans="1:26" ht="16.5" customHeight="1">
      <c r="A807" s="4"/>
      <c r="B807" s="4"/>
      <c r="C807" s="4"/>
      <c r="D807" s="34"/>
      <c r="E807" s="4"/>
      <c r="F807" s="4"/>
      <c r="G807" s="4"/>
      <c r="H807" s="4"/>
      <c r="I807" s="4"/>
      <c r="J807" s="4"/>
      <c r="K807" s="4"/>
      <c r="L807" s="4"/>
      <c r="M807" s="4"/>
      <c r="N807" s="4"/>
      <c r="O807" s="4"/>
      <c r="P807" s="4"/>
      <c r="Q807" s="4"/>
      <c r="R807" s="4"/>
      <c r="S807" s="4"/>
      <c r="T807" s="4"/>
      <c r="U807" s="4"/>
      <c r="V807" s="4"/>
      <c r="W807" s="4"/>
      <c r="X807" s="4"/>
      <c r="Y807" s="4"/>
      <c r="Z807" s="4"/>
    </row>
    <row r="808" spans="1:26" ht="16.5" customHeight="1">
      <c r="A808" s="4"/>
      <c r="B808" s="4"/>
      <c r="C808" s="4"/>
      <c r="D808" s="34"/>
      <c r="E808" s="4"/>
      <c r="F808" s="4"/>
      <c r="G808" s="4"/>
      <c r="H808" s="4"/>
      <c r="I808" s="4"/>
      <c r="J808" s="4"/>
      <c r="K808" s="4"/>
      <c r="L808" s="4"/>
      <c r="M808" s="4"/>
      <c r="N808" s="4"/>
      <c r="O808" s="4"/>
      <c r="P808" s="4"/>
      <c r="Q808" s="4"/>
      <c r="R808" s="4"/>
      <c r="S808" s="4"/>
      <c r="T808" s="4"/>
      <c r="U808" s="4"/>
      <c r="V808" s="4"/>
      <c r="W808" s="4"/>
      <c r="X808" s="4"/>
      <c r="Y808" s="4"/>
      <c r="Z808" s="4"/>
    </row>
    <row r="809" spans="1:26" ht="16.5" customHeight="1">
      <c r="A809" s="4"/>
      <c r="B809" s="4"/>
      <c r="C809" s="4"/>
      <c r="D809" s="34"/>
      <c r="E809" s="4"/>
      <c r="F809" s="4"/>
      <c r="G809" s="4"/>
      <c r="H809" s="4"/>
      <c r="I809" s="4"/>
      <c r="J809" s="4"/>
      <c r="K809" s="4"/>
      <c r="L809" s="4"/>
      <c r="M809" s="4"/>
      <c r="N809" s="4"/>
      <c r="O809" s="4"/>
      <c r="P809" s="4"/>
      <c r="Q809" s="4"/>
      <c r="R809" s="4"/>
      <c r="S809" s="4"/>
      <c r="T809" s="4"/>
      <c r="U809" s="4"/>
      <c r="V809" s="4"/>
      <c r="W809" s="4"/>
      <c r="X809" s="4"/>
      <c r="Y809" s="4"/>
      <c r="Z809" s="4"/>
    </row>
    <row r="810" spans="1:26" ht="16.5" customHeight="1">
      <c r="A810" s="4"/>
      <c r="B810" s="4"/>
      <c r="C810" s="4"/>
      <c r="D810" s="34"/>
      <c r="E810" s="4"/>
      <c r="F810" s="4"/>
      <c r="G810" s="4"/>
      <c r="H810" s="4"/>
      <c r="I810" s="4"/>
      <c r="J810" s="4"/>
      <c r="K810" s="4"/>
      <c r="L810" s="4"/>
      <c r="M810" s="4"/>
      <c r="N810" s="4"/>
      <c r="O810" s="4"/>
      <c r="P810" s="4"/>
      <c r="Q810" s="4"/>
      <c r="R810" s="4"/>
      <c r="S810" s="4"/>
      <c r="T810" s="4"/>
      <c r="U810" s="4"/>
      <c r="V810" s="4"/>
      <c r="W810" s="4"/>
      <c r="X810" s="4"/>
      <c r="Y810" s="4"/>
      <c r="Z810" s="4"/>
    </row>
    <row r="811" spans="1:26" ht="16.5" customHeight="1">
      <c r="A811" s="4"/>
      <c r="B811" s="4"/>
      <c r="C811" s="4"/>
      <c r="D811" s="34"/>
      <c r="E811" s="4"/>
      <c r="F811" s="4"/>
      <c r="G811" s="4"/>
      <c r="H811" s="4"/>
      <c r="I811" s="4"/>
      <c r="J811" s="4"/>
      <c r="K811" s="4"/>
      <c r="L811" s="4"/>
      <c r="M811" s="4"/>
      <c r="N811" s="4"/>
      <c r="O811" s="4"/>
      <c r="P811" s="4"/>
      <c r="Q811" s="4"/>
      <c r="R811" s="4"/>
      <c r="S811" s="4"/>
      <c r="T811" s="4"/>
      <c r="U811" s="4"/>
      <c r="V811" s="4"/>
      <c r="W811" s="4"/>
      <c r="X811" s="4"/>
      <c r="Y811" s="4"/>
      <c r="Z811" s="4"/>
    </row>
    <row r="812" spans="1:26" ht="16.5" customHeight="1">
      <c r="A812" s="4"/>
      <c r="B812" s="4"/>
      <c r="C812" s="4"/>
      <c r="D812" s="34"/>
      <c r="E812" s="4"/>
      <c r="F812" s="4"/>
      <c r="G812" s="4"/>
      <c r="H812" s="4"/>
      <c r="I812" s="4"/>
      <c r="J812" s="4"/>
      <c r="K812" s="4"/>
      <c r="L812" s="4"/>
      <c r="M812" s="4"/>
      <c r="N812" s="4"/>
      <c r="O812" s="4"/>
      <c r="P812" s="4"/>
      <c r="Q812" s="4"/>
      <c r="R812" s="4"/>
      <c r="S812" s="4"/>
      <c r="T812" s="4"/>
      <c r="U812" s="4"/>
      <c r="V812" s="4"/>
      <c r="W812" s="4"/>
      <c r="X812" s="4"/>
      <c r="Y812" s="4"/>
      <c r="Z812" s="4"/>
    </row>
    <row r="813" spans="1:26" ht="16.5" customHeight="1">
      <c r="A813" s="4"/>
      <c r="B813" s="4"/>
      <c r="C813" s="4"/>
      <c r="D813" s="34"/>
      <c r="E813" s="4"/>
      <c r="F813" s="4"/>
      <c r="G813" s="4"/>
      <c r="H813" s="4"/>
      <c r="I813" s="4"/>
      <c r="J813" s="4"/>
      <c r="K813" s="4"/>
      <c r="L813" s="4"/>
      <c r="M813" s="4"/>
      <c r="N813" s="4"/>
      <c r="O813" s="4"/>
      <c r="P813" s="4"/>
      <c r="Q813" s="4"/>
      <c r="R813" s="4"/>
      <c r="S813" s="4"/>
      <c r="T813" s="4"/>
      <c r="U813" s="4"/>
      <c r="V813" s="4"/>
      <c r="W813" s="4"/>
      <c r="X813" s="4"/>
      <c r="Y813" s="4"/>
      <c r="Z813" s="4"/>
    </row>
    <row r="814" spans="1:26" ht="16.5" customHeight="1">
      <c r="A814" s="4"/>
      <c r="B814" s="4"/>
      <c r="C814" s="4"/>
      <c r="D814" s="34"/>
      <c r="E814" s="4"/>
      <c r="F814" s="4"/>
      <c r="G814" s="4"/>
      <c r="H814" s="4"/>
      <c r="I814" s="4"/>
      <c r="J814" s="4"/>
      <c r="K814" s="4"/>
      <c r="L814" s="4"/>
      <c r="M814" s="4"/>
      <c r="N814" s="4"/>
      <c r="O814" s="4"/>
      <c r="P814" s="4"/>
      <c r="Q814" s="4"/>
      <c r="R814" s="4"/>
      <c r="S814" s="4"/>
      <c r="T814" s="4"/>
      <c r="U814" s="4"/>
      <c r="V814" s="4"/>
      <c r="W814" s="4"/>
      <c r="X814" s="4"/>
      <c r="Y814" s="4"/>
      <c r="Z814" s="4"/>
    </row>
    <row r="815" spans="1:26" ht="16.5" customHeight="1">
      <c r="A815" s="4"/>
      <c r="B815" s="4"/>
      <c r="C815" s="4"/>
      <c r="D815" s="34"/>
      <c r="E815" s="4"/>
      <c r="F815" s="4"/>
      <c r="G815" s="4"/>
      <c r="H815" s="4"/>
      <c r="I815" s="4"/>
      <c r="J815" s="4"/>
      <c r="K815" s="4"/>
      <c r="L815" s="4"/>
      <c r="M815" s="4"/>
      <c r="N815" s="4"/>
      <c r="O815" s="4"/>
      <c r="P815" s="4"/>
      <c r="Q815" s="4"/>
      <c r="R815" s="4"/>
      <c r="S815" s="4"/>
      <c r="T815" s="4"/>
      <c r="U815" s="4"/>
      <c r="V815" s="4"/>
      <c r="W815" s="4"/>
      <c r="X815" s="4"/>
      <c r="Y815" s="4"/>
      <c r="Z815" s="4"/>
    </row>
    <row r="816" spans="1:26" ht="16.5" customHeight="1">
      <c r="A816" s="4"/>
      <c r="B816" s="4"/>
      <c r="C816" s="4"/>
      <c r="D816" s="34"/>
      <c r="E816" s="4"/>
      <c r="F816" s="4"/>
      <c r="G816" s="4"/>
      <c r="H816" s="4"/>
      <c r="I816" s="4"/>
      <c r="J816" s="4"/>
      <c r="K816" s="4"/>
      <c r="L816" s="4"/>
      <c r="M816" s="4"/>
      <c r="N816" s="4"/>
      <c r="O816" s="4"/>
      <c r="P816" s="4"/>
      <c r="Q816" s="4"/>
      <c r="R816" s="4"/>
      <c r="S816" s="4"/>
      <c r="T816" s="4"/>
      <c r="U816" s="4"/>
      <c r="V816" s="4"/>
      <c r="W816" s="4"/>
      <c r="X816" s="4"/>
      <c r="Y816" s="4"/>
      <c r="Z816" s="4"/>
    </row>
    <row r="817" spans="1:26" ht="16.5" customHeight="1">
      <c r="A817" s="4"/>
      <c r="B817" s="4"/>
      <c r="C817" s="4"/>
      <c r="D817" s="34"/>
      <c r="E817" s="4"/>
      <c r="F817" s="4"/>
      <c r="G817" s="4"/>
      <c r="H817" s="4"/>
      <c r="I817" s="4"/>
      <c r="J817" s="4"/>
      <c r="K817" s="4"/>
      <c r="L817" s="4"/>
      <c r="M817" s="4"/>
      <c r="N817" s="4"/>
      <c r="O817" s="4"/>
      <c r="P817" s="4"/>
      <c r="Q817" s="4"/>
      <c r="R817" s="4"/>
      <c r="S817" s="4"/>
      <c r="T817" s="4"/>
      <c r="U817" s="4"/>
      <c r="V817" s="4"/>
      <c r="W817" s="4"/>
      <c r="X817" s="4"/>
      <c r="Y817" s="4"/>
      <c r="Z817" s="4"/>
    </row>
    <row r="818" spans="1:26" ht="16.5" customHeight="1">
      <c r="A818" s="4"/>
      <c r="B818" s="4"/>
      <c r="C818" s="4"/>
      <c r="D818" s="34"/>
      <c r="E818" s="4"/>
      <c r="F818" s="4"/>
      <c r="G818" s="4"/>
      <c r="H818" s="4"/>
      <c r="I818" s="4"/>
      <c r="J818" s="4"/>
      <c r="K818" s="4"/>
      <c r="L818" s="4"/>
      <c r="M818" s="4"/>
      <c r="N818" s="4"/>
      <c r="O818" s="4"/>
      <c r="P818" s="4"/>
      <c r="Q818" s="4"/>
      <c r="R818" s="4"/>
      <c r="S818" s="4"/>
      <c r="T818" s="4"/>
      <c r="U818" s="4"/>
      <c r="V818" s="4"/>
      <c r="W818" s="4"/>
      <c r="X818" s="4"/>
      <c r="Y818" s="4"/>
      <c r="Z818" s="4"/>
    </row>
    <row r="819" spans="1:26" ht="16.5" customHeight="1">
      <c r="A819" s="4"/>
      <c r="B819" s="4"/>
      <c r="C819" s="4"/>
      <c r="D819" s="34"/>
      <c r="E819" s="4"/>
      <c r="F819" s="4"/>
      <c r="G819" s="4"/>
      <c r="H819" s="4"/>
      <c r="I819" s="4"/>
      <c r="J819" s="4"/>
      <c r="K819" s="4"/>
      <c r="L819" s="4"/>
      <c r="M819" s="4"/>
      <c r="N819" s="4"/>
      <c r="O819" s="4"/>
      <c r="P819" s="4"/>
      <c r="Q819" s="4"/>
      <c r="R819" s="4"/>
      <c r="S819" s="4"/>
      <c r="T819" s="4"/>
      <c r="U819" s="4"/>
      <c r="V819" s="4"/>
      <c r="W819" s="4"/>
      <c r="X819" s="4"/>
      <c r="Y819" s="4"/>
      <c r="Z819" s="4"/>
    </row>
    <row r="820" spans="1:26" ht="16.5" customHeight="1">
      <c r="A820" s="4"/>
      <c r="B820" s="4"/>
      <c r="C820" s="4"/>
      <c r="D820" s="34"/>
      <c r="E820" s="4"/>
      <c r="F820" s="4"/>
      <c r="G820" s="4"/>
      <c r="H820" s="4"/>
      <c r="I820" s="4"/>
      <c r="J820" s="4"/>
      <c r="K820" s="4"/>
      <c r="L820" s="4"/>
      <c r="M820" s="4"/>
      <c r="N820" s="4"/>
      <c r="O820" s="4"/>
      <c r="P820" s="4"/>
      <c r="Q820" s="4"/>
      <c r="R820" s="4"/>
      <c r="S820" s="4"/>
      <c r="T820" s="4"/>
      <c r="U820" s="4"/>
      <c r="V820" s="4"/>
      <c r="W820" s="4"/>
      <c r="X820" s="4"/>
      <c r="Y820" s="4"/>
      <c r="Z820" s="4"/>
    </row>
    <row r="821" spans="1:26" ht="16.5" customHeight="1">
      <c r="A821" s="4"/>
      <c r="B821" s="4"/>
      <c r="C821" s="4"/>
      <c r="D821" s="34"/>
      <c r="E821" s="4"/>
      <c r="F821" s="4"/>
      <c r="G821" s="4"/>
      <c r="H821" s="4"/>
      <c r="I821" s="4"/>
      <c r="J821" s="4"/>
      <c r="K821" s="4"/>
      <c r="L821" s="4"/>
      <c r="M821" s="4"/>
      <c r="N821" s="4"/>
      <c r="O821" s="4"/>
      <c r="P821" s="4"/>
      <c r="Q821" s="4"/>
      <c r="R821" s="4"/>
      <c r="S821" s="4"/>
      <c r="T821" s="4"/>
      <c r="U821" s="4"/>
      <c r="V821" s="4"/>
      <c r="W821" s="4"/>
      <c r="X821" s="4"/>
      <c r="Y821" s="4"/>
      <c r="Z821" s="4"/>
    </row>
    <row r="822" spans="1:26" ht="16.5" customHeight="1">
      <c r="A822" s="4"/>
      <c r="B822" s="4"/>
      <c r="C822" s="4"/>
      <c r="D822" s="34"/>
      <c r="E822" s="4"/>
      <c r="F822" s="4"/>
      <c r="G822" s="4"/>
      <c r="H822" s="4"/>
      <c r="I822" s="4"/>
      <c r="J822" s="4"/>
      <c r="K822" s="4"/>
      <c r="L822" s="4"/>
      <c r="M822" s="4"/>
      <c r="N822" s="4"/>
      <c r="O822" s="4"/>
      <c r="P822" s="4"/>
      <c r="Q822" s="4"/>
      <c r="R822" s="4"/>
      <c r="S822" s="4"/>
      <c r="T822" s="4"/>
      <c r="U822" s="4"/>
      <c r="V822" s="4"/>
      <c r="W822" s="4"/>
      <c r="X822" s="4"/>
      <c r="Y822" s="4"/>
      <c r="Z822" s="4"/>
    </row>
    <row r="823" spans="1:26" ht="16.5" customHeight="1">
      <c r="A823" s="4"/>
      <c r="B823" s="4"/>
      <c r="C823" s="4"/>
      <c r="D823" s="34"/>
      <c r="E823" s="4"/>
      <c r="F823" s="4"/>
      <c r="G823" s="4"/>
      <c r="H823" s="4"/>
      <c r="I823" s="4"/>
      <c r="J823" s="4"/>
      <c r="K823" s="4"/>
      <c r="L823" s="4"/>
      <c r="M823" s="4"/>
      <c r="N823" s="4"/>
      <c r="O823" s="4"/>
      <c r="P823" s="4"/>
      <c r="Q823" s="4"/>
      <c r="R823" s="4"/>
      <c r="S823" s="4"/>
      <c r="T823" s="4"/>
      <c r="U823" s="4"/>
      <c r="V823" s="4"/>
      <c r="W823" s="4"/>
      <c r="X823" s="4"/>
      <c r="Y823" s="4"/>
      <c r="Z823" s="4"/>
    </row>
    <row r="824" spans="1:26" ht="16.5" customHeight="1">
      <c r="A824" s="4"/>
      <c r="B824" s="4"/>
      <c r="C824" s="4"/>
      <c r="D824" s="34"/>
      <c r="E824" s="4"/>
      <c r="F824" s="4"/>
      <c r="G824" s="4"/>
      <c r="H824" s="4"/>
      <c r="I824" s="4"/>
      <c r="J824" s="4"/>
      <c r="K824" s="4"/>
      <c r="L824" s="4"/>
      <c r="M824" s="4"/>
      <c r="N824" s="4"/>
      <c r="O824" s="4"/>
      <c r="P824" s="4"/>
      <c r="Q824" s="4"/>
      <c r="R824" s="4"/>
      <c r="S824" s="4"/>
      <c r="T824" s="4"/>
      <c r="U824" s="4"/>
      <c r="V824" s="4"/>
      <c r="W824" s="4"/>
      <c r="X824" s="4"/>
      <c r="Y824" s="4"/>
      <c r="Z824" s="4"/>
    </row>
    <row r="825" spans="1:26" ht="16.5" customHeight="1">
      <c r="A825" s="4"/>
      <c r="B825" s="4"/>
      <c r="C825" s="4"/>
      <c r="D825" s="34"/>
      <c r="E825" s="4"/>
      <c r="F825" s="4"/>
      <c r="G825" s="4"/>
      <c r="H825" s="4"/>
      <c r="I825" s="4"/>
      <c r="J825" s="4"/>
      <c r="K825" s="4"/>
      <c r="L825" s="4"/>
      <c r="M825" s="4"/>
      <c r="N825" s="4"/>
      <c r="O825" s="4"/>
      <c r="P825" s="4"/>
      <c r="Q825" s="4"/>
      <c r="R825" s="4"/>
      <c r="S825" s="4"/>
      <c r="T825" s="4"/>
      <c r="U825" s="4"/>
      <c r="V825" s="4"/>
      <c r="W825" s="4"/>
      <c r="X825" s="4"/>
      <c r="Y825" s="4"/>
      <c r="Z825" s="4"/>
    </row>
    <row r="826" spans="1:26" ht="16.5" customHeight="1">
      <c r="A826" s="4"/>
      <c r="B826" s="4"/>
      <c r="C826" s="4"/>
      <c r="D826" s="34"/>
      <c r="E826" s="4"/>
      <c r="F826" s="4"/>
      <c r="G826" s="4"/>
      <c r="H826" s="4"/>
      <c r="I826" s="4"/>
      <c r="J826" s="4"/>
      <c r="K826" s="4"/>
      <c r="L826" s="4"/>
      <c r="M826" s="4"/>
      <c r="N826" s="4"/>
      <c r="O826" s="4"/>
      <c r="P826" s="4"/>
      <c r="Q826" s="4"/>
      <c r="R826" s="4"/>
      <c r="S826" s="4"/>
      <c r="T826" s="4"/>
      <c r="U826" s="4"/>
      <c r="V826" s="4"/>
      <c r="W826" s="4"/>
      <c r="X826" s="4"/>
      <c r="Y826" s="4"/>
      <c r="Z826" s="4"/>
    </row>
    <row r="827" spans="1:26" ht="16.5" customHeight="1">
      <c r="A827" s="4"/>
      <c r="B827" s="4"/>
      <c r="C827" s="4"/>
      <c r="D827" s="34"/>
      <c r="E827" s="4"/>
      <c r="F827" s="4"/>
      <c r="G827" s="4"/>
      <c r="H827" s="4"/>
      <c r="I827" s="4"/>
      <c r="J827" s="4"/>
      <c r="K827" s="4"/>
      <c r="L827" s="4"/>
      <c r="M827" s="4"/>
      <c r="N827" s="4"/>
      <c r="O827" s="4"/>
      <c r="P827" s="4"/>
      <c r="Q827" s="4"/>
      <c r="R827" s="4"/>
      <c r="S827" s="4"/>
      <c r="T827" s="4"/>
      <c r="U827" s="4"/>
      <c r="V827" s="4"/>
      <c r="W827" s="4"/>
      <c r="X827" s="4"/>
      <c r="Y827" s="4"/>
      <c r="Z827" s="4"/>
    </row>
    <row r="828" spans="1:26" ht="16.5" customHeight="1">
      <c r="A828" s="4"/>
      <c r="B828" s="4"/>
      <c r="C828" s="4"/>
      <c r="D828" s="34"/>
      <c r="E828" s="4"/>
      <c r="F828" s="4"/>
      <c r="G828" s="4"/>
      <c r="H828" s="4"/>
      <c r="I828" s="4"/>
      <c r="J828" s="4"/>
      <c r="K828" s="4"/>
      <c r="L828" s="4"/>
      <c r="M828" s="4"/>
      <c r="N828" s="4"/>
      <c r="O828" s="4"/>
      <c r="P828" s="4"/>
      <c r="Q828" s="4"/>
      <c r="R828" s="4"/>
      <c r="S828" s="4"/>
      <c r="T828" s="4"/>
      <c r="U828" s="4"/>
      <c r="V828" s="4"/>
      <c r="W828" s="4"/>
      <c r="X828" s="4"/>
      <c r="Y828" s="4"/>
      <c r="Z828" s="4"/>
    </row>
    <row r="829" spans="1:26" ht="16.5" customHeight="1">
      <c r="A829" s="4"/>
      <c r="B829" s="4"/>
      <c r="C829" s="4"/>
      <c r="D829" s="34"/>
      <c r="E829" s="4"/>
      <c r="F829" s="4"/>
      <c r="G829" s="4"/>
      <c r="H829" s="4"/>
      <c r="I829" s="4"/>
      <c r="J829" s="4"/>
      <c r="K829" s="4"/>
      <c r="L829" s="4"/>
      <c r="M829" s="4"/>
      <c r="N829" s="4"/>
      <c r="O829" s="4"/>
      <c r="P829" s="4"/>
      <c r="Q829" s="4"/>
      <c r="R829" s="4"/>
      <c r="S829" s="4"/>
      <c r="T829" s="4"/>
      <c r="U829" s="4"/>
      <c r="V829" s="4"/>
      <c r="W829" s="4"/>
      <c r="X829" s="4"/>
      <c r="Y829" s="4"/>
      <c r="Z829" s="4"/>
    </row>
    <row r="830" spans="1:26" ht="16.5" customHeight="1">
      <c r="A830" s="4"/>
      <c r="B830" s="4"/>
      <c r="C830" s="4"/>
      <c r="D830" s="34"/>
      <c r="E830" s="4"/>
      <c r="F830" s="4"/>
      <c r="G830" s="4"/>
      <c r="H830" s="4"/>
      <c r="I830" s="4"/>
      <c r="J830" s="4"/>
      <c r="K830" s="4"/>
      <c r="L830" s="4"/>
      <c r="M830" s="4"/>
      <c r="N830" s="4"/>
      <c r="O830" s="4"/>
      <c r="P830" s="4"/>
      <c r="Q830" s="4"/>
      <c r="R830" s="4"/>
      <c r="S830" s="4"/>
      <c r="T830" s="4"/>
      <c r="U830" s="4"/>
      <c r="V830" s="4"/>
      <c r="W830" s="4"/>
      <c r="X830" s="4"/>
      <c r="Y830" s="4"/>
      <c r="Z830" s="4"/>
    </row>
    <row r="831" spans="1:26" ht="16.5" customHeight="1">
      <c r="A831" s="4"/>
      <c r="B831" s="4"/>
      <c r="C831" s="4"/>
      <c r="D831" s="34"/>
      <c r="E831" s="4"/>
      <c r="F831" s="4"/>
      <c r="G831" s="4"/>
      <c r="H831" s="4"/>
      <c r="I831" s="4"/>
      <c r="J831" s="4"/>
      <c r="K831" s="4"/>
      <c r="L831" s="4"/>
      <c r="M831" s="4"/>
      <c r="N831" s="4"/>
      <c r="O831" s="4"/>
      <c r="P831" s="4"/>
      <c r="Q831" s="4"/>
      <c r="R831" s="4"/>
      <c r="S831" s="4"/>
      <c r="T831" s="4"/>
      <c r="U831" s="4"/>
      <c r="V831" s="4"/>
      <c r="W831" s="4"/>
      <c r="X831" s="4"/>
      <c r="Y831" s="4"/>
      <c r="Z831" s="4"/>
    </row>
    <row r="832" spans="1:26" ht="16.5" customHeight="1">
      <c r="A832" s="4"/>
      <c r="B832" s="4"/>
      <c r="C832" s="4"/>
      <c r="D832" s="34"/>
      <c r="E832" s="4"/>
      <c r="F832" s="4"/>
      <c r="G832" s="4"/>
      <c r="H832" s="4"/>
      <c r="I832" s="4"/>
      <c r="J832" s="4"/>
      <c r="K832" s="4"/>
      <c r="L832" s="4"/>
      <c r="M832" s="4"/>
      <c r="N832" s="4"/>
      <c r="O832" s="4"/>
      <c r="P832" s="4"/>
      <c r="Q832" s="4"/>
      <c r="R832" s="4"/>
      <c r="S832" s="4"/>
      <c r="T832" s="4"/>
      <c r="U832" s="4"/>
      <c r="V832" s="4"/>
      <c r="W832" s="4"/>
      <c r="X832" s="4"/>
      <c r="Y832" s="4"/>
      <c r="Z832" s="4"/>
    </row>
    <row r="833" spans="1:26" ht="16.5" customHeight="1">
      <c r="A833" s="4"/>
      <c r="B833" s="4"/>
      <c r="C833" s="4"/>
      <c r="D833" s="34"/>
      <c r="E833" s="4"/>
      <c r="F833" s="4"/>
      <c r="G833" s="4"/>
      <c r="H833" s="4"/>
      <c r="I833" s="4"/>
      <c r="J833" s="4"/>
      <c r="K833" s="4"/>
      <c r="L833" s="4"/>
      <c r="M833" s="4"/>
      <c r="N833" s="4"/>
      <c r="O833" s="4"/>
      <c r="P833" s="4"/>
      <c r="Q833" s="4"/>
      <c r="R833" s="4"/>
      <c r="S833" s="4"/>
      <c r="T833" s="4"/>
      <c r="U833" s="4"/>
      <c r="V833" s="4"/>
      <c r="W833" s="4"/>
      <c r="X833" s="4"/>
      <c r="Y833" s="4"/>
      <c r="Z833" s="4"/>
    </row>
    <row r="834" spans="1:26" ht="16.5" customHeight="1">
      <c r="A834" s="4"/>
      <c r="B834" s="4"/>
      <c r="C834" s="4"/>
      <c r="D834" s="34"/>
      <c r="E834" s="4"/>
      <c r="F834" s="4"/>
      <c r="G834" s="4"/>
      <c r="H834" s="4"/>
      <c r="I834" s="4"/>
      <c r="J834" s="4"/>
      <c r="K834" s="4"/>
      <c r="L834" s="4"/>
      <c r="M834" s="4"/>
      <c r="N834" s="4"/>
      <c r="O834" s="4"/>
      <c r="P834" s="4"/>
      <c r="Q834" s="4"/>
      <c r="R834" s="4"/>
      <c r="S834" s="4"/>
      <c r="T834" s="4"/>
      <c r="U834" s="4"/>
      <c r="V834" s="4"/>
      <c r="W834" s="4"/>
      <c r="X834" s="4"/>
      <c r="Y834" s="4"/>
      <c r="Z834" s="4"/>
    </row>
    <row r="835" spans="1:26" ht="16.5" customHeight="1">
      <c r="A835" s="4"/>
      <c r="B835" s="4"/>
      <c r="C835" s="4"/>
      <c r="D835" s="34"/>
      <c r="E835" s="4"/>
      <c r="F835" s="4"/>
      <c r="G835" s="4"/>
      <c r="H835" s="4"/>
      <c r="I835" s="4"/>
      <c r="J835" s="4"/>
      <c r="K835" s="4"/>
      <c r="L835" s="4"/>
      <c r="M835" s="4"/>
      <c r="N835" s="4"/>
      <c r="O835" s="4"/>
      <c r="P835" s="4"/>
      <c r="Q835" s="4"/>
      <c r="R835" s="4"/>
      <c r="S835" s="4"/>
      <c r="T835" s="4"/>
      <c r="U835" s="4"/>
      <c r="V835" s="4"/>
      <c r="W835" s="4"/>
      <c r="X835" s="4"/>
      <c r="Y835" s="4"/>
      <c r="Z835" s="4"/>
    </row>
    <row r="836" spans="1:26" ht="16.5" customHeight="1">
      <c r="A836" s="4"/>
      <c r="B836" s="4"/>
      <c r="C836" s="4"/>
      <c r="D836" s="34"/>
      <c r="E836" s="4"/>
      <c r="F836" s="4"/>
      <c r="G836" s="4"/>
      <c r="H836" s="4"/>
      <c r="I836" s="4"/>
      <c r="J836" s="4"/>
      <c r="K836" s="4"/>
      <c r="L836" s="4"/>
      <c r="M836" s="4"/>
      <c r="N836" s="4"/>
      <c r="O836" s="4"/>
      <c r="P836" s="4"/>
      <c r="Q836" s="4"/>
      <c r="R836" s="4"/>
      <c r="S836" s="4"/>
      <c r="T836" s="4"/>
      <c r="U836" s="4"/>
      <c r="V836" s="4"/>
      <c r="W836" s="4"/>
      <c r="X836" s="4"/>
      <c r="Y836" s="4"/>
      <c r="Z836" s="4"/>
    </row>
    <row r="837" spans="1:26" ht="16.5" customHeight="1">
      <c r="A837" s="4"/>
      <c r="B837" s="4"/>
      <c r="C837" s="4"/>
      <c r="D837" s="34"/>
      <c r="E837" s="4"/>
      <c r="F837" s="4"/>
      <c r="G837" s="4"/>
      <c r="H837" s="4"/>
      <c r="I837" s="4"/>
      <c r="J837" s="4"/>
      <c r="K837" s="4"/>
      <c r="L837" s="4"/>
      <c r="M837" s="4"/>
      <c r="N837" s="4"/>
      <c r="O837" s="4"/>
      <c r="P837" s="4"/>
      <c r="Q837" s="4"/>
      <c r="R837" s="4"/>
      <c r="S837" s="4"/>
      <c r="T837" s="4"/>
      <c r="U837" s="4"/>
      <c r="V837" s="4"/>
      <c r="W837" s="4"/>
      <c r="X837" s="4"/>
      <c r="Y837" s="4"/>
      <c r="Z837" s="4"/>
    </row>
    <row r="838" spans="1:26" ht="16.5" customHeight="1">
      <c r="A838" s="4"/>
      <c r="B838" s="4"/>
      <c r="C838" s="4"/>
      <c r="D838" s="34"/>
      <c r="E838" s="4"/>
      <c r="F838" s="4"/>
      <c r="G838" s="4"/>
      <c r="H838" s="4"/>
      <c r="I838" s="4"/>
      <c r="J838" s="4"/>
      <c r="K838" s="4"/>
      <c r="L838" s="4"/>
      <c r="M838" s="4"/>
      <c r="N838" s="4"/>
      <c r="O838" s="4"/>
      <c r="P838" s="4"/>
      <c r="Q838" s="4"/>
      <c r="R838" s="4"/>
      <c r="S838" s="4"/>
      <c r="T838" s="4"/>
      <c r="U838" s="4"/>
      <c r="V838" s="4"/>
      <c r="W838" s="4"/>
      <c r="X838" s="4"/>
      <c r="Y838" s="4"/>
      <c r="Z838" s="4"/>
    </row>
    <row r="839" spans="1:26" ht="16.5" customHeight="1">
      <c r="A839" s="4"/>
      <c r="B839" s="4"/>
      <c r="C839" s="4"/>
      <c r="D839" s="34"/>
      <c r="E839" s="4"/>
      <c r="F839" s="4"/>
      <c r="G839" s="4"/>
      <c r="H839" s="4"/>
      <c r="I839" s="4"/>
      <c r="J839" s="4"/>
      <c r="K839" s="4"/>
      <c r="L839" s="4"/>
      <c r="M839" s="4"/>
      <c r="N839" s="4"/>
      <c r="O839" s="4"/>
      <c r="P839" s="4"/>
      <c r="Q839" s="4"/>
      <c r="R839" s="4"/>
      <c r="S839" s="4"/>
      <c r="T839" s="4"/>
      <c r="U839" s="4"/>
      <c r="V839" s="4"/>
      <c r="W839" s="4"/>
      <c r="X839" s="4"/>
      <c r="Y839" s="4"/>
      <c r="Z839" s="4"/>
    </row>
    <row r="840" spans="1:26" ht="16.5" customHeight="1">
      <c r="A840" s="4"/>
      <c r="B840" s="4"/>
      <c r="C840" s="4"/>
      <c r="D840" s="34"/>
      <c r="E840" s="4"/>
      <c r="F840" s="4"/>
      <c r="G840" s="4"/>
      <c r="H840" s="4"/>
      <c r="I840" s="4"/>
      <c r="J840" s="4"/>
      <c r="K840" s="4"/>
      <c r="L840" s="4"/>
      <c r="M840" s="4"/>
      <c r="N840" s="4"/>
      <c r="O840" s="4"/>
      <c r="P840" s="4"/>
      <c r="Q840" s="4"/>
      <c r="R840" s="4"/>
      <c r="S840" s="4"/>
      <c r="T840" s="4"/>
      <c r="U840" s="4"/>
      <c r="V840" s="4"/>
      <c r="W840" s="4"/>
      <c r="X840" s="4"/>
      <c r="Y840" s="4"/>
      <c r="Z840" s="4"/>
    </row>
    <row r="841" spans="1:26" ht="16.5" customHeight="1">
      <c r="A841" s="4"/>
      <c r="B841" s="4"/>
      <c r="C841" s="4"/>
      <c r="D841" s="34"/>
      <c r="E841" s="4"/>
      <c r="F841" s="4"/>
      <c r="G841" s="4"/>
      <c r="H841" s="4"/>
      <c r="I841" s="4"/>
      <c r="J841" s="4"/>
      <c r="K841" s="4"/>
      <c r="L841" s="4"/>
      <c r="M841" s="4"/>
      <c r="N841" s="4"/>
      <c r="O841" s="4"/>
      <c r="P841" s="4"/>
      <c r="Q841" s="4"/>
      <c r="R841" s="4"/>
      <c r="S841" s="4"/>
      <c r="T841" s="4"/>
      <c r="U841" s="4"/>
      <c r="V841" s="4"/>
      <c r="W841" s="4"/>
      <c r="X841" s="4"/>
      <c r="Y841" s="4"/>
      <c r="Z841" s="4"/>
    </row>
    <row r="842" spans="1:26" ht="16.5" customHeight="1">
      <c r="A842" s="4"/>
      <c r="B842" s="4"/>
      <c r="C842" s="4"/>
      <c r="D842" s="34"/>
      <c r="E842" s="4"/>
      <c r="F842" s="4"/>
      <c r="G842" s="4"/>
      <c r="H842" s="4"/>
      <c r="I842" s="4"/>
      <c r="J842" s="4"/>
      <c r="K842" s="4"/>
      <c r="L842" s="4"/>
      <c r="M842" s="4"/>
      <c r="N842" s="4"/>
      <c r="O842" s="4"/>
      <c r="P842" s="4"/>
      <c r="Q842" s="4"/>
      <c r="R842" s="4"/>
      <c r="S842" s="4"/>
      <c r="T842" s="4"/>
      <c r="U842" s="4"/>
      <c r="V842" s="4"/>
      <c r="W842" s="4"/>
      <c r="X842" s="4"/>
      <c r="Y842" s="4"/>
      <c r="Z842" s="4"/>
    </row>
    <row r="843" spans="1:26" ht="16.5" customHeight="1">
      <c r="A843" s="4"/>
      <c r="B843" s="4"/>
      <c r="C843" s="4"/>
      <c r="D843" s="34"/>
      <c r="E843" s="4"/>
      <c r="F843" s="4"/>
      <c r="G843" s="4"/>
      <c r="H843" s="4"/>
      <c r="I843" s="4"/>
      <c r="J843" s="4"/>
      <c r="K843" s="4"/>
      <c r="L843" s="4"/>
      <c r="M843" s="4"/>
      <c r="N843" s="4"/>
      <c r="O843" s="4"/>
      <c r="P843" s="4"/>
      <c r="Q843" s="4"/>
      <c r="R843" s="4"/>
      <c r="S843" s="4"/>
      <c r="T843" s="4"/>
      <c r="U843" s="4"/>
      <c r="V843" s="4"/>
      <c r="W843" s="4"/>
      <c r="X843" s="4"/>
      <c r="Y843" s="4"/>
      <c r="Z843" s="4"/>
    </row>
    <row r="844" spans="1:26" ht="16.5" customHeight="1">
      <c r="A844" s="4"/>
      <c r="B844" s="4"/>
      <c r="C844" s="4"/>
      <c r="D844" s="34"/>
      <c r="E844" s="4"/>
      <c r="F844" s="4"/>
      <c r="G844" s="4"/>
      <c r="H844" s="4"/>
      <c r="I844" s="4"/>
      <c r="J844" s="4"/>
      <c r="K844" s="4"/>
      <c r="L844" s="4"/>
      <c r="M844" s="4"/>
      <c r="N844" s="4"/>
      <c r="O844" s="4"/>
      <c r="P844" s="4"/>
      <c r="Q844" s="4"/>
      <c r="R844" s="4"/>
      <c r="S844" s="4"/>
      <c r="T844" s="4"/>
      <c r="U844" s="4"/>
      <c r="V844" s="4"/>
      <c r="W844" s="4"/>
      <c r="X844" s="4"/>
      <c r="Y844" s="4"/>
      <c r="Z844" s="4"/>
    </row>
    <row r="845" spans="1:26" ht="16.5" customHeight="1">
      <c r="A845" s="4"/>
      <c r="B845" s="4"/>
      <c r="C845" s="4"/>
      <c r="D845" s="34"/>
      <c r="E845" s="4"/>
      <c r="F845" s="4"/>
      <c r="G845" s="4"/>
      <c r="H845" s="4"/>
      <c r="I845" s="4"/>
      <c r="J845" s="4"/>
      <c r="K845" s="4"/>
      <c r="L845" s="4"/>
      <c r="M845" s="4"/>
      <c r="N845" s="4"/>
      <c r="O845" s="4"/>
      <c r="P845" s="4"/>
      <c r="Q845" s="4"/>
      <c r="R845" s="4"/>
      <c r="S845" s="4"/>
      <c r="T845" s="4"/>
      <c r="U845" s="4"/>
      <c r="V845" s="4"/>
      <c r="W845" s="4"/>
      <c r="X845" s="4"/>
      <c r="Y845" s="4"/>
      <c r="Z845" s="4"/>
    </row>
    <row r="846" spans="1:26" ht="16.5" customHeight="1">
      <c r="A846" s="4"/>
      <c r="B846" s="4"/>
      <c r="C846" s="4"/>
      <c r="D846" s="34"/>
      <c r="E846" s="4"/>
      <c r="F846" s="4"/>
      <c r="G846" s="4"/>
      <c r="H846" s="4"/>
      <c r="I846" s="4"/>
      <c r="J846" s="4"/>
      <c r="K846" s="4"/>
      <c r="L846" s="4"/>
      <c r="M846" s="4"/>
      <c r="N846" s="4"/>
      <c r="O846" s="4"/>
      <c r="P846" s="4"/>
      <c r="Q846" s="4"/>
      <c r="R846" s="4"/>
      <c r="S846" s="4"/>
      <c r="T846" s="4"/>
      <c r="U846" s="4"/>
      <c r="V846" s="4"/>
      <c r="W846" s="4"/>
      <c r="X846" s="4"/>
      <c r="Y846" s="4"/>
      <c r="Z846" s="4"/>
    </row>
    <row r="847" spans="1:26" ht="16.5" customHeight="1">
      <c r="A847" s="4"/>
      <c r="B847" s="4"/>
      <c r="C847" s="4"/>
      <c r="D847" s="34"/>
      <c r="E847" s="4"/>
      <c r="F847" s="4"/>
      <c r="G847" s="4"/>
      <c r="H847" s="4"/>
      <c r="I847" s="4"/>
      <c r="J847" s="4"/>
      <c r="K847" s="4"/>
      <c r="L847" s="4"/>
      <c r="M847" s="4"/>
      <c r="N847" s="4"/>
      <c r="O847" s="4"/>
      <c r="P847" s="4"/>
      <c r="Q847" s="4"/>
      <c r="R847" s="4"/>
      <c r="S847" s="4"/>
      <c r="T847" s="4"/>
      <c r="U847" s="4"/>
      <c r="V847" s="4"/>
      <c r="W847" s="4"/>
      <c r="X847" s="4"/>
      <c r="Y847" s="4"/>
      <c r="Z847" s="4"/>
    </row>
    <row r="848" spans="1:26" ht="16.5" customHeight="1">
      <c r="A848" s="4"/>
      <c r="B848" s="4"/>
      <c r="C848" s="4"/>
      <c r="D848" s="34"/>
      <c r="E848" s="4"/>
      <c r="F848" s="4"/>
      <c r="G848" s="4"/>
      <c r="H848" s="4"/>
      <c r="I848" s="4"/>
      <c r="J848" s="4"/>
      <c r="K848" s="4"/>
      <c r="L848" s="4"/>
      <c r="M848" s="4"/>
      <c r="N848" s="4"/>
      <c r="O848" s="4"/>
      <c r="P848" s="4"/>
      <c r="Q848" s="4"/>
      <c r="R848" s="4"/>
      <c r="S848" s="4"/>
      <c r="T848" s="4"/>
      <c r="U848" s="4"/>
      <c r="V848" s="4"/>
      <c r="W848" s="4"/>
      <c r="X848" s="4"/>
      <c r="Y848" s="4"/>
      <c r="Z848" s="4"/>
    </row>
    <row r="849" spans="1:26" ht="16.5" customHeight="1">
      <c r="A849" s="4"/>
      <c r="B849" s="4"/>
      <c r="C849" s="4"/>
      <c r="D849" s="34"/>
      <c r="E849" s="4"/>
      <c r="F849" s="4"/>
      <c r="G849" s="4"/>
      <c r="H849" s="4"/>
      <c r="I849" s="4"/>
      <c r="J849" s="4"/>
      <c r="K849" s="4"/>
      <c r="L849" s="4"/>
      <c r="M849" s="4"/>
      <c r="N849" s="4"/>
      <c r="O849" s="4"/>
      <c r="P849" s="4"/>
      <c r="Q849" s="4"/>
      <c r="R849" s="4"/>
      <c r="S849" s="4"/>
      <c r="T849" s="4"/>
      <c r="U849" s="4"/>
      <c r="V849" s="4"/>
      <c r="W849" s="4"/>
      <c r="X849" s="4"/>
      <c r="Y849" s="4"/>
      <c r="Z849" s="4"/>
    </row>
    <row r="850" spans="1:26" ht="16.5" customHeight="1">
      <c r="A850" s="4"/>
      <c r="B850" s="4"/>
      <c r="C850" s="4"/>
      <c r="D850" s="34"/>
      <c r="E850" s="4"/>
      <c r="F850" s="4"/>
      <c r="G850" s="4"/>
      <c r="H850" s="4"/>
      <c r="I850" s="4"/>
      <c r="J850" s="4"/>
      <c r="K850" s="4"/>
      <c r="L850" s="4"/>
      <c r="M850" s="4"/>
      <c r="N850" s="4"/>
      <c r="O850" s="4"/>
      <c r="P850" s="4"/>
      <c r="Q850" s="4"/>
      <c r="R850" s="4"/>
      <c r="S850" s="4"/>
      <c r="T850" s="4"/>
      <c r="U850" s="4"/>
      <c r="V850" s="4"/>
      <c r="W850" s="4"/>
      <c r="X850" s="4"/>
      <c r="Y850" s="4"/>
      <c r="Z850" s="4"/>
    </row>
    <row r="851" spans="1:26" ht="16.5" customHeight="1">
      <c r="A851" s="4"/>
      <c r="B851" s="4"/>
      <c r="C851" s="4"/>
      <c r="D851" s="34"/>
      <c r="E851" s="4"/>
      <c r="F851" s="4"/>
      <c r="G851" s="4"/>
      <c r="H851" s="4"/>
      <c r="I851" s="4"/>
      <c r="J851" s="4"/>
      <c r="K851" s="4"/>
      <c r="L851" s="4"/>
      <c r="M851" s="4"/>
      <c r="N851" s="4"/>
      <c r="O851" s="4"/>
      <c r="P851" s="4"/>
      <c r="Q851" s="4"/>
      <c r="R851" s="4"/>
      <c r="S851" s="4"/>
      <c r="T851" s="4"/>
      <c r="U851" s="4"/>
      <c r="V851" s="4"/>
      <c r="W851" s="4"/>
      <c r="X851" s="4"/>
      <c r="Y851" s="4"/>
      <c r="Z851" s="4"/>
    </row>
    <row r="852" spans="1:26" ht="16.5" customHeight="1">
      <c r="A852" s="4"/>
      <c r="B852" s="4"/>
      <c r="C852" s="4"/>
      <c r="D852" s="34"/>
      <c r="E852" s="4"/>
      <c r="F852" s="4"/>
      <c r="G852" s="4"/>
      <c r="H852" s="4"/>
      <c r="I852" s="4"/>
      <c r="J852" s="4"/>
      <c r="K852" s="4"/>
      <c r="L852" s="4"/>
      <c r="M852" s="4"/>
      <c r="N852" s="4"/>
      <c r="O852" s="4"/>
      <c r="P852" s="4"/>
      <c r="Q852" s="4"/>
      <c r="R852" s="4"/>
      <c r="S852" s="4"/>
      <c r="T852" s="4"/>
      <c r="U852" s="4"/>
      <c r="V852" s="4"/>
      <c r="W852" s="4"/>
      <c r="X852" s="4"/>
      <c r="Y852" s="4"/>
      <c r="Z852" s="4"/>
    </row>
    <row r="853" spans="1:26" ht="16.5" customHeight="1">
      <c r="A853" s="4"/>
      <c r="B853" s="4"/>
      <c r="C853" s="4"/>
      <c r="D853" s="34"/>
      <c r="E853" s="4"/>
      <c r="F853" s="4"/>
      <c r="G853" s="4"/>
      <c r="H853" s="4"/>
      <c r="I853" s="4"/>
      <c r="J853" s="4"/>
      <c r="K853" s="4"/>
      <c r="L853" s="4"/>
      <c r="M853" s="4"/>
      <c r="N853" s="4"/>
      <c r="O853" s="4"/>
      <c r="P853" s="4"/>
      <c r="Q853" s="4"/>
      <c r="R853" s="4"/>
      <c r="S853" s="4"/>
      <c r="T853" s="4"/>
      <c r="U853" s="4"/>
      <c r="V853" s="4"/>
      <c r="W853" s="4"/>
      <c r="X853" s="4"/>
      <c r="Y853" s="4"/>
      <c r="Z853" s="4"/>
    </row>
    <row r="854" spans="1:26" ht="16.5" customHeight="1">
      <c r="A854" s="4"/>
      <c r="B854" s="4"/>
      <c r="C854" s="4"/>
      <c r="D854" s="34"/>
      <c r="E854" s="4"/>
      <c r="F854" s="4"/>
      <c r="G854" s="4"/>
      <c r="H854" s="4"/>
      <c r="I854" s="4"/>
      <c r="J854" s="4"/>
      <c r="K854" s="4"/>
      <c r="L854" s="4"/>
      <c r="M854" s="4"/>
      <c r="N854" s="4"/>
      <c r="O854" s="4"/>
      <c r="P854" s="4"/>
      <c r="Q854" s="4"/>
      <c r="R854" s="4"/>
      <c r="S854" s="4"/>
      <c r="T854" s="4"/>
      <c r="U854" s="4"/>
      <c r="V854" s="4"/>
      <c r="W854" s="4"/>
      <c r="X854" s="4"/>
      <c r="Y854" s="4"/>
      <c r="Z854" s="4"/>
    </row>
    <row r="855" spans="1:26" ht="16.5" customHeight="1">
      <c r="A855" s="4"/>
      <c r="B855" s="4"/>
      <c r="C855" s="4"/>
      <c r="D855" s="34"/>
      <c r="E855" s="4"/>
      <c r="F855" s="4"/>
      <c r="G855" s="4"/>
      <c r="H855" s="4"/>
      <c r="I855" s="4"/>
      <c r="J855" s="4"/>
      <c r="K855" s="4"/>
      <c r="L855" s="4"/>
      <c r="M855" s="4"/>
      <c r="N855" s="4"/>
      <c r="O855" s="4"/>
      <c r="P855" s="4"/>
      <c r="Q855" s="4"/>
      <c r="R855" s="4"/>
      <c r="S855" s="4"/>
      <c r="T855" s="4"/>
      <c r="U855" s="4"/>
      <c r="V855" s="4"/>
      <c r="W855" s="4"/>
      <c r="X855" s="4"/>
      <c r="Y855" s="4"/>
      <c r="Z855" s="4"/>
    </row>
    <row r="856" spans="1:26" ht="16.5" customHeight="1">
      <c r="A856" s="4"/>
      <c r="B856" s="4"/>
      <c r="C856" s="4"/>
      <c r="D856" s="34"/>
      <c r="E856" s="4"/>
      <c r="F856" s="4"/>
      <c r="G856" s="4"/>
      <c r="H856" s="4"/>
      <c r="I856" s="4"/>
      <c r="J856" s="4"/>
      <c r="K856" s="4"/>
      <c r="L856" s="4"/>
      <c r="M856" s="4"/>
      <c r="N856" s="4"/>
      <c r="O856" s="4"/>
      <c r="P856" s="4"/>
      <c r="Q856" s="4"/>
      <c r="R856" s="4"/>
      <c r="S856" s="4"/>
      <c r="T856" s="4"/>
      <c r="U856" s="4"/>
      <c r="V856" s="4"/>
      <c r="W856" s="4"/>
      <c r="X856" s="4"/>
      <c r="Y856" s="4"/>
      <c r="Z856" s="4"/>
    </row>
    <row r="857" spans="1:26" ht="16.5" customHeight="1">
      <c r="A857" s="4"/>
      <c r="B857" s="4"/>
      <c r="C857" s="4"/>
      <c r="D857" s="34"/>
      <c r="E857" s="4"/>
      <c r="F857" s="4"/>
      <c r="G857" s="4"/>
      <c r="H857" s="4"/>
      <c r="I857" s="4"/>
      <c r="J857" s="4"/>
      <c r="K857" s="4"/>
      <c r="L857" s="4"/>
      <c r="M857" s="4"/>
      <c r="N857" s="4"/>
      <c r="O857" s="4"/>
      <c r="P857" s="4"/>
      <c r="Q857" s="4"/>
      <c r="R857" s="4"/>
      <c r="S857" s="4"/>
      <c r="T857" s="4"/>
      <c r="U857" s="4"/>
      <c r="V857" s="4"/>
      <c r="W857" s="4"/>
      <c r="X857" s="4"/>
      <c r="Y857" s="4"/>
      <c r="Z857" s="4"/>
    </row>
    <row r="858" spans="1:26" ht="16.5" customHeight="1">
      <c r="A858" s="4"/>
      <c r="B858" s="4"/>
      <c r="C858" s="4"/>
      <c r="D858" s="34"/>
      <c r="E858" s="4"/>
      <c r="F858" s="4"/>
      <c r="G858" s="4"/>
      <c r="H858" s="4"/>
      <c r="I858" s="4"/>
      <c r="J858" s="4"/>
      <c r="K858" s="4"/>
      <c r="L858" s="4"/>
      <c r="M858" s="4"/>
      <c r="N858" s="4"/>
      <c r="O858" s="4"/>
      <c r="P858" s="4"/>
      <c r="Q858" s="4"/>
      <c r="R858" s="4"/>
      <c r="S858" s="4"/>
      <c r="T858" s="4"/>
      <c r="U858" s="4"/>
      <c r="V858" s="4"/>
      <c r="W858" s="4"/>
      <c r="X858" s="4"/>
      <c r="Y858" s="4"/>
      <c r="Z858" s="4"/>
    </row>
    <row r="859" spans="1:26" ht="16.5" customHeight="1">
      <c r="A859" s="4"/>
      <c r="B859" s="4"/>
      <c r="C859" s="4"/>
      <c r="D859" s="34"/>
      <c r="E859" s="4"/>
      <c r="F859" s="4"/>
      <c r="G859" s="4"/>
      <c r="H859" s="4"/>
      <c r="I859" s="4"/>
      <c r="J859" s="4"/>
      <c r="K859" s="4"/>
      <c r="L859" s="4"/>
      <c r="M859" s="4"/>
      <c r="N859" s="4"/>
      <c r="O859" s="4"/>
      <c r="P859" s="4"/>
      <c r="Q859" s="4"/>
      <c r="R859" s="4"/>
      <c r="S859" s="4"/>
      <c r="T859" s="4"/>
      <c r="U859" s="4"/>
      <c r="V859" s="4"/>
      <c r="W859" s="4"/>
      <c r="X859" s="4"/>
      <c r="Y859" s="4"/>
      <c r="Z859" s="4"/>
    </row>
    <row r="860" spans="1:26" ht="16.5" customHeight="1">
      <c r="A860" s="4"/>
      <c r="B860" s="4"/>
      <c r="C860" s="4"/>
      <c r="D860" s="34"/>
      <c r="E860" s="4"/>
      <c r="F860" s="4"/>
      <c r="G860" s="4"/>
      <c r="H860" s="4"/>
      <c r="I860" s="4"/>
      <c r="J860" s="4"/>
      <c r="K860" s="4"/>
      <c r="L860" s="4"/>
      <c r="M860" s="4"/>
      <c r="N860" s="4"/>
      <c r="O860" s="4"/>
      <c r="P860" s="4"/>
      <c r="Q860" s="4"/>
      <c r="R860" s="4"/>
      <c r="S860" s="4"/>
      <c r="T860" s="4"/>
      <c r="U860" s="4"/>
      <c r="V860" s="4"/>
      <c r="W860" s="4"/>
      <c r="X860" s="4"/>
      <c r="Y860" s="4"/>
      <c r="Z860" s="4"/>
    </row>
    <row r="861" spans="1:26" ht="16.5" customHeight="1">
      <c r="A861" s="4"/>
      <c r="B861" s="4"/>
      <c r="C861" s="4"/>
      <c r="D861" s="34"/>
      <c r="E861" s="4"/>
      <c r="F861" s="4"/>
      <c r="G861" s="4"/>
      <c r="H861" s="4"/>
      <c r="I861" s="4"/>
      <c r="J861" s="4"/>
      <c r="K861" s="4"/>
      <c r="L861" s="4"/>
      <c r="M861" s="4"/>
      <c r="N861" s="4"/>
      <c r="O861" s="4"/>
      <c r="P861" s="4"/>
      <c r="Q861" s="4"/>
      <c r="R861" s="4"/>
      <c r="S861" s="4"/>
      <c r="T861" s="4"/>
      <c r="U861" s="4"/>
      <c r="V861" s="4"/>
      <c r="W861" s="4"/>
      <c r="X861" s="4"/>
      <c r="Y861" s="4"/>
      <c r="Z861" s="4"/>
    </row>
    <row r="862" spans="1:26" ht="16.5" customHeight="1">
      <c r="A862" s="4"/>
      <c r="B862" s="4"/>
      <c r="C862" s="4"/>
      <c r="D862" s="34"/>
      <c r="E862" s="4"/>
      <c r="F862" s="4"/>
      <c r="G862" s="4"/>
      <c r="H862" s="4"/>
      <c r="I862" s="4"/>
      <c r="J862" s="4"/>
      <c r="K862" s="4"/>
      <c r="L862" s="4"/>
      <c r="M862" s="4"/>
      <c r="N862" s="4"/>
      <c r="O862" s="4"/>
      <c r="P862" s="4"/>
      <c r="Q862" s="4"/>
      <c r="R862" s="4"/>
      <c r="S862" s="4"/>
      <c r="T862" s="4"/>
      <c r="U862" s="4"/>
      <c r="V862" s="4"/>
      <c r="W862" s="4"/>
      <c r="X862" s="4"/>
      <c r="Y862" s="4"/>
      <c r="Z862" s="4"/>
    </row>
    <row r="863" spans="1:26" ht="16.5" customHeight="1">
      <c r="A863" s="4"/>
      <c r="B863" s="4"/>
      <c r="C863" s="4"/>
      <c r="D863" s="34"/>
      <c r="E863" s="4"/>
      <c r="F863" s="4"/>
      <c r="G863" s="4"/>
      <c r="H863" s="4"/>
      <c r="I863" s="4"/>
      <c r="J863" s="4"/>
      <c r="K863" s="4"/>
      <c r="L863" s="4"/>
      <c r="M863" s="4"/>
      <c r="N863" s="4"/>
      <c r="O863" s="4"/>
      <c r="P863" s="4"/>
      <c r="Q863" s="4"/>
      <c r="R863" s="4"/>
      <c r="S863" s="4"/>
      <c r="T863" s="4"/>
      <c r="U863" s="4"/>
      <c r="V863" s="4"/>
      <c r="W863" s="4"/>
      <c r="X863" s="4"/>
      <c r="Y863" s="4"/>
      <c r="Z863" s="4"/>
    </row>
    <row r="864" spans="1:26" ht="16.5" customHeight="1">
      <c r="A864" s="4"/>
      <c r="B864" s="4"/>
      <c r="C864" s="4"/>
      <c r="D864" s="34"/>
      <c r="E864" s="4"/>
      <c r="F864" s="4"/>
      <c r="G864" s="4"/>
      <c r="H864" s="4"/>
      <c r="I864" s="4"/>
      <c r="J864" s="4"/>
      <c r="K864" s="4"/>
      <c r="L864" s="4"/>
      <c r="M864" s="4"/>
      <c r="N864" s="4"/>
      <c r="O864" s="4"/>
      <c r="P864" s="4"/>
      <c r="Q864" s="4"/>
      <c r="R864" s="4"/>
      <c r="S864" s="4"/>
      <c r="T864" s="4"/>
      <c r="U864" s="4"/>
      <c r="V864" s="4"/>
      <c r="W864" s="4"/>
      <c r="X864" s="4"/>
      <c r="Y864" s="4"/>
      <c r="Z864" s="4"/>
    </row>
    <row r="865" spans="1:26" ht="16.5" customHeight="1">
      <c r="A865" s="4"/>
      <c r="B865" s="4"/>
      <c r="C865" s="4"/>
      <c r="D865" s="34"/>
      <c r="E865" s="4"/>
      <c r="F865" s="4"/>
      <c r="G865" s="4"/>
      <c r="H865" s="4"/>
      <c r="I865" s="4"/>
      <c r="J865" s="4"/>
      <c r="K865" s="4"/>
      <c r="L865" s="4"/>
      <c r="M865" s="4"/>
      <c r="N865" s="4"/>
      <c r="O865" s="4"/>
      <c r="P865" s="4"/>
      <c r="Q865" s="4"/>
      <c r="R865" s="4"/>
      <c r="S865" s="4"/>
      <c r="T865" s="4"/>
      <c r="U865" s="4"/>
      <c r="V865" s="4"/>
      <c r="W865" s="4"/>
      <c r="X865" s="4"/>
      <c r="Y865" s="4"/>
      <c r="Z865" s="4"/>
    </row>
    <row r="866" spans="1:26" ht="16.5" customHeight="1">
      <c r="A866" s="4"/>
      <c r="B866" s="4"/>
      <c r="C866" s="4"/>
      <c r="D866" s="34"/>
      <c r="E866" s="4"/>
      <c r="F866" s="4"/>
      <c r="G866" s="4"/>
      <c r="H866" s="4"/>
      <c r="I866" s="4"/>
      <c r="J866" s="4"/>
      <c r="K866" s="4"/>
      <c r="L866" s="4"/>
      <c r="M866" s="4"/>
      <c r="N866" s="4"/>
      <c r="O866" s="4"/>
      <c r="P866" s="4"/>
      <c r="Q866" s="4"/>
      <c r="R866" s="4"/>
      <c r="S866" s="4"/>
      <c r="T866" s="4"/>
      <c r="U866" s="4"/>
      <c r="V866" s="4"/>
      <c r="W866" s="4"/>
      <c r="X866" s="4"/>
      <c r="Y866" s="4"/>
      <c r="Z866" s="4"/>
    </row>
    <row r="867" spans="1:26" ht="16.5" customHeight="1">
      <c r="A867" s="4"/>
      <c r="B867" s="4"/>
      <c r="C867" s="4"/>
      <c r="D867" s="34"/>
      <c r="E867" s="4"/>
      <c r="F867" s="4"/>
      <c r="G867" s="4"/>
      <c r="H867" s="4"/>
      <c r="I867" s="4"/>
      <c r="J867" s="4"/>
      <c r="K867" s="4"/>
      <c r="L867" s="4"/>
      <c r="M867" s="4"/>
      <c r="N867" s="4"/>
      <c r="O867" s="4"/>
      <c r="P867" s="4"/>
      <c r="Q867" s="4"/>
      <c r="R867" s="4"/>
      <c r="S867" s="4"/>
      <c r="T867" s="4"/>
      <c r="U867" s="4"/>
      <c r="V867" s="4"/>
      <c r="W867" s="4"/>
      <c r="X867" s="4"/>
      <c r="Y867" s="4"/>
      <c r="Z867" s="4"/>
    </row>
    <row r="868" spans="1:26" ht="16.5" customHeight="1">
      <c r="A868" s="4"/>
      <c r="B868" s="4"/>
      <c r="C868" s="4"/>
      <c r="D868" s="34"/>
      <c r="E868" s="4"/>
      <c r="F868" s="4"/>
      <c r="G868" s="4"/>
      <c r="H868" s="4"/>
      <c r="I868" s="4"/>
      <c r="J868" s="4"/>
      <c r="K868" s="4"/>
      <c r="L868" s="4"/>
      <c r="M868" s="4"/>
      <c r="N868" s="4"/>
      <c r="O868" s="4"/>
      <c r="P868" s="4"/>
      <c r="Q868" s="4"/>
      <c r="R868" s="4"/>
      <c r="S868" s="4"/>
      <c r="T868" s="4"/>
      <c r="U868" s="4"/>
      <c r="V868" s="4"/>
      <c r="W868" s="4"/>
      <c r="X868" s="4"/>
      <c r="Y868" s="4"/>
      <c r="Z868" s="4"/>
    </row>
    <row r="869" spans="1:26" ht="16.5" customHeight="1">
      <c r="A869" s="4"/>
      <c r="B869" s="4"/>
      <c r="C869" s="4"/>
      <c r="D869" s="34"/>
      <c r="E869" s="4"/>
      <c r="F869" s="4"/>
      <c r="G869" s="4"/>
      <c r="H869" s="4"/>
      <c r="I869" s="4"/>
      <c r="J869" s="4"/>
      <c r="K869" s="4"/>
      <c r="L869" s="4"/>
      <c r="M869" s="4"/>
      <c r="N869" s="4"/>
      <c r="O869" s="4"/>
      <c r="P869" s="4"/>
      <c r="Q869" s="4"/>
      <c r="R869" s="4"/>
      <c r="S869" s="4"/>
      <c r="T869" s="4"/>
      <c r="U869" s="4"/>
      <c r="V869" s="4"/>
      <c r="W869" s="4"/>
      <c r="X869" s="4"/>
      <c r="Y869" s="4"/>
      <c r="Z869" s="4"/>
    </row>
    <row r="870" spans="1:26" ht="16.5" customHeight="1">
      <c r="A870" s="4"/>
      <c r="B870" s="4"/>
      <c r="C870" s="4"/>
      <c r="D870" s="34"/>
      <c r="E870" s="4"/>
      <c r="F870" s="4"/>
      <c r="G870" s="4"/>
      <c r="H870" s="4"/>
      <c r="I870" s="4"/>
      <c r="J870" s="4"/>
      <c r="K870" s="4"/>
      <c r="L870" s="4"/>
      <c r="M870" s="4"/>
      <c r="N870" s="4"/>
      <c r="O870" s="4"/>
      <c r="P870" s="4"/>
      <c r="Q870" s="4"/>
      <c r="R870" s="4"/>
      <c r="S870" s="4"/>
      <c r="T870" s="4"/>
      <c r="U870" s="4"/>
      <c r="V870" s="4"/>
      <c r="W870" s="4"/>
      <c r="X870" s="4"/>
      <c r="Y870" s="4"/>
      <c r="Z870" s="4"/>
    </row>
    <row r="871" spans="1:26" ht="16.5" customHeight="1">
      <c r="A871" s="4"/>
      <c r="B871" s="4"/>
      <c r="C871" s="4"/>
      <c r="D871" s="34"/>
      <c r="E871" s="4"/>
      <c r="F871" s="4"/>
      <c r="G871" s="4"/>
      <c r="H871" s="4"/>
      <c r="I871" s="4"/>
      <c r="J871" s="4"/>
      <c r="K871" s="4"/>
      <c r="L871" s="4"/>
      <c r="M871" s="4"/>
      <c r="N871" s="4"/>
      <c r="O871" s="4"/>
      <c r="P871" s="4"/>
      <c r="Q871" s="4"/>
      <c r="R871" s="4"/>
      <c r="S871" s="4"/>
      <c r="T871" s="4"/>
      <c r="U871" s="4"/>
      <c r="V871" s="4"/>
      <c r="W871" s="4"/>
      <c r="X871" s="4"/>
      <c r="Y871" s="4"/>
      <c r="Z871" s="4"/>
    </row>
    <row r="872" spans="1:26" ht="16.5" customHeight="1">
      <c r="A872" s="4"/>
      <c r="B872" s="4"/>
      <c r="C872" s="4"/>
      <c r="D872" s="34"/>
      <c r="E872" s="4"/>
      <c r="F872" s="4"/>
      <c r="G872" s="4"/>
      <c r="H872" s="4"/>
      <c r="I872" s="4"/>
      <c r="J872" s="4"/>
      <c r="K872" s="4"/>
      <c r="L872" s="4"/>
      <c r="M872" s="4"/>
      <c r="N872" s="4"/>
      <c r="O872" s="4"/>
      <c r="P872" s="4"/>
      <c r="Q872" s="4"/>
      <c r="R872" s="4"/>
      <c r="S872" s="4"/>
      <c r="T872" s="4"/>
      <c r="U872" s="4"/>
      <c r="V872" s="4"/>
      <c r="W872" s="4"/>
      <c r="X872" s="4"/>
      <c r="Y872" s="4"/>
      <c r="Z872" s="4"/>
    </row>
    <row r="873" spans="1:26" ht="16.5" customHeight="1">
      <c r="A873" s="4"/>
      <c r="B873" s="4"/>
      <c r="C873" s="4"/>
      <c r="D873" s="34"/>
      <c r="E873" s="4"/>
      <c r="F873" s="4"/>
      <c r="G873" s="4"/>
      <c r="H873" s="4"/>
      <c r="I873" s="4"/>
      <c r="J873" s="4"/>
      <c r="K873" s="4"/>
      <c r="L873" s="4"/>
      <c r="M873" s="4"/>
      <c r="N873" s="4"/>
      <c r="O873" s="4"/>
      <c r="P873" s="4"/>
      <c r="Q873" s="4"/>
      <c r="R873" s="4"/>
      <c r="S873" s="4"/>
      <c r="T873" s="4"/>
      <c r="U873" s="4"/>
      <c r="V873" s="4"/>
      <c r="W873" s="4"/>
      <c r="X873" s="4"/>
      <c r="Y873" s="4"/>
      <c r="Z873" s="4"/>
    </row>
    <row r="874" spans="1:26" ht="16.5" customHeight="1">
      <c r="A874" s="4"/>
      <c r="B874" s="4"/>
      <c r="C874" s="4"/>
      <c r="D874" s="34"/>
      <c r="E874" s="4"/>
      <c r="F874" s="4"/>
      <c r="G874" s="4"/>
      <c r="H874" s="4"/>
      <c r="I874" s="4"/>
      <c r="J874" s="4"/>
      <c r="K874" s="4"/>
      <c r="L874" s="4"/>
      <c r="M874" s="4"/>
      <c r="N874" s="4"/>
      <c r="O874" s="4"/>
      <c r="P874" s="4"/>
      <c r="Q874" s="4"/>
      <c r="R874" s="4"/>
      <c r="S874" s="4"/>
      <c r="T874" s="4"/>
      <c r="U874" s="4"/>
      <c r="V874" s="4"/>
      <c r="W874" s="4"/>
      <c r="X874" s="4"/>
      <c r="Y874" s="4"/>
      <c r="Z874" s="4"/>
    </row>
    <row r="875" spans="1:26" ht="16.5" customHeight="1">
      <c r="A875" s="4"/>
      <c r="B875" s="4"/>
      <c r="C875" s="4"/>
      <c r="D875" s="34"/>
      <c r="E875" s="4"/>
      <c r="F875" s="4"/>
      <c r="G875" s="4"/>
      <c r="H875" s="4"/>
      <c r="I875" s="4"/>
      <c r="J875" s="4"/>
      <c r="K875" s="4"/>
      <c r="L875" s="4"/>
      <c r="M875" s="4"/>
      <c r="N875" s="4"/>
      <c r="O875" s="4"/>
      <c r="P875" s="4"/>
      <c r="Q875" s="4"/>
      <c r="R875" s="4"/>
      <c r="S875" s="4"/>
      <c r="T875" s="4"/>
      <c r="U875" s="4"/>
      <c r="V875" s="4"/>
      <c r="W875" s="4"/>
      <c r="X875" s="4"/>
      <c r="Y875" s="4"/>
      <c r="Z875" s="4"/>
    </row>
    <row r="876" spans="1:26" ht="16.5" customHeight="1">
      <c r="A876" s="4"/>
      <c r="B876" s="4"/>
      <c r="C876" s="4"/>
      <c r="D876" s="34"/>
      <c r="E876" s="4"/>
      <c r="F876" s="4"/>
      <c r="G876" s="4"/>
      <c r="H876" s="4"/>
      <c r="I876" s="4"/>
      <c r="J876" s="4"/>
      <c r="K876" s="4"/>
      <c r="L876" s="4"/>
      <c r="M876" s="4"/>
      <c r="N876" s="4"/>
      <c r="O876" s="4"/>
      <c r="P876" s="4"/>
      <c r="Q876" s="4"/>
      <c r="R876" s="4"/>
      <c r="S876" s="4"/>
      <c r="T876" s="4"/>
      <c r="U876" s="4"/>
      <c r="V876" s="4"/>
      <c r="W876" s="4"/>
      <c r="X876" s="4"/>
      <c r="Y876" s="4"/>
      <c r="Z876" s="4"/>
    </row>
    <row r="877" spans="1:26" ht="16.5" customHeight="1">
      <c r="A877" s="4"/>
      <c r="B877" s="4"/>
      <c r="C877" s="4"/>
      <c r="D877" s="34"/>
      <c r="E877" s="4"/>
      <c r="F877" s="4"/>
      <c r="G877" s="4"/>
      <c r="H877" s="4"/>
      <c r="I877" s="4"/>
      <c r="J877" s="4"/>
      <c r="K877" s="4"/>
      <c r="L877" s="4"/>
      <c r="M877" s="4"/>
      <c r="N877" s="4"/>
      <c r="O877" s="4"/>
      <c r="P877" s="4"/>
      <c r="Q877" s="4"/>
      <c r="R877" s="4"/>
      <c r="S877" s="4"/>
      <c r="T877" s="4"/>
      <c r="U877" s="4"/>
      <c r="V877" s="4"/>
      <c r="W877" s="4"/>
      <c r="X877" s="4"/>
      <c r="Y877" s="4"/>
      <c r="Z877" s="4"/>
    </row>
    <row r="878" spans="1:26" ht="16.5" customHeight="1">
      <c r="A878" s="4"/>
      <c r="B878" s="4"/>
      <c r="C878" s="4"/>
      <c r="D878" s="34"/>
      <c r="E878" s="4"/>
      <c r="F878" s="4"/>
      <c r="G878" s="4"/>
      <c r="H878" s="4"/>
      <c r="I878" s="4"/>
      <c r="J878" s="4"/>
      <c r="K878" s="4"/>
      <c r="L878" s="4"/>
      <c r="M878" s="4"/>
      <c r="N878" s="4"/>
      <c r="O878" s="4"/>
      <c r="P878" s="4"/>
      <c r="Q878" s="4"/>
      <c r="R878" s="4"/>
      <c r="S878" s="4"/>
      <c r="T878" s="4"/>
      <c r="U878" s="4"/>
      <c r="V878" s="4"/>
      <c r="W878" s="4"/>
      <c r="X878" s="4"/>
      <c r="Y878" s="4"/>
      <c r="Z878" s="4"/>
    </row>
    <row r="879" spans="1:26" ht="16.5" customHeight="1">
      <c r="A879" s="4"/>
      <c r="B879" s="4"/>
      <c r="C879" s="4"/>
      <c r="D879" s="34"/>
      <c r="E879" s="4"/>
      <c r="F879" s="4"/>
      <c r="G879" s="4"/>
      <c r="H879" s="4"/>
      <c r="I879" s="4"/>
      <c r="J879" s="4"/>
      <c r="K879" s="4"/>
      <c r="L879" s="4"/>
      <c r="M879" s="4"/>
      <c r="N879" s="4"/>
      <c r="O879" s="4"/>
      <c r="P879" s="4"/>
      <c r="Q879" s="4"/>
      <c r="R879" s="4"/>
      <c r="S879" s="4"/>
      <c r="T879" s="4"/>
      <c r="U879" s="4"/>
      <c r="V879" s="4"/>
      <c r="W879" s="4"/>
      <c r="X879" s="4"/>
      <c r="Y879" s="4"/>
      <c r="Z879" s="4"/>
    </row>
    <row r="880" spans="1:26" ht="16.5" customHeight="1">
      <c r="A880" s="4"/>
      <c r="B880" s="4"/>
      <c r="C880" s="4"/>
      <c r="D880" s="34"/>
      <c r="E880" s="4"/>
      <c r="F880" s="4"/>
      <c r="G880" s="4"/>
      <c r="H880" s="4"/>
      <c r="I880" s="4"/>
      <c r="J880" s="4"/>
      <c r="K880" s="4"/>
      <c r="L880" s="4"/>
      <c r="M880" s="4"/>
      <c r="N880" s="4"/>
      <c r="O880" s="4"/>
      <c r="P880" s="4"/>
      <c r="Q880" s="4"/>
      <c r="R880" s="4"/>
      <c r="S880" s="4"/>
      <c r="T880" s="4"/>
      <c r="U880" s="4"/>
      <c r="V880" s="4"/>
      <c r="W880" s="4"/>
      <c r="X880" s="4"/>
      <c r="Y880" s="4"/>
      <c r="Z880" s="4"/>
    </row>
    <row r="881" spans="1:26" ht="16.5" customHeight="1">
      <c r="A881" s="4"/>
      <c r="B881" s="4"/>
      <c r="C881" s="4"/>
      <c r="D881" s="34"/>
      <c r="E881" s="4"/>
      <c r="F881" s="4"/>
      <c r="G881" s="4"/>
      <c r="H881" s="4"/>
      <c r="I881" s="4"/>
      <c r="J881" s="4"/>
      <c r="K881" s="4"/>
      <c r="L881" s="4"/>
      <c r="M881" s="4"/>
      <c r="N881" s="4"/>
      <c r="O881" s="4"/>
      <c r="P881" s="4"/>
      <c r="Q881" s="4"/>
      <c r="R881" s="4"/>
      <c r="S881" s="4"/>
      <c r="T881" s="4"/>
      <c r="U881" s="4"/>
      <c r="V881" s="4"/>
      <c r="W881" s="4"/>
      <c r="X881" s="4"/>
      <c r="Y881" s="4"/>
      <c r="Z881" s="4"/>
    </row>
    <row r="882" spans="1:26" ht="16.5" customHeight="1">
      <c r="A882" s="4"/>
      <c r="B882" s="4"/>
      <c r="C882" s="4"/>
      <c r="D882" s="34"/>
      <c r="E882" s="4"/>
      <c r="F882" s="4"/>
      <c r="G882" s="4"/>
      <c r="H882" s="4"/>
      <c r="I882" s="4"/>
      <c r="J882" s="4"/>
      <c r="K882" s="4"/>
      <c r="L882" s="4"/>
      <c r="M882" s="4"/>
      <c r="N882" s="4"/>
      <c r="O882" s="4"/>
      <c r="P882" s="4"/>
      <c r="Q882" s="4"/>
      <c r="R882" s="4"/>
      <c r="S882" s="4"/>
      <c r="T882" s="4"/>
      <c r="U882" s="4"/>
      <c r="V882" s="4"/>
      <c r="W882" s="4"/>
      <c r="X882" s="4"/>
      <c r="Y882" s="4"/>
      <c r="Z882" s="4"/>
    </row>
    <row r="883" spans="1:26" ht="16.5" customHeight="1">
      <c r="A883" s="4"/>
      <c r="B883" s="4"/>
      <c r="C883" s="4"/>
      <c r="D883" s="34"/>
      <c r="E883" s="4"/>
      <c r="F883" s="4"/>
      <c r="G883" s="4"/>
      <c r="H883" s="4"/>
      <c r="I883" s="4"/>
      <c r="J883" s="4"/>
      <c r="K883" s="4"/>
      <c r="L883" s="4"/>
      <c r="M883" s="4"/>
      <c r="N883" s="4"/>
      <c r="O883" s="4"/>
      <c r="P883" s="4"/>
      <c r="Q883" s="4"/>
      <c r="R883" s="4"/>
      <c r="S883" s="4"/>
      <c r="T883" s="4"/>
      <c r="U883" s="4"/>
      <c r="V883" s="4"/>
      <c r="W883" s="4"/>
      <c r="X883" s="4"/>
      <c r="Y883" s="4"/>
      <c r="Z883" s="4"/>
    </row>
    <row r="884" spans="1:26" ht="16.5" customHeight="1">
      <c r="A884" s="4"/>
      <c r="B884" s="4"/>
      <c r="C884" s="4"/>
      <c r="D884" s="34"/>
      <c r="E884" s="4"/>
      <c r="F884" s="4"/>
      <c r="G884" s="4"/>
      <c r="H884" s="4"/>
      <c r="I884" s="4"/>
      <c r="J884" s="4"/>
      <c r="K884" s="4"/>
      <c r="L884" s="4"/>
      <c r="M884" s="4"/>
      <c r="N884" s="4"/>
      <c r="O884" s="4"/>
      <c r="P884" s="4"/>
      <c r="Q884" s="4"/>
      <c r="R884" s="4"/>
      <c r="S884" s="4"/>
      <c r="T884" s="4"/>
      <c r="U884" s="4"/>
      <c r="V884" s="4"/>
      <c r="W884" s="4"/>
      <c r="X884" s="4"/>
      <c r="Y884" s="4"/>
      <c r="Z884" s="4"/>
    </row>
    <row r="885" spans="1:26" ht="16.5" customHeight="1">
      <c r="A885" s="4"/>
      <c r="B885" s="4"/>
      <c r="C885" s="4"/>
      <c r="D885" s="34"/>
      <c r="E885" s="4"/>
      <c r="F885" s="4"/>
      <c r="G885" s="4"/>
      <c r="H885" s="4"/>
      <c r="I885" s="4"/>
      <c r="J885" s="4"/>
      <c r="K885" s="4"/>
      <c r="L885" s="4"/>
      <c r="M885" s="4"/>
      <c r="N885" s="4"/>
      <c r="O885" s="4"/>
      <c r="P885" s="4"/>
      <c r="Q885" s="4"/>
      <c r="R885" s="4"/>
      <c r="S885" s="4"/>
      <c r="T885" s="4"/>
      <c r="U885" s="4"/>
      <c r="V885" s="4"/>
      <c r="W885" s="4"/>
      <c r="X885" s="4"/>
      <c r="Y885" s="4"/>
      <c r="Z885" s="4"/>
    </row>
    <row r="886" spans="1:26" ht="16.5" customHeight="1">
      <c r="A886" s="4"/>
      <c r="B886" s="4"/>
      <c r="C886" s="4"/>
      <c r="D886" s="34"/>
      <c r="E886" s="4"/>
      <c r="F886" s="4"/>
      <c r="G886" s="4"/>
      <c r="H886" s="4"/>
      <c r="I886" s="4"/>
      <c r="J886" s="4"/>
      <c r="K886" s="4"/>
      <c r="L886" s="4"/>
      <c r="M886" s="4"/>
      <c r="N886" s="4"/>
      <c r="O886" s="4"/>
      <c r="P886" s="4"/>
      <c r="Q886" s="4"/>
      <c r="R886" s="4"/>
      <c r="S886" s="4"/>
      <c r="T886" s="4"/>
      <c r="U886" s="4"/>
      <c r="V886" s="4"/>
      <c r="W886" s="4"/>
      <c r="X886" s="4"/>
      <c r="Y886" s="4"/>
      <c r="Z886" s="4"/>
    </row>
    <row r="887" spans="1:26" ht="16.5" customHeight="1">
      <c r="A887" s="4"/>
      <c r="B887" s="4"/>
      <c r="C887" s="4"/>
      <c r="D887" s="34"/>
      <c r="E887" s="4"/>
      <c r="F887" s="4"/>
      <c r="G887" s="4"/>
      <c r="H887" s="4"/>
      <c r="I887" s="4"/>
      <c r="J887" s="4"/>
      <c r="K887" s="4"/>
      <c r="L887" s="4"/>
      <c r="M887" s="4"/>
      <c r="N887" s="4"/>
      <c r="O887" s="4"/>
      <c r="P887" s="4"/>
      <c r="Q887" s="4"/>
      <c r="R887" s="4"/>
      <c r="S887" s="4"/>
      <c r="T887" s="4"/>
      <c r="U887" s="4"/>
      <c r="V887" s="4"/>
      <c r="W887" s="4"/>
      <c r="X887" s="4"/>
      <c r="Y887" s="4"/>
      <c r="Z887" s="4"/>
    </row>
    <row r="888" spans="1:26" ht="16.5" customHeight="1">
      <c r="A888" s="4"/>
      <c r="B888" s="4"/>
      <c r="C888" s="4"/>
      <c r="D888" s="34"/>
      <c r="E888" s="4"/>
      <c r="F888" s="4"/>
      <c r="G888" s="4"/>
      <c r="H888" s="4"/>
      <c r="I888" s="4"/>
      <c r="J888" s="4"/>
      <c r="K888" s="4"/>
      <c r="L888" s="4"/>
      <c r="M888" s="4"/>
      <c r="N888" s="4"/>
      <c r="O888" s="4"/>
      <c r="P888" s="4"/>
      <c r="Q888" s="4"/>
      <c r="R888" s="4"/>
      <c r="S888" s="4"/>
      <c r="T888" s="4"/>
      <c r="U888" s="4"/>
      <c r="V888" s="4"/>
      <c r="W888" s="4"/>
      <c r="X888" s="4"/>
      <c r="Y888" s="4"/>
      <c r="Z888" s="4"/>
    </row>
    <row r="889" spans="1:26" ht="16.5" customHeight="1">
      <c r="A889" s="4"/>
      <c r="B889" s="4"/>
      <c r="C889" s="4"/>
      <c r="D889" s="34"/>
      <c r="E889" s="4"/>
      <c r="F889" s="4"/>
      <c r="G889" s="4"/>
      <c r="H889" s="4"/>
      <c r="I889" s="4"/>
      <c r="J889" s="4"/>
      <c r="K889" s="4"/>
      <c r="L889" s="4"/>
      <c r="M889" s="4"/>
      <c r="N889" s="4"/>
      <c r="O889" s="4"/>
      <c r="P889" s="4"/>
      <c r="Q889" s="4"/>
      <c r="R889" s="4"/>
      <c r="S889" s="4"/>
      <c r="T889" s="4"/>
      <c r="U889" s="4"/>
      <c r="V889" s="4"/>
      <c r="W889" s="4"/>
      <c r="X889" s="4"/>
      <c r="Y889" s="4"/>
      <c r="Z889" s="4"/>
    </row>
    <row r="890" spans="1:26" ht="16.5" customHeight="1">
      <c r="A890" s="4"/>
      <c r="B890" s="4"/>
      <c r="C890" s="4"/>
      <c r="D890" s="34"/>
      <c r="E890" s="4"/>
      <c r="F890" s="4"/>
      <c r="G890" s="4"/>
      <c r="H890" s="4"/>
      <c r="I890" s="4"/>
      <c r="J890" s="4"/>
      <c r="K890" s="4"/>
      <c r="L890" s="4"/>
      <c r="M890" s="4"/>
      <c r="N890" s="4"/>
      <c r="O890" s="4"/>
      <c r="P890" s="4"/>
      <c r="Q890" s="4"/>
      <c r="R890" s="4"/>
      <c r="S890" s="4"/>
      <c r="T890" s="4"/>
      <c r="U890" s="4"/>
      <c r="V890" s="4"/>
      <c r="W890" s="4"/>
      <c r="X890" s="4"/>
      <c r="Y890" s="4"/>
      <c r="Z890" s="4"/>
    </row>
    <row r="891" spans="1:26" ht="16.5" customHeight="1">
      <c r="A891" s="4"/>
      <c r="B891" s="4"/>
      <c r="C891" s="4"/>
      <c r="D891" s="34"/>
      <c r="E891" s="4"/>
      <c r="F891" s="4"/>
      <c r="G891" s="4"/>
      <c r="H891" s="4"/>
      <c r="I891" s="4"/>
      <c r="J891" s="4"/>
      <c r="K891" s="4"/>
      <c r="L891" s="4"/>
      <c r="M891" s="4"/>
      <c r="N891" s="4"/>
      <c r="O891" s="4"/>
      <c r="P891" s="4"/>
      <c r="Q891" s="4"/>
      <c r="R891" s="4"/>
      <c r="S891" s="4"/>
      <c r="T891" s="4"/>
      <c r="U891" s="4"/>
      <c r="V891" s="4"/>
      <c r="W891" s="4"/>
      <c r="X891" s="4"/>
      <c r="Y891" s="4"/>
      <c r="Z891" s="4"/>
    </row>
    <row r="892" spans="1:26" ht="16.5" customHeight="1">
      <c r="A892" s="4"/>
      <c r="B892" s="4"/>
      <c r="C892" s="4"/>
      <c r="D892" s="34"/>
      <c r="E892" s="4"/>
      <c r="F892" s="4"/>
      <c r="G892" s="4"/>
      <c r="H892" s="4"/>
      <c r="I892" s="4"/>
      <c r="J892" s="4"/>
      <c r="K892" s="4"/>
      <c r="L892" s="4"/>
      <c r="M892" s="4"/>
      <c r="N892" s="4"/>
      <c r="O892" s="4"/>
      <c r="P892" s="4"/>
      <c r="Q892" s="4"/>
      <c r="R892" s="4"/>
      <c r="S892" s="4"/>
      <c r="T892" s="4"/>
      <c r="U892" s="4"/>
      <c r="V892" s="4"/>
      <c r="W892" s="4"/>
      <c r="X892" s="4"/>
      <c r="Y892" s="4"/>
      <c r="Z892" s="4"/>
    </row>
    <row r="893" spans="1:26" ht="16.5" customHeight="1">
      <c r="A893" s="4"/>
      <c r="B893" s="4"/>
      <c r="C893" s="4"/>
      <c r="D893" s="34"/>
      <c r="E893" s="4"/>
      <c r="F893" s="4"/>
      <c r="G893" s="4"/>
      <c r="H893" s="4"/>
      <c r="I893" s="4"/>
      <c r="J893" s="4"/>
      <c r="K893" s="4"/>
      <c r="L893" s="4"/>
      <c r="M893" s="4"/>
      <c r="N893" s="4"/>
      <c r="O893" s="4"/>
      <c r="P893" s="4"/>
      <c r="Q893" s="4"/>
      <c r="R893" s="4"/>
      <c r="S893" s="4"/>
      <c r="T893" s="4"/>
      <c r="U893" s="4"/>
      <c r="V893" s="4"/>
      <c r="W893" s="4"/>
      <c r="X893" s="4"/>
      <c r="Y893" s="4"/>
      <c r="Z893" s="4"/>
    </row>
    <row r="894" spans="1:26" ht="16.5" customHeight="1">
      <c r="A894" s="4"/>
      <c r="B894" s="4"/>
      <c r="C894" s="4"/>
      <c r="D894" s="34"/>
      <c r="E894" s="4"/>
      <c r="F894" s="4"/>
      <c r="G894" s="4"/>
      <c r="H894" s="4"/>
      <c r="I894" s="4"/>
      <c r="J894" s="4"/>
      <c r="K894" s="4"/>
      <c r="L894" s="4"/>
      <c r="M894" s="4"/>
      <c r="N894" s="4"/>
      <c r="O894" s="4"/>
      <c r="P894" s="4"/>
      <c r="Q894" s="4"/>
      <c r="R894" s="4"/>
      <c r="S894" s="4"/>
      <c r="T894" s="4"/>
      <c r="U894" s="4"/>
      <c r="V894" s="4"/>
      <c r="W894" s="4"/>
      <c r="X894" s="4"/>
      <c r="Y894" s="4"/>
      <c r="Z894" s="4"/>
    </row>
    <row r="895" spans="1:26" ht="16.5" customHeight="1">
      <c r="A895" s="4"/>
      <c r="B895" s="4"/>
      <c r="C895" s="4"/>
      <c r="D895" s="34"/>
      <c r="E895" s="4"/>
      <c r="F895" s="4"/>
      <c r="G895" s="4"/>
      <c r="H895" s="4"/>
      <c r="I895" s="4"/>
      <c r="J895" s="4"/>
      <c r="K895" s="4"/>
      <c r="L895" s="4"/>
      <c r="M895" s="4"/>
      <c r="N895" s="4"/>
      <c r="O895" s="4"/>
      <c r="P895" s="4"/>
      <c r="Q895" s="4"/>
      <c r="R895" s="4"/>
      <c r="S895" s="4"/>
      <c r="T895" s="4"/>
      <c r="U895" s="4"/>
      <c r="V895" s="4"/>
      <c r="W895" s="4"/>
      <c r="X895" s="4"/>
      <c r="Y895" s="4"/>
      <c r="Z895" s="4"/>
    </row>
    <row r="896" spans="1:26" ht="16.5" customHeight="1">
      <c r="A896" s="4"/>
      <c r="B896" s="4"/>
      <c r="C896" s="4"/>
      <c r="D896" s="34"/>
      <c r="E896" s="4"/>
      <c r="F896" s="4"/>
      <c r="G896" s="4"/>
      <c r="H896" s="4"/>
      <c r="I896" s="4"/>
      <c r="J896" s="4"/>
      <c r="K896" s="4"/>
      <c r="L896" s="4"/>
      <c r="M896" s="4"/>
      <c r="N896" s="4"/>
      <c r="O896" s="4"/>
      <c r="P896" s="4"/>
      <c r="Q896" s="4"/>
      <c r="R896" s="4"/>
      <c r="S896" s="4"/>
      <c r="T896" s="4"/>
      <c r="U896" s="4"/>
      <c r="V896" s="4"/>
      <c r="W896" s="4"/>
      <c r="X896" s="4"/>
      <c r="Y896" s="4"/>
      <c r="Z896" s="4"/>
    </row>
    <row r="897" spans="1:26" ht="16.5" customHeight="1">
      <c r="A897" s="4"/>
      <c r="B897" s="4"/>
      <c r="C897" s="4"/>
      <c r="D897" s="34"/>
      <c r="E897" s="4"/>
      <c r="F897" s="4"/>
      <c r="G897" s="4"/>
      <c r="H897" s="4"/>
      <c r="I897" s="4"/>
      <c r="J897" s="4"/>
      <c r="K897" s="4"/>
      <c r="L897" s="4"/>
      <c r="M897" s="4"/>
      <c r="N897" s="4"/>
      <c r="O897" s="4"/>
      <c r="P897" s="4"/>
      <c r="Q897" s="4"/>
      <c r="R897" s="4"/>
      <c r="S897" s="4"/>
      <c r="T897" s="4"/>
      <c r="U897" s="4"/>
      <c r="V897" s="4"/>
      <c r="W897" s="4"/>
      <c r="X897" s="4"/>
      <c r="Y897" s="4"/>
      <c r="Z897" s="4"/>
    </row>
    <row r="898" spans="1:26" ht="16.5" customHeight="1">
      <c r="A898" s="4"/>
      <c r="B898" s="4"/>
      <c r="C898" s="4"/>
      <c r="D898" s="34"/>
      <c r="E898" s="4"/>
      <c r="F898" s="4"/>
      <c r="G898" s="4"/>
      <c r="H898" s="4"/>
      <c r="I898" s="4"/>
      <c r="J898" s="4"/>
      <c r="K898" s="4"/>
      <c r="L898" s="4"/>
      <c r="M898" s="4"/>
      <c r="N898" s="4"/>
      <c r="O898" s="4"/>
      <c r="P898" s="4"/>
      <c r="Q898" s="4"/>
      <c r="R898" s="4"/>
      <c r="S898" s="4"/>
      <c r="T898" s="4"/>
      <c r="U898" s="4"/>
      <c r="V898" s="4"/>
      <c r="W898" s="4"/>
      <c r="X898" s="4"/>
      <c r="Y898" s="4"/>
      <c r="Z898" s="4"/>
    </row>
    <row r="899" spans="1:26" ht="16.5" customHeight="1">
      <c r="A899" s="4"/>
      <c r="B899" s="4"/>
      <c r="C899" s="4"/>
      <c r="D899" s="34"/>
      <c r="E899" s="4"/>
      <c r="F899" s="4"/>
      <c r="G899" s="4"/>
      <c r="H899" s="4"/>
      <c r="I899" s="4"/>
      <c r="J899" s="4"/>
      <c r="K899" s="4"/>
      <c r="L899" s="4"/>
      <c r="M899" s="4"/>
      <c r="N899" s="4"/>
      <c r="O899" s="4"/>
      <c r="P899" s="4"/>
      <c r="Q899" s="4"/>
      <c r="R899" s="4"/>
      <c r="S899" s="4"/>
      <c r="T899" s="4"/>
      <c r="U899" s="4"/>
      <c r="V899" s="4"/>
      <c r="W899" s="4"/>
      <c r="X899" s="4"/>
      <c r="Y899" s="4"/>
      <c r="Z899" s="4"/>
    </row>
    <row r="900" spans="1:26" ht="16.5" customHeight="1">
      <c r="A900" s="4"/>
      <c r="B900" s="4"/>
      <c r="C900" s="4"/>
      <c r="D900" s="34"/>
      <c r="E900" s="4"/>
      <c r="F900" s="4"/>
      <c r="G900" s="4"/>
      <c r="H900" s="4"/>
      <c r="I900" s="4"/>
      <c r="J900" s="4"/>
      <c r="K900" s="4"/>
      <c r="L900" s="4"/>
      <c r="M900" s="4"/>
      <c r="N900" s="4"/>
      <c r="O900" s="4"/>
      <c r="P900" s="4"/>
      <c r="Q900" s="4"/>
      <c r="R900" s="4"/>
      <c r="S900" s="4"/>
      <c r="T900" s="4"/>
      <c r="U900" s="4"/>
      <c r="V900" s="4"/>
      <c r="W900" s="4"/>
      <c r="X900" s="4"/>
      <c r="Y900" s="4"/>
      <c r="Z900" s="4"/>
    </row>
    <row r="901" spans="1:26" ht="16.5" customHeight="1">
      <c r="A901" s="4"/>
      <c r="B901" s="4"/>
      <c r="C901" s="4"/>
      <c r="D901" s="34"/>
      <c r="E901" s="4"/>
      <c r="F901" s="4"/>
      <c r="G901" s="4"/>
      <c r="H901" s="4"/>
      <c r="I901" s="4"/>
      <c r="J901" s="4"/>
      <c r="K901" s="4"/>
      <c r="L901" s="4"/>
      <c r="M901" s="4"/>
      <c r="N901" s="4"/>
      <c r="O901" s="4"/>
      <c r="P901" s="4"/>
      <c r="Q901" s="4"/>
      <c r="R901" s="4"/>
      <c r="S901" s="4"/>
      <c r="T901" s="4"/>
      <c r="U901" s="4"/>
      <c r="V901" s="4"/>
      <c r="W901" s="4"/>
      <c r="X901" s="4"/>
      <c r="Y901" s="4"/>
      <c r="Z901" s="4"/>
    </row>
    <row r="902" spans="1:26" ht="16.5" customHeight="1">
      <c r="A902" s="4"/>
      <c r="B902" s="4"/>
      <c r="C902" s="4"/>
      <c r="D902" s="34"/>
      <c r="E902" s="4"/>
      <c r="F902" s="4"/>
      <c r="G902" s="4"/>
      <c r="H902" s="4"/>
      <c r="I902" s="4"/>
      <c r="J902" s="4"/>
      <c r="K902" s="4"/>
      <c r="L902" s="4"/>
      <c r="M902" s="4"/>
      <c r="N902" s="4"/>
      <c r="O902" s="4"/>
      <c r="P902" s="4"/>
      <c r="Q902" s="4"/>
      <c r="R902" s="4"/>
      <c r="S902" s="4"/>
      <c r="T902" s="4"/>
      <c r="U902" s="4"/>
      <c r="V902" s="4"/>
      <c r="W902" s="4"/>
      <c r="X902" s="4"/>
      <c r="Y902" s="4"/>
      <c r="Z902" s="4"/>
    </row>
    <row r="903" spans="1:26" ht="16.5" customHeight="1">
      <c r="A903" s="4"/>
      <c r="B903" s="4"/>
      <c r="C903" s="4"/>
      <c r="D903" s="34"/>
      <c r="E903" s="4"/>
      <c r="F903" s="4"/>
      <c r="G903" s="4"/>
      <c r="H903" s="4"/>
      <c r="I903" s="4"/>
      <c r="J903" s="4"/>
      <c r="K903" s="4"/>
      <c r="L903" s="4"/>
      <c r="M903" s="4"/>
      <c r="N903" s="4"/>
      <c r="O903" s="4"/>
      <c r="P903" s="4"/>
      <c r="Q903" s="4"/>
      <c r="R903" s="4"/>
      <c r="S903" s="4"/>
      <c r="T903" s="4"/>
      <c r="U903" s="4"/>
      <c r="V903" s="4"/>
      <c r="W903" s="4"/>
      <c r="X903" s="4"/>
      <c r="Y903" s="4"/>
      <c r="Z903" s="4"/>
    </row>
    <row r="904" spans="1:26" ht="16.5" customHeight="1">
      <c r="A904" s="4"/>
      <c r="B904" s="4"/>
      <c r="C904" s="4"/>
      <c r="D904" s="34"/>
      <c r="E904" s="4"/>
      <c r="F904" s="4"/>
      <c r="G904" s="4"/>
      <c r="H904" s="4"/>
      <c r="I904" s="4"/>
      <c r="J904" s="4"/>
      <c r="K904" s="4"/>
      <c r="L904" s="4"/>
      <c r="M904" s="4"/>
      <c r="N904" s="4"/>
      <c r="O904" s="4"/>
      <c r="P904" s="4"/>
      <c r="Q904" s="4"/>
      <c r="R904" s="4"/>
      <c r="S904" s="4"/>
      <c r="T904" s="4"/>
      <c r="U904" s="4"/>
      <c r="V904" s="4"/>
      <c r="W904" s="4"/>
      <c r="X904" s="4"/>
      <c r="Y904" s="4"/>
      <c r="Z904" s="4"/>
    </row>
    <row r="905" spans="1:26" ht="16.5" customHeight="1">
      <c r="A905" s="4"/>
      <c r="B905" s="4"/>
      <c r="C905" s="4"/>
      <c r="D905" s="34"/>
      <c r="E905" s="4"/>
      <c r="F905" s="4"/>
      <c r="G905" s="4"/>
      <c r="H905" s="4"/>
      <c r="I905" s="4"/>
      <c r="J905" s="4"/>
      <c r="K905" s="4"/>
      <c r="L905" s="4"/>
      <c r="M905" s="4"/>
      <c r="N905" s="4"/>
      <c r="O905" s="4"/>
      <c r="P905" s="4"/>
      <c r="Q905" s="4"/>
      <c r="R905" s="4"/>
      <c r="S905" s="4"/>
      <c r="T905" s="4"/>
      <c r="U905" s="4"/>
      <c r="V905" s="4"/>
      <c r="W905" s="4"/>
      <c r="X905" s="4"/>
      <c r="Y905" s="4"/>
      <c r="Z905" s="4"/>
    </row>
    <row r="906" spans="1:26" ht="16.5" customHeight="1">
      <c r="A906" s="4"/>
      <c r="B906" s="4"/>
      <c r="C906" s="4"/>
      <c r="D906" s="34"/>
      <c r="E906" s="4"/>
      <c r="F906" s="4"/>
      <c r="G906" s="4"/>
      <c r="H906" s="4"/>
      <c r="I906" s="4"/>
      <c r="J906" s="4"/>
      <c r="K906" s="4"/>
      <c r="L906" s="4"/>
      <c r="M906" s="4"/>
      <c r="N906" s="4"/>
      <c r="O906" s="4"/>
      <c r="P906" s="4"/>
      <c r="Q906" s="4"/>
      <c r="R906" s="4"/>
      <c r="S906" s="4"/>
      <c r="T906" s="4"/>
      <c r="U906" s="4"/>
      <c r="V906" s="4"/>
      <c r="W906" s="4"/>
      <c r="X906" s="4"/>
      <c r="Y906" s="4"/>
      <c r="Z906" s="4"/>
    </row>
    <row r="907" spans="1:26" ht="16.5" customHeight="1">
      <c r="A907" s="4"/>
      <c r="B907" s="4"/>
      <c r="C907" s="4"/>
      <c r="D907" s="34"/>
      <c r="E907" s="4"/>
      <c r="F907" s="4"/>
      <c r="G907" s="4"/>
      <c r="H907" s="4"/>
      <c r="I907" s="4"/>
      <c r="J907" s="4"/>
      <c r="K907" s="4"/>
      <c r="L907" s="4"/>
      <c r="M907" s="4"/>
      <c r="N907" s="4"/>
      <c r="O907" s="4"/>
      <c r="P907" s="4"/>
      <c r="Q907" s="4"/>
      <c r="R907" s="4"/>
      <c r="S907" s="4"/>
      <c r="T907" s="4"/>
      <c r="U907" s="4"/>
      <c r="V907" s="4"/>
      <c r="W907" s="4"/>
      <c r="X907" s="4"/>
      <c r="Y907" s="4"/>
      <c r="Z907" s="4"/>
    </row>
    <row r="908" spans="1:26" ht="16.5" customHeight="1">
      <c r="A908" s="4"/>
      <c r="B908" s="4"/>
      <c r="C908" s="4"/>
      <c r="D908" s="34"/>
      <c r="E908" s="4"/>
      <c r="F908" s="4"/>
      <c r="G908" s="4"/>
      <c r="H908" s="4"/>
      <c r="I908" s="4"/>
      <c r="J908" s="4"/>
      <c r="K908" s="4"/>
      <c r="L908" s="4"/>
      <c r="M908" s="4"/>
      <c r="N908" s="4"/>
      <c r="O908" s="4"/>
      <c r="P908" s="4"/>
      <c r="Q908" s="4"/>
      <c r="R908" s="4"/>
      <c r="S908" s="4"/>
      <c r="T908" s="4"/>
      <c r="U908" s="4"/>
      <c r="V908" s="4"/>
      <c r="W908" s="4"/>
      <c r="X908" s="4"/>
      <c r="Y908" s="4"/>
      <c r="Z908" s="4"/>
    </row>
    <row r="909" spans="1:26" ht="16.5" customHeight="1">
      <c r="A909" s="4"/>
      <c r="B909" s="4"/>
      <c r="C909" s="4"/>
      <c r="D909" s="34"/>
      <c r="E909" s="4"/>
      <c r="F909" s="4"/>
      <c r="G909" s="4"/>
      <c r="H909" s="4"/>
      <c r="I909" s="4"/>
      <c r="J909" s="4"/>
      <c r="K909" s="4"/>
      <c r="L909" s="4"/>
      <c r="M909" s="4"/>
      <c r="N909" s="4"/>
      <c r="O909" s="4"/>
      <c r="P909" s="4"/>
      <c r="Q909" s="4"/>
      <c r="R909" s="4"/>
      <c r="S909" s="4"/>
      <c r="T909" s="4"/>
      <c r="U909" s="4"/>
      <c r="V909" s="4"/>
      <c r="W909" s="4"/>
      <c r="X909" s="4"/>
      <c r="Y909" s="4"/>
      <c r="Z909" s="4"/>
    </row>
    <row r="910" spans="1:26" ht="16.5" customHeight="1">
      <c r="A910" s="4"/>
      <c r="B910" s="4"/>
      <c r="C910" s="4"/>
      <c r="D910" s="34"/>
      <c r="E910" s="4"/>
      <c r="F910" s="4"/>
      <c r="G910" s="4"/>
      <c r="H910" s="4"/>
      <c r="I910" s="4"/>
      <c r="J910" s="4"/>
      <c r="K910" s="4"/>
      <c r="L910" s="4"/>
      <c r="M910" s="4"/>
      <c r="N910" s="4"/>
      <c r="O910" s="4"/>
      <c r="P910" s="4"/>
      <c r="Q910" s="4"/>
      <c r="R910" s="4"/>
      <c r="S910" s="4"/>
      <c r="T910" s="4"/>
      <c r="U910" s="4"/>
      <c r="V910" s="4"/>
      <c r="W910" s="4"/>
      <c r="X910" s="4"/>
      <c r="Y910" s="4"/>
      <c r="Z910" s="4"/>
    </row>
    <row r="911" spans="1:26" ht="16.5" customHeight="1">
      <c r="A911" s="4"/>
      <c r="B911" s="4"/>
      <c r="C911" s="4"/>
      <c r="D911" s="34"/>
      <c r="E911" s="4"/>
      <c r="F911" s="4"/>
      <c r="G911" s="4"/>
      <c r="H911" s="4"/>
      <c r="I911" s="4"/>
      <c r="J911" s="4"/>
      <c r="K911" s="4"/>
      <c r="L911" s="4"/>
      <c r="M911" s="4"/>
      <c r="N911" s="4"/>
      <c r="O911" s="4"/>
      <c r="P911" s="4"/>
      <c r="Q911" s="4"/>
      <c r="R911" s="4"/>
      <c r="S911" s="4"/>
      <c r="T911" s="4"/>
      <c r="U911" s="4"/>
      <c r="V911" s="4"/>
      <c r="W911" s="4"/>
      <c r="X911" s="4"/>
      <c r="Y911" s="4"/>
      <c r="Z911" s="4"/>
    </row>
    <row r="912" spans="1:26" ht="16.5" customHeight="1">
      <c r="A912" s="4"/>
      <c r="B912" s="4"/>
      <c r="C912" s="4"/>
      <c r="D912" s="34"/>
      <c r="E912" s="4"/>
      <c r="F912" s="4"/>
      <c r="G912" s="4"/>
      <c r="H912" s="4"/>
      <c r="I912" s="4"/>
      <c r="J912" s="4"/>
      <c r="K912" s="4"/>
      <c r="L912" s="4"/>
      <c r="M912" s="4"/>
      <c r="N912" s="4"/>
      <c r="O912" s="4"/>
      <c r="P912" s="4"/>
      <c r="Q912" s="4"/>
      <c r="R912" s="4"/>
      <c r="S912" s="4"/>
      <c r="T912" s="4"/>
      <c r="U912" s="4"/>
      <c r="V912" s="4"/>
      <c r="W912" s="4"/>
      <c r="X912" s="4"/>
      <c r="Y912" s="4"/>
      <c r="Z912" s="4"/>
    </row>
    <row r="913" spans="1:26" ht="16.5" customHeight="1">
      <c r="A913" s="4"/>
      <c r="B913" s="4"/>
      <c r="C913" s="4"/>
      <c r="D913" s="34"/>
      <c r="E913" s="4"/>
      <c r="F913" s="4"/>
      <c r="G913" s="4"/>
      <c r="H913" s="4"/>
      <c r="I913" s="4"/>
      <c r="J913" s="4"/>
      <c r="K913" s="4"/>
      <c r="L913" s="4"/>
      <c r="M913" s="4"/>
      <c r="N913" s="4"/>
      <c r="O913" s="4"/>
      <c r="P913" s="4"/>
      <c r="Q913" s="4"/>
      <c r="R913" s="4"/>
      <c r="S913" s="4"/>
      <c r="T913" s="4"/>
      <c r="U913" s="4"/>
      <c r="V913" s="4"/>
      <c r="W913" s="4"/>
      <c r="X913" s="4"/>
      <c r="Y913" s="4"/>
      <c r="Z913" s="4"/>
    </row>
    <row r="914" spans="1:26" ht="16.5" customHeight="1">
      <c r="A914" s="4"/>
      <c r="B914" s="4"/>
      <c r="C914" s="4"/>
      <c r="D914" s="34"/>
      <c r="E914" s="4"/>
      <c r="F914" s="4"/>
      <c r="G914" s="4"/>
      <c r="H914" s="4"/>
      <c r="I914" s="4"/>
      <c r="J914" s="4"/>
      <c r="K914" s="4"/>
      <c r="L914" s="4"/>
      <c r="M914" s="4"/>
      <c r="N914" s="4"/>
      <c r="O914" s="4"/>
      <c r="P914" s="4"/>
      <c r="Q914" s="4"/>
      <c r="R914" s="4"/>
      <c r="S914" s="4"/>
      <c r="T914" s="4"/>
      <c r="U914" s="4"/>
      <c r="V914" s="4"/>
      <c r="W914" s="4"/>
      <c r="X914" s="4"/>
      <c r="Y914" s="4"/>
      <c r="Z914" s="4"/>
    </row>
    <row r="915" spans="1:26" ht="16.5" customHeight="1">
      <c r="A915" s="4"/>
      <c r="B915" s="4"/>
      <c r="C915" s="4"/>
      <c r="D915" s="34"/>
      <c r="E915" s="4"/>
      <c r="F915" s="4"/>
      <c r="G915" s="4"/>
      <c r="H915" s="4"/>
      <c r="I915" s="4"/>
      <c r="J915" s="4"/>
      <c r="K915" s="4"/>
      <c r="L915" s="4"/>
      <c r="M915" s="4"/>
      <c r="N915" s="4"/>
      <c r="O915" s="4"/>
      <c r="P915" s="4"/>
      <c r="Q915" s="4"/>
      <c r="R915" s="4"/>
      <c r="S915" s="4"/>
      <c r="T915" s="4"/>
      <c r="U915" s="4"/>
      <c r="V915" s="4"/>
      <c r="W915" s="4"/>
      <c r="X915" s="4"/>
      <c r="Y915" s="4"/>
      <c r="Z915" s="4"/>
    </row>
    <row r="916" spans="1:26" ht="16.5" customHeight="1">
      <c r="A916" s="4"/>
      <c r="B916" s="4"/>
      <c r="C916" s="4"/>
      <c r="D916" s="34"/>
      <c r="E916" s="4"/>
      <c r="F916" s="4"/>
      <c r="G916" s="4"/>
      <c r="H916" s="4"/>
      <c r="I916" s="4"/>
      <c r="J916" s="4"/>
      <c r="K916" s="4"/>
      <c r="L916" s="4"/>
      <c r="M916" s="4"/>
      <c r="N916" s="4"/>
      <c r="O916" s="4"/>
      <c r="P916" s="4"/>
      <c r="Q916" s="4"/>
      <c r="R916" s="4"/>
      <c r="S916" s="4"/>
      <c r="T916" s="4"/>
      <c r="U916" s="4"/>
      <c r="V916" s="4"/>
      <c r="W916" s="4"/>
      <c r="X916" s="4"/>
      <c r="Y916" s="4"/>
      <c r="Z916" s="4"/>
    </row>
    <row r="917" spans="1:26" ht="16.5" customHeight="1">
      <c r="A917" s="4"/>
      <c r="B917" s="4"/>
      <c r="C917" s="4"/>
      <c r="D917" s="34"/>
      <c r="E917" s="4"/>
      <c r="F917" s="4"/>
      <c r="G917" s="4"/>
      <c r="H917" s="4"/>
      <c r="I917" s="4"/>
      <c r="J917" s="4"/>
      <c r="K917" s="4"/>
      <c r="L917" s="4"/>
      <c r="M917" s="4"/>
      <c r="N917" s="4"/>
      <c r="O917" s="4"/>
      <c r="P917" s="4"/>
      <c r="Q917" s="4"/>
      <c r="R917" s="4"/>
      <c r="S917" s="4"/>
      <c r="T917" s="4"/>
      <c r="U917" s="4"/>
      <c r="V917" s="4"/>
      <c r="W917" s="4"/>
      <c r="X917" s="4"/>
      <c r="Y917" s="4"/>
      <c r="Z917" s="4"/>
    </row>
    <row r="918" spans="1:26" ht="16.5" customHeight="1">
      <c r="A918" s="4"/>
      <c r="B918" s="4"/>
      <c r="C918" s="4"/>
      <c r="D918" s="34"/>
      <c r="E918" s="4"/>
      <c r="F918" s="4"/>
      <c r="G918" s="4"/>
      <c r="H918" s="4"/>
      <c r="I918" s="4"/>
      <c r="J918" s="4"/>
      <c r="K918" s="4"/>
      <c r="L918" s="4"/>
      <c r="M918" s="4"/>
      <c r="N918" s="4"/>
      <c r="O918" s="4"/>
      <c r="P918" s="4"/>
      <c r="Q918" s="4"/>
      <c r="R918" s="4"/>
      <c r="S918" s="4"/>
      <c r="T918" s="4"/>
      <c r="U918" s="4"/>
      <c r="V918" s="4"/>
      <c r="W918" s="4"/>
      <c r="X918" s="4"/>
      <c r="Y918" s="4"/>
      <c r="Z918" s="4"/>
    </row>
    <row r="919" spans="1:26" ht="16.5" customHeight="1">
      <c r="A919" s="4"/>
      <c r="B919" s="4"/>
      <c r="C919" s="4"/>
      <c r="D919" s="34"/>
      <c r="E919" s="4"/>
      <c r="F919" s="4"/>
      <c r="G919" s="4"/>
      <c r="H919" s="4"/>
      <c r="I919" s="4"/>
      <c r="J919" s="4"/>
      <c r="K919" s="4"/>
      <c r="L919" s="4"/>
      <c r="M919" s="4"/>
      <c r="N919" s="4"/>
      <c r="O919" s="4"/>
      <c r="P919" s="4"/>
      <c r="Q919" s="4"/>
      <c r="R919" s="4"/>
      <c r="S919" s="4"/>
      <c r="T919" s="4"/>
      <c r="U919" s="4"/>
      <c r="V919" s="4"/>
      <c r="W919" s="4"/>
      <c r="X919" s="4"/>
      <c r="Y919" s="4"/>
      <c r="Z919" s="4"/>
    </row>
    <row r="920" spans="1:26" ht="16.5" customHeight="1">
      <c r="A920" s="4"/>
      <c r="B920" s="4"/>
      <c r="C920" s="4"/>
      <c r="D920" s="34"/>
      <c r="E920" s="4"/>
      <c r="F920" s="4"/>
      <c r="G920" s="4"/>
      <c r="H920" s="4"/>
      <c r="I920" s="4"/>
      <c r="J920" s="4"/>
      <c r="K920" s="4"/>
      <c r="L920" s="4"/>
      <c r="M920" s="4"/>
      <c r="N920" s="4"/>
      <c r="O920" s="4"/>
      <c r="P920" s="4"/>
      <c r="Q920" s="4"/>
      <c r="R920" s="4"/>
      <c r="S920" s="4"/>
      <c r="T920" s="4"/>
      <c r="U920" s="4"/>
      <c r="V920" s="4"/>
      <c r="W920" s="4"/>
      <c r="X920" s="4"/>
      <c r="Y920" s="4"/>
      <c r="Z920" s="4"/>
    </row>
    <row r="921" spans="1:26" ht="16.5" customHeight="1">
      <c r="A921" s="4"/>
      <c r="B921" s="4"/>
      <c r="C921" s="4"/>
      <c r="D921" s="34"/>
      <c r="E921" s="4"/>
      <c r="F921" s="4"/>
      <c r="G921" s="4"/>
      <c r="H921" s="4"/>
      <c r="I921" s="4"/>
      <c r="J921" s="4"/>
      <c r="K921" s="4"/>
      <c r="L921" s="4"/>
      <c r="M921" s="4"/>
      <c r="N921" s="4"/>
      <c r="O921" s="4"/>
      <c r="P921" s="4"/>
      <c r="Q921" s="4"/>
      <c r="R921" s="4"/>
      <c r="S921" s="4"/>
      <c r="T921" s="4"/>
      <c r="U921" s="4"/>
      <c r="V921" s="4"/>
      <c r="W921" s="4"/>
      <c r="X921" s="4"/>
      <c r="Y921" s="4"/>
      <c r="Z921" s="4"/>
    </row>
    <row r="922" spans="1:26" ht="16.5" customHeight="1">
      <c r="A922" s="4"/>
      <c r="B922" s="4"/>
      <c r="C922" s="4"/>
      <c r="D922" s="34"/>
      <c r="E922" s="4"/>
      <c r="F922" s="4"/>
      <c r="G922" s="4"/>
      <c r="H922" s="4"/>
      <c r="I922" s="4"/>
      <c r="J922" s="4"/>
      <c r="K922" s="4"/>
      <c r="L922" s="4"/>
      <c r="M922" s="4"/>
      <c r="N922" s="4"/>
      <c r="O922" s="4"/>
      <c r="P922" s="4"/>
      <c r="Q922" s="4"/>
      <c r="R922" s="4"/>
      <c r="S922" s="4"/>
      <c r="T922" s="4"/>
      <c r="U922" s="4"/>
      <c r="V922" s="4"/>
      <c r="W922" s="4"/>
      <c r="X922" s="4"/>
      <c r="Y922" s="4"/>
      <c r="Z922" s="4"/>
    </row>
    <row r="923" spans="1:26" ht="16.5" customHeight="1">
      <c r="A923" s="4"/>
      <c r="B923" s="4"/>
      <c r="C923" s="4"/>
      <c r="D923" s="34"/>
      <c r="E923" s="4"/>
      <c r="F923" s="4"/>
      <c r="G923" s="4"/>
      <c r="H923" s="4"/>
      <c r="I923" s="4"/>
      <c r="J923" s="4"/>
      <c r="K923" s="4"/>
      <c r="L923" s="4"/>
      <c r="M923" s="4"/>
      <c r="N923" s="4"/>
      <c r="O923" s="4"/>
      <c r="P923" s="4"/>
      <c r="Q923" s="4"/>
      <c r="R923" s="4"/>
      <c r="S923" s="4"/>
      <c r="T923" s="4"/>
      <c r="U923" s="4"/>
      <c r="V923" s="4"/>
      <c r="W923" s="4"/>
      <c r="X923" s="4"/>
      <c r="Y923" s="4"/>
      <c r="Z923" s="4"/>
    </row>
    <row r="924" spans="1:26" ht="16.5" customHeight="1">
      <c r="A924" s="4"/>
      <c r="B924" s="4"/>
      <c r="C924" s="4"/>
      <c r="D924" s="34"/>
      <c r="E924" s="4"/>
      <c r="F924" s="4"/>
      <c r="G924" s="4"/>
      <c r="H924" s="4"/>
      <c r="I924" s="4"/>
      <c r="J924" s="4"/>
      <c r="K924" s="4"/>
      <c r="L924" s="4"/>
      <c r="M924" s="4"/>
      <c r="N924" s="4"/>
      <c r="O924" s="4"/>
      <c r="P924" s="4"/>
      <c r="Q924" s="4"/>
      <c r="R924" s="4"/>
      <c r="S924" s="4"/>
      <c r="T924" s="4"/>
      <c r="U924" s="4"/>
      <c r="V924" s="4"/>
      <c r="W924" s="4"/>
      <c r="X924" s="4"/>
      <c r="Y924" s="4"/>
      <c r="Z924" s="4"/>
    </row>
    <row r="925" spans="1:26" ht="16.5" customHeight="1">
      <c r="A925" s="4"/>
      <c r="B925" s="4"/>
      <c r="C925" s="4"/>
      <c r="D925" s="34"/>
      <c r="E925" s="4"/>
      <c r="F925" s="4"/>
      <c r="G925" s="4"/>
      <c r="H925" s="4"/>
      <c r="I925" s="4"/>
      <c r="J925" s="4"/>
      <c r="K925" s="4"/>
      <c r="L925" s="4"/>
      <c r="M925" s="4"/>
      <c r="N925" s="4"/>
      <c r="O925" s="4"/>
      <c r="P925" s="4"/>
      <c r="Q925" s="4"/>
      <c r="R925" s="4"/>
      <c r="S925" s="4"/>
      <c r="T925" s="4"/>
      <c r="U925" s="4"/>
      <c r="V925" s="4"/>
      <c r="W925" s="4"/>
      <c r="X925" s="4"/>
      <c r="Y925" s="4"/>
      <c r="Z925" s="4"/>
    </row>
    <row r="926" spans="1:26" ht="16.5" customHeight="1">
      <c r="A926" s="4"/>
      <c r="B926" s="4"/>
      <c r="C926" s="4"/>
      <c r="D926" s="34"/>
      <c r="E926" s="4"/>
      <c r="F926" s="4"/>
      <c r="G926" s="4"/>
      <c r="H926" s="4"/>
      <c r="I926" s="4"/>
      <c r="J926" s="4"/>
      <c r="K926" s="4"/>
      <c r="L926" s="4"/>
      <c r="M926" s="4"/>
      <c r="N926" s="4"/>
      <c r="O926" s="4"/>
      <c r="P926" s="4"/>
      <c r="Q926" s="4"/>
      <c r="R926" s="4"/>
      <c r="S926" s="4"/>
      <c r="T926" s="4"/>
      <c r="U926" s="4"/>
      <c r="V926" s="4"/>
      <c r="W926" s="4"/>
      <c r="X926" s="4"/>
      <c r="Y926" s="4"/>
      <c r="Z926" s="4"/>
    </row>
    <row r="927" spans="1:26" ht="16.5" customHeight="1">
      <c r="A927" s="4"/>
      <c r="B927" s="4"/>
      <c r="C927" s="4"/>
      <c r="D927" s="34"/>
      <c r="E927" s="4"/>
      <c r="F927" s="4"/>
      <c r="G927" s="4"/>
      <c r="H927" s="4"/>
      <c r="I927" s="4"/>
      <c r="J927" s="4"/>
      <c r="K927" s="4"/>
      <c r="L927" s="4"/>
      <c r="M927" s="4"/>
      <c r="N927" s="4"/>
      <c r="O927" s="4"/>
      <c r="P927" s="4"/>
      <c r="Q927" s="4"/>
      <c r="R927" s="4"/>
      <c r="S927" s="4"/>
      <c r="T927" s="4"/>
      <c r="U927" s="4"/>
      <c r="V927" s="4"/>
      <c r="W927" s="4"/>
      <c r="X927" s="4"/>
      <c r="Y927" s="4"/>
      <c r="Z927" s="4"/>
    </row>
    <row r="928" spans="1:26" ht="16.5" customHeight="1">
      <c r="A928" s="4"/>
      <c r="B928" s="4"/>
      <c r="C928" s="4"/>
      <c r="D928" s="34"/>
      <c r="E928" s="4"/>
      <c r="F928" s="4"/>
      <c r="G928" s="4"/>
      <c r="H928" s="4"/>
      <c r="I928" s="4"/>
      <c r="J928" s="4"/>
      <c r="K928" s="4"/>
      <c r="L928" s="4"/>
      <c r="M928" s="4"/>
      <c r="N928" s="4"/>
      <c r="O928" s="4"/>
      <c r="P928" s="4"/>
      <c r="Q928" s="4"/>
      <c r="R928" s="4"/>
      <c r="S928" s="4"/>
      <c r="T928" s="4"/>
      <c r="U928" s="4"/>
      <c r="V928" s="4"/>
      <c r="W928" s="4"/>
      <c r="X928" s="4"/>
      <c r="Y928" s="4"/>
      <c r="Z928" s="4"/>
    </row>
    <row r="929" spans="1:26" ht="16.5" customHeight="1">
      <c r="A929" s="4"/>
      <c r="B929" s="4"/>
      <c r="C929" s="4"/>
      <c r="D929" s="34"/>
      <c r="E929" s="4"/>
      <c r="F929" s="4"/>
      <c r="G929" s="4"/>
      <c r="H929" s="4"/>
      <c r="I929" s="4"/>
      <c r="J929" s="4"/>
      <c r="K929" s="4"/>
      <c r="L929" s="4"/>
      <c r="M929" s="4"/>
      <c r="N929" s="4"/>
      <c r="O929" s="4"/>
      <c r="P929" s="4"/>
      <c r="Q929" s="4"/>
      <c r="R929" s="4"/>
      <c r="S929" s="4"/>
      <c r="T929" s="4"/>
      <c r="U929" s="4"/>
      <c r="V929" s="4"/>
      <c r="W929" s="4"/>
      <c r="X929" s="4"/>
      <c r="Y929" s="4"/>
      <c r="Z929" s="4"/>
    </row>
    <row r="930" spans="1:26" ht="16.5" customHeight="1">
      <c r="A930" s="4"/>
      <c r="B930" s="4"/>
      <c r="C930" s="4"/>
      <c r="D930" s="34"/>
      <c r="E930" s="4"/>
      <c r="F930" s="4"/>
      <c r="G930" s="4"/>
      <c r="H930" s="4"/>
      <c r="I930" s="4"/>
      <c r="J930" s="4"/>
      <c r="K930" s="4"/>
      <c r="L930" s="4"/>
      <c r="M930" s="4"/>
      <c r="N930" s="4"/>
      <c r="O930" s="4"/>
      <c r="P930" s="4"/>
      <c r="Q930" s="4"/>
      <c r="R930" s="4"/>
      <c r="S930" s="4"/>
      <c r="T930" s="4"/>
      <c r="U930" s="4"/>
      <c r="V930" s="4"/>
      <c r="W930" s="4"/>
      <c r="X930" s="4"/>
      <c r="Y930" s="4"/>
      <c r="Z930" s="4"/>
    </row>
    <row r="931" spans="1:26" ht="16.5" customHeight="1">
      <c r="A931" s="4"/>
      <c r="B931" s="4"/>
      <c r="C931" s="4"/>
      <c r="D931" s="34"/>
      <c r="E931" s="4"/>
      <c r="F931" s="4"/>
      <c r="G931" s="4"/>
      <c r="H931" s="4"/>
      <c r="I931" s="4"/>
      <c r="J931" s="4"/>
      <c r="K931" s="4"/>
      <c r="L931" s="4"/>
      <c r="M931" s="4"/>
      <c r="N931" s="4"/>
      <c r="O931" s="4"/>
      <c r="P931" s="4"/>
      <c r="Q931" s="4"/>
      <c r="R931" s="4"/>
      <c r="S931" s="4"/>
      <c r="T931" s="4"/>
      <c r="U931" s="4"/>
      <c r="V931" s="4"/>
      <c r="W931" s="4"/>
      <c r="X931" s="4"/>
      <c r="Y931" s="4"/>
      <c r="Z931" s="4"/>
    </row>
    <row r="932" spans="1:26" ht="16.5" customHeight="1">
      <c r="A932" s="4"/>
      <c r="B932" s="4"/>
      <c r="C932" s="4"/>
      <c r="D932" s="34"/>
      <c r="E932" s="4"/>
      <c r="F932" s="4"/>
      <c r="G932" s="4"/>
      <c r="H932" s="4"/>
      <c r="I932" s="4"/>
      <c r="J932" s="4"/>
      <c r="K932" s="4"/>
      <c r="L932" s="4"/>
      <c r="M932" s="4"/>
      <c r="N932" s="4"/>
      <c r="O932" s="4"/>
      <c r="P932" s="4"/>
      <c r="Q932" s="4"/>
      <c r="R932" s="4"/>
      <c r="S932" s="4"/>
      <c r="T932" s="4"/>
      <c r="U932" s="4"/>
      <c r="V932" s="4"/>
      <c r="W932" s="4"/>
      <c r="X932" s="4"/>
      <c r="Y932" s="4"/>
      <c r="Z932" s="4"/>
    </row>
    <row r="933" spans="1:26" ht="16.5" customHeight="1">
      <c r="A933" s="4"/>
      <c r="B933" s="4"/>
      <c r="C933" s="4"/>
      <c r="D933" s="34"/>
      <c r="E933" s="4"/>
      <c r="F933" s="4"/>
      <c r="G933" s="4"/>
      <c r="H933" s="4"/>
      <c r="I933" s="4"/>
      <c r="J933" s="4"/>
      <c r="K933" s="4"/>
      <c r="L933" s="4"/>
      <c r="M933" s="4"/>
      <c r="N933" s="4"/>
      <c r="O933" s="4"/>
      <c r="P933" s="4"/>
      <c r="Q933" s="4"/>
      <c r="R933" s="4"/>
      <c r="S933" s="4"/>
      <c r="T933" s="4"/>
      <c r="U933" s="4"/>
      <c r="V933" s="4"/>
      <c r="W933" s="4"/>
      <c r="X933" s="4"/>
      <c r="Y933" s="4"/>
      <c r="Z933" s="4"/>
    </row>
    <row r="934" spans="1:26" ht="16.5" customHeight="1">
      <c r="A934" s="4"/>
      <c r="B934" s="4"/>
      <c r="C934" s="4"/>
      <c r="D934" s="34"/>
      <c r="E934" s="4"/>
      <c r="F934" s="4"/>
      <c r="G934" s="4"/>
      <c r="H934" s="4"/>
      <c r="I934" s="4"/>
      <c r="J934" s="4"/>
      <c r="K934" s="4"/>
      <c r="L934" s="4"/>
      <c r="M934" s="4"/>
      <c r="N934" s="4"/>
      <c r="O934" s="4"/>
      <c r="P934" s="4"/>
      <c r="Q934" s="4"/>
      <c r="R934" s="4"/>
      <c r="S934" s="4"/>
      <c r="T934" s="4"/>
      <c r="U934" s="4"/>
      <c r="V934" s="4"/>
      <c r="W934" s="4"/>
      <c r="X934" s="4"/>
      <c r="Y934" s="4"/>
      <c r="Z934" s="4"/>
    </row>
    <row r="935" spans="1:26" ht="16.5" customHeight="1">
      <c r="A935" s="4"/>
      <c r="B935" s="4"/>
      <c r="C935" s="4"/>
      <c r="D935" s="34"/>
      <c r="E935" s="4"/>
      <c r="F935" s="4"/>
      <c r="G935" s="4"/>
      <c r="H935" s="4"/>
      <c r="I935" s="4"/>
      <c r="J935" s="4"/>
      <c r="K935" s="4"/>
      <c r="L935" s="4"/>
      <c r="M935" s="4"/>
      <c r="N935" s="4"/>
      <c r="O935" s="4"/>
      <c r="P935" s="4"/>
      <c r="Q935" s="4"/>
      <c r="R935" s="4"/>
      <c r="S935" s="4"/>
      <c r="T935" s="4"/>
      <c r="U935" s="4"/>
      <c r="V935" s="4"/>
      <c r="W935" s="4"/>
      <c r="X935" s="4"/>
      <c r="Y935" s="4"/>
      <c r="Z935" s="4"/>
    </row>
    <row r="936" spans="1:26" ht="16.5" customHeight="1">
      <c r="A936" s="4"/>
      <c r="B936" s="4"/>
      <c r="C936" s="4"/>
      <c r="D936" s="34"/>
      <c r="E936" s="4"/>
      <c r="F936" s="4"/>
      <c r="G936" s="4"/>
      <c r="H936" s="4"/>
      <c r="I936" s="4"/>
      <c r="J936" s="4"/>
      <c r="K936" s="4"/>
      <c r="L936" s="4"/>
      <c r="M936" s="4"/>
      <c r="N936" s="4"/>
      <c r="O936" s="4"/>
      <c r="P936" s="4"/>
      <c r="Q936" s="4"/>
      <c r="R936" s="4"/>
      <c r="S936" s="4"/>
      <c r="T936" s="4"/>
      <c r="U936" s="4"/>
      <c r="V936" s="4"/>
      <c r="W936" s="4"/>
      <c r="X936" s="4"/>
      <c r="Y936" s="4"/>
      <c r="Z936" s="4"/>
    </row>
    <row r="937" spans="1:26" ht="16.5" customHeight="1">
      <c r="A937" s="4"/>
      <c r="B937" s="4"/>
      <c r="C937" s="4"/>
      <c r="D937" s="34"/>
      <c r="E937" s="4"/>
      <c r="F937" s="4"/>
      <c r="G937" s="4"/>
      <c r="H937" s="4"/>
      <c r="I937" s="4"/>
      <c r="J937" s="4"/>
      <c r="K937" s="4"/>
      <c r="L937" s="4"/>
      <c r="M937" s="4"/>
      <c r="N937" s="4"/>
      <c r="O937" s="4"/>
      <c r="P937" s="4"/>
      <c r="Q937" s="4"/>
      <c r="R937" s="4"/>
      <c r="S937" s="4"/>
      <c r="T937" s="4"/>
      <c r="U937" s="4"/>
      <c r="V937" s="4"/>
      <c r="W937" s="4"/>
      <c r="X937" s="4"/>
      <c r="Y937" s="4"/>
      <c r="Z937" s="4"/>
    </row>
    <row r="938" spans="1:26" ht="16.5" customHeight="1">
      <c r="A938" s="4"/>
      <c r="B938" s="4"/>
      <c r="C938" s="4"/>
      <c r="D938" s="34"/>
      <c r="E938" s="4"/>
      <c r="F938" s="4"/>
      <c r="G938" s="4"/>
      <c r="H938" s="4"/>
      <c r="I938" s="4"/>
      <c r="J938" s="4"/>
      <c r="K938" s="4"/>
      <c r="L938" s="4"/>
      <c r="M938" s="4"/>
      <c r="N938" s="4"/>
      <c r="O938" s="4"/>
      <c r="P938" s="4"/>
      <c r="Q938" s="4"/>
      <c r="R938" s="4"/>
      <c r="S938" s="4"/>
      <c r="T938" s="4"/>
      <c r="U938" s="4"/>
      <c r="V938" s="4"/>
      <c r="W938" s="4"/>
      <c r="X938" s="4"/>
      <c r="Y938" s="4"/>
      <c r="Z938" s="4"/>
    </row>
    <row r="939" spans="1:26" ht="16.5" customHeight="1">
      <c r="A939" s="4"/>
      <c r="B939" s="4"/>
      <c r="C939" s="4"/>
      <c r="D939" s="34"/>
      <c r="E939" s="4"/>
      <c r="F939" s="4"/>
      <c r="G939" s="4"/>
      <c r="H939" s="4"/>
      <c r="I939" s="4"/>
      <c r="J939" s="4"/>
      <c r="K939" s="4"/>
      <c r="L939" s="4"/>
      <c r="M939" s="4"/>
      <c r="N939" s="4"/>
      <c r="O939" s="4"/>
      <c r="P939" s="4"/>
      <c r="Q939" s="4"/>
      <c r="R939" s="4"/>
      <c r="S939" s="4"/>
      <c r="T939" s="4"/>
      <c r="U939" s="4"/>
      <c r="V939" s="4"/>
      <c r="W939" s="4"/>
      <c r="X939" s="4"/>
      <c r="Y939" s="4"/>
      <c r="Z939" s="4"/>
    </row>
    <row r="940" spans="1:26" ht="16.5" customHeight="1">
      <c r="A940" s="4"/>
      <c r="B940" s="4"/>
      <c r="C940" s="4"/>
      <c r="D940" s="34"/>
      <c r="E940" s="4"/>
      <c r="F940" s="4"/>
      <c r="G940" s="4"/>
      <c r="H940" s="4"/>
      <c r="I940" s="4"/>
      <c r="J940" s="4"/>
      <c r="K940" s="4"/>
      <c r="L940" s="4"/>
      <c r="M940" s="4"/>
      <c r="N940" s="4"/>
      <c r="O940" s="4"/>
      <c r="P940" s="4"/>
      <c r="Q940" s="4"/>
      <c r="R940" s="4"/>
      <c r="S940" s="4"/>
      <c r="T940" s="4"/>
      <c r="U940" s="4"/>
      <c r="V940" s="4"/>
      <c r="W940" s="4"/>
      <c r="X940" s="4"/>
      <c r="Y940" s="4"/>
      <c r="Z940" s="4"/>
    </row>
    <row r="941" spans="1:26" ht="16.5" customHeight="1">
      <c r="A941" s="4"/>
      <c r="B941" s="4"/>
      <c r="C941" s="4"/>
      <c r="D941" s="34"/>
      <c r="E941" s="4"/>
      <c r="F941" s="4"/>
      <c r="G941" s="4"/>
      <c r="H941" s="4"/>
      <c r="I941" s="4"/>
      <c r="J941" s="4"/>
      <c r="K941" s="4"/>
      <c r="L941" s="4"/>
      <c r="M941" s="4"/>
      <c r="N941" s="4"/>
      <c r="O941" s="4"/>
      <c r="P941" s="4"/>
      <c r="Q941" s="4"/>
      <c r="R941" s="4"/>
      <c r="S941" s="4"/>
      <c r="T941" s="4"/>
      <c r="U941" s="4"/>
      <c r="V941" s="4"/>
      <c r="W941" s="4"/>
      <c r="X941" s="4"/>
      <c r="Y941" s="4"/>
      <c r="Z941" s="4"/>
    </row>
    <row r="942" spans="1:26" ht="16.5" customHeight="1">
      <c r="A942" s="4"/>
      <c r="B942" s="4"/>
      <c r="C942" s="4"/>
      <c r="D942" s="34"/>
      <c r="E942" s="4"/>
      <c r="F942" s="4"/>
      <c r="G942" s="4"/>
      <c r="H942" s="4"/>
      <c r="I942" s="4"/>
      <c r="J942" s="4"/>
      <c r="K942" s="4"/>
      <c r="L942" s="4"/>
      <c r="M942" s="4"/>
      <c r="N942" s="4"/>
      <c r="O942" s="4"/>
      <c r="P942" s="4"/>
      <c r="Q942" s="4"/>
      <c r="R942" s="4"/>
      <c r="S942" s="4"/>
      <c r="T942" s="4"/>
      <c r="U942" s="4"/>
      <c r="V942" s="4"/>
      <c r="W942" s="4"/>
      <c r="X942" s="4"/>
      <c r="Y942" s="4"/>
      <c r="Z942" s="4"/>
    </row>
    <row r="943" spans="1:26" ht="16.5" customHeight="1">
      <c r="A943" s="4"/>
      <c r="B943" s="4"/>
      <c r="C943" s="4"/>
      <c r="D943" s="34"/>
      <c r="E943" s="4"/>
      <c r="F943" s="4"/>
      <c r="G943" s="4"/>
      <c r="H943" s="4"/>
      <c r="I943" s="4"/>
      <c r="J943" s="4"/>
      <c r="K943" s="4"/>
      <c r="L943" s="4"/>
      <c r="M943" s="4"/>
      <c r="N943" s="4"/>
      <c r="O943" s="4"/>
      <c r="P943" s="4"/>
      <c r="Q943" s="4"/>
      <c r="R943" s="4"/>
      <c r="S943" s="4"/>
      <c r="T943" s="4"/>
      <c r="U943" s="4"/>
      <c r="V943" s="4"/>
      <c r="W943" s="4"/>
      <c r="X943" s="4"/>
      <c r="Y943" s="4"/>
      <c r="Z943" s="4"/>
    </row>
    <row r="944" spans="1:26" ht="16.5" customHeight="1">
      <c r="A944" s="4"/>
      <c r="B944" s="4"/>
      <c r="C944" s="4"/>
      <c r="D944" s="34"/>
      <c r="E944" s="4"/>
      <c r="F944" s="4"/>
      <c r="G944" s="4"/>
      <c r="H944" s="4"/>
      <c r="I944" s="4"/>
      <c r="J944" s="4"/>
      <c r="K944" s="4"/>
      <c r="L944" s="4"/>
      <c r="M944" s="4"/>
      <c r="N944" s="4"/>
      <c r="O944" s="4"/>
      <c r="P944" s="4"/>
      <c r="Q944" s="4"/>
      <c r="R944" s="4"/>
      <c r="S944" s="4"/>
      <c r="T944" s="4"/>
      <c r="U944" s="4"/>
      <c r="V944" s="4"/>
      <c r="W944" s="4"/>
      <c r="X944" s="4"/>
      <c r="Y944" s="4"/>
      <c r="Z944" s="4"/>
    </row>
    <row r="945" spans="1:26" ht="16.5" customHeight="1">
      <c r="A945" s="4"/>
      <c r="B945" s="4"/>
      <c r="C945" s="4"/>
      <c r="D945" s="34"/>
      <c r="E945" s="4"/>
      <c r="F945" s="4"/>
      <c r="G945" s="4"/>
      <c r="H945" s="4"/>
      <c r="I945" s="4"/>
      <c r="J945" s="4"/>
      <c r="K945" s="4"/>
      <c r="L945" s="4"/>
      <c r="M945" s="4"/>
      <c r="N945" s="4"/>
      <c r="O945" s="4"/>
      <c r="P945" s="4"/>
      <c r="Q945" s="4"/>
      <c r="R945" s="4"/>
      <c r="S945" s="4"/>
      <c r="T945" s="4"/>
      <c r="U945" s="4"/>
      <c r="V945" s="4"/>
      <c r="W945" s="4"/>
      <c r="X945" s="4"/>
      <c r="Y945" s="4"/>
      <c r="Z945" s="4"/>
    </row>
    <row r="946" spans="1:26" ht="16.5" customHeight="1">
      <c r="A946" s="4"/>
      <c r="B946" s="4"/>
      <c r="C946" s="4"/>
      <c r="D946" s="34"/>
      <c r="E946" s="4"/>
      <c r="F946" s="4"/>
      <c r="G946" s="4"/>
      <c r="H946" s="4"/>
      <c r="I946" s="4"/>
      <c r="J946" s="4"/>
      <c r="K946" s="4"/>
      <c r="L946" s="4"/>
      <c r="M946" s="4"/>
      <c r="N946" s="4"/>
      <c r="O946" s="4"/>
      <c r="P946" s="4"/>
      <c r="Q946" s="4"/>
      <c r="R946" s="4"/>
      <c r="S946" s="4"/>
      <c r="T946" s="4"/>
      <c r="U946" s="4"/>
      <c r="V946" s="4"/>
      <c r="W946" s="4"/>
      <c r="X946" s="4"/>
      <c r="Y946" s="4"/>
      <c r="Z946" s="4"/>
    </row>
    <row r="947" spans="1:26" ht="16.5" customHeight="1">
      <c r="A947" s="4"/>
      <c r="B947" s="4"/>
      <c r="C947" s="4"/>
      <c r="D947" s="34"/>
      <c r="E947" s="4"/>
      <c r="F947" s="4"/>
      <c r="G947" s="4"/>
      <c r="H947" s="4"/>
      <c r="I947" s="4"/>
      <c r="J947" s="4"/>
      <c r="K947" s="4"/>
      <c r="L947" s="4"/>
      <c r="M947" s="4"/>
      <c r="N947" s="4"/>
      <c r="O947" s="4"/>
      <c r="P947" s="4"/>
      <c r="Q947" s="4"/>
      <c r="R947" s="4"/>
      <c r="S947" s="4"/>
      <c r="T947" s="4"/>
      <c r="U947" s="4"/>
      <c r="V947" s="4"/>
      <c r="W947" s="4"/>
      <c r="X947" s="4"/>
      <c r="Y947" s="4"/>
      <c r="Z947" s="4"/>
    </row>
    <row r="948" spans="1:26" ht="16.5" customHeight="1">
      <c r="A948" s="4"/>
      <c r="B948" s="4"/>
      <c r="C948" s="4"/>
      <c r="D948" s="34"/>
      <c r="E948" s="4"/>
      <c r="F948" s="4"/>
      <c r="G948" s="4"/>
      <c r="H948" s="4"/>
      <c r="I948" s="4"/>
      <c r="J948" s="4"/>
      <c r="K948" s="4"/>
      <c r="L948" s="4"/>
      <c r="M948" s="4"/>
      <c r="N948" s="4"/>
      <c r="O948" s="4"/>
      <c r="P948" s="4"/>
      <c r="Q948" s="4"/>
      <c r="R948" s="4"/>
      <c r="S948" s="4"/>
      <c r="T948" s="4"/>
      <c r="U948" s="4"/>
      <c r="V948" s="4"/>
      <c r="W948" s="4"/>
      <c r="X948" s="4"/>
      <c r="Y948" s="4"/>
      <c r="Z948" s="4"/>
    </row>
    <row r="949" spans="1:26" ht="16.5" customHeight="1">
      <c r="A949" s="4"/>
      <c r="B949" s="4"/>
      <c r="C949" s="4"/>
      <c r="D949" s="34"/>
      <c r="E949" s="4"/>
      <c r="F949" s="4"/>
      <c r="G949" s="4"/>
      <c r="H949" s="4"/>
      <c r="I949" s="4"/>
      <c r="J949" s="4"/>
      <c r="K949" s="4"/>
      <c r="L949" s="4"/>
      <c r="M949" s="4"/>
      <c r="N949" s="4"/>
      <c r="O949" s="4"/>
      <c r="P949" s="4"/>
      <c r="Q949" s="4"/>
      <c r="R949" s="4"/>
      <c r="S949" s="4"/>
      <c r="T949" s="4"/>
      <c r="U949" s="4"/>
      <c r="V949" s="4"/>
      <c r="W949" s="4"/>
      <c r="X949" s="4"/>
      <c r="Y949" s="4"/>
      <c r="Z949" s="4"/>
    </row>
    <row r="950" spans="1:26" ht="16.5" customHeight="1">
      <c r="A950" s="4"/>
      <c r="B950" s="4"/>
      <c r="C950" s="4"/>
      <c r="D950" s="34"/>
      <c r="E950" s="4"/>
      <c r="F950" s="4"/>
      <c r="G950" s="4"/>
      <c r="H950" s="4"/>
      <c r="I950" s="4"/>
      <c r="J950" s="4"/>
      <c r="K950" s="4"/>
      <c r="L950" s="4"/>
      <c r="M950" s="4"/>
      <c r="N950" s="4"/>
      <c r="O950" s="4"/>
      <c r="P950" s="4"/>
      <c r="Q950" s="4"/>
      <c r="R950" s="4"/>
      <c r="S950" s="4"/>
      <c r="T950" s="4"/>
      <c r="U950" s="4"/>
      <c r="V950" s="4"/>
      <c r="W950" s="4"/>
      <c r="X950" s="4"/>
      <c r="Y950" s="4"/>
      <c r="Z950" s="4"/>
    </row>
    <row r="951" spans="1:26" ht="16.5" customHeight="1">
      <c r="A951" s="4"/>
      <c r="B951" s="4"/>
      <c r="C951" s="4"/>
      <c r="D951" s="34"/>
      <c r="E951" s="4"/>
      <c r="F951" s="4"/>
      <c r="G951" s="4"/>
      <c r="H951" s="4"/>
      <c r="I951" s="4"/>
      <c r="J951" s="4"/>
      <c r="K951" s="4"/>
      <c r="L951" s="4"/>
      <c r="M951" s="4"/>
      <c r="N951" s="4"/>
      <c r="O951" s="4"/>
      <c r="P951" s="4"/>
      <c r="Q951" s="4"/>
      <c r="R951" s="4"/>
      <c r="S951" s="4"/>
      <c r="T951" s="4"/>
      <c r="U951" s="4"/>
      <c r="V951" s="4"/>
      <c r="W951" s="4"/>
      <c r="X951" s="4"/>
      <c r="Y951" s="4"/>
      <c r="Z951" s="4"/>
    </row>
    <row r="952" spans="1:26" ht="16.5" customHeight="1">
      <c r="A952" s="4"/>
      <c r="B952" s="4"/>
      <c r="C952" s="4"/>
      <c r="D952" s="34"/>
      <c r="E952" s="4"/>
      <c r="F952" s="4"/>
      <c r="G952" s="4"/>
      <c r="H952" s="4"/>
      <c r="I952" s="4"/>
      <c r="J952" s="4"/>
      <c r="K952" s="4"/>
      <c r="L952" s="4"/>
      <c r="M952" s="4"/>
      <c r="N952" s="4"/>
      <c r="O952" s="4"/>
      <c r="P952" s="4"/>
      <c r="Q952" s="4"/>
      <c r="R952" s="4"/>
      <c r="S952" s="4"/>
      <c r="T952" s="4"/>
      <c r="U952" s="4"/>
      <c r="V952" s="4"/>
      <c r="W952" s="4"/>
      <c r="X952" s="4"/>
      <c r="Y952" s="4"/>
      <c r="Z952" s="4"/>
    </row>
    <row r="953" spans="1:26" ht="16.5" customHeight="1">
      <c r="A953" s="4"/>
      <c r="B953" s="4"/>
      <c r="C953" s="4"/>
      <c r="D953" s="34"/>
      <c r="E953" s="4"/>
      <c r="F953" s="4"/>
      <c r="G953" s="4"/>
      <c r="H953" s="4"/>
      <c r="I953" s="4"/>
      <c r="J953" s="4"/>
      <c r="K953" s="4"/>
      <c r="L953" s="4"/>
      <c r="M953" s="4"/>
      <c r="N953" s="4"/>
      <c r="O953" s="4"/>
      <c r="P953" s="4"/>
      <c r="Q953" s="4"/>
      <c r="R953" s="4"/>
      <c r="S953" s="4"/>
      <c r="T953" s="4"/>
      <c r="U953" s="4"/>
      <c r="V953" s="4"/>
      <c r="W953" s="4"/>
      <c r="X953" s="4"/>
      <c r="Y953" s="4"/>
      <c r="Z953" s="4"/>
    </row>
    <row r="954" spans="1:26" ht="16.5" customHeight="1">
      <c r="A954" s="4"/>
      <c r="B954" s="4"/>
      <c r="C954" s="4"/>
      <c r="D954" s="34"/>
      <c r="E954" s="4"/>
      <c r="F954" s="4"/>
      <c r="G954" s="4"/>
      <c r="H954" s="4"/>
      <c r="I954" s="4"/>
      <c r="J954" s="4"/>
      <c r="K954" s="4"/>
      <c r="L954" s="4"/>
      <c r="M954" s="4"/>
      <c r="N954" s="4"/>
      <c r="O954" s="4"/>
      <c r="P954" s="4"/>
      <c r="Q954" s="4"/>
      <c r="R954" s="4"/>
      <c r="S954" s="4"/>
      <c r="T954" s="4"/>
      <c r="U954" s="4"/>
      <c r="V954" s="4"/>
      <c r="W954" s="4"/>
      <c r="X954" s="4"/>
      <c r="Y954" s="4"/>
      <c r="Z954" s="4"/>
    </row>
    <row r="955" spans="1:26" ht="16.5" customHeight="1">
      <c r="A955" s="4"/>
      <c r="B955" s="4"/>
      <c r="C955" s="4"/>
      <c r="D955" s="34"/>
      <c r="E955" s="4"/>
      <c r="F955" s="4"/>
      <c r="G955" s="4"/>
      <c r="H955" s="4"/>
      <c r="I955" s="4"/>
      <c r="J955" s="4"/>
      <c r="K955" s="4"/>
      <c r="L955" s="4"/>
      <c r="M955" s="4"/>
      <c r="N955" s="4"/>
      <c r="O955" s="4"/>
      <c r="P955" s="4"/>
      <c r="Q955" s="4"/>
      <c r="R955" s="4"/>
      <c r="S955" s="4"/>
      <c r="T955" s="4"/>
      <c r="U955" s="4"/>
      <c r="V955" s="4"/>
      <c r="W955" s="4"/>
      <c r="X955" s="4"/>
      <c r="Y955" s="4"/>
      <c r="Z955" s="4"/>
    </row>
    <row r="956" spans="1:26" ht="16.5" customHeight="1">
      <c r="A956" s="4"/>
      <c r="B956" s="4"/>
      <c r="C956" s="4"/>
      <c r="D956" s="34"/>
      <c r="E956" s="4"/>
      <c r="F956" s="4"/>
      <c r="G956" s="4"/>
      <c r="H956" s="4"/>
      <c r="I956" s="4"/>
      <c r="J956" s="4"/>
      <c r="K956" s="4"/>
      <c r="L956" s="4"/>
      <c r="M956" s="4"/>
      <c r="N956" s="4"/>
      <c r="O956" s="4"/>
      <c r="P956" s="4"/>
      <c r="Q956" s="4"/>
      <c r="R956" s="4"/>
      <c r="S956" s="4"/>
      <c r="T956" s="4"/>
      <c r="U956" s="4"/>
      <c r="V956" s="4"/>
      <c r="W956" s="4"/>
      <c r="X956" s="4"/>
      <c r="Y956" s="4"/>
      <c r="Z956" s="4"/>
    </row>
    <row r="957" spans="1:26" ht="16.5" customHeight="1">
      <c r="A957" s="4"/>
      <c r="B957" s="4"/>
      <c r="C957" s="4"/>
      <c r="D957" s="34"/>
      <c r="E957" s="4"/>
      <c r="F957" s="4"/>
      <c r="G957" s="4"/>
      <c r="H957" s="4"/>
      <c r="I957" s="4"/>
      <c r="J957" s="4"/>
      <c r="K957" s="4"/>
      <c r="L957" s="4"/>
      <c r="M957" s="4"/>
      <c r="N957" s="4"/>
      <c r="O957" s="4"/>
      <c r="P957" s="4"/>
      <c r="Q957" s="4"/>
      <c r="R957" s="4"/>
      <c r="S957" s="4"/>
      <c r="T957" s="4"/>
      <c r="U957" s="4"/>
      <c r="V957" s="4"/>
      <c r="W957" s="4"/>
      <c r="X957" s="4"/>
      <c r="Y957" s="4"/>
      <c r="Z957" s="4"/>
    </row>
    <row r="958" spans="1:26" ht="16.5" customHeight="1">
      <c r="A958" s="4"/>
      <c r="B958" s="4"/>
      <c r="C958" s="4"/>
      <c r="D958" s="34"/>
      <c r="E958" s="4"/>
      <c r="F958" s="4"/>
      <c r="G958" s="4"/>
      <c r="H958" s="4"/>
      <c r="I958" s="4"/>
      <c r="J958" s="4"/>
      <c r="K958" s="4"/>
      <c r="L958" s="4"/>
      <c r="M958" s="4"/>
      <c r="N958" s="4"/>
      <c r="O958" s="4"/>
      <c r="P958" s="4"/>
      <c r="Q958" s="4"/>
      <c r="R958" s="4"/>
      <c r="S958" s="4"/>
      <c r="T958" s="4"/>
      <c r="U958" s="4"/>
      <c r="V958" s="4"/>
      <c r="W958" s="4"/>
      <c r="X958" s="4"/>
      <c r="Y958" s="4"/>
      <c r="Z958" s="4"/>
    </row>
    <row r="959" spans="1:26" ht="16.5" customHeight="1">
      <c r="A959" s="4"/>
      <c r="B959" s="4"/>
      <c r="C959" s="4"/>
      <c r="D959" s="34"/>
      <c r="E959" s="4"/>
      <c r="F959" s="4"/>
      <c r="G959" s="4"/>
      <c r="H959" s="4"/>
      <c r="I959" s="4"/>
      <c r="J959" s="4"/>
      <c r="K959" s="4"/>
      <c r="L959" s="4"/>
      <c r="M959" s="4"/>
      <c r="N959" s="4"/>
      <c r="O959" s="4"/>
      <c r="P959" s="4"/>
      <c r="Q959" s="4"/>
      <c r="R959" s="4"/>
      <c r="S959" s="4"/>
      <c r="T959" s="4"/>
      <c r="U959" s="4"/>
      <c r="V959" s="4"/>
      <c r="W959" s="4"/>
      <c r="X959" s="4"/>
      <c r="Y959" s="4"/>
      <c r="Z959" s="4"/>
    </row>
    <row r="960" spans="1:26" ht="16.5" customHeight="1">
      <c r="A960" s="4"/>
      <c r="B960" s="4"/>
      <c r="C960" s="4"/>
      <c r="D960" s="34"/>
      <c r="E960" s="4"/>
      <c r="F960" s="4"/>
      <c r="G960" s="4"/>
      <c r="H960" s="4"/>
      <c r="I960" s="4"/>
      <c r="J960" s="4"/>
      <c r="K960" s="4"/>
      <c r="L960" s="4"/>
      <c r="M960" s="4"/>
      <c r="N960" s="4"/>
      <c r="O960" s="4"/>
      <c r="P960" s="4"/>
      <c r="Q960" s="4"/>
      <c r="R960" s="4"/>
      <c r="S960" s="4"/>
      <c r="T960" s="4"/>
      <c r="U960" s="4"/>
      <c r="V960" s="4"/>
      <c r="W960" s="4"/>
      <c r="X960" s="4"/>
      <c r="Y960" s="4"/>
      <c r="Z960" s="4"/>
    </row>
    <row r="961" spans="1:26" ht="16.5" customHeight="1">
      <c r="A961" s="4"/>
      <c r="B961" s="4"/>
      <c r="C961" s="4"/>
      <c r="D961" s="34"/>
      <c r="E961" s="4"/>
      <c r="F961" s="4"/>
      <c r="G961" s="4"/>
      <c r="H961" s="4"/>
      <c r="I961" s="4"/>
      <c r="J961" s="4"/>
      <c r="K961" s="4"/>
      <c r="L961" s="4"/>
      <c r="M961" s="4"/>
      <c r="N961" s="4"/>
      <c r="O961" s="4"/>
      <c r="P961" s="4"/>
      <c r="Q961" s="4"/>
      <c r="R961" s="4"/>
      <c r="S961" s="4"/>
      <c r="T961" s="4"/>
      <c r="U961" s="4"/>
      <c r="V961" s="4"/>
      <c r="W961" s="4"/>
      <c r="X961" s="4"/>
      <c r="Y961" s="4"/>
      <c r="Z961" s="4"/>
    </row>
    <row r="962" spans="1:26" ht="16.5" customHeight="1">
      <c r="A962" s="4"/>
      <c r="B962" s="4"/>
      <c r="C962" s="4"/>
      <c r="D962" s="34"/>
      <c r="E962" s="4"/>
      <c r="F962" s="4"/>
      <c r="G962" s="4"/>
      <c r="H962" s="4"/>
      <c r="I962" s="4"/>
      <c r="J962" s="4"/>
      <c r="K962" s="4"/>
      <c r="L962" s="4"/>
      <c r="M962" s="4"/>
      <c r="N962" s="4"/>
      <c r="O962" s="4"/>
      <c r="P962" s="4"/>
      <c r="Q962" s="4"/>
      <c r="R962" s="4"/>
      <c r="S962" s="4"/>
      <c r="T962" s="4"/>
      <c r="U962" s="4"/>
      <c r="V962" s="4"/>
      <c r="W962" s="4"/>
      <c r="X962" s="4"/>
      <c r="Y962" s="4"/>
      <c r="Z962" s="4"/>
    </row>
    <row r="963" spans="1:26" ht="16.5" customHeight="1">
      <c r="A963" s="4"/>
      <c r="B963" s="4"/>
      <c r="C963" s="4"/>
      <c r="D963" s="34"/>
      <c r="E963" s="4"/>
      <c r="F963" s="4"/>
      <c r="G963" s="4"/>
      <c r="H963" s="4"/>
      <c r="I963" s="4"/>
      <c r="J963" s="4"/>
      <c r="K963" s="4"/>
      <c r="L963" s="4"/>
      <c r="M963" s="4"/>
      <c r="N963" s="4"/>
      <c r="O963" s="4"/>
      <c r="P963" s="4"/>
      <c r="Q963" s="4"/>
      <c r="R963" s="4"/>
      <c r="S963" s="4"/>
      <c r="T963" s="4"/>
      <c r="U963" s="4"/>
      <c r="V963" s="4"/>
      <c r="W963" s="4"/>
      <c r="X963" s="4"/>
      <c r="Y963" s="4"/>
      <c r="Z963" s="4"/>
    </row>
    <row r="964" spans="1:26" ht="16.5" customHeight="1">
      <c r="A964" s="4"/>
      <c r="B964" s="4"/>
      <c r="C964" s="4"/>
      <c r="D964" s="34"/>
      <c r="E964" s="4"/>
      <c r="F964" s="4"/>
      <c r="G964" s="4"/>
      <c r="H964" s="4"/>
      <c r="I964" s="4"/>
      <c r="J964" s="4"/>
      <c r="K964" s="4"/>
      <c r="L964" s="4"/>
      <c r="M964" s="4"/>
      <c r="N964" s="4"/>
      <c r="O964" s="4"/>
      <c r="P964" s="4"/>
      <c r="Q964" s="4"/>
      <c r="R964" s="4"/>
      <c r="S964" s="4"/>
      <c r="T964" s="4"/>
      <c r="U964" s="4"/>
      <c r="V964" s="4"/>
      <c r="W964" s="4"/>
      <c r="X964" s="4"/>
      <c r="Y964" s="4"/>
      <c r="Z964" s="4"/>
    </row>
    <row r="965" spans="1:26" ht="16.5" customHeight="1">
      <c r="A965" s="4"/>
      <c r="B965" s="4"/>
      <c r="C965" s="4"/>
      <c r="D965" s="34"/>
      <c r="E965" s="4"/>
      <c r="F965" s="4"/>
      <c r="G965" s="4"/>
      <c r="H965" s="4"/>
      <c r="I965" s="4"/>
      <c r="J965" s="4"/>
      <c r="K965" s="4"/>
      <c r="L965" s="4"/>
      <c r="M965" s="4"/>
      <c r="N965" s="4"/>
      <c r="O965" s="4"/>
      <c r="P965" s="4"/>
      <c r="Q965" s="4"/>
      <c r="R965" s="4"/>
      <c r="S965" s="4"/>
      <c r="T965" s="4"/>
      <c r="U965" s="4"/>
      <c r="V965" s="4"/>
      <c r="W965" s="4"/>
      <c r="X965" s="4"/>
      <c r="Y965" s="4"/>
      <c r="Z965" s="4"/>
    </row>
    <row r="966" spans="1:26" ht="16.5" customHeight="1">
      <c r="A966" s="4"/>
      <c r="B966" s="4"/>
      <c r="C966" s="4"/>
      <c r="D966" s="34"/>
      <c r="E966" s="4"/>
      <c r="F966" s="4"/>
      <c r="G966" s="4"/>
      <c r="H966" s="4"/>
      <c r="I966" s="4"/>
      <c r="J966" s="4"/>
      <c r="K966" s="4"/>
      <c r="L966" s="4"/>
      <c r="M966" s="4"/>
      <c r="N966" s="4"/>
      <c r="O966" s="4"/>
      <c r="P966" s="4"/>
      <c r="Q966" s="4"/>
      <c r="R966" s="4"/>
      <c r="S966" s="4"/>
      <c r="T966" s="4"/>
      <c r="U966" s="4"/>
      <c r="V966" s="4"/>
      <c r="W966" s="4"/>
      <c r="X966" s="4"/>
      <c r="Y966" s="4"/>
      <c r="Z966" s="4"/>
    </row>
    <row r="967" spans="1:26" ht="16.5" customHeight="1">
      <c r="A967" s="4"/>
      <c r="B967" s="4"/>
      <c r="C967" s="4"/>
      <c r="D967" s="34"/>
      <c r="E967" s="4"/>
      <c r="F967" s="4"/>
      <c r="G967" s="4"/>
      <c r="H967" s="4"/>
      <c r="I967" s="4"/>
      <c r="J967" s="4"/>
      <c r="K967" s="4"/>
      <c r="L967" s="4"/>
      <c r="M967" s="4"/>
      <c r="N967" s="4"/>
      <c r="O967" s="4"/>
      <c r="P967" s="4"/>
      <c r="Q967" s="4"/>
      <c r="R967" s="4"/>
      <c r="S967" s="4"/>
      <c r="T967" s="4"/>
      <c r="U967" s="4"/>
      <c r="V967" s="4"/>
      <c r="W967" s="4"/>
      <c r="X967" s="4"/>
      <c r="Y967" s="4"/>
      <c r="Z967" s="4"/>
    </row>
    <row r="968" spans="1:26" ht="16.5" customHeight="1">
      <c r="A968" s="4"/>
      <c r="B968" s="4"/>
      <c r="C968" s="4"/>
      <c r="D968" s="34"/>
      <c r="E968" s="4"/>
      <c r="F968" s="4"/>
      <c r="G968" s="4"/>
      <c r="H968" s="4"/>
      <c r="I968" s="4"/>
      <c r="J968" s="4"/>
      <c r="K968" s="4"/>
      <c r="L968" s="4"/>
      <c r="M968" s="4"/>
      <c r="N968" s="4"/>
      <c r="O968" s="4"/>
      <c r="P968" s="4"/>
      <c r="Q968" s="4"/>
      <c r="R968" s="4"/>
      <c r="S968" s="4"/>
      <c r="T968" s="4"/>
      <c r="U968" s="4"/>
      <c r="V968" s="4"/>
      <c r="W968" s="4"/>
      <c r="X968" s="4"/>
      <c r="Y968" s="4"/>
      <c r="Z968" s="4"/>
    </row>
    <row r="969" spans="1:26" ht="16.5" customHeight="1">
      <c r="A969" s="4"/>
      <c r="B969" s="4"/>
      <c r="C969" s="4"/>
      <c r="D969" s="34"/>
      <c r="E969" s="4"/>
      <c r="F969" s="4"/>
      <c r="G969" s="4"/>
      <c r="H969" s="4"/>
      <c r="I969" s="4"/>
      <c r="J969" s="4"/>
      <c r="K969" s="4"/>
      <c r="L969" s="4"/>
      <c r="M969" s="4"/>
      <c r="N969" s="4"/>
      <c r="O969" s="4"/>
      <c r="P969" s="4"/>
      <c r="Q969" s="4"/>
      <c r="R969" s="4"/>
      <c r="S969" s="4"/>
      <c r="T969" s="4"/>
      <c r="U969" s="4"/>
      <c r="V969" s="4"/>
      <c r="W969" s="4"/>
      <c r="X969" s="4"/>
      <c r="Y969" s="4"/>
      <c r="Z969" s="4"/>
    </row>
    <row r="970" spans="1:26" ht="16.5" customHeight="1">
      <c r="A970" s="4"/>
      <c r="B970" s="4"/>
      <c r="C970" s="4"/>
      <c r="D970" s="34"/>
      <c r="E970" s="4"/>
      <c r="F970" s="4"/>
      <c r="G970" s="4"/>
      <c r="H970" s="4"/>
      <c r="I970" s="4"/>
      <c r="J970" s="4"/>
      <c r="K970" s="4"/>
      <c r="L970" s="4"/>
      <c r="M970" s="4"/>
      <c r="N970" s="4"/>
      <c r="O970" s="4"/>
      <c r="P970" s="4"/>
      <c r="Q970" s="4"/>
      <c r="R970" s="4"/>
      <c r="S970" s="4"/>
      <c r="T970" s="4"/>
      <c r="U970" s="4"/>
      <c r="V970" s="4"/>
      <c r="W970" s="4"/>
      <c r="X970" s="4"/>
      <c r="Y970" s="4"/>
      <c r="Z970" s="4"/>
    </row>
    <row r="971" spans="1:26" ht="16.5" customHeight="1">
      <c r="A971" s="4"/>
      <c r="B971" s="4"/>
      <c r="C971" s="4"/>
      <c r="D971" s="34"/>
      <c r="E971" s="4"/>
      <c r="F971" s="4"/>
      <c r="G971" s="4"/>
      <c r="H971" s="4"/>
      <c r="I971" s="4"/>
      <c r="J971" s="4"/>
      <c r="K971" s="4"/>
      <c r="L971" s="4"/>
      <c r="M971" s="4"/>
      <c r="N971" s="4"/>
      <c r="O971" s="4"/>
      <c r="P971" s="4"/>
      <c r="Q971" s="4"/>
      <c r="R971" s="4"/>
      <c r="S971" s="4"/>
      <c r="T971" s="4"/>
      <c r="U971" s="4"/>
      <c r="V971" s="4"/>
      <c r="W971" s="4"/>
      <c r="X971" s="4"/>
      <c r="Y971" s="4"/>
      <c r="Z971" s="4"/>
    </row>
    <row r="972" spans="1:26" ht="16.5" customHeight="1">
      <c r="A972" s="4"/>
      <c r="B972" s="4"/>
      <c r="C972" s="4"/>
      <c r="D972" s="34"/>
      <c r="E972" s="4"/>
      <c r="F972" s="4"/>
      <c r="G972" s="4"/>
      <c r="H972" s="4"/>
      <c r="I972" s="4"/>
      <c r="J972" s="4"/>
      <c r="K972" s="4"/>
      <c r="L972" s="4"/>
      <c r="M972" s="4"/>
      <c r="N972" s="4"/>
      <c r="O972" s="4"/>
      <c r="P972" s="4"/>
      <c r="Q972" s="4"/>
      <c r="R972" s="4"/>
      <c r="S972" s="4"/>
      <c r="T972" s="4"/>
      <c r="U972" s="4"/>
      <c r="V972" s="4"/>
      <c r="W972" s="4"/>
      <c r="X972" s="4"/>
      <c r="Y972" s="4"/>
      <c r="Z972" s="4"/>
    </row>
    <row r="973" spans="1:26" ht="16.5" customHeight="1">
      <c r="A973" s="4"/>
      <c r="B973" s="4"/>
      <c r="C973" s="4"/>
      <c r="D973" s="34"/>
      <c r="E973" s="4"/>
      <c r="F973" s="4"/>
      <c r="G973" s="4"/>
      <c r="H973" s="4"/>
      <c r="I973" s="4"/>
      <c r="J973" s="4"/>
      <c r="K973" s="4"/>
      <c r="L973" s="4"/>
      <c r="M973" s="4"/>
      <c r="N973" s="4"/>
      <c r="O973" s="4"/>
      <c r="P973" s="4"/>
      <c r="Q973" s="4"/>
      <c r="R973" s="4"/>
      <c r="S973" s="4"/>
      <c r="T973" s="4"/>
      <c r="U973" s="4"/>
      <c r="V973" s="4"/>
      <c r="W973" s="4"/>
      <c r="X973" s="4"/>
      <c r="Y973" s="4"/>
      <c r="Z973" s="4"/>
    </row>
    <row r="974" spans="1:26" ht="16.5" customHeight="1">
      <c r="A974" s="4"/>
      <c r="B974" s="4"/>
      <c r="C974" s="4"/>
      <c r="D974" s="34"/>
      <c r="E974" s="4"/>
      <c r="F974" s="4"/>
      <c r="G974" s="4"/>
      <c r="H974" s="4"/>
      <c r="I974" s="4"/>
      <c r="J974" s="4"/>
      <c r="K974" s="4"/>
      <c r="L974" s="4"/>
      <c r="M974" s="4"/>
      <c r="N974" s="4"/>
      <c r="O974" s="4"/>
      <c r="P974" s="4"/>
      <c r="Q974" s="4"/>
      <c r="R974" s="4"/>
      <c r="S974" s="4"/>
      <c r="T974" s="4"/>
      <c r="U974" s="4"/>
      <c r="V974" s="4"/>
      <c r="W974" s="4"/>
      <c r="X974" s="4"/>
      <c r="Y974" s="4"/>
      <c r="Z974" s="4"/>
    </row>
    <row r="975" spans="1:26" ht="16.5" customHeight="1">
      <c r="A975" s="4"/>
      <c r="B975" s="4"/>
      <c r="C975" s="4"/>
      <c r="D975" s="34"/>
      <c r="E975" s="4"/>
      <c r="F975" s="4"/>
      <c r="G975" s="4"/>
      <c r="H975" s="4"/>
      <c r="I975" s="4"/>
      <c r="J975" s="4"/>
      <c r="K975" s="4"/>
      <c r="L975" s="4"/>
      <c r="M975" s="4"/>
      <c r="N975" s="4"/>
      <c r="O975" s="4"/>
      <c r="P975" s="4"/>
      <c r="Q975" s="4"/>
      <c r="R975" s="4"/>
      <c r="S975" s="4"/>
      <c r="T975" s="4"/>
      <c r="U975" s="4"/>
      <c r="V975" s="4"/>
      <c r="W975" s="4"/>
      <c r="X975" s="4"/>
      <c r="Y975" s="4"/>
      <c r="Z975" s="4"/>
    </row>
    <row r="976" spans="1:26" ht="16.5" customHeight="1">
      <c r="A976" s="4"/>
      <c r="B976" s="4"/>
      <c r="C976" s="4"/>
      <c r="D976" s="34"/>
      <c r="E976" s="4"/>
      <c r="F976" s="4"/>
      <c r="G976" s="4"/>
      <c r="H976" s="4"/>
      <c r="I976" s="4"/>
      <c r="J976" s="4"/>
      <c r="K976" s="4"/>
      <c r="L976" s="4"/>
      <c r="M976" s="4"/>
      <c r="N976" s="4"/>
      <c r="O976" s="4"/>
      <c r="P976" s="4"/>
      <c r="Q976" s="4"/>
      <c r="R976" s="4"/>
      <c r="S976" s="4"/>
      <c r="T976" s="4"/>
      <c r="U976" s="4"/>
      <c r="V976" s="4"/>
      <c r="W976" s="4"/>
      <c r="X976" s="4"/>
      <c r="Y976" s="4"/>
      <c r="Z976" s="4"/>
    </row>
    <row r="977" spans="1:26" ht="16.5" customHeight="1">
      <c r="A977" s="4"/>
      <c r="B977" s="4"/>
      <c r="C977" s="4"/>
      <c r="D977" s="34"/>
      <c r="E977" s="4"/>
      <c r="F977" s="4"/>
      <c r="G977" s="4"/>
      <c r="H977" s="4"/>
      <c r="I977" s="4"/>
      <c r="J977" s="4"/>
      <c r="K977" s="4"/>
      <c r="L977" s="4"/>
      <c r="M977" s="4"/>
      <c r="N977" s="4"/>
      <c r="O977" s="4"/>
      <c r="P977" s="4"/>
      <c r="Q977" s="4"/>
      <c r="R977" s="4"/>
      <c r="S977" s="4"/>
      <c r="T977" s="4"/>
      <c r="U977" s="4"/>
      <c r="V977" s="4"/>
      <c r="W977" s="4"/>
      <c r="X977" s="4"/>
      <c r="Y977" s="4"/>
      <c r="Z977" s="4"/>
    </row>
    <row r="978" spans="1:26" ht="16.5" customHeight="1">
      <c r="A978" s="4"/>
      <c r="B978" s="4"/>
      <c r="C978" s="4"/>
      <c r="D978" s="34"/>
      <c r="E978" s="4"/>
      <c r="F978" s="4"/>
      <c r="G978" s="4"/>
      <c r="H978" s="4"/>
      <c r="I978" s="4"/>
      <c r="J978" s="4"/>
      <c r="K978" s="4"/>
      <c r="L978" s="4"/>
      <c r="M978" s="4"/>
      <c r="N978" s="4"/>
      <c r="O978" s="4"/>
      <c r="P978" s="4"/>
      <c r="Q978" s="4"/>
      <c r="R978" s="4"/>
      <c r="S978" s="4"/>
      <c r="T978" s="4"/>
      <c r="U978" s="4"/>
      <c r="V978" s="4"/>
      <c r="W978" s="4"/>
      <c r="X978" s="4"/>
      <c r="Y978" s="4"/>
      <c r="Z978" s="4"/>
    </row>
    <row r="979" spans="1:26" ht="16.5" customHeight="1">
      <c r="A979" s="4"/>
      <c r="B979" s="4"/>
      <c r="C979" s="4"/>
      <c r="D979" s="34"/>
      <c r="E979" s="4"/>
      <c r="F979" s="4"/>
      <c r="G979" s="4"/>
      <c r="H979" s="4"/>
      <c r="I979" s="4"/>
      <c r="J979" s="4"/>
      <c r="K979" s="4"/>
      <c r="L979" s="4"/>
      <c r="M979" s="4"/>
      <c r="N979" s="4"/>
      <c r="O979" s="4"/>
      <c r="P979" s="4"/>
      <c r="Q979" s="4"/>
      <c r="R979" s="4"/>
      <c r="S979" s="4"/>
      <c r="T979" s="4"/>
      <c r="U979" s="4"/>
      <c r="V979" s="4"/>
      <c r="W979" s="4"/>
      <c r="X979" s="4"/>
      <c r="Y979" s="4"/>
      <c r="Z979" s="4"/>
    </row>
    <row r="980" spans="1:26" ht="16.5" customHeight="1">
      <c r="A980" s="4"/>
      <c r="B980" s="4"/>
      <c r="C980" s="4"/>
      <c r="D980" s="34"/>
      <c r="E980" s="4"/>
      <c r="F980" s="4"/>
      <c r="G980" s="4"/>
      <c r="H980" s="4"/>
      <c r="I980" s="4"/>
      <c r="J980" s="4"/>
      <c r="K980" s="4"/>
      <c r="L980" s="4"/>
      <c r="M980" s="4"/>
      <c r="N980" s="4"/>
      <c r="O980" s="4"/>
      <c r="P980" s="4"/>
      <c r="Q980" s="4"/>
      <c r="R980" s="4"/>
      <c r="S980" s="4"/>
      <c r="T980" s="4"/>
      <c r="U980" s="4"/>
      <c r="V980" s="4"/>
      <c r="W980" s="4"/>
      <c r="X980" s="4"/>
      <c r="Y980" s="4"/>
      <c r="Z980" s="4"/>
    </row>
    <row r="981" spans="1:26" ht="16.5" customHeight="1">
      <c r="A981" s="4"/>
      <c r="B981" s="4"/>
      <c r="C981" s="4"/>
      <c r="D981" s="34"/>
      <c r="E981" s="4"/>
      <c r="F981" s="4"/>
      <c r="G981" s="4"/>
      <c r="H981" s="4"/>
      <c r="I981" s="4"/>
      <c r="J981" s="4"/>
      <c r="K981" s="4"/>
      <c r="L981" s="4"/>
      <c r="M981" s="4"/>
      <c r="N981" s="4"/>
      <c r="O981" s="4"/>
      <c r="P981" s="4"/>
      <c r="Q981" s="4"/>
      <c r="R981" s="4"/>
      <c r="S981" s="4"/>
      <c r="T981" s="4"/>
      <c r="U981" s="4"/>
      <c r="V981" s="4"/>
      <c r="W981" s="4"/>
      <c r="X981" s="4"/>
      <c r="Y981" s="4"/>
      <c r="Z981" s="4"/>
    </row>
    <row r="982" spans="1:26" ht="16.5" customHeight="1">
      <c r="A982" s="4"/>
      <c r="B982" s="4"/>
      <c r="C982" s="4"/>
      <c r="D982" s="34"/>
      <c r="E982" s="4"/>
      <c r="F982" s="4"/>
      <c r="G982" s="4"/>
      <c r="H982" s="4"/>
      <c r="I982" s="4"/>
      <c r="J982" s="4"/>
      <c r="K982" s="4"/>
      <c r="L982" s="4"/>
      <c r="M982" s="4"/>
      <c r="N982" s="4"/>
      <c r="O982" s="4"/>
      <c r="P982" s="4"/>
      <c r="Q982" s="4"/>
      <c r="R982" s="4"/>
      <c r="S982" s="4"/>
      <c r="T982" s="4"/>
      <c r="U982" s="4"/>
      <c r="V982" s="4"/>
      <c r="W982" s="4"/>
      <c r="X982" s="4"/>
      <c r="Y982" s="4"/>
      <c r="Z982" s="4"/>
    </row>
    <row r="983" spans="1:26" ht="16.5" customHeight="1">
      <c r="A983" s="4"/>
      <c r="B983" s="4"/>
      <c r="C983" s="4"/>
      <c r="D983" s="34"/>
      <c r="E983" s="4"/>
      <c r="F983" s="4"/>
      <c r="G983" s="4"/>
      <c r="H983" s="4"/>
      <c r="I983" s="4"/>
      <c r="J983" s="4"/>
      <c r="K983" s="4"/>
      <c r="L983" s="4"/>
      <c r="M983" s="4"/>
      <c r="N983" s="4"/>
      <c r="O983" s="4"/>
      <c r="P983" s="4"/>
      <c r="Q983" s="4"/>
      <c r="R983" s="4"/>
      <c r="S983" s="4"/>
      <c r="T983" s="4"/>
      <c r="U983" s="4"/>
      <c r="V983" s="4"/>
      <c r="W983" s="4"/>
      <c r="X983" s="4"/>
      <c r="Y983" s="4"/>
      <c r="Z983" s="4"/>
    </row>
    <row r="984" spans="1:26" ht="16.5" customHeight="1">
      <c r="A984" s="4"/>
      <c r="B984" s="4"/>
      <c r="C984" s="4"/>
      <c r="D984" s="34"/>
      <c r="E984" s="4"/>
      <c r="F984" s="4"/>
      <c r="G984" s="4"/>
      <c r="H984" s="4"/>
      <c r="I984" s="4"/>
      <c r="J984" s="4"/>
      <c r="K984" s="4"/>
      <c r="L984" s="4"/>
      <c r="M984" s="4"/>
      <c r="N984" s="4"/>
      <c r="O984" s="4"/>
      <c r="P984" s="4"/>
      <c r="Q984" s="4"/>
      <c r="R984" s="4"/>
      <c r="S984" s="4"/>
      <c r="T984" s="4"/>
      <c r="U984" s="4"/>
      <c r="V984" s="4"/>
      <c r="W984" s="4"/>
      <c r="X984" s="4"/>
      <c r="Y984" s="4"/>
      <c r="Z984" s="4"/>
    </row>
    <row r="985" spans="1:26" ht="16.5" customHeight="1">
      <c r="A985" s="4"/>
      <c r="B985" s="4"/>
      <c r="C985" s="4"/>
      <c r="D985" s="34"/>
      <c r="E985" s="4"/>
      <c r="F985" s="4"/>
      <c r="G985" s="4"/>
      <c r="H985" s="4"/>
      <c r="I985" s="4"/>
      <c r="J985" s="4"/>
      <c r="K985" s="4"/>
      <c r="L985" s="4"/>
      <c r="M985" s="4"/>
      <c r="N985" s="4"/>
      <c r="O985" s="4"/>
      <c r="P985" s="4"/>
      <c r="Q985" s="4"/>
      <c r="R985" s="4"/>
      <c r="S985" s="4"/>
      <c r="T985" s="4"/>
      <c r="U985" s="4"/>
      <c r="V985" s="4"/>
      <c r="W985" s="4"/>
      <c r="X985" s="4"/>
      <c r="Y985" s="4"/>
      <c r="Z985" s="4"/>
    </row>
    <row r="986" spans="1:26" ht="16.5" customHeight="1">
      <c r="A986" s="4"/>
      <c r="B986" s="4"/>
      <c r="C986" s="4"/>
      <c r="D986" s="34"/>
      <c r="E986" s="4"/>
      <c r="F986" s="4"/>
      <c r="G986" s="4"/>
      <c r="H986" s="4"/>
      <c r="I986" s="4"/>
      <c r="J986" s="4"/>
      <c r="K986" s="4"/>
      <c r="L986" s="4"/>
      <c r="M986" s="4"/>
      <c r="N986" s="4"/>
      <c r="O986" s="4"/>
      <c r="P986" s="4"/>
      <c r="Q986" s="4"/>
      <c r="R986" s="4"/>
      <c r="S986" s="4"/>
      <c r="T986" s="4"/>
      <c r="U986" s="4"/>
      <c r="V986" s="4"/>
      <c r="W986" s="4"/>
      <c r="X986" s="4"/>
      <c r="Y986" s="4"/>
      <c r="Z986" s="4"/>
    </row>
    <row r="987" spans="1:26" ht="16.5" customHeight="1">
      <c r="A987" s="4"/>
      <c r="B987" s="4"/>
      <c r="C987" s="4"/>
      <c r="D987" s="34"/>
      <c r="E987" s="4"/>
      <c r="F987" s="4"/>
      <c r="G987" s="4"/>
      <c r="H987" s="4"/>
      <c r="I987" s="4"/>
      <c r="J987" s="4"/>
      <c r="K987" s="4"/>
      <c r="L987" s="4"/>
      <c r="M987" s="4"/>
      <c r="N987" s="4"/>
      <c r="O987" s="4"/>
      <c r="P987" s="4"/>
      <c r="Q987" s="4"/>
      <c r="R987" s="4"/>
      <c r="S987" s="4"/>
      <c r="T987" s="4"/>
      <c r="U987" s="4"/>
      <c r="V987" s="4"/>
      <c r="W987" s="4"/>
      <c r="X987" s="4"/>
      <c r="Y987" s="4"/>
      <c r="Z987" s="4"/>
    </row>
    <row r="988" spans="1:26" ht="16.5" customHeight="1">
      <c r="A988" s="4"/>
      <c r="B988" s="4"/>
      <c r="C988" s="4"/>
      <c r="D988" s="34"/>
      <c r="E988" s="4"/>
      <c r="F988" s="4"/>
      <c r="G988" s="4"/>
      <c r="H988" s="4"/>
      <c r="I988" s="4"/>
      <c r="J988" s="4"/>
      <c r="K988" s="4"/>
      <c r="L988" s="4"/>
      <c r="M988" s="4"/>
      <c r="N988" s="4"/>
      <c r="O988" s="4"/>
      <c r="P988" s="4"/>
      <c r="Q988" s="4"/>
      <c r="R988" s="4"/>
      <c r="S988" s="4"/>
      <c r="T988" s="4"/>
      <c r="U988" s="4"/>
      <c r="V988" s="4"/>
      <c r="W988" s="4"/>
      <c r="X988" s="4"/>
      <c r="Y988" s="4"/>
      <c r="Z988" s="4"/>
    </row>
    <row r="989" spans="1:26" ht="16.5" customHeight="1">
      <c r="A989" s="4"/>
      <c r="B989" s="4"/>
      <c r="C989" s="4"/>
      <c r="D989" s="34"/>
      <c r="E989" s="4"/>
      <c r="F989" s="4"/>
      <c r="G989" s="4"/>
      <c r="H989" s="4"/>
      <c r="I989" s="4"/>
      <c r="J989" s="4"/>
      <c r="K989" s="4"/>
      <c r="L989" s="4"/>
      <c r="M989" s="4"/>
      <c r="N989" s="4"/>
      <c r="O989" s="4"/>
      <c r="P989" s="4"/>
      <c r="Q989" s="4"/>
      <c r="R989" s="4"/>
      <c r="S989" s="4"/>
      <c r="T989" s="4"/>
      <c r="U989" s="4"/>
      <c r="V989" s="4"/>
      <c r="W989" s="4"/>
      <c r="X989" s="4"/>
      <c r="Y989" s="4"/>
      <c r="Z989" s="4"/>
    </row>
    <row r="990" spans="1:26" ht="16.5" customHeight="1">
      <c r="A990" s="4"/>
      <c r="B990" s="4"/>
      <c r="C990" s="4"/>
      <c r="D990" s="34"/>
      <c r="E990" s="4"/>
      <c r="F990" s="4"/>
      <c r="G990" s="4"/>
      <c r="H990" s="4"/>
      <c r="I990" s="4"/>
      <c r="J990" s="4"/>
      <c r="K990" s="4"/>
      <c r="L990" s="4"/>
      <c r="M990" s="4"/>
      <c r="N990" s="4"/>
      <c r="O990" s="4"/>
      <c r="P990" s="4"/>
      <c r="Q990" s="4"/>
      <c r="R990" s="4"/>
      <c r="S990" s="4"/>
      <c r="T990" s="4"/>
      <c r="U990" s="4"/>
      <c r="V990" s="4"/>
      <c r="W990" s="4"/>
      <c r="X990" s="4"/>
      <c r="Y990" s="4"/>
      <c r="Z990" s="4"/>
    </row>
    <row r="991" spans="1:26" ht="16.5" customHeight="1">
      <c r="A991" s="4"/>
      <c r="B991" s="4"/>
      <c r="C991" s="4"/>
      <c r="D991" s="34"/>
      <c r="E991" s="4"/>
      <c r="F991" s="4"/>
      <c r="G991" s="4"/>
      <c r="H991" s="4"/>
      <c r="I991" s="4"/>
      <c r="J991" s="4"/>
      <c r="K991" s="4"/>
      <c r="L991" s="4"/>
      <c r="M991" s="4"/>
      <c r="N991" s="4"/>
      <c r="O991" s="4"/>
      <c r="P991" s="4"/>
      <c r="Q991" s="4"/>
      <c r="R991" s="4"/>
      <c r="S991" s="4"/>
      <c r="T991" s="4"/>
      <c r="U991" s="4"/>
      <c r="V991" s="4"/>
      <c r="W991" s="4"/>
      <c r="X991" s="4"/>
      <c r="Y991" s="4"/>
      <c r="Z991" s="4"/>
    </row>
    <row r="992" spans="1:26" ht="16.5" customHeight="1">
      <c r="A992" s="4"/>
      <c r="B992" s="4"/>
      <c r="C992" s="4"/>
      <c r="D992" s="34"/>
      <c r="E992" s="4"/>
      <c r="F992" s="4"/>
      <c r="G992" s="4"/>
      <c r="H992" s="4"/>
      <c r="I992" s="4"/>
      <c r="J992" s="4"/>
      <c r="K992" s="4"/>
      <c r="L992" s="4"/>
      <c r="M992" s="4"/>
      <c r="N992" s="4"/>
      <c r="O992" s="4"/>
      <c r="P992" s="4"/>
      <c r="Q992" s="4"/>
      <c r="R992" s="4"/>
      <c r="S992" s="4"/>
      <c r="T992" s="4"/>
      <c r="U992" s="4"/>
      <c r="V992" s="4"/>
      <c r="W992" s="4"/>
      <c r="X992" s="4"/>
      <c r="Y992" s="4"/>
      <c r="Z992" s="4"/>
    </row>
    <row r="993" spans="1:26" ht="16.5" customHeight="1">
      <c r="A993" s="4"/>
      <c r="B993" s="4"/>
      <c r="C993" s="4"/>
      <c r="D993" s="34"/>
      <c r="E993" s="4"/>
      <c r="F993" s="4"/>
      <c r="G993" s="4"/>
      <c r="H993" s="4"/>
      <c r="I993" s="4"/>
      <c r="J993" s="4"/>
      <c r="K993" s="4"/>
      <c r="L993" s="4"/>
      <c r="M993" s="4"/>
      <c r="N993" s="4"/>
      <c r="O993" s="4"/>
      <c r="P993" s="4"/>
      <c r="Q993" s="4"/>
      <c r="R993" s="4"/>
      <c r="S993" s="4"/>
      <c r="T993" s="4"/>
      <c r="U993" s="4"/>
      <c r="V993" s="4"/>
      <c r="W993" s="4"/>
      <c r="X993" s="4"/>
      <c r="Y993" s="4"/>
      <c r="Z993" s="4"/>
    </row>
    <row r="994" spans="1:26" ht="16.5" customHeight="1">
      <c r="A994" s="4"/>
      <c r="B994" s="4"/>
      <c r="C994" s="4"/>
      <c r="D994" s="34"/>
      <c r="E994" s="4"/>
      <c r="F994" s="4"/>
      <c r="G994" s="4"/>
      <c r="H994" s="4"/>
      <c r="I994" s="4"/>
      <c r="J994" s="4"/>
      <c r="K994" s="4"/>
      <c r="L994" s="4"/>
      <c r="M994" s="4"/>
      <c r="N994" s="4"/>
      <c r="O994" s="4"/>
      <c r="P994" s="4"/>
      <c r="Q994" s="4"/>
      <c r="R994" s="4"/>
      <c r="S994" s="4"/>
      <c r="T994" s="4"/>
      <c r="U994" s="4"/>
      <c r="V994" s="4"/>
      <c r="W994" s="4"/>
      <c r="X994" s="4"/>
      <c r="Y994" s="4"/>
      <c r="Z994" s="4"/>
    </row>
    <row r="995" spans="1:26" ht="16.5" customHeight="1">
      <c r="A995" s="4"/>
      <c r="B995" s="4"/>
      <c r="C995" s="4"/>
      <c r="D995" s="34"/>
      <c r="E995" s="4"/>
      <c r="F995" s="4"/>
      <c r="G995" s="4"/>
      <c r="H995" s="4"/>
      <c r="I995" s="4"/>
      <c r="J995" s="4"/>
      <c r="K995" s="4"/>
      <c r="L995" s="4"/>
      <c r="M995" s="4"/>
      <c r="N995" s="4"/>
      <c r="O995" s="4"/>
      <c r="P995" s="4"/>
      <c r="Q995" s="4"/>
      <c r="R995" s="4"/>
      <c r="S995" s="4"/>
      <c r="T995" s="4"/>
      <c r="U995" s="4"/>
      <c r="V995" s="4"/>
      <c r="W995" s="4"/>
      <c r="X995" s="4"/>
      <c r="Y995" s="4"/>
      <c r="Z995" s="4"/>
    </row>
    <row r="996" spans="1:26" ht="16.5" customHeight="1">
      <c r="A996" s="4"/>
      <c r="B996" s="4"/>
      <c r="C996" s="4"/>
      <c r="D996" s="34"/>
      <c r="E996" s="4"/>
      <c r="F996" s="4"/>
      <c r="G996" s="4"/>
      <c r="H996" s="4"/>
      <c r="I996" s="4"/>
      <c r="J996" s="4"/>
      <c r="K996" s="4"/>
      <c r="L996" s="4"/>
      <c r="M996" s="4"/>
      <c r="N996" s="4"/>
      <c r="O996" s="4"/>
      <c r="P996" s="4"/>
      <c r="Q996" s="4"/>
      <c r="R996" s="4"/>
      <c r="S996" s="4"/>
      <c r="T996" s="4"/>
      <c r="U996" s="4"/>
      <c r="V996" s="4"/>
      <c r="W996" s="4"/>
      <c r="X996" s="4"/>
      <c r="Y996" s="4"/>
      <c r="Z996" s="4"/>
    </row>
    <row r="997" spans="1:26" ht="16.5" customHeight="1">
      <c r="A997" s="4"/>
      <c r="B997" s="4"/>
      <c r="C997" s="4"/>
      <c r="D997" s="34"/>
      <c r="E997" s="4"/>
      <c r="F997" s="4"/>
      <c r="G997" s="4"/>
      <c r="H997" s="4"/>
      <c r="I997" s="4"/>
      <c r="J997" s="4"/>
      <c r="K997" s="4"/>
      <c r="L997" s="4"/>
      <c r="M997" s="4"/>
      <c r="N997" s="4"/>
      <c r="O997" s="4"/>
      <c r="P997" s="4"/>
      <c r="Q997" s="4"/>
      <c r="R997" s="4"/>
      <c r="S997" s="4"/>
      <c r="T997" s="4"/>
      <c r="U997" s="4"/>
      <c r="V997" s="4"/>
      <c r="W997" s="4"/>
      <c r="X997" s="4"/>
      <c r="Y997" s="4"/>
      <c r="Z997" s="4"/>
    </row>
    <row r="998" spans="1:26" ht="16.5" customHeight="1">
      <c r="A998" s="4"/>
      <c r="B998" s="4"/>
      <c r="C998" s="4"/>
      <c r="D998" s="34"/>
      <c r="E998" s="4"/>
      <c r="F998" s="4"/>
      <c r="G998" s="4"/>
      <c r="H998" s="4"/>
      <c r="I998" s="4"/>
      <c r="J998" s="4"/>
      <c r="K998" s="4"/>
      <c r="L998" s="4"/>
      <c r="M998" s="4"/>
      <c r="N998" s="4"/>
      <c r="O998" s="4"/>
      <c r="P998" s="4"/>
      <c r="Q998" s="4"/>
      <c r="R998" s="4"/>
      <c r="S998" s="4"/>
      <c r="T998" s="4"/>
      <c r="U998" s="4"/>
      <c r="V998" s="4"/>
      <c r="W998" s="4"/>
      <c r="X998" s="4"/>
      <c r="Y998" s="4"/>
      <c r="Z998" s="4"/>
    </row>
    <row r="999" spans="1:26" ht="16.5" customHeight="1">
      <c r="A999" s="4"/>
      <c r="B999" s="4"/>
      <c r="C999" s="4"/>
      <c r="D999" s="34"/>
      <c r="E999" s="4"/>
      <c r="F999" s="4"/>
      <c r="G999" s="4"/>
      <c r="H999" s="4"/>
      <c r="I999" s="4"/>
      <c r="J999" s="4"/>
      <c r="K999" s="4"/>
      <c r="L999" s="4"/>
      <c r="M999" s="4"/>
      <c r="N999" s="4"/>
      <c r="O999" s="4"/>
      <c r="P999" s="4"/>
      <c r="Q999" s="4"/>
      <c r="R999" s="4"/>
      <c r="S999" s="4"/>
      <c r="T999" s="4"/>
      <c r="U999" s="4"/>
      <c r="V999" s="4"/>
      <c r="W999" s="4"/>
      <c r="X999" s="4"/>
      <c r="Y999" s="4"/>
      <c r="Z999" s="4"/>
    </row>
    <row r="1000" spans="1:26" ht="16.5" customHeight="1">
      <c r="A1000" s="4"/>
      <c r="B1000" s="4"/>
      <c r="C1000" s="4"/>
      <c r="D1000" s="3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honeticPr fontId="38"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Z1001"/>
  <sheetViews>
    <sheetView workbookViewId="0">
      <selection activeCell="A2" sqref="A2:O2"/>
    </sheetView>
  </sheetViews>
  <sheetFormatPr defaultColWidth="13.44140625" defaultRowHeight="15" customHeight="1"/>
  <cols>
    <col min="1" max="1" width="5.33203125" customWidth="1"/>
    <col min="2" max="2" width="12" customWidth="1"/>
    <col min="3" max="3" width="5.88671875" customWidth="1"/>
    <col min="4" max="4" width="11.109375" customWidth="1"/>
    <col min="5" max="5" width="9.44140625" customWidth="1"/>
    <col min="6" max="6" width="6.44140625" customWidth="1"/>
    <col min="7" max="7" width="8.109375" hidden="1" customWidth="1"/>
    <col min="8" max="8" width="7.77734375" customWidth="1"/>
    <col min="9" max="10" width="7.44140625" customWidth="1"/>
    <col min="11" max="11" width="7.33203125" customWidth="1"/>
    <col min="12" max="12" width="9.33203125" customWidth="1"/>
    <col min="13" max="13" width="8.77734375" customWidth="1"/>
    <col min="14" max="14" width="10" customWidth="1"/>
    <col min="15" max="15" width="8" customWidth="1"/>
    <col min="16" max="18" width="0" hidden="1" customWidth="1"/>
    <col min="19" max="26" width="8" customWidth="1"/>
  </cols>
  <sheetData>
    <row r="1" spans="1:26" ht="42" customHeight="1">
      <c r="A1" s="646" t="s">
        <v>303</v>
      </c>
      <c r="B1" s="607"/>
      <c r="C1" s="607"/>
      <c r="D1" s="607"/>
      <c r="E1" s="607"/>
      <c r="F1" s="607"/>
      <c r="G1" s="607"/>
      <c r="H1" s="607"/>
      <c r="I1" s="607"/>
      <c r="J1" s="607"/>
      <c r="K1" s="607"/>
      <c r="L1" s="607"/>
      <c r="M1" s="607"/>
      <c r="N1" s="607"/>
      <c r="O1" s="607"/>
      <c r="P1" s="4"/>
      <c r="Q1" s="121">
        <v>0</v>
      </c>
      <c r="R1" s="122">
        <f>LUONGNGAY!J2</f>
        <v>1390000</v>
      </c>
    </row>
    <row r="2" spans="1:26" ht="15.75" customHeight="1">
      <c r="A2" s="622" t="s">
        <v>633</v>
      </c>
      <c r="B2" s="622"/>
      <c r="C2" s="622"/>
      <c r="D2" s="622"/>
      <c r="E2" s="622"/>
      <c r="F2" s="622"/>
      <c r="G2" s="622"/>
      <c r="H2" s="622"/>
      <c r="I2" s="622"/>
      <c r="J2" s="622"/>
      <c r="K2" s="622"/>
      <c r="L2" s="622"/>
      <c r="M2" s="622"/>
      <c r="N2" s="622"/>
      <c r="O2" s="622"/>
      <c r="P2" s="4"/>
      <c r="Q2" s="121"/>
      <c r="R2" s="122"/>
    </row>
    <row r="3" spans="1:26" ht="19.5" customHeight="1">
      <c r="A3" s="88"/>
      <c r="B3" s="88"/>
      <c r="C3" s="89"/>
      <c r="D3" s="88"/>
      <c r="E3" s="88"/>
      <c r="F3" s="88"/>
      <c r="G3" s="88"/>
      <c r="H3" s="88"/>
      <c r="I3" s="88"/>
      <c r="J3" s="88"/>
      <c r="K3" s="88"/>
      <c r="L3" s="88"/>
      <c r="M3" s="91"/>
      <c r="N3" s="632" t="s">
        <v>231</v>
      </c>
      <c r="O3" s="633"/>
      <c r="P3" s="4"/>
      <c r="Q3" s="4"/>
      <c r="R3" s="4"/>
    </row>
    <row r="4" spans="1:26" s="492" customFormat="1" ht="12.75" customHeight="1">
      <c r="A4" s="642" t="s">
        <v>189</v>
      </c>
      <c r="B4" s="629" t="s">
        <v>235</v>
      </c>
      <c r="C4" s="629" t="s">
        <v>236</v>
      </c>
      <c r="D4" s="629" t="s">
        <v>237</v>
      </c>
      <c r="E4" s="634" t="s">
        <v>211</v>
      </c>
      <c r="F4" s="635"/>
      <c r="G4" s="635"/>
      <c r="H4" s="635"/>
      <c r="I4" s="635"/>
      <c r="J4" s="635"/>
      <c r="K4" s="635"/>
      <c r="L4" s="636"/>
      <c r="M4" s="629" t="s">
        <v>629</v>
      </c>
      <c r="N4" s="629" t="s">
        <v>241</v>
      </c>
      <c r="O4" s="629" t="s">
        <v>242</v>
      </c>
      <c r="P4" s="567" t="s">
        <v>214</v>
      </c>
      <c r="Q4" s="567" t="s">
        <v>214</v>
      </c>
      <c r="R4" s="568" t="s">
        <v>243</v>
      </c>
    </row>
    <row r="5" spans="1:26" s="492" customFormat="1" ht="9" customHeight="1">
      <c r="A5" s="630"/>
      <c r="B5" s="630"/>
      <c r="C5" s="630"/>
      <c r="D5" s="630"/>
      <c r="E5" s="637"/>
      <c r="F5" s="638"/>
      <c r="G5" s="638"/>
      <c r="H5" s="638"/>
      <c r="I5" s="638"/>
      <c r="J5" s="638"/>
      <c r="K5" s="638"/>
      <c r="L5" s="639"/>
      <c r="M5" s="630"/>
      <c r="N5" s="630"/>
      <c r="O5" s="630"/>
      <c r="P5" s="569" t="s">
        <v>244</v>
      </c>
      <c r="Q5" s="569" t="s">
        <v>245</v>
      </c>
      <c r="R5" s="570" t="s">
        <v>246</v>
      </c>
    </row>
    <row r="6" spans="1:26" s="492" customFormat="1" ht="16.5" customHeight="1">
      <c r="A6" s="630"/>
      <c r="B6" s="630"/>
      <c r="C6" s="630"/>
      <c r="D6" s="630"/>
      <c r="E6" s="629" t="s">
        <v>219</v>
      </c>
      <c r="F6" s="629" t="s">
        <v>220</v>
      </c>
      <c r="G6" s="571" t="s">
        <v>221</v>
      </c>
      <c r="H6" s="629" t="s">
        <v>7</v>
      </c>
      <c r="I6" s="629" t="s">
        <v>14</v>
      </c>
      <c r="J6" s="629" t="s">
        <v>11</v>
      </c>
      <c r="K6" s="629" t="s">
        <v>249</v>
      </c>
      <c r="L6" s="629" t="s">
        <v>198</v>
      </c>
      <c r="M6" s="630"/>
      <c r="N6" s="630"/>
      <c r="O6" s="630"/>
      <c r="P6" s="572">
        <f>'He so chung'!D18</f>
        <v>5346.1538461538457</v>
      </c>
      <c r="Q6" s="572">
        <f>'He so chung'!D19</f>
        <v>1336.5384615384617</v>
      </c>
      <c r="R6" s="573"/>
    </row>
    <row r="7" spans="1:26" s="492" customFormat="1" ht="11.25" customHeight="1">
      <c r="A7" s="631"/>
      <c r="B7" s="631"/>
      <c r="C7" s="631"/>
      <c r="D7" s="631"/>
      <c r="E7" s="631"/>
      <c r="F7" s="631"/>
      <c r="G7" s="574">
        <f>$Q$1</f>
        <v>0</v>
      </c>
      <c r="H7" s="631"/>
      <c r="I7" s="631"/>
      <c r="J7" s="631"/>
      <c r="K7" s="631"/>
      <c r="L7" s="631"/>
      <c r="M7" s="631"/>
      <c r="N7" s="631"/>
      <c r="O7" s="631"/>
      <c r="P7" s="575">
        <f>'He so chung'!D21</f>
        <v>5346.1538461538457</v>
      </c>
      <c r="Q7" s="575">
        <f>'He so chung'!D22</f>
        <v>801.92307692307691</v>
      </c>
      <c r="R7" s="562"/>
    </row>
    <row r="8" spans="1:26" s="492" customFormat="1" ht="21" customHeight="1">
      <c r="A8" s="640">
        <v>1</v>
      </c>
      <c r="B8" s="561" t="s">
        <v>199</v>
      </c>
      <c r="C8" s="640" t="s">
        <v>250</v>
      </c>
      <c r="D8" s="640" t="s">
        <v>251</v>
      </c>
      <c r="E8" s="289" t="e">
        <f>'V.2TRICH DO-ĐT'!E8*0.5</f>
        <v>#VALUE!</v>
      </c>
      <c r="F8" s="289">
        <f>'V.1TRICH DO-NT'!F8*0.5</f>
        <v>0</v>
      </c>
      <c r="G8" s="289">
        <f>P8*$Q$1*10</f>
        <v>0</v>
      </c>
      <c r="H8" s="289">
        <f>'V.2TRICH DO-ĐT'!H8*0.5</f>
        <v>801.86397128205135</v>
      </c>
      <c r="I8" s="289">
        <f>'V.2TRICH DO-ĐT'!I8*0.5</f>
        <v>1048.1184000000003</v>
      </c>
      <c r="J8" s="289">
        <f>'V.2TRICH DO-ĐT'!J8*0.5</f>
        <v>1539.0591999999999</v>
      </c>
      <c r="K8" s="289">
        <f>'V.1TRICH DO-NT'!K8*0.5</f>
        <v>0</v>
      </c>
      <c r="L8" s="576" t="e">
        <f>SUM(E8:K8)</f>
        <v>#VALUE!</v>
      </c>
      <c r="M8" s="498" t="e">
        <f>L8*'He so chung'!$D$15/100</f>
        <v>#VALUE!</v>
      </c>
      <c r="N8" s="577" t="e">
        <f>M8+L8</f>
        <v>#VALUE!</v>
      </c>
      <c r="O8" s="289">
        <f>'V.1TRICH DO-NT'!O8*0.5</f>
        <v>16038.461538461537</v>
      </c>
      <c r="P8" s="185">
        <f>'V.1TRICH DO-NT'!P8*0.5</f>
        <v>12830.769230769229</v>
      </c>
      <c r="Q8" s="185">
        <f>'V.1TRICH DO-NT'!Q8*0.5</f>
        <v>3207.6923076923081</v>
      </c>
      <c r="R8" s="578">
        <f>'V.1TRICH DO-NT'!R8*0.5</f>
        <v>2.4</v>
      </c>
      <c r="S8" s="546"/>
      <c r="T8" s="546"/>
      <c r="U8" s="546"/>
      <c r="V8" s="546"/>
      <c r="W8" s="546"/>
      <c r="X8" s="546"/>
      <c r="Y8" s="546"/>
      <c r="Z8" s="546"/>
    </row>
    <row r="9" spans="1:26" s="492" customFormat="1" ht="21" customHeight="1">
      <c r="A9" s="641"/>
      <c r="B9" s="561" t="s">
        <v>202</v>
      </c>
      <c r="C9" s="641"/>
      <c r="D9" s="641"/>
      <c r="E9" s="289" t="e">
        <f>'V.2TRICH DO-ĐT'!E9*0.5</f>
        <v>#VALUE!</v>
      </c>
      <c r="F9" s="289">
        <f>'V.1TRICH DO-NT'!F9*0.5</f>
        <v>0</v>
      </c>
      <c r="G9" s="289">
        <f>P9*$Q$1*10</f>
        <v>0</v>
      </c>
      <c r="H9" s="289">
        <f>'V.2TRICH DO-ĐT'!H9*0.5</f>
        <v>109.95481195641027</v>
      </c>
      <c r="I9" s="289">
        <f>'V.2TRICH DO-ĐT'!I9*0.5</f>
        <v>4828.8787199999997</v>
      </c>
      <c r="J9" s="289">
        <f>'V.2TRICH DO-ĐT'!J9*0.5</f>
        <v>318.58704</v>
      </c>
      <c r="K9" s="289">
        <f>'V.2TRICH DO-ĐT'!K9*0.5</f>
        <v>476.59315200000003</v>
      </c>
      <c r="L9" s="576" t="e">
        <f>SUM(E9:K9)</f>
        <v>#VALUE!</v>
      </c>
      <c r="M9" s="498" t="e">
        <f>L9*'He so chung'!$D$16/100</f>
        <v>#VALUE!</v>
      </c>
      <c r="N9" s="577" t="e">
        <f>M9+L9</f>
        <v>#VALUE!</v>
      </c>
      <c r="O9" s="289">
        <f>'V.1TRICH DO-NT'!O9*0.5</f>
        <v>2951.0769230769229</v>
      </c>
      <c r="P9" s="180">
        <f>'V.1TRICH DO-NT'!P9*0.5</f>
        <v>2566.1538461538457</v>
      </c>
      <c r="Q9" s="180">
        <f>'V.1TRICH DO-NT'!Q9*0.5</f>
        <v>384.92307692307691</v>
      </c>
      <c r="R9" s="321">
        <f>'V.1TRICH DO-NT'!R9*0.5</f>
        <v>0.48</v>
      </c>
      <c r="S9" s="546"/>
      <c r="T9" s="546"/>
      <c r="U9" s="546"/>
      <c r="V9" s="546"/>
      <c r="W9" s="546"/>
      <c r="X9" s="546"/>
      <c r="Y9" s="546"/>
      <c r="Z9" s="546"/>
    </row>
    <row r="10" spans="1:26" s="492" customFormat="1" ht="21" customHeight="1">
      <c r="A10" s="641"/>
      <c r="B10" s="178" t="s">
        <v>198</v>
      </c>
      <c r="C10" s="641"/>
      <c r="D10" s="641"/>
      <c r="E10" s="233" t="e">
        <f t="shared" ref="E10:O10" si="0">E8+E9</f>
        <v>#VALUE!</v>
      </c>
      <c r="F10" s="233">
        <f t="shared" si="0"/>
        <v>0</v>
      </c>
      <c r="G10" s="233">
        <f t="shared" si="0"/>
        <v>0</v>
      </c>
      <c r="H10" s="233">
        <f t="shared" si="0"/>
        <v>911.81878323846161</v>
      </c>
      <c r="I10" s="233">
        <f t="shared" si="0"/>
        <v>5876.99712</v>
      </c>
      <c r="J10" s="233">
        <f t="shared" si="0"/>
        <v>1857.64624</v>
      </c>
      <c r="K10" s="233">
        <f t="shared" si="0"/>
        <v>476.59315200000003</v>
      </c>
      <c r="L10" s="233" t="e">
        <f t="shared" si="0"/>
        <v>#VALUE!</v>
      </c>
      <c r="M10" s="233" t="e">
        <f t="shared" si="0"/>
        <v>#VALUE!</v>
      </c>
      <c r="N10" s="233" t="e">
        <f t="shared" si="0"/>
        <v>#VALUE!</v>
      </c>
      <c r="O10" s="233">
        <f t="shared" si="0"/>
        <v>18989.538461538461</v>
      </c>
      <c r="P10" s="546"/>
      <c r="Q10" s="546"/>
      <c r="R10" s="546"/>
      <c r="S10" s="546"/>
      <c r="T10" s="546"/>
      <c r="U10" s="546"/>
      <c r="V10" s="546"/>
      <c r="W10" s="546"/>
      <c r="X10" s="546"/>
      <c r="Y10" s="546"/>
      <c r="Z10" s="546"/>
    </row>
    <row r="11" spans="1:26" s="492" customFormat="1" ht="21" customHeight="1">
      <c r="A11" s="640">
        <v>2</v>
      </c>
      <c r="B11" s="561" t="s">
        <v>199</v>
      </c>
      <c r="C11" s="640" t="s">
        <v>250</v>
      </c>
      <c r="D11" s="640" t="s">
        <v>256</v>
      </c>
      <c r="E11" s="289" t="e">
        <f>'V.2TRICH DO-ĐT'!E11*0.5</f>
        <v>#VALUE!</v>
      </c>
      <c r="F11" s="289">
        <f>'V.1TRICH DO-NT'!F11*0.5</f>
        <v>0</v>
      </c>
      <c r="G11" s="289">
        <f>P11*$Q$1*10</f>
        <v>0</v>
      </c>
      <c r="H11" s="289">
        <f>'V.2TRICH DO-ĐT'!H11*0.5</f>
        <v>952.21346589743621</v>
      </c>
      <c r="I11" s="289">
        <f>'V.2TRICH DO-ĐT'!I11*0.5</f>
        <v>1244.6406000000006</v>
      </c>
      <c r="J11" s="289">
        <f>'V.2TRICH DO-ĐT'!J11*0.5</f>
        <v>1827.6328000000003</v>
      </c>
      <c r="K11" s="289">
        <f>'V.2TRICH DO-ĐT'!K11*0.5</f>
        <v>0</v>
      </c>
      <c r="L11" s="576" t="e">
        <f>SUM(E11:K11)</f>
        <v>#VALUE!</v>
      </c>
      <c r="M11" s="498" t="e">
        <f>L11*'He so chung'!$D$15/100</f>
        <v>#VALUE!</v>
      </c>
      <c r="N11" s="577" t="e">
        <f>M11+L11</f>
        <v>#VALUE!</v>
      </c>
      <c r="O11" s="289">
        <f>'V.1TRICH DO-NT'!O11*0.5</f>
        <v>19045.673076923078</v>
      </c>
      <c r="P11" s="185">
        <f>'V.1TRICH DO-NT'!P11*0.5</f>
        <v>15236.538461538463</v>
      </c>
      <c r="Q11" s="185">
        <f>'V.1TRICH DO-NT'!Q11*0.5</f>
        <v>3809.1346153846166</v>
      </c>
      <c r="R11" s="578">
        <f>'V.1TRICH DO-NT'!R11*0.5</f>
        <v>2.8500000000000005</v>
      </c>
      <c r="S11" s="546"/>
      <c r="T11" s="546"/>
      <c r="U11" s="546"/>
      <c r="V11" s="546"/>
      <c r="W11" s="546"/>
      <c r="X11" s="546"/>
      <c r="Y11" s="546"/>
      <c r="Z11" s="546"/>
    </row>
    <row r="12" spans="1:26" s="492" customFormat="1" ht="21" customHeight="1">
      <c r="A12" s="641"/>
      <c r="B12" s="561" t="s">
        <v>202</v>
      </c>
      <c r="C12" s="641"/>
      <c r="D12" s="641"/>
      <c r="E12" s="289" t="e">
        <f>'V.2TRICH DO-ĐT'!E12*0.5</f>
        <v>#VALUE!</v>
      </c>
      <c r="F12" s="289">
        <f>'V.1TRICH DO-NT'!F12*0.5</f>
        <v>0</v>
      </c>
      <c r="G12" s="289">
        <f>P12*$Q$1*10</f>
        <v>0</v>
      </c>
      <c r="H12" s="289">
        <f>'V.2TRICH DO-ĐT'!H12*0.5</f>
        <v>130.57133919823718</v>
      </c>
      <c r="I12" s="289">
        <f>'V.2TRICH DO-ĐT'!I12*0.5</f>
        <v>5734.2934799999994</v>
      </c>
      <c r="J12" s="289">
        <f>'V.2TRICH DO-ĐT'!J12*0.5</f>
        <v>378.32211000000001</v>
      </c>
      <c r="K12" s="289">
        <f>'V.2TRICH DO-ĐT'!K12*0.5</f>
        <v>565.95436800000004</v>
      </c>
      <c r="L12" s="576" t="e">
        <f>SUM(E12:K12)</f>
        <v>#VALUE!</v>
      </c>
      <c r="M12" s="498" t="e">
        <f>L12*'He so chung'!$D$16/100</f>
        <v>#VALUE!</v>
      </c>
      <c r="N12" s="577" t="e">
        <f>M12+L12</f>
        <v>#VALUE!</v>
      </c>
      <c r="O12" s="289">
        <f>'V.1TRICH DO-NT'!O12*0.5</f>
        <v>3504.4038461538462</v>
      </c>
      <c r="P12" s="180">
        <f>'V.1TRICH DO-NT'!P12*0.5</f>
        <v>3047.3076923076924</v>
      </c>
      <c r="Q12" s="180">
        <f>'V.1TRICH DO-NT'!Q12*0.5</f>
        <v>457.09615384615387</v>
      </c>
      <c r="R12" s="321">
        <f>'V.1TRICH DO-NT'!R12*0.5</f>
        <v>0.57000000000000006</v>
      </c>
      <c r="S12" s="546"/>
      <c r="T12" s="546"/>
      <c r="U12" s="546"/>
      <c r="V12" s="546"/>
      <c r="W12" s="546"/>
      <c r="X12" s="546"/>
      <c r="Y12" s="546"/>
      <c r="Z12" s="546"/>
    </row>
    <row r="13" spans="1:26" s="492" customFormat="1" ht="21" customHeight="1">
      <c r="A13" s="641"/>
      <c r="B13" s="178" t="s">
        <v>198</v>
      </c>
      <c r="C13" s="641"/>
      <c r="D13" s="641"/>
      <c r="E13" s="233" t="e">
        <f t="shared" ref="E13:O13" si="1">E11+E12</f>
        <v>#VALUE!</v>
      </c>
      <c r="F13" s="233">
        <f t="shared" si="1"/>
        <v>0</v>
      </c>
      <c r="G13" s="233">
        <f t="shared" si="1"/>
        <v>0</v>
      </c>
      <c r="H13" s="233">
        <f t="shared" si="1"/>
        <v>1082.7848050956734</v>
      </c>
      <c r="I13" s="233">
        <f t="shared" si="1"/>
        <v>6978.93408</v>
      </c>
      <c r="J13" s="233">
        <f t="shared" si="1"/>
        <v>2205.9549100000004</v>
      </c>
      <c r="K13" s="233">
        <f t="shared" si="1"/>
        <v>565.95436800000004</v>
      </c>
      <c r="L13" s="233" t="e">
        <f t="shared" si="1"/>
        <v>#VALUE!</v>
      </c>
      <c r="M13" s="233" t="e">
        <f t="shared" si="1"/>
        <v>#VALUE!</v>
      </c>
      <c r="N13" s="233" t="e">
        <f t="shared" si="1"/>
        <v>#VALUE!</v>
      </c>
      <c r="O13" s="233">
        <f t="shared" si="1"/>
        <v>22550.076923076926</v>
      </c>
      <c r="P13" s="546"/>
      <c r="Q13" s="546"/>
      <c r="R13" s="546"/>
      <c r="S13" s="546"/>
      <c r="T13" s="546"/>
      <c r="U13" s="546"/>
      <c r="V13" s="546"/>
      <c r="W13" s="546"/>
      <c r="X13" s="546"/>
      <c r="Y13" s="546"/>
      <c r="Z13" s="546"/>
    </row>
    <row r="14" spans="1:26" s="492" customFormat="1" ht="21" customHeight="1">
      <c r="A14" s="640">
        <v>3</v>
      </c>
      <c r="B14" s="561" t="s">
        <v>199</v>
      </c>
      <c r="C14" s="640" t="s">
        <v>250</v>
      </c>
      <c r="D14" s="640" t="s">
        <v>262</v>
      </c>
      <c r="E14" s="289" t="e">
        <f>'V.2TRICH DO-ĐT'!E14*0.5</f>
        <v>#VALUE!</v>
      </c>
      <c r="F14" s="289">
        <f>'V.1TRICH DO-NT'!F14*0.5</f>
        <v>0</v>
      </c>
      <c r="G14" s="289">
        <f>P14*$Q$1*10</f>
        <v>0</v>
      </c>
      <c r="H14" s="289">
        <f>'V.2TRICH DO-ĐT'!H14*0.5</f>
        <v>1010.682713803419</v>
      </c>
      <c r="I14" s="289">
        <f>'V.2TRICH DO-ĐT'!I14*0.5</f>
        <v>1321.0659000000005</v>
      </c>
      <c r="J14" s="289">
        <f>'V.2TRICH DO-ĐT'!J14*0.5</f>
        <v>1939.8558666666668</v>
      </c>
      <c r="K14" s="289">
        <f>'V.2TRICH DO-ĐT'!K14*0.5</f>
        <v>0</v>
      </c>
      <c r="L14" s="576" t="e">
        <f>SUM(E14:K14)</f>
        <v>#VALUE!</v>
      </c>
      <c r="M14" s="498" t="e">
        <f>L14*'He so chung'!$D$15/100</f>
        <v>#VALUE!</v>
      </c>
      <c r="N14" s="577" t="e">
        <f>M14+L14</f>
        <v>#VALUE!</v>
      </c>
      <c r="O14" s="289">
        <f>'V.1TRICH DO-NT'!O14*0.5</f>
        <v>20298.677884615383</v>
      </c>
      <c r="P14" s="185">
        <f>'V.1TRICH DO-NT'!P14*0.5</f>
        <v>16238.942307692307</v>
      </c>
      <c r="Q14" s="185">
        <f>'V.1TRICH DO-NT'!Q14*0.5</f>
        <v>4059.7355769230776</v>
      </c>
      <c r="R14" s="578">
        <f>'V.1TRICH DO-NT'!R14*0.5</f>
        <v>3.0375000000000001</v>
      </c>
      <c r="S14" s="546"/>
      <c r="T14" s="546"/>
      <c r="U14" s="546"/>
      <c r="V14" s="546"/>
      <c r="W14" s="546"/>
      <c r="X14" s="546"/>
      <c r="Y14" s="546"/>
      <c r="Z14" s="546"/>
    </row>
    <row r="15" spans="1:26" s="492" customFormat="1" ht="21" customHeight="1">
      <c r="A15" s="641"/>
      <c r="B15" s="561" t="s">
        <v>202</v>
      </c>
      <c r="C15" s="641"/>
      <c r="D15" s="641"/>
      <c r="E15" s="289" t="e">
        <f>'V.2TRICH DO-ĐT'!E15*0.5</f>
        <v>#VALUE!</v>
      </c>
      <c r="F15" s="289">
        <f>'V.1TRICH DO-NT'!F15*0.5</f>
        <v>0</v>
      </c>
      <c r="G15" s="289">
        <f>P15*$Q$1*10</f>
        <v>0</v>
      </c>
      <c r="H15" s="289">
        <f>'V.2TRICH DO-ĐT'!H15*0.5</f>
        <v>137.44351494551285</v>
      </c>
      <c r="I15" s="289">
        <f>'V.2TRICH DO-ĐT'!I15*0.5</f>
        <v>6036.0983999999999</v>
      </c>
      <c r="J15" s="289">
        <f>'V.2TRICH DO-ĐT'!J15*0.5</f>
        <v>398.23379999999997</v>
      </c>
      <c r="K15" s="289">
        <f>'V.2TRICH DO-ĐT'!K15*0.5</f>
        <v>595.74144000000001</v>
      </c>
      <c r="L15" s="576" t="e">
        <f>SUM(E15:K15)</f>
        <v>#VALUE!</v>
      </c>
      <c r="M15" s="498" t="e">
        <f>L15*'He so chung'!$D$16/100</f>
        <v>#VALUE!</v>
      </c>
      <c r="N15" s="577" t="e">
        <f>M15+L15</f>
        <v>#VALUE!</v>
      </c>
      <c r="O15" s="289">
        <f>'V.1TRICH DO-NT'!O15*0.5</f>
        <v>3688.8461538461543</v>
      </c>
      <c r="P15" s="180">
        <f>'V.1TRICH DO-NT'!P15*0.5</f>
        <v>3207.6923076923081</v>
      </c>
      <c r="Q15" s="180">
        <f>'V.1TRICH DO-NT'!Q15*0.5</f>
        <v>481.15384615384619</v>
      </c>
      <c r="R15" s="321">
        <f>'V.1TRICH DO-NT'!R15*0.5</f>
        <v>0.60000000000000009</v>
      </c>
      <c r="S15" s="546"/>
      <c r="T15" s="546"/>
      <c r="U15" s="546"/>
      <c r="V15" s="546"/>
      <c r="W15" s="546"/>
      <c r="X15" s="546"/>
      <c r="Y15" s="546"/>
      <c r="Z15" s="546"/>
    </row>
    <row r="16" spans="1:26" s="492" customFormat="1" ht="21" customHeight="1">
      <c r="A16" s="641"/>
      <c r="B16" s="178" t="s">
        <v>198</v>
      </c>
      <c r="C16" s="641"/>
      <c r="D16" s="641"/>
      <c r="E16" s="233" t="e">
        <f t="shared" ref="E16:O16" si="2">E14+E15</f>
        <v>#VALUE!</v>
      </c>
      <c r="F16" s="233">
        <f t="shared" si="2"/>
        <v>0</v>
      </c>
      <c r="G16" s="233">
        <f t="shared" si="2"/>
        <v>0</v>
      </c>
      <c r="H16" s="233">
        <f t="shared" si="2"/>
        <v>1148.1262287489319</v>
      </c>
      <c r="I16" s="233">
        <f t="shared" si="2"/>
        <v>7357.1643000000004</v>
      </c>
      <c r="J16" s="233">
        <f t="shared" si="2"/>
        <v>2338.0896666666667</v>
      </c>
      <c r="K16" s="233">
        <f t="shared" si="2"/>
        <v>595.74144000000001</v>
      </c>
      <c r="L16" s="233" t="e">
        <f t="shared" si="2"/>
        <v>#VALUE!</v>
      </c>
      <c r="M16" s="233" t="e">
        <f t="shared" si="2"/>
        <v>#VALUE!</v>
      </c>
      <c r="N16" s="233" t="e">
        <f t="shared" si="2"/>
        <v>#VALUE!</v>
      </c>
      <c r="O16" s="233">
        <f t="shared" si="2"/>
        <v>23987.524038461539</v>
      </c>
      <c r="P16" s="546"/>
      <c r="Q16" s="546"/>
      <c r="R16" s="546"/>
      <c r="S16" s="546"/>
      <c r="T16" s="546"/>
      <c r="U16" s="546"/>
      <c r="V16" s="546"/>
      <c r="W16" s="546"/>
      <c r="X16" s="546"/>
      <c r="Y16" s="546"/>
      <c r="Z16" s="546"/>
    </row>
    <row r="17" spans="1:26" s="492" customFormat="1" ht="21" customHeight="1">
      <c r="A17" s="640">
        <v>4</v>
      </c>
      <c r="B17" s="561" t="s">
        <v>199</v>
      </c>
      <c r="C17" s="640" t="s">
        <v>250</v>
      </c>
      <c r="D17" s="640" t="s">
        <v>266</v>
      </c>
      <c r="E17" s="289" t="e">
        <f>'V.2TRICH DO-ĐT'!E17*0.5</f>
        <v>#VALUE!</v>
      </c>
      <c r="F17" s="289">
        <f>'V.1TRICH DO-NT'!F17*0.5</f>
        <v>0</v>
      </c>
      <c r="G17" s="289">
        <f>P17*$Q$1*10</f>
        <v>0</v>
      </c>
      <c r="H17" s="289">
        <f>'V.2TRICH DO-ĐT'!H17*0.5</f>
        <v>1236.2069557264956</v>
      </c>
      <c r="I17" s="289">
        <f>'V.2TRICH DO-ĐT'!I17*0.5</f>
        <v>1615.8492000000003</v>
      </c>
      <c r="J17" s="289">
        <f>'V.2TRICH DO-ĐT'!J17*0.5</f>
        <v>2372.7162666666663</v>
      </c>
      <c r="K17" s="289">
        <f>'V.2TRICH DO-ĐT'!K17*0.5</f>
        <v>0</v>
      </c>
      <c r="L17" s="576" t="e">
        <f>SUM(E17:K17)</f>
        <v>#VALUE!</v>
      </c>
      <c r="M17" s="498" t="e">
        <f>L17*'He so chung'!$D$15/100</f>
        <v>#VALUE!</v>
      </c>
      <c r="N17" s="577" t="e">
        <f>M17+L17</f>
        <v>#VALUE!</v>
      </c>
      <c r="O17" s="289">
        <f>'V.1TRICH DO-NT'!O17*0.5</f>
        <v>24684.194711538461</v>
      </c>
      <c r="P17" s="185">
        <f>'V.1TRICH DO-NT'!P17*0.5</f>
        <v>19747.35576923077</v>
      </c>
      <c r="Q17" s="185">
        <f>'V.1TRICH DO-NT'!Q17*0.5</f>
        <v>4936.8389423076933</v>
      </c>
      <c r="R17" s="578">
        <f>'V.1TRICH DO-NT'!R17*0.5</f>
        <v>3.6937500000000001</v>
      </c>
      <c r="S17" s="546"/>
      <c r="T17" s="546"/>
      <c r="U17" s="546"/>
      <c r="V17" s="546"/>
      <c r="W17" s="546"/>
      <c r="X17" s="546"/>
      <c r="Y17" s="546"/>
      <c r="Z17" s="546"/>
    </row>
    <row r="18" spans="1:26" s="492" customFormat="1" ht="21" customHeight="1">
      <c r="A18" s="641"/>
      <c r="B18" s="561" t="s">
        <v>202</v>
      </c>
      <c r="C18" s="641"/>
      <c r="D18" s="641"/>
      <c r="E18" s="289" t="e">
        <f>'V.2TRICH DO-ĐT'!E18*0.5</f>
        <v>#VALUE!</v>
      </c>
      <c r="F18" s="289">
        <f>'V.1TRICH DO-NT'!F18*0.5</f>
        <v>0</v>
      </c>
      <c r="G18" s="289">
        <f>P18*$Q$1*10</f>
        <v>0</v>
      </c>
      <c r="H18" s="289">
        <f>'V.2TRICH DO-ĐT'!H18*0.5</f>
        <v>169.51366843279914</v>
      </c>
      <c r="I18" s="289">
        <f>'V.2TRICH DO-ĐT'!I18*0.5</f>
        <v>7444.5213599999988</v>
      </c>
      <c r="J18" s="289">
        <f>'V.2TRICH DO-ĐT'!J18*0.5</f>
        <v>491.15501999999998</v>
      </c>
      <c r="K18" s="289">
        <f>'V.2TRICH DO-ĐT'!K18*0.5</f>
        <v>734.74777599999993</v>
      </c>
      <c r="L18" s="576" t="e">
        <f>SUM(E18:K18)</f>
        <v>#VALUE!</v>
      </c>
      <c r="M18" s="498" t="e">
        <f>L18*'He so chung'!$D$16/100</f>
        <v>#VALUE!</v>
      </c>
      <c r="N18" s="577" t="e">
        <f>M18+L18</f>
        <v>#VALUE!</v>
      </c>
      <c r="O18" s="289">
        <f>'V.1TRICH DO-NT'!O18*0.5</f>
        <v>4518.8365384615381</v>
      </c>
      <c r="P18" s="180">
        <f>'V.1TRICH DO-NT'!P18*0.5</f>
        <v>3929.4230769230767</v>
      </c>
      <c r="Q18" s="180">
        <f>'V.1TRICH DO-NT'!Q18*0.5</f>
        <v>589.41346153846155</v>
      </c>
      <c r="R18" s="321">
        <f>'V.1TRICH DO-NT'!R18*0.5</f>
        <v>0.73499999999999999</v>
      </c>
      <c r="S18" s="546"/>
      <c r="T18" s="546"/>
      <c r="U18" s="546"/>
      <c r="V18" s="546"/>
      <c r="W18" s="546"/>
      <c r="X18" s="546"/>
      <c r="Y18" s="546"/>
      <c r="Z18" s="546"/>
    </row>
    <row r="19" spans="1:26" s="492" customFormat="1" ht="21" customHeight="1">
      <c r="A19" s="641"/>
      <c r="B19" s="178" t="s">
        <v>198</v>
      </c>
      <c r="C19" s="641"/>
      <c r="D19" s="641"/>
      <c r="E19" s="233" t="e">
        <f t="shared" ref="E19:O19" si="3">E17+E18</f>
        <v>#VALUE!</v>
      </c>
      <c r="F19" s="233">
        <f t="shared" si="3"/>
        <v>0</v>
      </c>
      <c r="G19" s="233">
        <f t="shared" si="3"/>
        <v>0</v>
      </c>
      <c r="H19" s="233">
        <f t="shared" si="3"/>
        <v>1405.7206241592949</v>
      </c>
      <c r="I19" s="233">
        <f t="shared" si="3"/>
        <v>9060.3705599999994</v>
      </c>
      <c r="J19" s="233">
        <f t="shared" si="3"/>
        <v>2863.8712866666665</v>
      </c>
      <c r="K19" s="233">
        <f t="shared" si="3"/>
        <v>734.74777599999993</v>
      </c>
      <c r="L19" s="233" t="e">
        <f t="shared" si="3"/>
        <v>#VALUE!</v>
      </c>
      <c r="M19" s="233" t="e">
        <f t="shared" si="3"/>
        <v>#VALUE!</v>
      </c>
      <c r="N19" s="233" t="e">
        <f t="shared" si="3"/>
        <v>#VALUE!</v>
      </c>
      <c r="O19" s="233">
        <f t="shared" si="3"/>
        <v>29203.03125</v>
      </c>
      <c r="P19" s="546"/>
      <c r="Q19" s="546"/>
      <c r="R19" s="546"/>
      <c r="S19" s="546"/>
      <c r="T19" s="546"/>
      <c r="U19" s="546"/>
      <c r="V19" s="546"/>
      <c r="W19" s="546"/>
      <c r="X19" s="546"/>
      <c r="Y19" s="546"/>
      <c r="Z19" s="546"/>
    </row>
    <row r="20" spans="1:26" s="492" customFormat="1" ht="21" customHeight="1">
      <c r="A20" s="640">
        <v>5</v>
      </c>
      <c r="B20" s="561" t="s">
        <v>199</v>
      </c>
      <c r="C20" s="640" t="s">
        <v>250</v>
      </c>
      <c r="D20" s="640" t="s">
        <v>267</v>
      </c>
      <c r="E20" s="289" t="e">
        <f>'V.2TRICH DO-ĐT'!E20*0.5</f>
        <v>#VALUE!</v>
      </c>
      <c r="F20" s="289">
        <f>'V.1TRICH DO-NT'!F20*0.5</f>
        <v>0</v>
      </c>
      <c r="G20" s="289">
        <f>P20*$Q$1*10</f>
        <v>0</v>
      </c>
      <c r="H20" s="289">
        <f>'V.2TRICH DO-ĐT'!H20*0.5</f>
        <v>1695.6081892735046</v>
      </c>
      <c r="I20" s="289">
        <f>'V.2TRICH DO-ĐT'!I20*0.5</f>
        <v>2216.3337000000006</v>
      </c>
      <c r="J20" s="289">
        <f>'V.2TRICH DO-ĐT'!J20*0.5</f>
        <v>3254.4689333333336</v>
      </c>
      <c r="K20" s="289">
        <f>'V.2TRICH DO-ĐT'!K20*0.5</f>
        <v>0</v>
      </c>
      <c r="L20" s="576" t="e">
        <f>SUM(E20:K20)</f>
        <v>#VALUE!</v>
      </c>
      <c r="M20" s="498" t="e">
        <f>L20*'He so chung'!$D$15/100</f>
        <v>#VALUE!</v>
      </c>
      <c r="N20" s="577" t="e">
        <f>M20+L20</f>
        <v>#VALUE!</v>
      </c>
      <c r="O20" s="289">
        <f>'V.1TRICH DO-NT'!O20*0.5</f>
        <v>33831.129807692312</v>
      </c>
      <c r="P20" s="185">
        <f>'V.1TRICH DO-NT'!P20*0.5</f>
        <v>27064.903846153848</v>
      </c>
      <c r="Q20" s="185">
        <f>'V.1TRICH DO-NT'!Q20*0.5</f>
        <v>6766.2259615384637</v>
      </c>
      <c r="R20" s="578">
        <f>'V.1TRICH DO-NT'!R20*0.5</f>
        <v>5.0625000000000009</v>
      </c>
      <c r="S20" s="546"/>
      <c r="T20" s="546"/>
      <c r="U20" s="546"/>
      <c r="V20" s="546"/>
      <c r="W20" s="546"/>
      <c r="X20" s="546"/>
      <c r="Y20" s="546"/>
      <c r="Z20" s="546"/>
    </row>
    <row r="21" spans="1:26" s="492" customFormat="1" ht="21" customHeight="1">
      <c r="A21" s="641"/>
      <c r="B21" s="561" t="s">
        <v>202</v>
      </c>
      <c r="C21" s="641"/>
      <c r="D21" s="641"/>
      <c r="E21" s="289" t="e">
        <f>'V.2TRICH DO-ĐT'!E21*0.5</f>
        <v>#VALUE!</v>
      </c>
      <c r="F21" s="289">
        <f>'V.1TRICH DO-NT'!F21*0.5</f>
        <v>0</v>
      </c>
      <c r="G21" s="289">
        <f>P21*$Q$1*10</f>
        <v>0</v>
      </c>
      <c r="H21" s="289">
        <f>'V.2TRICH DO-ĐT'!H21*0.5</f>
        <v>233.65397540737183</v>
      </c>
      <c r="I21" s="289">
        <f>'V.2TRICH DO-ĐT'!I21*0.5</f>
        <v>10261.367279999999</v>
      </c>
      <c r="J21" s="289">
        <f>'V.2TRICH DO-ĐT'!J21*0.5</f>
        <v>676.99746000000005</v>
      </c>
      <c r="K21" s="289">
        <f>'V.2TRICH DO-ĐT'!K21*0.5</f>
        <v>1012.7604480000001</v>
      </c>
      <c r="L21" s="576" t="e">
        <f>SUM(E21:K21)</f>
        <v>#VALUE!</v>
      </c>
      <c r="M21" s="498" t="e">
        <f>L21*'He so chung'!$D$16/100</f>
        <v>#VALUE!</v>
      </c>
      <c r="N21" s="577" t="e">
        <f>M21+L21</f>
        <v>#VALUE!</v>
      </c>
      <c r="O21" s="289">
        <f>'V.1TRICH DO-NT'!O21*0.5</f>
        <v>6178.8173076923076</v>
      </c>
      <c r="P21" s="180">
        <f>'V.1TRICH DO-NT'!P21*0.5</f>
        <v>5372.8846153846152</v>
      </c>
      <c r="Q21" s="180">
        <f>'V.1TRICH DO-NT'!Q21*0.5</f>
        <v>805.93269230769238</v>
      </c>
      <c r="R21" s="321">
        <f>'V.1TRICH DO-NT'!R21*0.5</f>
        <v>1.0050000000000001</v>
      </c>
      <c r="S21" s="546"/>
      <c r="T21" s="546"/>
      <c r="U21" s="546"/>
      <c r="V21" s="546"/>
      <c r="W21" s="546"/>
      <c r="X21" s="546"/>
      <c r="Y21" s="546"/>
      <c r="Z21" s="546"/>
    </row>
    <row r="22" spans="1:26" s="492" customFormat="1" ht="21" customHeight="1">
      <c r="A22" s="641"/>
      <c r="B22" s="178" t="s">
        <v>198</v>
      </c>
      <c r="C22" s="641"/>
      <c r="D22" s="641"/>
      <c r="E22" s="233" t="e">
        <f t="shared" ref="E22:O22" si="4">E20+E21</f>
        <v>#VALUE!</v>
      </c>
      <c r="F22" s="233">
        <f t="shared" si="4"/>
        <v>0</v>
      </c>
      <c r="G22" s="233">
        <f t="shared" si="4"/>
        <v>0</v>
      </c>
      <c r="H22" s="233">
        <f t="shared" si="4"/>
        <v>1929.2621646808766</v>
      </c>
      <c r="I22" s="233">
        <f t="shared" si="4"/>
        <v>12477.70098</v>
      </c>
      <c r="J22" s="233">
        <f t="shared" si="4"/>
        <v>3931.4663933333336</v>
      </c>
      <c r="K22" s="233">
        <f t="shared" si="4"/>
        <v>1012.7604480000001</v>
      </c>
      <c r="L22" s="233" t="e">
        <f t="shared" si="4"/>
        <v>#VALUE!</v>
      </c>
      <c r="M22" s="233" t="e">
        <f t="shared" si="4"/>
        <v>#VALUE!</v>
      </c>
      <c r="N22" s="233" t="e">
        <f t="shared" si="4"/>
        <v>#VALUE!</v>
      </c>
      <c r="O22" s="233">
        <f t="shared" si="4"/>
        <v>40009.947115384617</v>
      </c>
      <c r="P22" s="546"/>
      <c r="Q22" s="546"/>
      <c r="R22" s="546"/>
      <c r="S22" s="546"/>
      <c r="T22" s="546"/>
      <c r="U22" s="546"/>
      <c r="V22" s="546"/>
      <c r="W22" s="546"/>
      <c r="X22" s="546"/>
      <c r="Y22" s="546"/>
      <c r="Z22" s="546"/>
    </row>
    <row r="23" spans="1:26" s="492" customFormat="1" ht="21" customHeight="1">
      <c r="A23" s="640">
        <v>6</v>
      </c>
      <c r="B23" s="561" t="s">
        <v>199</v>
      </c>
      <c r="C23" s="640" t="s">
        <v>250</v>
      </c>
      <c r="D23" s="640" t="s">
        <v>272</v>
      </c>
      <c r="E23" s="289" t="e">
        <f>'V.2TRICH DO-ĐT'!E23*0.5</f>
        <v>#VALUE!</v>
      </c>
      <c r="F23" s="289">
        <f>'V.1TRICH DO-NT'!F23*0.5</f>
        <v>0</v>
      </c>
      <c r="G23" s="289">
        <f>P23*$Q$1*10</f>
        <v>0</v>
      </c>
      <c r="H23" s="289">
        <f>'V.2TRICH DO-ĐT'!H23*0.5</f>
        <v>2606.0579066666669</v>
      </c>
      <c r="I23" s="289">
        <f>'V.2TRICH DO-ĐT'!I23*0.5</f>
        <v>3406.3848000000007</v>
      </c>
      <c r="J23" s="289">
        <f>'V.2TRICH DO-ĐT'!J23*0.5</f>
        <v>5001.9423999999999</v>
      </c>
      <c r="K23" s="289">
        <f>'V.2TRICH DO-ĐT'!K23*0.5</f>
        <v>0</v>
      </c>
      <c r="L23" s="576" t="e">
        <f>SUM(E23:K23)</f>
        <v>#VALUE!</v>
      </c>
      <c r="M23" s="498" t="e">
        <f>L23*'He so chung'!$D$15/100</f>
        <v>#VALUE!</v>
      </c>
      <c r="N23" s="577" t="e">
        <f>M23+L23</f>
        <v>#VALUE!</v>
      </c>
      <c r="O23" s="289">
        <f>'V.1TRICH DO-NT'!O23*0.5</f>
        <v>52125</v>
      </c>
      <c r="P23" s="185">
        <f>'V.1TRICH DO-NT'!P23*0.5</f>
        <v>41700</v>
      </c>
      <c r="Q23" s="185">
        <f>'V.1TRICH DO-NT'!Q23*0.5</f>
        <v>10425.000000000002</v>
      </c>
      <c r="R23" s="578">
        <f>'V.1TRICH DO-NT'!R23*0.5</f>
        <v>7.8000000000000007</v>
      </c>
      <c r="S23" s="546"/>
      <c r="T23" s="546"/>
      <c r="U23" s="546"/>
      <c r="V23" s="546"/>
      <c r="W23" s="546"/>
      <c r="X23" s="546"/>
      <c r="Y23" s="546"/>
      <c r="Z23" s="546"/>
    </row>
    <row r="24" spans="1:26" s="492" customFormat="1" ht="21" customHeight="1">
      <c r="A24" s="641"/>
      <c r="B24" s="561" t="s">
        <v>202</v>
      </c>
      <c r="C24" s="641"/>
      <c r="D24" s="641"/>
      <c r="E24" s="289" t="e">
        <f>'V.2TRICH DO-ĐT'!E24*0.5</f>
        <v>#VALUE!</v>
      </c>
      <c r="F24" s="289">
        <f>'V.1TRICH DO-NT'!F24*0.5</f>
        <v>0</v>
      </c>
      <c r="G24" s="289">
        <f>P24*$Q$1*10</f>
        <v>0</v>
      </c>
      <c r="H24" s="289">
        <f>'V.2TRICH DO-ĐT'!H24*0.5</f>
        <v>357.35313885833335</v>
      </c>
      <c r="I24" s="289">
        <f>'V.2TRICH DO-ĐT'!I24*0.5</f>
        <v>15693.855839999998</v>
      </c>
      <c r="J24" s="289">
        <f>'V.2TRICH DO-ĐT'!J24*0.5</f>
        <v>1035.40788</v>
      </c>
      <c r="K24" s="289">
        <f>'V.2TRICH DO-ĐT'!K24*0.5</f>
        <v>1548.9277440000001</v>
      </c>
      <c r="L24" s="576" t="e">
        <f>SUM(E24:K24)</f>
        <v>#VALUE!</v>
      </c>
      <c r="M24" s="498" t="e">
        <f>L24*'He so chung'!$D$16/100</f>
        <v>#VALUE!</v>
      </c>
      <c r="N24" s="577" t="e">
        <f>M24+L24</f>
        <v>#VALUE!</v>
      </c>
      <c r="O24" s="289">
        <f>'V.1TRICH DO-NT'!O24*0.5</f>
        <v>9591</v>
      </c>
      <c r="P24" s="180">
        <f>'V.1TRICH DO-NT'!P24*0.5</f>
        <v>8340</v>
      </c>
      <c r="Q24" s="180">
        <f>'V.1TRICH DO-NT'!Q24*0.5</f>
        <v>1251</v>
      </c>
      <c r="R24" s="321">
        <f>'V.1TRICH DO-NT'!R24*0.5</f>
        <v>1.56</v>
      </c>
      <c r="S24" s="546"/>
      <c r="T24" s="546"/>
      <c r="U24" s="546"/>
      <c r="V24" s="546"/>
      <c r="W24" s="546"/>
      <c r="X24" s="546"/>
      <c r="Y24" s="546"/>
      <c r="Z24" s="546"/>
    </row>
    <row r="25" spans="1:26" s="492" customFormat="1" ht="21" customHeight="1">
      <c r="A25" s="641"/>
      <c r="B25" s="178" t="s">
        <v>198</v>
      </c>
      <c r="C25" s="641"/>
      <c r="D25" s="641"/>
      <c r="E25" s="233" t="e">
        <f t="shared" ref="E25:O25" si="5">E23+E24</f>
        <v>#VALUE!</v>
      </c>
      <c r="F25" s="233">
        <f t="shared" si="5"/>
        <v>0</v>
      </c>
      <c r="G25" s="233">
        <f t="shared" si="5"/>
        <v>0</v>
      </c>
      <c r="H25" s="233">
        <f t="shared" si="5"/>
        <v>2963.4110455250002</v>
      </c>
      <c r="I25" s="233">
        <f t="shared" si="5"/>
        <v>19100.24064</v>
      </c>
      <c r="J25" s="233">
        <f t="shared" si="5"/>
        <v>6037.3502799999997</v>
      </c>
      <c r="K25" s="233">
        <f t="shared" si="5"/>
        <v>1548.9277440000001</v>
      </c>
      <c r="L25" s="233" t="e">
        <f t="shared" si="5"/>
        <v>#VALUE!</v>
      </c>
      <c r="M25" s="233" t="e">
        <f t="shared" si="5"/>
        <v>#VALUE!</v>
      </c>
      <c r="N25" s="233" t="e">
        <f t="shared" si="5"/>
        <v>#VALUE!</v>
      </c>
      <c r="O25" s="233">
        <f t="shared" si="5"/>
        <v>61716</v>
      </c>
      <c r="P25" s="546"/>
      <c r="Q25" s="546"/>
      <c r="R25" s="546"/>
      <c r="S25" s="546"/>
      <c r="T25" s="546"/>
      <c r="U25" s="546"/>
      <c r="V25" s="546"/>
      <c r="W25" s="546"/>
      <c r="X25" s="546"/>
      <c r="Y25" s="546"/>
      <c r="Z25" s="546"/>
    </row>
    <row r="26" spans="1:26" s="492" customFormat="1" ht="24" customHeight="1">
      <c r="A26" s="640">
        <v>7</v>
      </c>
      <c r="B26" s="561" t="s">
        <v>199</v>
      </c>
      <c r="C26" s="640" t="s">
        <v>250</v>
      </c>
      <c r="D26" s="640" t="s">
        <v>279</v>
      </c>
      <c r="E26" s="289" t="e">
        <f>'V.2TRICH DO-ĐT'!E26*0.5</f>
        <v>#VALUE!</v>
      </c>
      <c r="F26" s="289">
        <f>'V.1TRICH DO-NT'!F26*0.5</f>
        <v>0</v>
      </c>
      <c r="G26" s="289">
        <f>G$23*1.2</f>
        <v>0</v>
      </c>
      <c r="H26" s="289">
        <f>'V.2TRICH DO-ĐT'!H26*0.5</f>
        <v>3127.2694880000004</v>
      </c>
      <c r="I26" s="289">
        <f>'V.2TRICH DO-ĐT'!I26*0.5</f>
        <v>4087.6617600000009</v>
      </c>
      <c r="J26" s="289">
        <f>'V.2TRICH DO-ĐT'!J26*0.5</f>
        <v>6002.3308799999995</v>
      </c>
      <c r="K26" s="289">
        <f>'V.2TRICH DO-ĐT'!K26*0.5</f>
        <v>0</v>
      </c>
      <c r="L26" s="576" t="e">
        <f>SUM(E26:K26)</f>
        <v>#VALUE!</v>
      </c>
      <c r="M26" s="498" t="e">
        <f>L26*'He so chung'!$D$15/100</f>
        <v>#VALUE!</v>
      </c>
      <c r="N26" s="577" t="e">
        <f>M26+L26</f>
        <v>#VALUE!</v>
      </c>
      <c r="O26" s="289">
        <f>'V.1TRICH DO-NT'!O26*0.5</f>
        <v>62550</v>
      </c>
      <c r="P26" s="546"/>
      <c r="Q26" s="546"/>
      <c r="R26" s="546"/>
      <c r="S26" s="546"/>
      <c r="T26" s="546"/>
      <c r="U26" s="546"/>
      <c r="V26" s="546"/>
      <c r="W26" s="546"/>
      <c r="X26" s="546"/>
      <c r="Y26" s="546"/>
      <c r="Z26" s="546"/>
    </row>
    <row r="27" spans="1:26" s="492" customFormat="1" ht="24" customHeight="1">
      <c r="A27" s="641"/>
      <c r="B27" s="561" t="s">
        <v>202</v>
      </c>
      <c r="C27" s="641"/>
      <c r="D27" s="641"/>
      <c r="E27" s="289" t="e">
        <f>'V.2TRICH DO-ĐT'!E27*0.5</f>
        <v>#VALUE!</v>
      </c>
      <c r="F27" s="289">
        <f>'V.1TRICH DO-NT'!F27*0.5</f>
        <v>0</v>
      </c>
      <c r="G27" s="289">
        <f>G$24*1.2</f>
        <v>0</v>
      </c>
      <c r="H27" s="289">
        <f>'V.2TRICH DO-ĐT'!H27*0.5</f>
        <v>428.82376663000002</v>
      </c>
      <c r="I27" s="289">
        <f>'V.2TRICH DO-ĐT'!I27*0.5</f>
        <v>18832.627007999996</v>
      </c>
      <c r="J27" s="289">
        <f>'V.2TRICH DO-ĐT'!J27*0.5</f>
        <v>1242.489456</v>
      </c>
      <c r="K27" s="289">
        <f>'V.2TRICH DO-ĐT'!K27*0.5</f>
        <v>1858.7132928000001</v>
      </c>
      <c r="L27" s="576" t="e">
        <f>SUM(E27:K27)</f>
        <v>#VALUE!</v>
      </c>
      <c r="M27" s="498" t="e">
        <f>L27*'He so chung'!$D$16/100</f>
        <v>#VALUE!</v>
      </c>
      <c r="N27" s="577" t="e">
        <f>M27+L27</f>
        <v>#VALUE!</v>
      </c>
      <c r="O27" s="289">
        <f>'V.1TRICH DO-NT'!O27*0.5</f>
        <v>11509.199999999999</v>
      </c>
      <c r="P27" s="546"/>
      <c r="Q27" s="546"/>
      <c r="R27" s="546"/>
      <c r="S27" s="546"/>
      <c r="T27" s="546"/>
      <c r="U27" s="546"/>
      <c r="V27" s="546"/>
      <c r="W27" s="546"/>
      <c r="X27" s="546"/>
      <c r="Y27" s="546"/>
      <c r="Z27" s="546"/>
    </row>
    <row r="28" spans="1:26" s="492" customFormat="1" ht="24" customHeight="1">
      <c r="A28" s="641"/>
      <c r="B28" s="178" t="s">
        <v>198</v>
      </c>
      <c r="C28" s="641"/>
      <c r="D28" s="641"/>
      <c r="E28" s="233" t="e">
        <f t="shared" ref="E28:O28" si="6">E26+E27</f>
        <v>#VALUE!</v>
      </c>
      <c r="F28" s="233">
        <f t="shared" si="6"/>
        <v>0</v>
      </c>
      <c r="G28" s="233">
        <f t="shared" si="6"/>
        <v>0</v>
      </c>
      <c r="H28" s="233">
        <f t="shared" si="6"/>
        <v>3556.0932546300005</v>
      </c>
      <c r="I28" s="233">
        <f t="shared" si="6"/>
        <v>22920.288767999999</v>
      </c>
      <c r="J28" s="233">
        <f t="shared" si="6"/>
        <v>7244.8203359999998</v>
      </c>
      <c r="K28" s="233">
        <f t="shared" si="6"/>
        <v>1858.7132928000001</v>
      </c>
      <c r="L28" s="233" t="e">
        <f t="shared" si="6"/>
        <v>#VALUE!</v>
      </c>
      <c r="M28" s="233" t="e">
        <f t="shared" si="6"/>
        <v>#VALUE!</v>
      </c>
      <c r="N28" s="233" t="e">
        <f t="shared" si="6"/>
        <v>#VALUE!</v>
      </c>
      <c r="O28" s="233">
        <f t="shared" si="6"/>
        <v>74059.199999999997</v>
      </c>
      <c r="P28" s="546"/>
      <c r="Q28" s="546"/>
      <c r="R28" s="546"/>
      <c r="S28" s="546"/>
      <c r="T28" s="546"/>
      <c r="U28" s="546"/>
      <c r="V28" s="546"/>
      <c r="W28" s="546"/>
      <c r="X28" s="546"/>
      <c r="Y28" s="546"/>
      <c r="Z28" s="546"/>
    </row>
    <row r="29" spans="1:26" s="492" customFormat="1" ht="24" customHeight="1">
      <c r="A29" s="640">
        <v>8</v>
      </c>
      <c r="B29" s="561" t="s">
        <v>199</v>
      </c>
      <c r="C29" s="640" t="s">
        <v>250</v>
      </c>
      <c r="D29" s="640" t="s">
        <v>284</v>
      </c>
      <c r="E29" s="289" t="e">
        <f>'V.2TRICH DO-ĐT'!E29*0.5</f>
        <v>#VALUE!</v>
      </c>
      <c r="F29" s="289">
        <f>'V.1TRICH DO-NT'!F29*0.5</f>
        <v>0</v>
      </c>
      <c r="G29" s="289">
        <f>G$23*1.3</f>
        <v>0</v>
      </c>
      <c r="H29" s="289">
        <f>'V.2TRICH DO-ĐT'!H29*0.5</f>
        <v>3387.8752786666669</v>
      </c>
      <c r="I29" s="289">
        <f>'V.2TRICH DO-ĐT'!I29*0.5</f>
        <v>4428.3002400000014</v>
      </c>
      <c r="J29" s="289">
        <f>'V.2TRICH DO-ĐT'!J29*0.5</f>
        <v>6502.5251200000002</v>
      </c>
      <c r="K29" s="289">
        <f>'V.2TRICH DO-ĐT'!K29*0.5</f>
        <v>0</v>
      </c>
      <c r="L29" s="576" t="e">
        <f>SUM(E29:K29)</f>
        <v>#VALUE!</v>
      </c>
      <c r="M29" s="498" t="e">
        <f>L29*'He so chung'!$D$15/100</f>
        <v>#VALUE!</v>
      </c>
      <c r="N29" s="577" t="e">
        <f>M29+L29</f>
        <v>#VALUE!</v>
      </c>
      <c r="O29" s="289">
        <f>'V.1TRICH DO-NT'!O29*0.5</f>
        <v>67762.5</v>
      </c>
      <c r="P29" s="546"/>
      <c r="Q29" s="546"/>
      <c r="R29" s="546"/>
      <c r="S29" s="546"/>
      <c r="T29" s="546"/>
      <c r="U29" s="546"/>
      <c r="V29" s="546"/>
      <c r="W29" s="546"/>
      <c r="X29" s="546"/>
      <c r="Y29" s="546"/>
      <c r="Z29" s="546"/>
    </row>
    <row r="30" spans="1:26" s="492" customFormat="1" ht="24" customHeight="1">
      <c r="A30" s="641"/>
      <c r="B30" s="561" t="s">
        <v>202</v>
      </c>
      <c r="C30" s="641"/>
      <c r="D30" s="641"/>
      <c r="E30" s="289" t="e">
        <f>'V.2TRICH DO-ĐT'!E30*0.5</f>
        <v>#VALUE!</v>
      </c>
      <c r="F30" s="289">
        <f>'V.1TRICH DO-NT'!F30*0.5</f>
        <v>0</v>
      </c>
      <c r="G30" s="289">
        <f>G$24*1.3</f>
        <v>0</v>
      </c>
      <c r="H30" s="289">
        <f>'V.2TRICH DO-ĐT'!H30*0.5</f>
        <v>464.55908051583339</v>
      </c>
      <c r="I30" s="289">
        <f>'V.2TRICH DO-ĐT'!I30*0.5</f>
        <v>20402.012591999999</v>
      </c>
      <c r="J30" s="289">
        <f>'V.2TRICH DO-ĐT'!J30*0.5</f>
        <v>1346.030244</v>
      </c>
      <c r="K30" s="289">
        <f>'V.2TRICH DO-ĐT'!K30*0.5</f>
        <v>2013.6060672000001</v>
      </c>
      <c r="L30" s="576" t="e">
        <f>SUM(E30:K30)</f>
        <v>#VALUE!</v>
      </c>
      <c r="M30" s="498" t="e">
        <f>L30*'He so chung'!$D$16/100</f>
        <v>#VALUE!</v>
      </c>
      <c r="N30" s="577" t="e">
        <f>M30+L30</f>
        <v>#VALUE!</v>
      </c>
      <c r="O30" s="289">
        <f>'V.1TRICH DO-NT'!O30*0.5</f>
        <v>12468.300000000001</v>
      </c>
      <c r="P30" s="546"/>
      <c r="Q30" s="546"/>
      <c r="R30" s="546"/>
      <c r="S30" s="546"/>
      <c r="T30" s="546"/>
      <c r="U30" s="546"/>
      <c r="V30" s="546"/>
      <c r="W30" s="546"/>
      <c r="X30" s="546"/>
      <c r="Y30" s="546"/>
      <c r="Z30" s="546"/>
    </row>
    <row r="31" spans="1:26" s="492" customFormat="1" ht="24" customHeight="1">
      <c r="A31" s="641"/>
      <c r="B31" s="178" t="s">
        <v>198</v>
      </c>
      <c r="C31" s="641"/>
      <c r="D31" s="641"/>
      <c r="E31" s="233" t="e">
        <f t="shared" ref="E31:O31" si="7">E29+E30</f>
        <v>#VALUE!</v>
      </c>
      <c r="F31" s="233">
        <f t="shared" si="7"/>
        <v>0</v>
      </c>
      <c r="G31" s="233">
        <f t="shared" si="7"/>
        <v>0</v>
      </c>
      <c r="H31" s="233">
        <f t="shared" si="7"/>
        <v>3852.4343591825004</v>
      </c>
      <c r="I31" s="233">
        <f t="shared" si="7"/>
        <v>24830.312832</v>
      </c>
      <c r="J31" s="233">
        <f t="shared" si="7"/>
        <v>7848.5553639999998</v>
      </c>
      <c r="K31" s="233">
        <f t="shared" si="7"/>
        <v>2013.6060672000001</v>
      </c>
      <c r="L31" s="233" t="e">
        <f t="shared" si="7"/>
        <v>#VALUE!</v>
      </c>
      <c r="M31" s="233" t="e">
        <f t="shared" si="7"/>
        <v>#VALUE!</v>
      </c>
      <c r="N31" s="233" t="e">
        <f t="shared" si="7"/>
        <v>#VALUE!</v>
      </c>
      <c r="O31" s="233">
        <f t="shared" si="7"/>
        <v>80230.8</v>
      </c>
      <c r="P31" s="546"/>
      <c r="Q31" s="546"/>
      <c r="R31" s="546"/>
      <c r="S31" s="546"/>
      <c r="T31" s="546"/>
      <c r="U31" s="546"/>
      <c r="V31" s="546"/>
      <c r="W31" s="546"/>
      <c r="X31" s="546"/>
      <c r="Y31" s="546"/>
      <c r="Z31" s="546"/>
    </row>
    <row r="32" spans="1:26" s="492" customFormat="1" ht="24" customHeight="1">
      <c r="A32" s="640">
        <v>9</v>
      </c>
      <c r="B32" s="561" t="s">
        <v>199</v>
      </c>
      <c r="C32" s="640" t="s">
        <v>250</v>
      </c>
      <c r="D32" s="640" t="s">
        <v>285</v>
      </c>
      <c r="E32" s="289" t="e">
        <f>'V.2TRICH DO-ĐT'!E32*0.5</f>
        <v>#VALUE!</v>
      </c>
      <c r="F32" s="289">
        <f>'V.1TRICH DO-NT'!F32*0.5</f>
        <v>0</v>
      </c>
      <c r="G32" s="289">
        <f>G$23*1.4</f>
        <v>0</v>
      </c>
      <c r="H32" s="289">
        <f>'V.2TRICH DO-ĐT'!H32*0.5</f>
        <v>3648.4810693333334</v>
      </c>
      <c r="I32" s="289">
        <f>'V.2TRICH DO-ĐT'!I32*0.5</f>
        <v>4768.938720000001</v>
      </c>
      <c r="J32" s="289">
        <f>'V.2TRICH DO-ĐT'!J32*0.5</f>
        <v>7002.7193599999991</v>
      </c>
      <c r="K32" s="289">
        <f>'V.2TRICH DO-ĐT'!K32*0.5</f>
        <v>0</v>
      </c>
      <c r="L32" s="576" t="e">
        <f>SUM(E32:K32)</f>
        <v>#VALUE!</v>
      </c>
      <c r="M32" s="498" t="e">
        <f>L32*'He so chung'!$D$15/100</f>
        <v>#VALUE!</v>
      </c>
      <c r="N32" s="577" t="e">
        <f>M32+L32</f>
        <v>#VALUE!</v>
      </c>
      <c r="O32" s="289">
        <f>'V.1TRICH DO-NT'!O32*0.5</f>
        <v>72975</v>
      </c>
      <c r="P32" s="546"/>
      <c r="Q32" s="546"/>
      <c r="R32" s="546"/>
      <c r="S32" s="546"/>
      <c r="T32" s="546"/>
      <c r="U32" s="546"/>
      <c r="V32" s="546"/>
      <c r="W32" s="546"/>
      <c r="X32" s="546"/>
      <c r="Y32" s="546"/>
      <c r="Z32" s="546"/>
    </row>
    <row r="33" spans="1:26" s="492" customFormat="1" ht="24" customHeight="1">
      <c r="A33" s="641"/>
      <c r="B33" s="561" t="s">
        <v>202</v>
      </c>
      <c r="C33" s="641"/>
      <c r="D33" s="641"/>
      <c r="E33" s="289" t="e">
        <f>'V.2TRICH DO-ĐT'!E33*0.5</f>
        <v>#VALUE!</v>
      </c>
      <c r="F33" s="289">
        <f>'V.1TRICH DO-NT'!F33*0.5</f>
        <v>0</v>
      </c>
      <c r="G33" s="289">
        <f>G$24*1.4</f>
        <v>0</v>
      </c>
      <c r="H33" s="289">
        <f>'V.2TRICH DO-ĐT'!H33*0.5</f>
        <v>500.29439440166664</v>
      </c>
      <c r="I33" s="289">
        <f>'V.2TRICH DO-ĐT'!I33*0.5</f>
        <v>21971.398175999995</v>
      </c>
      <c r="J33" s="289">
        <f>'V.2TRICH DO-ĐT'!J33*0.5</f>
        <v>1449.5710319999998</v>
      </c>
      <c r="K33" s="289">
        <f>'V.2TRICH DO-ĐT'!K33*0.5</f>
        <v>2168.4988416000001</v>
      </c>
      <c r="L33" s="576" t="e">
        <f>SUM(E33:K33)</f>
        <v>#VALUE!</v>
      </c>
      <c r="M33" s="498" t="e">
        <f>L33*'He so chung'!$D$16/100</f>
        <v>#VALUE!</v>
      </c>
      <c r="N33" s="577" t="e">
        <f>M33+L33</f>
        <v>#VALUE!</v>
      </c>
      <c r="O33" s="289">
        <f>'V.1TRICH DO-NT'!O33*0.5</f>
        <v>13427.4</v>
      </c>
      <c r="P33" s="546"/>
      <c r="Q33" s="546"/>
      <c r="R33" s="546"/>
      <c r="S33" s="546"/>
      <c r="T33" s="546"/>
      <c r="U33" s="546"/>
      <c r="V33" s="546"/>
      <c r="W33" s="546"/>
      <c r="X33" s="546"/>
      <c r="Y33" s="546"/>
      <c r="Z33" s="546"/>
    </row>
    <row r="34" spans="1:26" s="492" customFormat="1" ht="24" customHeight="1">
      <c r="A34" s="641"/>
      <c r="B34" s="178" t="s">
        <v>198</v>
      </c>
      <c r="C34" s="641"/>
      <c r="D34" s="641"/>
      <c r="E34" s="233" t="e">
        <f t="shared" ref="E34:R34" si="8">E32+E33</f>
        <v>#VALUE!</v>
      </c>
      <c r="F34" s="233">
        <f t="shared" si="8"/>
        <v>0</v>
      </c>
      <c r="G34" s="233">
        <f t="shared" si="8"/>
        <v>0</v>
      </c>
      <c r="H34" s="233">
        <f t="shared" si="8"/>
        <v>4148.7754637349999</v>
      </c>
      <c r="I34" s="233">
        <f t="shared" si="8"/>
        <v>26740.336895999997</v>
      </c>
      <c r="J34" s="233">
        <f t="shared" si="8"/>
        <v>8452.290391999999</v>
      </c>
      <c r="K34" s="233">
        <f t="shared" si="8"/>
        <v>2168.4988416000001</v>
      </c>
      <c r="L34" s="233" t="e">
        <f t="shared" si="8"/>
        <v>#VALUE!</v>
      </c>
      <c r="M34" s="233" t="e">
        <f t="shared" si="8"/>
        <v>#VALUE!</v>
      </c>
      <c r="N34" s="233" t="e">
        <f t="shared" si="8"/>
        <v>#VALUE!</v>
      </c>
      <c r="O34" s="233">
        <f t="shared" si="8"/>
        <v>86402.4</v>
      </c>
      <c r="P34" s="237">
        <f t="shared" si="8"/>
        <v>0</v>
      </c>
      <c r="Q34" s="237">
        <f t="shared" si="8"/>
        <v>0</v>
      </c>
      <c r="R34" s="237">
        <f t="shared" si="8"/>
        <v>0</v>
      </c>
      <c r="S34" s="546"/>
      <c r="T34" s="546"/>
      <c r="U34" s="546"/>
      <c r="V34" s="546"/>
      <c r="W34" s="546"/>
      <c r="X34" s="546"/>
      <c r="Y34" s="546"/>
      <c r="Z34" s="546"/>
    </row>
    <row r="35" spans="1:26" s="492" customFormat="1" ht="24" customHeight="1">
      <c r="A35" s="640">
        <v>10</v>
      </c>
      <c r="B35" s="561" t="s">
        <v>199</v>
      </c>
      <c r="C35" s="640" t="s">
        <v>250</v>
      </c>
      <c r="D35" s="640" t="s">
        <v>287</v>
      </c>
      <c r="E35" s="289" t="e">
        <f>'V.2TRICH DO-ĐT'!E35*0.5</f>
        <v>#VALUE!</v>
      </c>
      <c r="F35" s="289">
        <f>'V.1TRICH DO-NT'!F35*0.5</f>
        <v>0</v>
      </c>
      <c r="G35" s="289">
        <f>G$23*1.6</f>
        <v>0</v>
      </c>
      <c r="H35" s="289">
        <f>'V.2TRICH DO-ĐT'!H35*0.5</f>
        <v>4169.6926506666669</v>
      </c>
      <c r="I35" s="289">
        <f>'V.2TRICH DO-ĐT'!I35*0.5</f>
        <v>5450.2156800000012</v>
      </c>
      <c r="J35" s="289">
        <f>'V.2TRICH DO-ĐT'!J35*0.5</f>
        <v>8003.1078400000006</v>
      </c>
      <c r="K35" s="289">
        <f>'V.2TRICH DO-ĐT'!K35*0.5</f>
        <v>0</v>
      </c>
      <c r="L35" s="576" t="e">
        <f>SUM(E35:K35)</f>
        <v>#VALUE!</v>
      </c>
      <c r="M35" s="498" t="e">
        <f>L35*'He so chung'!$D$15/100</f>
        <v>#VALUE!</v>
      </c>
      <c r="N35" s="577" t="e">
        <f>M35+L35</f>
        <v>#VALUE!</v>
      </c>
      <c r="O35" s="289">
        <f>'V.1TRICH DO-NT'!O35*0.5</f>
        <v>83400</v>
      </c>
      <c r="P35" s="546"/>
      <c r="Q35" s="546"/>
      <c r="R35" s="546"/>
      <c r="S35" s="546"/>
      <c r="T35" s="546"/>
      <c r="U35" s="546"/>
      <c r="V35" s="546"/>
      <c r="W35" s="546"/>
      <c r="X35" s="546"/>
      <c r="Y35" s="546"/>
      <c r="Z35" s="546"/>
    </row>
    <row r="36" spans="1:26" s="492" customFormat="1" ht="24" customHeight="1">
      <c r="A36" s="641"/>
      <c r="B36" s="561" t="s">
        <v>202</v>
      </c>
      <c r="C36" s="641"/>
      <c r="D36" s="641"/>
      <c r="E36" s="289" t="e">
        <f>'V.2TRICH DO-ĐT'!E36*0.5</f>
        <v>#VALUE!</v>
      </c>
      <c r="F36" s="289">
        <f>'V.1TRICH DO-NT'!F36*0.5</f>
        <v>0</v>
      </c>
      <c r="G36" s="289">
        <f>G$24*1.6</f>
        <v>0</v>
      </c>
      <c r="H36" s="289">
        <f>'V.2TRICH DO-ĐT'!H36*0.5</f>
        <v>571.76502217333336</v>
      </c>
      <c r="I36" s="289">
        <f>'V.2TRICH DO-ĐT'!I36*0.5</f>
        <v>25110.169343999998</v>
      </c>
      <c r="J36" s="289">
        <f>'V.2TRICH DO-ĐT'!J36*0.5</f>
        <v>1656.6526080000001</v>
      </c>
      <c r="K36" s="289">
        <f>'V.2TRICH DO-ĐT'!K36*0.5</f>
        <v>2478.2843904000001</v>
      </c>
      <c r="L36" s="576" t="e">
        <f>SUM(E36:K36)</f>
        <v>#VALUE!</v>
      </c>
      <c r="M36" s="498" t="e">
        <f>L36*'He so chung'!$D$16/100</f>
        <v>#VALUE!</v>
      </c>
      <c r="N36" s="577" t="e">
        <f>M36+L36</f>
        <v>#VALUE!</v>
      </c>
      <c r="O36" s="289">
        <f>'V.1TRICH DO-NT'!O36*0.5</f>
        <v>15345.6</v>
      </c>
      <c r="P36" s="546"/>
      <c r="Q36" s="546"/>
      <c r="R36" s="546"/>
      <c r="S36" s="546"/>
      <c r="T36" s="546"/>
      <c r="U36" s="546"/>
      <c r="V36" s="546"/>
      <c r="W36" s="546"/>
      <c r="X36" s="546"/>
      <c r="Y36" s="546"/>
      <c r="Z36" s="546"/>
    </row>
    <row r="37" spans="1:26" s="492" customFormat="1" ht="24" customHeight="1">
      <c r="A37" s="641"/>
      <c r="B37" s="178" t="s">
        <v>198</v>
      </c>
      <c r="C37" s="641"/>
      <c r="D37" s="641"/>
      <c r="E37" s="233" t="e">
        <f t="shared" ref="E37:O37" si="9">E35+E36</f>
        <v>#VALUE!</v>
      </c>
      <c r="F37" s="233">
        <f t="shared" si="9"/>
        <v>0</v>
      </c>
      <c r="G37" s="233">
        <f t="shared" si="9"/>
        <v>0</v>
      </c>
      <c r="H37" s="233">
        <f t="shared" si="9"/>
        <v>4741.4576728400007</v>
      </c>
      <c r="I37" s="233">
        <f t="shared" si="9"/>
        <v>30560.385023999999</v>
      </c>
      <c r="J37" s="233">
        <f t="shared" si="9"/>
        <v>9659.7604480000009</v>
      </c>
      <c r="K37" s="233">
        <f t="shared" si="9"/>
        <v>2478.2843904000001</v>
      </c>
      <c r="L37" s="233" t="e">
        <f t="shared" si="9"/>
        <v>#VALUE!</v>
      </c>
      <c r="M37" s="233" t="e">
        <f t="shared" si="9"/>
        <v>#VALUE!</v>
      </c>
      <c r="N37" s="233" t="e">
        <f t="shared" si="9"/>
        <v>#VALUE!</v>
      </c>
      <c r="O37" s="233">
        <f t="shared" si="9"/>
        <v>98745.600000000006</v>
      </c>
      <c r="P37" s="546"/>
      <c r="Q37" s="546"/>
      <c r="R37" s="546"/>
      <c r="S37" s="546"/>
      <c r="T37" s="546"/>
      <c r="U37" s="546"/>
      <c r="V37" s="546"/>
      <c r="W37" s="546"/>
      <c r="X37" s="546"/>
      <c r="Y37" s="546"/>
      <c r="Z37" s="546"/>
    </row>
    <row r="38" spans="1:26" s="492" customFormat="1" ht="24" customHeight="1">
      <c r="A38" s="640">
        <v>11</v>
      </c>
      <c r="B38" s="561" t="s">
        <v>199</v>
      </c>
      <c r="C38" s="640" t="s">
        <v>250</v>
      </c>
      <c r="D38" s="640" t="s">
        <v>288</v>
      </c>
      <c r="E38" s="289" t="e">
        <f>'V.2TRICH DO-ĐT'!E38*0.5</f>
        <v>#VALUE!</v>
      </c>
      <c r="F38" s="289">
        <f>'V.1TRICH DO-NT'!F38*0.5</f>
        <v>0</v>
      </c>
      <c r="G38" s="289">
        <f>G$23*1.8</f>
        <v>0</v>
      </c>
      <c r="H38" s="289">
        <f>'V.2TRICH DO-ĐT'!H38*0.5</f>
        <v>4690.9042320000008</v>
      </c>
      <c r="I38" s="289">
        <f>'V.2TRICH DO-ĐT'!I38*0.5</f>
        <v>6131.4926400000013</v>
      </c>
      <c r="J38" s="289">
        <f>'V.2TRICH DO-ĐT'!J38*0.5</f>
        <v>9003.4963200000002</v>
      </c>
      <c r="K38" s="289">
        <f>'V.2TRICH DO-ĐT'!K38*0.5</f>
        <v>0</v>
      </c>
      <c r="L38" s="576" t="e">
        <f>SUM(E38:K38)</f>
        <v>#VALUE!</v>
      </c>
      <c r="M38" s="498" t="e">
        <f>L38*'He so chung'!$D$15/100</f>
        <v>#VALUE!</v>
      </c>
      <c r="N38" s="577" t="e">
        <f>M38+L38</f>
        <v>#VALUE!</v>
      </c>
      <c r="O38" s="289">
        <f>'V.1TRICH DO-NT'!O38*0.5</f>
        <v>93825</v>
      </c>
      <c r="P38" s="546"/>
      <c r="Q38" s="546"/>
      <c r="R38" s="546"/>
      <c r="S38" s="546"/>
      <c r="T38" s="546"/>
      <c r="U38" s="546"/>
      <c r="V38" s="546"/>
      <c r="W38" s="546"/>
      <c r="X38" s="546"/>
      <c r="Y38" s="546"/>
      <c r="Z38" s="546"/>
    </row>
    <row r="39" spans="1:26" s="492" customFormat="1" ht="24" customHeight="1">
      <c r="A39" s="641"/>
      <c r="B39" s="561" t="s">
        <v>202</v>
      </c>
      <c r="C39" s="641"/>
      <c r="D39" s="641"/>
      <c r="E39" s="289" t="e">
        <f>'V.2TRICH DO-ĐT'!E39*0.5</f>
        <v>#VALUE!</v>
      </c>
      <c r="F39" s="289">
        <f>'V.1TRICH DO-NT'!F39*0.5</f>
        <v>0</v>
      </c>
      <c r="G39" s="289">
        <f>G$24*1.8</f>
        <v>0</v>
      </c>
      <c r="H39" s="289">
        <f>'V.2TRICH DO-ĐT'!H39*0.5</f>
        <v>643.23564994500009</v>
      </c>
      <c r="I39" s="289">
        <f>'V.2TRICH DO-ĐT'!I39*0.5</f>
        <v>28248.940511999997</v>
      </c>
      <c r="J39" s="289">
        <f>'V.2TRICH DO-ĐT'!J39*0.5</f>
        <v>1863.7341839999999</v>
      </c>
      <c r="K39" s="289">
        <f>'V.2TRICH DO-ĐT'!K39*0.5</f>
        <v>2788.0699392000001</v>
      </c>
      <c r="L39" s="576" t="e">
        <f>SUM(E39:K39)</f>
        <v>#VALUE!</v>
      </c>
      <c r="M39" s="498" t="e">
        <f>L39*'He so chung'!$D$16/100</f>
        <v>#VALUE!</v>
      </c>
      <c r="N39" s="577" t="e">
        <f>M39+L39</f>
        <v>#VALUE!</v>
      </c>
      <c r="O39" s="289">
        <f>'V.1TRICH DO-NT'!O39*0.5</f>
        <v>17263.8</v>
      </c>
      <c r="P39" s="546"/>
      <c r="Q39" s="546"/>
      <c r="R39" s="546"/>
      <c r="S39" s="546"/>
      <c r="T39" s="546"/>
      <c r="U39" s="546"/>
      <c r="V39" s="546"/>
      <c r="W39" s="546"/>
      <c r="X39" s="546"/>
      <c r="Y39" s="546"/>
      <c r="Z39" s="546"/>
    </row>
    <row r="40" spans="1:26" s="492" customFormat="1" ht="24" customHeight="1">
      <c r="A40" s="641"/>
      <c r="B40" s="178" t="s">
        <v>198</v>
      </c>
      <c r="C40" s="641"/>
      <c r="D40" s="641"/>
      <c r="E40" s="233" t="e">
        <f t="shared" ref="E40:O40" si="10">E38+E39</f>
        <v>#VALUE!</v>
      </c>
      <c r="F40" s="233">
        <f t="shared" si="10"/>
        <v>0</v>
      </c>
      <c r="G40" s="233">
        <f t="shared" si="10"/>
        <v>0</v>
      </c>
      <c r="H40" s="233">
        <f t="shared" si="10"/>
        <v>5334.1398819450005</v>
      </c>
      <c r="I40" s="233">
        <f t="shared" si="10"/>
        <v>34380.433151999998</v>
      </c>
      <c r="J40" s="233">
        <f t="shared" si="10"/>
        <v>10867.230503999999</v>
      </c>
      <c r="K40" s="233">
        <f t="shared" si="10"/>
        <v>2788.0699392000001</v>
      </c>
      <c r="L40" s="233" t="e">
        <f t="shared" si="10"/>
        <v>#VALUE!</v>
      </c>
      <c r="M40" s="233" t="e">
        <f t="shared" si="10"/>
        <v>#VALUE!</v>
      </c>
      <c r="N40" s="233" t="e">
        <f t="shared" si="10"/>
        <v>#VALUE!</v>
      </c>
      <c r="O40" s="233">
        <f t="shared" si="10"/>
        <v>111088.8</v>
      </c>
      <c r="P40" s="546"/>
      <c r="Q40" s="546"/>
      <c r="R40" s="546"/>
      <c r="S40" s="546"/>
      <c r="T40" s="546"/>
      <c r="U40" s="546"/>
      <c r="V40" s="546"/>
      <c r="W40" s="546"/>
      <c r="X40" s="546"/>
      <c r="Y40" s="546"/>
      <c r="Z40" s="546"/>
    </row>
    <row r="41" spans="1:26" ht="16.5" customHeight="1">
      <c r="A41" s="4"/>
      <c r="B41" s="4"/>
      <c r="C41" s="34"/>
      <c r="D41" s="4"/>
      <c r="E41" s="4"/>
      <c r="F41" s="4"/>
      <c r="G41" s="4"/>
      <c r="H41" s="4"/>
      <c r="I41" s="4"/>
      <c r="J41" s="4"/>
      <c r="K41" s="4"/>
      <c r="L41" s="4"/>
      <c r="M41" s="4"/>
      <c r="N41" s="4"/>
      <c r="P41" s="4"/>
      <c r="Q41" s="4"/>
      <c r="R41" s="4"/>
    </row>
    <row r="42" spans="1:26" ht="16.5" customHeight="1">
      <c r="A42" s="4"/>
      <c r="B42" s="4"/>
      <c r="C42" s="34"/>
      <c r="D42" s="4"/>
      <c r="E42" s="4"/>
      <c r="F42" s="4"/>
      <c r="G42" s="4"/>
      <c r="H42" s="4"/>
      <c r="I42" s="4"/>
      <c r="J42" s="4"/>
      <c r="K42" s="4"/>
      <c r="L42" s="4"/>
      <c r="M42" s="4"/>
      <c r="N42" s="4"/>
      <c r="P42" s="4"/>
      <c r="Q42" s="4"/>
      <c r="R42" s="4"/>
    </row>
    <row r="43" spans="1:26" ht="16.5" customHeight="1">
      <c r="A43" s="4"/>
      <c r="B43" s="4"/>
      <c r="C43" s="34"/>
      <c r="D43" s="4"/>
      <c r="E43" s="4"/>
      <c r="F43" s="4"/>
      <c r="G43" s="4"/>
      <c r="H43" s="4"/>
      <c r="I43" s="4"/>
      <c r="J43" s="4"/>
      <c r="K43" s="4"/>
      <c r="L43" s="4"/>
      <c r="M43" s="4"/>
      <c r="N43" s="4"/>
      <c r="P43" s="4"/>
      <c r="Q43" s="4"/>
      <c r="R43" s="4"/>
    </row>
    <row r="44" spans="1:26" ht="16.5" customHeight="1">
      <c r="A44" s="4"/>
      <c r="B44" s="4"/>
      <c r="C44" s="34"/>
      <c r="D44" s="4"/>
      <c r="E44" s="4"/>
      <c r="F44" s="4"/>
      <c r="G44" s="4"/>
      <c r="H44" s="4"/>
      <c r="I44" s="4"/>
      <c r="J44" s="4"/>
      <c r="K44" s="4"/>
      <c r="L44" s="4"/>
      <c r="M44" s="4"/>
      <c r="N44" s="4"/>
      <c r="P44" s="4"/>
      <c r="Q44" s="4"/>
      <c r="R44" s="4"/>
    </row>
    <row r="45" spans="1:26" ht="16.5" customHeight="1">
      <c r="A45" s="4"/>
      <c r="B45" s="4"/>
      <c r="C45" s="34"/>
      <c r="D45" s="4"/>
      <c r="E45" s="4"/>
      <c r="F45" s="4"/>
      <c r="G45" s="4"/>
      <c r="H45" s="4"/>
      <c r="I45" s="4"/>
      <c r="J45" s="4"/>
      <c r="K45" s="4"/>
      <c r="L45" s="4"/>
      <c r="M45" s="4"/>
      <c r="N45" s="4"/>
      <c r="P45" s="4"/>
      <c r="Q45" s="4"/>
      <c r="R45" s="4"/>
    </row>
    <row r="46" spans="1:26" ht="16.5" customHeight="1">
      <c r="A46" s="4"/>
      <c r="B46" s="4"/>
      <c r="C46" s="34"/>
      <c r="D46" s="4"/>
      <c r="E46" s="4"/>
      <c r="F46" s="4"/>
      <c r="G46" s="4"/>
      <c r="H46" s="4"/>
      <c r="I46" s="4"/>
      <c r="J46" s="4"/>
      <c r="K46" s="4"/>
      <c r="L46" s="4"/>
      <c r="M46" s="4"/>
      <c r="N46" s="4"/>
      <c r="P46" s="4"/>
      <c r="Q46" s="4"/>
      <c r="R46" s="4"/>
    </row>
    <row r="47" spans="1:26" ht="16.5" customHeight="1">
      <c r="A47" s="4"/>
      <c r="B47" s="4"/>
      <c r="C47" s="34"/>
      <c r="D47" s="4"/>
      <c r="E47" s="4"/>
      <c r="F47" s="4"/>
      <c r="G47" s="4"/>
      <c r="H47" s="4"/>
      <c r="I47" s="4"/>
      <c r="J47" s="4"/>
      <c r="K47" s="4"/>
      <c r="L47" s="4"/>
      <c r="M47" s="4"/>
      <c r="N47" s="4"/>
      <c r="P47" s="4"/>
      <c r="Q47" s="4"/>
      <c r="R47" s="4"/>
    </row>
    <row r="48" spans="1:26" ht="16.5" customHeight="1">
      <c r="A48" s="4"/>
      <c r="B48" s="4"/>
      <c r="C48" s="34"/>
      <c r="D48" s="4"/>
      <c r="E48" s="4"/>
      <c r="F48" s="4"/>
      <c r="G48" s="4"/>
      <c r="H48" s="4"/>
      <c r="I48" s="4"/>
      <c r="J48" s="4"/>
      <c r="K48" s="4"/>
      <c r="L48" s="4"/>
      <c r="M48" s="4"/>
      <c r="N48" s="4"/>
      <c r="P48" s="4"/>
      <c r="Q48" s="4"/>
      <c r="R48" s="4"/>
    </row>
    <row r="49" spans="1:18" ht="16.5" customHeight="1">
      <c r="A49" s="4"/>
      <c r="B49" s="4"/>
      <c r="C49" s="34"/>
      <c r="D49" s="4"/>
      <c r="E49" s="4"/>
      <c r="F49" s="4"/>
      <c r="G49" s="4"/>
      <c r="H49" s="4"/>
      <c r="I49" s="4"/>
      <c r="J49" s="4"/>
      <c r="K49" s="4"/>
      <c r="L49" s="4"/>
      <c r="M49" s="4"/>
      <c r="N49" s="4"/>
      <c r="P49" s="4"/>
      <c r="Q49" s="4"/>
      <c r="R49" s="4"/>
    </row>
    <row r="50" spans="1:18" ht="16.5" customHeight="1">
      <c r="A50" s="4"/>
      <c r="B50" s="4"/>
      <c r="C50" s="34"/>
      <c r="D50" s="4"/>
      <c r="E50" s="4"/>
      <c r="F50" s="4"/>
      <c r="G50" s="4"/>
      <c r="H50" s="4"/>
      <c r="I50" s="4"/>
      <c r="J50" s="4"/>
      <c r="K50" s="4"/>
      <c r="L50" s="4"/>
      <c r="M50" s="4"/>
      <c r="N50" s="4"/>
      <c r="P50" s="4"/>
      <c r="Q50" s="4"/>
      <c r="R50" s="4"/>
    </row>
    <row r="51" spans="1:18" ht="16.5" customHeight="1">
      <c r="A51" s="4"/>
      <c r="B51" s="4"/>
      <c r="C51" s="34"/>
      <c r="D51" s="4"/>
      <c r="E51" s="4"/>
      <c r="F51" s="4"/>
      <c r="G51" s="4"/>
      <c r="H51" s="4"/>
      <c r="I51" s="4"/>
      <c r="J51" s="4"/>
      <c r="K51" s="4"/>
      <c r="L51" s="4"/>
      <c r="M51" s="4"/>
      <c r="N51" s="4"/>
      <c r="P51" s="4"/>
      <c r="Q51" s="4"/>
      <c r="R51" s="4"/>
    </row>
    <row r="52" spans="1:18" ht="16.5" customHeight="1">
      <c r="A52" s="4"/>
      <c r="B52" s="4"/>
      <c r="C52" s="34"/>
      <c r="D52" s="4"/>
      <c r="E52" s="4"/>
      <c r="F52" s="4"/>
      <c r="G52" s="4"/>
      <c r="H52" s="4"/>
      <c r="I52" s="4"/>
      <c r="J52" s="4"/>
      <c r="K52" s="4"/>
      <c r="L52" s="4"/>
      <c r="M52" s="4"/>
      <c r="N52" s="4"/>
      <c r="P52" s="4"/>
      <c r="Q52" s="4"/>
      <c r="R52" s="4"/>
    </row>
    <row r="53" spans="1:18" ht="16.5" customHeight="1">
      <c r="A53" s="4"/>
      <c r="B53" s="4"/>
      <c r="C53" s="34"/>
      <c r="D53" s="4"/>
      <c r="E53" s="4"/>
      <c r="F53" s="4"/>
      <c r="G53" s="4"/>
      <c r="H53" s="4"/>
      <c r="I53" s="4"/>
      <c r="J53" s="4"/>
      <c r="K53" s="4"/>
      <c r="L53" s="4"/>
      <c r="M53" s="4"/>
      <c r="N53" s="4"/>
      <c r="P53" s="4"/>
      <c r="Q53" s="4"/>
      <c r="R53" s="4"/>
    </row>
    <row r="54" spans="1:18" ht="16.5" customHeight="1">
      <c r="A54" s="4"/>
      <c r="B54" s="4"/>
      <c r="C54" s="34"/>
      <c r="D54" s="4"/>
      <c r="E54" s="4"/>
      <c r="F54" s="4"/>
      <c r="G54" s="4"/>
      <c r="H54" s="4"/>
      <c r="I54" s="4"/>
      <c r="J54" s="4"/>
      <c r="K54" s="4"/>
      <c r="L54" s="4"/>
      <c r="M54" s="4"/>
      <c r="N54" s="4"/>
      <c r="P54" s="4"/>
      <c r="Q54" s="4"/>
      <c r="R54" s="4"/>
    </row>
    <row r="55" spans="1:18" ht="16.5" customHeight="1">
      <c r="A55" s="4"/>
      <c r="B55" s="4"/>
      <c r="C55" s="34"/>
      <c r="D55" s="4"/>
      <c r="E55" s="4"/>
      <c r="F55" s="4"/>
      <c r="G55" s="4"/>
      <c r="H55" s="4"/>
      <c r="I55" s="4"/>
      <c r="J55" s="4"/>
      <c r="K55" s="4"/>
      <c r="L55" s="4"/>
      <c r="M55" s="4"/>
      <c r="N55" s="4"/>
      <c r="P55" s="4"/>
      <c r="Q55" s="4"/>
      <c r="R55" s="4"/>
    </row>
    <row r="56" spans="1:18" ht="16.5" customHeight="1">
      <c r="A56" s="4"/>
      <c r="B56" s="4"/>
      <c r="C56" s="34"/>
      <c r="D56" s="4"/>
      <c r="E56" s="4"/>
      <c r="F56" s="4"/>
      <c r="G56" s="4"/>
      <c r="H56" s="4"/>
      <c r="I56" s="4"/>
      <c r="J56" s="4"/>
      <c r="K56" s="4"/>
      <c r="L56" s="4"/>
      <c r="M56" s="4"/>
      <c r="N56" s="4"/>
      <c r="P56" s="4"/>
      <c r="Q56" s="4"/>
      <c r="R56" s="4"/>
    </row>
    <row r="57" spans="1:18" ht="16.5" customHeight="1">
      <c r="A57" s="4"/>
      <c r="B57" s="4"/>
      <c r="C57" s="34"/>
      <c r="D57" s="4"/>
      <c r="E57" s="4"/>
      <c r="F57" s="4"/>
      <c r="G57" s="4"/>
      <c r="H57" s="4"/>
      <c r="I57" s="4"/>
      <c r="J57" s="4"/>
      <c r="K57" s="4"/>
      <c r="L57" s="4"/>
      <c r="M57" s="4"/>
      <c r="N57" s="4"/>
      <c r="P57" s="4"/>
      <c r="Q57" s="4"/>
      <c r="R57" s="4"/>
    </row>
    <row r="58" spans="1:18" ht="16.5" customHeight="1">
      <c r="A58" s="4"/>
      <c r="B58" s="4"/>
      <c r="C58" s="34"/>
      <c r="D58" s="4"/>
      <c r="E58" s="4"/>
      <c r="F58" s="4"/>
      <c r="G58" s="4"/>
      <c r="H58" s="4"/>
      <c r="I58" s="4"/>
      <c r="J58" s="4"/>
      <c r="K58" s="4"/>
      <c r="L58" s="4"/>
      <c r="M58" s="4"/>
      <c r="N58" s="4"/>
      <c r="P58" s="4"/>
      <c r="Q58" s="4"/>
      <c r="R58" s="4"/>
    </row>
    <row r="59" spans="1:18" ht="16.5" customHeight="1">
      <c r="A59" s="4"/>
      <c r="B59" s="4"/>
      <c r="C59" s="34"/>
      <c r="D59" s="4"/>
      <c r="E59" s="4"/>
      <c r="F59" s="4"/>
      <c r="G59" s="4"/>
      <c r="H59" s="4"/>
      <c r="I59" s="4"/>
      <c r="J59" s="4"/>
      <c r="K59" s="4"/>
      <c r="L59" s="4"/>
      <c r="M59" s="4"/>
      <c r="N59" s="4"/>
      <c r="P59" s="4"/>
      <c r="Q59" s="4"/>
      <c r="R59" s="4"/>
    </row>
    <row r="60" spans="1:18" ht="16.5" customHeight="1">
      <c r="A60" s="4"/>
      <c r="B60" s="4"/>
      <c r="C60" s="34"/>
      <c r="D60" s="4"/>
      <c r="E60" s="4"/>
      <c r="F60" s="4"/>
      <c r="G60" s="4"/>
      <c r="H60" s="4"/>
      <c r="I60" s="4"/>
      <c r="J60" s="4"/>
      <c r="K60" s="4"/>
      <c r="L60" s="4"/>
      <c r="M60" s="4"/>
      <c r="N60" s="4"/>
      <c r="P60" s="4"/>
      <c r="Q60" s="4"/>
      <c r="R60" s="4"/>
    </row>
    <row r="61" spans="1:18" ht="16.5" customHeight="1">
      <c r="A61" s="4"/>
      <c r="B61" s="4"/>
      <c r="C61" s="34"/>
      <c r="D61" s="4"/>
      <c r="E61" s="4"/>
      <c r="F61" s="4"/>
      <c r="G61" s="4"/>
      <c r="H61" s="4"/>
      <c r="I61" s="4"/>
      <c r="J61" s="4"/>
      <c r="K61" s="4"/>
      <c r="L61" s="4"/>
      <c r="M61" s="4"/>
      <c r="N61" s="4"/>
      <c r="P61" s="4"/>
      <c r="Q61" s="4"/>
      <c r="R61" s="4"/>
    </row>
    <row r="62" spans="1:18" ht="16.5" customHeight="1">
      <c r="A62" s="4"/>
      <c r="B62" s="4"/>
      <c r="C62" s="34"/>
      <c r="D62" s="4"/>
      <c r="E62" s="4"/>
      <c r="F62" s="4"/>
      <c r="G62" s="4"/>
      <c r="H62" s="4"/>
      <c r="I62" s="4"/>
      <c r="J62" s="4"/>
      <c r="K62" s="4"/>
      <c r="L62" s="4"/>
      <c r="M62" s="4"/>
      <c r="N62" s="4"/>
      <c r="P62" s="4"/>
      <c r="Q62" s="4"/>
      <c r="R62" s="4"/>
    </row>
    <row r="63" spans="1:18" ht="16.5" customHeight="1">
      <c r="A63" s="4"/>
      <c r="B63" s="4"/>
      <c r="C63" s="34"/>
      <c r="D63" s="4"/>
      <c r="E63" s="4"/>
      <c r="F63" s="4"/>
      <c r="G63" s="4"/>
      <c r="H63" s="4"/>
      <c r="I63" s="4"/>
      <c r="J63" s="4"/>
      <c r="K63" s="4"/>
      <c r="L63" s="4"/>
      <c r="M63" s="4"/>
      <c r="N63" s="4"/>
      <c r="P63" s="4"/>
      <c r="Q63" s="4"/>
      <c r="R63" s="4"/>
    </row>
    <row r="64" spans="1:18" ht="16.5" customHeight="1">
      <c r="A64" s="4"/>
      <c r="B64" s="4"/>
      <c r="C64" s="34"/>
      <c r="D64" s="4"/>
      <c r="E64" s="4"/>
      <c r="F64" s="4"/>
      <c r="G64" s="4"/>
      <c r="H64" s="4"/>
      <c r="I64" s="4"/>
      <c r="J64" s="4"/>
      <c r="K64" s="4"/>
      <c r="L64" s="4"/>
      <c r="M64" s="4"/>
      <c r="N64" s="4"/>
      <c r="P64" s="4"/>
      <c r="Q64" s="4"/>
      <c r="R64" s="4"/>
    </row>
    <row r="65" spans="1:18" ht="16.5" customHeight="1">
      <c r="A65" s="4"/>
      <c r="B65" s="4"/>
      <c r="C65" s="34"/>
      <c r="D65" s="4"/>
      <c r="E65" s="4"/>
      <c r="F65" s="4"/>
      <c r="G65" s="4"/>
      <c r="H65" s="4"/>
      <c r="I65" s="4"/>
      <c r="J65" s="4"/>
      <c r="K65" s="4"/>
      <c r="L65" s="4"/>
      <c r="M65" s="4"/>
      <c r="N65" s="4"/>
      <c r="P65" s="4"/>
      <c r="Q65" s="4"/>
      <c r="R65" s="4"/>
    </row>
    <row r="66" spans="1:18" ht="16.5" customHeight="1">
      <c r="A66" s="4"/>
      <c r="B66" s="4"/>
      <c r="C66" s="34"/>
      <c r="D66" s="4"/>
      <c r="E66" s="4"/>
      <c r="F66" s="4"/>
      <c r="G66" s="4"/>
      <c r="H66" s="4"/>
      <c r="I66" s="4"/>
      <c r="J66" s="4"/>
      <c r="K66" s="4"/>
      <c r="L66" s="4"/>
      <c r="M66" s="4"/>
      <c r="N66" s="4"/>
      <c r="P66" s="4"/>
      <c r="Q66" s="4"/>
      <c r="R66" s="4"/>
    </row>
    <row r="67" spans="1:18" ht="16.5" customHeight="1">
      <c r="A67" s="4"/>
      <c r="B67" s="4"/>
      <c r="C67" s="34"/>
      <c r="D67" s="4"/>
      <c r="E67" s="4"/>
      <c r="F67" s="4"/>
      <c r="G67" s="4"/>
      <c r="H67" s="4"/>
      <c r="I67" s="4"/>
      <c r="J67" s="4"/>
      <c r="K67" s="4"/>
      <c r="L67" s="4"/>
      <c r="M67" s="4"/>
      <c r="N67" s="4"/>
      <c r="P67" s="4"/>
      <c r="Q67" s="4"/>
      <c r="R67" s="4"/>
    </row>
    <row r="68" spans="1:18" ht="16.5" customHeight="1">
      <c r="A68" s="4"/>
      <c r="B68" s="4"/>
      <c r="C68" s="34"/>
      <c r="D68" s="4"/>
      <c r="E68" s="4"/>
      <c r="F68" s="4"/>
      <c r="G68" s="4"/>
      <c r="H68" s="4"/>
      <c r="I68" s="4"/>
      <c r="J68" s="4"/>
      <c r="K68" s="4"/>
      <c r="L68" s="4"/>
      <c r="M68" s="4"/>
      <c r="N68" s="4"/>
      <c r="P68" s="4"/>
      <c r="Q68" s="4"/>
      <c r="R68" s="4"/>
    </row>
    <row r="69" spans="1:18" ht="16.5" customHeight="1">
      <c r="A69" s="4"/>
      <c r="B69" s="4"/>
      <c r="C69" s="34"/>
      <c r="D69" s="4"/>
      <c r="E69" s="4"/>
      <c r="F69" s="4"/>
      <c r="G69" s="4"/>
      <c r="H69" s="4"/>
      <c r="I69" s="4"/>
      <c r="J69" s="4"/>
      <c r="K69" s="4"/>
      <c r="L69" s="4"/>
      <c r="M69" s="4"/>
      <c r="N69" s="4"/>
      <c r="P69" s="4"/>
      <c r="Q69" s="4"/>
      <c r="R69" s="4"/>
    </row>
    <row r="70" spans="1:18" ht="16.5" customHeight="1">
      <c r="A70" s="4"/>
      <c r="B70" s="4"/>
      <c r="C70" s="34"/>
      <c r="D70" s="4"/>
      <c r="E70" s="4"/>
      <c r="F70" s="4"/>
      <c r="G70" s="4"/>
      <c r="H70" s="4"/>
      <c r="I70" s="4"/>
      <c r="J70" s="4"/>
      <c r="K70" s="4"/>
      <c r="L70" s="4"/>
      <c r="M70" s="4"/>
      <c r="N70" s="4"/>
      <c r="P70" s="4"/>
      <c r="Q70" s="4"/>
      <c r="R70" s="4"/>
    </row>
    <row r="71" spans="1:18" ht="16.5" customHeight="1">
      <c r="A71" s="4"/>
      <c r="B71" s="4"/>
      <c r="C71" s="34"/>
      <c r="D71" s="4"/>
      <c r="E71" s="4"/>
      <c r="F71" s="4"/>
      <c r="G71" s="4"/>
      <c r="H71" s="4"/>
      <c r="I71" s="4"/>
      <c r="J71" s="4"/>
      <c r="K71" s="4"/>
      <c r="L71" s="4"/>
      <c r="M71" s="4"/>
      <c r="N71" s="4"/>
      <c r="P71" s="4"/>
      <c r="Q71" s="4"/>
      <c r="R71" s="4"/>
    </row>
    <row r="72" spans="1:18" ht="16.5" customHeight="1">
      <c r="A72" s="4"/>
      <c r="B72" s="4"/>
      <c r="C72" s="34"/>
      <c r="D72" s="4"/>
      <c r="E72" s="4"/>
      <c r="F72" s="4"/>
      <c r="G72" s="4"/>
      <c r="H72" s="4"/>
      <c r="I72" s="4"/>
      <c r="J72" s="4"/>
      <c r="K72" s="4"/>
      <c r="L72" s="4"/>
      <c r="M72" s="4"/>
      <c r="N72" s="4"/>
      <c r="P72" s="4"/>
      <c r="Q72" s="4"/>
      <c r="R72" s="4"/>
    </row>
    <row r="73" spans="1:18" ht="16.5" customHeight="1">
      <c r="A73" s="4"/>
      <c r="B73" s="4"/>
      <c r="C73" s="34"/>
      <c r="D73" s="4"/>
      <c r="E73" s="4"/>
      <c r="F73" s="4"/>
      <c r="G73" s="4"/>
      <c r="H73" s="4"/>
      <c r="I73" s="4"/>
      <c r="J73" s="4"/>
      <c r="K73" s="4"/>
      <c r="L73" s="4"/>
      <c r="M73" s="4"/>
      <c r="N73" s="4"/>
      <c r="P73" s="4"/>
      <c r="Q73" s="4"/>
      <c r="R73" s="4"/>
    </row>
    <row r="74" spans="1:18" ht="16.5" customHeight="1">
      <c r="A74" s="4"/>
      <c r="B74" s="4"/>
      <c r="C74" s="34"/>
      <c r="D74" s="4"/>
      <c r="E74" s="4"/>
      <c r="F74" s="4"/>
      <c r="G74" s="4"/>
      <c r="H74" s="4"/>
      <c r="I74" s="4"/>
      <c r="J74" s="4"/>
      <c r="K74" s="4"/>
      <c r="L74" s="4"/>
      <c r="M74" s="4"/>
      <c r="N74" s="4"/>
      <c r="P74" s="4"/>
      <c r="Q74" s="4"/>
      <c r="R74" s="4"/>
    </row>
    <row r="75" spans="1:18" ht="16.5" customHeight="1">
      <c r="A75" s="4"/>
      <c r="B75" s="4"/>
      <c r="C75" s="34"/>
      <c r="D75" s="4"/>
      <c r="E75" s="4"/>
      <c r="F75" s="4"/>
      <c r="G75" s="4"/>
      <c r="H75" s="4"/>
      <c r="I75" s="4"/>
      <c r="J75" s="4"/>
      <c r="K75" s="4"/>
      <c r="L75" s="4"/>
      <c r="M75" s="4"/>
      <c r="N75" s="4"/>
      <c r="P75" s="4"/>
      <c r="Q75" s="4"/>
      <c r="R75" s="4"/>
    </row>
    <row r="76" spans="1:18" ht="16.5" customHeight="1">
      <c r="A76" s="4"/>
      <c r="B76" s="4"/>
      <c r="C76" s="34"/>
      <c r="D76" s="4"/>
      <c r="E76" s="4"/>
      <c r="F76" s="4"/>
      <c r="G76" s="4"/>
      <c r="H76" s="4"/>
      <c r="I76" s="4"/>
      <c r="J76" s="4"/>
      <c r="K76" s="4"/>
      <c r="L76" s="4"/>
      <c r="M76" s="4"/>
      <c r="N76" s="4"/>
      <c r="P76" s="4"/>
      <c r="Q76" s="4"/>
      <c r="R76" s="4"/>
    </row>
    <row r="77" spans="1:18" ht="16.5" customHeight="1">
      <c r="A77" s="4"/>
      <c r="B77" s="4"/>
      <c r="C77" s="34"/>
      <c r="D77" s="4"/>
      <c r="E77" s="4"/>
      <c r="F77" s="4"/>
      <c r="G77" s="4"/>
      <c r="H77" s="4"/>
      <c r="I77" s="4"/>
      <c r="J77" s="4"/>
      <c r="K77" s="4"/>
      <c r="L77" s="4"/>
      <c r="M77" s="4"/>
      <c r="N77" s="4"/>
      <c r="P77" s="4"/>
      <c r="Q77" s="4"/>
      <c r="R77" s="4"/>
    </row>
    <row r="78" spans="1:18" ht="16.5" customHeight="1">
      <c r="A78" s="4"/>
      <c r="B78" s="4"/>
      <c r="C78" s="34"/>
      <c r="D78" s="4"/>
      <c r="E78" s="4"/>
      <c r="F78" s="4"/>
      <c r="G78" s="4"/>
      <c r="H78" s="4"/>
      <c r="I78" s="4"/>
      <c r="J78" s="4"/>
      <c r="K78" s="4"/>
      <c r="L78" s="4"/>
      <c r="M78" s="4"/>
      <c r="N78" s="4"/>
      <c r="P78" s="4"/>
      <c r="Q78" s="4"/>
      <c r="R78" s="4"/>
    </row>
    <row r="79" spans="1:18" ht="16.5" customHeight="1">
      <c r="A79" s="4"/>
      <c r="B79" s="4"/>
      <c r="C79" s="34"/>
      <c r="D79" s="4"/>
      <c r="E79" s="4"/>
      <c r="F79" s="4"/>
      <c r="G79" s="4"/>
      <c r="H79" s="4"/>
      <c r="I79" s="4"/>
      <c r="J79" s="4"/>
      <c r="K79" s="4"/>
      <c r="L79" s="4"/>
      <c r="M79" s="4"/>
      <c r="N79" s="4"/>
      <c r="P79" s="4"/>
      <c r="Q79" s="4"/>
      <c r="R79" s="4"/>
    </row>
    <row r="80" spans="1:18" ht="16.5" customHeight="1">
      <c r="A80" s="4"/>
      <c r="B80" s="4"/>
      <c r="C80" s="34"/>
      <c r="D80" s="4"/>
      <c r="E80" s="4"/>
      <c r="F80" s="4"/>
      <c r="G80" s="4"/>
      <c r="H80" s="4"/>
      <c r="I80" s="4"/>
      <c r="J80" s="4"/>
      <c r="K80" s="4"/>
      <c r="L80" s="4"/>
      <c r="M80" s="4"/>
      <c r="N80" s="4"/>
      <c r="P80" s="4"/>
      <c r="Q80" s="4"/>
      <c r="R80" s="4"/>
    </row>
    <row r="81" spans="1:18" ht="16.5" customHeight="1">
      <c r="A81" s="4"/>
      <c r="B81" s="4"/>
      <c r="C81" s="34"/>
      <c r="D81" s="4"/>
      <c r="E81" s="4"/>
      <c r="F81" s="4"/>
      <c r="G81" s="4"/>
      <c r="H81" s="4"/>
      <c r="I81" s="4"/>
      <c r="J81" s="4"/>
      <c r="K81" s="4"/>
      <c r="L81" s="4"/>
      <c r="M81" s="4"/>
      <c r="N81" s="4"/>
      <c r="P81" s="4"/>
      <c r="Q81" s="4"/>
      <c r="R81" s="4"/>
    </row>
    <row r="82" spans="1:18" ht="16.5" customHeight="1">
      <c r="A82" s="4"/>
      <c r="B82" s="4"/>
      <c r="C82" s="34"/>
      <c r="D82" s="4"/>
      <c r="E82" s="4"/>
      <c r="F82" s="4"/>
      <c r="G82" s="4"/>
      <c r="H82" s="4"/>
      <c r="I82" s="4"/>
      <c r="J82" s="4"/>
      <c r="K82" s="4"/>
      <c r="L82" s="4"/>
      <c r="M82" s="4"/>
      <c r="N82" s="4"/>
      <c r="P82" s="4"/>
      <c r="Q82" s="4"/>
      <c r="R82" s="4"/>
    </row>
    <row r="83" spans="1:18" ht="16.5" customHeight="1">
      <c r="A83" s="4"/>
      <c r="B83" s="4"/>
      <c r="C83" s="34"/>
      <c r="D83" s="4"/>
      <c r="E83" s="4"/>
      <c r="F83" s="4"/>
      <c r="G83" s="4"/>
      <c r="H83" s="4"/>
      <c r="I83" s="4"/>
      <c r="J83" s="4"/>
      <c r="K83" s="4"/>
      <c r="L83" s="4"/>
      <c r="M83" s="4"/>
      <c r="N83" s="4"/>
      <c r="P83" s="4"/>
      <c r="Q83" s="4"/>
      <c r="R83" s="4"/>
    </row>
    <row r="84" spans="1:18" ht="16.5" customHeight="1">
      <c r="A84" s="4"/>
      <c r="B84" s="4"/>
      <c r="C84" s="34"/>
      <c r="D84" s="4"/>
      <c r="E84" s="4"/>
      <c r="F84" s="4"/>
      <c r="G84" s="4"/>
      <c r="H84" s="4"/>
      <c r="I84" s="4"/>
      <c r="J84" s="4"/>
      <c r="K84" s="4"/>
      <c r="L84" s="4"/>
      <c r="M84" s="4"/>
      <c r="N84" s="4"/>
      <c r="P84" s="4"/>
      <c r="Q84" s="4"/>
      <c r="R84" s="4"/>
    </row>
    <row r="85" spans="1:18" ht="16.5" customHeight="1">
      <c r="A85" s="4"/>
      <c r="B85" s="4"/>
      <c r="C85" s="34"/>
      <c r="D85" s="4"/>
      <c r="E85" s="4"/>
      <c r="F85" s="4"/>
      <c r="G85" s="4"/>
      <c r="H85" s="4"/>
      <c r="I85" s="4"/>
      <c r="J85" s="4"/>
      <c r="K85" s="4"/>
      <c r="L85" s="4"/>
      <c r="M85" s="4"/>
      <c r="N85" s="4"/>
      <c r="P85" s="4"/>
      <c r="Q85" s="4"/>
      <c r="R85" s="4"/>
    </row>
    <row r="86" spans="1:18" ht="16.5" customHeight="1">
      <c r="A86" s="4"/>
      <c r="B86" s="4"/>
      <c r="C86" s="34"/>
      <c r="D86" s="4"/>
      <c r="E86" s="4"/>
      <c r="F86" s="4"/>
      <c r="G86" s="4"/>
      <c r="H86" s="4"/>
      <c r="I86" s="4"/>
      <c r="J86" s="4"/>
      <c r="K86" s="4"/>
      <c r="L86" s="4"/>
      <c r="M86" s="4"/>
      <c r="N86" s="4"/>
      <c r="P86" s="4"/>
      <c r="Q86" s="4"/>
      <c r="R86" s="4"/>
    </row>
    <row r="87" spans="1:18" ht="16.5" customHeight="1">
      <c r="A87" s="4"/>
      <c r="B87" s="4"/>
      <c r="C87" s="34"/>
      <c r="D87" s="4"/>
      <c r="E87" s="4"/>
      <c r="F87" s="4"/>
      <c r="G87" s="4"/>
      <c r="H87" s="4"/>
      <c r="I87" s="4"/>
      <c r="J87" s="4"/>
      <c r="K87" s="4"/>
      <c r="L87" s="4"/>
      <c r="M87" s="4"/>
      <c r="N87" s="4"/>
      <c r="P87" s="4"/>
      <c r="Q87" s="4"/>
      <c r="R87" s="4"/>
    </row>
    <row r="88" spans="1:18" ht="16.5" customHeight="1">
      <c r="A88" s="4"/>
      <c r="B88" s="4"/>
      <c r="C88" s="34"/>
      <c r="D88" s="4"/>
      <c r="E88" s="4"/>
      <c r="F88" s="4"/>
      <c r="G88" s="4"/>
      <c r="H88" s="4"/>
      <c r="I88" s="4"/>
      <c r="J88" s="4"/>
      <c r="K88" s="4"/>
      <c r="L88" s="4"/>
      <c r="M88" s="4"/>
      <c r="N88" s="4"/>
      <c r="P88" s="4"/>
      <c r="Q88" s="4"/>
      <c r="R88" s="4"/>
    </row>
    <row r="89" spans="1:18" ht="16.5" customHeight="1">
      <c r="A89" s="4"/>
      <c r="B89" s="4"/>
      <c r="C89" s="34"/>
      <c r="D89" s="4"/>
      <c r="E89" s="4"/>
      <c r="F89" s="4"/>
      <c r="G89" s="4"/>
      <c r="H89" s="4"/>
      <c r="I89" s="4"/>
      <c r="J89" s="4"/>
      <c r="K89" s="4"/>
      <c r="L89" s="4"/>
      <c r="M89" s="4"/>
      <c r="N89" s="4"/>
      <c r="P89" s="4"/>
      <c r="Q89" s="4"/>
      <c r="R89" s="4"/>
    </row>
    <row r="90" spans="1:18" ht="16.5" customHeight="1">
      <c r="A90" s="4"/>
      <c r="B90" s="4"/>
      <c r="C90" s="34"/>
      <c r="D90" s="4"/>
      <c r="E90" s="4"/>
      <c r="F90" s="4"/>
      <c r="G90" s="4"/>
      <c r="H90" s="4"/>
      <c r="I90" s="4"/>
      <c r="J90" s="4"/>
      <c r="K90" s="4"/>
      <c r="L90" s="4"/>
      <c r="M90" s="4"/>
      <c r="N90" s="4"/>
      <c r="P90" s="4"/>
      <c r="Q90" s="4"/>
      <c r="R90" s="4"/>
    </row>
    <row r="91" spans="1:18" ht="16.5" customHeight="1">
      <c r="A91" s="4"/>
      <c r="B91" s="4"/>
      <c r="C91" s="34"/>
      <c r="D91" s="4"/>
      <c r="E91" s="4"/>
      <c r="F91" s="4"/>
      <c r="G91" s="4"/>
      <c r="H91" s="4"/>
      <c r="I91" s="4"/>
      <c r="J91" s="4"/>
      <c r="K91" s="4"/>
      <c r="L91" s="4"/>
      <c r="M91" s="4"/>
      <c r="N91" s="4"/>
      <c r="P91" s="4"/>
      <c r="Q91" s="4"/>
      <c r="R91" s="4"/>
    </row>
    <row r="92" spans="1:18" ht="16.5" customHeight="1">
      <c r="A92" s="4"/>
      <c r="B92" s="4"/>
      <c r="C92" s="34"/>
      <c r="D92" s="4"/>
      <c r="E92" s="4"/>
      <c r="F92" s="4"/>
      <c r="G92" s="4"/>
      <c r="H92" s="4"/>
      <c r="I92" s="4"/>
      <c r="J92" s="4"/>
      <c r="K92" s="4"/>
      <c r="L92" s="4"/>
      <c r="M92" s="4"/>
      <c r="N92" s="4"/>
      <c r="P92" s="4"/>
      <c r="Q92" s="4"/>
      <c r="R92" s="4"/>
    </row>
    <row r="93" spans="1:18" ht="16.5" customHeight="1">
      <c r="A93" s="4"/>
      <c r="B93" s="4"/>
      <c r="C93" s="34"/>
      <c r="D93" s="4"/>
      <c r="E93" s="4"/>
      <c r="F93" s="4"/>
      <c r="G93" s="4"/>
      <c r="H93" s="4"/>
      <c r="I93" s="4"/>
      <c r="J93" s="4"/>
      <c r="K93" s="4"/>
      <c r="L93" s="4"/>
      <c r="M93" s="4"/>
      <c r="N93" s="4"/>
      <c r="P93" s="4"/>
      <c r="Q93" s="4"/>
      <c r="R93" s="4"/>
    </row>
    <row r="94" spans="1:18" ht="16.5" customHeight="1">
      <c r="A94" s="4"/>
      <c r="B94" s="4"/>
      <c r="C94" s="34"/>
      <c r="D94" s="4"/>
      <c r="E94" s="4"/>
      <c r="F94" s="4"/>
      <c r="G94" s="4"/>
      <c r="H94" s="4"/>
      <c r="I94" s="4"/>
      <c r="J94" s="4"/>
      <c r="K94" s="4"/>
      <c r="L94" s="4"/>
      <c r="M94" s="4"/>
      <c r="N94" s="4"/>
      <c r="P94" s="4"/>
      <c r="Q94" s="4"/>
      <c r="R94" s="4"/>
    </row>
    <row r="95" spans="1:18" ht="16.5" customHeight="1">
      <c r="A95" s="4"/>
      <c r="B95" s="4"/>
      <c r="C95" s="34"/>
      <c r="D95" s="4"/>
      <c r="E95" s="4"/>
      <c r="F95" s="4"/>
      <c r="G95" s="4"/>
      <c r="H95" s="4"/>
      <c r="I95" s="4"/>
      <c r="J95" s="4"/>
      <c r="K95" s="4"/>
      <c r="L95" s="4"/>
      <c r="M95" s="4"/>
      <c r="N95" s="4"/>
      <c r="P95" s="4"/>
      <c r="Q95" s="4"/>
      <c r="R95" s="4"/>
    </row>
    <row r="96" spans="1:18" ht="16.5" customHeight="1">
      <c r="A96" s="4"/>
      <c r="B96" s="4"/>
      <c r="C96" s="34"/>
      <c r="D96" s="4"/>
      <c r="E96" s="4"/>
      <c r="F96" s="4"/>
      <c r="G96" s="4"/>
      <c r="H96" s="4"/>
      <c r="I96" s="4"/>
      <c r="J96" s="4"/>
      <c r="K96" s="4"/>
      <c r="L96" s="4"/>
      <c r="M96" s="4"/>
      <c r="N96" s="4"/>
      <c r="P96" s="4"/>
      <c r="Q96" s="4"/>
      <c r="R96" s="4"/>
    </row>
    <row r="97" spans="1:18" ht="16.5" customHeight="1">
      <c r="A97" s="4"/>
      <c r="B97" s="4"/>
      <c r="C97" s="34"/>
      <c r="D97" s="4"/>
      <c r="E97" s="4"/>
      <c r="F97" s="4"/>
      <c r="G97" s="4"/>
      <c r="H97" s="4"/>
      <c r="I97" s="4"/>
      <c r="J97" s="4"/>
      <c r="K97" s="4"/>
      <c r="L97" s="4"/>
      <c r="M97" s="4"/>
      <c r="N97" s="4"/>
      <c r="P97" s="4"/>
      <c r="Q97" s="4"/>
      <c r="R97" s="4"/>
    </row>
    <row r="98" spans="1:18" ht="16.5" customHeight="1">
      <c r="A98" s="4"/>
      <c r="B98" s="4"/>
      <c r="C98" s="34"/>
      <c r="D98" s="4"/>
      <c r="E98" s="4"/>
      <c r="F98" s="4"/>
      <c r="G98" s="4"/>
      <c r="H98" s="4"/>
      <c r="I98" s="4"/>
      <c r="J98" s="4"/>
      <c r="K98" s="4"/>
      <c r="L98" s="4"/>
      <c r="M98" s="4"/>
      <c r="N98" s="4"/>
      <c r="P98" s="4"/>
      <c r="Q98" s="4"/>
      <c r="R98" s="4"/>
    </row>
    <row r="99" spans="1:18" ht="16.5" customHeight="1">
      <c r="A99" s="4"/>
      <c r="B99" s="4"/>
      <c r="C99" s="34"/>
      <c r="D99" s="4"/>
      <c r="E99" s="4"/>
      <c r="F99" s="4"/>
      <c r="G99" s="4"/>
      <c r="H99" s="4"/>
      <c r="I99" s="4"/>
      <c r="J99" s="4"/>
      <c r="K99" s="4"/>
      <c r="L99" s="4"/>
      <c r="M99" s="4"/>
      <c r="N99" s="4"/>
      <c r="P99" s="4"/>
      <c r="Q99" s="4"/>
      <c r="R99" s="4"/>
    </row>
    <row r="100" spans="1:18" ht="16.5" customHeight="1">
      <c r="A100" s="4"/>
      <c r="B100" s="4"/>
      <c r="C100" s="34"/>
      <c r="D100" s="4"/>
      <c r="E100" s="4"/>
      <c r="F100" s="4"/>
      <c r="G100" s="4"/>
      <c r="H100" s="4"/>
      <c r="I100" s="4"/>
      <c r="J100" s="4"/>
      <c r="K100" s="4"/>
      <c r="L100" s="4"/>
      <c r="M100" s="4"/>
      <c r="N100" s="4"/>
      <c r="P100" s="4"/>
      <c r="Q100" s="4"/>
      <c r="R100" s="4"/>
    </row>
    <row r="101" spans="1:18" ht="16.5" customHeight="1">
      <c r="A101" s="4"/>
      <c r="B101" s="4"/>
      <c r="C101" s="34"/>
      <c r="D101" s="4"/>
      <c r="E101" s="4"/>
      <c r="F101" s="4"/>
      <c r="G101" s="4"/>
      <c r="H101" s="4"/>
      <c r="I101" s="4"/>
      <c r="J101" s="4"/>
      <c r="K101" s="4"/>
      <c r="L101" s="4"/>
      <c r="M101" s="4"/>
      <c r="N101" s="4"/>
      <c r="P101" s="4"/>
      <c r="Q101" s="4"/>
      <c r="R101" s="4"/>
    </row>
    <row r="102" spans="1:18" ht="16.5" customHeight="1">
      <c r="A102" s="4"/>
      <c r="B102" s="4"/>
      <c r="C102" s="34"/>
      <c r="D102" s="4"/>
      <c r="E102" s="4"/>
      <c r="F102" s="4"/>
      <c r="G102" s="4"/>
      <c r="H102" s="4"/>
      <c r="I102" s="4"/>
      <c r="J102" s="4"/>
      <c r="K102" s="4"/>
      <c r="L102" s="4"/>
      <c r="M102" s="4"/>
      <c r="N102" s="4"/>
      <c r="P102" s="4"/>
      <c r="Q102" s="4"/>
      <c r="R102" s="4"/>
    </row>
    <row r="103" spans="1:18" ht="16.5" customHeight="1">
      <c r="A103" s="4"/>
      <c r="B103" s="4"/>
      <c r="C103" s="34"/>
      <c r="D103" s="4"/>
      <c r="E103" s="4"/>
      <c r="F103" s="4"/>
      <c r="G103" s="4"/>
      <c r="H103" s="4"/>
      <c r="I103" s="4"/>
      <c r="J103" s="4"/>
      <c r="K103" s="4"/>
      <c r="L103" s="4"/>
      <c r="M103" s="4"/>
      <c r="N103" s="4"/>
      <c r="P103" s="4"/>
      <c r="Q103" s="4"/>
      <c r="R103" s="4"/>
    </row>
    <row r="104" spans="1:18" ht="16.5" customHeight="1">
      <c r="A104" s="4"/>
      <c r="B104" s="4"/>
      <c r="C104" s="34"/>
      <c r="D104" s="4"/>
      <c r="E104" s="4"/>
      <c r="F104" s="4"/>
      <c r="G104" s="4"/>
      <c r="H104" s="4"/>
      <c r="I104" s="4"/>
      <c r="J104" s="4"/>
      <c r="K104" s="4"/>
      <c r="L104" s="4"/>
      <c r="M104" s="4"/>
      <c r="N104" s="4"/>
      <c r="P104" s="4"/>
      <c r="Q104" s="4"/>
      <c r="R104" s="4"/>
    </row>
    <row r="105" spans="1:18" ht="16.5" customHeight="1">
      <c r="A105" s="4"/>
      <c r="B105" s="4"/>
      <c r="C105" s="34"/>
      <c r="D105" s="4"/>
      <c r="E105" s="4"/>
      <c r="F105" s="4"/>
      <c r="G105" s="4"/>
      <c r="H105" s="4"/>
      <c r="I105" s="4"/>
      <c r="J105" s="4"/>
      <c r="K105" s="4"/>
      <c r="L105" s="4"/>
      <c r="M105" s="4"/>
      <c r="N105" s="4"/>
      <c r="P105" s="4"/>
      <c r="Q105" s="4"/>
      <c r="R105" s="4"/>
    </row>
    <row r="106" spans="1:18" ht="16.5" customHeight="1">
      <c r="A106" s="4"/>
      <c r="B106" s="4"/>
      <c r="C106" s="34"/>
      <c r="D106" s="4"/>
      <c r="E106" s="4"/>
      <c r="F106" s="4"/>
      <c r="G106" s="4"/>
      <c r="H106" s="4"/>
      <c r="I106" s="4"/>
      <c r="J106" s="4"/>
      <c r="K106" s="4"/>
      <c r="L106" s="4"/>
      <c r="M106" s="4"/>
      <c r="N106" s="4"/>
      <c r="P106" s="4"/>
      <c r="Q106" s="4"/>
      <c r="R106" s="4"/>
    </row>
    <row r="107" spans="1:18" ht="16.5" customHeight="1">
      <c r="A107" s="4"/>
      <c r="B107" s="4"/>
      <c r="C107" s="34"/>
      <c r="D107" s="4"/>
      <c r="E107" s="4"/>
      <c r="F107" s="4"/>
      <c r="G107" s="4"/>
      <c r="H107" s="4"/>
      <c r="I107" s="4"/>
      <c r="J107" s="4"/>
      <c r="K107" s="4"/>
      <c r="L107" s="4"/>
      <c r="M107" s="4"/>
      <c r="N107" s="4"/>
      <c r="P107" s="4"/>
      <c r="Q107" s="4"/>
      <c r="R107" s="4"/>
    </row>
    <row r="108" spans="1:18" ht="16.5" customHeight="1">
      <c r="A108" s="4"/>
      <c r="B108" s="4"/>
      <c r="C108" s="34"/>
      <c r="D108" s="4"/>
      <c r="E108" s="4"/>
      <c r="F108" s="4"/>
      <c r="G108" s="4"/>
      <c r="H108" s="4"/>
      <c r="I108" s="4"/>
      <c r="J108" s="4"/>
      <c r="K108" s="4"/>
      <c r="L108" s="4"/>
      <c r="M108" s="4"/>
      <c r="N108" s="4"/>
      <c r="P108" s="4"/>
      <c r="Q108" s="4"/>
      <c r="R108" s="4"/>
    </row>
    <row r="109" spans="1:18" ht="16.5" customHeight="1">
      <c r="A109" s="4"/>
      <c r="B109" s="4"/>
      <c r="C109" s="34"/>
      <c r="D109" s="4"/>
      <c r="E109" s="4"/>
      <c r="F109" s="4"/>
      <c r="G109" s="4"/>
      <c r="H109" s="4"/>
      <c r="I109" s="4"/>
      <c r="J109" s="4"/>
      <c r="K109" s="4"/>
      <c r="L109" s="4"/>
      <c r="M109" s="4"/>
      <c r="N109" s="4"/>
      <c r="P109" s="4"/>
      <c r="Q109" s="4"/>
      <c r="R109" s="4"/>
    </row>
    <row r="110" spans="1:18" ht="16.5" customHeight="1">
      <c r="A110" s="4"/>
      <c r="B110" s="4"/>
      <c r="C110" s="34"/>
      <c r="D110" s="4"/>
      <c r="E110" s="4"/>
      <c r="F110" s="4"/>
      <c r="G110" s="4"/>
      <c r="H110" s="4"/>
      <c r="I110" s="4"/>
      <c r="J110" s="4"/>
      <c r="K110" s="4"/>
      <c r="L110" s="4"/>
      <c r="M110" s="4"/>
      <c r="N110" s="4"/>
      <c r="P110" s="4"/>
      <c r="Q110" s="4"/>
      <c r="R110" s="4"/>
    </row>
    <row r="111" spans="1:18" ht="16.5" customHeight="1">
      <c r="A111" s="4"/>
      <c r="B111" s="4"/>
      <c r="C111" s="34"/>
      <c r="D111" s="4"/>
      <c r="E111" s="4"/>
      <c r="F111" s="4"/>
      <c r="G111" s="4"/>
      <c r="H111" s="4"/>
      <c r="I111" s="4"/>
      <c r="J111" s="4"/>
      <c r="K111" s="4"/>
      <c r="L111" s="4"/>
      <c r="M111" s="4"/>
      <c r="N111" s="4"/>
      <c r="P111" s="4"/>
      <c r="Q111" s="4"/>
      <c r="R111" s="4"/>
    </row>
    <row r="112" spans="1:18" ht="16.5" customHeight="1">
      <c r="A112" s="4"/>
      <c r="B112" s="4"/>
      <c r="C112" s="34"/>
      <c r="D112" s="4"/>
      <c r="E112" s="4"/>
      <c r="F112" s="4"/>
      <c r="G112" s="4"/>
      <c r="H112" s="4"/>
      <c r="I112" s="4"/>
      <c r="J112" s="4"/>
      <c r="K112" s="4"/>
      <c r="L112" s="4"/>
      <c r="M112" s="4"/>
      <c r="N112" s="4"/>
      <c r="P112" s="4"/>
      <c r="Q112" s="4"/>
      <c r="R112" s="4"/>
    </row>
    <row r="113" spans="1:18" ht="16.5" customHeight="1">
      <c r="A113" s="4"/>
      <c r="B113" s="4"/>
      <c r="C113" s="34"/>
      <c r="D113" s="4"/>
      <c r="E113" s="4"/>
      <c r="F113" s="4"/>
      <c r="G113" s="4"/>
      <c r="H113" s="4"/>
      <c r="I113" s="4"/>
      <c r="J113" s="4"/>
      <c r="K113" s="4"/>
      <c r="L113" s="4"/>
      <c r="M113" s="4"/>
      <c r="N113" s="4"/>
      <c r="P113" s="4"/>
      <c r="Q113" s="4"/>
      <c r="R113" s="4"/>
    </row>
    <row r="114" spans="1:18" ht="16.5" customHeight="1">
      <c r="A114" s="4"/>
      <c r="B114" s="4"/>
      <c r="C114" s="34"/>
      <c r="D114" s="4"/>
      <c r="E114" s="4"/>
      <c r="F114" s="4"/>
      <c r="G114" s="4"/>
      <c r="H114" s="4"/>
      <c r="I114" s="4"/>
      <c r="J114" s="4"/>
      <c r="K114" s="4"/>
      <c r="L114" s="4"/>
      <c r="M114" s="4"/>
      <c r="N114" s="4"/>
      <c r="P114" s="4"/>
      <c r="Q114" s="4"/>
      <c r="R114" s="4"/>
    </row>
    <row r="115" spans="1:18" ht="16.5" customHeight="1">
      <c r="A115" s="4"/>
      <c r="B115" s="4"/>
      <c r="C115" s="34"/>
      <c r="D115" s="4"/>
      <c r="E115" s="4"/>
      <c r="F115" s="4"/>
      <c r="G115" s="4"/>
      <c r="H115" s="4"/>
      <c r="I115" s="4"/>
      <c r="J115" s="4"/>
      <c r="K115" s="4"/>
      <c r="L115" s="4"/>
      <c r="M115" s="4"/>
      <c r="N115" s="4"/>
      <c r="P115" s="4"/>
      <c r="Q115" s="4"/>
      <c r="R115" s="4"/>
    </row>
    <row r="116" spans="1:18" ht="16.5" customHeight="1">
      <c r="A116" s="4"/>
      <c r="B116" s="4"/>
      <c r="C116" s="34"/>
      <c r="D116" s="4"/>
      <c r="E116" s="4"/>
      <c r="F116" s="4"/>
      <c r="G116" s="4"/>
      <c r="H116" s="4"/>
      <c r="I116" s="4"/>
      <c r="J116" s="4"/>
      <c r="K116" s="4"/>
      <c r="L116" s="4"/>
      <c r="M116" s="4"/>
      <c r="N116" s="4"/>
      <c r="P116" s="4"/>
      <c r="Q116" s="4"/>
      <c r="R116" s="4"/>
    </row>
    <row r="117" spans="1:18" ht="16.5" customHeight="1">
      <c r="A117" s="4"/>
      <c r="B117" s="4"/>
      <c r="C117" s="34"/>
      <c r="D117" s="4"/>
      <c r="E117" s="4"/>
      <c r="F117" s="4"/>
      <c r="G117" s="4"/>
      <c r="H117" s="4"/>
      <c r="I117" s="4"/>
      <c r="J117" s="4"/>
      <c r="K117" s="4"/>
      <c r="L117" s="4"/>
      <c r="M117" s="4"/>
      <c r="N117" s="4"/>
      <c r="P117" s="4"/>
      <c r="Q117" s="4"/>
      <c r="R117" s="4"/>
    </row>
    <row r="118" spans="1:18" ht="16.5" customHeight="1">
      <c r="A118" s="4"/>
      <c r="B118" s="4"/>
      <c r="C118" s="34"/>
      <c r="D118" s="4"/>
      <c r="E118" s="4"/>
      <c r="F118" s="4"/>
      <c r="G118" s="4"/>
      <c r="H118" s="4"/>
      <c r="I118" s="4"/>
      <c r="J118" s="4"/>
      <c r="K118" s="4"/>
      <c r="L118" s="4"/>
      <c r="M118" s="4"/>
      <c r="N118" s="4"/>
      <c r="P118" s="4"/>
      <c r="Q118" s="4"/>
      <c r="R118" s="4"/>
    </row>
    <row r="119" spans="1:18" ht="16.5" customHeight="1">
      <c r="A119" s="4"/>
      <c r="B119" s="4"/>
      <c r="C119" s="34"/>
      <c r="D119" s="4"/>
      <c r="E119" s="4"/>
      <c r="F119" s="4"/>
      <c r="G119" s="4"/>
      <c r="H119" s="4"/>
      <c r="I119" s="4"/>
      <c r="J119" s="4"/>
      <c r="K119" s="4"/>
      <c r="L119" s="4"/>
      <c r="M119" s="4"/>
      <c r="N119" s="4"/>
      <c r="P119" s="4"/>
      <c r="Q119" s="4"/>
      <c r="R119" s="4"/>
    </row>
    <row r="120" spans="1:18" ht="16.5" customHeight="1">
      <c r="A120" s="4"/>
      <c r="B120" s="4"/>
      <c r="C120" s="34"/>
      <c r="D120" s="4"/>
      <c r="E120" s="4"/>
      <c r="F120" s="4"/>
      <c r="G120" s="4"/>
      <c r="H120" s="4"/>
      <c r="I120" s="4"/>
      <c r="J120" s="4"/>
      <c r="K120" s="4"/>
      <c r="L120" s="4"/>
      <c r="M120" s="4"/>
      <c r="N120" s="4"/>
      <c r="P120" s="4"/>
      <c r="Q120" s="4"/>
      <c r="R120" s="4"/>
    </row>
    <row r="121" spans="1:18" ht="16.5" customHeight="1">
      <c r="A121" s="4"/>
      <c r="B121" s="4"/>
      <c r="C121" s="34"/>
      <c r="D121" s="4"/>
      <c r="E121" s="4"/>
      <c r="F121" s="4"/>
      <c r="G121" s="4"/>
      <c r="H121" s="4"/>
      <c r="I121" s="4"/>
      <c r="J121" s="4"/>
      <c r="K121" s="4"/>
      <c r="L121" s="4"/>
      <c r="M121" s="4"/>
      <c r="N121" s="4"/>
      <c r="P121" s="4"/>
      <c r="Q121" s="4"/>
      <c r="R121" s="4"/>
    </row>
    <row r="122" spans="1:18" ht="16.5" customHeight="1">
      <c r="A122" s="4"/>
      <c r="B122" s="4"/>
      <c r="C122" s="34"/>
      <c r="D122" s="4"/>
      <c r="E122" s="4"/>
      <c r="F122" s="4"/>
      <c r="G122" s="4"/>
      <c r="H122" s="4"/>
      <c r="I122" s="4"/>
      <c r="J122" s="4"/>
      <c r="K122" s="4"/>
      <c r="L122" s="4"/>
      <c r="M122" s="4"/>
      <c r="N122" s="4"/>
      <c r="P122" s="4"/>
      <c r="Q122" s="4"/>
      <c r="R122" s="4"/>
    </row>
    <row r="123" spans="1:18" ht="16.5" customHeight="1">
      <c r="A123" s="4"/>
      <c r="B123" s="4"/>
      <c r="C123" s="34"/>
      <c r="D123" s="4"/>
      <c r="E123" s="4"/>
      <c r="F123" s="4"/>
      <c r="G123" s="4"/>
      <c r="H123" s="4"/>
      <c r="I123" s="4"/>
      <c r="J123" s="4"/>
      <c r="K123" s="4"/>
      <c r="L123" s="4"/>
      <c r="M123" s="4"/>
      <c r="N123" s="4"/>
      <c r="P123" s="4"/>
      <c r="Q123" s="4"/>
      <c r="R123" s="4"/>
    </row>
    <row r="124" spans="1:18" ht="16.5" customHeight="1">
      <c r="A124" s="4"/>
      <c r="B124" s="4"/>
      <c r="C124" s="34"/>
      <c r="D124" s="4"/>
      <c r="E124" s="4"/>
      <c r="F124" s="4"/>
      <c r="G124" s="4"/>
      <c r="H124" s="4"/>
      <c r="I124" s="4"/>
      <c r="J124" s="4"/>
      <c r="K124" s="4"/>
      <c r="L124" s="4"/>
      <c r="M124" s="4"/>
      <c r="N124" s="4"/>
      <c r="P124" s="4"/>
      <c r="Q124" s="4"/>
      <c r="R124" s="4"/>
    </row>
    <row r="125" spans="1:18" ht="16.5" customHeight="1">
      <c r="A125" s="4"/>
      <c r="B125" s="4"/>
      <c r="C125" s="34"/>
      <c r="D125" s="4"/>
      <c r="E125" s="4"/>
      <c r="F125" s="4"/>
      <c r="G125" s="4"/>
      <c r="H125" s="4"/>
      <c r="I125" s="4"/>
      <c r="J125" s="4"/>
      <c r="K125" s="4"/>
      <c r="L125" s="4"/>
      <c r="M125" s="4"/>
      <c r="N125" s="4"/>
      <c r="P125" s="4"/>
      <c r="Q125" s="4"/>
      <c r="R125" s="4"/>
    </row>
    <row r="126" spans="1:18" ht="16.5" customHeight="1">
      <c r="A126" s="4"/>
      <c r="B126" s="4"/>
      <c r="C126" s="34"/>
      <c r="D126" s="4"/>
      <c r="E126" s="4"/>
      <c r="F126" s="4"/>
      <c r="G126" s="4"/>
      <c r="H126" s="4"/>
      <c r="I126" s="4"/>
      <c r="J126" s="4"/>
      <c r="K126" s="4"/>
      <c r="L126" s="4"/>
      <c r="M126" s="4"/>
      <c r="N126" s="4"/>
      <c r="P126" s="4"/>
      <c r="Q126" s="4"/>
      <c r="R126" s="4"/>
    </row>
    <row r="127" spans="1:18" ht="16.5" customHeight="1">
      <c r="A127" s="4"/>
      <c r="B127" s="4"/>
      <c r="C127" s="34"/>
      <c r="D127" s="4"/>
      <c r="E127" s="4"/>
      <c r="F127" s="4"/>
      <c r="G127" s="4"/>
      <c r="H127" s="4"/>
      <c r="I127" s="4"/>
      <c r="J127" s="4"/>
      <c r="K127" s="4"/>
      <c r="L127" s="4"/>
      <c r="M127" s="4"/>
      <c r="N127" s="4"/>
      <c r="P127" s="4"/>
      <c r="Q127" s="4"/>
      <c r="R127" s="4"/>
    </row>
    <row r="128" spans="1:18" ht="16.5" customHeight="1">
      <c r="A128" s="4"/>
      <c r="B128" s="4"/>
      <c r="C128" s="34"/>
      <c r="D128" s="4"/>
      <c r="E128" s="4"/>
      <c r="F128" s="4"/>
      <c r="G128" s="4"/>
      <c r="H128" s="4"/>
      <c r="I128" s="4"/>
      <c r="J128" s="4"/>
      <c r="K128" s="4"/>
      <c r="L128" s="4"/>
      <c r="M128" s="4"/>
      <c r="N128" s="4"/>
      <c r="P128" s="4"/>
      <c r="Q128" s="4"/>
      <c r="R128" s="4"/>
    </row>
    <row r="129" spans="1:18" ht="16.5" customHeight="1">
      <c r="A129" s="4"/>
      <c r="B129" s="4"/>
      <c r="C129" s="34"/>
      <c r="D129" s="4"/>
      <c r="E129" s="4"/>
      <c r="F129" s="4"/>
      <c r="G129" s="4"/>
      <c r="H129" s="4"/>
      <c r="I129" s="4"/>
      <c r="J129" s="4"/>
      <c r="K129" s="4"/>
      <c r="L129" s="4"/>
      <c r="M129" s="4"/>
      <c r="N129" s="4"/>
      <c r="P129" s="4"/>
      <c r="Q129" s="4"/>
      <c r="R129" s="4"/>
    </row>
    <row r="130" spans="1:18" ht="16.5" customHeight="1">
      <c r="A130" s="4"/>
      <c r="B130" s="4"/>
      <c r="C130" s="34"/>
      <c r="D130" s="4"/>
      <c r="E130" s="4"/>
      <c r="F130" s="4"/>
      <c r="G130" s="4"/>
      <c r="H130" s="4"/>
      <c r="I130" s="4"/>
      <c r="J130" s="4"/>
      <c r="K130" s="4"/>
      <c r="L130" s="4"/>
      <c r="M130" s="4"/>
      <c r="N130" s="4"/>
      <c r="P130" s="4"/>
      <c r="Q130" s="4"/>
      <c r="R130" s="4"/>
    </row>
    <row r="131" spans="1:18" ht="16.5" customHeight="1">
      <c r="A131" s="4"/>
      <c r="B131" s="4"/>
      <c r="C131" s="34"/>
      <c r="D131" s="4"/>
      <c r="E131" s="4"/>
      <c r="F131" s="4"/>
      <c r="G131" s="4"/>
      <c r="H131" s="4"/>
      <c r="I131" s="4"/>
      <c r="J131" s="4"/>
      <c r="K131" s="4"/>
      <c r="L131" s="4"/>
      <c r="M131" s="4"/>
      <c r="N131" s="4"/>
      <c r="P131" s="4"/>
      <c r="Q131" s="4"/>
      <c r="R131" s="4"/>
    </row>
    <row r="132" spans="1:18" ht="16.5" customHeight="1">
      <c r="A132" s="4"/>
      <c r="B132" s="4"/>
      <c r="C132" s="34"/>
      <c r="D132" s="4"/>
      <c r="E132" s="4"/>
      <c r="F132" s="4"/>
      <c r="G132" s="4"/>
      <c r="H132" s="4"/>
      <c r="I132" s="4"/>
      <c r="J132" s="4"/>
      <c r="K132" s="4"/>
      <c r="L132" s="4"/>
      <c r="M132" s="4"/>
      <c r="N132" s="4"/>
      <c r="P132" s="4"/>
      <c r="Q132" s="4"/>
      <c r="R132" s="4"/>
    </row>
    <row r="133" spans="1:18" ht="16.5" customHeight="1">
      <c r="A133" s="4"/>
      <c r="B133" s="4"/>
      <c r="C133" s="34"/>
      <c r="D133" s="4"/>
      <c r="E133" s="4"/>
      <c r="F133" s="4"/>
      <c r="G133" s="4"/>
      <c r="H133" s="4"/>
      <c r="I133" s="4"/>
      <c r="J133" s="4"/>
      <c r="K133" s="4"/>
      <c r="L133" s="4"/>
      <c r="M133" s="4"/>
      <c r="N133" s="4"/>
      <c r="P133" s="4"/>
      <c r="Q133" s="4"/>
      <c r="R133" s="4"/>
    </row>
    <row r="134" spans="1:18" ht="16.5" customHeight="1">
      <c r="A134" s="4"/>
      <c r="B134" s="4"/>
      <c r="C134" s="34"/>
      <c r="D134" s="4"/>
      <c r="E134" s="4"/>
      <c r="F134" s="4"/>
      <c r="G134" s="4"/>
      <c r="H134" s="4"/>
      <c r="I134" s="4"/>
      <c r="J134" s="4"/>
      <c r="K134" s="4"/>
      <c r="L134" s="4"/>
      <c r="M134" s="4"/>
      <c r="N134" s="4"/>
      <c r="P134" s="4"/>
      <c r="Q134" s="4"/>
      <c r="R134" s="4"/>
    </row>
    <row r="135" spans="1:18" ht="16.5" customHeight="1">
      <c r="A135" s="4"/>
      <c r="B135" s="4"/>
      <c r="C135" s="34"/>
      <c r="D135" s="4"/>
      <c r="E135" s="4"/>
      <c r="F135" s="4"/>
      <c r="G135" s="4"/>
      <c r="H135" s="4"/>
      <c r="I135" s="4"/>
      <c r="J135" s="4"/>
      <c r="K135" s="4"/>
      <c r="L135" s="4"/>
      <c r="M135" s="4"/>
      <c r="N135" s="4"/>
      <c r="P135" s="4"/>
      <c r="Q135" s="4"/>
      <c r="R135" s="4"/>
    </row>
    <row r="136" spans="1:18" ht="16.5" customHeight="1">
      <c r="A136" s="4"/>
      <c r="B136" s="4"/>
      <c r="C136" s="34"/>
      <c r="D136" s="4"/>
      <c r="E136" s="4"/>
      <c r="F136" s="4"/>
      <c r="G136" s="4"/>
      <c r="H136" s="4"/>
      <c r="I136" s="4"/>
      <c r="J136" s="4"/>
      <c r="K136" s="4"/>
      <c r="L136" s="4"/>
      <c r="M136" s="4"/>
      <c r="N136" s="4"/>
      <c r="P136" s="4"/>
      <c r="Q136" s="4"/>
      <c r="R136" s="4"/>
    </row>
    <row r="137" spans="1:18" ht="16.5" customHeight="1">
      <c r="A137" s="4"/>
      <c r="B137" s="4"/>
      <c r="C137" s="34"/>
      <c r="D137" s="4"/>
      <c r="E137" s="4"/>
      <c r="F137" s="4"/>
      <c r="G137" s="4"/>
      <c r="H137" s="4"/>
      <c r="I137" s="4"/>
      <c r="J137" s="4"/>
      <c r="K137" s="4"/>
      <c r="L137" s="4"/>
      <c r="M137" s="4"/>
      <c r="N137" s="4"/>
      <c r="P137" s="4"/>
      <c r="Q137" s="4"/>
      <c r="R137" s="4"/>
    </row>
    <row r="138" spans="1:18" ht="16.5" customHeight="1">
      <c r="A138" s="4"/>
      <c r="B138" s="4"/>
      <c r="C138" s="34"/>
      <c r="D138" s="4"/>
      <c r="E138" s="4"/>
      <c r="F138" s="4"/>
      <c r="G138" s="4"/>
      <c r="H138" s="4"/>
      <c r="I138" s="4"/>
      <c r="J138" s="4"/>
      <c r="K138" s="4"/>
      <c r="L138" s="4"/>
      <c r="M138" s="4"/>
      <c r="N138" s="4"/>
      <c r="P138" s="4"/>
      <c r="Q138" s="4"/>
      <c r="R138" s="4"/>
    </row>
    <row r="139" spans="1:18" ht="16.5" customHeight="1">
      <c r="A139" s="4"/>
      <c r="B139" s="4"/>
      <c r="C139" s="34"/>
      <c r="D139" s="4"/>
      <c r="E139" s="4"/>
      <c r="F139" s="4"/>
      <c r="G139" s="4"/>
      <c r="H139" s="4"/>
      <c r="I139" s="4"/>
      <c r="J139" s="4"/>
      <c r="K139" s="4"/>
      <c r="L139" s="4"/>
      <c r="M139" s="4"/>
      <c r="N139" s="4"/>
      <c r="P139" s="4"/>
      <c r="Q139" s="4"/>
      <c r="R139" s="4"/>
    </row>
    <row r="140" spans="1:18" ht="16.5" customHeight="1">
      <c r="A140" s="4"/>
      <c r="B140" s="4"/>
      <c r="C140" s="34"/>
      <c r="D140" s="4"/>
      <c r="E140" s="4"/>
      <c r="F140" s="4"/>
      <c r="G140" s="4"/>
      <c r="H140" s="4"/>
      <c r="I140" s="4"/>
      <c r="J140" s="4"/>
      <c r="K140" s="4"/>
      <c r="L140" s="4"/>
      <c r="M140" s="4"/>
      <c r="N140" s="4"/>
      <c r="P140" s="4"/>
      <c r="Q140" s="4"/>
      <c r="R140" s="4"/>
    </row>
    <row r="141" spans="1:18" ht="16.5" customHeight="1">
      <c r="A141" s="4"/>
      <c r="B141" s="4"/>
      <c r="C141" s="34"/>
      <c r="D141" s="4"/>
      <c r="E141" s="4"/>
      <c r="F141" s="4"/>
      <c r="G141" s="4"/>
      <c r="H141" s="4"/>
      <c r="I141" s="4"/>
      <c r="J141" s="4"/>
      <c r="K141" s="4"/>
      <c r="L141" s="4"/>
      <c r="M141" s="4"/>
      <c r="N141" s="4"/>
      <c r="P141" s="4"/>
      <c r="Q141" s="4"/>
      <c r="R141" s="4"/>
    </row>
    <row r="142" spans="1:18" ht="16.5" customHeight="1">
      <c r="A142" s="4"/>
      <c r="B142" s="4"/>
      <c r="C142" s="34"/>
      <c r="D142" s="4"/>
      <c r="E142" s="4"/>
      <c r="F142" s="4"/>
      <c r="G142" s="4"/>
      <c r="H142" s="4"/>
      <c r="I142" s="4"/>
      <c r="J142" s="4"/>
      <c r="K142" s="4"/>
      <c r="L142" s="4"/>
      <c r="M142" s="4"/>
      <c r="N142" s="4"/>
      <c r="P142" s="4"/>
      <c r="Q142" s="4"/>
      <c r="R142" s="4"/>
    </row>
    <row r="143" spans="1:18" ht="16.5" customHeight="1">
      <c r="A143" s="4"/>
      <c r="B143" s="4"/>
      <c r="C143" s="34"/>
      <c r="D143" s="4"/>
      <c r="E143" s="4"/>
      <c r="F143" s="4"/>
      <c r="G143" s="4"/>
      <c r="H143" s="4"/>
      <c r="I143" s="4"/>
      <c r="J143" s="4"/>
      <c r="K143" s="4"/>
      <c r="L143" s="4"/>
      <c r="M143" s="4"/>
      <c r="N143" s="4"/>
      <c r="P143" s="4"/>
      <c r="Q143" s="4"/>
      <c r="R143" s="4"/>
    </row>
    <row r="144" spans="1:18" ht="16.5" customHeight="1">
      <c r="A144" s="4"/>
      <c r="B144" s="4"/>
      <c r="C144" s="34"/>
      <c r="D144" s="4"/>
      <c r="E144" s="4"/>
      <c r="F144" s="4"/>
      <c r="G144" s="4"/>
      <c r="H144" s="4"/>
      <c r="I144" s="4"/>
      <c r="J144" s="4"/>
      <c r="K144" s="4"/>
      <c r="L144" s="4"/>
      <c r="M144" s="4"/>
      <c r="N144" s="4"/>
      <c r="P144" s="4"/>
      <c r="Q144" s="4"/>
      <c r="R144" s="4"/>
    </row>
    <row r="145" spans="1:18" ht="16.5" customHeight="1">
      <c r="A145" s="4"/>
      <c r="B145" s="4"/>
      <c r="C145" s="34"/>
      <c r="D145" s="4"/>
      <c r="E145" s="4"/>
      <c r="F145" s="4"/>
      <c r="G145" s="4"/>
      <c r="H145" s="4"/>
      <c r="I145" s="4"/>
      <c r="J145" s="4"/>
      <c r="K145" s="4"/>
      <c r="L145" s="4"/>
      <c r="M145" s="4"/>
      <c r="N145" s="4"/>
      <c r="P145" s="4"/>
      <c r="Q145" s="4"/>
      <c r="R145" s="4"/>
    </row>
    <row r="146" spans="1:18" ht="16.5" customHeight="1">
      <c r="A146" s="4"/>
      <c r="B146" s="4"/>
      <c r="C146" s="34"/>
      <c r="D146" s="4"/>
      <c r="E146" s="4"/>
      <c r="F146" s="4"/>
      <c r="G146" s="4"/>
      <c r="H146" s="4"/>
      <c r="I146" s="4"/>
      <c r="J146" s="4"/>
      <c r="K146" s="4"/>
      <c r="L146" s="4"/>
      <c r="M146" s="4"/>
      <c r="N146" s="4"/>
      <c r="P146" s="4"/>
      <c r="Q146" s="4"/>
      <c r="R146" s="4"/>
    </row>
    <row r="147" spans="1:18" ht="16.5" customHeight="1">
      <c r="A147" s="4"/>
      <c r="B147" s="4"/>
      <c r="C147" s="34"/>
      <c r="D147" s="4"/>
      <c r="E147" s="4"/>
      <c r="F147" s="4"/>
      <c r="G147" s="4"/>
      <c r="H147" s="4"/>
      <c r="I147" s="4"/>
      <c r="J147" s="4"/>
      <c r="K147" s="4"/>
      <c r="L147" s="4"/>
      <c r="M147" s="4"/>
      <c r="N147" s="4"/>
      <c r="P147" s="4"/>
      <c r="Q147" s="4"/>
      <c r="R147" s="4"/>
    </row>
    <row r="148" spans="1:18" ht="16.5" customHeight="1">
      <c r="A148" s="4"/>
      <c r="B148" s="4"/>
      <c r="C148" s="34"/>
      <c r="D148" s="4"/>
      <c r="E148" s="4"/>
      <c r="F148" s="4"/>
      <c r="G148" s="4"/>
      <c r="H148" s="4"/>
      <c r="I148" s="4"/>
      <c r="J148" s="4"/>
      <c r="K148" s="4"/>
      <c r="L148" s="4"/>
      <c r="M148" s="4"/>
      <c r="N148" s="4"/>
      <c r="P148" s="4"/>
      <c r="Q148" s="4"/>
      <c r="R148" s="4"/>
    </row>
    <row r="149" spans="1:18" ht="16.5" customHeight="1">
      <c r="A149" s="4"/>
      <c r="B149" s="4"/>
      <c r="C149" s="34"/>
      <c r="D149" s="4"/>
      <c r="E149" s="4"/>
      <c r="F149" s="4"/>
      <c r="G149" s="4"/>
      <c r="H149" s="4"/>
      <c r="I149" s="4"/>
      <c r="J149" s="4"/>
      <c r="K149" s="4"/>
      <c r="L149" s="4"/>
      <c r="M149" s="4"/>
      <c r="N149" s="4"/>
      <c r="P149" s="4"/>
      <c r="Q149" s="4"/>
      <c r="R149" s="4"/>
    </row>
    <row r="150" spans="1:18" ht="16.5" customHeight="1">
      <c r="A150" s="4"/>
      <c r="B150" s="4"/>
      <c r="C150" s="34"/>
      <c r="D150" s="4"/>
      <c r="E150" s="4"/>
      <c r="F150" s="4"/>
      <c r="G150" s="4"/>
      <c r="H150" s="4"/>
      <c r="I150" s="4"/>
      <c r="J150" s="4"/>
      <c r="K150" s="4"/>
      <c r="L150" s="4"/>
      <c r="M150" s="4"/>
      <c r="N150" s="4"/>
      <c r="P150" s="4"/>
      <c r="Q150" s="4"/>
      <c r="R150" s="4"/>
    </row>
    <row r="151" spans="1:18" ht="16.5" customHeight="1">
      <c r="A151" s="4"/>
      <c r="B151" s="4"/>
      <c r="C151" s="34"/>
      <c r="D151" s="4"/>
      <c r="E151" s="4"/>
      <c r="F151" s="4"/>
      <c r="G151" s="4"/>
      <c r="H151" s="4"/>
      <c r="I151" s="4"/>
      <c r="J151" s="4"/>
      <c r="K151" s="4"/>
      <c r="L151" s="4"/>
      <c r="M151" s="4"/>
      <c r="N151" s="4"/>
      <c r="P151" s="4"/>
      <c r="Q151" s="4"/>
      <c r="R151" s="4"/>
    </row>
    <row r="152" spans="1:18" ht="16.5" customHeight="1">
      <c r="A152" s="4"/>
      <c r="B152" s="4"/>
      <c r="C152" s="34"/>
      <c r="D152" s="4"/>
      <c r="E152" s="4"/>
      <c r="F152" s="4"/>
      <c r="G152" s="4"/>
      <c r="H152" s="4"/>
      <c r="I152" s="4"/>
      <c r="J152" s="4"/>
      <c r="K152" s="4"/>
      <c r="L152" s="4"/>
      <c r="M152" s="4"/>
      <c r="N152" s="4"/>
      <c r="P152" s="4"/>
      <c r="Q152" s="4"/>
      <c r="R152" s="4"/>
    </row>
    <row r="153" spans="1:18" ht="16.5" customHeight="1">
      <c r="A153" s="4"/>
      <c r="B153" s="4"/>
      <c r="C153" s="34"/>
      <c r="D153" s="4"/>
      <c r="E153" s="4"/>
      <c r="F153" s="4"/>
      <c r="G153" s="4"/>
      <c r="H153" s="4"/>
      <c r="I153" s="4"/>
      <c r="J153" s="4"/>
      <c r="K153" s="4"/>
      <c r="L153" s="4"/>
      <c r="M153" s="4"/>
      <c r="N153" s="4"/>
      <c r="P153" s="4"/>
      <c r="Q153" s="4"/>
      <c r="R153" s="4"/>
    </row>
    <row r="154" spans="1:18" ht="16.5" customHeight="1">
      <c r="A154" s="4"/>
      <c r="B154" s="4"/>
      <c r="C154" s="34"/>
      <c r="D154" s="4"/>
      <c r="E154" s="4"/>
      <c r="F154" s="4"/>
      <c r="G154" s="4"/>
      <c r="H154" s="4"/>
      <c r="I154" s="4"/>
      <c r="J154" s="4"/>
      <c r="K154" s="4"/>
      <c r="L154" s="4"/>
      <c r="M154" s="4"/>
      <c r="N154" s="4"/>
      <c r="P154" s="4"/>
      <c r="Q154" s="4"/>
      <c r="R154" s="4"/>
    </row>
    <row r="155" spans="1:18" ht="16.5" customHeight="1">
      <c r="A155" s="4"/>
      <c r="B155" s="4"/>
      <c r="C155" s="34"/>
      <c r="D155" s="4"/>
      <c r="E155" s="4"/>
      <c r="F155" s="4"/>
      <c r="G155" s="4"/>
      <c r="H155" s="4"/>
      <c r="I155" s="4"/>
      <c r="J155" s="4"/>
      <c r="K155" s="4"/>
      <c r="L155" s="4"/>
      <c r="M155" s="4"/>
      <c r="N155" s="4"/>
      <c r="P155" s="4"/>
      <c r="Q155" s="4"/>
      <c r="R155" s="4"/>
    </row>
    <row r="156" spans="1:18" ht="16.5" customHeight="1">
      <c r="A156" s="4"/>
      <c r="B156" s="4"/>
      <c r="C156" s="34"/>
      <c r="D156" s="4"/>
      <c r="E156" s="4"/>
      <c r="F156" s="4"/>
      <c r="G156" s="4"/>
      <c r="H156" s="4"/>
      <c r="I156" s="4"/>
      <c r="J156" s="4"/>
      <c r="K156" s="4"/>
      <c r="L156" s="4"/>
      <c r="M156" s="4"/>
      <c r="N156" s="4"/>
      <c r="P156" s="4"/>
      <c r="Q156" s="4"/>
      <c r="R156" s="4"/>
    </row>
    <row r="157" spans="1:18" ht="16.5" customHeight="1">
      <c r="A157" s="4"/>
      <c r="B157" s="4"/>
      <c r="C157" s="34"/>
      <c r="D157" s="4"/>
      <c r="E157" s="4"/>
      <c r="F157" s="4"/>
      <c r="G157" s="4"/>
      <c r="H157" s="4"/>
      <c r="I157" s="4"/>
      <c r="J157" s="4"/>
      <c r="K157" s="4"/>
      <c r="L157" s="4"/>
      <c r="M157" s="4"/>
      <c r="N157" s="4"/>
      <c r="P157" s="4"/>
      <c r="Q157" s="4"/>
      <c r="R157" s="4"/>
    </row>
    <row r="158" spans="1:18" ht="16.5" customHeight="1">
      <c r="A158" s="4"/>
      <c r="B158" s="4"/>
      <c r="C158" s="34"/>
      <c r="D158" s="4"/>
      <c r="E158" s="4"/>
      <c r="F158" s="4"/>
      <c r="G158" s="4"/>
      <c r="H158" s="4"/>
      <c r="I158" s="4"/>
      <c r="J158" s="4"/>
      <c r="K158" s="4"/>
      <c r="L158" s="4"/>
      <c r="M158" s="4"/>
      <c r="N158" s="4"/>
      <c r="P158" s="4"/>
      <c r="Q158" s="4"/>
      <c r="R158" s="4"/>
    </row>
    <row r="159" spans="1:18" ht="16.5" customHeight="1">
      <c r="A159" s="4"/>
      <c r="B159" s="4"/>
      <c r="C159" s="34"/>
      <c r="D159" s="4"/>
      <c r="E159" s="4"/>
      <c r="F159" s="4"/>
      <c r="G159" s="4"/>
      <c r="H159" s="4"/>
      <c r="I159" s="4"/>
      <c r="J159" s="4"/>
      <c r="K159" s="4"/>
      <c r="L159" s="4"/>
      <c r="M159" s="4"/>
      <c r="N159" s="4"/>
      <c r="P159" s="4"/>
      <c r="Q159" s="4"/>
      <c r="R159" s="4"/>
    </row>
    <row r="160" spans="1:18" ht="16.5" customHeight="1">
      <c r="A160" s="4"/>
      <c r="B160" s="4"/>
      <c r="C160" s="34"/>
      <c r="D160" s="4"/>
      <c r="E160" s="4"/>
      <c r="F160" s="4"/>
      <c r="G160" s="4"/>
      <c r="H160" s="4"/>
      <c r="I160" s="4"/>
      <c r="J160" s="4"/>
      <c r="K160" s="4"/>
      <c r="L160" s="4"/>
      <c r="M160" s="4"/>
      <c r="N160" s="4"/>
      <c r="P160" s="4"/>
      <c r="Q160" s="4"/>
      <c r="R160" s="4"/>
    </row>
    <row r="161" spans="1:18" ht="16.5" customHeight="1">
      <c r="A161" s="4"/>
      <c r="B161" s="4"/>
      <c r="C161" s="34"/>
      <c r="D161" s="4"/>
      <c r="E161" s="4"/>
      <c r="F161" s="4"/>
      <c r="G161" s="4"/>
      <c r="H161" s="4"/>
      <c r="I161" s="4"/>
      <c r="J161" s="4"/>
      <c r="K161" s="4"/>
      <c r="L161" s="4"/>
      <c r="M161" s="4"/>
      <c r="N161" s="4"/>
      <c r="P161" s="4"/>
      <c r="Q161" s="4"/>
      <c r="R161" s="4"/>
    </row>
    <row r="162" spans="1:18" ht="16.5" customHeight="1">
      <c r="A162" s="4"/>
      <c r="B162" s="4"/>
      <c r="C162" s="34"/>
      <c r="D162" s="4"/>
      <c r="E162" s="4"/>
      <c r="F162" s="4"/>
      <c r="G162" s="4"/>
      <c r="H162" s="4"/>
      <c r="I162" s="4"/>
      <c r="J162" s="4"/>
      <c r="K162" s="4"/>
      <c r="L162" s="4"/>
      <c r="M162" s="4"/>
      <c r="N162" s="4"/>
      <c r="P162" s="4"/>
      <c r="Q162" s="4"/>
      <c r="R162" s="4"/>
    </row>
    <row r="163" spans="1:18" ht="16.5" customHeight="1">
      <c r="A163" s="4"/>
      <c r="B163" s="4"/>
      <c r="C163" s="34"/>
      <c r="D163" s="4"/>
      <c r="E163" s="4"/>
      <c r="F163" s="4"/>
      <c r="G163" s="4"/>
      <c r="H163" s="4"/>
      <c r="I163" s="4"/>
      <c r="J163" s="4"/>
      <c r="K163" s="4"/>
      <c r="L163" s="4"/>
      <c r="M163" s="4"/>
      <c r="N163" s="4"/>
      <c r="P163" s="4"/>
      <c r="Q163" s="4"/>
      <c r="R163" s="4"/>
    </row>
    <row r="164" spans="1:18" ht="16.5" customHeight="1">
      <c r="A164" s="4"/>
      <c r="B164" s="4"/>
      <c r="C164" s="34"/>
      <c r="D164" s="4"/>
      <c r="E164" s="4"/>
      <c r="F164" s="4"/>
      <c r="G164" s="4"/>
      <c r="H164" s="4"/>
      <c r="I164" s="4"/>
      <c r="J164" s="4"/>
      <c r="K164" s="4"/>
      <c r="L164" s="4"/>
      <c r="M164" s="4"/>
      <c r="N164" s="4"/>
      <c r="P164" s="4"/>
      <c r="Q164" s="4"/>
      <c r="R164" s="4"/>
    </row>
    <row r="165" spans="1:18" ht="16.5" customHeight="1">
      <c r="A165" s="4"/>
      <c r="B165" s="4"/>
      <c r="C165" s="34"/>
      <c r="D165" s="4"/>
      <c r="E165" s="4"/>
      <c r="F165" s="4"/>
      <c r="G165" s="4"/>
      <c r="H165" s="4"/>
      <c r="I165" s="4"/>
      <c r="J165" s="4"/>
      <c r="K165" s="4"/>
      <c r="L165" s="4"/>
      <c r="M165" s="4"/>
      <c r="N165" s="4"/>
      <c r="P165" s="4"/>
      <c r="Q165" s="4"/>
      <c r="R165" s="4"/>
    </row>
    <row r="166" spans="1:18" ht="16.5" customHeight="1">
      <c r="A166" s="4"/>
      <c r="B166" s="4"/>
      <c r="C166" s="34"/>
      <c r="D166" s="4"/>
      <c r="E166" s="4"/>
      <c r="F166" s="4"/>
      <c r="G166" s="4"/>
      <c r="H166" s="4"/>
      <c r="I166" s="4"/>
      <c r="J166" s="4"/>
      <c r="K166" s="4"/>
      <c r="L166" s="4"/>
      <c r="M166" s="4"/>
      <c r="N166" s="4"/>
      <c r="P166" s="4"/>
      <c r="Q166" s="4"/>
      <c r="R166" s="4"/>
    </row>
    <row r="167" spans="1:18" ht="16.5" customHeight="1">
      <c r="A167" s="4"/>
      <c r="B167" s="4"/>
      <c r="C167" s="34"/>
      <c r="D167" s="4"/>
      <c r="E167" s="4"/>
      <c r="F167" s="4"/>
      <c r="G167" s="4"/>
      <c r="H167" s="4"/>
      <c r="I167" s="4"/>
      <c r="J167" s="4"/>
      <c r="K167" s="4"/>
      <c r="L167" s="4"/>
      <c r="M167" s="4"/>
      <c r="N167" s="4"/>
      <c r="P167" s="4"/>
      <c r="Q167" s="4"/>
      <c r="R167" s="4"/>
    </row>
    <row r="168" spans="1:18" ht="16.5" customHeight="1">
      <c r="A168" s="4"/>
      <c r="B168" s="4"/>
      <c r="C168" s="34"/>
      <c r="D168" s="4"/>
      <c r="E168" s="4"/>
      <c r="F168" s="4"/>
      <c r="G168" s="4"/>
      <c r="H168" s="4"/>
      <c r="I168" s="4"/>
      <c r="J168" s="4"/>
      <c r="K168" s="4"/>
      <c r="L168" s="4"/>
      <c r="M168" s="4"/>
      <c r="N168" s="4"/>
      <c r="P168" s="4"/>
      <c r="Q168" s="4"/>
      <c r="R168" s="4"/>
    </row>
    <row r="169" spans="1:18" ht="16.5" customHeight="1">
      <c r="A169" s="4"/>
      <c r="B169" s="4"/>
      <c r="C169" s="34"/>
      <c r="D169" s="4"/>
      <c r="E169" s="4"/>
      <c r="F169" s="4"/>
      <c r="G169" s="4"/>
      <c r="H169" s="4"/>
      <c r="I169" s="4"/>
      <c r="J169" s="4"/>
      <c r="K169" s="4"/>
      <c r="L169" s="4"/>
      <c r="M169" s="4"/>
      <c r="N169" s="4"/>
      <c r="P169" s="4"/>
      <c r="Q169" s="4"/>
      <c r="R169" s="4"/>
    </row>
    <row r="170" spans="1:18" ht="16.5" customHeight="1">
      <c r="A170" s="4"/>
      <c r="B170" s="4"/>
      <c r="C170" s="34"/>
      <c r="D170" s="4"/>
      <c r="E170" s="4"/>
      <c r="F170" s="4"/>
      <c r="G170" s="4"/>
      <c r="H170" s="4"/>
      <c r="I170" s="4"/>
      <c r="J170" s="4"/>
      <c r="K170" s="4"/>
      <c r="L170" s="4"/>
      <c r="M170" s="4"/>
      <c r="N170" s="4"/>
      <c r="P170" s="4"/>
      <c r="Q170" s="4"/>
      <c r="R170" s="4"/>
    </row>
    <row r="171" spans="1:18" ht="16.5" customHeight="1">
      <c r="A171" s="4"/>
      <c r="B171" s="4"/>
      <c r="C171" s="34"/>
      <c r="D171" s="4"/>
      <c r="E171" s="4"/>
      <c r="F171" s="4"/>
      <c r="G171" s="4"/>
      <c r="H171" s="4"/>
      <c r="I171" s="4"/>
      <c r="J171" s="4"/>
      <c r="K171" s="4"/>
      <c r="L171" s="4"/>
      <c r="M171" s="4"/>
      <c r="N171" s="4"/>
      <c r="P171" s="4"/>
      <c r="Q171" s="4"/>
      <c r="R171" s="4"/>
    </row>
    <row r="172" spans="1:18" ht="16.5" customHeight="1">
      <c r="A172" s="4"/>
      <c r="B172" s="4"/>
      <c r="C172" s="34"/>
      <c r="D172" s="4"/>
      <c r="E172" s="4"/>
      <c r="F172" s="4"/>
      <c r="G172" s="4"/>
      <c r="H172" s="4"/>
      <c r="I172" s="4"/>
      <c r="J172" s="4"/>
      <c r="K172" s="4"/>
      <c r="L172" s="4"/>
      <c r="M172" s="4"/>
      <c r="N172" s="4"/>
      <c r="P172" s="4"/>
      <c r="Q172" s="4"/>
      <c r="R172" s="4"/>
    </row>
    <row r="173" spans="1:18" ht="16.5" customHeight="1">
      <c r="A173" s="4"/>
      <c r="B173" s="4"/>
      <c r="C173" s="34"/>
      <c r="D173" s="4"/>
      <c r="E173" s="4"/>
      <c r="F173" s="4"/>
      <c r="G173" s="4"/>
      <c r="H173" s="4"/>
      <c r="I173" s="4"/>
      <c r="J173" s="4"/>
      <c r="K173" s="4"/>
      <c r="L173" s="4"/>
      <c r="M173" s="4"/>
      <c r="N173" s="4"/>
      <c r="P173" s="4"/>
      <c r="Q173" s="4"/>
      <c r="R173" s="4"/>
    </row>
    <row r="174" spans="1:18" ht="16.5" customHeight="1">
      <c r="A174" s="4"/>
      <c r="B174" s="4"/>
      <c r="C174" s="34"/>
      <c r="D174" s="4"/>
      <c r="E174" s="4"/>
      <c r="F174" s="4"/>
      <c r="G174" s="4"/>
      <c r="H174" s="4"/>
      <c r="I174" s="4"/>
      <c r="J174" s="4"/>
      <c r="K174" s="4"/>
      <c r="L174" s="4"/>
      <c r="M174" s="4"/>
      <c r="N174" s="4"/>
      <c r="P174" s="4"/>
      <c r="Q174" s="4"/>
      <c r="R174" s="4"/>
    </row>
    <row r="175" spans="1:18" ht="16.5" customHeight="1">
      <c r="A175" s="4"/>
      <c r="B175" s="4"/>
      <c r="C175" s="34"/>
      <c r="D175" s="4"/>
      <c r="E175" s="4"/>
      <c r="F175" s="4"/>
      <c r="G175" s="4"/>
      <c r="H175" s="4"/>
      <c r="I175" s="4"/>
      <c r="J175" s="4"/>
      <c r="K175" s="4"/>
      <c r="L175" s="4"/>
      <c r="M175" s="4"/>
      <c r="N175" s="4"/>
      <c r="P175" s="4"/>
      <c r="Q175" s="4"/>
      <c r="R175" s="4"/>
    </row>
    <row r="176" spans="1:18" ht="16.5" customHeight="1">
      <c r="A176" s="4"/>
      <c r="B176" s="4"/>
      <c r="C176" s="34"/>
      <c r="D176" s="4"/>
      <c r="E176" s="4"/>
      <c r="F176" s="4"/>
      <c r="G176" s="4"/>
      <c r="H176" s="4"/>
      <c r="I176" s="4"/>
      <c r="J176" s="4"/>
      <c r="K176" s="4"/>
      <c r="L176" s="4"/>
      <c r="M176" s="4"/>
      <c r="N176" s="4"/>
      <c r="P176" s="4"/>
      <c r="Q176" s="4"/>
      <c r="R176" s="4"/>
    </row>
    <row r="177" spans="1:18" ht="16.5" customHeight="1">
      <c r="A177" s="4"/>
      <c r="B177" s="4"/>
      <c r="C177" s="34"/>
      <c r="D177" s="4"/>
      <c r="E177" s="4"/>
      <c r="F177" s="4"/>
      <c r="G177" s="4"/>
      <c r="H177" s="4"/>
      <c r="I177" s="4"/>
      <c r="J177" s="4"/>
      <c r="K177" s="4"/>
      <c r="L177" s="4"/>
      <c r="M177" s="4"/>
      <c r="N177" s="4"/>
      <c r="P177" s="4"/>
      <c r="Q177" s="4"/>
      <c r="R177" s="4"/>
    </row>
    <row r="178" spans="1:18" ht="16.5" customHeight="1">
      <c r="A178" s="4"/>
      <c r="B178" s="4"/>
      <c r="C178" s="34"/>
      <c r="D178" s="4"/>
      <c r="E178" s="4"/>
      <c r="F178" s="4"/>
      <c r="G178" s="4"/>
      <c r="H178" s="4"/>
      <c r="I178" s="4"/>
      <c r="J178" s="4"/>
      <c r="K178" s="4"/>
      <c r="L178" s="4"/>
      <c r="M178" s="4"/>
      <c r="N178" s="4"/>
      <c r="P178" s="4"/>
      <c r="Q178" s="4"/>
      <c r="R178" s="4"/>
    </row>
    <row r="179" spans="1:18" ht="16.5" customHeight="1">
      <c r="A179" s="4"/>
      <c r="B179" s="4"/>
      <c r="C179" s="34"/>
      <c r="D179" s="4"/>
      <c r="E179" s="4"/>
      <c r="F179" s="4"/>
      <c r="G179" s="4"/>
      <c r="H179" s="4"/>
      <c r="I179" s="4"/>
      <c r="J179" s="4"/>
      <c r="K179" s="4"/>
      <c r="L179" s="4"/>
      <c r="M179" s="4"/>
      <c r="N179" s="4"/>
      <c r="P179" s="4"/>
      <c r="Q179" s="4"/>
      <c r="R179" s="4"/>
    </row>
    <row r="180" spans="1:18" ht="16.5" customHeight="1">
      <c r="A180" s="4"/>
      <c r="B180" s="4"/>
      <c r="C180" s="34"/>
      <c r="D180" s="4"/>
      <c r="E180" s="4"/>
      <c r="F180" s="4"/>
      <c r="G180" s="4"/>
      <c r="H180" s="4"/>
      <c r="I180" s="4"/>
      <c r="J180" s="4"/>
      <c r="K180" s="4"/>
      <c r="L180" s="4"/>
      <c r="M180" s="4"/>
      <c r="N180" s="4"/>
      <c r="P180" s="4"/>
      <c r="Q180" s="4"/>
      <c r="R180" s="4"/>
    </row>
    <row r="181" spans="1:18" ht="16.5" customHeight="1">
      <c r="A181" s="4"/>
      <c r="B181" s="4"/>
      <c r="C181" s="34"/>
      <c r="D181" s="4"/>
      <c r="E181" s="4"/>
      <c r="F181" s="4"/>
      <c r="G181" s="4"/>
      <c r="H181" s="4"/>
      <c r="I181" s="4"/>
      <c r="J181" s="4"/>
      <c r="K181" s="4"/>
      <c r="L181" s="4"/>
      <c r="M181" s="4"/>
      <c r="N181" s="4"/>
      <c r="P181" s="4"/>
      <c r="Q181" s="4"/>
      <c r="R181" s="4"/>
    </row>
    <row r="182" spans="1:18" ht="16.5" customHeight="1">
      <c r="A182" s="4"/>
      <c r="B182" s="4"/>
      <c r="C182" s="34"/>
      <c r="D182" s="4"/>
      <c r="E182" s="4"/>
      <c r="F182" s="4"/>
      <c r="G182" s="4"/>
      <c r="H182" s="4"/>
      <c r="I182" s="4"/>
      <c r="J182" s="4"/>
      <c r="K182" s="4"/>
      <c r="L182" s="4"/>
      <c r="M182" s="4"/>
      <c r="N182" s="4"/>
      <c r="P182" s="4"/>
      <c r="Q182" s="4"/>
      <c r="R182" s="4"/>
    </row>
    <row r="183" spans="1:18" ht="16.5" customHeight="1">
      <c r="A183" s="4"/>
      <c r="B183" s="4"/>
      <c r="C183" s="34"/>
      <c r="D183" s="4"/>
      <c r="E183" s="4"/>
      <c r="F183" s="4"/>
      <c r="G183" s="4"/>
      <c r="H183" s="4"/>
      <c r="I183" s="4"/>
      <c r="J183" s="4"/>
      <c r="K183" s="4"/>
      <c r="L183" s="4"/>
      <c r="M183" s="4"/>
      <c r="N183" s="4"/>
      <c r="P183" s="4"/>
      <c r="Q183" s="4"/>
      <c r="R183" s="4"/>
    </row>
    <row r="184" spans="1:18" ht="16.5" customHeight="1">
      <c r="A184" s="4"/>
      <c r="B184" s="4"/>
      <c r="C184" s="34"/>
      <c r="D184" s="4"/>
      <c r="E184" s="4"/>
      <c r="F184" s="4"/>
      <c r="G184" s="4"/>
      <c r="H184" s="4"/>
      <c r="I184" s="4"/>
      <c r="J184" s="4"/>
      <c r="K184" s="4"/>
      <c r="L184" s="4"/>
      <c r="M184" s="4"/>
      <c r="N184" s="4"/>
      <c r="P184" s="4"/>
      <c r="Q184" s="4"/>
      <c r="R184" s="4"/>
    </row>
    <row r="185" spans="1:18" ht="16.5" customHeight="1">
      <c r="A185" s="4"/>
      <c r="B185" s="4"/>
      <c r="C185" s="34"/>
      <c r="D185" s="4"/>
      <c r="E185" s="4"/>
      <c r="F185" s="4"/>
      <c r="G185" s="4"/>
      <c r="H185" s="4"/>
      <c r="I185" s="4"/>
      <c r="J185" s="4"/>
      <c r="K185" s="4"/>
      <c r="L185" s="4"/>
      <c r="M185" s="4"/>
      <c r="N185" s="4"/>
      <c r="P185" s="4"/>
      <c r="Q185" s="4"/>
      <c r="R185" s="4"/>
    </row>
    <row r="186" spans="1:18" ht="16.5" customHeight="1">
      <c r="A186" s="4"/>
      <c r="B186" s="4"/>
      <c r="C186" s="34"/>
      <c r="D186" s="4"/>
      <c r="E186" s="4"/>
      <c r="F186" s="4"/>
      <c r="G186" s="4"/>
      <c r="H186" s="4"/>
      <c r="I186" s="4"/>
      <c r="J186" s="4"/>
      <c r="K186" s="4"/>
      <c r="L186" s="4"/>
      <c r="M186" s="4"/>
      <c r="N186" s="4"/>
      <c r="P186" s="4"/>
      <c r="Q186" s="4"/>
      <c r="R186" s="4"/>
    </row>
    <row r="187" spans="1:18" ht="16.5" customHeight="1">
      <c r="A187" s="4"/>
      <c r="B187" s="4"/>
      <c r="C187" s="34"/>
      <c r="D187" s="4"/>
      <c r="E187" s="4"/>
      <c r="F187" s="4"/>
      <c r="G187" s="4"/>
      <c r="H187" s="4"/>
      <c r="I187" s="4"/>
      <c r="J187" s="4"/>
      <c r="K187" s="4"/>
      <c r="L187" s="4"/>
      <c r="M187" s="4"/>
      <c r="N187" s="4"/>
      <c r="P187" s="4"/>
      <c r="Q187" s="4"/>
      <c r="R187" s="4"/>
    </row>
    <row r="188" spans="1:18" ht="16.5" customHeight="1">
      <c r="A188" s="4"/>
      <c r="B188" s="4"/>
      <c r="C188" s="34"/>
      <c r="D188" s="4"/>
      <c r="E188" s="4"/>
      <c r="F188" s="4"/>
      <c r="G188" s="4"/>
      <c r="H188" s="4"/>
      <c r="I188" s="4"/>
      <c r="J188" s="4"/>
      <c r="K188" s="4"/>
      <c r="L188" s="4"/>
      <c r="M188" s="4"/>
      <c r="N188" s="4"/>
      <c r="P188" s="4"/>
      <c r="Q188" s="4"/>
      <c r="R188" s="4"/>
    </row>
    <row r="189" spans="1:18" ht="16.5" customHeight="1">
      <c r="A189" s="4"/>
      <c r="B189" s="4"/>
      <c r="C189" s="34"/>
      <c r="D189" s="4"/>
      <c r="E189" s="4"/>
      <c r="F189" s="4"/>
      <c r="G189" s="4"/>
      <c r="H189" s="4"/>
      <c r="I189" s="4"/>
      <c r="J189" s="4"/>
      <c r="K189" s="4"/>
      <c r="L189" s="4"/>
      <c r="M189" s="4"/>
      <c r="N189" s="4"/>
      <c r="P189" s="4"/>
      <c r="Q189" s="4"/>
      <c r="R189" s="4"/>
    </row>
    <row r="190" spans="1:18" ht="16.5" customHeight="1">
      <c r="A190" s="4"/>
      <c r="B190" s="4"/>
      <c r="C190" s="34"/>
      <c r="D190" s="4"/>
      <c r="E190" s="4"/>
      <c r="F190" s="4"/>
      <c r="G190" s="4"/>
      <c r="H190" s="4"/>
      <c r="I190" s="4"/>
      <c r="J190" s="4"/>
      <c r="K190" s="4"/>
      <c r="L190" s="4"/>
      <c r="M190" s="4"/>
      <c r="N190" s="4"/>
      <c r="P190" s="4"/>
      <c r="Q190" s="4"/>
      <c r="R190" s="4"/>
    </row>
    <row r="191" spans="1:18" ht="16.5" customHeight="1">
      <c r="A191" s="4"/>
      <c r="B191" s="4"/>
      <c r="C191" s="34"/>
      <c r="D191" s="4"/>
      <c r="E191" s="4"/>
      <c r="F191" s="4"/>
      <c r="G191" s="4"/>
      <c r="H191" s="4"/>
      <c r="I191" s="4"/>
      <c r="J191" s="4"/>
      <c r="K191" s="4"/>
      <c r="L191" s="4"/>
      <c r="M191" s="4"/>
      <c r="N191" s="4"/>
      <c r="P191" s="4"/>
      <c r="Q191" s="4"/>
      <c r="R191" s="4"/>
    </row>
    <row r="192" spans="1:18" ht="16.5" customHeight="1">
      <c r="A192" s="4"/>
      <c r="B192" s="4"/>
      <c r="C192" s="34"/>
      <c r="D192" s="4"/>
      <c r="E192" s="4"/>
      <c r="F192" s="4"/>
      <c r="G192" s="4"/>
      <c r="H192" s="4"/>
      <c r="I192" s="4"/>
      <c r="J192" s="4"/>
      <c r="K192" s="4"/>
      <c r="L192" s="4"/>
      <c r="M192" s="4"/>
      <c r="N192" s="4"/>
      <c r="P192" s="4"/>
      <c r="Q192" s="4"/>
      <c r="R192" s="4"/>
    </row>
    <row r="193" spans="1:18" ht="16.5" customHeight="1">
      <c r="A193" s="4"/>
      <c r="B193" s="4"/>
      <c r="C193" s="34"/>
      <c r="D193" s="4"/>
      <c r="E193" s="4"/>
      <c r="F193" s="4"/>
      <c r="G193" s="4"/>
      <c r="H193" s="4"/>
      <c r="I193" s="4"/>
      <c r="J193" s="4"/>
      <c r="K193" s="4"/>
      <c r="L193" s="4"/>
      <c r="M193" s="4"/>
      <c r="N193" s="4"/>
      <c r="P193" s="4"/>
      <c r="Q193" s="4"/>
      <c r="R193" s="4"/>
    </row>
    <row r="194" spans="1:18" ht="16.5" customHeight="1">
      <c r="A194" s="4"/>
      <c r="B194" s="4"/>
      <c r="C194" s="34"/>
      <c r="D194" s="4"/>
      <c r="E194" s="4"/>
      <c r="F194" s="4"/>
      <c r="G194" s="4"/>
      <c r="H194" s="4"/>
      <c r="I194" s="4"/>
      <c r="J194" s="4"/>
      <c r="K194" s="4"/>
      <c r="L194" s="4"/>
      <c r="M194" s="4"/>
      <c r="N194" s="4"/>
      <c r="P194" s="4"/>
      <c r="Q194" s="4"/>
      <c r="R194" s="4"/>
    </row>
    <row r="195" spans="1:18" ht="16.5" customHeight="1">
      <c r="A195" s="4"/>
      <c r="B195" s="4"/>
      <c r="C195" s="34"/>
      <c r="D195" s="4"/>
      <c r="E195" s="4"/>
      <c r="F195" s="4"/>
      <c r="G195" s="4"/>
      <c r="H195" s="4"/>
      <c r="I195" s="4"/>
      <c r="J195" s="4"/>
      <c r="K195" s="4"/>
      <c r="L195" s="4"/>
      <c r="M195" s="4"/>
      <c r="N195" s="4"/>
      <c r="P195" s="4"/>
      <c r="Q195" s="4"/>
      <c r="R195" s="4"/>
    </row>
    <row r="196" spans="1:18" ht="16.5" customHeight="1">
      <c r="A196" s="4"/>
      <c r="B196" s="4"/>
      <c r="C196" s="34"/>
      <c r="D196" s="4"/>
      <c r="E196" s="4"/>
      <c r="F196" s="4"/>
      <c r="G196" s="4"/>
      <c r="H196" s="4"/>
      <c r="I196" s="4"/>
      <c r="J196" s="4"/>
      <c r="K196" s="4"/>
      <c r="L196" s="4"/>
      <c r="M196" s="4"/>
      <c r="N196" s="4"/>
      <c r="P196" s="4"/>
      <c r="Q196" s="4"/>
      <c r="R196" s="4"/>
    </row>
    <row r="197" spans="1:18" ht="16.5" customHeight="1">
      <c r="A197" s="4"/>
      <c r="B197" s="4"/>
      <c r="C197" s="34"/>
      <c r="D197" s="4"/>
      <c r="E197" s="4"/>
      <c r="F197" s="4"/>
      <c r="G197" s="4"/>
      <c r="H197" s="4"/>
      <c r="I197" s="4"/>
      <c r="J197" s="4"/>
      <c r="K197" s="4"/>
      <c r="L197" s="4"/>
      <c r="M197" s="4"/>
      <c r="N197" s="4"/>
      <c r="P197" s="4"/>
      <c r="Q197" s="4"/>
      <c r="R197" s="4"/>
    </row>
    <row r="198" spans="1:18" ht="16.5" customHeight="1">
      <c r="A198" s="4"/>
      <c r="B198" s="4"/>
      <c r="C198" s="34"/>
      <c r="D198" s="4"/>
      <c r="E198" s="4"/>
      <c r="F198" s="4"/>
      <c r="G198" s="4"/>
      <c r="H198" s="4"/>
      <c r="I198" s="4"/>
      <c r="J198" s="4"/>
      <c r="K198" s="4"/>
      <c r="L198" s="4"/>
      <c r="M198" s="4"/>
      <c r="N198" s="4"/>
      <c r="P198" s="4"/>
      <c r="Q198" s="4"/>
      <c r="R198" s="4"/>
    </row>
    <row r="199" spans="1:18" ht="16.5" customHeight="1">
      <c r="A199" s="4"/>
      <c r="B199" s="4"/>
      <c r="C199" s="34"/>
      <c r="D199" s="4"/>
      <c r="E199" s="4"/>
      <c r="F199" s="4"/>
      <c r="G199" s="4"/>
      <c r="H199" s="4"/>
      <c r="I199" s="4"/>
      <c r="J199" s="4"/>
      <c r="K199" s="4"/>
      <c r="L199" s="4"/>
      <c r="M199" s="4"/>
      <c r="N199" s="4"/>
      <c r="P199" s="4"/>
      <c r="Q199" s="4"/>
      <c r="R199" s="4"/>
    </row>
    <row r="200" spans="1:18" ht="16.5" customHeight="1">
      <c r="A200" s="4"/>
      <c r="B200" s="4"/>
      <c r="C200" s="34"/>
      <c r="D200" s="4"/>
      <c r="E200" s="4"/>
      <c r="F200" s="4"/>
      <c r="G200" s="4"/>
      <c r="H200" s="4"/>
      <c r="I200" s="4"/>
      <c r="J200" s="4"/>
      <c r="K200" s="4"/>
      <c r="L200" s="4"/>
      <c r="M200" s="4"/>
      <c r="N200" s="4"/>
      <c r="P200" s="4"/>
      <c r="Q200" s="4"/>
      <c r="R200" s="4"/>
    </row>
    <row r="201" spans="1:18" ht="16.5" customHeight="1">
      <c r="A201" s="4"/>
      <c r="B201" s="4"/>
      <c r="C201" s="34"/>
      <c r="D201" s="4"/>
      <c r="E201" s="4"/>
      <c r="F201" s="4"/>
      <c r="G201" s="4"/>
      <c r="H201" s="4"/>
      <c r="I201" s="4"/>
      <c r="J201" s="4"/>
      <c r="K201" s="4"/>
      <c r="L201" s="4"/>
      <c r="M201" s="4"/>
      <c r="N201" s="4"/>
      <c r="P201" s="4"/>
      <c r="Q201" s="4"/>
      <c r="R201" s="4"/>
    </row>
    <row r="202" spans="1:18" ht="16.5" customHeight="1">
      <c r="A202" s="4"/>
      <c r="B202" s="4"/>
      <c r="C202" s="34"/>
      <c r="D202" s="4"/>
      <c r="E202" s="4"/>
      <c r="F202" s="4"/>
      <c r="G202" s="4"/>
      <c r="H202" s="4"/>
      <c r="I202" s="4"/>
      <c r="J202" s="4"/>
      <c r="K202" s="4"/>
      <c r="L202" s="4"/>
      <c r="M202" s="4"/>
      <c r="N202" s="4"/>
      <c r="P202" s="4"/>
      <c r="Q202" s="4"/>
      <c r="R202" s="4"/>
    </row>
    <row r="203" spans="1:18" ht="16.5" customHeight="1">
      <c r="A203" s="4"/>
      <c r="B203" s="4"/>
      <c r="C203" s="34"/>
      <c r="D203" s="4"/>
      <c r="E203" s="4"/>
      <c r="F203" s="4"/>
      <c r="G203" s="4"/>
      <c r="H203" s="4"/>
      <c r="I203" s="4"/>
      <c r="J203" s="4"/>
      <c r="K203" s="4"/>
      <c r="L203" s="4"/>
      <c r="M203" s="4"/>
      <c r="N203" s="4"/>
      <c r="P203" s="4"/>
      <c r="Q203" s="4"/>
      <c r="R203" s="4"/>
    </row>
    <row r="204" spans="1:18" ht="16.5" customHeight="1">
      <c r="A204" s="4"/>
      <c r="B204" s="4"/>
      <c r="C204" s="34"/>
      <c r="D204" s="4"/>
      <c r="E204" s="4"/>
      <c r="F204" s="4"/>
      <c r="G204" s="4"/>
      <c r="H204" s="4"/>
      <c r="I204" s="4"/>
      <c r="J204" s="4"/>
      <c r="K204" s="4"/>
      <c r="L204" s="4"/>
      <c r="M204" s="4"/>
      <c r="N204" s="4"/>
      <c r="P204" s="4"/>
      <c r="Q204" s="4"/>
      <c r="R204" s="4"/>
    </row>
    <row r="205" spans="1:18" ht="16.5" customHeight="1">
      <c r="A205" s="4"/>
      <c r="B205" s="4"/>
      <c r="C205" s="34"/>
      <c r="D205" s="4"/>
      <c r="E205" s="4"/>
      <c r="F205" s="4"/>
      <c r="G205" s="4"/>
      <c r="H205" s="4"/>
      <c r="I205" s="4"/>
      <c r="J205" s="4"/>
      <c r="K205" s="4"/>
      <c r="L205" s="4"/>
      <c r="M205" s="4"/>
      <c r="N205" s="4"/>
      <c r="P205" s="4"/>
      <c r="Q205" s="4"/>
      <c r="R205" s="4"/>
    </row>
    <row r="206" spans="1:18" ht="16.5" customHeight="1">
      <c r="A206" s="4"/>
      <c r="B206" s="4"/>
      <c r="C206" s="34"/>
      <c r="D206" s="4"/>
      <c r="E206" s="4"/>
      <c r="F206" s="4"/>
      <c r="G206" s="4"/>
      <c r="H206" s="4"/>
      <c r="I206" s="4"/>
      <c r="J206" s="4"/>
      <c r="K206" s="4"/>
      <c r="L206" s="4"/>
      <c r="M206" s="4"/>
      <c r="N206" s="4"/>
      <c r="P206" s="4"/>
      <c r="Q206" s="4"/>
      <c r="R206" s="4"/>
    </row>
    <row r="207" spans="1:18" ht="16.5" customHeight="1">
      <c r="A207" s="4"/>
      <c r="B207" s="4"/>
      <c r="C207" s="34"/>
      <c r="D207" s="4"/>
      <c r="E207" s="4"/>
      <c r="F207" s="4"/>
      <c r="G207" s="4"/>
      <c r="H207" s="4"/>
      <c r="I207" s="4"/>
      <c r="J207" s="4"/>
      <c r="K207" s="4"/>
      <c r="L207" s="4"/>
      <c r="M207" s="4"/>
      <c r="N207" s="4"/>
      <c r="P207" s="4"/>
      <c r="Q207" s="4"/>
      <c r="R207" s="4"/>
    </row>
    <row r="208" spans="1:18" ht="16.5" customHeight="1">
      <c r="A208" s="4"/>
      <c r="B208" s="4"/>
      <c r="C208" s="34"/>
      <c r="D208" s="4"/>
      <c r="E208" s="4"/>
      <c r="F208" s="4"/>
      <c r="G208" s="4"/>
      <c r="H208" s="4"/>
      <c r="I208" s="4"/>
      <c r="J208" s="4"/>
      <c r="K208" s="4"/>
      <c r="L208" s="4"/>
      <c r="M208" s="4"/>
      <c r="N208" s="4"/>
      <c r="P208" s="4"/>
      <c r="Q208" s="4"/>
      <c r="R208" s="4"/>
    </row>
    <row r="209" spans="1:18" ht="16.5" customHeight="1">
      <c r="A209" s="4"/>
      <c r="B209" s="4"/>
      <c r="C209" s="34"/>
      <c r="D209" s="4"/>
      <c r="E209" s="4"/>
      <c r="F209" s="4"/>
      <c r="G209" s="4"/>
      <c r="H209" s="4"/>
      <c r="I209" s="4"/>
      <c r="J209" s="4"/>
      <c r="K209" s="4"/>
      <c r="L209" s="4"/>
      <c r="M209" s="4"/>
      <c r="N209" s="4"/>
      <c r="P209" s="4"/>
      <c r="Q209" s="4"/>
      <c r="R209" s="4"/>
    </row>
    <row r="210" spans="1:18" ht="16.5" customHeight="1">
      <c r="A210" s="4"/>
      <c r="B210" s="4"/>
      <c r="C210" s="34"/>
      <c r="D210" s="4"/>
      <c r="E210" s="4"/>
      <c r="F210" s="4"/>
      <c r="G210" s="4"/>
      <c r="H210" s="4"/>
      <c r="I210" s="4"/>
      <c r="J210" s="4"/>
      <c r="K210" s="4"/>
      <c r="L210" s="4"/>
      <c r="M210" s="4"/>
      <c r="N210" s="4"/>
      <c r="P210" s="4"/>
      <c r="Q210" s="4"/>
      <c r="R210" s="4"/>
    </row>
    <row r="211" spans="1:18" ht="16.5" customHeight="1">
      <c r="A211" s="4"/>
      <c r="B211" s="4"/>
      <c r="C211" s="34"/>
      <c r="D211" s="4"/>
      <c r="E211" s="4"/>
      <c r="F211" s="4"/>
      <c r="G211" s="4"/>
      <c r="H211" s="4"/>
      <c r="I211" s="4"/>
      <c r="J211" s="4"/>
      <c r="K211" s="4"/>
      <c r="L211" s="4"/>
      <c r="M211" s="4"/>
      <c r="N211" s="4"/>
      <c r="P211" s="4"/>
      <c r="Q211" s="4"/>
      <c r="R211" s="4"/>
    </row>
    <row r="212" spans="1:18" ht="16.5" customHeight="1">
      <c r="A212" s="4"/>
      <c r="B212" s="4"/>
      <c r="C212" s="34"/>
      <c r="D212" s="4"/>
      <c r="E212" s="4"/>
      <c r="F212" s="4"/>
      <c r="G212" s="4"/>
      <c r="H212" s="4"/>
      <c r="I212" s="4"/>
      <c r="J212" s="4"/>
      <c r="K212" s="4"/>
      <c r="L212" s="4"/>
      <c r="M212" s="4"/>
      <c r="N212" s="4"/>
      <c r="P212" s="4"/>
      <c r="Q212" s="4"/>
      <c r="R212" s="4"/>
    </row>
    <row r="213" spans="1:18" ht="16.5" customHeight="1">
      <c r="A213" s="4"/>
      <c r="B213" s="4"/>
      <c r="C213" s="34"/>
      <c r="D213" s="4"/>
      <c r="E213" s="4"/>
      <c r="F213" s="4"/>
      <c r="G213" s="4"/>
      <c r="H213" s="4"/>
      <c r="I213" s="4"/>
      <c r="J213" s="4"/>
      <c r="K213" s="4"/>
      <c r="L213" s="4"/>
      <c r="M213" s="4"/>
      <c r="N213" s="4"/>
      <c r="P213" s="4"/>
      <c r="Q213" s="4"/>
      <c r="R213" s="4"/>
    </row>
    <row r="214" spans="1:18" ht="16.5" customHeight="1">
      <c r="A214" s="4"/>
      <c r="B214" s="4"/>
      <c r="C214" s="34"/>
      <c r="D214" s="4"/>
      <c r="E214" s="4"/>
      <c r="F214" s="4"/>
      <c r="G214" s="4"/>
      <c r="H214" s="4"/>
      <c r="I214" s="4"/>
      <c r="J214" s="4"/>
      <c r="K214" s="4"/>
      <c r="L214" s="4"/>
      <c r="M214" s="4"/>
      <c r="N214" s="4"/>
      <c r="P214" s="4"/>
      <c r="Q214" s="4"/>
      <c r="R214" s="4"/>
    </row>
    <row r="215" spans="1:18" ht="16.5" customHeight="1">
      <c r="A215" s="4"/>
      <c r="B215" s="4"/>
      <c r="C215" s="34"/>
      <c r="D215" s="4"/>
      <c r="E215" s="4"/>
      <c r="F215" s="4"/>
      <c r="G215" s="4"/>
      <c r="H215" s="4"/>
      <c r="I215" s="4"/>
      <c r="J215" s="4"/>
      <c r="K215" s="4"/>
      <c r="L215" s="4"/>
      <c r="M215" s="4"/>
      <c r="N215" s="4"/>
      <c r="P215" s="4"/>
      <c r="Q215" s="4"/>
      <c r="R215" s="4"/>
    </row>
    <row r="216" spans="1:18" ht="16.5" customHeight="1">
      <c r="A216" s="4"/>
      <c r="B216" s="4"/>
      <c r="C216" s="34"/>
      <c r="D216" s="4"/>
      <c r="E216" s="4"/>
      <c r="F216" s="4"/>
      <c r="G216" s="4"/>
      <c r="H216" s="4"/>
      <c r="I216" s="4"/>
      <c r="J216" s="4"/>
      <c r="K216" s="4"/>
      <c r="L216" s="4"/>
      <c r="M216" s="4"/>
      <c r="N216" s="4"/>
      <c r="P216" s="4"/>
      <c r="Q216" s="4"/>
      <c r="R216" s="4"/>
    </row>
    <row r="217" spans="1:18" ht="16.5" customHeight="1">
      <c r="A217" s="4"/>
      <c r="B217" s="4"/>
      <c r="C217" s="34"/>
      <c r="D217" s="4"/>
      <c r="E217" s="4"/>
      <c r="F217" s="4"/>
      <c r="G217" s="4"/>
      <c r="H217" s="4"/>
      <c r="I217" s="4"/>
      <c r="J217" s="4"/>
      <c r="K217" s="4"/>
      <c r="L217" s="4"/>
      <c r="M217" s="4"/>
      <c r="N217" s="4"/>
      <c r="P217" s="4"/>
      <c r="Q217" s="4"/>
      <c r="R217" s="4"/>
    </row>
    <row r="218" spans="1:18" ht="16.5" customHeight="1">
      <c r="A218" s="4"/>
      <c r="B218" s="4"/>
      <c r="C218" s="34"/>
      <c r="D218" s="4"/>
      <c r="E218" s="4"/>
      <c r="F218" s="4"/>
      <c r="G218" s="4"/>
      <c r="H218" s="4"/>
      <c r="I218" s="4"/>
      <c r="J218" s="4"/>
      <c r="K218" s="4"/>
      <c r="L218" s="4"/>
      <c r="M218" s="4"/>
      <c r="N218" s="4"/>
      <c r="P218" s="4"/>
      <c r="Q218" s="4"/>
      <c r="R218" s="4"/>
    </row>
    <row r="219" spans="1:18" ht="16.5" customHeight="1">
      <c r="A219" s="4"/>
      <c r="B219" s="4"/>
      <c r="C219" s="34"/>
      <c r="D219" s="4"/>
      <c r="E219" s="4"/>
      <c r="F219" s="4"/>
      <c r="G219" s="4"/>
      <c r="H219" s="4"/>
      <c r="I219" s="4"/>
      <c r="J219" s="4"/>
      <c r="K219" s="4"/>
      <c r="L219" s="4"/>
      <c r="M219" s="4"/>
      <c r="N219" s="4"/>
      <c r="P219" s="4"/>
      <c r="Q219" s="4"/>
      <c r="R219" s="4"/>
    </row>
    <row r="220" spans="1:18" ht="16.5" customHeight="1">
      <c r="A220" s="4"/>
      <c r="B220" s="4"/>
      <c r="C220" s="34"/>
      <c r="D220" s="4"/>
      <c r="E220" s="4"/>
      <c r="F220" s="4"/>
      <c r="G220" s="4"/>
      <c r="H220" s="4"/>
      <c r="I220" s="4"/>
      <c r="J220" s="4"/>
      <c r="K220" s="4"/>
      <c r="L220" s="4"/>
      <c r="M220" s="4"/>
      <c r="N220" s="4"/>
      <c r="P220" s="4"/>
      <c r="Q220" s="4"/>
      <c r="R220" s="4"/>
    </row>
    <row r="221" spans="1:18" ht="16.5" customHeight="1">
      <c r="A221" s="4"/>
      <c r="B221" s="4"/>
      <c r="C221" s="34"/>
      <c r="D221" s="4"/>
      <c r="E221" s="4"/>
      <c r="F221" s="4"/>
      <c r="G221" s="4"/>
      <c r="H221" s="4"/>
      <c r="I221" s="4"/>
      <c r="J221" s="4"/>
      <c r="K221" s="4"/>
      <c r="L221" s="4"/>
      <c r="M221" s="4"/>
      <c r="N221" s="4"/>
      <c r="P221" s="4"/>
      <c r="Q221" s="4"/>
      <c r="R221" s="4"/>
    </row>
    <row r="222" spans="1:18" ht="16.5" customHeight="1">
      <c r="A222" s="4"/>
      <c r="B222" s="4"/>
      <c r="C222" s="34"/>
      <c r="D222" s="4"/>
      <c r="E222" s="4"/>
      <c r="F222" s="4"/>
      <c r="G222" s="4"/>
      <c r="H222" s="4"/>
      <c r="I222" s="4"/>
      <c r="J222" s="4"/>
      <c r="K222" s="4"/>
      <c r="L222" s="4"/>
      <c r="M222" s="4"/>
      <c r="N222" s="4"/>
      <c r="P222" s="4"/>
      <c r="Q222" s="4"/>
      <c r="R222" s="4"/>
    </row>
    <row r="223" spans="1:18" ht="16.5" customHeight="1">
      <c r="A223" s="4"/>
      <c r="B223" s="4"/>
      <c r="C223" s="34"/>
      <c r="D223" s="4"/>
      <c r="E223" s="4"/>
      <c r="F223" s="4"/>
      <c r="G223" s="4"/>
      <c r="H223" s="4"/>
      <c r="I223" s="4"/>
      <c r="J223" s="4"/>
      <c r="K223" s="4"/>
      <c r="L223" s="4"/>
      <c r="M223" s="4"/>
      <c r="N223" s="4"/>
      <c r="P223" s="4"/>
      <c r="Q223" s="4"/>
      <c r="R223" s="4"/>
    </row>
    <row r="224" spans="1:18" ht="16.5" customHeight="1">
      <c r="A224" s="4"/>
      <c r="B224" s="4"/>
      <c r="C224" s="34"/>
      <c r="D224" s="4"/>
      <c r="E224" s="4"/>
      <c r="F224" s="4"/>
      <c r="G224" s="4"/>
      <c r="H224" s="4"/>
      <c r="I224" s="4"/>
      <c r="J224" s="4"/>
      <c r="K224" s="4"/>
      <c r="L224" s="4"/>
      <c r="M224" s="4"/>
      <c r="N224" s="4"/>
      <c r="P224" s="4"/>
      <c r="Q224" s="4"/>
      <c r="R224" s="4"/>
    </row>
    <row r="225" spans="1:18" ht="16.5" customHeight="1">
      <c r="A225" s="4"/>
      <c r="B225" s="4"/>
      <c r="C225" s="34"/>
      <c r="D225" s="4"/>
      <c r="E225" s="4"/>
      <c r="F225" s="4"/>
      <c r="G225" s="4"/>
      <c r="H225" s="4"/>
      <c r="I225" s="4"/>
      <c r="J225" s="4"/>
      <c r="K225" s="4"/>
      <c r="L225" s="4"/>
      <c r="M225" s="4"/>
      <c r="N225" s="4"/>
      <c r="P225" s="4"/>
      <c r="Q225" s="4"/>
      <c r="R225" s="4"/>
    </row>
    <row r="226" spans="1:18" ht="16.5" customHeight="1">
      <c r="A226" s="4"/>
      <c r="B226" s="4"/>
      <c r="C226" s="34"/>
      <c r="D226" s="4"/>
      <c r="E226" s="4"/>
      <c r="F226" s="4"/>
      <c r="G226" s="4"/>
      <c r="H226" s="4"/>
      <c r="I226" s="4"/>
      <c r="J226" s="4"/>
      <c r="K226" s="4"/>
      <c r="L226" s="4"/>
      <c r="M226" s="4"/>
      <c r="N226" s="4"/>
      <c r="P226" s="4"/>
      <c r="Q226" s="4"/>
      <c r="R226" s="4"/>
    </row>
    <row r="227" spans="1:18" ht="16.5" customHeight="1">
      <c r="A227" s="4"/>
      <c r="B227" s="4"/>
      <c r="C227" s="34"/>
      <c r="D227" s="4"/>
      <c r="E227" s="4"/>
      <c r="F227" s="4"/>
      <c r="G227" s="4"/>
      <c r="H227" s="4"/>
      <c r="I227" s="4"/>
      <c r="J227" s="4"/>
      <c r="K227" s="4"/>
      <c r="L227" s="4"/>
      <c r="M227" s="4"/>
      <c r="N227" s="4"/>
      <c r="P227" s="4"/>
      <c r="Q227" s="4"/>
      <c r="R227" s="4"/>
    </row>
    <row r="228" spans="1:18" ht="16.5" customHeight="1">
      <c r="A228" s="4"/>
      <c r="B228" s="4"/>
      <c r="C228" s="34"/>
      <c r="D228" s="4"/>
      <c r="E228" s="4"/>
      <c r="F228" s="4"/>
      <c r="G228" s="4"/>
      <c r="H228" s="4"/>
      <c r="I228" s="4"/>
      <c r="J228" s="4"/>
      <c r="K228" s="4"/>
      <c r="L228" s="4"/>
      <c r="M228" s="4"/>
      <c r="N228" s="4"/>
      <c r="P228" s="4"/>
      <c r="Q228" s="4"/>
      <c r="R228" s="4"/>
    </row>
    <row r="229" spans="1:18" ht="16.5" customHeight="1">
      <c r="A229" s="4"/>
      <c r="B229" s="4"/>
      <c r="C229" s="34"/>
      <c r="D229" s="4"/>
      <c r="E229" s="4"/>
      <c r="F229" s="4"/>
      <c r="G229" s="4"/>
      <c r="H229" s="4"/>
      <c r="I229" s="4"/>
      <c r="J229" s="4"/>
      <c r="K229" s="4"/>
      <c r="L229" s="4"/>
      <c r="M229" s="4"/>
      <c r="N229" s="4"/>
      <c r="P229" s="4"/>
      <c r="Q229" s="4"/>
      <c r="R229" s="4"/>
    </row>
    <row r="230" spans="1:18" ht="16.5" customHeight="1">
      <c r="A230" s="4"/>
      <c r="B230" s="4"/>
      <c r="C230" s="34"/>
      <c r="D230" s="4"/>
      <c r="E230" s="4"/>
      <c r="F230" s="4"/>
      <c r="G230" s="4"/>
      <c r="H230" s="4"/>
      <c r="I230" s="4"/>
      <c r="J230" s="4"/>
      <c r="K230" s="4"/>
      <c r="L230" s="4"/>
      <c r="M230" s="4"/>
      <c r="N230" s="4"/>
      <c r="P230" s="4"/>
      <c r="Q230" s="4"/>
      <c r="R230" s="4"/>
    </row>
    <row r="231" spans="1:18" ht="16.5" customHeight="1">
      <c r="A231" s="4"/>
      <c r="B231" s="4"/>
      <c r="C231" s="34"/>
      <c r="D231" s="4"/>
      <c r="E231" s="4"/>
      <c r="F231" s="4"/>
      <c r="G231" s="4"/>
      <c r="H231" s="4"/>
      <c r="I231" s="4"/>
      <c r="J231" s="4"/>
      <c r="K231" s="4"/>
      <c r="L231" s="4"/>
      <c r="M231" s="4"/>
      <c r="N231" s="4"/>
      <c r="P231" s="4"/>
      <c r="Q231" s="4"/>
      <c r="R231" s="4"/>
    </row>
    <row r="232" spans="1:18" ht="16.5" customHeight="1">
      <c r="A232" s="4"/>
      <c r="B232" s="4"/>
      <c r="C232" s="34"/>
      <c r="D232" s="4"/>
      <c r="E232" s="4"/>
      <c r="F232" s="4"/>
      <c r="G232" s="4"/>
      <c r="H232" s="4"/>
      <c r="I232" s="4"/>
      <c r="J232" s="4"/>
      <c r="K232" s="4"/>
      <c r="L232" s="4"/>
      <c r="M232" s="4"/>
      <c r="N232" s="4"/>
      <c r="P232" s="4"/>
      <c r="Q232" s="4"/>
      <c r="R232" s="4"/>
    </row>
    <row r="233" spans="1:18" ht="16.5" customHeight="1">
      <c r="A233" s="4"/>
      <c r="B233" s="4"/>
      <c r="C233" s="34"/>
      <c r="D233" s="4"/>
      <c r="E233" s="4"/>
      <c r="F233" s="4"/>
      <c r="G233" s="4"/>
      <c r="H233" s="4"/>
      <c r="I233" s="4"/>
      <c r="J233" s="4"/>
      <c r="K233" s="4"/>
      <c r="L233" s="4"/>
      <c r="M233" s="4"/>
      <c r="N233" s="4"/>
      <c r="P233" s="4"/>
      <c r="Q233" s="4"/>
      <c r="R233" s="4"/>
    </row>
    <row r="234" spans="1:18" ht="16.5" customHeight="1">
      <c r="A234" s="4"/>
      <c r="B234" s="4"/>
      <c r="C234" s="34"/>
      <c r="D234" s="4"/>
      <c r="E234" s="4"/>
      <c r="F234" s="4"/>
      <c r="G234" s="4"/>
      <c r="H234" s="4"/>
      <c r="I234" s="4"/>
      <c r="J234" s="4"/>
      <c r="K234" s="4"/>
      <c r="L234" s="4"/>
      <c r="M234" s="4"/>
      <c r="N234" s="4"/>
      <c r="P234" s="4"/>
      <c r="Q234" s="4"/>
      <c r="R234" s="4"/>
    </row>
    <row r="235" spans="1:18" ht="16.5" customHeight="1">
      <c r="A235" s="4"/>
      <c r="B235" s="4"/>
      <c r="C235" s="34"/>
      <c r="D235" s="4"/>
      <c r="E235" s="4"/>
      <c r="F235" s="4"/>
      <c r="G235" s="4"/>
      <c r="H235" s="4"/>
      <c r="I235" s="4"/>
      <c r="J235" s="4"/>
      <c r="K235" s="4"/>
      <c r="L235" s="4"/>
      <c r="M235" s="4"/>
      <c r="N235" s="4"/>
      <c r="P235" s="4"/>
      <c r="Q235" s="4"/>
      <c r="R235" s="4"/>
    </row>
    <row r="236" spans="1:18" ht="16.5" customHeight="1">
      <c r="A236" s="4"/>
      <c r="B236" s="4"/>
      <c r="C236" s="34"/>
      <c r="D236" s="4"/>
      <c r="E236" s="4"/>
      <c r="F236" s="4"/>
      <c r="G236" s="4"/>
      <c r="H236" s="4"/>
      <c r="I236" s="4"/>
      <c r="J236" s="4"/>
      <c r="K236" s="4"/>
      <c r="L236" s="4"/>
      <c r="M236" s="4"/>
      <c r="N236" s="4"/>
      <c r="P236" s="4"/>
      <c r="Q236" s="4"/>
      <c r="R236" s="4"/>
    </row>
    <row r="237" spans="1:18" ht="16.5" customHeight="1">
      <c r="A237" s="4"/>
      <c r="B237" s="4"/>
      <c r="C237" s="34"/>
      <c r="D237" s="4"/>
      <c r="E237" s="4"/>
      <c r="F237" s="4"/>
      <c r="G237" s="4"/>
      <c r="H237" s="4"/>
      <c r="I237" s="4"/>
      <c r="J237" s="4"/>
      <c r="K237" s="4"/>
      <c r="L237" s="4"/>
      <c r="M237" s="4"/>
      <c r="N237" s="4"/>
      <c r="P237" s="4"/>
      <c r="Q237" s="4"/>
      <c r="R237" s="4"/>
    </row>
    <row r="238" spans="1:18" ht="16.5" customHeight="1">
      <c r="A238" s="4"/>
      <c r="B238" s="4"/>
      <c r="C238" s="34"/>
      <c r="D238" s="4"/>
      <c r="E238" s="4"/>
      <c r="F238" s="4"/>
      <c r="G238" s="4"/>
      <c r="H238" s="4"/>
      <c r="I238" s="4"/>
      <c r="J238" s="4"/>
      <c r="K238" s="4"/>
      <c r="L238" s="4"/>
      <c r="M238" s="4"/>
      <c r="N238" s="4"/>
      <c r="P238" s="4"/>
      <c r="Q238" s="4"/>
      <c r="R238" s="4"/>
    </row>
    <row r="239" spans="1:18" ht="16.5" customHeight="1">
      <c r="A239" s="4"/>
      <c r="B239" s="4"/>
      <c r="C239" s="34"/>
      <c r="D239" s="4"/>
      <c r="E239" s="4"/>
      <c r="F239" s="4"/>
      <c r="G239" s="4"/>
      <c r="H239" s="4"/>
      <c r="I239" s="4"/>
      <c r="J239" s="4"/>
      <c r="K239" s="4"/>
      <c r="L239" s="4"/>
      <c r="M239" s="4"/>
      <c r="N239" s="4"/>
      <c r="P239" s="4"/>
      <c r="Q239" s="4"/>
      <c r="R239" s="4"/>
    </row>
    <row r="240" spans="1:18" ht="16.5" customHeight="1">
      <c r="A240" s="4"/>
      <c r="B240" s="4"/>
      <c r="C240" s="34"/>
      <c r="D240" s="4"/>
      <c r="E240" s="4"/>
      <c r="F240" s="4"/>
      <c r="G240" s="4"/>
      <c r="H240" s="4"/>
      <c r="I240" s="4"/>
      <c r="J240" s="4"/>
      <c r="K240" s="4"/>
      <c r="L240" s="4"/>
      <c r="M240" s="4"/>
      <c r="N240" s="4"/>
      <c r="P240" s="4"/>
      <c r="Q240" s="4"/>
      <c r="R240" s="4"/>
    </row>
    <row r="241" spans="1:18" ht="16.5" customHeight="1">
      <c r="A241" s="4"/>
      <c r="B241" s="4"/>
      <c r="C241" s="34"/>
      <c r="D241" s="4"/>
      <c r="E241" s="4"/>
      <c r="F241" s="4"/>
      <c r="G241" s="4"/>
      <c r="H241" s="4"/>
      <c r="I241" s="4"/>
      <c r="J241" s="4"/>
      <c r="K241" s="4"/>
      <c r="L241" s="4"/>
      <c r="M241" s="4"/>
      <c r="N241" s="4"/>
      <c r="P241" s="4"/>
      <c r="Q241" s="4"/>
      <c r="R241" s="4"/>
    </row>
    <row r="242" spans="1:18" ht="16.5" customHeight="1">
      <c r="A242" s="4"/>
      <c r="B242" s="4"/>
      <c r="C242" s="34"/>
      <c r="D242" s="4"/>
      <c r="E242" s="4"/>
      <c r="F242" s="4"/>
      <c r="G242" s="4"/>
      <c r="H242" s="4"/>
      <c r="I242" s="4"/>
      <c r="J242" s="4"/>
      <c r="K242" s="4"/>
      <c r="L242" s="4"/>
      <c r="M242" s="4"/>
      <c r="N242" s="4"/>
      <c r="P242" s="4"/>
      <c r="Q242" s="4"/>
      <c r="R242" s="4"/>
    </row>
    <row r="243" spans="1:18" ht="16.5" customHeight="1">
      <c r="A243" s="4"/>
      <c r="B243" s="4"/>
      <c r="C243" s="34"/>
      <c r="D243" s="4"/>
      <c r="E243" s="4"/>
      <c r="F243" s="4"/>
      <c r="G243" s="4"/>
      <c r="H243" s="4"/>
      <c r="I243" s="4"/>
      <c r="J243" s="4"/>
      <c r="K243" s="4"/>
      <c r="L243" s="4"/>
      <c r="M243" s="4"/>
      <c r="N243" s="4"/>
      <c r="P243" s="4"/>
      <c r="Q243" s="4"/>
      <c r="R243" s="4"/>
    </row>
    <row r="244" spans="1:18" ht="16.5" customHeight="1">
      <c r="A244" s="4"/>
      <c r="B244" s="4"/>
      <c r="C244" s="34"/>
      <c r="D244" s="4"/>
      <c r="E244" s="4"/>
      <c r="F244" s="4"/>
      <c r="G244" s="4"/>
      <c r="H244" s="4"/>
      <c r="I244" s="4"/>
      <c r="J244" s="4"/>
      <c r="K244" s="4"/>
      <c r="L244" s="4"/>
      <c r="M244" s="4"/>
      <c r="N244" s="4"/>
      <c r="P244" s="4"/>
      <c r="Q244" s="4"/>
      <c r="R244" s="4"/>
    </row>
    <row r="245" spans="1:18" ht="16.5" customHeight="1">
      <c r="A245" s="4"/>
      <c r="B245" s="4"/>
      <c r="C245" s="34"/>
      <c r="D245" s="4"/>
      <c r="E245" s="4"/>
      <c r="F245" s="4"/>
      <c r="G245" s="4"/>
      <c r="H245" s="4"/>
      <c r="I245" s="4"/>
      <c r="J245" s="4"/>
      <c r="K245" s="4"/>
      <c r="L245" s="4"/>
      <c r="M245" s="4"/>
      <c r="N245" s="4"/>
      <c r="P245" s="4"/>
      <c r="Q245" s="4"/>
      <c r="R245" s="4"/>
    </row>
    <row r="246" spans="1:18" ht="16.5" customHeight="1">
      <c r="A246" s="4"/>
      <c r="B246" s="4"/>
      <c r="C246" s="34"/>
      <c r="D246" s="4"/>
      <c r="E246" s="4"/>
      <c r="F246" s="4"/>
      <c r="G246" s="4"/>
      <c r="H246" s="4"/>
      <c r="I246" s="4"/>
      <c r="J246" s="4"/>
      <c r="K246" s="4"/>
      <c r="L246" s="4"/>
      <c r="M246" s="4"/>
      <c r="N246" s="4"/>
      <c r="P246" s="4"/>
      <c r="Q246" s="4"/>
      <c r="R246" s="4"/>
    </row>
    <row r="247" spans="1:18" ht="16.5" customHeight="1">
      <c r="A247" s="4"/>
      <c r="B247" s="4"/>
      <c r="C247" s="34"/>
      <c r="D247" s="4"/>
      <c r="E247" s="4"/>
      <c r="F247" s="4"/>
      <c r="G247" s="4"/>
      <c r="H247" s="4"/>
      <c r="I247" s="4"/>
      <c r="J247" s="4"/>
      <c r="K247" s="4"/>
      <c r="L247" s="4"/>
      <c r="M247" s="4"/>
      <c r="N247" s="4"/>
      <c r="P247" s="4"/>
      <c r="Q247" s="4"/>
      <c r="R247" s="4"/>
    </row>
    <row r="248" spans="1:18" ht="16.5" customHeight="1">
      <c r="A248" s="4"/>
      <c r="B248" s="4"/>
      <c r="C248" s="34"/>
      <c r="D248" s="4"/>
      <c r="E248" s="4"/>
      <c r="F248" s="4"/>
      <c r="G248" s="4"/>
      <c r="H248" s="4"/>
      <c r="I248" s="4"/>
      <c r="J248" s="4"/>
      <c r="K248" s="4"/>
      <c r="L248" s="4"/>
      <c r="M248" s="4"/>
      <c r="N248" s="4"/>
      <c r="P248" s="4"/>
      <c r="Q248" s="4"/>
      <c r="R248" s="4"/>
    </row>
    <row r="249" spans="1:18" ht="16.5" customHeight="1">
      <c r="A249" s="4"/>
      <c r="B249" s="4"/>
      <c r="C249" s="34"/>
      <c r="D249" s="4"/>
      <c r="E249" s="4"/>
      <c r="F249" s="4"/>
      <c r="G249" s="4"/>
      <c r="H249" s="4"/>
      <c r="I249" s="4"/>
      <c r="J249" s="4"/>
      <c r="K249" s="4"/>
      <c r="L249" s="4"/>
      <c r="M249" s="4"/>
      <c r="N249" s="4"/>
      <c r="P249" s="4"/>
      <c r="Q249" s="4"/>
      <c r="R249" s="4"/>
    </row>
    <row r="250" spans="1:18" ht="16.5" customHeight="1">
      <c r="A250" s="4"/>
      <c r="B250" s="4"/>
      <c r="C250" s="34"/>
      <c r="D250" s="4"/>
      <c r="E250" s="4"/>
      <c r="F250" s="4"/>
      <c r="G250" s="4"/>
      <c r="H250" s="4"/>
      <c r="I250" s="4"/>
      <c r="J250" s="4"/>
      <c r="K250" s="4"/>
      <c r="L250" s="4"/>
      <c r="M250" s="4"/>
      <c r="N250" s="4"/>
      <c r="P250" s="4"/>
      <c r="Q250" s="4"/>
      <c r="R250" s="4"/>
    </row>
    <row r="251" spans="1:18" ht="16.5" customHeight="1">
      <c r="A251" s="4"/>
      <c r="B251" s="4"/>
      <c r="C251" s="34"/>
      <c r="D251" s="4"/>
      <c r="E251" s="4"/>
      <c r="F251" s="4"/>
      <c r="G251" s="4"/>
      <c r="H251" s="4"/>
      <c r="I251" s="4"/>
      <c r="J251" s="4"/>
      <c r="K251" s="4"/>
      <c r="L251" s="4"/>
      <c r="M251" s="4"/>
      <c r="N251" s="4"/>
      <c r="P251" s="4"/>
      <c r="Q251" s="4"/>
      <c r="R251" s="4"/>
    </row>
    <row r="252" spans="1:18" ht="16.5" customHeight="1">
      <c r="A252" s="4"/>
      <c r="B252" s="4"/>
      <c r="C252" s="34"/>
      <c r="D252" s="4"/>
      <c r="E252" s="4"/>
      <c r="F252" s="4"/>
      <c r="G252" s="4"/>
      <c r="H252" s="4"/>
      <c r="I252" s="4"/>
      <c r="J252" s="4"/>
      <c r="K252" s="4"/>
      <c r="L252" s="4"/>
      <c r="M252" s="4"/>
      <c r="N252" s="4"/>
      <c r="P252" s="4"/>
      <c r="Q252" s="4"/>
      <c r="R252" s="4"/>
    </row>
    <row r="253" spans="1:18" ht="16.5" customHeight="1">
      <c r="A253" s="4"/>
      <c r="B253" s="4"/>
      <c r="C253" s="34"/>
      <c r="D253" s="4"/>
      <c r="E253" s="4"/>
      <c r="F253" s="4"/>
      <c r="G253" s="4"/>
      <c r="H253" s="4"/>
      <c r="I253" s="4"/>
      <c r="J253" s="4"/>
      <c r="K253" s="4"/>
      <c r="L253" s="4"/>
      <c r="M253" s="4"/>
      <c r="N253" s="4"/>
      <c r="P253" s="4"/>
      <c r="Q253" s="4"/>
      <c r="R253" s="4"/>
    </row>
    <row r="254" spans="1:18" ht="16.5" customHeight="1">
      <c r="A254" s="4"/>
      <c r="B254" s="4"/>
      <c r="C254" s="34"/>
      <c r="D254" s="4"/>
      <c r="E254" s="4"/>
      <c r="F254" s="4"/>
      <c r="G254" s="4"/>
      <c r="H254" s="4"/>
      <c r="I254" s="4"/>
      <c r="J254" s="4"/>
      <c r="K254" s="4"/>
      <c r="L254" s="4"/>
      <c r="M254" s="4"/>
      <c r="N254" s="4"/>
      <c r="P254" s="4"/>
      <c r="Q254" s="4"/>
      <c r="R254" s="4"/>
    </row>
    <row r="255" spans="1:18" ht="16.5" customHeight="1">
      <c r="A255" s="4"/>
      <c r="B255" s="4"/>
      <c r="C255" s="34"/>
      <c r="D255" s="4"/>
      <c r="E255" s="4"/>
      <c r="F255" s="4"/>
      <c r="G255" s="4"/>
      <c r="H255" s="4"/>
      <c r="I255" s="4"/>
      <c r="J255" s="4"/>
      <c r="K255" s="4"/>
      <c r="L255" s="4"/>
      <c r="M255" s="4"/>
      <c r="N255" s="4"/>
      <c r="P255" s="4"/>
      <c r="Q255" s="4"/>
      <c r="R255" s="4"/>
    </row>
    <row r="256" spans="1:18" ht="16.5" customHeight="1">
      <c r="A256" s="4"/>
      <c r="B256" s="4"/>
      <c r="C256" s="34"/>
      <c r="D256" s="4"/>
      <c r="E256" s="4"/>
      <c r="F256" s="4"/>
      <c r="G256" s="4"/>
      <c r="H256" s="4"/>
      <c r="I256" s="4"/>
      <c r="J256" s="4"/>
      <c r="K256" s="4"/>
      <c r="L256" s="4"/>
      <c r="M256" s="4"/>
      <c r="N256" s="4"/>
      <c r="P256" s="4"/>
      <c r="Q256" s="4"/>
      <c r="R256" s="4"/>
    </row>
    <row r="257" spans="1:18" ht="16.5" customHeight="1">
      <c r="A257" s="4"/>
      <c r="B257" s="4"/>
      <c r="C257" s="34"/>
      <c r="D257" s="4"/>
      <c r="E257" s="4"/>
      <c r="F257" s="4"/>
      <c r="G257" s="4"/>
      <c r="H257" s="4"/>
      <c r="I257" s="4"/>
      <c r="J257" s="4"/>
      <c r="K257" s="4"/>
      <c r="L257" s="4"/>
      <c r="M257" s="4"/>
      <c r="N257" s="4"/>
      <c r="P257" s="4"/>
      <c r="Q257" s="4"/>
      <c r="R257" s="4"/>
    </row>
    <row r="258" spans="1:18" ht="16.5" customHeight="1">
      <c r="A258" s="4"/>
      <c r="B258" s="4"/>
      <c r="C258" s="34"/>
      <c r="D258" s="4"/>
      <c r="E258" s="4"/>
      <c r="F258" s="4"/>
      <c r="G258" s="4"/>
      <c r="H258" s="4"/>
      <c r="I258" s="4"/>
      <c r="J258" s="4"/>
      <c r="K258" s="4"/>
      <c r="L258" s="4"/>
      <c r="M258" s="4"/>
      <c r="N258" s="4"/>
      <c r="P258" s="4"/>
      <c r="Q258" s="4"/>
      <c r="R258" s="4"/>
    </row>
    <row r="259" spans="1:18" ht="16.5" customHeight="1">
      <c r="A259" s="4"/>
      <c r="B259" s="4"/>
      <c r="C259" s="34"/>
      <c r="D259" s="4"/>
      <c r="E259" s="4"/>
      <c r="F259" s="4"/>
      <c r="G259" s="4"/>
      <c r="H259" s="4"/>
      <c r="I259" s="4"/>
      <c r="J259" s="4"/>
      <c r="K259" s="4"/>
      <c r="L259" s="4"/>
      <c r="M259" s="4"/>
      <c r="N259" s="4"/>
      <c r="P259" s="4"/>
      <c r="Q259" s="4"/>
      <c r="R259" s="4"/>
    </row>
    <row r="260" spans="1:18" ht="16.5" customHeight="1">
      <c r="A260" s="4"/>
      <c r="B260" s="4"/>
      <c r="C260" s="34"/>
      <c r="D260" s="4"/>
      <c r="E260" s="4"/>
      <c r="F260" s="4"/>
      <c r="G260" s="4"/>
      <c r="H260" s="4"/>
      <c r="I260" s="4"/>
      <c r="J260" s="4"/>
      <c r="K260" s="4"/>
      <c r="L260" s="4"/>
      <c r="M260" s="4"/>
      <c r="N260" s="4"/>
      <c r="P260" s="4"/>
      <c r="Q260" s="4"/>
      <c r="R260" s="4"/>
    </row>
    <row r="261" spans="1:18" ht="16.5" customHeight="1">
      <c r="A261" s="4"/>
      <c r="B261" s="4"/>
      <c r="C261" s="34"/>
      <c r="D261" s="4"/>
      <c r="E261" s="4"/>
      <c r="F261" s="4"/>
      <c r="G261" s="4"/>
      <c r="H261" s="4"/>
      <c r="I261" s="4"/>
      <c r="J261" s="4"/>
      <c r="K261" s="4"/>
      <c r="L261" s="4"/>
      <c r="M261" s="4"/>
      <c r="N261" s="4"/>
      <c r="P261" s="4"/>
      <c r="Q261" s="4"/>
      <c r="R261" s="4"/>
    </row>
    <row r="262" spans="1:18" ht="16.5" customHeight="1">
      <c r="A262" s="4"/>
      <c r="B262" s="4"/>
      <c r="C262" s="34"/>
      <c r="D262" s="4"/>
      <c r="E262" s="4"/>
      <c r="F262" s="4"/>
      <c r="G262" s="4"/>
      <c r="H262" s="4"/>
      <c r="I262" s="4"/>
      <c r="J262" s="4"/>
      <c r="K262" s="4"/>
      <c r="L262" s="4"/>
      <c r="M262" s="4"/>
      <c r="N262" s="4"/>
      <c r="P262" s="4"/>
      <c r="Q262" s="4"/>
      <c r="R262" s="4"/>
    </row>
    <row r="263" spans="1:18" ht="16.5" customHeight="1">
      <c r="A263" s="4"/>
      <c r="B263" s="4"/>
      <c r="C263" s="34"/>
      <c r="D263" s="4"/>
      <c r="E263" s="4"/>
      <c r="F263" s="4"/>
      <c r="G263" s="4"/>
      <c r="H263" s="4"/>
      <c r="I263" s="4"/>
      <c r="J263" s="4"/>
      <c r="K263" s="4"/>
      <c r="L263" s="4"/>
      <c r="M263" s="4"/>
      <c r="N263" s="4"/>
      <c r="P263" s="4"/>
      <c r="Q263" s="4"/>
      <c r="R263" s="4"/>
    </row>
    <row r="264" spans="1:18" ht="16.5" customHeight="1">
      <c r="A264" s="4"/>
      <c r="B264" s="4"/>
      <c r="C264" s="34"/>
      <c r="D264" s="4"/>
      <c r="E264" s="4"/>
      <c r="F264" s="4"/>
      <c r="G264" s="4"/>
      <c r="H264" s="4"/>
      <c r="I264" s="4"/>
      <c r="J264" s="4"/>
      <c r="K264" s="4"/>
      <c r="L264" s="4"/>
      <c r="M264" s="4"/>
      <c r="N264" s="4"/>
      <c r="P264" s="4"/>
      <c r="Q264" s="4"/>
      <c r="R264" s="4"/>
    </row>
    <row r="265" spans="1:18" ht="16.5" customHeight="1">
      <c r="A265" s="4"/>
      <c r="B265" s="4"/>
      <c r="C265" s="34"/>
      <c r="D265" s="4"/>
      <c r="E265" s="4"/>
      <c r="F265" s="4"/>
      <c r="G265" s="4"/>
      <c r="H265" s="4"/>
      <c r="I265" s="4"/>
      <c r="J265" s="4"/>
      <c r="K265" s="4"/>
      <c r="L265" s="4"/>
      <c r="M265" s="4"/>
      <c r="N265" s="4"/>
      <c r="P265" s="4"/>
      <c r="Q265" s="4"/>
      <c r="R265" s="4"/>
    </row>
    <row r="266" spans="1:18" ht="16.5" customHeight="1">
      <c r="A266" s="4"/>
      <c r="B266" s="4"/>
      <c r="C266" s="34"/>
      <c r="D266" s="4"/>
      <c r="E266" s="4"/>
      <c r="F266" s="4"/>
      <c r="G266" s="4"/>
      <c r="H266" s="4"/>
      <c r="I266" s="4"/>
      <c r="J266" s="4"/>
      <c r="K266" s="4"/>
      <c r="L266" s="4"/>
      <c r="M266" s="4"/>
      <c r="N266" s="4"/>
      <c r="P266" s="4"/>
      <c r="Q266" s="4"/>
      <c r="R266" s="4"/>
    </row>
    <row r="267" spans="1:18" ht="16.5" customHeight="1">
      <c r="A267" s="4"/>
      <c r="B267" s="4"/>
      <c r="C267" s="34"/>
      <c r="D267" s="4"/>
      <c r="E267" s="4"/>
      <c r="F267" s="4"/>
      <c r="G267" s="4"/>
      <c r="H267" s="4"/>
      <c r="I267" s="4"/>
      <c r="J267" s="4"/>
      <c r="K267" s="4"/>
      <c r="L267" s="4"/>
      <c r="M267" s="4"/>
      <c r="N267" s="4"/>
      <c r="P267" s="4"/>
      <c r="Q267" s="4"/>
      <c r="R267" s="4"/>
    </row>
    <row r="268" spans="1:18" ht="16.5" customHeight="1">
      <c r="A268" s="4"/>
      <c r="B268" s="4"/>
      <c r="C268" s="34"/>
      <c r="D268" s="4"/>
      <c r="E268" s="4"/>
      <c r="F268" s="4"/>
      <c r="G268" s="4"/>
      <c r="H268" s="4"/>
      <c r="I268" s="4"/>
      <c r="J268" s="4"/>
      <c r="K268" s="4"/>
      <c r="L268" s="4"/>
      <c r="M268" s="4"/>
      <c r="N268" s="4"/>
      <c r="P268" s="4"/>
      <c r="Q268" s="4"/>
      <c r="R268" s="4"/>
    </row>
    <row r="269" spans="1:18" ht="16.5" customHeight="1">
      <c r="A269" s="4"/>
      <c r="B269" s="4"/>
      <c r="C269" s="34"/>
      <c r="D269" s="4"/>
      <c r="E269" s="4"/>
      <c r="F269" s="4"/>
      <c r="G269" s="4"/>
      <c r="H269" s="4"/>
      <c r="I269" s="4"/>
      <c r="J269" s="4"/>
      <c r="K269" s="4"/>
      <c r="L269" s="4"/>
      <c r="M269" s="4"/>
      <c r="N269" s="4"/>
      <c r="P269" s="4"/>
      <c r="Q269" s="4"/>
      <c r="R269" s="4"/>
    </row>
    <row r="270" spans="1:18" ht="16.5" customHeight="1">
      <c r="A270" s="4"/>
      <c r="B270" s="4"/>
      <c r="C270" s="34"/>
      <c r="D270" s="4"/>
      <c r="E270" s="4"/>
      <c r="F270" s="4"/>
      <c r="G270" s="4"/>
      <c r="H270" s="4"/>
      <c r="I270" s="4"/>
      <c r="J270" s="4"/>
      <c r="K270" s="4"/>
      <c r="L270" s="4"/>
      <c r="M270" s="4"/>
      <c r="N270" s="4"/>
      <c r="P270" s="4"/>
      <c r="Q270" s="4"/>
      <c r="R270" s="4"/>
    </row>
    <row r="271" spans="1:18" ht="16.5" customHeight="1">
      <c r="A271" s="4"/>
      <c r="B271" s="4"/>
      <c r="C271" s="34"/>
      <c r="D271" s="4"/>
      <c r="E271" s="4"/>
      <c r="F271" s="4"/>
      <c r="G271" s="4"/>
      <c r="H271" s="4"/>
      <c r="I271" s="4"/>
      <c r="J271" s="4"/>
      <c r="K271" s="4"/>
      <c r="L271" s="4"/>
      <c r="M271" s="4"/>
      <c r="N271" s="4"/>
      <c r="P271" s="4"/>
      <c r="Q271" s="4"/>
      <c r="R271" s="4"/>
    </row>
    <row r="272" spans="1:18" ht="16.5" customHeight="1">
      <c r="A272" s="4"/>
      <c r="B272" s="4"/>
      <c r="C272" s="34"/>
      <c r="D272" s="4"/>
      <c r="E272" s="4"/>
      <c r="F272" s="4"/>
      <c r="G272" s="4"/>
      <c r="H272" s="4"/>
      <c r="I272" s="4"/>
      <c r="J272" s="4"/>
      <c r="K272" s="4"/>
      <c r="L272" s="4"/>
      <c r="M272" s="4"/>
      <c r="N272" s="4"/>
      <c r="P272" s="4"/>
      <c r="Q272" s="4"/>
      <c r="R272" s="4"/>
    </row>
    <row r="273" spans="1:18" ht="16.5" customHeight="1">
      <c r="A273" s="4"/>
      <c r="B273" s="4"/>
      <c r="C273" s="34"/>
      <c r="D273" s="4"/>
      <c r="E273" s="4"/>
      <c r="F273" s="4"/>
      <c r="G273" s="4"/>
      <c r="H273" s="4"/>
      <c r="I273" s="4"/>
      <c r="J273" s="4"/>
      <c r="K273" s="4"/>
      <c r="L273" s="4"/>
      <c r="M273" s="4"/>
      <c r="N273" s="4"/>
      <c r="P273" s="4"/>
      <c r="Q273" s="4"/>
      <c r="R273" s="4"/>
    </row>
    <row r="274" spans="1:18" ht="16.5" customHeight="1">
      <c r="A274" s="4"/>
      <c r="B274" s="4"/>
      <c r="C274" s="34"/>
      <c r="D274" s="4"/>
      <c r="E274" s="4"/>
      <c r="F274" s="4"/>
      <c r="G274" s="4"/>
      <c r="H274" s="4"/>
      <c r="I274" s="4"/>
      <c r="J274" s="4"/>
      <c r="K274" s="4"/>
      <c r="L274" s="4"/>
      <c r="M274" s="4"/>
      <c r="N274" s="4"/>
      <c r="P274" s="4"/>
      <c r="Q274" s="4"/>
      <c r="R274" s="4"/>
    </row>
    <row r="275" spans="1:18" ht="16.5" customHeight="1">
      <c r="A275" s="4"/>
      <c r="B275" s="4"/>
      <c r="C275" s="34"/>
      <c r="D275" s="4"/>
      <c r="E275" s="4"/>
      <c r="F275" s="4"/>
      <c r="G275" s="4"/>
      <c r="H275" s="4"/>
      <c r="I275" s="4"/>
      <c r="J275" s="4"/>
      <c r="K275" s="4"/>
      <c r="L275" s="4"/>
      <c r="M275" s="4"/>
      <c r="N275" s="4"/>
      <c r="P275" s="4"/>
      <c r="Q275" s="4"/>
      <c r="R275" s="4"/>
    </row>
    <row r="276" spans="1:18" ht="16.5" customHeight="1">
      <c r="A276" s="4"/>
      <c r="B276" s="4"/>
      <c r="C276" s="34"/>
      <c r="D276" s="4"/>
      <c r="E276" s="4"/>
      <c r="F276" s="4"/>
      <c r="G276" s="4"/>
      <c r="H276" s="4"/>
      <c r="I276" s="4"/>
      <c r="J276" s="4"/>
      <c r="K276" s="4"/>
      <c r="L276" s="4"/>
      <c r="M276" s="4"/>
      <c r="N276" s="4"/>
      <c r="P276" s="4"/>
      <c r="Q276" s="4"/>
      <c r="R276" s="4"/>
    </row>
    <row r="277" spans="1:18" ht="16.5" customHeight="1">
      <c r="A277" s="4"/>
      <c r="B277" s="4"/>
      <c r="C277" s="34"/>
      <c r="D277" s="4"/>
      <c r="E277" s="4"/>
      <c r="F277" s="4"/>
      <c r="G277" s="4"/>
      <c r="H277" s="4"/>
      <c r="I277" s="4"/>
      <c r="J277" s="4"/>
      <c r="K277" s="4"/>
      <c r="L277" s="4"/>
      <c r="M277" s="4"/>
      <c r="N277" s="4"/>
      <c r="P277" s="4"/>
      <c r="Q277" s="4"/>
      <c r="R277" s="4"/>
    </row>
    <row r="278" spans="1:18" ht="16.5" customHeight="1">
      <c r="A278" s="4"/>
      <c r="B278" s="4"/>
      <c r="C278" s="34"/>
      <c r="D278" s="4"/>
      <c r="E278" s="4"/>
      <c r="F278" s="4"/>
      <c r="G278" s="4"/>
      <c r="H278" s="4"/>
      <c r="I278" s="4"/>
      <c r="J278" s="4"/>
      <c r="K278" s="4"/>
      <c r="L278" s="4"/>
      <c r="M278" s="4"/>
      <c r="N278" s="4"/>
      <c r="P278" s="4"/>
      <c r="Q278" s="4"/>
      <c r="R278" s="4"/>
    </row>
    <row r="279" spans="1:18" ht="16.5" customHeight="1">
      <c r="A279" s="4"/>
      <c r="B279" s="4"/>
      <c r="C279" s="34"/>
      <c r="D279" s="4"/>
      <c r="E279" s="4"/>
      <c r="F279" s="4"/>
      <c r="G279" s="4"/>
      <c r="H279" s="4"/>
      <c r="I279" s="4"/>
      <c r="J279" s="4"/>
      <c r="K279" s="4"/>
      <c r="L279" s="4"/>
      <c r="M279" s="4"/>
      <c r="N279" s="4"/>
      <c r="P279" s="4"/>
      <c r="Q279" s="4"/>
      <c r="R279" s="4"/>
    </row>
    <row r="280" spans="1:18" ht="16.5" customHeight="1">
      <c r="A280" s="4"/>
      <c r="B280" s="4"/>
      <c r="C280" s="34"/>
      <c r="D280" s="4"/>
      <c r="E280" s="4"/>
      <c r="F280" s="4"/>
      <c r="G280" s="4"/>
      <c r="H280" s="4"/>
      <c r="I280" s="4"/>
      <c r="J280" s="4"/>
      <c r="K280" s="4"/>
      <c r="L280" s="4"/>
      <c r="M280" s="4"/>
      <c r="N280" s="4"/>
      <c r="P280" s="4"/>
      <c r="Q280" s="4"/>
      <c r="R280" s="4"/>
    </row>
    <row r="281" spans="1:18" ht="16.5" customHeight="1">
      <c r="A281" s="4"/>
      <c r="B281" s="4"/>
      <c r="C281" s="34"/>
      <c r="D281" s="4"/>
      <c r="E281" s="4"/>
      <c r="F281" s="4"/>
      <c r="G281" s="4"/>
      <c r="H281" s="4"/>
      <c r="I281" s="4"/>
      <c r="J281" s="4"/>
      <c r="K281" s="4"/>
      <c r="L281" s="4"/>
      <c r="M281" s="4"/>
      <c r="N281" s="4"/>
      <c r="P281" s="4"/>
      <c r="Q281" s="4"/>
      <c r="R281" s="4"/>
    </row>
    <row r="282" spans="1:18" ht="16.5" customHeight="1">
      <c r="A282" s="4"/>
      <c r="B282" s="4"/>
      <c r="C282" s="34"/>
      <c r="D282" s="4"/>
      <c r="E282" s="4"/>
      <c r="F282" s="4"/>
      <c r="G282" s="4"/>
      <c r="H282" s="4"/>
      <c r="I282" s="4"/>
      <c r="J282" s="4"/>
      <c r="K282" s="4"/>
      <c r="L282" s="4"/>
      <c r="M282" s="4"/>
      <c r="N282" s="4"/>
      <c r="P282" s="4"/>
      <c r="Q282" s="4"/>
      <c r="R282" s="4"/>
    </row>
    <row r="283" spans="1:18" ht="16.5" customHeight="1">
      <c r="A283" s="4"/>
      <c r="B283" s="4"/>
      <c r="C283" s="34"/>
      <c r="D283" s="4"/>
      <c r="E283" s="4"/>
      <c r="F283" s="4"/>
      <c r="G283" s="4"/>
      <c r="H283" s="4"/>
      <c r="I283" s="4"/>
      <c r="J283" s="4"/>
      <c r="K283" s="4"/>
      <c r="L283" s="4"/>
      <c r="M283" s="4"/>
      <c r="N283" s="4"/>
      <c r="P283" s="4"/>
      <c r="Q283" s="4"/>
      <c r="R283" s="4"/>
    </row>
    <row r="284" spans="1:18" ht="16.5" customHeight="1">
      <c r="A284" s="4"/>
      <c r="B284" s="4"/>
      <c r="C284" s="34"/>
      <c r="D284" s="4"/>
      <c r="E284" s="4"/>
      <c r="F284" s="4"/>
      <c r="G284" s="4"/>
      <c r="H284" s="4"/>
      <c r="I284" s="4"/>
      <c r="J284" s="4"/>
      <c r="K284" s="4"/>
      <c r="L284" s="4"/>
      <c r="M284" s="4"/>
      <c r="N284" s="4"/>
      <c r="P284" s="4"/>
      <c r="Q284" s="4"/>
      <c r="R284" s="4"/>
    </row>
    <row r="285" spans="1:18" ht="16.5" customHeight="1">
      <c r="A285" s="4"/>
      <c r="B285" s="4"/>
      <c r="C285" s="34"/>
      <c r="D285" s="4"/>
      <c r="E285" s="4"/>
      <c r="F285" s="4"/>
      <c r="G285" s="4"/>
      <c r="H285" s="4"/>
      <c r="I285" s="4"/>
      <c r="J285" s="4"/>
      <c r="K285" s="4"/>
      <c r="L285" s="4"/>
      <c r="M285" s="4"/>
      <c r="N285" s="4"/>
      <c r="P285" s="4"/>
      <c r="Q285" s="4"/>
      <c r="R285" s="4"/>
    </row>
    <row r="286" spans="1:18" ht="16.5" customHeight="1">
      <c r="A286" s="4"/>
      <c r="B286" s="4"/>
      <c r="C286" s="34"/>
      <c r="D286" s="4"/>
      <c r="E286" s="4"/>
      <c r="F286" s="4"/>
      <c r="G286" s="4"/>
      <c r="H286" s="4"/>
      <c r="I286" s="4"/>
      <c r="J286" s="4"/>
      <c r="K286" s="4"/>
      <c r="L286" s="4"/>
      <c r="M286" s="4"/>
      <c r="N286" s="4"/>
      <c r="P286" s="4"/>
      <c r="Q286" s="4"/>
      <c r="R286" s="4"/>
    </row>
    <row r="287" spans="1:18" ht="16.5" customHeight="1">
      <c r="A287" s="4"/>
      <c r="B287" s="4"/>
      <c r="C287" s="34"/>
      <c r="D287" s="4"/>
      <c r="E287" s="4"/>
      <c r="F287" s="4"/>
      <c r="G287" s="4"/>
      <c r="H287" s="4"/>
      <c r="I287" s="4"/>
      <c r="J287" s="4"/>
      <c r="K287" s="4"/>
      <c r="L287" s="4"/>
      <c r="M287" s="4"/>
      <c r="N287" s="4"/>
      <c r="P287" s="4"/>
      <c r="Q287" s="4"/>
      <c r="R287" s="4"/>
    </row>
    <row r="288" spans="1:18" ht="16.5" customHeight="1">
      <c r="A288" s="4"/>
      <c r="B288" s="4"/>
      <c r="C288" s="34"/>
      <c r="D288" s="4"/>
      <c r="E288" s="4"/>
      <c r="F288" s="4"/>
      <c r="G288" s="4"/>
      <c r="H288" s="4"/>
      <c r="I288" s="4"/>
      <c r="J288" s="4"/>
      <c r="K288" s="4"/>
      <c r="L288" s="4"/>
      <c r="M288" s="4"/>
      <c r="N288" s="4"/>
      <c r="P288" s="4"/>
      <c r="Q288" s="4"/>
      <c r="R288" s="4"/>
    </row>
    <row r="289" spans="1:18" ht="16.5" customHeight="1">
      <c r="A289" s="4"/>
      <c r="B289" s="4"/>
      <c r="C289" s="34"/>
      <c r="D289" s="4"/>
      <c r="E289" s="4"/>
      <c r="F289" s="4"/>
      <c r="G289" s="4"/>
      <c r="H289" s="4"/>
      <c r="I289" s="4"/>
      <c r="J289" s="4"/>
      <c r="K289" s="4"/>
      <c r="L289" s="4"/>
      <c r="M289" s="4"/>
      <c r="N289" s="4"/>
      <c r="P289" s="4"/>
      <c r="Q289" s="4"/>
      <c r="R289" s="4"/>
    </row>
    <row r="290" spans="1:18" ht="16.5" customHeight="1">
      <c r="A290" s="4"/>
      <c r="B290" s="4"/>
      <c r="C290" s="34"/>
      <c r="D290" s="4"/>
      <c r="E290" s="4"/>
      <c r="F290" s="4"/>
      <c r="G290" s="4"/>
      <c r="H290" s="4"/>
      <c r="I290" s="4"/>
      <c r="J290" s="4"/>
      <c r="K290" s="4"/>
      <c r="L290" s="4"/>
      <c r="M290" s="4"/>
      <c r="N290" s="4"/>
      <c r="P290" s="4"/>
      <c r="Q290" s="4"/>
      <c r="R290" s="4"/>
    </row>
    <row r="291" spans="1:18" ht="16.5" customHeight="1">
      <c r="A291" s="4"/>
      <c r="B291" s="4"/>
      <c r="C291" s="34"/>
      <c r="D291" s="4"/>
      <c r="E291" s="4"/>
      <c r="F291" s="4"/>
      <c r="G291" s="4"/>
      <c r="H291" s="4"/>
      <c r="I291" s="4"/>
      <c r="J291" s="4"/>
      <c r="K291" s="4"/>
      <c r="L291" s="4"/>
      <c r="M291" s="4"/>
      <c r="N291" s="4"/>
      <c r="P291" s="4"/>
      <c r="Q291" s="4"/>
      <c r="R291" s="4"/>
    </row>
    <row r="292" spans="1:18" ht="16.5" customHeight="1">
      <c r="A292" s="4"/>
      <c r="B292" s="4"/>
      <c r="C292" s="34"/>
      <c r="D292" s="4"/>
      <c r="E292" s="4"/>
      <c r="F292" s="4"/>
      <c r="G292" s="4"/>
      <c r="H292" s="4"/>
      <c r="I292" s="4"/>
      <c r="J292" s="4"/>
      <c r="K292" s="4"/>
      <c r="L292" s="4"/>
      <c r="M292" s="4"/>
      <c r="N292" s="4"/>
      <c r="P292" s="4"/>
      <c r="Q292" s="4"/>
      <c r="R292" s="4"/>
    </row>
    <row r="293" spans="1:18" ht="16.5" customHeight="1">
      <c r="A293" s="4"/>
      <c r="B293" s="4"/>
      <c r="C293" s="34"/>
      <c r="D293" s="4"/>
      <c r="E293" s="4"/>
      <c r="F293" s="4"/>
      <c r="G293" s="4"/>
      <c r="H293" s="4"/>
      <c r="I293" s="4"/>
      <c r="J293" s="4"/>
      <c r="K293" s="4"/>
      <c r="L293" s="4"/>
      <c r="M293" s="4"/>
      <c r="N293" s="4"/>
      <c r="P293" s="4"/>
      <c r="Q293" s="4"/>
      <c r="R293" s="4"/>
    </row>
    <row r="294" spans="1:18" ht="16.5" customHeight="1">
      <c r="A294" s="4"/>
      <c r="B294" s="4"/>
      <c r="C294" s="34"/>
      <c r="D294" s="4"/>
      <c r="E294" s="4"/>
      <c r="F294" s="4"/>
      <c r="G294" s="4"/>
      <c r="H294" s="4"/>
      <c r="I294" s="4"/>
      <c r="J294" s="4"/>
      <c r="K294" s="4"/>
      <c r="L294" s="4"/>
      <c r="M294" s="4"/>
      <c r="N294" s="4"/>
      <c r="P294" s="4"/>
      <c r="Q294" s="4"/>
      <c r="R294" s="4"/>
    </row>
    <row r="295" spans="1:18" ht="16.5" customHeight="1">
      <c r="A295" s="4"/>
      <c r="B295" s="4"/>
      <c r="C295" s="34"/>
      <c r="D295" s="4"/>
      <c r="E295" s="4"/>
      <c r="F295" s="4"/>
      <c r="G295" s="4"/>
      <c r="H295" s="4"/>
      <c r="I295" s="4"/>
      <c r="J295" s="4"/>
      <c r="K295" s="4"/>
      <c r="L295" s="4"/>
      <c r="M295" s="4"/>
      <c r="N295" s="4"/>
      <c r="P295" s="4"/>
      <c r="Q295" s="4"/>
      <c r="R295" s="4"/>
    </row>
    <row r="296" spans="1:18" ht="16.5" customHeight="1">
      <c r="A296" s="4"/>
      <c r="B296" s="4"/>
      <c r="C296" s="34"/>
      <c r="D296" s="4"/>
      <c r="E296" s="4"/>
      <c r="F296" s="4"/>
      <c r="G296" s="4"/>
      <c r="H296" s="4"/>
      <c r="I296" s="4"/>
      <c r="J296" s="4"/>
      <c r="K296" s="4"/>
      <c r="L296" s="4"/>
      <c r="M296" s="4"/>
      <c r="N296" s="4"/>
      <c r="P296" s="4"/>
      <c r="Q296" s="4"/>
      <c r="R296" s="4"/>
    </row>
    <row r="297" spans="1:18" ht="16.5" customHeight="1">
      <c r="A297" s="4"/>
      <c r="B297" s="4"/>
      <c r="C297" s="34"/>
      <c r="D297" s="4"/>
      <c r="E297" s="4"/>
      <c r="F297" s="4"/>
      <c r="G297" s="4"/>
      <c r="H297" s="4"/>
      <c r="I297" s="4"/>
      <c r="J297" s="4"/>
      <c r="K297" s="4"/>
      <c r="L297" s="4"/>
      <c r="M297" s="4"/>
      <c r="N297" s="4"/>
      <c r="P297" s="4"/>
      <c r="Q297" s="4"/>
      <c r="R297" s="4"/>
    </row>
    <row r="298" spans="1:18" ht="16.5" customHeight="1">
      <c r="A298" s="4"/>
      <c r="B298" s="4"/>
      <c r="C298" s="34"/>
      <c r="D298" s="4"/>
      <c r="E298" s="4"/>
      <c r="F298" s="4"/>
      <c r="G298" s="4"/>
      <c r="H298" s="4"/>
      <c r="I298" s="4"/>
      <c r="J298" s="4"/>
      <c r="K298" s="4"/>
      <c r="L298" s="4"/>
      <c r="M298" s="4"/>
      <c r="N298" s="4"/>
      <c r="P298" s="4"/>
      <c r="Q298" s="4"/>
      <c r="R298" s="4"/>
    </row>
    <row r="299" spans="1:18" ht="16.5" customHeight="1">
      <c r="A299" s="4"/>
      <c r="B299" s="4"/>
      <c r="C299" s="34"/>
      <c r="D299" s="4"/>
      <c r="E299" s="4"/>
      <c r="F299" s="4"/>
      <c r="G299" s="4"/>
      <c r="H299" s="4"/>
      <c r="I299" s="4"/>
      <c r="J299" s="4"/>
      <c r="K299" s="4"/>
      <c r="L299" s="4"/>
      <c r="M299" s="4"/>
      <c r="N299" s="4"/>
      <c r="P299" s="4"/>
      <c r="Q299" s="4"/>
      <c r="R299" s="4"/>
    </row>
    <row r="300" spans="1:18" ht="16.5" customHeight="1">
      <c r="A300" s="4"/>
      <c r="B300" s="4"/>
      <c r="C300" s="34"/>
      <c r="D300" s="4"/>
      <c r="E300" s="4"/>
      <c r="F300" s="4"/>
      <c r="G300" s="4"/>
      <c r="H300" s="4"/>
      <c r="I300" s="4"/>
      <c r="J300" s="4"/>
      <c r="K300" s="4"/>
      <c r="L300" s="4"/>
      <c r="M300" s="4"/>
      <c r="N300" s="4"/>
      <c r="P300" s="4"/>
      <c r="Q300" s="4"/>
      <c r="R300" s="4"/>
    </row>
    <row r="301" spans="1:18" ht="16.5" customHeight="1">
      <c r="A301" s="4"/>
      <c r="B301" s="4"/>
      <c r="C301" s="34"/>
      <c r="D301" s="4"/>
      <c r="E301" s="4"/>
      <c r="F301" s="4"/>
      <c r="G301" s="4"/>
      <c r="H301" s="4"/>
      <c r="I301" s="4"/>
      <c r="J301" s="4"/>
      <c r="K301" s="4"/>
      <c r="L301" s="4"/>
      <c r="M301" s="4"/>
      <c r="N301" s="4"/>
      <c r="P301" s="4"/>
      <c r="Q301" s="4"/>
      <c r="R301" s="4"/>
    </row>
    <row r="302" spans="1:18" ht="16.5" customHeight="1">
      <c r="A302" s="4"/>
      <c r="B302" s="4"/>
      <c r="C302" s="34"/>
      <c r="D302" s="4"/>
      <c r="E302" s="4"/>
      <c r="F302" s="4"/>
      <c r="G302" s="4"/>
      <c r="H302" s="4"/>
      <c r="I302" s="4"/>
      <c r="J302" s="4"/>
      <c r="K302" s="4"/>
      <c r="L302" s="4"/>
      <c r="M302" s="4"/>
      <c r="N302" s="4"/>
      <c r="P302" s="4"/>
      <c r="Q302" s="4"/>
      <c r="R302" s="4"/>
    </row>
    <row r="303" spans="1:18" ht="16.5" customHeight="1">
      <c r="A303" s="4"/>
      <c r="B303" s="4"/>
      <c r="C303" s="34"/>
      <c r="D303" s="4"/>
      <c r="E303" s="4"/>
      <c r="F303" s="4"/>
      <c r="G303" s="4"/>
      <c r="H303" s="4"/>
      <c r="I303" s="4"/>
      <c r="J303" s="4"/>
      <c r="K303" s="4"/>
      <c r="L303" s="4"/>
      <c r="M303" s="4"/>
      <c r="N303" s="4"/>
      <c r="P303" s="4"/>
      <c r="Q303" s="4"/>
      <c r="R303" s="4"/>
    </row>
    <row r="304" spans="1:18" ht="16.5" customHeight="1">
      <c r="A304" s="4"/>
      <c r="B304" s="4"/>
      <c r="C304" s="34"/>
      <c r="D304" s="4"/>
      <c r="E304" s="4"/>
      <c r="F304" s="4"/>
      <c r="G304" s="4"/>
      <c r="H304" s="4"/>
      <c r="I304" s="4"/>
      <c r="J304" s="4"/>
      <c r="K304" s="4"/>
      <c r="L304" s="4"/>
      <c r="M304" s="4"/>
      <c r="N304" s="4"/>
      <c r="P304" s="4"/>
      <c r="Q304" s="4"/>
      <c r="R304" s="4"/>
    </row>
    <row r="305" spans="1:18" ht="16.5" customHeight="1">
      <c r="A305" s="4"/>
      <c r="B305" s="4"/>
      <c r="C305" s="34"/>
      <c r="D305" s="4"/>
      <c r="E305" s="4"/>
      <c r="F305" s="4"/>
      <c r="G305" s="4"/>
      <c r="H305" s="4"/>
      <c r="I305" s="4"/>
      <c r="J305" s="4"/>
      <c r="K305" s="4"/>
      <c r="L305" s="4"/>
      <c r="M305" s="4"/>
      <c r="N305" s="4"/>
      <c r="P305" s="4"/>
      <c r="Q305" s="4"/>
      <c r="R305" s="4"/>
    </row>
    <row r="306" spans="1:18" ht="16.5" customHeight="1">
      <c r="A306" s="4"/>
      <c r="B306" s="4"/>
      <c r="C306" s="34"/>
      <c r="D306" s="4"/>
      <c r="E306" s="4"/>
      <c r="F306" s="4"/>
      <c r="G306" s="4"/>
      <c r="H306" s="4"/>
      <c r="I306" s="4"/>
      <c r="J306" s="4"/>
      <c r="K306" s="4"/>
      <c r="L306" s="4"/>
      <c r="M306" s="4"/>
      <c r="N306" s="4"/>
      <c r="P306" s="4"/>
      <c r="Q306" s="4"/>
      <c r="R306" s="4"/>
    </row>
    <row r="307" spans="1:18" ht="16.5" customHeight="1">
      <c r="A307" s="4"/>
      <c r="B307" s="4"/>
      <c r="C307" s="34"/>
      <c r="D307" s="4"/>
      <c r="E307" s="4"/>
      <c r="F307" s="4"/>
      <c r="G307" s="4"/>
      <c r="H307" s="4"/>
      <c r="I307" s="4"/>
      <c r="J307" s="4"/>
      <c r="K307" s="4"/>
      <c r="L307" s="4"/>
      <c r="M307" s="4"/>
      <c r="N307" s="4"/>
      <c r="P307" s="4"/>
      <c r="Q307" s="4"/>
      <c r="R307" s="4"/>
    </row>
    <row r="308" spans="1:18" ht="16.5" customHeight="1">
      <c r="A308" s="4"/>
      <c r="B308" s="4"/>
      <c r="C308" s="34"/>
      <c r="D308" s="4"/>
      <c r="E308" s="4"/>
      <c r="F308" s="4"/>
      <c r="G308" s="4"/>
      <c r="H308" s="4"/>
      <c r="I308" s="4"/>
      <c r="J308" s="4"/>
      <c r="K308" s="4"/>
      <c r="L308" s="4"/>
      <c r="M308" s="4"/>
      <c r="N308" s="4"/>
      <c r="P308" s="4"/>
      <c r="Q308" s="4"/>
      <c r="R308" s="4"/>
    </row>
    <row r="309" spans="1:18" ht="16.5" customHeight="1">
      <c r="A309" s="4"/>
      <c r="B309" s="4"/>
      <c r="C309" s="34"/>
      <c r="D309" s="4"/>
      <c r="E309" s="4"/>
      <c r="F309" s="4"/>
      <c r="G309" s="4"/>
      <c r="H309" s="4"/>
      <c r="I309" s="4"/>
      <c r="J309" s="4"/>
      <c r="K309" s="4"/>
      <c r="L309" s="4"/>
      <c r="M309" s="4"/>
      <c r="N309" s="4"/>
      <c r="P309" s="4"/>
      <c r="Q309" s="4"/>
      <c r="R309" s="4"/>
    </row>
    <row r="310" spans="1:18" ht="16.5" customHeight="1">
      <c r="A310" s="4"/>
      <c r="B310" s="4"/>
      <c r="C310" s="34"/>
      <c r="D310" s="4"/>
      <c r="E310" s="4"/>
      <c r="F310" s="4"/>
      <c r="G310" s="4"/>
      <c r="H310" s="4"/>
      <c r="I310" s="4"/>
      <c r="J310" s="4"/>
      <c r="K310" s="4"/>
      <c r="L310" s="4"/>
      <c r="M310" s="4"/>
      <c r="N310" s="4"/>
      <c r="P310" s="4"/>
      <c r="Q310" s="4"/>
      <c r="R310" s="4"/>
    </row>
    <row r="311" spans="1:18" ht="16.5" customHeight="1">
      <c r="A311" s="4"/>
      <c r="B311" s="4"/>
      <c r="C311" s="34"/>
      <c r="D311" s="4"/>
      <c r="E311" s="4"/>
      <c r="F311" s="4"/>
      <c r="G311" s="4"/>
      <c r="H311" s="4"/>
      <c r="I311" s="4"/>
      <c r="J311" s="4"/>
      <c r="K311" s="4"/>
      <c r="L311" s="4"/>
      <c r="M311" s="4"/>
      <c r="N311" s="4"/>
      <c r="P311" s="4"/>
      <c r="Q311" s="4"/>
      <c r="R311" s="4"/>
    </row>
    <row r="312" spans="1:18" ht="16.5" customHeight="1">
      <c r="A312" s="4"/>
      <c r="B312" s="4"/>
      <c r="C312" s="34"/>
      <c r="D312" s="4"/>
      <c r="E312" s="4"/>
      <c r="F312" s="4"/>
      <c r="G312" s="4"/>
      <c r="H312" s="4"/>
      <c r="I312" s="4"/>
      <c r="J312" s="4"/>
      <c r="K312" s="4"/>
      <c r="L312" s="4"/>
      <c r="M312" s="4"/>
      <c r="N312" s="4"/>
      <c r="P312" s="4"/>
      <c r="Q312" s="4"/>
      <c r="R312" s="4"/>
    </row>
    <row r="313" spans="1:18" ht="16.5" customHeight="1">
      <c r="A313" s="4"/>
      <c r="B313" s="4"/>
      <c r="C313" s="34"/>
      <c r="D313" s="4"/>
      <c r="E313" s="4"/>
      <c r="F313" s="4"/>
      <c r="G313" s="4"/>
      <c r="H313" s="4"/>
      <c r="I313" s="4"/>
      <c r="J313" s="4"/>
      <c r="K313" s="4"/>
      <c r="L313" s="4"/>
      <c r="M313" s="4"/>
      <c r="N313" s="4"/>
      <c r="P313" s="4"/>
      <c r="Q313" s="4"/>
      <c r="R313" s="4"/>
    </row>
    <row r="314" spans="1:18" ht="16.5" customHeight="1">
      <c r="A314" s="4"/>
      <c r="B314" s="4"/>
      <c r="C314" s="34"/>
      <c r="D314" s="4"/>
      <c r="E314" s="4"/>
      <c r="F314" s="4"/>
      <c r="G314" s="4"/>
      <c r="H314" s="4"/>
      <c r="I314" s="4"/>
      <c r="J314" s="4"/>
      <c r="K314" s="4"/>
      <c r="L314" s="4"/>
      <c r="M314" s="4"/>
      <c r="N314" s="4"/>
      <c r="P314" s="4"/>
      <c r="Q314" s="4"/>
      <c r="R314" s="4"/>
    </row>
    <row r="315" spans="1:18" ht="16.5" customHeight="1">
      <c r="A315" s="4"/>
      <c r="B315" s="4"/>
      <c r="C315" s="34"/>
      <c r="D315" s="4"/>
      <c r="E315" s="4"/>
      <c r="F315" s="4"/>
      <c r="G315" s="4"/>
      <c r="H315" s="4"/>
      <c r="I315" s="4"/>
      <c r="J315" s="4"/>
      <c r="K315" s="4"/>
      <c r="L315" s="4"/>
      <c r="M315" s="4"/>
      <c r="N315" s="4"/>
      <c r="P315" s="4"/>
      <c r="Q315" s="4"/>
      <c r="R315" s="4"/>
    </row>
    <row r="316" spans="1:18" ht="16.5" customHeight="1">
      <c r="A316" s="4"/>
      <c r="B316" s="4"/>
      <c r="C316" s="34"/>
      <c r="D316" s="4"/>
      <c r="E316" s="4"/>
      <c r="F316" s="4"/>
      <c r="G316" s="4"/>
      <c r="H316" s="4"/>
      <c r="I316" s="4"/>
      <c r="J316" s="4"/>
      <c r="K316" s="4"/>
      <c r="L316" s="4"/>
      <c r="M316" s="4"/>
      <c r="N316" s="4"/>
      <c r="P316" s="4"/>
      <c r="Q316" s="4"/>
      <c r="R316" s="4"/>
    </row>
    <row r="317" spans="1:18" ht="16.5" customHeight="1">
      <c r="A317" s="4"/>
      <c r="B317" s="4"/>
      <c r="C317" s="34"/>
      <c r="D317" s="4"/>
      <c r="E317" s="4"/>
      <c r="F317" s="4"/>
      <c r="G317" s="4"/>
      <c r="H317" s="4"/>
      <c r="I317" s="4"/>
      <c r="J317" s="4"/>
      <c r="K317" s="4"/>
      <c r="L317" s="4"/>
      <c r="M317" s="4"/>
      <c r="N317" s="4"/>
      <c r="P317" s="4"/>
      <c r="Q317" s="4"/>
      <c r="R317" s="4"/>
    </row>
    <row r="318" spans="1:18" ht="16.5" customHeight="1">
      <c r="A318" s="4"/>
      <c r="B318" s="4"/>
      <c r="C318" s="34"/>
      <c r="D318" s="4"/>
      <c r="E318" s="4"/>
      <c r="F318" s="4"/>
      <c r="G318" s="4"/>
      <c r="H318" s="4"/>
      <c r="I318" s="4"/>
      <c r="J318" s="4"/>
      <c r="K318" s="4"/>
      <c r="L318" s="4"/>
      <c r="M318" s="4"/>
      <c r="N318" s="4"/>
      <c r="P318" s="4"/>
      <c r="Q318" s="4"/>
      <c r="R318" s="4"/>
    </row>
    <row r="319" spans="1:18" ht="16.5" customHeight="1">
      <c r="A319" s="4"/>
      <c r="B319" s="4"/>
      <c r="C319" s="34"/>
      <c r="D319" s="4"/>
      <c r="E319" s="4"/>
      <c r="F319" s="4"/>
      <c r="G319" s="4"/>
      <c r="H319" s="4"/>
      <c r="I319" s="4"/>
      <c r="J319" s="4"/>
      <c r="K319" s="4"/>
      <c r="L319" s="4"/>
      <c r="M319" s="4"/>
      <c r="N319" s="4"/>
      <c r="P319" s="4"/>
      <c r="Q319" s="4"/>
      <c r="R319" s="4"/>
    </row>
    <row r="320" spans="1:18" ht="16.5" customHeight="1">
      <c r="A320" s="4"/>
      <c r="B320" s="4"/>
      <c r="C320" s="34"/>
      <c r="D320" s="4"/>
      <c r="E320" s="4"/>
      <c r="F320" s="4"/>
      <c r="G320" s="4"/>
      <c r="H320" s="4"/>
      <c r="I320" s="4"/>
      <c r="J320" s="4"/>
      <c r="K320" s="4"/>
      <c r="L320" s="4"/>
      <c r="M320" s="4"/>
      <c r="N320" s="4"/>
      <c r="P320" s="4"/>
      <c r="Q320" s="4"/>
      <c r="R320" s="4"/>
    </row>
    <row r="321" spans="1:18" ht="16.5" customHeight="1">
      <c r="A321" s="4"/>
      <c r="B321" s="4"/>
      <c r="C321" s="34"/>
      <c r="D321" s="4"/>
      <c r="E321" s="4"/>
      <c r="F321" s="4"/>
      <c r="G321" s="4"/>
      <c r="H321" s="4"/>
      <c r="I321" s="4"/>
      <c r="J321" s="4"/>
      <c r="K321" s="4"/>
      <c r="L321" s="4"/>
      <c r="M321" s="4"/>
      <c r="N321" s="4"/>
      <c r="P321" s="4"/>
      <c r="Q321" s="4"/>
      <c r="R321" s="4"/>
    </row>
    <row r="322" spans="1:18" ht="16.5" customHeight="1">
      <c r="A322" s="4"/>
      <c r="B322" s="4"/>
      <c r="C322" s="34"/>
      <c r="D322" s="4"/>
      <c r="E322" s="4"/>
      <c r="F322" s="4"/>
      <c r="G322" s="4"/>
      <c r="H322" s="4"/>
      <c r="I322" s="4"/>
      <c r="J322" s="4"/>
      <c r="K322" s="4"/>
      <c r="L322" s="4"/>
      <c r="M322" s="4"/>
      <c r="N322" s="4"/>
      <c r="P322" s="4"/>
      <c r="Q322" s="4"/>
      <c r="R322" s="4"/>
    </row>
    <row r="323" spans="1:18" ht="16.5" customHeight="1">
      <c r="A323" s="4"/>
      <c r="B323" s="4"/>
      <c r="C323" s="34"/>
      <c r="D323" s="4"/>
      <c r="E323" s="4"/>
      <c r="F323" s="4"/>
      <c r="G323" s="4"/>
      <c r="H323" s="4"/>
      <c r="I323" s="4"/>
      <c r="J323" s="4"/>
      <c r="K323" s="4"/>
      <c r="L323" s="4"/>
      <c r="M323" s="4"/>
      <c r="N323" s="4"/>
      <c r="P323" s="4"/>
      <c r="Q323" s="4"/>
      <c r="R323" s="4"/>
    </row>
    <row r="324" spans="1:18" ht="16.5" customHeight="1">
      <c r="A324" s="4"/>
      <c r="B324" s="4"/>
      <c r="C324" s="34"/>
      <c r="D324" s="4"/>
      <c r="E324" s="4"/>
      <c r="F324" s="4"/>
      <c r="G324" s="4"/>
      <c r="H324" s="4"/>
      <c r="I324" s="4"/>
      <c r="J324" s="4"/>
      <c r="K324" s="4"/>
      <c r="L324" s="4"/>
      <c r="M324" s="4"/>
      <c r="N324" s="4"/>
      <c r="P324" s="4"/>
      <c r="Q324" s="4"/>
      <c r="R324" s="4"/>
    </row>
    <row r="325" spans="1:18" ht="16.5" customHeight="1">
      <c r="A325" s="4"/>
      <c r="B325" s="4"/>
      <c r="C325" s="34"/>
      <c r="D325" s="4"/>
      <c r="E325" s="4"/>
      <c r="F325" s="4"/>
      <c r="G325" s="4"/>
      <c r="H325" s="4"/>
      <c r="I325" s="4"/>
      <c r="J325" s="4"/>
      <c r="K325" s="4"/>
      <c r="L325" s="4"/>
      <c r="M325" s="4"/>
      <c r="N325" s="4"/>
      <c r="P325" s="4"/>
      <c r="Q325" s="4"/>
      <c r="R325" s="4"/>
    </row>
    <row r="326" spans="1:18" ht="16.5" customHeight="1">
      <c r="A326" s="4"/>
      <c r="B326" s="4"/>
      <c r="C326" s="34"/>
      <c r="D326" s="4"/>
      <c r="E326" s="4"/>
      <c r="F326" s="4"/>
      <c r="G326" s="4"/>
      <c r="H326" s="4"/>
      <c r="I326" s="4"/>
      <c r="J326" s="4"/>
      <c r="K326" s="4"/>
      <c r="L326" s="4"/>
      <c r="M326" s="4"/>
      <c r="N326" s="4"/>
      <c r="P326" s="4"/>
      <c r="Q326" s="4"/>
      <c r="R326" s="4"/>
    </row>
    <row r="327" spans="1:18" ht="16.5" customHeight="1">
      <c r="A327" s="4"/>
      <c r="B327" s="4"/>
      <c r="C327" s="34"/>
      <c r="D327" s="4"/>
      <c r="E327" s="4"/>
      <c r="F327" s="4"/>
      <c r="G327" s="4"/>
      <c r="H327" s="4"/>
      <c r="I327" s="4"/>
      <c r="J327" s="4"/>
      <c r="K327" s="4"/>
      <c r="L327" s="4"/>
      <c r="M327" s="4"/>
      <c r="N327" s="4"/>
      <c r="P327" s="4"/>
      <c r="Q327" s="4"/>
      <c r="R327" s="4"/>
    </row>
    <row r="328" spans="1:18" ht="16.5" customHeight="1">
      <c r="A328" s="4"/>
      <c r="B328" s="4"/>
      <c r="C328" s="34"/>
      <c r="D328" s="4"/>
      <c r="E328" s="4"/>
      <c r="F328" s="4"/>
      <c r="G328" s="4"/>
      <c r="H328" s="4"/>
      <c r="I328" s="4"/>
      <c r="J328" s="4"/>
      <c r="K328" s="4"/>
      <c r="L328" s="4"/>
      <c r="M328" s="4"/>
      <c r="N328" s="4"/>
      <c r="P328" s="4"/>
      <c r="Q328" s="4"/>
      <c r="R328" s="4"/>
    </row>
    <row r="329" spans="1:18" ht="16.5" customHeight="1">
      <c r="A329" s="4"/>
      <c r="B329" s="4"/>
      <c r="C329" s="34"/>
      <c r="D329" s="4"/>
      <c r="E329" s="4"/>
      <c r="F329" s="4"/>
      <c r="G329" s="4"/>
      <c r="H329" s="4"/>
      <c r="I329" s="4"/>
      <c r="J329" s="4"/>
      <c r="K329" s="4"/>
      <c r="L329" s="4"/>
      <c r="M329" s="4"/>
      <c r="N329" s="4"/>
      <c r="P329" s="4"/>
      <c r="Q329" s="4"/>
      <c r="R329" s="4"/>
    </row>
    <row r="330" spans="1:18" ht="16.5" customHeight="1">
      <c r="A330" s="4"/>
      <c r="B330" s="4"/>
      <c r="C330" s="34"/>
      <c r="D330" s="4"/>
      <c r="E330" s="4"/>
      <c r="F330" s="4"/>
      <c r="G330" s="4"/>
      <c r="H330" s="4"/>
      <c r="I330" s="4"/>
      <c r="J330" s="4"/>
      <c r="K330" s="4"/>
      <c r="L330" s="4"/>
      <c r="M330" s="4"/>
      <c r="N330" s="4"/>
      <c r="P330" s="4"/>
      <c r="Q330" s="4"/>
      <c r="R330" s="4"/>
    </row>
    <row r="331" spans="1:18" ht="16.5" customHeight="1">
      <c r="A331" s="4"/>
      <c r="B331" s="4"/>
      <c r="C331" s="34"/>
      <c r="D331" s="4"/>
      <c r="E331" s="4"/>
      <c r="F331" s="4"/>
      <c r="G331" s="4"/>
      <c r="H331" s="4"/>
      <c r="I331" s="4"/>
      <c r="J331" s="4"/>
      <c r="K331" s="4"/>
      <c r="L331" s="4"/>
      <c r="M331" s="4"/>
      <c r="N331" s="4"/>
      <c r="P331" s="4"/>
      <c r="Q331" s="4"/>
      <c r="R331" s="4"/>
    </row>
    <row r="332" spans="1:18" ht="16.5" customHeight="1">
      <c r="A332" s="4"/>
      <c r="B332" s="4"/>
      <c r="C332" s="34"/>
      <c r="D332" s="4"/>
      <c r="E332" s="4"/>
      <c r="F332" s="4"/>
      <c r="G332" s="4"/>
      <c r="H332" s="4"/>
      <c r="I332" s="4"/>
      <c r="J332" s="4"/>
      <c r="K332" s="4"/>
      <c r="L332" s="4"/>
      <c r="M332" s="4"/>
      <c r="N332" s="4"/>
      <c r="P332" s="4"/>
      <c r="Q332" s="4"/>
      <c r="R332" s="4"/>
    </row>
    <row r="333" spans="1:18" ht="16.5" customHeight="1">
      <c r="A333" s="4"/>
      <c r="B333" s="4"/>
      <c r="C333" s="34"/>
      <c r="D333" s="4"/>
      <c r="E333" s="4"/>
      <c r="F333" s="4"/>
      <c r="G333" s="4"/>
      <c r="H333" s="4"/>
      <c r="I333" s="4"/>
      <c r="J333" s="4"/>
      <c r="K333" s="4"/>
      <c r="L333" s="4"/>
      <c r="M333" s="4"/>
      <c r="N333" s="4"/>
      <c r="P333" s="4"/>
      <c r="Q333" s="4"/>
      <c r="R333" s="4"/>
    </row>
    <row r="334" spans="1:18" ht="16.5" customHeight="1">
      <c r="A334" s="4"/>
      <c r="B334" s="4"/>
      <c r="C334" s="34"/>
      <c r="D334" s="4"/>
      <c r="E334" s="4"/>
      <c r="F334" s="4"/>
      <c r="G334" s="4"/>
      <c r="H334" s="4"/>
      <c r="I334" s="4"/>
      <c r="J334" s="4"/>
      <c r="K334" s="4"/>
      <c r="L334" s="4"/>
      <c r="M334" s="4"/>
      <c r="N334" s="4"/>
      <c r="P334" s="4"/>
      <c r="Q334" s="4"/>
      <c r="R334" s="4"/>
    </row>
    <row r="335" spans="1:18" ht="16.5" customHeight="1">
      <c r="A335" s="4"/>
      <c r="B335" s="4"/>
      <c r="C335" s="34"/>
      <c r="D335" s="4"/>
      <c r="E335" s="4"/>
      <c r="F335" s="4"/>
      <c r="G335" s="4"/>
      <c r="H335" s="4"/>
      <c r="I335" s="4"/>
      <c r="J335" s="4"/>
      <c r="K335" s="4"/>
      <c r="L335" s="4"/>
      <c r="M335" s="4"/>
      <c r="N335" s="4"/>
      <c r="P335" s="4"/>
      <c r="Q335" s="4"/>
      <c r="R335" s="4"/>
    </row>
    <row r="336" spans="1:18" ht="16.5" customHeight="1">
      <c r="A336" s="4"/>
      <c r="B336" s="4"/>
      <c r="C336" s="34"/>
      <c r="D336" s="4"/>
      <c r="E336" s="4"/>
      <c r="F336" s="4"/>
      <c r="G336" s="4"/>
      <c r="H336" s="4"/>
      <c r="I336" s="4"/>
      <c r="J336" s="4"/>
      <c r="K336" s="4"/>
      <c r="L336" s="4"/>
      <c r="M336" s="4"/>
      <c r="N336" s="4"/>
      <c r="P336" s="4"/>
      <c r="Q336" s="4"/>
      <c r="R336" s="4"/>
    </row>
    <row r="337" spans="1:18" ht="16.5" customHeight="1">
      <c r="A337" s="4"/>
      <c r="B337" s="4"/>
      <c r="C337" s="34"/>
      <c r="D337" s="4"/>
      <c r="E337" s="4"/>
      <c r="F337" s="4"/>
      <c r="G337" s="4"/>
      <c r="H337" s="4"/>
      <c r="I337" s="4"/>
      <c r="J337" s="4"/>
      <c r="K337" s="4"/>
      <c r="L337" s="4"/>
      <c r="M337" s="4"/>
      <c r="N337" s="4"/>
      <c r="P337" s="4"/>
      <c r="Q337" s="4"/>
      <c r="R337" s="4"/>
    </row>
    <row r="338" spans="1:18" ht="16.5" customHeight="1">
      <c r="A338" s="4"/>
      <c r="B338" s="4"/>
      <c r="C338" s="34"/>
      <c r="D338" s="4"/>
      <c r="E338" s="4"/>
      <c r="F338" s="4"/>
      <c r="G338" s="4"/>
      <c r="H338" s="4"/>
      <c r="I338" s="4"/>
      <c r="J338" s="4"/>
      <c r="K338" s="4"/>
      <c r="L338" s="4"/>
      <c r="M338" s="4"/>
      <c r="N338" s="4"/>
      <c r="P338" s="4"/>
      <c r="Q338" s="4"/>
      <c r="R338" s="4"/>
    </row>
    <row r="339" spans="1:18" ht="16.5" customHeight="1">
      <c r="A339" s="4"/>
      <c r="B339" s="4"/>
      <c r="C339" s="34"/>
      <c r="D339" s="4"/>
      <c r="E339" s="4"/>
      <c r="F339" s="4"/>
      <c r="G339" s="4"/>
      <c r="H339" s="4"/>
      <c r="I339" s="4"/>
      <c r="J339" s="4"/>
      <c r="K339" s="4"/>
      <c r="L339" s="4"/>
      <c r="M339" s="4"/>
      <c r="N339" s="4"/>
      <c r="P339" s="4"/>
      <c r="Q339" s="4"/>
      <c r="R339" s="4"/>
    </row>
    <row r="340" spans="1:18" ht="16.5" customHeight="1">
      <c r="A340" s="4"/>
      <c r="B340" s="4"/>
      <c r="C340" s="34"/>
      <c r="D340" s="4"/>
      <c r="E340" s="4"/>
      <c r="F340" s="4"/>
      <c r="G340" s="4"/>
      <c r="H340" s="4"/>
      <c r="I340" s="4"/>
      <c r="J340" s="4"/>
      <c r="K340" s="4"/>
      <c r="L340" s="4"/>
      <c r="M340" s="4"/>
      <c r="N340" s="4"/>
      <c r="P340" s="4"/>
      <c r="Q340" s="4"/>
      <c r="R340" s="4"/>
    </row>
    <row r="341" spans="1:18" ht="16.5" customHeight="1">
      <c r="A341" s="4"/>
      <c r="B341" s="4"/>
      <c r="C341" s="34"/>
      <c r="D341" s="4"/>
      <c r="E341" s="4"/>
      <c r="F341" s="4"/>
      <c r="G341" s="4"/>
      <c r="H341" s="4"/>
      <c r="I341" s="4"/>
      <c r="J341" s="4"/>
      <c r="K341" s="4"/>
      <c r="L341" s="4"/>
      <c r="M341" s="4"/>
      <c r="N341" s="4"/>
      <c r="P341" s="4"/>
      <c r="Q341" s="4"/>
      <c r="R341" s="4"/>
    </row>
    <row r="342" spans="1:18" ht="16.5" customHeight="1">
      <c r="A342" s="4"/>
      <c r="B342" s="4"/>
      <c r="C342" s="34"/>
      <c r="D342" s="4"/>
      <c r="E342" s="4"/>
      <c r="F342" s="4"/>
      <c r="G342" s="4"/>
      <c r="H342" s="4"/>
      <c r="I342" s="4"/>
      <c r="J342" s="4"/>
      <c r="K342" s="4"/>
      <c r="L342" s="4"/>
      <c r="M342" s="4"/>
      <c r="N342" s="4"/>
      <c r="P342" s="4"/>
      <c r="Q342" s="4"/>
      <c r="R342" s="4"/>
    </row>
    <row r="343" spans="1:18" ht="16.5" customHeight="1">
      <c r="A343" s="4"/>
      <c r="B343" s="4"/>
      <c r="C343" s="34"/>
      <c r="D343" s="4"/>
      <c r="E343" s="4"/>
      <c r="F343" s="4"/>
      <c r="G343" s="4"/>
      <c r="H343" s="4"/>
      <c r="I343" s="4"/>
      <c r="J343" s="4"/>
      <c r="K343" s="4"/>
      <c r="L343" s="4"/>
      <c r="M343" s="4"/>
      <c r="N343" s="4"/>
      <c r="P343" s="4"/>
      <c r="Q343" s="4"/>
      <c r="R343" s="4"/>
    </row>
    <row r="344" spans="1:18" ht="16.5" customHeight="1">
      <c r="A344" s="4"/>
      <c r="B344" s="4"/>
      <c r="C344" s="34"/>
      <c r="D344" s="4"/>
      <c r="E344" s="4"/>
      <c r="F344" s="4"/>
      <c r="G344" s="4"/>
      <c r="H344" s="4"/>
      <c r="I344" s="4"/>
      <c r="J344" s="4"/>
      <c r="K344" s="4"/>
      <c r="L344" s="4"/>
      <c r="M344" s="4"/>
      <c r="N344" s="4"/>
      <c r="P344" s="4"/>
      <c r="Q344" s="4"/>
      <c r="R344" s="4"/>
    </row>
    <row r="345" spans="1:18" ht="16.5" customHeight="1">
      <c r="A345" s="4"/>
      <c r="B345" s="4"/>
      <c r="C345" s="34"/>
      <c r="D345" s="4"/>
      <c r="E345" s="4"/>
      <c r="F345" s="4"/>
      <c r="G345" s="4"/>
      <c r="H345" s="4"/>
      <c r="I345" s="4"/>
      <c r="J345" s="4"/>
      <c r="K345" s="4"/>
      <c r="L345" s="4"/>
      <c r="M345" s="4"/>
      <c r="N345" s="4"/>
      <c r="P345" s="4"/>
      <c r="Q345" s="4"/>
      <c r="R345" s="4"/>
    </row>
    <row r="346" spans="1:18" ht="16.5" customHeight="1">
      <c r="A346" s="4"/>
      <c r="B346" s="4"/>
      <c r="C346" s="34"/>
      <c r="D346" s="4"/>
      <c r="E346" s="4"/>
      <c r="F346" s="4"/>
      <c r="G346" s="4"/>
      <c r="H346" s="4"/>
      <c r="I346" s="4"/>
      <c r="J346" s="4"/>
      <c r="K346" s="4"/>
      <c r="L346" s="4"/>
      <c r="M346" s="4"/>
      <c r="N346" s="4"/>
      <c r="P346" s="4"/>
      <c r="Q346" s="4"/>
      <c r="R346" s="4"/>
    </row>
    <row r="347" spans="1:18" ht="16.5" customHeight="1">
      <c r="A347" s="4"/>
      <c r="B347" s="4"/>
      <c r="C347" s="34"/>
      <c r="D347" s="4"/>
      <c r="E347" s="4"/>
      <c r="F347" s="4"/>
      <c r="G347" s="4"/>
      <c r="H347" s="4"/>
      <c r="I347" s="4"/>
      <c r="J347" s="4"/>
      <c r="K347" s="4"/>
      <c r="L347" s="4"/>
      <c r="M347" s="4"/>
      <c r="N347" s="4"/>
      <c r="P347" s="4"/>
      <c r="Q347" s="4"/>
      <c r="R347" s="4"/>
    </row>
    <row r="348" spans="1:18" ht="16.5" customHeight="1">
      <c r="A348" s="4"/>
      <c r="B348" s="4"/>
      <c r="C348" s="34"/>
      <c r="D348" s="4"/>
      <c r="E348" s="4"/>
      <c r="F348" s="4"/>
      <c r="G348" s="4"/>
      <c r="H348" s="4"/>
      <c r="I348" s="4"/>
      <c r="J348" s="4"/>
      <c r="K348" s="4"/>
      <c r="L348" s="4"/>
      <c r="M348" s="4"/>
      <c r="N348" s="4"/>
      <c r="P348" s="4"/>
      <c r="Q348" s="4"/>
      <c r="R348" s="4"/>
    </row>
    <row r="349" spans="1:18" ht="16.5" customHeight="1">
      <c r="A349" s="4"/>
      <c r="B349" s="4"/>
      <c r="C349" s="34"/>
      <c r="D349" s="4"/>
      <c r="E349" s="4"/>
      <c r="F349" s="4"/>
      <c r="G349" s="4"/>
      <c r="H349" s="4"/>
      <c r="I349" s="4"/>
      <c r="J349" s="4"/>
      <c r="K349" s="4"/>
      <c r="L349" s="4"/>
      <c r="M349" s="4"/>
      <c r="N349" s="4"/>
      <c r="P349" s="4"/>
      <c r="Q349" s="4"/>
      <c r="R349" s="4"/>
    </row>
    <row r="350" spans="1:18" ht="16.5" customHeight="1">
      <c r="A350" s="4"/>
      <c r="B350" s="4"/>
      <c r="C350" s="34"/>
      <c r="D350" s="4"/>
      <c r="E350" s="4"/>
      <c r="F350" s="4"/>
      <c r="G350" s="4"/>
      <c r="H350" s="4"/>
      <c r="I350" s="4"/>
      <c r="J350" s="4"/>
      <c r="K350" s="4"/>
      <c r="L350" s="4"/>
      <c r="M350" s="4"/>
      <c r="N350" s="4"/>
      <c r="P350" s="4"/>
      <c r="Q350" s="4"/>
      <c r="R350" s="4"/>
    </row>
    <row r="351" spans="1:18" ht="16.5" customHeight="1">
      <c r="A351" s="4"/>
      <c r="B351" s="4"/>
      <c r="C351" s="34"/>
      <c r="D351" s="4"/>
      <c r="E351" s="4"/>
      <c r="F351" s="4"/>
      <c r="G351" s="4"/>
      <c r="H351" s="4"/>
      <c r="I351" s="4"/>
      <c r="J351" s="4"/>
      <c r="K351" s="4"/>
      <c r="L351" s="4"/>
      <c r="M351" s="4"/>
      <c r="N351" s="4"/>
      <c r="P351" s="4"/>
      <c r="Q351" s="4"/>
      <c r="R351" s="4"/>
    </row>
    <row r="352" spans="1:18" ht="16.5" customHeight="1">
      <c r="A352" s="4"/>
      <c r="B352" s="4"/>
      <c r="C352" s="34"/>
      <c r="D352" s="4"/>
      <c r="E352" s="4"/>
      <c r="F352" s="4"/>
      <c r="G352" s="4"/>
      <c r="H352" s="4"/>
      <c r="I352" s="4"/>
      <c r="J352" s="4"/>
      <c r="K352" s="4"/>
      <c r="L352" s="4"/>
      <c r="M352" s="4"/>
      <c r="N352" s="4"/>
      <c r="P352" s="4"/>
      <c r="Q352" s="4"/>
      <c r="R352" s="4"/>
    </row>
    <row r="353" spans="1:18" ht="16.5" customHeight="1">
      <c r="A353" s="4"/>
      <c r="B353" s="4"/>
      <c r="C353" s="34"/>
      <c r="D353" s="4"/>
      <c r="E353" s="4"/>
      <c r="F353" s="4"/>
      <c r="G353" s="4"/>
      <c r="H353" s="4"/>
      <c r="I353" s="4"/>
      <c r="J353" s="4"/>
      <c r="K353" s="4"/>
      <c r="L353" s="4"/>
      <c r="M353" s="4"/>
      <c r="N353" s="4"/>
      <c r="P353" s="4"/>
      <c r="Q353" s="4"/>
      <c r="R353" s="4"/>
    </row>
    <row r="354" spans="1:18" ht="16.5" customHeight="1">
      <c r="A354" s="4"/>
      <c r="B354" s="4"/>
      <c r="C354" s="34"/>
      <c r="D354" s="4"/>
      <c r="E354" s="4"/>
      <c r="F354" s="4"/>
      <c r="G354" s="4"/>
      <c r="H354" s="4"/>
      <c r="I354" s="4"/>
      <c r="J354" s="4"/>
      <c r="K354" s="4"/>
      <c r="L354" s="4"/>
      <c r="M354" s="4"/>
      <c r="N354" s="4"/>
      <c r="P354" s="4"/>
      <c r="Q354" s="4"/>
      <c r="R354" s="4"/>
    </row>
    <row r="355" spans="1:18" ht="16.5" customHeight="1">
      <c r="A355" s="4"/>
      <c r="B355" s="4"/>
      <c r="C355" s="34"/>
      <c r="D355" s="4"/>
      <c r="E355" s="4"/>
      <c r="F355" s="4"/>
      <c r="G355" s="4"/>
      <c r="H355" s="4"/>
      <c r="I355" s="4"/>
      <c r="J355" s="4"/>
      <c r="K355" s="4"/>
      <c r="L355" s="4"/>
      <c r="M355" s="4"/>
      <c r="N355" s="4"/>
      <c r="P355" s="4"/>
      <c r="Q355" s="4"/>
      <c r="R355" s="4"/>
    </row>
    <row r="356" spans="1:18" ht="16.5" customHeight="1">
      <c r="A356" s="4"/>
      <c r="B356" s="4"/>
      <c r="C356" s="34"/>
      <c r="D356" s="4"/>
      <c r="E356" s="4"/>
      <c r="F356" s="4"/>
      <c r="G356" s="4"/>
      <c r="H356" s="4"/>
      <c r="I356" s="4"/>
      <c r="J356" s="4"/>
      <c r="K356" s="4"/>
      <c r="L356" s="4"/>
      <c r="M356" s="4"/>
      <c r="N356" s="4"/>
      <c r="P356" s="4"/>
      <c r="Q356" s="4"/>
      <c r="R356" s="4"/>
    </row>
    <row r="357" spans="1:18" ht="16.5" customHeight="1">
      <c r="A357" s="4"/>
      <c r="B357" s="4"/>
      <c r="C357" s="34"/>
      <c r="D357" s="4"/>
      <c r="E357" s="4"/>
      <c r="F357" s="4"/>
      <c r="G357" s="4"/>
      <c r="H357" s="4"/>
      <c r="I357" s="4"/>
      <c r="J357" s="4"/>
      <c r="K357" s="4"/>
      <c r="L357" s="4"/>
      <c r="M357" s="4"/>
      <c r="N357" s="4"/>
      <c r="P357" s="4"/>
      <c r="Q357" s="4"/>
      <c r="R357" s="4"/>
    </row>
    <row r="358" spans="1:18" ht="16.5" customHeight="1">
      <c r="A358" s="4"/>
      <c r="B358" s="4"/>
      <c r="C358" s="34"/>
      <c r="D358" s="4"/>
      <c r="E358" s="4"/>
      <c r="F358" s="4"/>
      <c r="G358" s="4"/>
      <c r="H358" s="4"/>
      <c r="I358" s="4"/>
      <c r="J358" s="4"/>
      <c r="K358" s="4"/>
      <c r="L358" s="4"/>
      <c r="M358" s="4"/>
      <c r="N358" s="4"/>
      <c r="P358" s="4"/>
      <c r="Q358" s="4"/>
      <c r="R358" s="4"/>
    </row>
    <row r="359" spans="1:18" ht="16.5" customHeight="1">
      <c r="A359" s="4"/>
      <c r="B359" s="4"/>
      <c r="C359" s="34"/>
      <c r="D359" s="4"/>
      <c r="E359" s="4"/>
      <c r="F359" s="4"/>
      <c r="G359" s="4"/>
      <c r="H359" s="4"/>
      <c r="I359" s="4"/>
      <c r="J359" s="4"/>
      <c r="K359" s="4"/>
      <c r="L359" s="4"/>
      <c r="M359" s="4"/>
      <c r="N359" s="4"/>
      <c r="P359" s="4"/>
      <c r="Q359" s="4"/>
      <c r="R359" s="4"/>
    </row>
    <row r="360" spans="1:18" ht="16.5" customHeight="1">
      <c r="A360" s="4"/>
      <c r="B360" s="4"/>
      <c r="C360" s="34"/>
      <c r="D360" s="4"/>
      <c r="E360" s="4"/>
      <c r="F360" s="4"/>
      <c r="G360" s="4"/>
      <c r="H360" s="4"/>
      <c r="I360" s="4"/>
      <c r="J360" s="4"/>
      <c r="K360" s="4"/>
      <c r="L360" s="4"/>
      <c r="M360" s="4"/>
      <c r="N360" s="4"/>
      <c r="P360" s="4"/>
      <c r="Q360" s="4"/>
      <c r="R360" s="4"/>
    </row>
    <row r="361" spans="1:18" ht="16.5" customHeight="1">
      <c r="A361" s="4"/>
      <c r="B361" s="4"/>
      <c r="C361" s="34"/>
      <c r="D361" s="4"/>
      <c r="E361" s="4"/>
      <c r="F361" s="4"/>
      <c r="G361" s="4"/>
      <c r="H361" s="4"/>
      <c r="I361" s="4"/>
      <c r="J361" s="4"/>
      <c r="K361" s="4"/>
      <c r="L361" s="4"/>
      <c r="M361" s="4"/>
      <c r="N361" s="4"/>
      <c r="P361" s="4"/>
      <c r="Q361" s="4"/>
      <c r="R361" s="4"/>
    </row>
    <row r="362" spans="1:18" ht="16.5" customHeight="1">
      <c r="A362" s="4"/>
      <c r="B362" s="4"/>
      <c r="C362" s="34"/>
      <c r="D362" s="4"/>
      <c r="E362" s="4"/>
      <c r="F362" s="4"/>
      <c r="G362" s="4"/>
      <c r="H362" s="4"/>
      <c r="I362" s="4"/>
      <c r="J362" s="4"/>
      <c r="K362" s="4"/>
      <c r="L362" s="4"/>
      <c r="M362" s="4"/>
      <c r="N362" s="4"/>
      <c r="P362" s="4"/>
      <c r="Q362" s="4"/>
      <c r="R362" s="4"/>
    </row>
    <row r="363" spans="1:18" ht="16.5" customHeight="1">
      <c r="A363" s="4"/>
      <c r="B363" s="4"/>
      <c r="C363" s="34"/>
      <c r="D363" s="4"/>
      <c r="E363" s="4"/>
      <c r="F363" s="4"/>
      <c r="G363" s="4"/>
      <c r="H363" s="4"/>
      <c r="I363" s="4"/>
      <c r="J363" s="4"/>
      <c r="K363" s="4"/>
      <c r="L363" s="4"/>
      <c r="M363" s="4"/>
      <c r="N363" s="4"/>
      <c r="P363" s="4"/>
      <c r="Q363" s="4"/>
      <c r="R363" s="4"/>
    </row>
    <row r="364" spans="1:18" ht="16.5" customHeight="1">
      <c r="A364" s="4"/>
      <c r="B364" s="4"/>
      <c r="C364" s="34"/>
      <c r="D364" s="4"/>
      <c r="E364" s="4"/>
      <c r="F364" s="4"/>
      <c r="G364" s="4"/>
      <c r="H364" s="4"/>
      <c r="I364" s="4"/>
      <c r="J364" s="4"/>
      <c r="K364" s="4"/>
      <c r="L364" s="4"/>
      <c r="M364" s="4"/>
      <c r="N364" s="4"/>
      <c r="P364" s="4"/>
      <c r="Q364" s="4"/>
      <c r="R364" s="4"/>
    </row>
    <row r="365" spans="1:18" ht="16.5" customHeight="1">
      <c r="A365" s="4"/>
      <c r="B365" s="4"/>
      <c r="C365" s="34"/>
      <c r="D365" s="4"/>
      <c r="E365" s="4"/>
      <c r="F365" s="4"/>
      <c r="G365" s="4"/>
      <c r="H365" s="4"/>
      <c r="I365" s="4"/>
      <c r="J365" s="4"/>
      <c r="K365" s="4"/>
      <c r="L365" s="4"/>
      <c r="M365" s="4"/>
      <c r="N365" s="4"/>
      <c r="P365" s="4"/>
      <c r="Q365" s="4"/>
      <c r="R365" s="4"/>
    </row>
    <row r="366" spans="1:18" ht="16.5" customHeight="1">
      <c r="A366" s="4"/>
      <c r="B366" s="4"/>
      <c r="C366" s="34"/>
      <c r="D366" s="4"/>
      <c r="E366" s="4"/>
      <c r="F366" s="4"/>
      <c r="G366" s="4"/>
      <c r="H366" s="4"/>
      <c r="I366" s="4"/>
      <c r="J366" s="4"/>
      <c r="K366" s="4"/>
      <c r="L366" s="4"/>
      <c r="M366" s="4"/>
      <c r="N366" s="4"/>
      <c r="P366" s="4"/>
      <c r="Q366" s="4"/>
      <c r="R366" s="4"/>
    </row>
    <row r="367" spans="1:18" ht="16.5" customHeight="1">
      <c r="A367" s="4"/>
      <c r="B367" s="4"/>
      <c r="C367" s="34"/>
      <c r="D367" s="4"/>
      <c r="E367" s="4"/>
      <c r="F367" s="4"/>
      <c r="G367" s="4"/>
      <c r="H367" s="4"/>
      <c r="I367" s="4"/>
      <c r="J367" s="4"/>
      <c r="K367" s="4"/>
      <c r="L367" s="4"/>
      <c r="M367" s="4"/>
      <c r="N367" s="4"/>
      <c r="P367" s="4"/>
      <c r="Q367" s="4"/>
      <c r="R367" s="4"/>
    </row>
    <row r="368" spans="1:18" ht="16.5" customHeight="1">
      <c r="A368" s="4"/>
      <c r="B368" s="4"/>
      <c r="C368" s="34"/>
      <c r="D368" s="4"/>
      <c r="E368" s="4"/>
      <c r="F368" s="4"/>
      <c r="G368" s="4"/>
      <c r="H368" s="4"/>
      <c r="I368" s="4"/>
      <c r="J368" s="4"/>
      <c r="K368" s="4"/>
      <c r="L368" s="4"/>
      <c r="M368" s="4"/>
      <c r="N368" s="4"/>
      <c r="P368" s="4"/>
      <c r="Q368" s="4"/>
      <c r="R368" s="4"/>
    </row>
    <row r="369" spans="1:18" ht="16.5" customHeight="1">
      <c r="A369" s="4"/>
      <c r="B369" s="4"/>
      <c r="C369" s="34"/>
      <c r="D369" s="4"/>
      <c r="E369" s="4"/>
      <c r="F369" s="4"/>
      <c r="G369" s="4"/>
      <c r="H369" s="4"/>
      <c r="I369" s="4"/>
      <c r="J369" s="4"/>
      <c r="K369" s="4"/>
      <c r="L369" s="4"/>
      <c r="M369" s="4"/>
      <c r="N369" s="4"/>
      <c r="P369" s="4"/>
      <c r="Q369" s="4"/>
      <c r="R369" s="4"/>
    </row>
    <row r="370" spans="1:18" ht="16.5" customHeight="1">
      <c r="A370" s="4"/>
      <c r="B370" s="4"/>
      <c r="C370" s="34"/>
      <c r="D370" s="4"/>
      <c r="E370" s="4"/>
      <c r="F370" s="4"/>
      <c r="G370" s="4"/>
      <c r="H370" s="4"/>
      <c r="I370" s="4"/>
      <c r="J370" s="4"/>
      <c r="K370" s="4"/>
      <c r="L370" s="4"/>
      <c r="M370" s="4"/>
      <c r="N370" s="4"/>
      <c r="P370" s="4"/>
      <c r="Q370" s="4"/>
      <c r="R370" s="4"/>
    </row>
    <row r="371" spans="1:18" ht="16.5" customHeight="1">
      <c r="A371" s="4"/>
      <c r="B371" s="4"/>
      <c r="C371" s="34"/>
      <c r="D371" s="4"/>
      <c r="E371" s="4"/>
      <c r="F371" s="4"/>
      <c r="G371" s="4"/>
      <c r="H371" s="4"/>
      <c r="I371" s="4"/>
      <c r="J371" s="4"/>
      <c r="K371" s="4"/>
      <c r="L371" s="4"/>
      <c r="M371" s="4"/>
      <c r="N371" s="4"/>
      <c r="P371" s="4"/>
      <c r="Q371" s="4"/>
      <c r="R371" s="4"/>
    </row>
    <row r="372" spans="1:18" ht="16.5" customHeight="1">
      <c r="A372" s="4"/>
      <c r="B372" s="4"/>
      <c r="C372" s="34"/>
      <c r="D372" s="4"/>
      <c r="E372" s="4"/>
      <c r="F372" s="4"/>
      <c r="G372" s="4"/>
      <c r="H372" s="4"/>
      <c r="I372" s="4"/>
      <c r="J372" s="4"/>
      <c r="K372" s="4"/>
      <c r="L372" s="4"/>
      <c r="M372" s="4"/>
      <c r="N372" s="4"/>
      <c r="P372" s="4"/>
      <c r="Q372" s="4"/>
      <c r="R372" s="4"/>
    </row>
    <row r="373" spans="1:18" ht="16.5" customHeight="1">
      <c r="A373" s="4"/>
      <c r="B373" s="4"/>
      <c r="C373" s="34"/>
      <c r="D373" s="4"/>
      <c r="E373" s="4"/>
      <c r="F373" s="4"/>
      <c r="G373" s="4"/>
      <c r="H373" s="4"/>
      <c r="I373" s="4"/>
      <c r="J373" s="4"/>
      <c r="K373" s="4"/>
      <c r="L373" s="4"/>
      <c r="M373" s="4"/>
      <c r="N373" s="4"/>
      <c r="P373" s="4"/>
      <c r="Q373" s="4"/>
      <c r="R373" s="4"/>
    </row>
    <row r="374" spans="1:18" ht="16.5" customHeight="1">
      <c r="A374" s="4"/>
      <c r="B374" s="4"/>
      <c r="C374" s="34"/>
      <c r="D374" s="4"/>
      <c r="E374" s="4"/>
      <c r="F374" s="4"/>
      <c r="G374" s="4"/>
      <c r="H374" s="4"/>
      <c r="I374" s="4"/>
      <c r="J374" s="4"/>
      <c r="K374" s="4"/>
      <c r="L374" s="4"/>
      <c r="M374" s="4"/>
      <c r="N374" s="4"/>
      <c r="P374" s="4"/>
      <c r="Q374" s="4"/>
      <c r="R374" s="4"/>
    </row>
    <row r="375" spans="1:18" ht="16.5" customHeight="1">
      <c r="A375" s="4"/>
      <c r="B375" s="4"/>
      <c r="C375" s="34"/>
      <c r="D375" s="4"/>
      <c r="E375" s="4"/>
      <c r="F375" s="4"/>
      <c r="G375" s="4"/>
      <c r="H375" s="4"/>
      <c r="I375" s="4"/>
      <c r="J375" s="4"/>
      <c r="K375" s="4"/>
      <c r="L375" s="4"/>
      <c r="M375" s="4"/>
      <c r="N375" s="4"/>
      <c r="P375" s="4"/>
      <c r="Q375" s="4"/>
      <c r="R375" s="4"/>
    </row>
    <row r="376" spans="1:18" ht="16.5" customHeight="1">
      <c r="A376" s="4"/>
      <c r="B376" s="4"/>
      <c r="C376" s="34"/>
      <c r="D376" s="4"/>
      <c r="E376" s="4"/>
      <c r="F376" s="4"/>
      <c r="G376" s="4"/>
      <c r="H376" s="4"/>
      <c r="I376" s="4"/>
      <c r="J376" s="4"/>
      <c r="K376" s="4"/>
      <c r="L376" s="4"/>
      <c r="M376" s="4"/>
      <c r="N376" s="4"/>
      <c r="P376" s="4"/>
      <c r="Q376" s="4"/>
      <c r="R376" s="4"/>
    </row>
    <row r="377" spans="1:18" ht="16.5" customHeight="1">
      <c r="A377" s="4"/>
      <c r="B377" s="4"/>
      <c r="C377" s="34"/>
      <c r="D377" s="4"/>
      <c r="E377" s="4"/>
      <c r="F377" s="4"/>
      <c r="G377" s="4"/>
      <c r="H377" s="4"/>
      <c r="I377" s="4"/>
      <c r="J377" s="4"/>
      <c r="K377" s="4"/>
      <c r="L377" s="4"/>
      <c r="M377" s="4"/>
      <c r="N377" s="4"/>
      <c r="P377" s="4"/>
      <c r="Q377" s="4"/>
      <c r="R377" s="4"/>
    </row>
    <row r="378" spans="1:18" ht="16.5" customHeight="1">
      <c r="A378" s="4"/>
      <c r="B378" s="4"/>
      <c r="C378" s="34"/>
      <c r="D378" s="4"/>
      <c r="E378" s="4"/>
      <c r="F378" s="4"/>
      <c r="G378" s="4"/>
      <c r="H378" s="4"/>
      <c r="I378" s="4"/>
      <c r="J378" s="4"/>
      <c r="K378" s="4"/>
      <c r="L378" s="4"/>
      <c r="M378" s="4"/>
      <c r="N378" s="4"/>
      <c r="P378" s="4"/>
      <c r="Q378" s="4"/>
      <c r="R378" s="4"/>
    </row>
    <row r="379" spans="1:18" ht="16.5" customHeight="1">
      <c r="A379" s="4"/>
      <c r="B379" s="4"/>
      <c r="C379" s="34"/>
      <c r="D379" s="4"/>
      <c r="E379" s="4"/>
      <c r="F379" s="4"/>
      <c r="G379" s="4"/>
      <c r="H379" s="4"/>
      <c r="I379" s="4"/>
      <c r="J379" s="4"/>
      <c r="K379" s="4"/>
      <c r="L379" s="4"/>
      <c r="M379" s="4"/>
      <c r="N379" s="4"/>
      <c r="P379" s="4"/>
      <c r="Q379" s="4"/>
      <c r="R379" s="4"/>
    </row>
    <row r="380" spans="1:18" ht="16.5" customHeight="1">
      <c r="A380" s="4"/>
      <c r="B380" s="4"/>
      <c r="C380" s="34"/>
      <c r="D380" s="4"/>
      <c r="E380" s="4"/>
      <c r="F380" s="4"/>
      <c r="G380" s="4"/>
      <c r="H380" s="4"/>
      <c r="I380" s="4"/>
      <c r="J380" s="4"/>
      <c r="K380" s="4"/>
      <c r="L380" s="4"/>
      <c r="M380" s="4"/>
      <c r="N380" s="4"/>
      <c r="P380" s="4"/>
      <c r="Q380" s="4"/>
      <c r="R380" s="4"/>
    </row>
    <row r="381" spans="1:18" ht="16.5" customHeight="1">
      <c r="A381" s="4"/>
      <c r="B381" s="4"/>
      <c r="C381" s="34"/>
      <c r="D381" s="4"/>
      <c r="E381" s="4"/>
      <c r="F381" s="4"/>
      <c r="G381" s="4"/>
      <c r="H381" s="4"/>
      <c r="I381" s="4"/>
      <c r="J381" s="4"/>
      <c r="K381" s="4"/>
      <c r="L381" s="4"/>
      <c r="M381" s="4"/>
      <c r="N381" s="4"/>
      <c r="P381" s="4"/>
      <c r="Q381" s="4"/>
      <c r="R381" s="4"/>
    </row>
    <row r="382" spans="1:18" ht="16.5" customHeight="1">
      <c r="A382" s="4"/>
      <c r="B382" s="4"/>
      <c r="C382" s="34"/>
      <c r="D382" s="4"/>
      <c r="E382" s="4"/>
      <c r="F382" s="4"/>
      <c r="G382" s="4"/>
      <c r="H382" s="4"/>
      <c r="I382" s="4"/>
      <c r="J382" s="4"/>
      <c r="K382" s="4"/>
      <c r="L382" s="4"/>
      <c r="M382" s="4"/>
      <c r="N382" s="4"/>
      <c r="P382" s="4"/>
      <c r="Q382" s="4"/>
      <c r="R382" s="4"/>
    </row>
    <row r="383" spans="1:18" ht="16.5" customHeight="1">
      <c r="A383" s="4"/>
      <c r="B383" s="4"/>
      <c r="C383" s="34"/>
      <c r="D383" s="4"/>
      <c r="E383" s="4"/>
      <c r="F383" s="4"/>
      <c r="G383" s="4"/>
      <c r="H383" s="4"/>
      <c r="I383" s="4"/>
      <c r="J383" s="4"/>
      <c r="K383" s="4"/>
      <c r="L383" s="4"/>
      <c r="M383" s="4"/>
      <c r="N383" s="4"/>
      <c r="P383" s="4"/>
      <c r="Q383" s="4"/>
      <c r="R383" s="4"/>
    </row>
    <row r="384" spans="1:18" ht="16.5" customHeight="1">
      <c r="A384" s="4"/>
      <c r="B384" s="4"/>
      <c r="C384" s="34"/>
      <c r="D384" s="4"/>
      <c r="E384" s="4"/>
      <c r="F384" s="4"/>
      <c r="G384" s="4"/>
      <c r="H384" s="4"/>
      <c r="I384" s="4"/>
      <c r="J384" s="4"/>
      <c r="K384" s="4"/>
      <c r="L384" s="4"/>
      <c r="M384" s="4"/>
      <c r="N384" s="4"/>
      <c r="P384" s="4"/>
      <c r="Q384" s="4"/>
      <c r="R384" s="4"/>
    </row>
    <row r="385" spans="1:18" ht="16.5" customHeight="1">
      <c r="A385" s="4"/>
      <c r="B385" s="4"/>
      <c r="C385" s="34"/>
      <c r="D385" s="4"/>
      <c r="E385" s="4"/>
      <c r="F385" s="4"/>
      <c r="G385" s="4"/>
      <c r="H385" s="4"/>
      <c r="I385" s="4"/>
      <c r="J385" s="4"/>
      <c r="K385" s="4"/>
      <c r="L385" s="4"/>
      <c r="M385" s="4"/>
      <c r="N385" s="4"/>
      <c r="P385" s="4"/>
      <c r="Q385" s="4"/>
      <c r="R385" s="4"/>
    </row>
    <row r="386" spans="1:18" ht="16.5" customHeight="1">
      <c r="A386" s="4"/>
      <c r="B386" s="4"/>
      <c r="C386" s="34"/>
      <c r="D386" s="4"/>
      <c r="E386" s="4"/>
      <c r="F386" s="4"/>
      <c r="G386" s="4"/>
      <c r="H386" s="4"/>
      <c r="I386" s="4"/>
      <c r="J386" s="4"/>
      <c r="K386" s="4"/>
      <c r="L386" s="4"/>
      <c r="M386" s="4"/>
      <c r="N386" s="4"/>
      <c r="P386" s="4"/>
      <c r="Q386" s="4"/>
      <c r="R386" s="4"/>
    </row>
    <row r="387" spans="1:18" ht="16.5" customHeight="1">
      <c r="A387" s="4"/>
      <c r="B387" s="4"/>
      <c r="C387" s="34"/>
      <c r="D387" s="4"/>
      <c r="E387" s="4"/>
      <c r="F387" s="4"/>
      <c r="G387" s="4"/>
      <c r="H387" s="4"/>
      <c r="I387" s="4"/>
      <c r="J387" s="4"/>
      <c r="K387" s="4"/>
      <c r="L387" s="4"/>
      <c r="M387" s="4"/>
      <c r="N387" s="4"/>
      <c r="P387" s="4"/>
      <c r="Q387" s="4"/>
      <c r="R387" s="4"/>
    </row>
    <row r="388" spans="1:18" ht="16.5" customHeight="1">
      <c r="A388" s="4"/>
      <c r="B388" s="4"/>
      <c r="C388" s="34"/>
      <c r="D388" s="4"/>
      <c r="E388" s="4"/>
      <c r="F388" s="4"/>
      <c r="G388" s="4"/>
      <c r="H388" s="4"/>
      <c r="I388" s="4"/>
      <c r="J388" s="4"/>
      <c r="K388" s="4"/>
      <c r="L388" s="4"/>
      <c r="M388" s="4"/>
      <c r="N388" s="4"/>
      <c r="P388" s="4"/>
      <c r="Q388" s="4"/>
      <c r="R388" s="4"/>
    </row>
    <row r="389" spans="1:18" ht="16.5" customHeight="1">
      <c r="A389" s="4"/>
      <c r="B389" s="4"/>
      <c r="C389" s="34"/>
      <c r="D389" s="4"/>
      <c r="E389" s="4"/>
      <c r="F389" s="4"/>
      <c r="G389" s="4"/>
      <c r="H389" s="4"/>
      <c r="I389" s="4"/>
      <c r="J389" s="4"/>
      <c r="K389" s="4"/>
      <c r="L389" s="4"/>
      <c r="M389" s="4"/>
      <c r="N389" s="4"/>
      <c r="P389" s="4"/>
      <c r="Q389" s="4"/>
      <c r="R389" s="4"/>
    </row>
    <row r="390" spans="1:18" ht="16.5" customHeight="1">
      <c r="A390" s="4"/>
      <c r="B390" s="4"/>
      <c r="C390" s="34"/>
      <c r="D390" s="4"/>
      <c r="E390" s="4"/>
      <c r="F390" s="4"/>
      <c r="G390" s="4"/>
      <c r="H390" s="4"/>
      <c r="I390" s="4"/>
      <c r="J390" s="4"/>
      <c r="K390" s="4"/>
      <c r="L390" s="4"/>
      <c r="M390" s="4"/>
      <c r="N390" s="4"/>
      <c r="P390" s="4"/>
      <c r="Q390" s="4"/>
      <c r="R390" s="4"/>
    </row>
    <row r="391" spans="1:18" ht="16.5" customHeight="1">
      <c r="A391" s="4"/>
      <c r="B391" s="4"/>
      <c r="C391" s="34"/>
      <c r="D391" s="4"/>
      <c r="E391" s="4"/>
      <c r="F391" s="4"/>
      <c r="G391" s="4"/>
      <c r="H391" s="4"/>
      <c r="I391" s="4"/>
      <c r="J391" s="4"/>
      <c r="K391" s="4"/>
      <c r="L391" s="4"/>
      <c r="M391" s="4"/>
      <c r="N391" s="4"/>
      <c r="P391" s="4"/>
      <c r="Q391" s="4"/>
      <c r="R391" s="4"/>
    </row>
    <row r="392" spans="1:18" ht="16.5" customHeight="1">
      <c r="A392" s="4"/>
      <c r="B392" s="4"/>
      <c r="C392" s="34"/>
      <c r="D392" s="4"/>
      <c r="E392" s="4"/>
      <c r="F392" s="4"/>
      <c r="G392" s="4"/>
      <c r="H392" s="4"/>
      <c r="I392" s="4"/>
      <c r="J392" s="4"/>
      <c r="K392" s="4"/>
      <c r="L392" s="4"/>
      <c r="M392" s="4"/>
      <c r="N392" s="4"/>
      <c r="P392" s="4"/>
      <c r="Q392" s="4"/>
      <c r="R392" s="4"/>
    </row>
    <row r="393" spans="1:18" ht="16.5" customHeight="1">
      <c r="A393" s="4"/>
      <c r="B393" s="4"/>
      <c r="C393" s="34"/>
      <c r="D393" s="4"/>
      <c r="E393" s="4"/>
      <c r="F393" s="4"/>
      <c r="G393" s="4"/>
      <c r="H393" s="4"/>
      <c r="I393" s="4"/>
      <c r="J393" s="4"/>
      <c r="K393" s="4"/>
      <c r="L393" s="4"/>
      <c r="M393" s="4"/>
      <c r="N393" s="4"/>
      <c r="P393" s="4"/>
      <c r="Q393" s="4"/>
      <c r="R393" s="4"/>
    </row>
    <row r="394" spans="1:18" ht="16.5" customHeight="1">
      <c r="A394" s="4"/>
      <c r="B394" s="4"/>
      <c r="C394" s="34"/>
      <c r="D394" s="4"/>
      <c r="E394" s="4"/>
      <c r="F394" s="4"/>
      <c r="G394" s="4"/>
      <c r="H394" s="4"/>
      <c r="I394" s="4"/>
      <c r="J394" s="4"/>
      <c r="K394" s="4"/>
      <c r="L394" s="4"/>
      <c r="M394" s="4"/>
      <c r="N394" s="4"/>
      <c r="P394" s="4"/>
      <c r="Q394" s="4"/>
      <c r="R394" s="4"/>
    </row>
    <row r="395" spans="1:18" ht="16.5" customHeight="1">
      <c r="A395" s="4"/>
      <c r="B395" s="4"/>
      <c r="C395" s="34"/>
      <c r="D395" s="4"/>
      <c r="E395" s="4"/>
      <c r="F395" s="4"/>
      <c r="G395" s="4"/>
      <c r="H395" s="4"/>
      <c r="I395" s="4"/>
      <c r="J395" s="4"/>
      <c r="K395" s="4"/>
      <c r="L395" s="4"/>
      <c r="M395" s="4"/>
      <c r="N395" s="4"/>
      <c r="P395" s="4"/>
      <c r="Q395" s="4"/>
      <c r="R395" s="4"/>
    </row>
    <row r="396" spans="1:18" ht="16.5" customHeight="1">
      <c r="A396" s="4"/>
      <c r="B396" s="4"/>
      <c r="C396" s="34"/>
      <c r="D396" s="4"/>
      <c r="E396" s="4"/>
      <c r="F396" s="4"/>
      <c r="G396" s="4"/>
      <c r="H396" s="4"/>
      <c r="I396" s="4"/>
      <c r="J396" s="4"/>
      <c r="K396" s="4"/>
      <c r="L396" s="4"/>
      <c r="M396" s="4"/>
      <c r="N396" s="4"/>
      <c r="P396" s="4"/>
      <c r="Q396" s="4"/>
      <c r="R396" s="4"/>
    </row>
    <row r="397" spans="1:18" ht="16.5" customHeight="1">
      <c r="A397" s="4"/>
      <c r="B397" s="4"/>
      <c r="C397" s="34"/>
      <c r="D397" s="4"/>
      <c r="E397" s="4"/>
      <c r="F397" s="4"/>
      <c r="G397" s="4"/>
      <c r="H397" s="4"/>
      <c r="I397" s="4"/>
      <c r="J397" s="4"/>
      <c r="K397" s="4"/>
      <c r="L397" s="4"/>
      <c r="M397" s="4"/>
      <c r="N397" s="4"/>
      <c r="P397" s="4"/>
      <c r="Q397" s="4"/>
      <c r="R397" s="4"/>
    </row>
    <row r="398" spans="1:18" ht="16.5" customHeight="1">
      <c r="A398" s="4"/>
      <c r="B398" s="4"/>
      <c r="C398" s="34"/>
      <c r="D398" s="4"/>
      <c r="E398" s="4"/>
      <c r="F398" s="4"/>
      <c r="G398" s="4"/>
      <c r="H398" s="4"/>
      <c r="I398" s="4"/>
      <c r="J398" s="4"/>
      <c r="K398" s="4"/>
      <c r="L398" s="4"/>
      <c r="M398" s="4"/>
      <c r="N398" s="4"/>
      <c r="P398" s="4"/>
      <c r="Q398" s="4"/>
      <c r="R398" s="4"/>
    </row>
    <row r="399" spans="1:18" ht="16.5" customHeight="1">
      <c r="A399" s="4"/>
      <c r="B399" s="4"/>
      <c r="C399" s="34"/>
      <c r="D399" s="4"/>
      <c r="E399" s="4"/>
      <c r="F399" s="4"/>
      <c r="G399" s="4"/>
      <c r="H399" s="4"/>
      <c r="I399" s="4"/>
      <c r="J399" s="4"/>
      <c r="K399" s="4"/>
      <c r="L399" s="4"/>
      <c r="M399" s="4"/>
      <c r="N399" s="4"/>
      <c r="P399" s="4"/>
      <c r="Q399" s="4"/>
      <c r="R399" s="4"/>
    </row>
    <row r="400" spans="1:18" ht="16.5" customHeight="1">
      <c r="A400" s="4"/>
      <c r="B400" s="4"/>
      <c r="C400" s="34"/>
      <c r="D400" s="4"/>
      <c r="E400" s="4"/>
      <c r="F400" s="4"/>
      <c r="G400" s="4"/>
      <c r="H400" s="4"/>
      <c r="I400" s="4"/>
      <c r="J400" s="4"/>
      <c r="K400" s="4"/>
      <c r="L400" s="4"/>
      <c r="M400" s="4"/>
      <c r="N400" s="4"/>
      <c r="P400" s="4"/>
      <c r="Q400" s="4"/>
      <c r="R400" s="4"/>
    </row>
    <row r="401" spans="1:18" ht="16.5" customHeight="1">
      <c r="A401" s="4"/>
      <c r="B401" s="4"/>
      <c r="C401" s="34"/>
      <c r="D401" s="4"/>
      <c r="E401" s="4"/>
      <c r="F401" s="4"/>
      <c r="G401" s="4"/>
      <c r="H401" s="4"/>
      <c r="I401" s="4"/>
      <c r="J401" s="4"/>
      <c r="K401" s="4"/>
      <c r="L401" s="4"/>
      <c r="M401" s="4"/>
      <c r="N401" s="4"/>
      <c r="P401" s="4"/>
      <c r="Q401" s="4"/>
      <c r="R401" s="4"/>
    </row>
    <row r="402" spans="1:18" ht="16.5" customHeight="1">
      <c r="A402" s="4"/>
      <c r="B402" s="4"/>
      <c r="C402" s="34"/>
      <c r="D402" s="4"/>
      <c r="E402" s="4"/>
      <c r="F402" s="4"/>
      <c r="G402" s="4"/>
      <c r="H402" s="4"/>
      <c r="I402" s="4"/>
      <c r="J402" s="4"/>
      <c r="K402" s="4"/>
      <c r="L402" s="4"/>
      <c r="M402" s="4"/>
      <c r="N402" s="4"/>
      <c r="P402" s="4"/>
      <c r="Q402" s="4"/>
      <c r="R402" s="4"/>
    </row>
    <row r="403" spans="1:18" ht="16.5" customHeight="1">
      <c r="A403" s="4"/>
      <c r="B403" s="4"/>
      <c r="C403" s="34"/>
      <c r="D403" s="4"/>
      <c r="E403" s="4"/>
      <c r="F403" s="4"/>
      <c r="G403" s="4"/>
      <c r="H403" s="4"/>
      <c r="I403" s="4"/>
      <c r="J403" s="4"/>
      <c r="K403" s="4"/>
      <c r="L403" s="4"/>
      <c r="M403" s="4"/>
      <c r="N403" s="4"/>
      <c r="P403" s="4"/>
      <c r="Q403" s="4"/>
      <c r="R403" s="4"/>
    </row>
    <row r="404" spans="1:18" ht="16.5" customHeight="1">
      <c r="A404" s="4"/>
      <c r="B404" s="4"/>
      <c r="C404" s="34"/>
      <c r="D404" s="4"/>
      <c r="E404" s="4"/>
      <c r="F404" s="4"/>
      <c r="G404" s="4"/>
      <c r="H404" s="4"/>
      <c r="I404" s="4"/>
      <c r="J404" s="4"/>
      <c r="K404" s="4"/>
      <c r="L404" s="4"/>
      <c r="M404" s="4"/>
      <c r="N404" s="4"/>
      <c r="P404" s="4"/>
      <c r="Q404" s="4"/>
      <c r="R404" s="4"/>
    </row>
    <row r="405" spans="1:18" ht="16.5" customHeight="1">
      <c r="A405" s="4"/>
      <c r="B405" s="4"/>
      <c r="C405" s="34"/>
      <c r="D405" s="4"/>
      <c r="E405" s="4"/>
      <c r="F405" s="4"/>
      <c r="G405" s="4"/>
      <c r="H405" s="4"/>
      <c r="I405" s="4"/>
      <c r="J405" s="4"/>
      <c r="K405" s="4"/>
      <c r="L405" s="4"/>
      <c r="M405" s="4"/>
      <c r="N405" s="4"/>
      <c r="P405" s="4"/>
      <c r="Q405" s="4"/>
      <c r="R405" s="4"/>
    </row>
    <row r="406" spans="1:18" ht="16.5" customHeight="1">
      <c r="A406" s="4"/>
      <c r="B406" s="4"/>
      <c r="C406" s="34"/>
      <c r="D406" s="4"/>
      <c r="E406" s="4"/>
      <c r="F406" s="4"/>
      <c r="G406" s="4"/>
      <c r="H406" s="4"/>
      <c r="I406" s="4"/>
      <c r="J406" s="4"/>
      <c r="K406" s="4"/>
      <c r="L406" s="4"/>
      <c r="M406" s="4"/>
      <c r="N406" s="4"/>
      <c r="P406" s="4"/>
      <c r="Q406" s="4"/>
      <c r="R406" s="4"/>
    </row>
    <row r="407" spans="1:18" ht="16.5" customHeight="1">
      <c r="A407" s="4"/>
      <c r="B407" s="4"/>
      <c r="C407" s="34"/>
      <c r="D407" s="4"/>
      <c r="E407" s="4"/>
      <c r="F407" s="4"/>
      <c r="G407" s="4"/>
      <c r="H407" s="4"/>
      <c r="I407" s="4"/>
      <c r="J407" s="4"/>
      <c r="K407" s="4"/>
      <c r="L407" s="4"/>
      <c r="M407" s="4"/>
      <c r="N407" s="4"/>
      <c r="P407" s="4"/>
      <c r="Q407" s="4"/>
      <c r="R407" s="4"/>
    </row>
    <row r="408" spans="1:18" ht="16.5" customHeight="1">
      <c r="A408" s="4"/>
      <c r="B408" s="4"/>
      <c r="C408" s="34"/>
      <c r="D408" s="4"/>
      <c r="E408" s="4"/>
      <c r="F408" s="4"/>
      <c r="G408" s="4"/>
      <c r="H408" s="4"/>
      <c r="I408" s="4"/>
      <c r="J408" s="4"/>
      <c r="K408" s="4"/>
      <c r="L408" s="4"/>
      <c r="M408" s="4"/>
      <c r="N408" s="4"/>
      <c r="P408" s="4"/>
      <c r="Q408" s="4"/>
      <c r="R408" s="4"/>
    </row>
    <row r="409" spans="1:18" ht="16.5" customHeight="1">
      <c r="A409" s="4"/>
      <c r="B409" s="4"/>
      <c r="C409" s="34"/>
      <c r="D409" s="4"/>
      <c r="E409" s="4"/>
      <c r="F409" s="4"/>
      <c r="G409" s="4"/>
      <c r="H409" s="4"/>
      <c r="I409" s="4"/>
      <c r="J409" s="4"/>
      <c r="K409" s="4"/>
      <c r="L409" s="4"/>
      <c r="M409" s="4"/>
      <c r="N409" s="4"/>
      <c r="P409" s="4"/>
      <c r="Q409" s="4"/>
      <c r="R409" s="4"/>
    </row>
    <row r="410" spans="1:18" ht="16.5" customHeight="1">
      <c r="A410" s="4"/>
      <c r="B410" s="4"/>
      <c r="C410" s="34"/>
      <c r="D410" s="4"/>
      <c r="E410" s="4"/>
      <c r="F410" s="4"/>
      <c r="G410" s="4"/>
      <c r="H410" s="4"/>
      <c r="I410" s="4"/>
      <c r="J410" s="4"/>
      <c r="K410" s="4"/>
      <c r="L410" s="4"/>
      <c r="M410" s="4"/>
      <c r="N410" s="4"/>
      <c r="P410" s="4"/>
      <c r="Q410" s="4"/>
      <c r="R410" s="4"/>
    </row>
    <row r="411" spans="1:18" ht="16.5" customHeight="1">
      <c r="A411" s="4"/>
      <c r="B411" s="4"/>
      <c r="C411" s="34"/>
      <c r="D411" s="4"/>
      <c r="E411" s="4"/>
      <c r="F411" s="4"/>
      <c r="G411" s="4"/>
      <c r="H411" s="4"/>
      <c r="I411" s="4"/>
      <c r="J411" s="4"/>
      <c r="K411" s="4"/>
      <c r="L411" s="4"/>
      <c r="M411" s="4"/>
      <c r="N411" s="4"/>
      <c r="P411" s="4"/>
      <c r="Q411" s="4"/>
      <c r="R411" s="4"/>
    </row>
    <row r="412" spans="1:18" ht="16.5" customHeight="1">
      <c r="A412" s="4"/>
      <c r="B412" s="4"/>
      <c r="C412" s="34"/>
      <c r="D412" s="4"/>
      <c r="E412" s="4"/>
      <c r="F412" s="4"/>
      <c r="G412" s="4"/>
      <c r="H412" s="4"/>
      <c r="I412" s="4"/>
      <c r="J412" s="4"/>
      <c r="K412" s="4"/>
      <c r="L412" s="4"/>
      <c r="M412" s="4"/>
      <c r="N412" s="4"/>
      <c r="P412" s="4"/>
      <c r="Q412" s="4"/>
      <c r="R412" s="4"/>
    </row>
    <row r="413" spans="1:18" ht="16.5" customHeight="1">
      <c r="A413" s="4"/>
      <c r="B413" s="4"/>
      <c r="C413" s="34"/>
      <c r="D413" s="4"/>
      <c r="E413" s="4"/>
      <c r="F413" s="4"/>
      <c r="G413" s="4"/>
      <c r="H413" s="4"/>
      <c r="I413" s="4"/>
      <c r="J413" s="4"/>
      <c r="K413" s="4"/>
      <c r="L413" s="4"/>
      <c r="M413" s="4"/>
      <c r="N413" s="4"/>
      <c r="P413" s="4"/>
      <c r="Q413" s="4"/>
      <c r="R413" s="4"/>
    </row>
    <row r="414" spans="1:18" ht="16.5" customHeight="1">
      <c r="A414" s="4"/>
      <c r="B414" s="4"/>
      <c r="C414" s="34"/>
      <c r="D414" s="4"/>
      <c r="E414" s="4"/>
      <c r="F414" s="4"/>
      <c r="G414" s="4"/>
      <c r="H414" s="4"/>
      <c r="I414" s="4"/>
      <c r="J414" s="4"/>
      <c r="K414" s="4"/>
      <c r="L414" s="4"/>
      <c r="M414" s="4"/>
      <c r="N414" s="4"/>
      <c r="P414" s="4"/>
      <c r="Q414" s="4"/>
      <c r="R414" s="4"/>
    </row>
    <row r="415" spans="1:18" ht="16.5" customHeight="1">
      <c r="A415" s="4"/>
      <c r="B415" s="4"/>
      <c r="C415" s="34"/>
      <c r="D415" s="4"/>
      <c r="E415" s="4"/>
      <c r="F415" s="4"/>
      <c r="G415" s="4"/>
      <c r="H415" s="4"/>
      <c r="I415" s="4"/>
      <c r="J415" s="4"/>
      <c r="K415" s="4"/>
      <c r="L415" s="4"/>
      <c r="M415" s="4"/>
      <c r="N415" s="4"/>
      <c r="P415" s="4"/>
      <c r="Q415" s="4"/>
      <c r="R415" s="4"/>
    </row>
    <row r="416" spans="1:18" ht="16.5" customHeight="1">
      <c r="A416" s="4"/>
      <c r="B416" s="4"/>
      <c r="C416" s="34"/>
      <c r="D416" s="4"/>
      <c r="E416" s="4"/>
      <c r="F416" s="4"/>
      <c r="G416" s="4"/>
      <c r="H416" s="4"/>
      <c r="I416" s="4"/>
      <c r="J416" s="4"/>
      <c r="K416" s="4"/>
      <c r="L416" s="4"/>
      <c r="M416" s="4"/>
      <c r="N416" s="4"/>
      <c r="P416" s="4"/>
      <c r="Q416" s="4"/>
      <c r="R416" s="4"/>
    </row>
    <row r="417" spans="1:18" ht="16.5" customHeight="1">
      <c r="A417" s="4"/>
      <c r="B417" s="4"/>
      <c r="C417" s="34"/>
      <c r="D417" s="4"/>
      <c r="E417" s="4"/>
      <c r="F417" s="4"/>
      <c r="G417" s="4"/>
      <c r="H417" s="4"/>
      <c r="I417" s="4"/>
      <c r="J417" s="4"/>
      <c r="K417" s="4"/>
      <c r="L417" s="4"/>
      <c r="M417" s="4"/>
      <c r="N417" s="4"/>
      <c r="P417" s="4"/>
      <c r="Q417" s="4"/>
      <c r="R417" s="4"/>
    </row>
    <row r="418" spans="1:18" ht="16.5" customHeight="1">
      <c r="A418" s="4"/>
      <c r="B418" s="4"/>
      <c r="C418" s="34"/>
      <c r="D418" s="4"/>
      <c r="E418" s="4"/>
      <c r="F418" s="4"/>
      <c r="G418" s="4"/>
      <c r="H418" s="4"/>
      <c r="I418" s="4"/>
      <c r="J418" s="4"/>
      <c r="K418" s="4"/>
      <c r="L418" s="4"/>
      <c r="M418" s="4"/>
      <c r="N418" s="4"/>
      <c r="P418" s="4"/>
      <c r="Q418" s="4"/>
      <c r="R418" s="4"/>
    </row>
    <row r="419" spans="1:18" ht="16.5" customHeight="1">
      <c r="A419" s="4"/>
      <c r="B419" s="4"/>
      <c r="C419" s="34"/>
      <c r="D419" s="4"/>
      <c r="E419" s="4"/>
      <c r="F419" s="4"/>
      <c r="G419" s="4"/>
      <c r="H419" s="4"/>
      <c r="I419" s="4"/>
      <c r="J419" s="4"/>
      <c r="K419" s="4"/>
      <c r="L419" s="4"/>
      <c r="M419" s="4"/>
      <c r="N419" s="4"/>
      <c r="P419" s="4"/>
      <c r="Q419" s="4"/>
      <c r="R419" s="4"/>
    </row>
    <row r="420" spans="1:18" ht="16.5" customHeight="1">
      <c r="A420" s="4"/>
      <c r="B420" s="4"/>
      <c r="C420" s="34"/>
      <c r="D420" s="4"/>
      <c r="E420" s="4"/>
      <c r="F420" s="4"/>
      <c r="G420" s="4"/>
      <c r="H420" s="4"/>
      <c r="I420" s="4"/>
      <c r="J420" s="4"/>
      <c r="K420" s="4"/>
      <c r="L420" s="4"/>
      <c r="M420" s="4"/>
      <c r="N420" s="4"/>
      <c r="P420" s="4"/>
      <c r="Q420" s="4"/>
      <c r="R420" s="4"/>
    </row>
    <row r="421" spans="1:18" ht="16.5" customHeight="1">
      <c r="A421" s="4"/>
      <c r="B421" s="4"/>
      <c r="C421" s="34"/>
      <c r="D421" s="4"/>
      <c r="E421" s="4"/>
      <c r="F421" s="4"/>
      <c r="G421" s="4"/>
      <c r="H421" s="4"/>
      <c r="I421" s="4"/>
      <c r="J421" s="4"/>
      <c r="K421" s="4"/>
      <c r="L421" s="4"/>
      <c r="M421" s="4"/>
      <c r="N421" s="4"/>
      <c r="P421" s="4"/>
      <c r="Q421" s="4"/>
      <c r="R421" s="4"/>
    </row>
    <row r="422" spans="1:18" ht="16.5" customHeight="1">
      <c r="A422" s="4"/>
      <c r="B422" s="4"/>
      <c r="C422" s="34"/>
      <c r="D422" s="4"/>
      <c r="E422" s="4"/>
      <c r="F422" s="4"/>
      <c r="G422" s="4"/>
      <c r="H422" s="4"/>
      <c r="I422" s="4"/>
      <c r="J422" s="4"/>
      <c r="K422" s="4"/>
      <c r="L422" s="4"/>
      <c r="M422" s="4"/>
      <c r="N422" s="4"/>
      <c r="P422" s="4"/>
      <c r="Q422" s="4"/>
      <c r="R422" s="4"/>
    </row>
    <row r="423" spans="1:18" ht="16.5" customHeight="1">
      <c r="A423" s="4"/>
      <c r="B423" s="4"/>
      <c r="C423" s="34"/>
      <c r="D423" s="4"/>
      <c r="E423" s="4"/>
      <c r="F423" s="4"/>
      <c r="G423" s="4"/>
      <c r="H423" s="4"/>
      <c r="I423" s="4"/>
      <c r="J423" s="4"/>
      <c r="K423" s="4"/>
      <c r="L423" s="4"/>
      <c r="M423" s="4"/>
      <c r="N423" s="4"/>
      <c r="P423" s="4"/>
      <c r="Q423" s="4"/>
      <c r="R423" s="4"/>
    </row>
    <row r="424" spans="1:18" ht="16.5" customHeight="1">
      <c r="A424" s="4"/>
      <c r="B424" s="4"/>
      <c r="C424" s="34"/>
      <c r="D424" s="4"/>
      <c r="E424" s="4"/>
      <c r="F424" s="4"/>
      <c r="G424" s="4"/>
      <c r="H424" s="4"/>
      <c r="I424" s="4"/>
      <c r="J424" s="4"/>
      <c r="K424" s="4"/>
      <c r="L424" s="4"/>
      <c r="M424" s="4"/>
      <c r="N424" s="4"/>
      <c r="P424" s="4"/>
      <c r="Q424" s="4"/>
      <c r="R424" s="4"/>
    </row>
    <row r="425" spans="1:18" ht="16.5" customHeight="1">
      <c r="A425" s="4"/>
      <c r="B425" s="4"/>
      <c r="C425" s="34"/>
      <c r="D425" s="4"/>
      <c r="E425" s="4"/>
      <c r="F425" s="4"/>
      <c r="G425" s="4"/>
      <c r="H425" s="4"/>
      <c r="I425" s="4"/>
      <c r="J425" s="4"/>
      <c r="K425" s="4"/>
      <c r="L425" s="4"/>
      <c r="M425" s="4"/>
      <c r="N425" s="4"/>
      <c r="P425" s="4"/>
      <c r="Q425" s="4"/>
      <c r="R425" s="4"/>
    </row>
    <row r="426" spans="1:18" ht="16.5" customHeight="1">
      <c r="A426" s="4"/>
      <c r="B426" s="4"/>
      <c r="C426" s="34"/>
      <c r="D426" s="4"/>
      <c r="E426" s="4"/>
      <c r="F426" s="4"/>
      <c r="G426" s="4"/>
      <c r="H426" s="4"/>
      <c r="I426" s="4"/>
      <c r="J426" s="4"/>
      <c r="K426" s="4"/>
      <c r="L426" s="4"/>
      <c r="M426" s="4"/>
      <c r="N426" s="4"/>
      <c r="P426" s="4"/>
      <c r="Q426" s="4"/>
      <c r="R426" s="4"/>
    </row>
    <row r="427" spans="1:18" ht="16.5" customHeight="1">
      <c r="A427" s="4"/>
      <c r="B427" s="4"/>
      <c r="C427" s="34"/>
      <c r="D427" s="4"/>
      <c r="E427" s="4"/>
      <c r="F427" s="4"/>
      <c r="G427" s="4"/>
      <c r="H427" s="4"/>
      <c r="I427" s="4"/>
      <c r="J427" s="4"/>
      <c r="K427" s="4"/>
      <c r="L427" s="4"/>
      <c r="M427" s="4"/>
      <c r="N427" s="4"/>
      <c r="P427" s="4"/>
      <c r="Q427" s="4"/>
      <c r="R427" s="4"/>
    </row>
    <row r="428" spans="1:18" ht="16.5" customHeight="1">
      <c r="A428" s="4"/>
      <c r="B428" s="4"/>
      <c r="C428" s="34"/>
      <c r="D428" s="4"/>
      <c r="E428" s="4"/>
      <c r="F428" s="4"/>
      <c r="G428" s="4"/>
      <c r="H428" s="4"/>
      <c r="I428" s="4"/>
      <c r="J428" s="4"/>
      <c r="K428" s="4"/>
      <c r="L428" s="4"/>
      <c r="M428" s="4"/>
      <c r="N428" s="4"/>
      <c r="P428" s="4"/>
      <c r="Q428" s="4"/>
      <c r="R428" s="4"/>
    </row>
    <row r="429" spans="1:18" ht="16.5" customHeight="1">
      <c r="A429" s="4"/>
      <c r="B429" s="4"/>
      <c r="C429" s="34"/>
      <c r="D429" s="4"/>
      <c r="E429" s="4"/>
      <c r="F429" s="4"/>
      <c r="G429" s="4"/>
      <c r="H429" s="4"/>
      <c r="I429" s="4"/>
      <c r="J429" s="4"/>
      <c r="K429" s="4"/>
      <c r="L429" s="4"/>
      <c r="M429" s="4"/>
      <c r="N429" s="4"/>
      <c r="P429" s="4"/>
      <c r="Q429" s="4"/>
      <c r="R429" s="4"/>
    </row>
    <row r="430" spans="1:18" ht="16.5" customHeight="1">
      <c r="A430" s="4"/>
      <c r="B430" s="4"/>
      <c r="C430" s="34"/>
      <c r="D430" s="4"/>
      <c r="E430" s="4"/>
      <c r="F430" s="4"/>
      <c r="G430" s="4"/>
      <c r="H430" s="4"/>
      <c r="I430" s="4"/>
      <c r="J430" s="4"/>
      <c r="K430" s="4"/>
      <c r="L430" s="4"/>
      <c r="M430" s="4"/>
      <c r="N430" s="4"/>
      <c r="P430" s="4"/>
      <c r="Q430" s="4"/>
      <c r="R430" s="4"/>
    </row>
    <row r="431" spans="1:18" ht="16.5" customHeight="1">
      <c r="A431" s="4"/>
      <c r="B431" s="4"/>
      <c r="C431" s="34"/>
      <c r="D431" s="4"/>
      <c r="E431" s="4"/>
      <c r="F431" s="4"/>
      <c r="G431" s="4"/>
      <c r="H431" s="4"/>
      <c r="I431" s="4"/>
      <c r="J431" s="4"/>
      <c r="K431" s="4"/>
      <c r="L431" s="4"/>
      <c r="M431" s="4"/>
      <c r="N431" s="4"/>
      <c r="P431" s="4"/>
      <c r="Q431" s="4"/>
      <c r="R431" s="4"/>
    </row>
    <row r="432" spans="1:18" ht="16.5" customHeight="1">
      <c r="A432" s="4"/>
      <c r="B432" s="4"/>
      <c r="C432" s="34"/>
      <c r="D432" s="4"/>
      <c r="E432" s="4"/>
      <c r="F432" s="4"/>
      <c r="G432" s="4"/>
      <c r="H432" s="4"/>
      <c r="I432" s="4"/>
      <c r="J432" s="4"/>
      <c r="K432" s="4"/>
      <c r="L432" s="4"/>
      <c r="M432" s="4"/>
      <c r="N432" s="4"/>
      <c r="P432" s="4"/>
      <c r="Q432" s="4"/>
      <c r="R432" s="4"/>
    </row>
    <row r="433" spans="1:18" ht="16.5" customHeight="1">
      <c r="A433" s="4"/>
      <c r="B433" s="4"/>
      <c r="C433" s="34"/>
      <c r="D433" s="4"/>
      <c r="E433" s="4"/>
      <c r="F433" s="4"/>
      <c r="G433" s="4"/>
      <c r="H433" s="4"/>
      <c r="I433" s="4"/>
      <c r="J433" s="4"/>
      <c r="K433" s="4"/>
      <c r="L433" s="4"/>
      <c r="M433" s="4"/>
      <c r="N433" s="4"/>
      <c r="P433" s="4"/>
      <c r="Q433" s="4"/>
      <c r="R433" s="4"/>
    </row>
    <row r="434" spans="1:18" ht="16.5" customHeight="1">
      <c r="A434" s="4"/>
      <c r="B434" s="4"/>
      <c r="C434" s="34"/>
      <c r="D434" s="4"/>
      <c r="E434" s="4"/>
      <c r="F434" s="4"/>
      <c r="G434" s="4"/>
      <c r="H434" s="4"/>
      <c r="I434" s="4"/>
      <c r="J434" s="4"/>
      <c r="K434" s="4"/>
      <c r="L434" s="4"/>
      <c r="M434" s="4"/>
      <c r="N434" s="4"/>
      <c r="P434" s="4"/>
      <c r="Q434" s="4"/>
      <c r="R434" s="4"/>
    </row>
    <row r="435" spans="1:18" ht="16.5" customHeight="1">
      <c r="A435" s="4"/>
      <c r="B435" s="4"/>
      <c r="C435" s="34"/>
      <c r="D435" s="4"/>
      <c r="E435" s="4"/>
      <c r="F435" s="4"/>
      <c r="G435" s="4"/>
      <c r="H435" s="4"/>
      <c r="I435" s="4"/>
      <c r="J435" s="4"/>
      <c r="K435" s="4"/>
      <c r="L435" s="4"/>
      <c r="M435" s="4"/>
      <c r="N435" s="4"/>
      <c r="P435" s="4"/>
      <c r="Q435" s="4"/>
      <c r="R435" s="4"/>
    </row>
    <row r="436" spans="1:18" ht="16.5" customHeight="1">
      <c r="A436" s="4"/>
      <c r="B436" s="4"/>
      <c r="C436" s="34"/>
      <c r="D436" s="4"/>
      <c r="E436" s="4"/>
      <c r="F436" s="4"/>
      <c r="G436" s="4"/>
      <c r="H436" s="4"/>
      <c r="I436" s="4"/>
      <c r="J436" s="4"/>
      <c r="K436" s="4"/>
      <c r="L436" s="4"/>
      <c r="M436" s="4"/>
      <c r="N436" s="4"/>
      <c r="P436" s="4"/>
      <c r="Q436" s="4"/>
      <c r="R436" s="4"/>
    </row>
    <row r="437" spans="1:18" ht="16.5" customHeight="1">
      <c r="A437" s="4"/>
      <c r="B437" s="4"/>
      <c r="C437" s="34"/>
      <c r="D437" s="4"/>
      <c r="E437" s="4"/>
      <c r="F437" s="4"/>
      <c r="G437" s="4"/>
      <c r="H437" s="4"/>
      <c r="I437" s="4"/>
      <c r="J437" s="4"/>
      <c r="K437" s="4"/>
      <c r="L437" s="4"/>
      <c r="M437" s="4"/>
      <c r="N437" s="4"/>
      <c r="P437" s="4"/>
      <c r="Q437" s="4"/>
      <c r="R437" s="4"/>
    </row>
    <row r="438" spans="1:18" ht="16.5" customHeight="1">
      <c r="A438" s="4"/>
      <c r="B438" s="4"/>
      <c r="C438" s="34"/>
      <c r="D438" s="4"/>
      <c r="E438" s="4"/>
      <c r="F438" s="4"/>
      <c r="G438" s="4"/>
      <c r="H438" s="4"/>
      <c r="I438" s="4"/>
      <c r="J438" s="4"/>
      <c r="K438" s="4"/>
      <c r="L438" s="4"/>
      <c r="M438" s="4"/>
      <c r="N438" s="4"/>
      <c r="P438" s="4"/>
      <c r="Q438" s="4"/>
      <c r="R438" s="4"/>
    </row>
    <row r="439" spans="1:18" ht="16.5" customHeight="1">
      <c r="A439" s="4"/>
      <c r="B439" s="4"/>
      <c r="C439" s="34"/>
      <c r="D439" s="4"/>
      <c r="E439" s="4"/>
      <c r="F439" s="4"/>
      <c r="G439" s="4"/>
      <c r="H439" s="4"/>
      <c r="I439" s="4"/>
      <c r="J439" s="4"/>
      <c r="K439" s="4"/>
      <c r="L439" s="4"/>
      <c r="M439" s="4"/>
      <c r="N439" s="4"/>
      <c r="P439" s="4"/>
      <c r="Q439" s="4"/>
      <c r="R439" s="4"/>
    </row>
    <row r="440" spans="1:18" ht="16.5" customHeight="1">
      <c r="A440" s="4"/>
      <c r="B440" s="4"/>
      <c r="C440" s="34"/>
      <c r="D440" s="4"/>
      <c r="E440" s="4"/>
      <c r="F440" s="4"/>
      <c r="G440" s="4"/>
      <c r="H440" s="4"/>
      <c r="I440" s="4"/>
      <c r="J440" s="4"/>
      <c r="K440" s="4"/>
      <c r="L440" s="4"/>
      <c r="M440" s="4"/>
      <c r="N440" s="4"/>
      <c r="P440" s="4"/>
      <c r="Q440" s="4"/>
      <c r="R440" s="4"/>
    </row>
    <row r="441" spans="1:18" ht="16.5" customHeight="1">
      <c r="A441" s="4"/>
      <c r="B441" s="4"/>
      <c r="C441" s="34"/>
      <c r="D441" s="4"/>
      <c r="E441" s="4"/>
      <c r="F441" s="4"/>
      <c r="G441" s="4"/>
      <c r="H441" s="4"/>
      <c r="I441" s="4"/>
      <c r="J441" s="4"/>
      <c r="K441" s="4"/>
      <c r="L441" s="4"/>
      <c r="M441" s="4"/>
      <c r="N441" s="4"/>
      <c r="P441" s="4"/>
      <c r="Q441" s="4"/>
      <c r="R441" s="4"/>
    </row>
    <row r="442" spans="1:18" ht="16.5" customHeight="1">
      <c r="A442" s="4"/>
      <c r="B442" s="4"/>
      <c r="C442" s="34"/>
      <c r="D442" s="4"/>
      <c r="E442" s="4"/>
      <c r="F442" s="4"/>
      <c r="G442" s="4"/>
      <c r="H442" s="4"/>
      <c r="I442" s="4"/>
      <c r="J442" s="4"/>
      <c r="K442" s="4"/>
      <c r="L442" s="4"/>
      <c r="M442" s="4"/>
      <c r="N442" s="4"/>
      <c r="P442" s="4"/>
      <c r="Q442" s="4"/>
      <c r="R442" s="4"/>
    </row>
    <row r="443" spans="1:18" ht="16.5" customHeight="1">
      <c r="A443" s="4"/>
      <c r="B443" s="4"/>
      <c r="C443" s="34"/>
      <c r="D443" s="4"/>
      <c r="E443" s="4"/>
      <c r="F443" s="4"/>
      <c r="G443" s="4"/>
      <c r="H443" s="4"/>
      <c r="I443" s="4"/>
      <c r="J443" s="4"/>
      <c r="K443" s="4"/>
      <c r="L443" s="4"/>
      <c r="M443" s="4"/>
      <c r="N443" s="4"/>
      <c r="P443" s="4"/>
      <c r="Q443" s="4"/>
      <c r="R443" s="4"/>
    </row>
    <row r="444" spans="1:18" ht="16.5" customHeight="1">
      <c r="A444" s="4"/>
      <c r="B444" s="4"/>
      <c r="C444" s="34"/>
      <c r="D444" s="4"/>
      <c r="E444" s="4"/>
      <c r="F444" s="4"/>
      <c r="G444" s="4"/>
      <c r="H444" s="4"/>
      <c r="I444" s="4"/>
      <c r="J444" s="4"/>
      <c r="K444" s="4"/>
      <c r="L444" s="4"/>
      <c r="M444" s="4"/>
      <c r="N444" s="4"/>
      <c r="P444" s="4"/>
      <c r="Q444" s="4"/>
      <c r="R444" s="4"/>
    </row>
    <row r="445" spans="1:18" ht="16.5" customHeight="1">
      <c r="A445" s="4"/>
      <c r="B445" s="4"/>
      <c r="C445" s="34"/>
      <c r="D445" s="4"/>
      <c r="E445" s="4"/>
      <c r="F445" s="4"/>
      <c r="G445" s="4"/>
      <c r="H445" s="4"/>
      <c r="I445" s="4"/>
      <c r="J445" s="4"/>
      <c r="K445" s="4"/>
      <c r="L445" s="4"/>
      <c r="M445" s="4"/>
      <c r="N445" s="4"/>
      <c r="P445" s="4"/>
      <c r="Q445" s="4"/>
      <c r="R445" s="4"/>
    </row>
    <row r="446" spans="1:18" ht="16.5" customHeight="1">
      <c r="A446" s="4"/>
      <c r="B446" s="4"/>
      <c r="C446" s="34"/>
      <c r="D446" s="4"/>
      <c r="E446" s="4"/>
      <c r="F446" s="4"/>
      <c r="G446" s="4"/>
      <c r="H446" s="4"/>
      <c r="I446" s="4"/>
      <c r="J446" s="4"/>
      <c r="K446" s="4"/>
      <c r="L446" s="4"/>
      <c r="M446" s="4"/>
      <c r="N446" s="4"/>
      <c r="P446" s="4"/>
      <c r="Q446" s="4"/>
      <c r="R446" s="4"/>
    </row>
    <row r="447" spans="1:18" ht="16.5" customHeight="1">
      <c r="A447" s="4"/>
      <c r="B447" s="4"/>
      <c r="C447" s="34"/>
      <c r="D447" s="4"/>
      <c r="E447" s="4"/>
      <c r="F447" s="4"/>
      <c r="G447" s="4"/>
      <c r="H447" s="4"/>
      <c r="I447" s="4"/>
      <c r="J447" s="4"/>
      <c r="K447" s="4"/>
      <c r="L447" s="4"/>
      <c r="M447" s="4"/>
      <c r="N447" s="4"/>
      <c r="P447" s="4"/>
      <c r="Q447" s="4"/>
      <c r="R447" s="4"/>
    </row>
    <row r="448" spans="1:18" ht="16.5" customHeight="1">
      <c r="A448" s="4"/>
      <c r="B448" s="4"/>
      <c r="C448" s="34"/>
      <c r="D448" s="4"/>
      <c r="E448" s="4"/>
      <c r="F448" s="4"/>
      <c r="G448" s="4"/>
      <c r="H448" s="4"/>
      <c r="I448" s="4"/>
      <c r="J448" s="4"/>
      <c r="K448" s="4"/>
      <c r="L448" s="4"/>
      <c r="M448" s="4"/>
      <c r="N448" s="4"/>
      <c r="P448" s="4"/>
      <c r="Q448" s="4"/>
      <c r="R448" s="4"/>
    </row>
    <row r="449" spans="1:18" ht="16.5" customHeight="1">
      <c r="A449" s="4"/>
      <c r="B449" s="4"/>
      <c r="C449" s="34"/>
      <c r="D449" s="4"/>
      <c r="E449" s="4"/>
      <c r="F449" s="4"/>
      <c r="G449" s="4"/>
      <c r="H449" s="4"/>
      <c r="I449" s="4"/>
      <c r="J449" s="4"/>
      <c r="K449" s="4"/>
      <c r="L449" s="4"/>
      <c r="M449" s="4"/>
      <c r="N449" s="4"/>
      <c r="P449" s="4"/>
      <c r="Q449" s="4"/>
      <c r="R449" s="4"/>
    </row>
    <row r="450" spans="1:18" ht="16.5" customHeight="1">
      <c r="A450" s="4"/>
      <c r="B450" s="4"/>
      <c r="C450" s="34"/>
      <c r="D450" s="4"/>
      <c r="E450" s="4"/>
      <c r="F450" s="4"/>
      <c r="G450" s="4"/>
      <c r="H450" s="4"/>
      <c r="I450" s="4"/>
      <c r="J450" s="4"/>
      <c r="K450" s="4"/>
      <c r="L450" s="4"/>
      <c r="M450" s="4"/>
      <c r="N450" s="4"/>
      <c r="P450" s="4"/>
      <c r="Q450" s="4"/>
      <c r="R450" s="4"/>
    </row>
    <row r="451" spans="1:18" ht="16.5" customHeight="1">
      <c r="A451" s="4"/>
      <c r="B451" s="4"/>
      <c r="C451" s="34"/>
      <c r="D451" s="4"/>
      <c r="E451" s="4"/>
      <c r="F451" s="4"/>
      <c r="G451" s="4"/>
      <c r="H451" s="4"/>
      <c r="I451" s="4"/>
      <c r="J451" s="4"/>
      <c r="K451" s="4"/>
      <c r="L451" s="4"/>
      <c r="M451" s="4"/>
      <c r="N451" s="4"/>
      <c r="P451" s="4"/>
      <c r="Q451" s="4"/>
      <c r="R451" s="4"/>
    </row>
    <row r="452" spans="1:18" ht="16.5" customHeight="1">
      <c r="A452" s="4"/>
      <c r="B452" s="4"/>
      <c r="C452" s="34"/>
      <c r="D452" s="4"/>
      <c r="E452" s="4"/>
      <c r="F452" s="4"/>
      <c r="G452" s="4"/>
      <c r="H452" s="4"/>
      <c r="I452" s="4"/>
      <c r="J452" s="4"/>
      <c r="K452" s="4"/>
      <c r="L452" s="4"/>
      <c r="M452" s="4"/>
      <c r="N452" s="4"/>
      <c r="P452" s="4"/>
      <c r="Q452" s="4"/>
      <c r="R452" s="4"/>
    </row>
    <row r="453" spans="1:18" ht="16.5" customHeight="1">
      <c r="A453" s="4"/>
      <c r="B453" s="4"/>
      <c r="C453" s="34"/>
      <c r="D453" s="4"/>
      <c r="E453" s="4"/>
      <c r="F453" s="4"/>
      <c r="G453" s="4"/>
      <c r="H453" s="4"/>
      <c r="I453" s="4"/>
      <c r="J453" s="4"/>
      <c r="K453" s="4"/>
      <c r="L453" s="4"/>
      <c r="M453" s="4"/>
      <c r="N453" s="4"/>
      <c r="P453" s="4"/>
      <c r="Q453" s="4"/>
      <c r="R453" s="4"/>
    </row>
    <row r="454" spans="1:18" ht="16.5" customHeight="1">
      <c r="A454" s="4"/>
      <c r="B454" s="4"/>
      <c r="C454" s="34"/>
      <c r="D454" s="4"/>
      <c r="E454" s="4"/>
      <c r="F454" s="4"/>
      <c r="G454" s="4"/>
      <c r="H454" s="4"/>
      <c r="I454" s="4"/>
      <c r="J454" s="4"/>
      <c r="K454" s="4"/>
      <c r="L454" s="4"/>
      <c r="M454" s="4"/>
      <c r="N454" s="4"/>
      <c r="P454" s="4"/>
      <c r="Q454" s="4"/>
      <c r="R454" s="4"/>
    </row>
    <row r="455" spans="1:18" ht="16.5" customHeight="1">
      <c r="A455" s="4"/>
      <c r="B455" s="4"/>
      <c r="C455" s="34"/>
      <c r="D455" s="4"/>
      <c r="E455" s="4"/>
      <c r="F455" s="4"/>
      <c r="G455" s="4"/>
      <c r="H455" s="4"/>
      <c r="I455" s="4"/>
      <c r="J455" s="4"/>
      <c r="K455" s="4"/>
      <c r="L455" s="4"/>
      <c r="M455" s="4"/>
      <c r="N455" s="4"/>
      <c r="P455" s="4"/>
      <c r="Q455" s="4"/>
      <c r="R455" s="4"/>
    </row>
    <row r="456" spans="1:18" ht="16.5" customHeight="1">
      <c r="A456" s="4"/>
      <c r="B456" s="4"/>
      <c r="C456" s="34"/>
      <c r="D456" s="4"/>
      <c r="E456" s="4"/>
      <c r="F456" s="4"/>
      <c r="G456" s="4"/>
      <c r="H456" s="4"/>
      <c r="I456" s="4"/>
      <c r="J456" s="4"/>
      <c r="K456" s="4"/>
      <c r="L456" s="4"/>
      <c r="M456" s="4"/>
      <c r="N456" s="4"/>
      <c r="P456" s="4"/>
      <c r="Q456" s="4"/>
      <c r="R456" s="4"/>
    </row>
    <row r="457" spans="1:18" ht="16.5" customHeight="1">
      <c r="A457" s="4"/>
      <c r="B457" s="4"/>
      <c r="C457" s="34"/>
      <c r="D457" s="4"/>
      <c r="E457" s="4"/>
      <c r="F457" s="4"/>
      <c r="G457" s="4"/>
      <c r="H457" s="4"/>
      <c r="I457" s="4"/>
      <c r="J457" s="4"/>
      <c r="K457" s="4"/>
      <c r="L457" s="4"/>
      <c r="M457" s="4"/>
      <c r="N457" s="4"/>
      <c r="P457" s="4"/>
      <c r="Q457" s="4"/>
      <c r="R457" s="4"/>
    </row>
    <row r="458" spans="1:18" ht="16.5" customHeight="1">
      <c r="A458" s="4"/>
      <c r="B458" s="4"/>
      <c r="C458" s="34"/>
      <c r="D458" s="4"/>
      <c r="E458" s="4"/>
      <c r="F458" s="4"/>
      <c r="G458" s="4"/>
      <c r="H458" s="4"/>
      <c r="I458" s="4"/>
      <c r="J458" s="4"/>
      <c r="K458" s="4"/>
      <c r="L458" s="4"/>
      <c r="M458" s="4"/>
      <c r="N458" s="4"/>
      <c r="P458" s="4"/>
      <c r="Q458" s="4"/>
      <c r="R458" s="4"/>
    </row>
    <row r="459" spans="1:18" ht="16.5" customHeight="1">
      <c r="A459" s="4"/>
      <c r="B459" s="4"/>
      <c r="C459" s="34"/>
      <c r="D459" s="4"/>
      <c r="E459" s="4"/>
      <c r="F459" s="4"/>
      <c r="G459" s="4"/>
      <c r="H459" s="4"/>
      <c r="I459" s="4"/>
      <c r="J459" s="4"/>
      <c r="K459" s="4"/>
      <c r="L459" s="4"/>
      <c r="M459" s="4"/>
      <c r="N459" s="4"/>
      <c r="P459" s="4"/>
      <c r="Q459" s="4"/>
      <c r="R459" s="4"/>
    </row>
    <row r="460" spans="1:18" ht="16.5" customHeight="1">
      <c r="A460" s="4"/>
      <c r="B460" s="4"/>
      <c r="C460" s="34"/>
      <c r="D460" s="4"/>
      <c r="E460" s="4"/>
      <c r="F460" s="4"/>
      <c r="G460" s="4"/>
      <c r="H460" s="4"/>
      <c r="I460" s="4"/>
      <c r="J460" s="4"/>
      <c r="K460" s="4"/>
      <c r="L460" s="4"/>
      <c r="M460" s="4"/>
      <c r="N460" s="4"/>
      <c r="P460" s="4"/>
      <c r="Q460" s="4"/>
      <c r="R460" s="4"/>
    </row>
    <row r="461" spans="1:18" ht="16.5" customHeight="1">
      <c r="A461" s="4"/>
      <c r="B461" s="4"/>
      <c r="C461" s="34"/>
      <c r="D461" s="4"/>
      <c r="E461" s="4"/>
      <c r="F461" s="4"/>
      <c r="G461" s="4"/>
      <c r="H461" s="4"/>
      <c r="I461" s="4"/>
      <c r="J461" s="4"/>
      <c r="K461" s="4"/>
      <c r="L461" s="4"/>
      <c r="M461" s="4"/>
      <c r="N461" s="4"/>
      <c r="P461" s="4"/>
      <c r="Q461" s="4"/>
      <c r="R461" s="4"/>
    </row>
    <row r="462" spans="1:18" ht="16.5" customHeight="1">
      <c r="A462" s="4"/>
      <c r="B462" s="4"/>
      <c r="C462" s="34"/>
      <c r="D462" s="4"/>
      <c r="E462" s="4"/>
      <c r="F462" s="4"/>
      <c r="G462" s="4"/>
      <c r="H462" s="4"/>
      <c r="I462" s="4"/>
      <c r="J462" s="4"/>
      <c r="K462" s="4"/>
      <c r="L462" s="4"/>
      <c r="M462" s="4"/>
      <c r="N462" s="4"/>
      <c r="P462" s="4"/>
      <c r="Q462" s="4"/>
      <c r="R462" s="4"/>
    </row>
    <row r="463" spans="1:18" ht="16.5" customHeight="1">
      <c r="A463" s="4"/>
      <c r="B463" s="4"/>
      <c r="C463" s="34"/>
      <c r="D463" s="4"/>
      <c r="E463" s="4"/>
      <c r="F463" s="4"/>
      <c r="G463" s="4"/>
      <c r="H463" s="4"/>
      <c r="I463" s="4"/>
      <c r="J463" s="4"/>
      <c r="K463" s="4"/>
      <c r="L463" s="4"/>
      <c r="M463" s="4"/>
      <c r="N463" s="4"/>
      <c r="P463" s="4"/>
      <c r="Q463" s="4"/>
      <c r="R463" s="4"/>
    </row>
    <row r="464" spans="1:18" ht="16.5" customHeight="1">
      <c r="A464" s="4"/>
      <c r="B464" s="4"/>
      <c r="C464" s="34"/>
      <c r="D464" s="4"/>
      <c r="E464" s="4"/>
      <c r="F464" s="4"/>
      <c r="G464" s="4"/>
      <c r="H464" s="4"/>
      <c r="I464" s="4"/>
      <c r="J464" s="4"/>
      <c r="K464" s="4"/>
      <c r="L464" s="4"/>
      <c r="M464" s="4"/>
      <c r="N464" s="4"/>
      <c r="P464" s="4"/>
      <c r="Q464" s="4"/>
      <c r="R464" s="4"/>
    </row>
    <row r="465" spans="1:18" ht="16.5" customHeight="1">
      <c r="A465" s="4"/>
      <c r="B465" s="4"/>
      <c r="C465" s="34"/>
      <c r="D465" s="4"/>
      <c r="E465" s="4"/>
      <c r="F465" s="4"/>
      <c r="G465" s="4"/>
      <c r="H465" s="4"/>
      <c r="I465" s="4"/>
      <c r="J465" s="4"/>
      <c r="K465" s="4"/>
      <c r="L465" s="4"/>
      <c r="M465" s="4"/>
      <c r="N465" s="4"/>
      <c r="P465" s="4"/>
      <c r="Q465" s="4"/>
      <c r="R465" s="4"/>
    </row>
    <row r="466" spans="1:18" ht="16.5" customHeight="1">
      <c r="A466" s="4"/>
      <c r="B466" s="4"/>
      <c r="C466" s="34"/>
      <c r="D466" s="4"/>
      <c r="E466" s="4"/>
      <c r="F466" s="4"/>
      <c r="G466" s="4"/>
      <c r="H466" s="4"/>
      <c r="I466" s="4"/>
      <c r="J466" s="4"/>
      <c r="K466" s="4"/>
      <c r="L466" s="4"/>
      <c r="M466" s="4"/>
      <c r="N466" s="4"/>
      <c r="P466" s="4"/>
      <c r="Q466" s="4"/>
      <c r="R466" s="4"/>
    </row>
    <row r="467" spans="1:18" ht="16.5" customHeight="1">
      <c r="A467" s="4"/>
      <c r="B467" s="4"/>
      <c r="C467" s="34"/>
      <c r="D467" s="4"/>
      <c r="E467" s="4"/>
      <c r="F467" s="4"/>
      <c r="G467" s="4"/>
      <c r="H467" s="4"/>
      <c r="I467" s="4"/>
      <c r="J467" s="4"/>
      <c r="K467" s="4"/>
      <c r="L467" s="4"/>
      <c r="M467" s="4"/>
      <c r="N467" s="4"/>
      <c r="P467" s="4"/>
      <c r="Q467" s="4"/>
      <c r="R467" s="4"/>
    </row>
    <row r="468" spans="1:18" ht="16.5" customHeight="1">
      <c r="A468" s="4"/>
      <c r="B468" s="4"/>
      <c r="C468" s="34"/>
      <c r="D468" s="4"/>
      <c r="E468" s="4"/>
      <c r="F468" s="4"/>
      <c r="G468" s="4"/>
      <c r="H468" s="4"/>
      <c r="I468" s="4"/>
      <c r="J468" s="4"/>
      <c r="K468" s="4"/>
      <c r="L468" s="4"/>
      <c r="M468" s="4"/>
      <c r="N468" s="4"/>
      <c r="P468" s="4"/>
      <c r="Q468" s="4"/>
      <c r="R468" s="4"/>
    </row>
    <row r="469" spans="1:18" ht="16.5" customHeight="1">
      <c r="A469" s="4"/>
      <c r="B469" s="4"/>
      <c r="C469" s="34"/>
      <c r="D469" s="4"/>
      <c r="E469" s="4"/>
      <c r="F469" s="4"/>
      <c r="G469" s="4"/>
      <c r="H469" s="4"/>
      <c r="I469" s="4"/>
      <c r="J469" s="4"/>
      <c r="K469" s="4"/>
      <c r="L469" s="4"/>
      <c r="M469" s="4"/>
      <c r="N469" s="4"/>
      <c r="P469" s="4"/>
      <c r="Q469" s="4"/>
      <c r="R469" s="4"/>
    </row>
    <row r="470" spans="1:18" ht="16.5" customHeight="1">
      <c r="A470" s="4"/>
      <c r="B470" s="4"/>
      <c r="C470" s="34"/>
      <c r="D470" s="4"/>
      <c r="E470" s="4"/>
      <c r="F470" s="4"/>
      <c r="G470" s="4"/>
      <c r="H470" s="4"/>
      <c r="I470" s="4"/>
      <c r="J470" s="4"/>
      <c r="K470" s="4"/>
      <c r="L470" s="4"/>
      <c r="M470" s="4"/>
      <c r="N470" s="4"/>
      <c r="P470" s="4"/>
      <c r="Q470" s="4"/>
      <c r="R470" s="4"/>
    </row>
    <row r="471" spans="1:18" ht="16.5" customHeight="1">
      <c r="A471" s="4"/>
      <c r="B471" s="4"/>
      <c r="C471" s="34"/>
      <c r="D471" s="4"/>
      <c r="E471" s="4"/>
      <c r="F471" s="4"/>
      <c r="G471" s="4"/>
      <c r="H471" s="4"/>
      <c r="I471" s="4"/>
      <c r="J471" s="4"/>
      <c r="K471" s="4"/>
      <c r="L471" s="4"/>
      <c r="M471" s="4"/>
      <c r="N471" s="4"/>
      <c r="P471" s="4"/>
      <c r="Q471" s="4"/>
      <c r="R471" s="4"/>
    </row>
    <row r="472" spans="1:18" ht="16.5" customHeight="1">
      <c r="A472" s="4"/>
      <c r="B472" s="4"/>
      <c r="C472" s="34"/>
      <c r="D472" s="4"/>
      <c r="E472" s="4"/>
      <c r="F472" s="4"/>
      <c r="G472" s="4"/>
      <c r="H472" s="4"/>
      <c r="I472" s="4"/>
      <c r="J472" s="4"/>
      <c r="K472" s="4"/>
      <c r="L472" s="4"/>
      <c r="M472" s="4"/>
      <c r="N472" s="4"/>
      <c r="P472" s="4"/>
      <c r="Q472" s="4"/>
      <c r="R472" s="4"/>
    </row>
    <row r="473" spans="1:18" ht="16.5" customHeight="1">
      <c r="A473" s="4"/>
      <c r="B473" s="4"/>
      <c r="C473" s="34"/>
      <c r="D473" s="4"/>
      <c r="E473" s="4"/>
      <c r="F473" s="4"/>
      <c r="G473" s="4"/>
      <c r="H473" s="4"/>
      <c r="I473" s="4"/>
      <c r="J473" s="4"/>
      <c r="K473" s="4"/>
      <c r="L473" s="4"/>
      <c r="M473" s="4"/>
      <c r="N473" s="4"/>
      <c r="P473" s="4"/>
      <c r="Q473" s="4"/>
      <c r="R473" s="4"/>
    </row>
    <row r="474" spans="1:18" ht="16.5" customHeight="1">
      <c r="A474" s="4"/>
      <c r="B474" s="4"/>
      <c r="C474" s="34"/>
      <c r="D474" s="4"/>
      <c r="E474" s="4"/>
      <c r="F474" s="4"/>
      <c r="G474" s="4"/>
      <c r="H474" s="4"/>
      <c r="I474" s="4"/>
      <c r="J474" s="4"/>
      <c r="K474" s="4"/>
      <c r="L474" s="4"/>
      <c r="M474" s="4"/>
      <c r="N474" s="4"/>
      <c r="P474" s="4"/>
      <c r="Q474" s="4"/>
      <c r="R474" s="4"/>
    </row>
    <row r="475" spans="1:18" ht="16.5" customHeight="1">
      <c r="A475" s="4"/>
      <c r="B475" s="4"/>
      <c r="C475" s="34"/>
      <c r="D475" s="4"/>
      <c r="E475" s="4"/>
      <c r="F475" s="4"/>
      <c r="G475" s="4"/>
      <c r="H475" s="4"/>
      <c r="I475" s="4"/>
      <c r="J475" s="4"/>
      <c r="K475" s="4"/>
      <c r="L475" s="4"/>
      <c r="M475" s="4"/>
      <c r="N475" s="4"/>
      <c r="P475" s="4"/>
      <c r="Q475" s="4"/>
      <c r="R475" s="4"/>
    </row>
    <row r="476" spans="1:18" ht="16.5" customHeight="1">
      <c r="A476" s="4"/>
      <c r="B476" s="4"/>
      <c r="C476" s="34"/>
      <c r="D476" s="4"/>
      <c r="E476" s="4"/>
      <c r="F476" s="4"/>
      <c r="G476" s="4"/>
      <c r="H476" s="4"/>
      <c r="I476" s="4"/>
      <c r="J476" s="4"/>
      <c r="K476" s="4"/>
      <c r="L476" s="4"/>
      <c r="M476" s="4"/>
      <c r="N476" s="4"/>
      <c r="P476" s="4"/>
      <c r="Q476" s="4"/>
      <c r="R476" s="4"/>
    </row>
    <row r="477" spans="1:18" ht="16.5" customHeight="1">
      <c r="A477" s="4"/>
      <c r="B477" s="4"/>
      <c r="C477" s="34"/>
      <c r="D477" s="4"/>
      <c r="E477" s="4"/>
      <c r="F477" s="4"/>
      <c r="G477" s="4"/>
      <c r="H477" s="4"/>
      <c r="I477" s="4"/>
      <c r="J477" s="4"/>
      <c r="K477" s="4"/>
      <c r="L477" s="4"/>
      <c r="M477" s="4"/>
      <c r="N477" s="4"/>
      <c r="P477" s="4"/>
      <c r="Q477" s="4"/>
      <c r="R477" s="4"/>
    </row>
    <row r="478" spans="1:18" ht="16.5" customHeight="1">
      <c r="A478" s="4"/>
      <c r="B478" s="4"/>
      <c r="C478" s="34"/>
      <c r="D478" s="4"/>
      <c r="E478" s="4"/>
      <c r="F478" s="4"/>
      <c r="G478" s="4"/>
      <c r="H478" s="4"/>
      <c r="I478" s="4"/>
      <c r="J478" s="4"/>
      <c r="K478" s="4"/>
      <c r="L478" s="4"/>
      <c r="M478" s="4"/>
      <c r="N478" s="4"/>
      <c r="P478" s="4"/>
      <c r="Q478" s="4"/>
      <c r="R478" s="4"/>
    </row>
    <row r="479" spans="1:18" ht="16.5" customHeight="1">
      <c r="A479" s="4"/>
      <c r="B479" s="4"/>
      <c r="C479" s="34"/>
      <c r="D479" s="4"/>
      <c r="E479" s="4"/>
      <c r="F479" s="4"/>
      <c r="G479" s="4"/>
      <c r="H479" s="4"/>
      <c r="I479" s="4"/>
      <c r="J479" s="4"/>
      <c r="K479" s="4"/>
      <c r="L479" s="4"/>
      <c r="M479" s="4"/>
      <c r="N479" s="4"/>
      <c r="P479" s="4"/>
      <c r="Q479" s="4"/>
      <c r="R479" s="4"/>
    </row>
    <row r="480" spans="1:18" ht="16.5" customHeight="1">
      <c r="A480" s="4"/>
      <c r="B480" s="4"/>
      <c r="C480" s="34"/>
      <c r="D480" s="4"/>
      <c r="E480" s="4"/>
      <c r="F480" s="4"/>
      <c r="G480" s="4"/>
      <c r="H480" s="4"/>
      <c r="I480" s="4"/>
      <c r="J480" s="4"/>
      <c r="K480" s="4"/>
      <c r="L480" s="4"/>
      <c r="M480" s="4"/>
      <c r="N480" s="4"/>
      <c r="P480" s="4"/>
      <c r="Q480" s="4"/>
      <c r="R480" s="4"/>
    </row>
    <row r="481" spans="1:18" ht="16.5" customHeight="1">
      <c r="A481" s="4"/>
      <c r="B481" s="4"/>
      <c r="C481" s="34"/>
      <c r="D481" s="4"/>
      <c r="E481" s="4"/>
      <c r="F481" s="4"/>
      <c r="G481" s="4"/>
      <c r="H481" s="4"/>
      <c r="I481" s="4"/>
      <c r="J481" s="4"/>
      <c r="K481" s="4"/>
      <c r="L481" s="4"/>
      <c r="M481" s="4"/>
      <c r="N481" s="4"/>
      <c r="P481" s="4"/>
      <c r="Q481" s="4"/>
      <c r="R481" s="4"/>
    </row>
    <row r="482" spans="1:18" ht="16.5" customHeight="1">
      <c r="A482" s="4"/>
      <c r="B482" s="4"/>
      <c r="C482" s="34"/>
      <c r="D482" s="4"/>
      <c r="E482" s="4"/>
      <c r="F482" s="4"/>
      <c r="G482" s="4"/>
      <c r="H482" s="4"/>
      <c r="I482" s="4"/>
      <c r="J482" s="4"/>
      <c r="K482" s="4"/>
      <c r="L482" s="4"/>
      <c r="M482" s="4"/>
      <c r="N482" s="4"/>
      <c r="P482" s="4"/>
      <c r="Q482" s="4"/>
      <c r="R482" s="4"/>
    </row>
    <row r="483" spans="1:18" ht="16.5" customHeight="1">
      <c r="A483" s="4"/>
      <c r="B483" s="4"/>
      <c r="C483" s="34"/>
      <c r="D483" s="4"/>
      <c r="E483" s="4"/>
      <c r="F483" s="4"/>
      <c r="G483" s="4"/>
      <c r="H483" s="4"/>
      <c r="I483" s="4"/>
      <c r="J483" s="4"/>
      <c r="K483" s="4"/>
      <c r="L483" s="4"/>
      <c r="M483" s="4"/>
      <c r="N483" s="4"/>
      <c r="P483" s="4"/>
      <c r="Q483" s="4"/>
      <c r="R483" s="4"/>
    </row>
    <row r="484" spans="1:18" ht="16.5" customHeight="1">
      <c r="A484" s="4"/>
      <c r="B484" s="4"/>
      <c r="C484" s="34"/>
      <c r="D484" s="4"/>
      <c r="E484" s="4"/>
      <c r="F484" s="4"/>
      <c r="G484" s="4"/>
      <c r="H484" s="4"/>
      <c r="I484" s="4"/>
      <c r="J484" s="4"/>
      <c r="K484" s="4"/>
      <c r="L484" s="4"/>
      <c r="M484" s="4"/>
      <c r="N484" s="4"/>
      <c r="P484" s="4"/>
      <c r="Q484" s="4"/>
      <c r="R484" s="4"/>
    </row>
    <row r="485" spans="1:18" ht="16.5" customHeight="1">
      <c r="A485" s="4"/>
      <c r="B485" s="4"/>
      <c r="C485" s="34"/>
      <c r="D485" s="4"/>
      <c r="E485" s="4"/>
      <c r="F485" s="4"/>
      <c r="G485" s="4"/>
      <c r="H485" s="4"/>
      <c r="I485" s="4"/>
      <c r="J485" s="4"/>
      <c r="K485" s="4"/>
      <c r="L485" s="4"/>
      <c r="M485" s="4"/>
      <c r="N485" s="4"/>
      <c r="P485" s="4"/>
      <c r="Q485" s="4"/>
      <c r="R485" s="4"/>
    </row>
    <row r="486" spans="1:18" ht="16.5" customHeight="1">
      <c r="A486" s="4"/>
      <c r="B486" s="4"/>
      <c r="C486" s="34"/>
      <c r="D486" s="4"/>
      <c r="E486" s="4"/>
      <c r="F486" s="4"/>
      <c r="G486" s="4"/>
      <c r="H486" s="4"/>
      <c r="I486" s="4"/>
      <c r="J486" s="4"/>
      <c r="K486" s="4"/>
      <c r="L486" s="4"/>
      <c r="M486" s="4"/>
      <c r="N486" s="4"/>
      <c r="P486" s="4"/>
      <c r="Q486" s="4"/>
      <c r="R486" s="4"/>
    </row>
    <row r="487" spans="1:18" ht="16.5" customHeight="1">
      <c r="A487" s="4"/>
      <c r="B487" s="4"/>
      <c r="C487" s="34"/>
      <c r="D487" s="4"/>
      <c r="E487" s="4"/>
      <c r="F487" s="4"/>
      <c r="G487" s="4"/>
      <c r="H487" s="4"/>
      <c r="I487" s="4"/>
      <c r="J487" s="4"/>
      <c r="K487" s="4"/>
      <c r="L487" s="4"/>
      <c r="M487" s="4"/>
      <c r="N487" s="4"/>
      <c r="P487" s="4"/>
      <c r="Q487" s="4"/>
      <c r="R487" s="4"/>
    </row>
    <row r="488" spans="1:18" ht="16.5" customHeight="1">
      <c r="A488" s="4"/>
      <c r="B488" s="4"/>
      <c r="C488" s="34"/>
      <c r="D488" s="4"/>
      <c r="E488" s="4"/>
      <c r="F488" s="4"/>
      <c r="G488" s="4"/>
      <c r="H488" s="4"/>
      <c r="I488" s="4"/>
      <c r="J488" s="4"/>
      <c r="K488" s="4"/>
      <c r="L488" s="4"/>
      <c r="M488" s="4"/>
      <c r="N488" s="4"/>
      <c r="P488" s="4"/>
      <c r="Q488" s="4"/>
      <c r="R488" s="4"/>
    </row>
    <row r="489" spans="1:18" ht="16.5" customHeight="1">
      <c r="A489" s="4"/>
      <c r="B489" s="4"/>
      <c r="C489" s="34"/>
      <c r="D489" s="4"/>
      <c r="E489" s="4"/>
      <c r="F489" s="4"/>
      <c r="G489" s="4"/>
      <c r="H489" s="4"/>
      <c r="I489" s="4"/>
      <c r="J489" s="4"/>
      <c r="K489" s="4"/>
      <c r="L489" s="4"/>
      <c r="M489" s="4"/>
      <c r="N489" s="4"/>
      <c r="P489" s="4"/>
      <c r="Q489" s="4"/>
      <c r="R489" s="4"/>
    </row>
    <row r="490" spans="1:18" ht="16.5" customHeight="1">
      <c r="A490" s="4"/>
      <c r="B490" s="4"/>
      <c r="C490" s="34"/>
      <c r="D490" s="4"/>
      <c r="E490" s="4"/>
      <c r="F490" s="4"/>
      <c r="G490" s="4"/>
      <c r="H490" s="4"/>
      <c r="I490" s="4"/>
      <c r="J490" s="4"/>
      <c r="K490" s="4"/>
      <c r="L490" s="4"/>
      <c r="M490" s="4"/>
      <c r="N490" s="4"/>
      <c r="P490" s="4"/>
      <c r="Q490" s="4"/>
      <c r="R490" s="4"/>
    </row>
    <row r="491" spans="1:18" ht="16.5" customHeight="1">
      <c r="A491" s="4"/>
      <c r="B491" s="4"/>
      <c r="C491" s="34"/>
      <c r="D491" s="4"/>
      <c r="E491" s="4"/>
      <c r="F491" s="4"/>
      <c r="G491" s="4"/>
      <c r="H491" s="4"/>
      <c r="I491" s="4"/>
      <c r="J491" s="4"/>
      <c r="K491" s="4"/>
      <c r="L491" s="4"/>
      <c r="M491" s="4"/>
      <c r="N491" s="4"/>
      <c r="P491" s="4"/>
      <c r="Q491" s="4"/>
      <c r="R491" s="4"/>
    </row>
    <row r="492" spans="1:18" ht="16.5" customHeight="1">
      <c r="A492" s="4"/>
      <c r="B492" s="4"/>
      <c r="C492" s="34"/>
      <c r="D492" s="4"/>
      <c r="E492" s="4"/>
      <c r="F492" s="4"/>
      <c r="G492" s="4"/>
      <c r="H492" s="4"/>
      <c r="I492" s="4"/>
      <c r="J492" s="4"/>
      <c r="K492" s="4"/>
      <c r="L492" s="4"/>
      <c r="M492" s="4"/>
      <c r="N492" s="4"/>
      <c r="P492" s="4"/>
      <c r="Q492" s="4"/>
      <c r="R492" s="4"/>
    </row>
    <row r="493" spans="1:18" ht="16.5" customHeight="1">
      <c r="A493" s="4"/>
      <c r="B493" s="4"/>
      <c r="C493" s="34"/>
      <c r="D493" s="4"/>
      <c r="E493" s="4"/>
      <c r="F493" s="4"/>
      <c r="G493" s="4"/>
      <c r="H493" s="4"/>
      <c r="I493" s="4"/>
      <c r="J493" s="4"/>
      <c r="K493" s="4"/>
      <c r="L493" s="4"/>
      <c r="M493" s="4"/>
      <c r="N493" s="4"/>
      <c r="P493" s="4"/>
      <c r="Q493" s="4"/>
      <c r="R493" s="4"/>
    </row>
    <row r="494" spans="1:18" ht="16.5" customHeight="1">
      <c r="A494" s="4"/>
      <c r="B494" s="4"/>
      <c r="C494" s="34"/>
      <c r="D494" s="4"/>
      <c r="E494" s="4"/>
      <c r="F494" s="4"/>
      <c r="G494" s="4"/>
      <c r="H494" s="4"/>
      <c r="I494" s="4"/>
      <c r="J494" s="4"/>
      <c r="K494" s="4"/>
      <c r="L494" s="4"/>
      <c r="M494" s="4"/>
      <c r="N494" s="4"/>
      <c r="P494" s="4"/>
      <c r="Q494" s="4"/>
      <c r="R494" s="4"/>
    </row>
    <row r="495" spans="1:18" ht="16.5" customHeight="1">
      <c r="A495" s="4"/>
      <c r="B495" s="4"/>
      <c r="C495" s="34"/>
      <c r="D495" s="4"/>
      <c r="E495" s="4"/>
      <c r="F495" s="4"/>
      <c r="G495" s="4"/>
      <c r="H495" s="4"/>
      <c r="I495" s="4"/>
      <c r="J495" s="4"/>
      <c r="K495" s="4"/>
      <c r="L495" s="4"/>
      <c r="M495" s="4"/>
      <c r="N495" s="4"/>
      <c r="P495" s="4"/>
      <c r="Q495" s="4"/>
      <c r="R495" s="4"/>
    </row>
    <row r="496" spans="1:18" ht="16.5" customHeight="1">
      <c r="A496" s="4"/>
      <c r="B496" s="4"/>
      <c r="C496" s="34"/>
      <c r="D496" s="4"/>
      <c r="E496" s="4"/>
      <c r="F496" s="4"/>
      <c r="G496" s="4"/>
      <c r="H496" s="4"/>
      <c r="I496" s="4"/>
      <c r="J496" s="4"/>
      <c r="K496" s="4"/>
      <c r="L496" s="4"/>
      <c r="M496" s="4"/>
      <c r="N496" s="4"/>
      <c r="P496" s="4"/>
      <c r="Q496" s="4"/>
      <c r="R496" s="4"/>
    </row>
    <row r="497" spans="1:18" ht="16.5" customHeight="1">
      <c r="A497" s="4"/>
      <c r="B497" s="4"/>
      <c r="C497" s="34"/>
      <c r="D497" s="4"/>
      <c r="E497" s="4"/>
      <c r="F497" s="4"/>
      <c r="G497" s="4"/>
      <c r="H497" s="4"/>
      <c r="I497" s="4"/>
      <c r="J497" s="4"/>
      <c r="K497" s="4"/>
      <c r="L497" s="4"/>
      <c r="M497" s="4"/>
      <c r="N497" s="4"/>
      <c r="P497" s="4"/>
      <c r="Q497" s="4"/>
      <c r="R497" s="4"/>
    </row>
    <row r="498" spans="1:18" ht="16.5" customHeight="1">
      <c r="A498" s="4"/>
      <c r="B498" s="4"/>
      <c r="C498" s="34"/>
      <c r="D498" s="4"/>
      <c r="E498" s="4"/>
      <c r="F498" s="4"/>
      <c r="G498" s="4"/>
      <c r="H498" s="4"/>
      <c r="I498" s="4"/>
      <c r="J498" s="4"/>
      <c r="K498" s="4"/>
      <c r="L498" s="4"/>
      <c r="M498" s="4"/>
      <c r="N498" s="4"/>
      <c r="P498" s="4"/>
      <c r="Q498" s="4"/>
      <c r="R498" s="4"/>
    </row>
    <row r="499" spans="1:18" ht="16.5" customHeight="1">
      <c r="A499" s="4"/>
      <c r="B499" s="4"/>
      <c r="C499" s="34"/>
      <c r="D499" s="4"/>
      <c r="E499" s="4"/>
      <c r="F499" s="4"/>
      <c r="G499" s="4"/>
      <c r="H499" s="4"/>
      <c r="I499" s="4"/>
      <c r="J499" s="4"/>
      <c r="K499" s="4"/>
      <c r="L499" s="4"/>
      <c r="M499" s="4"/>
      <c r="N499" s="4"/>
      <c r="P499" s="4"/>
      <c r="Q499" s="4"/>
      <c r="R499" s="4"/>
    </row>
    <row r="500" spans="1:18" ht="16.5" customHeight="1">
      <c r="A500" s="4"/>
      <c r="B500" s="4"/>
      <c r="C500" s="34"/>
      <c r="D500" s="4"/>
      <c r="E500" s="4"/>
      <c r="F500" s="4"/>
      <c r="G500" s="4"/>
      <c r="H500" s="4"/>
      <c r="I500" s="4"/>
      <c r="J500" s="4"/>
      <c r="K500" s="4"/>
      <c r="L500" s="4"/>
      <c r="M500" s="4"/>
      <c r="N500" s="4"/>
      <c r="P500" s="4"/>
      <c r="Q500" s="4"/>
      <c r="R500" s="4"/>
    </row>
    <row r="501" spans="1:18" ht="16.5" customHeight="1">
      <c r="A501" s="4"/>
      <c r="B501" s="4"/>
      <c r="C501" s="34"/>
      <c r="D501" s="4"/>
      <c r="E501" s="4"/>
      <c r="F501" s="4"/>
      <c r="G501" s="4"/>
      <c r="H501" s="4"/>
      <c r="I501" s="4"/>
      <c r="J501" s="4"/>
      <c r="K501" s="4"/>
      <c r="L501" s="4"/>
      <c r="M501" s="4"/>
      <c r="N501" s="4"/>
      <c r="P501" s="4"/>
      <c r="Q501" s="4"/>
      <c r="R501" s="4"/>
    </row>
    <row r="502" spans="1:18" ht="16.5" customHeight="1">
      <c r="A502" s="4"/>
      <c r="B502" s="4"/>
      <c r="C502" s="34"/>
      <c r="D502" s="4"/>
      <c r="E502" s="4"/>
      <c r="F502" s="4"/>
      <c r="G502" s="4"/>
      <c r="H502" s="4"/>
      <c r="I502" s="4"/>
      <c r="J502" s="4"/>
      <c r="K502" s="4"/>
      <c r="L502" s="4"/>
      <c r="M502" s="4"/>
      <c r="N502" s="4"/>
      <c r="P502" s="4"/>
      <c r="Q502" s="4"/>
      <c r="R502" s="4"/>
    </row>
    <row r="503" spans="1:18" ht="16.5" customHeight="1">
      <c r="A503" s="4"/>
      <c r="B503" s="4"/>
      <c r="C503" s="34"/>
      <c r="D503" s="4"/>
      <c r="E503" s="4"/>
      <c r="F503" s="4"/>
      <c r="G503" s="4"/>
      <c r="H503" s="4"/>
      <c r="I503" s="4"/>
      <c r="J503" s="4"/>
      <c r="K503" s="4"/>
      <c r="L503" s="4"/>
      <c r="M503" s="4"/>
      <c r="N503" s="4"/>
      <c r="P503" s="4"/>
      <c r="Q503" s="4"/>
      <c r="R503" s="4"/>
    </row>
    <row r="504" spans="1:18" ht="16.5" customHeight="1">
      <c r="A504" s="4"/>
      <c r="B504" s="4"/>
      <c r="C504" s="34"/>
      <c r="D504" s="4"/>
      <c r="E504" s="4"/>
      <c r="F504" s="4"/>
      <c r="G504" s="4"/>
      <c r="H504" s="4"/>
      <c r="I504" s="4"/>
      <c r="J504" s="4"/>
      <c r="K504" s="4"/>
      <c r="L504" s="4"/>
      <c r="M504" s="4"/>
      <c r="N504" s="4"/>
      <c r="P504" s="4"/>
      <c r="Q504" s="4"/>
      <c r="R504" s="4"/>
    </row>
    <row r="505" spans="1:18" ht="16.5" customHeight="1">
      <c r="A505" s="4"/>
      <c r="B505" s="4"/>
      <c r="C505" s="34"/>
      <c r="D505" s="4"/>
      <c r="E505" s="4"/>
      <c r="F505" s="4"/>
      <c r="G505" s="4"/>
      <c r="H505" s="4"/>
      <c r="I505" s="4"/>
      <c r="J505" s="4"/>
      <c r="K505" s="4"/>
      <c r="L505" s="4"/>
      <c r="M505" s="4"/>
      <c r="N505" s="4"/>
      <c r="P505" s="4"/>
      <c r="Q505" s="4"/>
      <c r="R505" s="4"/>
    </row>
    <row r="506" spans="1:18" ht="16.5" customHeight="1">
      <c r="A506" s="4"/>
      <c r="B506" s="4"/>
      <c r="C506" s="34"/>
      <c r="D506" s="4"/>
      <c r="E506" s="4"/>
      <c r="F506" s="4"/>
      <c r="G506" s="4"/>
      <c r="H506" s="4"/>
      <c r="I506" s="4"/>
      <c r="J506" s="4"/>
      <c r="K506" s="4"/>
      <c r="L506" s="4"/>
      <c r="M506" s="4"/>
      <c r="N506" s="4"/>
      <c r="P506" s="4"/>
      <c r="Q506" s="4"/>
      <c r="R506" s="4"/>
    </row>
    <row r="507" spans="1:18" ht="16.5" customHeight="1">
      <c r="A507" s="4"/>
      <c r="B507" s="4"/>
      <c r="C507" s="34"/>
      <c r="D507" s="4"/>
      <c r="E507" s="4"/>
      <c r="F507" s="4"/>
      <c r="G507" s="4"/>
      <c r="H507" s="4"/>
      <c r="I507" s="4"/>
      <c r="J507" s="4"/>
      <c r="K507" s="4"/>
      <c r="L507" s="4"/>
      <c r="M507" s="4"/>
      <c r="N507" s="4"/>
      <c r="P507" s="4"/>
      <c r="Q507" s="4"/>
      <c r="R507" s="4"/>
    </row>
    <row r="508" spans="1:18" ht="16.5" customHeight="1">
      <c r="A508" s="4"/>
      <c r="B508" s="4"/>
      <c r="C508" s="34"/>
      <c r="D508" s="4"/>
      <c r="E508" s="4"/>
      <c r="F508" s="4"/>
      <c r="G508" s="4"/>
      <c r="H508" s="4"/>
      <c r="I508" s="4"/>
      <c r="J508" s="4"/>
      <c r="K508" s="4"/>
      <c r="L508" s="4"/>
      <c r="M508" s="4"/>
      <c r="N508" s="4"/>
      <c r="P508" s="4"/>
      <c r="Q508" s="4"/>
      <c r="R508" s="4"/>
    </row>
    <row r="509" spans="1:18" ht="16.5" customHeight="1">
      <c r="A509" s="4"/>
      <c r="B509" s="4"/>
      <c r="C509" s="34"/>
      <c r="D509" s="4"/>
      <c r="E509" s="4"/>
      <c r="F509" s="4"/>
      <c r="G509" s="4"/>
      <c r="H509" s="4"/>
      <c r="I509" s="4"/>
      <c r="J509" s="4"/>
      <c r="K509" s="4"/>
      <c r="L509" s="4"/>
      <c r="M509" s="4"/>
      <c r="N509" s="4"/>
      <c r="P509" s="4"/>
      <c r="Q509" s="4"/>
      <c r="R509" s="4"/>
    </row>
    <row r="510" spans="1:18" ht="16.5" customHeight="1">
      <c r="A510" s="4"/>
      <c r="B510" s="4"/>
      <c r="C510" s="34"/>
      <c r="D510" s="4"/>
      <c r="E510" s="4"/>
      <c r="F510" s="4"/>
      <c r="G510" s="4"/>
      <c r="H510" s="4"/>
      <c r="I510" s="4"/>
      <c r="J510" s="4"/>
      <c r="K510" s="4"/>
      <c r="L510" s="4"/>
      <c r="M510" s="4"/>
      <c r="N510" s="4"/>
      <c r="P510" s="4"/>
      <c r="Q510" s="4"/>
      <c r="R510" s="4"/>
    </row>
    <row r="511" spans="1:18" ht="16.5" customHeight="1">
      <c r="A511" s="4"/>
      <c r="B511" s="4"/>
      <c r="C511" s="34"/>
      <c r="D511" s="4"/>
      <c r="E511" s="4"/>
      <c r="F511" s="4"/>
      <c r="G511" s="4"/>
      <c r="H511" s="4"/>
      <c r="I511" s="4"/>
      <c r="J511" s="4"/>
      <c r="K511" s="4"/>
      <c r="L511" s="4"/>
      <c r="M511" s="4"/>
      <c r="N511" s="4"/>
      <c r="P511" s="4"/>
      <c r="Q511" s="4"/>
      <c r="R511" s="4"/>
    </row>
    <row r="512" spans="1:18" ht="16.5" customHeight="1">
      <c r="A512" s="4"/>
      <c r="B512" s="4"/>
      <c r="C512" s="34"/>
      <c r="D512" s="4"/>
      <c r="E512" s="4"/>
      <c r="F512" s="4"/>
      <c r="G512" s="4"/>
      <c r="H512" s="4"/>
      <c r="I512" s="4"/>
      <c r="J512" s="4"/>
      <c r="K512" s="4"/>
      <c r="L512" s="4"/>
      <c r="M512" s="4"/>
      <c r="N512" s="4"/>
      <c r="P512" s="4"/>
      <c r="Q512" s="4"/>
      <c r="R512" s="4"/>
    </row>
    <row r="513" spans="1:18" ht="16.5" customHeight="1">
      <c r="A513" s="4"/>
      <c r="B513" s="4"/>
      <c r="C513" s="34"/>
      <c r="D513" s="4"/>
      <c r="E513" s="4"/>
      <c r="F513" s="4"/>
      <c r="G513" s="4"/>
      <c r="H513" s="4"/>
      <c r="I513" s="4"/>
      <c r="J513" s="4"/>
      <c r="K513" s="4"/>
      <c r="L513" s="4"/>
      <c r="M513" s="4"/>
      <c r="N513" s="4"/>
      <c r="P513" s="4"/>
      <c r="Q513" s="4"/>
      <c r="R513" s="4"/>
    </row>
    <row r="514" spans="1:18" ht="16.5" customHeight="1">
      <c r="A514" s="4"/>
      <c r="B514" s="4"/>
      <c r="C514" s="34"/>
      <c r="D514" s="4"/>
      <c r="E514" s="4"/>
      <c r="F514" s="4"/>
      <c r="G514" s="4"/>
      <c r="H514" s="4"/>
      <c r="I514" s="4"/>
      <c r="J514" s="4"/>
      <c r="K514" s="4"/>
      <c r="L514" s="4"/>
      <c r="M514" s="4"/>
      <c r="N514" s="4"/>
      <c r="P514" s="4"/>
      <c r="Q514" s="4"/>
      <c r="R514" s="4"/>
    </row>
    <row r="515" spans="1:18" ht="16.5" customHeight="1">
      <c r="A515" s="4"/>
      <c r="B515" s="4"/>
      <c r="C515" s="34"/>
      <c r="D515" s="4"/>
      <c r="E515" s="4"/>
      <c r="F515" s="4"/>
      <c r="G515" s="4"/>
      <c r="H515" s="4"/>
      <c r="I515" s="4"/>
      <c r="J515" s="4"/>
      <c r="K515" s="4"/>
      <c r="L515" s="4"/>
      <c r="M515" s="4"/>
      <c r="N515" s="4"/>
      <c r="P515" s="4"/>
      <c r="Q515" s="4"/>
      <c r="R515" s="4"/>
    </row>
    <row r="516" spans="1:18" ht="16.5" customHeight="1">
      <c r="A516" s="4"/>
      <c r="B516" s="4"/>
      <c r="C516" s="34"/>
      <c r="D516" s="4"/>
      <c r="E516" s="4"/>
      <c r="F516" s="4"/>
      <c r="G516" s="4"/>
      <c r="H516" s="4"/>
      <c r="I516" s="4"/>
      <c r="J516" s="4"/>
      <c r="K516" s="4"/>
      <c r="L516" s="4"/>
      <c r="M516" s="4"/>
      <c r="N516" s="4"/>
      <c r="P516" s="4"/>
      <c r="Q516" s="4"/>
      <c r="R516" s="4"/>
    </row>
    <row r="517" spans="1:18" ht="16.5" customHeight="1">
      <c r="A517" s="4"/>
      <c r="B517" s="4"/>
      <c r="C517" s="34"/>
      <c r="D517" s="4"/>
      <c r="E517" s="4"/>
      <c r="F517" s="4"/>
      <c r="G517" s="4"/>
      <c r="H517" s="4"/>
      <c r="I517" s="4"/>
      <c r="J517" s="4"/>
      <c r="K517" s="4"/>
      <c r="L517" s="4"/>
      <c r="M517" s="4"/>
      <c r="N517" s="4"/>
      <c r="P517" s="4"/>
      <c r="Q517" s="4"/>
      <c r="R517" s="4"/>
    </row>
    <row r="518" spans="1:18" ht="16.5" customHeight="1">
      <c r="A518" s="4"/>
      <c r="B518" s="4"/>
      <c r="C518" s="34"/>
      <c r="D518" s="4"/>
      <c r="E518" s="4"/>
      <c r="F518" s="4"/>
      <c r="G518" s="4"/>
      <c r="H518" s="4"/>
      <c r="I518" s="4"/>
      <c r="J518" s="4"/>
      <c r="K518" s="4"/>
      <c r="L518" s="4"/>
      <c r="M518" s="4"/>
      <c r="N518" s="4"/>
      <c r="P518" s="4"/>
      <c r="Q518" s="4"/>
      <c r="R518" s="4"/>
    </row>
    <row r="519" spans="1:18" ht="16.5" customHeight="1">
      <c r="A519" s="4"/>
      <c r="B519" s="4"/>
      <c r="C519" s="34"/>
      <c r="D519" s="4"/>
      <c r="E519" s="4"/>
      <c r="F519" s="4"/>
      <c r="G519" s="4"/>
      <c r="H519" s="4"/>
      <c r="I519" s="4"/>
      <c r="J519" s="4"/>
      <c r="K519" s="4"/>
      <c r="L519" s="4"/>
      <c r="M519" s="4"/>
      <c r="N519" s="4"/>
      <c r="P519" s="4"/>
      <c r="Q519" s="4"/>
      <c r="R519" s="4"/>
    </row>
    <row r="520" spans="1:18" ht="16.5" customHeight="1">
      <c r="A520" s="4"/>
      <c r="B520" s="4"/>
      <c r="C520" s="34"/>
      <c r="D520" s="4"/>
      <c r="E520" s="4"/>
      <c r="F520" s="4"/>
      <c r="G520" s="4"/>
      <c r="H520" s="4"/>
      <c r="I520" s="4"/>
      <c r="J520" s="4"/>
      <c r="K520" s="4"/>
      <c r="L520" s="4"/>
      <c r="M520" s="4"/>
      <c r="N520" s="4"/>
      <c r="P520" s="4"/>
      <c r="Q520" s="4"/>
      <c r="R520" s="4"/>
    </row>
    <row r="521" spans="1:18" ht="16.5" customHeight="1">
      <c r="A521" s="4"/>
      <c r="B521" s="4"/>
      <c r="C521" s="34"/>
      <c r="D521" s="4"/>
      <c r="E521" s="4"/>
      <c r="F521" s="4"/>
      <c r="G521" s="4"/>
      <c r="H521" s="4"/>
      <c r="I521" s="4"/>
      <c r="J521" s="4"/>
      <c r="K521" s="4"/>
      <c r="L521" s="4"/>
      <c r="M521" s="4"/>
      <c r="N521" s="4"/>
      <c r="P521" s="4"/>
      <c r="Q521" s="4"/>
      <c r="R521" s="4"/>
    </row>
    <row r="522" spans="1:18" ht="16.5" customHeight="1">
      <c r="A522" s="4"/>
      <c r="B522" s="4"/>
      <c r="C522" s="34"/>
      <c r="D522" s="4"/>
      <c r="E522" s="4"/>
      <c r="F522" s="4"/>
      <c r="G522" s="4"/>
      <c r="H522" s="4"/>
      <c r="I522" s="4"/>
      <c r="J522" s="4"/>
      <c r="K522" s="4"/>
      <c r="L522" s="4"/>
      <c r="M522" s="4"/>
      <c r="N522" s="4"/>
      <c r="P522" s="4"/>
      <c r="Q522" s="4"/>
      <c r="R522" s="4"/>
    </row>
    <row r="523" spans="1:18" ht="16.5" customHeight="1">
      <c r="A523" s="4"/>
      <c r="B523" s="4"/>
      <c r="C523" s="34"/>
      <c r="D523" s="4"/>
      <c r="E523" s="4"/>
      <c r="F523" s="4"/>
      <c r="G523" s="4"/>
      <c r="H523" s="4"/>
      <c r="I523" s="4"/>
      <c r="J523" s="4"/>
      <c r="K523" s="4"/>
      <c r="L523" s="4"/>
      <c r="M523" s="4"/>
      <c r="N523" s="4"/>
      <c r="P523" s="4"/>
      <c r="Q523" s="4"/>
      <c r="R523" s="4"/>
    </row>
    <row r="524" spans="1:18" ht="16.5" customHeight="1">
      <c r="A524" s="4"/>
      <c r="B524" s="4"/>
      <c r="C524" s="34"/>
      <c r="D524" s="4"/>
      <c r="E524" s="4"/>
      <c r="F524" s="4"/>
      <c r="G524" s="4"/>
      <c r="H524" s="4"/>
      <c r="I524" s="4"/>
      <c r="J524" s="4"/>
      <c r="K524" s="4"/>
      <c r="L524" s="4"/>
      <c r="M524" s="4"/>
      <c r="N524" s="4"/>
      <c r="P524" s="4"/>
      <c r="Q524" s="4"/>
      <c r="R524" s="4"/>
    </row>
    <row r="525" spans="1:18" ht="16.5" customHeight="1">
      <c r="A525" s="4"/>
      <c r="B525" s="4"/>
      <c r="C525" s="34"/>
      <c r="D525" s="4"/>
      <c r="E525" s="4"/>
      <c r="F525" s="4"/>
      <c r="G525" s="4"/>
      <c r="H525" s="4"/>
      <c r="I525" s="4"/>
      <c r="J525" s="4"/>
      <c r="K525" s="4"/>
      <c r="L525" s="4"/>
      <c r="M525" s="4"/>
      <c r="N525" s="4"/>
      <c r="P525" s="4"/>
      <c r="Q525" s="4"/>
      <c r="R525" s="4"/>
    </row>
    <row r="526" spans="1:18" ht="16.5" customHeight="1">
      <c r="A526" s="4"/>
      <c r="B526" s="4"/>
      <c r="C526" s="34"/>
      <c r="D526" s="4"/>
      <c r="E526" s="4"/>
      <c r="F526" s="4"/>
      <c r="G526" s="4"/>
      <c r="H526" s="4"/>
      <c r="I526" s="4"/>
      <c r="J526" s="4"/>
      <c r="K526" s="4"/>
      <c r="L526" s="4"/>
      <c r="M526" s="4"/>
      <c r="N526" s="4"/>
      <c r="P526" s="4"/>
      <c r="Q526" s="4"/>
      <c r="R526" s="4"/>
    </row>
    <row r="527" spans="1:18" ht="16.5" customHeight="1">
      <c r="A527" s="4"/>
      <c r="B527" s="4"/>
      <c r="C527" s="34"/>
      <c r="D527" s="4"/>
      <c r="E527" s="4"/>
      <c r="F527" s="4"/>
      <c r="G527" s="4"/>
      <c r="H527" s="4"/>
      <c r="I527" s="4"/>
      <c r="J527" s="4"/>
      <c r="K527" s="4"/>
      <c r="L527" s="4"/>
      <c r="M527" s="4"/>
      <c r="N527" s="4"/>
      <c r="P527" s="4"/>
      <c r="Q527" s="4"/>
      <c r="R527" s="4"/>
    </row>
    <row r="528" spans="1:18" ht="16.5" customHeight="1">
      <c r="A528" s="4"/>
      <c r="B528" s="4"/>
      <c r="C528" s="34"/>
      <c r="D528" s="4"/>
      <c r="E528" s="4"/>
      <c r="F528" s="4"/>
      <c r="G528" s="4"/>
      <c r="H528" s="4"/>
      <c r="I528" s="4"/>
      <c r="J528" s="4"/>
      <c r="K528" s="4"/>
      <c r="L528" s="4"/>
      <c r="M528" s="4"/>
      <c r="N528" s="4"/>
      <c r="P528" s="4"/>
      <c r="Q528" s="4"/>
      <c r="R528" s="4"/>
    </row>
    <row r="529" spans="1:18" ht="16.5" customHeight="1">
      <c r="A529" s="4"/>
      <c r="B529" s="4"/>
      <c r="C529" s="34"/>
      <c r="D529" s="4"/>
      <c r="E529" s="4"/>
      <c r="F529" s="4"/>
      <c r="G529" s="4"/>
      <c r="H529" s="4"/>
      <c r="I529" s="4"/>
      <c r="J529" s="4"/>
      <c r="K529" s="4"/>
      <c r="L529" s="4"/>
      <c r="M529" s="4"/>
      <c r="N529" s="4"/>
      <c r="P529" s="4"/>
      <c r="Q529" s="4"/>
      <c r="R529" s="4"/>
    </row>
    <row r="530" spans="1:18" ht="16.5" customHeight="1">
      <c r="A530" s="4"/>
      <c r="B530" s="4"/>
      <c r="C530" s="34"/>
      <c r="D530" s="4"/>
      <c r="E530" s="4"/>
      <c r="F530" s="4"/>
      <c r="G530" s="4"/>
      <c r="H530" s="4"/>
      <c r="I530" s="4"/>
      <c r="J530" s="4"/>
      <c r="K530" s="4"/>
      <c r="L530" s="4"/>
      <c r="M530" s="4"/>
      <c r="N530" s="4"/>
      <c r="P530" s="4"/>
      <c r="Q530" s="4"/>
      <c r="R530" s="4"/>
    </row>
    <row r="531" spans="1:18" ht="16.5" customHeight="1">
      <c r="A531" s="4"/>
      <c r="B531" s="4"/>
      <c r="C531" s="34"/>
      <c r="D531" s="4"/>
      <c r="E531" s="4"/>
      <c r="F531" s="4"/>
      <c r="G531" s="4"/>
      <c r="H531" s="4"/>
      <c r="I531" s="4"/>
      <c r="J531" s="4"/>
      <c r="K531" s="4"/>
      <c r="L531" s="4"/>
      <c r="M531" s="4"/>
      <c r="N531" s="4"/>
      <c r="P531" s="4"/>
      <c r="Q531" s="4"/>
      <c r="R531" s="4"/>
    </row>
    <row r="532" spans="1:18" ht="16.5" customHeight="1">
      <c r="A532" s="4"/>
      <c r="B532" s="4"/>
      <c r="C532" s="34"/>
      <c r="D532" s="4"/>
      <c r="E532" s="4"/>
      <c r="F532" s="4"/>
      <c r="G532" s="4"/>
      <c r="H532" s="4"/>
      <c r="I532" s="4"/>
      <c r="J532" s="4"/>
      <c r="K532" s="4"/>
      <c r="L532" s="4"/>
      <c r="M532" s="4"/>
      <c r="N532" s="4"/>
      <c r="P532" s="4"/>
      <c r="Q532" s="4"/>
      <c r="R532" s="4"/>
    </row>
    <row r="533" spans="1:18" ht="16.5" customHeight="1">
      <c r="A533" s="4"/>
      <c r="B533" s="4"/>
      <c r="C533" s="34"/>
      <c r="D533" s="4"/>
      <c r="E533" s="4"/>
      <c r="F533" s="4"/>
      <c r="G533" s="4"/>
      <c r="H533" s="4"/>
      <c r="I533" s="4"/>
      <c r="J533" s="4"/>
      <c r="K533" s="4"/>
      <c r="L533" s="4"/>
      <c r="M533" s="4"/>
      <c r="N533" s="4"/>
      <c r="P533" s="4"/>
      <c r="Q533" s="4"/>
      <c r="R533" s="4"/>
    </row>
    <row r="534" spans="1:18" ht="16.5" customHeight="1">
      <c r="A534" s="4"/>
      <c r="B534" s="4"/>
      <c r="C534" s="34"/>
      <c r="D534" s="4"/>
      <c r="E534" s="4"/>
      <c r="F534" s="4"/>
      <c r="G534" s="4"/>
      <c r="H534" s="4"/>
      <c r="I534" s="4"/>
      <c r="J534" s="4"/>
      <c r="K534" s="4"/>
      <c r="L534" s="4"/>
      <c r="M534" s="4"/>
      <c r="N534" s="4"/>
      <c r="P534" s="4"/>
      <c r="Q534" s="4"/>
      <c r="R534" s="4"/>
    </row>
    <row r="535" spans="1:18" ht="16.5" customHeight="1">
      <c r="A535" s="4"/>
      <c r="B535" s="4"/>
      <c r="C535" s="34"/>
      <c r="D535" s="4"/>
      <c r="E535" s="4"/>
      <c r="F535" s="4"/>
      <c r="G535" s="4"/>
      <c r="H535" s="4"/>
      <c r="I535" s="4"/>
      <c r="J535" s="4"/>
      <c r="K535" s="4"/>
      <c r="L535" s="4"/>
      <c r="M535" s="4"/>
      <c r="N535" s="4"/>
      <c r="P535" s="4"/>
      <c r="Q535" s="4"/>
      <c r="R535" s="4"/>
    </row>
    <row r="536" spans="1:18" ht="16.5" customHeight="1">
      <c r="A536" s="4"/>
      <c r="B536" s="4"/>
      <c r="C536" s="34"/>
      <c r="D536" s="4"/>
      <c r="E536" s="4"/>
      <c r="F536" s="4"/>
      <c r="G536" s="4"/>
      <c r="H536" s="4"/>
      <c r="I536" s="4"/>
      <c r="J536" s="4"/>
      <c r="K536" s="4"/>
      <c r="L536" s="4"/>
      <c r="M536" s="4"/>
      <c r="N536" s="4"/>
      <c r="P536" s="4"/>
      <c r="Q536" s="4"/>
      <c r="R536" s="4"/>
    </row>
    <row r="537" spans="1:18" ht="16.5" customHeight="1">
      <c r="A537" s="4"/>
      <c r="B537" s="4"/>
      <c r="C537" s="34"/>
      <c r="D537" s="4"/>
      <c r="E537" s="4"/>
      <c r="F537" s="4"/>
      <c r="G537" s="4"/>
      <c r="H537" s="4"/>
      <c r="I537" s="4"/>
      <c r="J537" s="4"/>
      <c r="K537" s="4"/>
      <c r="L537" s="4"/>
      <c r="M537" s="4"/>
      <c r="N537" s="4"/>
      <c r="P537" s="4"/>
      <c r="Q537" s="4"/>
      <c r="R537" s="4"/>
    </row>
    <row r="538" spans="1:18" ht="16.5" customHeight="1">
      <c r="A538" s="4"/>
      <c r="B538" s="4"/>
      <c r="C538" s="34"/>
      <c r="D538" s="4"/>
      <c r="E538" s="4"/>
      <c r="F538" s="4"/>
      <c r="G538" s="4"/>
      <c r="H538" s="4"/>
      <c r="I538" s="4"/>
      <c r="J538" s="4"/>
      <c r="K538" s="4"/>
      <c r="L538" s="4"/>
      <c r="M538" s="4"/>
      <c r="N538" s="4"/>
      <c r="P538" s="4"/>
      <c r="Q538" s="4"/>
      <c r="R538" s="4"/>
    </row>
    <row r="539" spans="1:18" ht="16.5" customHeight="1">
      <c r="A539" s="4"/>
      <c r="B539" s="4"/>
      <c r="C539" s="34"/>
      <c r="D539" s="4"/>
      <c r="E539" s="4"/>
      <c r="F539" s="4"/>
      <c r="G539" s="4"/>
      <c r="H539" s="4"/>
      <c r="I539" s="4"/>
      <c r="J539" s="4"/>
      <c r="K539" s="4"/>
      <c r="L539" s="4"/>
      <c r="M539" s="4"/>
      <c r="N539" s="4"/>
      <c r="P539" s="4"/>
      <c r="Q539" s="4"/>
      <c r="R539" s="4"/>
    </row>
    <row r="540" spans="1:18" ht="16.5" customHeight="1">
      <c r="A540" s="4"/>
      <c r="B540" s="4"/>
      <c r="C540" s="34"/>
      <c r="D540" s="4"/>
      <c r="E540" s="4"/>
      <c r="F540" s="4"/>
      <c r="G540" s="4"/>
      <c r="H540" s="4"/>
      <c r="I540" s="4"/>
      <c r="J540" s="4"/>
      <c r="K540" s="4"/>
      <c r="L540" s="4"/>
      <c r="M540" s="4"/>
      <c r="N540" s="4"/>
      <c r="P540" s="4"/>
      <c r="Q540" s="4"/>
      <c r="R540" s="4"/>
    </row>
    <row r="541" spans="1:18" ht="16.5" customHeight="1">
      <c r="A541" s="4"/>
      <c r="B541" s="4"/>
      <c r="C541" s="34"/>
      <c r="D541" s="4"/>
      <c r="E541" s="4"/>
      <c r="F541" s="4"/>
      <c r="G541" s="4"/>
      <c r="H541" s="4"/>
      <c r="I541" s="4"/>
      <c r="J541" s="4"/>
      <c r="K541" s="4"/>
      <c r="L541" s="4"/>
      <c r="M541" s="4"/>
      <c r="N541" s="4"/>
      <c r="P541" s="4"/>
      <c r="Q541" s="4"/>
      <c r="R541" s="4"/>
    </row>
    <row r="542" spans="1:18" ht="16.5" customHeight="1">
      <c r="A542" s="4"/>
      <c r="B542" s="4"/>
      <c r="C542" s="34"/>
      <c r="D542" s="4"/>
      <c r="E542" s="4"/>
      <c r="F542" s="4"/>
      <c r="G542" s="4"/>
      <c r="H542" s="4"/>
      <c r="I542" s="4"/>
      <c r="J542" s="4"/>
      <c r="K542" s="4"/>
      <c r="L542" s="4"/>
      <c r="M542" s="4"/>
      <c r="N542" s="4"/>
      <c r="P542" s="4"/>
      <c r="Q542" s="4"/>
      <c r="R542" s="4"/>
    </row>
    <row r="543" spans="1:18" ht="16.5" customHeight="1">
      <c r="A543" s="4"/>
      <c r="B543" s="4"/>
      <c r="C543" s="34"/>
      <c r="D543" s="4"/>
      <c r="E543" s="4"/>
      <c r="F543" s="4"/>
      <c r="G543" s="4"/>
      <c r="H543" s="4"/>
      <c r="I543" s="4"/>
      <c r="J543" s="4"/>
      <c r="K543" s="4"/>
      <c r="L543" s="4"/>
      <c r="M543" s="4"/>
      <c r="N543" s="4"/>
      <c r="P543" s="4"/>
      <c r="Q543" s="4"/>
      <c r="R543" s="4"/>
    </row>
    <row r="544" spans="1:18" ht="16.5" customHeight="1">
      <c r="A544" s="4"/>
      <c r="B544" s="4"/>
      <c r="C544" s="34"/>
      <c r="D544" s="4"/>
      <c r="E544" s="4"/>
      <c r="F544" s="4"/>
      <c r="G544" s="4"/>
      <c r="H544" s="4"/>
      <c r="I544" s="4"/>
      <c r="J544" s="4"/>
      <c r="K544" s="4"/>
      <c r="L544" s="4"/>
      <c r="M544" s="4"/>
      <c r="N544" s="4"/>
      <c r="P544" s="4"/>
      <c r="Q544" s="4"/>
      <c r="R544" s="4"/>
    </row>
    <row r="545" spans="1:18" ht="16.5" customHeight="1">
      <c r="A545" s="4"/>
      <c r="B545" s="4"/>
      <c r="C545" s="34"/>
      <c r="D545" s="4"/>
      <c r="E545" s="4"/>
      <c r="F545" s="4"/>
      <c r="G545" s="4"/>
      <c r="H545" s="4"/>
      <c r="I545" s="4"/>
      <c r="J545" s="4"/>
      <c r="K545" s="4"/>
      <c r="L545" s="4"/>
      <c r="M545" s="4"/>
      <c r="N545" s="4"/>
      <c r="P545" s="4"/>
      <c r="Q545" s="4"/>
      <c r="R545" s="4"/>
    </row>
    <row r="546" spans="1:18" ht="16.5" customHeight="1">
      <c r="A546" s="4"/>
      <c r="B546" s="4"/>
      <c r="C546" s="34"/>
      <c r="D546" s="4"/>
      <c r="E546" s="4"/>
      <c r="F546" s="4"/>
      <c r="G546" s="4"/>
      <c r="H546" s="4"/>
      <c r="I546" s="4"/>
      <c r="J546" s="4"/>
      <c r="K546" s="4"/>
      <c r="L546" s="4"/>
      <c r="M546" s="4"/>
      <c r="N546" s="4"/>
      <c r="P546" s="4"/>
      <c r="Q546" s="4"/>
      <c r="R546" s="4"/>
    </row>
    <row r="547" spans="1:18" ht="16.5" customHeight="1">
      <c r="A547" s="4"/>
      <c r="B547" s="4"/>
      <c r="C547" s="34"/>
      <c r="D547" s="4"/>
      <c r="E547" s="4"/>
      <c r="F547" s="4"/>
      <c r="G547" s="4"/>
      <c r="H547" s="4"/>
      <c r="I547" s="4"/>
      <c r="J547" s="4"/>
      <c r="K547" s="4"/>
      <c r="L547" s="4"/>
      <c r="M547" s="4"/>
      <c r="N547" s="4"/>
      <c r="P547" s="4"/>
      <c r="Q547" s="4"/>
      <c r="R547" s="4"/>
    </row>
    <row r="548" spans="1:18" ht="16.5" customHeight="1">
      <c r="A548" s="4"/>
      <c r="B548" s="4"/>
      <c r="C548" s="34"/>
      <c r="D548" s="4"/>
      <c r="E548" s="4"/>
      <c r="F548" s="4"/>
      <c r="G548" s="4"/>
      <c r="H548" s="4"/>
      <c r="I548" s="4"/>
      <c r="J548" s="4"/>
      <c r="K548" s="4"/>
      <c r="L548" s="4"/>
      <c r="M548" s="4"/>
      <c r="N548" s="4"/>
      <c r="P548" s="4"/>
      <c r="Q548" s="4"/>
      <c r="R548" s="4"/>
    </row>
    <row r="549" spans="1:18" ht="16.5" customHeight="1">
      <c r="A549" s="4"/>
      <c r="B549" s="4"/>
      <c r="C549" s="34"/>
      <c r="D549" s="4"/>
      <c r="E549" s="4"/>
      <c r="F549" s="4"/>
      <c r="G549" s="4"/>
      <c r="H549" s="4"/>
      <c r="I549" s="4"/>
      <c r="J549" s="4"/>
      <c r="K549" s="4"/>
      <c r="L549" s="4"/>
      <c r="M549" s="4"/>
      <c r="N549" s="4"/>
      <c r="P549" s="4"/>
      <c r="Q549" s="4"/>
      <c r="R549" s="4"/>
    </row>
    <row r="550" spans="1:18" ht="16.5" customHeight="1">
      <c r="A550" s="4"/>
      <c r="B550" s="4"/>
      <c r="C550" s="34"/>
      <c r="D550" s="4"/>
      <c r="E550" s="4"/>
      <c r="F550" s="4"/>
      <c r="G550" s="4"/>
      <c r="H550" s="4"/>
      <c r="I550" s="4"/>
      <c r="J550" s="4"/>
      <c r="K550" s="4"/>
      <c r="L550" s="4"/>
      <c r="M550" s="4"/>
      <c r="N550" s="4"/>
      <c r="P550" s="4"/>
      <c r="Q550" s="4"/>
      <c r="R550" s="4"/>
    </row>
    <row r="551" spans="1:18" ht="16.5" customHeight="1">
      <c r="A551" s="4"/>
      <c r="B551" s="4"/>
      <c r="C551" s="34"/>
      <c r="D551" s="4"/>
      <c r="E551" s="4"/>
      <c r="F551" s="4"/>
      <c r="G551" s="4"/>
      <c r="H551" s="4"/>
      <c r="I551" s="4"/>
      <c r="J551" s="4"/>
      <c r="K551" s="4"/>
      <c r="L551" s="4"/>
      <c r="M551" s="4"/>
      <c r="N551" s="4"/>
      <c r="P551" s="4"/>
      <c r="Q551" s="4"/>
      <c r="R551" s="4"/>
    </row>
    <row r="552" spans="1:18" ht="16.5" customHeight="1">
      <c r="A552" s="4"/>
      <c r="B552" s="4"/>
      <c r="C552" s="34"/>
      <c r="D552" s="4"/>
      <c r="E552" s="4"/>
      <c r="F552" s="4"/>
      <c r="G552" s="4"/>
      <c r="H552" s="4"/>
      <c r="I552" s="4"/>
      <c r="J552" s="4"/>
      <c r="K552" s="4"/>
      <c r="L552" s="4"/>
      <c r="M552" s="4"/>
      <c r="N552" s="4"/>
      <c r="P552" s="4"/>
      <c r="Q552" s="4"/>
      <c r="R552" s="4"/>
    </row>
    <row r="553" spans="1:18" ht="16.5" customHeight="1">
      <c r="A553" s="4"/>
      <c r="B553" s="4"/>
      <c r="C553" s="34"/>
      <c r="D553" s="4"/>
      <c r="E553" s="4"/>
      <c r="F553" s="4"/>
      <c r="G553" s="4"/>
      <c r="H553" s="4"/>
      <c r="I553" s="4"/>
      <c r="J553" s="4"/>
      <c r="K553" s="4"/>
      <c r="L553" s="4"/>
      <c r="M553" s="4"/>
      <c r="N553" s="4"/>
      <c r="P553" s="4"/>
      <c r="Q553" s="4"/>
      <c r="R553" s="4"/>
    </row>
    <row r="554" spans="1:18" ht="16.5" customHeight="1">
      <c r="A554" s="4"/>
      <c r="B554" s="4"/>
      <c r="C554" s="34"/>
      <c r="D554" s="4"/>
      <c r="E554" s="4"/>
      <c r="F554" s="4"/>
      <c r="G554" s="4"/>
      <c r="H554" s="4"/>
      <c r="I554" s="4"/>
      <c r="J554" s="4"/>
      <c r="K554" s="4"/>
      <c r="L554" s="4"/>
      <c r="M554" s="4"/>
      <c r="N554" s="4"/>
      <c r="P554" s="4"/>
      <c r="Q554" s="4"/>
      <c r="R554" s="4"/>
    </row>
    <row r="555" spans="1:18" ht="16.5" customHeight="1">
      <c r="A555" s="4"/>
      <c r="B555" s="4"/>
      <c r="C555" s="34"/>
      <c r="D555" s="4"/>
      <c r="E555" s="4"/>
      <c r="F555" s="4"/>
      <c r="G555" s="4"/>
      <c r="H555" s="4"/>
      <c r="I555" s="4"/>
      <c r="J555" s="4"/>
      <c r="K555" s="4"/>
      <c r="L555" s="4"/>
      <c r="M555" s="4"/>
      <c r="N555" s="4"/>
      <c r="P555" s="4"/>
      <c r="Q555" s="4"/>
      <c r="R555" s="4"/>
    </row>
    <row r="556" spans="1:18" ht="16.5" customHeight="1">
      <c r="A556" s="4"/>
      <c r="B556" s="4"/>
      <c r="C556" s="34"/>
      <c r="D556" s="4"/>
      <c r="E556" s="4"/>
      <c r="F556" s="4"/>
      <c r="G556" s="4"/>
      <c r="H556" s="4"/>
      <c r="I556" s="4"/>
      <c r="J556" s="4"/>
      <c r="K556" s="4"/>
      <c r="L556" s="4"/>
      <c r="M556" s="4"/>
      <c r="N556" s="4"/>
      <c r="P556" s="4"/>
      <c r="Q556" s="4"/>
      <c r="R556" s="4"/>
    </row>
    <row r="557" spans="1:18" ht="16.5" customHeight="1">
      <c r="A557" s="4"/>
      <c r="B557" s="4"/>
      <c r="C557" s="34"/>
      <c r="D557" s="4"/>
      <c r="E557" s="4"/>
      <c r="F557" s="4"/>
      <c r="G557" s="4"/>
      <c r="H557" s="4"/>
      <c r="I557" s="4"/>
      <c r="J557" s="4"/>
      <c r="K557" s="4"/>
      <c r="L557" s="4"/>
      <c r="M557" s="4"/>
      <c r="N557" s="4"/>
      <c r="P557" s="4"/>
      <c r="Q557" s="4"/>
      <c r="R557" s="4"/>
    </row>
    <row r="558" spans="1:18" ht="16.5" customHeight="1">
      <c r="A558" s="4"/>
      <c r="B558" s="4"/>
      <c r="C558" s="34"/>
      <c r="D558" s="4"/>
      <c r="E558" s="4"/>
      <c r="F558" s="4"/>
      <c r="G558" s="4"/>
      <c r="H558" s="4"/>
      <c r="I558" s="4"/>
      <c r="J558" s="4"/>
      <c r="K558" s="4"/>
      <c r="L558" s="4"/>
      <c r="M558" s="4"/>
      <c r="N558" s="4"/>
      <c r="P558" s="4"/>
      <c r="Q558" s="4"/>
      <c r="R558" s="4"/>
    </row>
    <row r="559" spans="1:18" ht="16.5" customHeight="1">
      <c r="A559" s="4"/>
      <c r="B559" s="4"/>
      <c r="C559" s="34"/>
      <c r="D559" s="4"/>
      <c r="E559" s="4"/>
      <c r="F559" s="4"/>
      <c r="G559" s="4"/>
      <c r="H559" s="4"/>
      <c r="I559" s="4"/>
      <c r="J559" s="4"/>
      <c r="K559" s="4"/>
      <c r="L559" s="4"/>
      <c r="M559" s="4"/>
      <c r="N559" s="4"/>
      <c r="P559" s="4"/>
      <c r="Q559" s="4"/>
      <c r="R559" s="4"/>
    </row>
    <row r="560" spans="1:18" ht="16.5" customHeight="1">
      <c r="A560" s="4"/>
      <c r="B560" s="4"/>
      <c r="C560" s="34"/>
      <c r="D560" s="4"/>
      <c r="E560" s="4"/>
      <c r="F560" s="4"/>
      <c r="G560" s="4"/>
      <c r="H560" s="4"/>
      <c r="I560" s="4"/>
      <c r="J560" s="4"/>
      <c r="K560" s="4"/>
      <c r="L560" s="4"/>
      <c r="M560" s="4"/>
      <c r="N560" s="4"/>
      <c r="P560" s="4"/>
      <c r="Q560" s="4"/>
      <c r="R560" s="4"/>
    </row>
    <row r="561" spans="1:18" ht="16.5" customHeight="1">
      <c r="A561" s="4"/>
      <c r="B561" s="4"/>
      <c r="C561" s="34"/>
      <c r="D561" s="4"/>
      <c r="E561" s="4"/>
      <c r="F561" s="4"/>
      <c r="G561" s="4"/>
      <c r="H561" s="4"/>
      <c r="I561" s="4"/>
      <c r="J561" s="4"/>
      <c r="K561" s="4"/>
      <c r="L561" s="4"/>
      <c r="M561" s="4"/>
      <c r="N561" s="4"/>
      <c r="P561" s="4"/>
      <c r="Q561" s="4"/>
      <c r="R561" s="4"/>
    </row>
    <row r="562" spans="1:18" ht="16.5" customHeight="1">
      <c r="A562" s="4"/>
      <c r="B562" s="4"/>
      <c r="C562" s="34"/>
      <c r="D562" s="4"/>
      <c r="E562" s="4"/>
      <c r="F562" s="4"/>
      <c r="G562" s="4"/>
      <c r="H562" s="4"/>
      <c r="I562" s="4"/>
      <c r="J562" s="4"/>
      <c r="K562" s="4"/>
      <c r="L562" s="4"/>
      <c r="M562" s="4"/>
      <c r="N562" s="4"/>
      <c r="P562" s="4"/>
      <c r="Q562" s="4"/>
      <c r="R562" s="4"/>
    </row>
    <row r="563" spans="1:18" ht="16.5" customHeight="1">
      <c r="A563" s="4"/>
      <c r="B563" s="4"/>
      <c r="C563" s="34"/>
      <c r="D563" s="4"/>
      <c r="E563" s="4"/>
      <c r="F563" s="4"/>
      <c r="G563" s="4"/>
      <c r="H563" s="4"/>
      <c r="I563" s="4"/>
      <c r="J563" s="4"/>
      <c r="K563" s="4"/>
      <c r="L563" s="4"/>
      <c r="M563" s="4"/>
      <c r="N563" s="4"/>
      <c r="P563" s="4"/>
      <c r="Q563" s="4"/>
      <c r="R563" s="4"/>
    </row>
    <row r="564" spans="1:18" ht="16.5" customHeight="1">
      <c r="A564" s="4"/>
      <c r="B564" s="4"/>
      <c r="C564" s="34"/>
      <c r="D564" s="4"/>
      <c r="E564" s="4"/>
      <c r="F564" s="4"/>
      <c r="G564" s="4"/>
      <c r="H564" s="4"/>
      <c r="I564" s="4"/>
      <c r="J564" s="4"/>
      <c r="K564" s="4"/>
      <c r="L564" s="4"/>
      <c r="M564" s="4"/>
      <c r="N564" s="4"/>
      <c r="P564" s="4"/>
      <c r="Q564" s="4"/>
      <c r="R564" s="4"/>
    </row>
    <row r="565" spans="1:18" ht="16.5" customHeight="1">
      <c r="A565" s="4"/>
      <c r="B565" s="4"/>
      <c r="C565" s="34"/>
      <c r="D565" s="4"/>
      <c r="E565" s="4"/>
      <c r="F565" s="4"/>
      <c r="G565" s="4"/>
      <c r="H565" s="4"/>
      <c r="I565" s="4"/>
      <c r="J565" s="4"/>
      <c r="K565" s="4"/>
      <c r="L565" s="4"/>
      <c r="M565" s="4"/>
      <c r="N565" s="4"/>
      <c r="P565" s="4"/>
      <c r="Q565" s="4"/>
      <c r="R565" s="4"/>
    </row>
    <row r="566" spans="1:18" ht="16.5" customHeight="1">
      <c r="A566" s="4"/>
      <c r="B566" s="4"/>
      <c r="C566" s="34"/>
      <c r="D566" s="4"/>
      <c r="E566" s="4"/>
      <c r="F566" s="4"/>
      <c r="G566" s="4"/>
      <c r="H566" s="4"/>
      <c r="I566" s="4"/>
      <c r="J566" s="4"/>
      <c r="K566" s="4"/>
      <c r="L566" s="4"/>
      <c r="M566" s="4"/>
      <c r="N566" s="4"/>
      <c r="P566" s="4"/>
      <c r="Q566" s="4"/>
      <c r="R566" s="4"/>
    </row>
    <row r="567" spans="1:18" ht="16.5" customHeight="1">
      <c r="A567" s="4"/>
      <c r="B567" s="4"/>
      <c r="C567" s="34"/>
      <c r="D567" s="4"/>
      <c r="E567" s="4"/>
      <c r="F567" s="4"/>
      <c r="G567" s="4"/>
      <c r="H567" s="4"/>
      <c r="I567" s="4"/>
      <c r="J567" s="4"/>
      <c r="K567" s="4"/>
      <c r="L567" s="4"/>
      <c r="M567" s="4"/>
      <c r="N567" s="4"/>
      <c r="P567" s="4"/>
      <c r="Q567" s="4"/>
      <c r="R567" s="4"/>
    </row>
    <row r="568" spans="1:18" ht="16.5" customHeight="1">
      <c r="A568" s="4"/>
      <c r="B568" s="4"/>
      <c r="C568" s="34"/>
      <c r="D568" s="4"/>
      <c r="E568" s="4"/>
      <c r="F568" s="4"/>
      <c r="G568" s="4"/>
      <c r="H568" s="4"/>
      <c r="I568" s="4"/>
      <c r="J568" s="4"/>
      <c r="K568" s="4"/>
      <c r="L568" s="4"/>
      <c r="M568" s="4"/>
      <c r="N568" s="4"/>
      <c r="P568" s="4"/>
      <c r="Q568" s="4"/>
      <c r="R568" s="4"/>
    </row>
    <row r="569" spans="1:18" ht="16.5" customHeight="1">
      <c r="A569" s="4"/>
      <c r="B569" s="4"/>
      <c r="C569" s="34"/>
      <c r="D569" s="4"/>
      <c r="E569" s="4"/>
      <c r="F569" s="4"/>
      <c r="G569" s="4"/>
      <c r="H569" s="4"/>
      <c r="I569" s="4"/>
      <c r="J569" s="4"/>
      <c r="K569" s="4"/>
      <c r="L569" s="4"/>
      <c r="M569" s="4"/>
      <c r="N569" s="4"/>
      <c r="P569" s="4"/>
      <c r="Q569" s="4"/>
      <c r="R569" s="4"/>
    </row>
    <row r="570" spans="1:18" ht="16.5" customHeight="1">
      <c r="A570" s="4"/>
      <c r="B570" s="4"/>
      <c r="C570" s="34"/>
      <c r="D570" s="4"/>
      <c r="E570" s="4"/>
      <c r="F570" s="4"/>
      <c r="G570" s="4"/>
      <c r="H570" s="4"/>
      <c r="I570" s="4"/>
      <c r="J570" s="4"/>
      <c r="K570" s="4"/>
      <c r="L570" s="4"/>
      <c r="M570" s="4"/>
      <c r="N570" s="4"/>
      <c r="P570" s="4"/>
      <c r="Q570" s="4"/>
      <c r="R570" s="4"/>
    </row>
    <row r="571" spans="1:18" ht="16.5" customHeight="1">
      <c r="A571" s="4"/>
      <c r="B571" s="4"/>
      <c r="C571" s="34"/>
      <c r="D571" s="4"/>
      <c r="E571" s="4"/>
      <c r="F571" s="4"/>
      <c r="G571" s="4"/>
      <c r="H571" s="4"/>
      <c r="I571" s="4"/>
      <c r="J571" s="4"/>
      <c r="K571" s="4"/>
      <c r="L571" s="4"/>
      <c r="M571" s="4"/>
      <c r="N571" s="4"/>
      <c r="P571" s="4"/>
      <c r="Q571" s="4"/>
      <c r="R571" s="4"/>
    </row>
    <row r="572" spans="1:18" ht="16.5" customHeight="1">
      <c r="A572" s="4"/>
      <c r="B572" s="4"/>
      <c r="C572" s="34"/>
      <c r="D572" s="4"/>
      <c r="E572" s="4"/>
      <c r="F572" s="4"/>
      <c r="G572" s="4"/>
      <c r="H572" s="4"/>
      <c r="I572" s="4"/>
      <c r="J572" s="4"/>
      <c r="K572" s="4"/>
      <c r="L572" s="4"/>
      <c r="M572" s="4"/>
      <c r="N572" s="4"/>
      <c r="P572" s="4"/>
      <c r="Q572" s="4"/>
      <c r="R572" s="4"/>
    </row>
    <row r="573" spans="1:18" ht="16.5" customHeight="1">
      <c r="A573" s="4"/>
      <c r="B573" s="4"/>
      <c r="C573" s="34"/>
      <c r="D573" s="4"/>
      <c r="E573" s="4"/>
      <c r="F573" s="4"/>
      <c r="G573" s="4"/>
      <c r="H573" s="4"/>
      <c r="I573" s="4"/>
      <c r="J573" s="4"/>
      <c r="K573" s="4"/>
      <c r="L573" s="4"/>
      <c r="M573" s="4"/>
      <c r="N573" s="4"/>
      <c r="P573" s="4"/>
      <c r="Q573" s="4"/>
      <c r="R573" s="4"/>
    </row>
    <row r="574" spans="1:18" ht="16.5" customHeight="1">
      <c r="A574" s="4"/>
      <c r="B574" s="4"/>
      <c r="C574" s="34"/>
      <c r="D574" s="4"/>
      <c r="E574" s="4"/>
      <c r="F574" s="4"/>
      <c r="G574" s="4"/>
      <c r="H574" s="4"/>
      <c r="I574" s="4"/>
      <c r="J574" s="4"/>
      <c r="K574" s="4"/>
      <c r="L574" s="4"/>
      <c r="M574" s="4"/>
      <c r="N574" s="4"/>
      <c r="P574" s="4"/>
      <c r="Q574" s="4"/>
      <c r="R574" s="4"/>
    </row>
    <row r="575" spans="1:18" ht="16.5" customHeight="1">
      <c r="A575" s="4"/>
      <c r="B575" s="4"/>
      <c r="C575" s="34"/>
      <c r="D575" s="4"/>
      <c r="E575" s="4"/>
      <c r="F575" s="4"/>
      <c r="G575" s="4"/>
      <c r="H575" s="4"/>
      <c r="I575" s="4"/>
      <c r="J575" s="4"/>
      <c r="K575" s="4"/>
      <c r="L575" s="4"/>
      <c r="M575" s="4"/>
      <c r="N575" s="4"/>
      <c r="P575" s="4"/>
      <c r="Q575" s="4"/>
      <c r="R575" s="4"/>
    </row>
    <row r="576" spans="1:18" ht="16.5" customHeight="1">
      <c r="A576" s="4"/>
      <c r="B576" s="4"/>
      <c r="C576" s="34"/>
      <c r="D576" s="4"/>
      <c r="E576" s="4"/>
      <c r="F576" s="4"/>
      <c r="G576" s="4"/>
      <c r="H576" s="4"/>
      <c r="I576" s="4"/>
      <c r="J576" s="4"/>
      <c r="K576" s="4"/>
      <c r="L576" s="4"/>
      <c r="M576" s="4"/>
      <c r="N576" s="4"/>
      <c r="P576" s="4"/>
      <c r="Q576" s="4"/>
      <c r="R576" s="4"/>
    </row>
    <row r="577" spans="1:18" ht="16.5" customHeight="1">
      <c r="A577" s="4"/>
      <c r="B577" s="4"/>
      <c r="C577" s="34"/>
      <c r="D577" s="4"/>
      <c r="E577" s="4"/>
      <c r="F577" s="4"/>
      <c r="G577" s="4"/>
      <c r="H577" s="4"/>
      <c r="I577" s="4"/>
      <c r="J577" s="4"/>
      <c r="K577" s="4"/>
      <c r="L577" s="4"/>
      <c r="M577" s="4"/>
      <c r="N577" s="4"/>
      <c r="P577" s="4"/>
      <c r="Q577" s="4"/>
      <c r="R577" s="4"/>
    </row>
    <row r="578" spans="1:18" ht="16.5" customHeight="1">
      <c r="A578" s="4"/>
      <c r="B578" s="4"/>
      <c r="C578" s="34"/>
      <c r="D578" s="4"/>
      <c r="E578" s="4"/>
      <c r="F578" s="4"/>
      <c r="G578" s="4"/>
      <c r="H578" s="4"/>
      <c r="I578" s="4"/>
      <c r="J578" s="4"/>
      <c r="K578" s="4"/>
      <c r="L578" s="4"/>
      <c r="M578" s="4"/>
      <c r="N578" s="4"/>
      <c r="P578" s="4"/>
      <c r="Q578" s="4"/>
      <c r="R578" s="4"/>
    </row>
    <row r="579" spans="1:18" ht="16.5" customHeight="1">
      <c r="A579" s="4"/>
      <c r="B579" s="4"/>
      <c r="C579" s="34"/>
      <c r="D579" s="4"/>
      <c r="E579" s="4"/>
      <c r="F579" s="4"/>
      <c r="G579" s="4"/>
      <c r="H579" s="4"/>
      <c r="I579" s="4"/>
      <c r="J579" s="4"/>
      <c r="K579" s="4"/>
      <c r="L579" s="4"/>
      <c r="M579" s="4"/>
      <c r="N579" s="4"/>
      <c r="P579" s="4"/>
      <c r="Q579" s="4"/>
      <c r="R579" s="4"/>
    </row>
    <row r="580" spans="1:18" ht="16.5" customHeight="1">
      <c r="A580" s="4"/>
      <c r="B580" s="4"/>
      <c r="C580" s="34"/>
      <c r="D580" s="4"/>
      <c r="E580" s="4"/>
      <c r="F580" s="4"/>
      <c r="G580" s="4"/>
      <c r="H580" s="4"/>
      <c r="I580" s="4"/>
      <c r="J580" s="4"/>
      <c r="K580" s="4"/>
      <c r="L580" s="4"/>
      <c r="M580" s="4"/>
      <c r="N580" s="4"/>
      <c r="P580" s="4"/>
      <c r="Q580" s="4"/>
      <c r="R580" s="4"/>
    </row>
    <row r="581" spans="1:18" ht="16.5" customHeight="1">
      <c r="A581" s="4"/>
      <c r="B581" s="4"/>
      <c r="C581" s="34"/>
      <c r="D581" s="4"/>
      <c r="E581" s="4"/>
      <c r="F581" s="4"/>
      <c r="G581" s="4"/>
      <c r="H581" s="4"/>
      <c r="I581" s="4"/>
      <c r="J581" s="4"/>
      <c r="K581" s="4"/>
      <c r="L581" s="4"/>
      <c r="M581" s="4"/>
      <c r="N581" s="4"/>
      <c r="P581" s="4"/>
      <c r="Q581" s="4"/>
      <c r="R581" s="4"/>
    </row>
    <row r="582" spans="1:18" ht="16.5" customHeight="1">
      <c r="A582" s="4"/>
      <c r="B582" s="4"/>
      <c r="C582" s="34"/>
      <c r="D582" s="4"/>
      <c r="E582" s="4"/>
      <c r="F582" s="4"/>
      <c r="G582" s="4"/>
      <c r="H582" s="4"/>
      <c r="I582" s="4"/>
      <c r="J582" s="4"/>
      <c r="K582" s="4"/>
      <c r="L582" s="4"/>
      <c r="M582" s="4"/>
      <c r="N582" s="4"/>
      <c r="P582" s="4"/>
      <c r="Q582" s="4"/>
      <c r="R582" s="4"/>
    </row>
    <row r="583" spans="1:18" ht="16.5" customHeight="1">
      <c r="A583" s="4"/>
      <c r="B583" s="4"/>
      <c r="C583" s="34"/>
      <c r="D583" s="4"/>
      <c r="E583" s="4"/>
      <c r="F583" s="4"/>
      <c r="G583" s="4"/>
      <c r="H583" s="4"/>
      <c r="I583" s="4"/>
      <c r="J583" s="4"/>
      <c r="K583" s="4"/>
      <c r="L583" s="4"/>
      <c r="M583" s="4"/>
      <c r="N583" s="4"/>
      <c r="P583" s="4"/>
      <c r="Q583" s="4"/>
      <c r="R583" s="4"/>
    </row>
    <row r="584" spans="1:18" ht="16.5" customHeight="1">
      <c r="A584" s="4"/>
      <c r="B584" s="4"/>
      <c r="C584" s="34"/>
      <c r="D584" s="4"/>
      <c r="E584" s="4"/>
      <c r="F584" s="4"/>
      <c r="G584" s="4"/>
      <c r="H584" s="4"/>
      <c r="I584" s="4"/>
      <c r="J584" s="4"/>
      <c r="K584" s="4"/>
      <c r="L584" s="4"/>
      <c r="M584" s="4"/>
      <c r="N584" s="4"/>
      <c r="P584" s="4"/>
      <c r="Q584" s="4"/>
      <c r="R584" s="4"/>
    </row>
    <row r="585" spans="1:18" ht="16.5" customHeight="1">
      <c r="A585" s="4"/>
      <c r="B585" s="4"/>
      <c r="C585" s="34"/>
      <c r="D585" s="4"/>
      <c r="E585" s="4"/>
      <c r="F585" s="4"/>
      <c r="G585" s="4"/>
      <c r="H585" s="4"/>
      <c r="I585" s="4"/>
      <c r="J585" s="4"/>
      <c r="K585" s="4"/>
      <c r="L585" s="4"/>
      <c r="M585" s="4"/>
      <c r="N585" s="4"/>
      <c r="P585" s="4"/>
      <c r="Q585" s="4"/>
      <c r="R585" s="4"/>
    </row>
    <row r="586" spans="1:18" ht="16.5" customHeight="1">
      <c r="A586" s="4"/>
      <c r="B586" s="4"/>
      <c r="C586" s="34"/>
      <c r="D586" s="4"/>
      <c r="E586" s="4"/>
      <c r="F586" s="4"/>
      <c r="G586" s="4"/>
      <c r="H586" s="4"/>
      <c r="I586" s="4"/>
      <c r="J586" s="4"/>
      <c r="K586" s="4"/>
      <c r="L586" s="4"/>
      <c r="M586" s="4"/>
      <c r="N586" s="4"/>
      <c r="P586" s="4"/>
      <c r="Q586" s="4"/>
      <c r="R586" s="4"/>
    </row>
    <row r="587" spans="1:18" ht="16.5" customHeight="1">
      <c r="A587" s="4"/>
      <c r="B587" s="4"/>
      <c r="C587" s="34"/>
      <c r="D587" s="4"/>
      <c r="E587" s="4"/>
      <c r="F587" s="4"/>
      <c r="G587" s="4"/>
      <c r="H587" s="4"/>
      <c r="I587" s="4"/>
      <c r="J587" s="4"/>
      <c r="K587" s="4"/>
      <c r="L587" s="4"/>
      <c r="M587" s="4"/>
      <c r="N587" s="4"/>
      <c r="P587" s="4"/>
      <c r="Q587" s="4"/>
      <c r="R587" s="4"/>
    </row>
    <row r="588" spans="1:18" ht="16.5" customHeight="1">
      <c r="A588" s="4"/>
      <c r="B588" s="4"/>
      <c r="C588" s="34"/>
      <c r="D588" s="4"/>
      <c r="E588" s="4"/>
      <c r="F588" s="4"/>
      <c r="G588" s="4"/>
      <c r="H588" s="4"/>
      <c r="I588" s="4"/>
      <c r="J588" s="4"/>
      <c r="K588" s="4"/>
      <c r="L588" s="4"/>
      <c r="M588" s="4"/>
      <c r="N588" s="4"/>
      <c r="P588" s="4"/>
      <c r="Q588" s="4"/>
      <c r="R588" s="4"/>
    </row>
    <row r="589" spans="1:18" ht="16.5" customHeight="1">
      <c r="A589" s="4"/>
      <c r="B589" s="4"/>
      <c r="C589" s="34"/>
      <c r="D589" s="4"/>
      <c r="E589" s="4"/>
      <c r="F589" s="4"/>
      <c r="G589" s="4"/>
      <c r="H589" s="4"/>
      <c r="I589" s="4"/>
      <c r="J589" s="4"/>
      <c r="K589" s="4"/>
      <c r="L589" s="4"/>
      <c r="M589" s="4"/>
      <c r="N589" s="4"/>
      <c r="P589" s="4"/>
      <c r="Q589" s="4"/>
      <c r="R589" s="4"/>
    </row>
    <row r="590" spans="1:18" ht="16.5" customHeight="1">
      <c r="A590" s="4"/>
      <c r="B590" s="4"/>
      <c r="C590" s="34"/>
      <c r="D590" s="4"/>
      <c r="E590" s="4"/>
      <c r="F590" s="4"/>
      <c r="G590" s="4"/>
      <c r="H590" s="4"/>
      <c r="I590" s="4"/>
      <c r="J590" s="4"/>
      <c r="K590" s="4"/>
      <c r="L590" s="4"/>
      <c r="M590" s="4"/>
      <c r="N590" s="4"/>
      <c r="P590" s="4"/>
      <c r="Q590" s="4"/>
      <c r="R590" s="4"/>
    </row>
    <row r="591" spans="1:18" ht="16.5" customHeight="1">
      <c r="A591" s="4"/>
      <c r="B591" s="4"/>
      <c r="C591" s="34"/>
      <c r="D591" s="4"/>
      <c r="E591" s="4"/>
      <c r="F591" s="4"/>
      <c r="G591" s="4"/>
      <c r="H591" s="4"/>
      <c r="I591" s="4"/>
      <c r="J591" s="4"/>
      <c r="K591" s="4"/>
      <c r="L591" s="4"/>
      <c r="M591" s="4"/>
      <c r="N591" s="4"/>
      <c r="P591" s="4"/>
      <c r="Q591" s="4"/>
      <c r="R591" s="4"/>
    </row>
    <row r="592" spans="1:18" ht="16.5" customHeight="1">
      <c r="A592" s="4"/>
      <c r="B592" s="4"/>
      <c r="C592" s="34"/>
      <c r="D592" s="4"/>
      <c r="E592" s="4"/>
      <c r="F592" s="4"/>
      <c r="G592" s="4"/>
      <c r="H592" s="4"/>
      <c r="I592" s="4"/>
      <c r="J592" s="4"/>
      <c r="K592" s="4"/>
      <c r="L592" s="4"/>
      <c r="M592" s="4"/>
      <c r="N592" s="4"/>
      <c r="P592" s="4"/>
      <c r="Q592" s="4"/>
      <c r="R592" s="4"/>
    </row>
    <row r="593" spans="1:18" ht="16.5" customHeight="1">
      <c r="A593" s="4"/>
      <c r="B593" s="4"/>
      <c r="C593" s="34"/>
      <c r="D593" s="4"/>
      <c r="E593" s="4"/>
      <c r="F593" s="4"/>
      <c r="G593" s="4"/>
      <c r="H593" s="4"/>
      <c r="I593" s="4"/>
      <c r="J593" s="4"/>
      <c r="K593" s="4"/>
      <c r="L593" s="4"/>
      <c r="M593" s="4"/>
      <c r="N593" s="4"/>
      <c r="P593" s="4"/>
      <c r="Q593" s="4"/>
      <c r="R593" s="4"/>
    </row>
    <row r="594" spans="1:18" ht="16.5" customHeight="1">
      <c r="A594" s="4"/>
      <c r="B594" s="4"/>
      <c r="C594" s="34"/>
      <c r="D594" s="4"/>
      <c r="E594" s="4"/>
      <c r="F594" s="4"/>
      <c r="G594" s="4"/>
      <c r="H594" s="4"/>
      <c r="I594" s="4"/>
      <c r="J594" s="4"/>
      <c r="K594" s="4"/>
      <c r="L594" s="4"/>
      <c r="M594" s="4"/>
      <c r="N594" s="4"/>
      <c r="P594" s="4"/>
      <c r="Q594" s="4"/>
      <c r="R594" s="4"/>
    </row>
    <row r="595" spans="1:18" ht="16.5" customHeight="1">
      <c r="A595" s="4"/>
      <c r="B595" s="4"/>
      <c r="C595" s="34"/>
      <c r="D595" s="4"/>
      <c r="E595" s="4"/>
      <c r="F595" s="4"/>
      <c r="G595" s="4"/>
      <c r="H595" s="4"/>
      <c r="I595" s="4"/>
      <c r="J595" s="4"/>
      <c r="K595" s="4"/>
      <c r="L595" s="4"/>
      <c r="M595" s="4"/>
      <c r="N595" s="4"/>
      <c r="P595" s="4"/>
      <c r="Q595" s="4"/>
      <c r="R595" s="4"/>
    </row>
    <row r="596" spans="1:18" ht="16.5" customHeight="1">
      <c r="A596" s="4"/>
      <c r="B596" s="4"/>
      <c r="C596" s="34"/>
      <c r="D596" s="4"/>
      <c r="E596" s="4"/>
      <c r="F596" s="4"/>
      <c r="G596" s="4"/>
      <c r="H596" s="4"/>
      <c r="I596" s="4"/>
      <c r="J596" s="4"/>
      <c r="K596" s="4"/>
      <c r="L596" s="4"/>
      <c r="M596" s="4"/>
      <c r="N596" s="4"/>
      <c r="P596" s="4"/>
      <c r="Q596" s="4"/>
      <c r="R596" s="4"/>
    </row>
    <row r="597" spans="1:18" ht="16.5" customHeight="1">
      <c r="A597" s="4"/>
      <c r="B597" s="4"/>
      <c r="C597" s="34"/>
      <c r="D597" s="4"/>
      <c r="E597" s="4"/>
      <c r="F597" s="4"/>
      <c r="G597" s="4"/>
      <c r="H597" s="4"/>
      <c r="I597" s="4"/>
      <c r="J597" s="4"/>
      <c r="K597" s="4"/>
      <c r="L597" s="4"/>
      <c r="M597" s="4"/>
      <c r="N597" s="4"/>
      <c r="P597" s="4"/>
      <c r="Q597" s="4"/>
      <c r="R597" s="4"/>
    </row>
    <row r="598" spans="1:18" ht="16.5" customHeight="1">
      <c r="A598" s="4"/>
      <c r="B598" s="4"/>
      <c r="C598" s="34"/>
      <c r="D598" s="4"/>
      <c r="E598" s="4"/>
      <c r="F598" s="4"/>
      <c r="G598" s="4"/>
      <c r="H598" s="4"/>
      <c r="I598" s="4"/>
      <c r="J598" s="4"/>
      <c r="K598" s="4"/>
      <c r="L598" s="4"/>
      <c r="M598" s="4"/>
      <c r="N598" s="4"/>
      <c r="P598" s="4"/>
      <c r="Q598" s="4"/>
      <c r="R598" s="4"/>
    </row>
    <row r="599" spans="1:18" ht="16.5" customHeight="1">
      <c r="A599" s="4"/>
      <c r="B599" s="4"/>
      <c r="C599" s="34"/>
      <c r="D599" s="4"/>
      <c r="E599" s="4"/>
      <c r="F599" s="4"/>
      <c r="G599" s="4"/>
      <c r="H599" s="4"/>
      <c r="I599" s="4"/>
      <c r="J599" s="4"/>
      <c r="K599" s="4"/>
      <c r="L599" s="4"/>
      <c r="M599" s="4"/>
      <c r="N599" s="4"/>
      <c r="P599" s="4"/>
      <c r="Q599" s="4"/>
      <c r="R599" s="4"/>
    </row>
    <row r="600" spans="1:18" ht="16.5" customHeight="1">
      <c r="A600" s="4"/>
      <c r="B600" s="4"/>
      <c r="C600" s="34"/>
      <c r="D600" s="4"/>
      <c r="E600" s="4"/>
      <c r="F600" s="4"/>
      <c r="G600" s="4"/>
      <c r="H600" s="4"/>
      <c r="I600" s="4"/>
      <c r="J600" s="4"/>
      <c r="K600" s="4"/>
      <c r="L600" s="4"/>
      <c r="M600" s="4"/>
      <c r="N600" s="4"/>
      <c r="P600" s="4"/>
      <c r="Q600" s="4"/>
      <c r="R600" s="4"/>
    </row>
    <row r="601" spans="1:18" ht="16.5" customHeight="1">
      <c r="A601" s="4"/>
      <c r="B601" s="4"/>
      <c r="C601" s="34"/>
      <c r="D601" s="4"/>
      <c r="E601" s="4"/>
      <c r="F601" s="4"/>
      <c r="G601" s="4"/>
      <c r="H601" s="4"/>
      <c r="I601" s="4"/>
      <c r="J601" s="4"/>
      <c r="K601" s="4"/>
      <c r="L601" s="4"/>
      <c r="M601" s="4"/>
      <c r="N601" s="4"/>
      <c r="P601" s="4"/>
      <c r="Q601" s="4"/>
      <c r="R601" s="4"/>
    </row>
    <row r="602" spans="1:18" ht="16.5" customHeight="1">
      <c r="A602" s="4"/>
      <c r="B602" s="4"/>
      <c r="C602" s="34"/>
      <c r="D602" s="4"/>
      <c r="E602" s="4"/>
      <c r="F602" s="4"/>
      <c r="G602" s="4"/>
      <c r="H602" s="4"/>
      <c r="I602" s="4"/>
      <c r="J602" s="4"/>
      <c r="K602" s="4"/>
      <c r="L602" s="4"/>
      <c r="M602" s="4"/>
      <c r="N602" s="4"/>
      <c r="P602" s="4"/>
      <c r="Q602" s="4"/>
      <c r="R602" s="4"/>
    </row>
    <row r="603" spans="1:18" ht="16.5" customHeight="1">
      <c r="A603" s="4"/>
      <c r="B603" s="4"/>
      <c r="C603" s="34"/>
      <c r="D603" s="4"/>
      <c r="E603" s="4"/>
      <c r="F603" s="4"/>
      <c r="G603" s="4"/>
      <c r="H603" s="4"/>
      <c r="I603" s="4"/>
      <c r="J603" s="4"/>
      <c r="K603" s="4"/>
      <c r="L603" s="4"/>
      <c r="M603" s="4"/>
      <c r="N603" s="4"/>
      <c r="P603" s="4"/>
      <c r="Q603" s="4"/>
      <c r="R603" s="4"/>
    </row>
    <row r="604" spans="1:18" ht="16.5" customHeight="1">
      <c r="A604" s="4"/>
      <c r="B604" s="4"/>
      <c r="C604" s="34"/>
      <c r="D604" s="4"/>
      <c r="E604" s="4"/>
      <c r="F604" s="4"/>
      <c r="G604" s="4"/>
      <c r="H604" s="4"/>
      <c r="I604" s="4"/>
      <c r="J604" s="4"/>
      <c r="K604" s="4"/>
      <c r="L604" s="4"/>
      <c r="M604" s="4"/>
      <c r="N604" s="4"/>
      <c r="P604" s="4"/>
      <c r="Q604" s="4"/>
      <c r="R604" s="4"/>
    </row>
    <row r="605" spans="1:18" ht="16.5" customHeight="1">
      <c r="A605" s="4"/>
      <c r="B605" s="4"/>
      <c r="C605" s="34"/>
      <c r="D605" s="4"/>
      <c r="E605" s="4"/>
      <c r="F605" s="4"/>
      <c r="G605" s="4"/>
      <c r="H605" s="4"/>
      <c r="I605" s="4"/>
      <c r="J605" s="4"/>
      <c r="K605" s="4"/>
      <c r="L605" s="4"/>
      <c r="M605" s="4"/>
      <c r="N605" s="4"/>
      <c r="P605" s="4"/>
      <c r="Q605" s="4"/>
      <c r="R605" s="4"/>
    </row>
    <row r="606" spans="1:18" ht="16.5" customHeight="1">
      <c r="A606" s="4"/>
      <c r="B606" s="4"/>
      <c r="C606" s="34"/>
      <c r="D606" s="4"/>
      <c r="E606" s="4"/>
      <c r="F606" s="4"/>
      <c r="G606" s="4"/>
      <c r="H606" s="4"/>
      <c r="I606" s="4"/>
      <c r="J606" s="4"/>
      <c r="K606" s="4"/>
      <c r="L606" s="4"/>
      <c r="M606" s="4"/>
      <c r="N606" s="4"/>
      <c r="P606" s="4"/>
      <c r="Q606" s="4"/>
      <c r="R606" s="4"/>
    </row>
    <row r="607" spans="1:18" ht="16.5" customHeight="1">
      <c r="A607" s="4"/>
      <c r="B607" s="4"/>
      <c r="C607" s="34"/>
      <c r="D607" s="4"/>
      <c r="E607" s="4"/>
      <c r="F607" s="4"/>
      <c r="G607" s="4"/>
      <c r="H607" s="4"/>
      <c r="I607" s="4"/>
      <c r="J607" s="4"/>
      <c r="K607" s="4"/>
      <c r="L607" s="4"/>
      <c r="M607" s="4"/>
      <c r="N607" s="4"/>
      <c r="P607" s="4"/>
      <c r="Q607" s="4"/>
      <c r="R607" s="4"/>
    </row>
    <row r="608" spans="1:18" ht="16.5" customHeight="1">
      <c r="A608" s="4"/>
      <c r="B608" s="4"/>
      <c r="C608" s="34"/>
      <c r="D608" s="4"/>
      <c r="E608" s="4"/>
      <c r="F608" s="4"/>
      <c r="G608" s="4"/>
      <c r="H608" s="4"/>
      <c r="I608" s="4"/>
      <c r="J608" s="4"/>
      <c r="K608" s="4"/>
      <c r="L608" s="4"/>
      <c r="M608" s="4"/>
      <c r="N608" s="4"/>
      <c r="P608" s="4"/>
      <c r="Q608" s="4"/>
      <c r="R608" s="4"/>
    </row>
    <row r="609" spans="1:18" ht="16.5" customHeight="1">
      <c r="A609" s="4"/>
      <c r="B609" s="4"/>
      <c r="C609" s="34"/>
      <c r="D609" s="4"/>
      <c r="E609" s="4"/>
      <c r="F609" s="4"/>
      <c r="G609" s="4"/>
      <c r="H609" s="4"/>
      <c r="I609" s="4"/>
      <c r="J609" s="4"/>
      <c r="K609" s="4"/>
      <c r="L609" s="4"/>
      <c r="M609" s="4"/>
      <c r="N609" s="4"/>
      <c r="P609" s="4"/>
      <c r="Q609" s="4"/>
      <c r="R609" s="4"/>
    </row>
    <row r="610" spans="1:18" ht="16.5" customHeight="1">
      <c r="A610" s="4"/>
      <c r="B610" s="4"/>
      <c r="C610" s="34"/>
      <c r="D610" s="4"/>
      <c r="E610" s="4"/>
      <c r="F610" s="4"/>
      <c r="G610" s="4"/>
      <c r="H610" s="4"/>
      <c r="I610" s="4"/>
      <c r="J610" s="4"/>
      <c r="K610" s="4"/>
      <c r="L610" s="4"/>
      <c r="M610" s="4"/>
      <c r="N610" s="4"/>
      <c r="P610" s="4"/>
      <c r="Q610" s="4"/>
      <c r="R610" s="4"/>
    </row>
    <row r="611" spans="1:18" ht="16.5" customHeight="1">
      <c r="A611" s="4"/>
      <c r="B611" s="4"/>
      <c r="C611" s="34"/>
      <c r="D611" s="4"/>
      <c r="E611" s="4"/>
      <c r="F611" s="4"/>
      <c r="G611" s="4"/>
      <c r="H611" s="4"/>
      <c r="I611" s="4"/>
      <c r="J611" s="4"/>
      <c r="K611" s="4"/>
      <c r="L611" s="4"/>
      <c r="M611" s="4"/>
      <c r="N611" s="4"/>
      <c r="P611" s="4"/>
      <c r="Q611" s="4"/>
      <c r="R611" s="4"/>
    </row>
    <row r="612" spans="1:18" ht="16.5" customHeight="1">
      <c r="A612" s="4"/>
      <c r="B612" s="4"/>
      <c r="C612" s="34"/>
      <c r="D612" s="4"/>
      <c r="E612" s="4"/>
      <c r="F612" s="4"/>
      <c r="G612" s="4"/>
      <c r="H612" s="4"/>
      <c r="I612" s="4"/>
      <c r="J612" s="4"/>
      <c r="K612" s="4"/>
      <c r="L612" s="4"/>
      <c r="M612" s="4"/>
      <c r="N612" s="4"/>
      <c r="P612" s="4"/>
      <c r="Q612" s="4"/>
      <c r="R612" s="4"/>
    </row>
    <row r="613" spans="1:18" ht="16.5" customHeight="1">
      <c r="A613" s="4"/>
      <c r="B613" s="4"/>
      <c r="C613" s="34"/>
      <c r="D613" s="4"/>
      <c r="E613" s="4"/>
      <c r="F613" s="4"/>
      <c r="G613" s="4"/>
      <c r="H613" s="4"/>
      <c r="I613" s="4"/>
      <c r="J613" s="4"/>
      <c r="K613" s="4"/>
      <c r="L613" s="4"/>
      <c r="M613" s="4"/>
      <c r="N613" s="4"/>
      <c r="P613" s="4"/>
      <c r="Q613" s="4"/>
      <c r="R613" s="4"/>
    </row>
    <row r="614" spans="1:18" ht="16.5" customHeight="1">
      <c r="A614" s="4"/>
      <c r="B614" s="4"/>
      <c r="C614" s="34"/>
      <c r="D614" s="4"/>
      <c r="E614" s="4"/>
      <c r="F614" s="4"/>
      <c r="G614" s="4"/>
      <c r="H614" s="4"/>
      <c r="I614" s="4"/>
      <c r="J614" s="4"/>
      <c r="K614" s="4"/>
      <c r="L614" s="4"/>
      <c r="M614" s="4"/>
      <c r="N614" s="4"/>
      <c r="P614" s="4"/>
      <c r="Q614" s="4"/>
      <c r="R614" s="4"/>
    </row>
    <row r="615" spans="1:18" ht="16.5" customHeight="1">
      <c r="A615" s="4"/>
      <c r="B615" s="4"/>
      <c r="C615" s="34"/>
      <c r="D615" s="4"/>
      <c r="E615" s="4"/>
      <c r="F615" s="4"/>
      <c r="G615" s="4"/>
      <c r="H615" s="4"/>
      <c r="I615" s="4"/>
      <c r="J615" s="4"/>
      <c r="K615" s="4"/>
      <c r="L615" s="4"/>
      <c r="M615" s="4"/>
      <c r="N615" s="4"/>
      <c r="P615" s="4"/>
      <c r="Q615" s="4"/>
      <c r="R615" s="4"/>
    </row>
    <row r="616" spans="1:18" ht="16.5" customHeight="1">
      <c r="A616" s="4"/>
      <c r="B616" s="4"/>
      <c r="C616" s="34"/>
      <c r="D616" s="4"/>
      <c r="E616" s="4"/>
      <c r="F616" s="4"/>
      <c r="G616" s="4"/>
      <c r="H616" s="4"/>
      <c r="I616" s="4"/>
      <c r="J616" s="4"/>
      <c r="K616" s="4"/>
      <c r="L616" s="4"/>
      <c r="M616" s="4"/>
      <c r="N616" s="4"/>
      <c r="P616" s="4"/>
      <c r="Q616" s="4"/>
      <c r="R616" s="4"/>
    </row>
    <row r="617" spans="1:18" ht="16.5" customHeight="1">
      <c r="A617" s="4"/>
      <c r="B617" s="4"/>
      <c r="C617" s="34"/>
      <c r="D617" s="4"/>
      <c r="E617" s="4"/>
      <c r="F617" s="4"/>
      <c r="G617" s="4"/>
      <c r="H617" s="4"/>
      <c r="I617" s="4"/>
      <c r="J617" s="4"/>
      <c r="K617" s="4"/>
      <c r="L617" s="4"/>
      <c r="M617" s="4"/>
      <c r="N617" s="4"/>
      <c r="P617" s="4"/>
      <c r="Q617" s="4"/>
      <c r="R617" s="4"/>
    </row>
    <row r="618" spans="1:18" ht="16.5" customHeight="1">
      <c r="A618" s="4"/>
      <c r="B618" s="4"/>
      <c r="C618" s="34"/>
      <c r="D618" s="4"/>
      <c r="E618" s="4"/>
      <c r="F618" s="4"/>
      <c r="G618" s="4"/>
      <c r="H618" s="4"/>
      <c r="I618" s="4"/>
      <c r="J618" s="4"/>
      <c r="K618" s="4"/>
      <c r="L618" s="4"/>
      <c r="M618" s="4"/>
      <c r="N618" s="4"/>
      <c r="P618" s="4"/>
      <c r="Q618" s="4"/>
      <c r="R618" s="4"/>
    </row>
    <row r="619" spans="1:18" ht="16.5" customHeight="1">
      <c r="A619" s="4"/>
      <c r="B619" s="4"/>
      <c r="C619" s="34"/>
      <c r="D619" s="4"/>
      <c r="E619" s="4"/>
      <c r="F619" s="4"/>
      <c r="G619" s="4"/>
      <c r="H619" s="4"/>
      <c r="I619" s="4"/>
      <c r="J619" s="4"/>
      <c r="K619" s="4"/>
      <c r="L619" s="4"/>
      <c r="M619" s="4"/>
      <c r="N619" s="4"/>
      <c r="P619" s="4"/>
      <c r="Q619" s="4"/>
      <c r="R619" s="4"/>
    </row>
    <row r="620" spans="1:18" ht="16.5" customHeight="1">
      <c r="A620" s="4"/>
      <c r="B620" s="4"/>
      <c r="C620" s="34"/>
      <c r="D620" s="4"/>
      <c r="E620" s="4"/>
      <c r="F620" s="4"/>
      <c r="G620" s="4"/>
      <c r="H620" s="4"/>
      <c r="I620" s="4"/>
      <c r="J620" s="4"/>
      <c r="K620" s="4"/>
      <c r="L620" s="4"/>
      <c r="M620" s="4"/>
      <c r="N620" s="4"/>
      <c r="P620" s="4"/>
      <c r="Q620" s="4"/>
      <c r="R620" s="4"/>
    </row>
    <row r="621" spans="1:18" ht="16.5" customHeight="1">
      <c r="A621" s="4"/>
      <c r="B621" s="4"/>
      <c r="C621" s="34"/>
      <c r="D621" s="4"/>
      <c r="E621" s="4"/>
      <c r="F621" s="4"/>
      <c r="G621" s="4"/>
      <c r="H621" s="4"/>
      <c r="I621" s="4"/>
      <c r="J621" s="4"/>
      <c r="K621" s="4"/>
      <c r="L621" s="4"/>
      <c r="M621" s="4"/>
      <c r="N621" s="4"/>
      <c r="P621" s="4"/>
      <c r="Q621" s="4"/>
      <c r="R621" s="4"/>
    </row>
    <row r="622" spans="1:18" ht="16.5" customHeight="1">
      <c r="A622" s="4"/>
      <c r="B622" s="4"/>
      <c r="C622" s="34"/>
      <c r="D622" s="4"/>
      <c r="E622" s="4"/>
      <c r="F622" s="4"/>
      <c r="G622" s="4"/>
      <c r="H622" s="4"/>
      <c r="I622" s="4"/>
      <c r="J622" s="4"/>
      <c r="K622" s="4"/>
      <c r="L622" s="4"/>
      <c r="M622" s="4"/>
      <c r="N622" s="4"/>
      <c r="P622" s="4"/>
      <c r="Q622" s="4"/>
      <c r="R622" s="4"/>
    </row>
    <row r="623" spans="1:18" ht="16.5" customHeight="1">
      <c r="A623" s="4"/>
      <c r="B623" s="4"/>
      <c r="C623" s="34"/>
      <c r="D623" s="4"/>
      <c r="E623" s="4"/>
      <c r="F623" s="4"/>
      <c r="G623" s="4"/>
      <c r="H623" s="4"/>
      <c r="I623" s="4"/>
      <c r="J623" s="4"/>
      <c r="K623" s="4"/>
      <c r="L623" s="4"/>
      <c r="M623" s="4"/>
      <c r="N623" s="4"/>
      <c r="P623" s="4"/>
      <c r="Q623" s="4"/>
      <c r="R623" s="4"/>
    </row>
    <row r="624" spans="1:18" ht="16.5" customHeight="1">
      <c r="A624" s="4"/>
      <c r="B624" s="4"/>
      <c r="C624" s="34"/>
      <c r="D624" s="4"/>
      <c r="E624" s="4"/>
      <c r="F624" s="4"/>
      <c r="G624" s="4"/>
      <c r="H624" s="4"/>
      <c r="I624" s="4"/>
      <c r="J624" s="4"/>
      <c r="K624" s="4"/>
      <c r="L624" s="4"/>
      <c r="M624" s="4"/>
      <c r="N624" s="4"/>
      <c r="P624" s="4"/>
      <c r="Q624" s="4"/>
      <c r="R624" s="4"/>
    </row>
    <row r="625" spans="1:18" ht="16.5" customHeight="1">
      <c r="A625" s="4"/>
      <c r="B625" s="4"/>
      <c r="C625" s="34"/>
      <c r="D625" s="4"/>
      <c r="E625" s="4"/>
      <c r="F625" s="4"/>
      <c r="G625" s="4"/>
      <c r="H625" s="4"/>
      <c r="I625" s="4"/>
      <c r="J625" s="4"/>
      <c r="K625" s="4"/>
      <c r="L625" s="4"/>
      <c r="M625" s="4"/>
      <c r="N625" s="4"/>
      <c r="P625" s="4"/>
      <c r="Q625" s="4"/>
      <c r="R625" s="4"/>
    </row>
    <row r="626" spans="1:18" ht="16.5" customHeight="1">
      <c r="A626" s="4"/>
      <c r="B626" s="4"/>
      <c r="C626" s="34"/>
      <c r="D626" s="4"/>
      <c r="E626" s="4"/>
      <c r="F626" s="4"/>
      <c r="G626" s="4"/>
      <c r="H626" s="4"/>
      <c r="I626" s="4"/>
      <c r="J626" s="4"/>
      <c r="K626" s="4"/>
      <c r="L626" s="4"/>
      <c r="M626" s="4"/>
      <c r="N626" s="4"/>
      <c r="P626" s="4"/>
      <c r="Q626" s="4"/>
      <c r="R626" s="4"/>
    </row>
    <row r="627" spans="1:18" ht="16.5" customHeight="1">
      <c r="A627" s="4"/>
      <c r="B627" s="4"/>
      <c r="C627" s="34"/>
      <c r="D627" s="4"/>
      <c r="E627" s="4"/>
      <c r="F627" s="4"/>
      <c r="G627" s="4"/>
      <c r="H627" s="4"/>
      <c r="I627" s="4"/>
      <c r="J627" s="4"/>
      <c r="K627" s="4"/>
      <c r="L627" s="4"/>
      <c r="M627" s="4"/>
      <c r="N627" s="4"/>
      <c r="P627" s="4"/>
      <c r="Q627" s="4"/>
      <c r="R627" s="4"/>
    </row>
    <row r="628" spans="1:18" ht="16.5" customHeight="1">
      <c r="A628" s="4"/>
      <c r="B628" s="4"/>
      <c r="C628" s="34"/>
      <c r="D628" s="4"/>
      <c r="E628" s="4"/>
      <c r="F628" s="4"/>
      <c r="G628" s="4"/>
      <c r="H628" s="4"/>
      <c r="I628" s="4"/>
      <c r="J628" s="4"/>
      <c r="K628" s="4"/>
      <c r="L628" s="4"/>
      <c r="M628" s="4"/>
      <c r="N628" s="4"/>
      <c r="P628" s="4"/>
      <c r="Q628" s="4"/>
      <c r="R628" s="4"/>
    </row>
    <row r="629" spans="1:18" ht="16.5" customHeight="1">
      <c r="A629" s="4"/>
      <c r="B629" s="4"/>
      <c r="C629" s="34"/>
      <c r="D629" s="4"/>
      <c r="E629" s="4"/>
      <c r="F629" s="4"/>
      <c r="G629" s="4"/>
      <c r="H629" s="4"/>
      <c r="I629" s="4"/>
      <c r="J629" s="4"/>
      <c r="K629" s="4"/>
      <c r="L629" s="4"/>
      <c r="M629" s="4"/>
      <c r="N629" s="4"/>
      <c r="P629" s="4"/>
      <c r="Q629" s="4"/>
      <c r="R629" s="4"/>
    </row>
    <row r="630" spans="1:18" ht="16.5" customHeight="1">
      <c r="A630" s="4"/>
      <c r="B630" s="4"/>
      <c r="C630" s="34"/>
      <c r="D630" s="4"/>
      <c r="E630" s="4"/>
      <c r="F630" s="4"/>
      <c r="G630" s="4"/>
      <c r="H630" s="4"/>
      <c r="I630" s="4"/>
      <c r="J630" s="4"/>
      <c r="K630" s="4"/>
      <c r="L630" s="4"/>
      <c r="M630" s="4"/>
      <c r="N630" s="4"/>
      <c r="P630" s="4"/>
      <c r="Q630" s="4"/>
      <c r="R630" s="4"/>
    </row>
    <row r="631" spans="1:18" ht="16.5" customHeight="1">
      <c r="A631" s="4"/>
      <c r="B631" s="4"/>
      <c r="C631" s="34"/>
      <c r="D631" s="4"/>
      <c r="E631" s="4"/>
      <c r="F631" s="4"/>
      <c r="G631" s="4"/>
      <c r="H631" s="4"/>
      <c r="I631" s="4"/>
      <c r="J631" s="4"/>
      <c r="K631" s="4"/>
      <c r="L631" s="4"/>
      <c r="M631" s="4"/>
      <c r="N631" s="4"/>
      <c r="P631" s="4"/>
      <c r="Q631" s="4"/>
      <c r="R631" s="4"/>
    </row>
    <row r="632" spans="1:18" ht="16.5" customHeight="1">
      <c r="A632" s="4"/>
      <c r="B632" s="4"/>
      <c r="C632" s="34"/>
      <c r="D632" s="4"/>
      <c r="E632" s="4"/>
      <c r="F632" s="4"/>
      <c r="G632" s="4"/>
      <c r="H632" s="4"/>
      <c r="I632" s="4"/>
      <c r="J632" s="4"/>
      <c r="K632" s="4"/>
      <c r="L632" s="4"/>
      <c r="M632" s="4"/>
      <c r="N632" s="4"/>
      <c r="P632" s="4"/>
      <c r="Q632" s="4"/>
      <c r="R632" s="4"/>
    </row>
    <row r="633" spans="1:18" ht="16.5" customHeight="1">
      <c r="A633" s="4"/>
      <c r="B633" s="4"/>
      <c r="C633" s="34"/>
      <c r="D633" s="4"/>
      <c r="E633" s="4"/>
      <c r="F633" s="4"/>
      <c r="G633" s="4"/>
      <c r="H633" s="4"/>
      <c r="I633" s="4"/>
      <c r="J633" s="4"/>
      <c r="K633" s="4"/>
      <c r="L633" s="4"/>
      <c r="M633" s="4"/>
      <c r="N633" s="4"/>
      <c r="P633" s="4"/>
      <c r="Q633" s="4"/>
      <c r="R633" s="4"/>
    </row>
    <row r="634" spans="1:18" ht="16.5" customHeight="1">
      <c r="A634" s="4"/>
      <c r="B634" s="4"/>
      <c r="C634" s="34"/>
      <c r="D634" s="4"/>
      <c r="E634" s="4"/>
      <c r="F634" s="4"/>
      <c r="G634" s="4"/>
      <c r="H634" s="4"/>
      <c r="I634" s="4"/>
      <c r="J634" s="4"/>
      <c r="K634" s="4"/>
      <c r="L634" s="4"/>
      <c r="M634" s="4"/>
      <c r="N634" s="4"/>
      <c r="P634" s="4"/>
      <c r="Q634" s="4"/>
      <c r="R634" s="4"/>
    </row>
    <row r="635" spans="1:18" ht="16.5" customHeight="1">
      <c r="A635" s="4"/>
      <c r="B635" s="4"/>
      <c r="C635" s="34"/>
      <c r="D635" s="4"/>
      <c r="E635" s="4"/>
      <c r="F635" s="4"/>
      <c r="G635" s="4"/>
      <c r="H635" s="4"/>
      <c r="I635" s="4"/>
      <c r="J635" s="4"/>
      <c r="K635" s="4"/>
      <c r="L635" s="4"/>
      <c r="M635" s="4"/>
      <c r="N635" s="4"/>
      <c r="P635" s="4"/>
      <c r="Q635" s="4"/>
      <c r="R635" s="4"/>
    </row>
    <row r="636" spans="1:18" ht="16.5" customHeight="1">
      <c r="A636" s="4"/>
      <c r="B636" s="4"/>
      <c r="C636" s="34"/>
      <c r="D636" s="4"/>
      <c r="E636" s="4"/>
      <c r="F636" s="4"/>
      <c r="G636" s="4"/>
      <c r="H636" s="4"/>
      <c r="I636" s="4"/>
      <c r="J636" s="4"/>
      <c r="K636" s="4"/>
      <c r="L636" s="4"/>
      <c r="M636" s="4"/>
      <c r="N636" s="4"/>
      <c r="P636" s="4"/>
      <c r="Q636" s="4"/>
      <c r="R636" s="4"/>
    </row>
    <row r="637" spans="1:18" ht="16.5" customHeight="1">
      <c r="A637" s="4"/>
      <c r="B637" s="4"/>
      <c r="C637" s="34"/>
      <c r="D637" s="4"/>
      <c r="E637" s="4"/>
      <c r="F637" s="4"/>
      <c r="G637" s="4"/>
      <c r="H637" s="4"/>
      <c r="I637" s="4"/>
      <c r="J637" s="4"/>
      <c r="K637" s="4"/>
      <c r="L637" s="4"/>
      <c r="M637" s="4"/>
      <c r="N637" s="4"/>
      <c r="P637" s="4"/>
      <c r="Q637" s="4"/>
      <c r="R637" s="4"/>
    </row>
    <row r="638" spans="1:18" ht="16.5" customHeight="1">
      <c r="A638" s="4"/>
      <c r="B638" s="4"/>
      <c r="C638" s="34"/>
      <c r="D638" s="4"/>
      <c r="E638" s="4"/>
      <c r="F638" s="4"/>
      <c r="G638" s="4"/>
      <c r="H638" s="4"/>
      <c r="I638" s="4"/>
      <c r="J638" s="4"/>
      <c r="K638" s="4"/>
      <c r="L638" s="4"/>
      <c r="M638" s="4"/>
      <c r="N638" s="4"/>
      <c r="P638" s="4"/>
      <c r="Q638" s="4"/>
      <c r="R638" s="4"/>
    </row>
    <row r="639" spans="1:18" ht="16.5" customHeight="1">
      <c r="A639" s="4"/>
      <c r="B639" s="4"/>
      <c r="C639" s="34"/>
      <c r="D639" s="4"/>
      <c r="E639" s="4"/>
      <c r="F639" s="4"/>
      <c r="G639" s="4"/>
      <c r="H639" s="4"/>
      <c r="I639" s="4"/>
      <c r="J639" s="4"/>
      <c r="K639" s="4"/>
      <c r="L639" s="4"/>
      <c r="M639" s="4"/>
      <c r="N639" s="4"/>
      <c r="P639" s="4"/>
      <c r="Q639" s="4"/>
      <c r="R639" s="4"/>
    </row>
    <row r="640" spans="1:18" ht="16.5" customHeight="1">
      <c r="A640" s="4"/>
      <c r="B640" s="4"/>
      <c r="C640" s="34"/>
      <c r="D640" s="4"/>
      <c r="E640" s="4"/>
      <c r="F640" s="4"/>
      <c r="G640" s="4"/>
      <c r="H640" s="4"/>
      <c r="I640" s="4"/>
      <c r="J640" s="4"/>
      <c r="K640" s="4"/>
      <c r="L640" s="4"/>
      <c r="M640" s="4"/>
      <c r="N640" s="4"/>
      <c r="P640" s="4"/>
      <c r="Q640" s="4"/>
      <c r="R640" s="4"/>
    </row>
    <row r="641" spans="1:18" ht="16.5" customHeight="1">
      <c r="A641" s="4"/>
      <c r="B641" s="4"/>
      <c r="C641" s="34"/>
      <c r="D641" s="4"/>
      <c r="E641" s="4"/>
      <c r="F641" s="4"/>
      <c r="G641" s="4"/>
      <c r="H641" s="4"/>
      <c r="I641" s="4"/>
      <c r="J641" s="4"/>
      <c r="K641" s="4"/>
      <c r="L641" s="4"/>
      <c r="M641" s="4"/>
      <c r="N641" s="4"/>
      <c r="P641" s="4"/>
      <c r="Q641" s="4"/>
      <c r="R641" s="4"/>
    </row>
    <row r="642" spans="1:18" ht="16.5" customHeight="1">
      <c r="A642" s="4"/>
      <c r="B642" s="4"/>
      <c r="C642" s="34"/>
      <c r="D642" s="4"/>
      <c r="E642" s="4"/>
      <c r="F642" s="4"/>
      <c r="G642" s="4"/>
      <c r="H642" s="4"/>
      <c r="I642" s="4"/>
      <c r="J642" s="4"/>
      <c r="K642" s="4"/>
      <c r="L642" s="4"/>
      <c r="M642" s="4"/>
      <c r="N642" s="4"/>
      <c r="P642" s="4"/>
      <c r="Q642" s="4"/>
      <c r="R642" s="4"/>
    </row>
    <row r="643" spans="1:18" ht="16.5" customHeight="1">
      <c r="A643" s="4"/>
      <c r="B643" s="4"/>
      <c r="C643" s="34"/>
      <c r="D643" s="4"/>
      <c r="E643" s="4"/>
      <c r="F643" s="4"/>
      <c r="G643" s="4"/>
      <c r="H643" s="4"/>
      <c r="I643" s="4"/>
      <c r="J643" s="4"/>
      <c r="K643" s="4"/>
      <c r="L643" s="4"/>
      <c r="M643" s="4"/>
      <c r="N643" s="4"/>
      <c r="P643" s="4"/>
      <c r="Q643" s="4"/>
      <c r="R643" s="4"/>
    </row>
    <row r="644" spans="1:18" ht="16.5" customHeight="1">
      <c r="A644" s="4"/>
      <c r="B644" s="4"/>
      <c r="C644" s="34"/>
      <c r="D644" s="4"/>
      <c r="E644" s="4"/>
      <c r="F644" s="4"/>
      <c r="G644" s="4"/>
      <c r="H644" s="4"/>
      <c r="I644" s="4"/>
      <c r="J644" s="4"/>
      <c r="K644" s="4"/>
      <c r="L644" s="4"/>
      <c r="M644" s="4"/>
      <c r="N644" s="4"/>
      <c r="P644" s="4"/>
      <c r="Q644" s="4"/>
      <c r="R644" s="4"/>
    </row>
    <row r="645" spans="1:18" ht="16.5" customHeight="1">
      <c r="A645" s="4"/>
      <c r="B645" s="4"/>
      <c r="C645" s="34"/>
      <c r="D645" s="4"/>
      <c r="E645" s="4"/>
      <c r="F645" s="4"/>
      <c r="G645" s="4"/>
      <c r="H645" s="4"/>
      <c r="I645" s="4"/>
      <c r="J645" s="4"/>
      <c r="K645" s="4"/>
      <c r="L645" s="4"/>
      <c r="M645" s="4"/>
      <c r="N645" s="4"/>
      <c r="P645" s="4"/>
      <c r="Q645" s="4"/>
      <c r="R645" s="4"/>
    </row>
    <row r="646" spans="1:18" ht="16.5" customHeight="1">
      <c r="A646" s="4"/>
      <c r="B646" s="4"/>
      <c r="C646" s="34"/>
      <c r="D646" s="4"/>
      <c r="E646" s="4"/>
      <c r="F646" s="4"/>
      <c r="G646" s="4"/>
      <c r="H646" s="4"/>
      <c r="I646" s="4"/>
      <c r="J646" s="4"/>
      <c r="K646" s="4"/>
      <c r="L646" s="4"/>
      <c r="M646" s="4"/>
      <c r="N646" s="4"/>
      <c r="P646" s="4"/>
      <c r="Q646" s="4"/>
      <c r="R646" s="4"/>
    </row>
    <row r="647" spans="1:18" ht="16.5" customHeight="1">
      <c r="A647" s="4"/>
      <c r="B647" s="4"/>
      <c r="C647" s="34"/>
      <c r="D647" s="4"/>
      <c r="E647" s="4"/>
      <c r="F647" s="4"/>
      <c r="G647" s="4"/>
      <c r="H647" s="4"/>
      <c r="I647" s="4"/>
      <c r="J647" s="4"/>
      <c r="K647" s="4"/>
      <c r="L647" s="4"/>
      <c r="M647" s="4"/>
      <c r="N647" s="4"/>
      <c r="P647" s="4"/>
      <c r="Q647" s="4"/>
      <c r="R647" s="4"/>
    </row>
    <row r="648" spans="1:18" ht="16.5" customHeight="1">
      <c r="A648" s="4"/>
      <c r="B648" s="4"/>
      <c r="C648" s="34"/>
      <c r="D648" s="4"/>
      <c r="E648" s="4"/>
      <c r="F648" s="4"/>
      <c r="G648" s="4"/>
      <c r="H648" s="4"/>
      <c r="I648" s="4"/>
      <c r="J648" s="4"/>
      <c r="K648" s="4"/>
      <c r="L648" s="4"/>
      <c r="M648" s="4"/>
      <c r="N648" s="4"/>
      <c r="P648" s="4"/>
      <c r="Q648" s="4"/>
      <c r="R648" s="4"/>
    </row>
    <row r="649" spans="1:18" ht="16.5" customHeight="1">
      <c r="A649" s="4"/>
      <c r="B649" s="4"/>
      <c r="C649" s="34"/>
      <c r="D649" s="4"/>
      <c r="E649" s="4"/>
      <c r="F649" s="4"/>
      <c r="G649" s="4"/>
      <c r="H649" s="4"/>
      <c r="I649" s="4"/>
      <c r="J649" s="4"/>
      <c r="K649" s="4"/>
      <c r="L649" s="4"/>
      <c r="M649" s="4"/>
      <c r="N649" s="4"/>
      <c r="P649" s="4"/>
      <c r="Q649" s="4"/>
      <c r="R649" s="4"/>
    </row>
    <row r="650" spans="1:18" ht="16.5" customHeight="1">
      <c r="A650" s="4"/>
      <c r="B650" s="4"/>
      <c r="C650" s="34"/>
      <c r="D650" s="4"/>
      <c r="E650" s="4"/>
      <c r="F650" s="4"/>
      <c r="G650" s="4"/>
      <c r="H650" s="4"/>
      <c r="I650" s="4"/>
      <c r="J650" s="4"/>
      <c r="K650" s="4"/>
      <c r="L650" s="4"/>
      <c r="M650" s="4"/>
      <c r="N650" s="4"/>
      <c r="P650" s="4"/>
      <c r="Q650" s="4"/>
      <c r="R650" s="4"/>
    </row>
    <row r="651" spans="1:18" ht="16.5" customHeight="1">
      <c r="A651" s="4"/>
      <c r="B651" s="4"/>
      <c r="C651" s="34"/>
      <c r="D651" s="4"/>
      <c r="E651" s="4"/>
      <c r="F651" s="4"/>
      <c r="G651" s="4"/>
      <c r="H651" s="4"/>
      <c r="I651" s="4"/>
      <c r="J651" s="4"/>
      <c r="K651" s="4"/>
      <c r="L651" s="4"/>
      <c r="M651" s="4"/>
      <c r="N651" s="4"/>
      <c r="P651" s="4"/>
      <c r="Q651" s="4"/>
      <c r="R651" s="4"/>
    </row>
    <row r="652" spans="1:18" ht="16.5" customHeight="1">
      <c r="A652" s="4"/>
      <c r="B652" s="4"/>
      <c r="C652" s="34"/>
      <c r="D652" s="4"/>
      <c r="E652" s="4"/>
      <c r="F652" s="4"/>
      <c r="G652" s="4"/>
      <c r="H652" s="4"/>
      <c r="I652" s="4"/>
      <c r="J652" s="4"/>
      <c r="K652" s="4"/>
      <c r="L652" s="4"/>
      <c r="M652" s="4"/>
      <c r="N652" s="4"/>
      <c r="P652" s="4"/>
      <c r="Q652" s="4"/>
      <c r="R652" s="4"/>
    </row>
    <row r="653" spans="1:18" ht="16.5" customHeight="1">
      <c r="A653" s="4"/>
      <c r="B653" s="4"/>
      <c r="C653" s="34"/>
      <c r="D653" s="4"/>
      <c r="E653" s="4"/>
      <c r="F653" s="4"/>
      <c r="G653" s="4"/>
      <c r="H653" s="4"/>
      <c r="I653" s="4"/>
      <c r="J653" s="4"/>
      <c r="K653" s="4"/>
      <c r="L653" s="4"/>
      <c r="M653" s="4"/>
      <c r="N653" s="4"/>
      <c r="P653" s="4"/>
      <c r="Q653" s="4"/>
      <c r="R653" s="4"/>
    </row>
    <row r="654" spans="1:18" ht="16.5" customHeight="1">
      <c r="A654" s="4"/>
      <c r="B654" s="4"/>
      <c r="C654" s="34"/>
      <c r="D654" s="4"/>
      <c r="E654" s="4"/>
      <c r="F654" s="4"/>
      <c r="G654" s="4"/>
      <c r="H654" s="4"/>
      <c r="I654" s="4"/>
      <c r="J654" s="4"/>
      <c r="K654" s="4"/>
      <c r="L654" s="4"/>
      <c r="M654" s="4"/>
      <c r="N654" s="4"/>
      <c r="P654" s="4"/>
      <c r="Q654" s="4"/>
      <c r="R654" s="4"/>
    </row>
    <row r="655" spans="1:18" ht="16.5" customHeight="1">
      <c r="A655" s="4"/>
      <c r="B655" s="4"/>
      <c r="C655" s="34"/>
      <c r="D655" s="4"/>
      <c r="E655" s="4"/>
      <c r="F655" s="4"/>
      <c r="G655" s="4"/>
      <c r="H655" s="4"/>
      <c r="I655" s="4"/>
      <c r="J655" s="4"/>
      <c r="K655" s="4"/>
      <c r="L655" s="4"/>
      <c r="M655" s="4"/>
      <c r="N655" s="4"/>
      <c r="P655" s="4"/>
      <c r="Q655" s="4"/>
      <c r="R655" s="4"/>
    </row>
    <row r="656" spans="1:18" ht="16.5" customHeight="1">
      <c r="A656" s="4"/>
      <c r="B656" s="4"/>
      <c r="C656" s="34"/>
      <c r="D656" s="4"/>
      <c r="E656" s="4"/>
      <c r="F656" s="4"/>
      <c r="G656" s="4"/>
      <c r="H656" s="4"/>
      <c r="I656" s="4"/>
      <c r="J656" s="4"/>
      <c r="K656" s="4"/>
      <c r="L656" s="4"/>
      <c r="M656" s="4"/>
      <c r="N656" s="4"/>
      <c r="P656" s="4"/>
      <c r="Q656" s="4"/>
      <c r="R656" s="4"/>
    </row>
    <row r="657" spans="1:18" ht="16.5" customHeight="1">
      <c r="A657" s="4"/>
      <c r="B657" s="4"/>
      <c r="C657" s="34"/>
      <c r="D657" s="4"/>
      <c r="E657" s="4"/>
      <c r="F657" s="4"/>
      <c r="G657" s="4"/>
      <c r="H657" s="4"/>
      <c r="I657" s="4"/>
      <c r="J657" s="4"/>
      <c r="K657" s="4"/>
      <c r="L657" s="4"/>
      <c r="M657" s="4"/>
      <c r="N657" s="4"/>
      <c r="P657" s="4"/>
      <c r="Q657" s="4"/>
      <c r="R657" s="4"/>
    </row>
    <row r="658" spans="1:18" ht="16.5" customHeight="1">
      <c r="A658" s="4"/>
      <c r="B658" s="4"/>
      <c r="C658" s="34"/>
      <c r="D658" s="4"/>
      <c r="E658" s="4"/>
      <c r="F658" s="4"/>
      <c r="G658" s="4"/>
      <c r="H658" s="4"/>
      <c r="I658" s="4"/>
      <c r="J658" s="4"/>
      <c r="K658" s="4"/>
      <c r="L658" s="4"/>
      <c r="M658" s="4"/>
      <c r="N658" s="4"/>
      <c r="P658" s="4"/>
      <c r="Q658" s="4"/>
      <c r="R658" s="4"/>
    </row>
    <row r="659" spans="1:18" ht="16.5" customHeight="1">
      <c r="A659" s="4"/>
      <c r="B659" s="4"/>
      <c r="C659" s="34"/>
      <c r="D659" s="4"/>
      <c r="E659" s="4"/>
      <c r="F659" s="4"/>
      <c r="G659" s="4"/>
      <c r="H659" s="4"/>
      <c r="I659" s="4"/>
      <c r="J659" s="4"/>
      <c r="K659" s="4"/>
      <c r="L659" s="4"/>
      <c r="M659" s="4"/>
      <c r="N659" s="4"/>
      <c r="P659" s="4"/>
      <c r="Q659" s="4"/>
      <c r="R659" s="4"/>
    </row>
    <row r="660" spans="1:18" ht="16.5" customHeight="1">
      <c r="A660" s="4"/>
      <c r="B660" s="4"/>
      <c r="C660" s="34"/>
      <c r="D660" s="4"/>
      <c r="E660" s="4"/>
      <c r="F660" s="4"/>
      <c r="G660" s="4"/>
      <c r="H660" s="4"/>
      <c r="I660" s="4"/>
      <c r="J660" s="4"/>
      <c r="K660" s="4"/>
      <c r="L660" s="4"/>
      <c r="M660" s="4"/>
      <c r="N660" s="4"/>
      <c r="P660" s="4"/>
      <c r="Q660" s="4"/>
      <c r="R660" s="4"/>
    </row>
    <row r="661" spans="1:18" ht="16.5" customHeight="1">
      <c r="A661" s="4"/>
      <c r="B661" s="4"/>
      <c r="C661" s="34"/>
      <c r="D661" s="4"/>
      <c r="E661" s="4"/>
      <c r="F661" s="4"/>
      <c r="G661" s="4"/>
      <c r="H661" s="4"/>
      <c r="I661" s="4"/>
      <c r="J661" s="4"/>
      <c r="K661" s="4"/>
      <c r="L661" s="4"/>
      <c r="M661" s="4"/>
      <c r="N661" s="4"/>
      <c r="P661" s="4"/>
      <c r="Q661" s="4"/>
      <c r="R661" s="4"/>
    </row>
    <row r="662" spans="1:18" ht="16.5" customHeight="1">
      <c r="A662" s="4"/>
      <c r="B662" s="4"/>
      <c r="C662" s="34"/>
      <c r="D662" s="4"/>
      <c r="E662" s="4"/>
      <c r="F662" s="4"/>
      <c r="G662" s="4"/>
      <c r="H662" s="4"/>
      <c r="I662" s="4"/>
      <c r="J662" s="4"/>
      <c r="K662" s="4"/>
      <c r="L662" s="4"/>
      <c r="M662" s="4"/>
      <c r="N662" s="4"/>
      <c r="P662" s="4"/>
      <c r="Q662" s="4"/>
      <c r="R662" s="4"/>
    </row>
    <row r="663" spans="1:18" ht="16.5" customHeight="1">
      <c r="A663" s="4"/>
      <c r="B663" s="4"/>
      <c r="C663" s="34"/>
      <c r="D663" s="4"/>
      <c r="E663" s="4"/>
      <c r="F663" s="4"/>
      <c r="G663" s="4"/>
      <c r="H663" s="4"/>
      <c r="I663" s="4"/>
      <c r="J663" s="4"/>
      <c r="K663" s="4"/>
      <c r="L663" s="4"/>
      <c r="M663" s="4"/>
      <c r="N663" s="4"/>
      <c r="P663" s="4"/>
      <c r="Q663" s="4"/>
      <c r="R663" s="4"/>
    </row>
    <row r="664" spans="1:18" ht="16.5" customHeight="1">
      <c r="A664" s="4"/>
      <c r="B664" s="4"/>
      <c r="C664" s="34"/>
      <c r="D664" s="4"/>
      <c r="E664" s="4"/>
      <c r="F664" s="4"/>
      <c r="G664" s="4"/>
      <c r="H664" s="4"/>
      <c r="I664" s="4"/>
      <c r="J664" s="4"/>
      <c r="K664" s="4"/>
      <c r="L664" s="4"/>
      <c r="M664" s="4"/>
      <c r="N664" s="4"/>
      <c r="P664" s="4"/>
      <c r="Q664" s="4"/>
      <c r="R664" s="4"/>
    </row>
    <row r="665" spans="1:18" ht="16.5" customHeight="1">
      <c r="A665" s="4"/>
      <c r="B665" s="4"/>
      <c r="C665" s="34"/>
      <c r="D665" s="4"/>
      <c r="E665" s="4"/>
      <c r="F665" s="4"/>
      <c r="G665" s="4"/>
      <c r="H665" s="4"/>
      <c r="I665" s="4"/>
      <c r="J665" s="4"/>
      <c r="K665" s="4"/>
      <c r="L665" s="4"/>
      <c r="M665" s="4"/>
      <c r="N665" s="4"/>
      <c r="P665" s="4"/>
      <c r="Q665" s="4"/>
      <c r="R665" s="4"/>
    </row>
    <row r="666" spans="1:18" ht="16.5" customHeight="1">
      <c r="A666" s="4"/>
      <c r="B666" s="4"/>
      <c r="C666" s="34"/>
      <c r="D666" s="4"/>
      <c r="E666" s="4"/>
      <c r="F666" s="4"/>
      <c r="G666" s="4"/>
      <c r="H666" s="4"/>
      <c r="I666" s="4"/>
      <c r="J666" s="4"/>
      <c r="K666" s="4"/>
      <c r="L666" s="4"/>
      <c r="M666" s="4"/>
      <c r="N666" s="4"/>
      <c r="P666" s="4"/>
      <c r="Q666" s="4"/>
      <c r="R666" s="4"/>
    </row>
    <row r="667" spans="1:18" ht="16.5" customHeight="1">
      <c r="A667" s="4"/>
      <c r="B667" s="4"/>
      <c r="C667" s="34"/>
      <c r="D667" s="4"/>
      <c r="E667" s="4"/>
      <c r="F667" s="4"/>
      <c r="G667" s="4"/>
      <c r="H667" s="4"/>
      <c r="I667" s="4"/>
      <c r="J667" s="4"/>
      <c r="K667" s="4"/>
      <c r="L667" s="4"/>
      <c r="M667" s="4"/>
      <c r="N667" s="4"/>
      <c r="P667" s="4"/>
      <c r="Q667" s="4"/>
      <c r="R667" s="4"/>
    </row>
    <row r="668" spans="1:18" ht="16.5" customHeight="1">
      <c r="A668" s="4"/>
      <c r="B668" s="4"/>
      <c r="C668" s="34"/>
      <c r="D668" s="4"/>
      <c r="E668" s="4"/>
      <c r="F668" s="4"/>
      <c r="G668" s="4"/>
      <c r="H668" s="4"/>
      <c r="I668" s="4"/>
      <c r="J668" s="4"/>
      <c r="K668" s="4"/>
      <c r="L668" s="4"/>
      <c r="M668" s="4"/>
      <c r="N668" s="4"/>
      <c r="P668" s="4"/>
      <c r="Q668" s="4"/>
      <c r="R668" s="4"/>
    </row>
    <row r="669" spans="1:18" ht="16.5" customHeight="1">
      <c r="A669" s="4"/>
      <c r="B669" s="4"/>
      <c r="C669" s="34"/>
      <c r="D669" s="4"/>
      <c r="E669" s="4"/>
      <c r="F669" s="4"/>
      <c r="G669" s="4"/>
      <c r="H669" s="4"/>
      <c r="I669" s="4"/>
      <c r="J669" s="4"/>
      <c r="K669" s="4"/>
      <c r="L669" s="4"/>
      <c r="M669" s="4"/>
      <c r="N669" s="4"/>
      <c r="P669" s="4"/>
      <c r="Q669" s="4"/>
      <c r="R669" s="4"/>
    </row>
    <row r="670" spans="1:18" ht="16.5" customHeight="1">
      <c r="A670" s="4"/>
      <c r="B670" s="4"/>
      <c r="C670" s="34"/>
      <c r="D670" s="4"/>
      <c r="E670" s="4"/>
      <c r="F670" s="4"/>
      <c r="G670" s="4"/>
      <c r="H670" s="4"/>
      <c r="I670" s="4"/>
      <c r="J670" s="4"/>
      <c r="K670" s="4"/>
      <c r="L670" s="4"/>
      <c r="M670" s="4"/>
      <c r="N670" s="4"/>
      <c r="P670" s="4"/>
      <c r="Q670" s="4"/>
      <c r="R670" s="4"/>
    </row>
    <row r="671" spans="1:18" ht="16.5" customHeight="1">
      <c r="A671" s="4"/>
      <c r="B671" s="4"/>
      <c r="C671" s="34"/>
      <c r="D671" s="4"/>
      <c r="E671" s="4"/>
      <c r="F671" s="4"/>
      <c r="G671" s="4"/>
      <c r="H671" s="4"/>
      <c r="I671" s="4"/>
      <c r="J671" s="4"/>
      <c r="K671" s="4"/>
      <c r="L671" s="4"/>
      <c r="M671" s="4"/>
      <c r="N671" s="4"/>
      <c r="P671" s="4"/>
      <c r="Q671" s="4"/>
      <c r="R671" s="4"/>
    </row>
    <row r="672" spans="1:18" ht="16.5" customHeight="1">
      <c r="A672" s="4"/>
      <c r="B672" s="4"/>
      <c r="C672" s="34"/>
      <c r="D672" s="4"/>
      <c r="E672" s="4"/>
      <c r="F672" s="4"/>
      <c r="G672" s="4"/>
      <c r="H672" s="4"/>
      <c r="I672" s="4"/>
      <c r="J672" s="4"/>
      <c r="K672" s="4"/>
      <c r="L672" s="4"/>
      <c r="M672" s="4"/>
      <c r="N672" s="4"/>
      <c r="P672" s="4"/>
      <c r="Q672" s="4"/>
      <c r="R672" s="4"/>
    </row>
    <row r="673" spans="1:18" ht="16.5" customHeight="1">
      <c r="A673" s="4"/>
      <c r="B673" s="4"/>
      <c r="C673" s="34"/>
      <c r="D673" s="4"/>
      <c r="E673" s="4"/>
      <c r="F673" s="4"/>
      <c r="G673" s="4"/>
      <c r="H673" s="4"/>
      <c r="I673" s="4"/>
      <c r="J673" s="4"/>
      <c r="K673" s="4"/>
      <c r="L673" s="4"/>
      <c r="M673" s="4"/>
      <c r="N673" s="4"/>
      <c r="P673" s="4"/>
      <c r="Q673" s="4"/>
      <c r="R673" s="4"/>
    </row>
    <row r="674" spans="1:18" ht="16.5" customHeight="1">
      <c r="A674" s="4"/>
      <c r="B674" s="4"/>
      <c r="C674" s="34"/>
      <c r="D674" s="4"/>
      <c r="E674" s="4"/>
      <c r="F674" s="4"/>
      <c r="G674" s="4"/>
      <c r="H674" s="4"/>
      <c r="I674" s="4"/>
      <c r="J674" s="4"/>
      <c r="K674" s="4"/>
      <c r="L674" s="4"/>
      <c r="M674" s="4"/>
      <c r="N674" s="4"/>
      <c r="P674" s="4"/>
      <c r="Q674" s="4"/>
      <c r="R674" s="4"/>
    </row>
    <row r="675" spans="1:18" ht="16.5" customHeight="1">
      <c r="A675" s="4"/>
      <c r="B675" s="4"/>
      <c r="C675" s="34"/>
      <c r="D675" s="4"/>
      <c r="E675" s="4"/>
      <c r="F675" s="4"/>
      <c r="G675" s="4"/>
      <c r="H675" s="4"/>
      <c r="I675" s="4"/>
      <c r="J675" s="4"/>
      <c r="K675" s="4"/>
      <c r="L675" s="4"/>
      <c r="M675" s="4"/>
      <c r="N675" s="4"/>
      <c r="P675" s="4"/>
      <c r="Q675" s="4"/>
      <c r="R675" s="4"/>
    </row>
    <row r="676" spans="1:18" ht="16.5" customHeight="1">
      <c r="A676" s="4"/>
      <c r="B676" s="4"/>
      <c r="C676" s="34"/>
      <c r="D676" s="4"/>
      <c r="E676" s="4"/>
      <c r="F676" s="4"/>
      <c r="G676" s="4"/>
      <c r="H676" s="4"/>
      <c r="I676" s="4"/>
      <c r="J676" s="4"/>
      <c r="K676" s="4"/>
      <c r="L676" s="4"/>
      <c r="M676" s="4"/>
      <c r="N676" s="4"/>
      <c r="P676" s="4"/>
      <c r="Q676" s="4"/>
      <c r="R676" s="4"/>
    </row>
    <row r="677" spans="1:18" ht="16.5" customHeight="1">
      <c r="A677" s="4"/>
      <c r="B677" s="4"/>
      <c r="C677" s="34"/>
      <c r="D677" s="4"/>
      <c r="E677" s="4"/>
      <c r="F677" s="4"/>
      <c r="G677" s="4"/>
      <c r="H677" s="4"/>
      <c r="I677" s="4"/>
      <c r="J677" s="4"/>
      <c r="K677" s="4"/>
      <c r="L677" s="4"/>
      <c r="M677" s="4"/>
      <c r="N677" s="4"/>
      <c r="P677" s="4"/>
      <c r="Q677" s="4"/>
      <c r="R677" s="4"/>
    </row>
    <row r="678" spans="1:18" ht="16.5" customHeight="1">
      <c r="A678" s="4"/>
      <c r="B678" s="4"/>
      <c r="C678" s="34"/>
      <c r="D678" s="4"/>
      <c r="E678" s="4"/>
      <c r="F678" s="4"/>
      <c r="G678" s="4"/>
      <c r="H678" s="4"/>
      <c r="I678" s="4"/>
      <c r="J678" s="4"/>
      <c r="K678" s="4"/>
      <c r="L678" s="4"/>
      <c r="M678" s="4"/>
      <c r="N678" s="4"/>
      <c r="P678" s="4"/>
      <c r="Q678" s="4"/>
      <c r="R678" s="4"/>
    </row>
    <row r="679" spans="1:18" ht="16.5" customHeight="1">
      <c r="A679" s="4"/>
      <c r="B679" s="4"/>
      <c r="C679" s="34"/>
      <c r="D679" s="4"/>
      <c r="E679" s="4"/>
      <c r="F679" s="4"/>
      <c r="G679" s="4"/>
      <c r="H679" s="4"/>
      <c r="I679" s="4"/>
      <c r="J679" s="4"/>
      <c r="K679" s="4"/>
      <c r="L679" s="4"/>
      <c r="M679" s="4"/>
      <c r="N679" s="4"/>
      <c r="P679" s="4"/>
      <c r="Q679" s="4"/>
      <c r="R679" s="4"/>
    </row>
    <row r="680" spans="1:18" ht="16.5" customHeight="1">
      <c r="A680" s="4"/>
      <c r="B680" s="4"/>
      <c r="C680" s="34"/>
      <c r="D680" s="4"/>
      <c r="E680" s="4"/>
      <c r="F680" s="4"/>
      <c r="G680" s="4"/>
      <c r="H680" s="4"/>
      <c r="I680" s="4"/>
      <c r="J680" s="4"/>
      <c r="K680" s="4"/>
      <c r="L680" s="4"/>
      <c r="M680" s="4"/>
      <c r="N680" s="4"/>
      <c r="P680" s="4"/>
      <c r="Q680" s="4"/>
      <c r="R680" s="4"/>
    </row>
    <row r="681" spans="1:18" ht="16.5" customHeight="1">
      <c r="A681" s="4"/>
      <c r="B681" s="4"/>
      <c r="C681" s="34"/>
      <c r="D681" s="4"/>
      <c r="E681" s="4"/>
      <c r="F681" s="4"/>
      <c r="G681" s="4"/>
      <c r="H681" s="4"/>
      <c r="I681" s="4"/>
      <c r="J681" s="4"/>
      <c r="K681" s="4"/>
      <c r="L681" s="4"/>
      <c r="M681" s="4"/>
      <c r="N681" s="4"/>
      <c r="P681" s="4"/>
      <c r="Q681" s="4"/>
      <c r="R681" s="4"/>
    </row>
    <row r="682" spans="1:18" ht="16.5" customHeight="1">
      <c r="A682" s="4"/>
      <c r="B682" s="4"/>
      <c r="C682" s="34"/>
      <c r="D682" s="4"/>
      <c r="E682" s="4"/>
      <c r="F682" s="4"/>
      <c r="G682" s="4"/>
      <c r="H682" s="4"/>
      <c r="I682" s="4"/>
      <c r="J682" s="4"/>
      <c r="K682" s="4"/>
      <c r="L682" s="4"/>
      <c r="M682" s="4"/>
      <c r="N682" s="4"/>
      <c r="P682" s="4"/>
      <c r="Q682" s="4"/>
      <c r="R682" s="4"/>
    </row>
    <row r="683" spans="1:18" ht="16.5" customHeight="1">
      <c r="A683" s="4"/>
      <c r="B683" s="4"/>
      <c r="C683" s="34"/>
      <c r="D683" s="4"/>
      <c r="E683" s="4"/>
      <c r="F683" s="4"/>
      <c r="G683" s="4"/>
      <c r="H683" s="4"/>
      <c r="I683" s="4"/>
      <c r="J683" s="4"/>
      <c r="K683" s="4"/>
      <c r="L683" s="4"/>
      <c r="M683" s="4"/>
      <c r="N683" s="4"/>
      <c r="P683" s="4"/>
      <c r="Q683" s="4"/>
      <c r="R683" s="4"/>
    </row>
    <row r="684" spans="1:18" ht="16.5" customHeight="1">
      <c r="A684" s="4"/>
      <c r="B684" s="4"/>
      <c r="C684" s="34"/>
      <c r="D684" s="4"/>
      <c r="E684" s="4"/>
      <c r="F684" s="4"/>
      <c r="G684" s="4"/>
      <c r="H684" s="4"/>
      <c r="I684" s="4"/>
      <c r="J684" s="4"/>
      <c r="K684" s="4"/>
      <c r="L684" s="4"/>
      <c r="M684" s="4"/>
      <c r="N684" s="4"/>
      <c r="P684" s="4"/>
      <c r="Q684" s="4"/>
      <c r="R684" s="4"/>
    </row>
    <row r="685" spans="1:18" ht="16.5" customHeight="1">
      <c r="A685" s="4"/>
      <c r="B685" s="4"/>
      <c r="C685" s="34"/>
      <c r="D685" s="4"/>
      <c r="E685" s="4"/>
      <c r="F685" s="4"/>
      <c r="G685" s="4"/>
      <c r="H685" s="4"/>
      <c r="I685" s="4"/>
      <c r="J685" s="4"/>
      <c r="K685" s="4"/>
      <c r="L685" s="4"/>
      <c r="M685" s="4"/>
      <c r="N685" s="4"/>
      <c r="P685" s="4"/>
      <c r="Q685" s="4"/>
      <c r="R685" s="4"/>
    </row>
    <row r="686" spans="1:18" ht="16.5" customHeight="1">
      <c r="A686" s="4"/>
      <c r="B686" s="4"/>
      <c r="C686" s="34"/>
      <c r="D686" s="4"/>
      <c r="E686" s="4"/>
      <c r="F686" s="4"/>
      <c r="G686" s="4"/>
      <c r="H686" s="4"/>
      <c r="I686" s="4"/>
      <c r="J686" s="4"/>
      <c r="K686" s="4"/>
      <c r="L686" s="4"/>
      <c r="M686" s="4"/>
      <c r="N686" s="4"/>
      <c r="P686" s="4"/>
      <c r="Q686" s="4"/>
      <c r="R686" s="4"/>
    </row>
    <row r="687" spans="1:18" ht="16.5" customHeight="1">
      <c r="A687" s="4"/>
      <c r="B687" s="4"/>
      <c r="C687" s="34"/>
      <c r="D687" s="4"/>
      <c r="E687" s="4"/>
      <c r="F687" s="4"/>
      <c r="G687" s="4"/>
      <c r="H687" s="4"/>
      <c r="I687" s="4"/>
      <c r="J687" s="4"/>
      <c r="K687" s="4"/>
      <c r="L687" s="4"/>
      <c r="M687" s="4"/>
      <c r="N687" s="4"/>
      <c r="P687" s="4"/>
      <c r="Q687" s="4"/>
      <c r="R687" s="4"/>
    </row>
    <row r="688" spans="1:18" ht="16.5" customHeight="1">
      <c r="A688" s="4"/>
      <c r="B688" s="4"/>
      <c r="C688" s="34"/>
      <c r="D688" s="4"/>
      <c r="E688" s="4"/>
      <c r="F688" s="4"/>
      <c r="G688" s="4"/>
      <c r="H688" s="4"/>
      <c r="I688" s="4"/>
      <c r="J688" s="4"/>
      <c r="K688" s="4"/>
      <c r="L688" s="4"/>
      <c r="M688" s="4"/>
      <c r="N688" s="4"/>
      <c r="P688" s="4"/>
      <c r="Q688" s="4"/>
      <c r="R688" s="4"/>
    </row>
    <row r="689" spans="1:18" ht="16.5" customHeight="1">
      <c r="A689" s="4"/>
      <c r="B689" s="4"/>
      <c r="C689" s="34"/>
      <c r="D689" s="4"/>
      <c r="E689" s="4"/>
      <c r="F689" s="4"/>
      <c r="G689" s="4"/>
      <c r="H689" s="4"/>
      <c r="I689" s="4"/>
      <c r="J689" s="4"/>
      <c r="K689" s="4"/>
      <c r="L689" s="4"/>
      <c r="M689" s="4"/>
      <c r="N689" s="4"/>
      <c r="P689" s="4"/>
      <c r="Q689" s="4"/>
      <c r="R689" s="4"/>
    </row>
    <row r="690" spans="1:18" ht="16.5" customHeight="1">
      <c r="A690" s="4"/>
      <c r="B690" s="4"/>
      <c r="C690" s="34"/>
      <c r="D690" s="4"/>
      <c r="E690" s="4"/>
      <c r="F690" s="4"/>
      <c r="G690" s="4"/>
      <c r="H690" s="4"/>
      <c r="I690" s="4"/>
      <c r="J690" s="4"/>
      <c r="K690" s="4"/>
      <c r="L690" s="4"/>
      <c r="M690" s="4"/>
      <c r="N690" s="4"/>
      <c r="P690" s="4"/>
      <c r="Q690" s="4"/>
      <c r="R690" s="4"/>
    </row>
    <row r="691" spans="1:18" ht="16.5" customHeight="1">
      <c r="A691" s="4"/>
      <c r="B691" s="4"/>
      <c r="C691" s="34"/>
      <c r="D691" s="4"/>
      <c r="E691" s="4"/>
      <c r="F691" s="4"/>
      <c r="G691" s="4"/>
      <c r="H691" s="4"/>
      <c r="I691" s="4"/>
      <c r="J691" s="4"/>
      <c r="K691" s="4"/>
      <c r="L691" s="4"/>
      <c r="M691" s="4"/>
      <c r="N691" s="4"/>
      <c r="P691" s="4"/>
      <c r="Q691" s="4"/>
      <c r="R691" s="4"/>
    </row>
    <row r="692" spans="1:18" ht="16.5" customHeight="1">
      <c r="A692" s="4"/>
      <c r="B692" s="4"/>
      <c r="C692" s="34"/>
      <c r="D692" s="4"/>
      <c r="E692" s="4"/>
      <c r="F692" s="4"/>
      <c r="G692" s="4"/>
      <c r="H692" s="4"/>
      <c r="I692" s="4"/>
      <c r="J692" s="4"/>
      <c r="K692" s="4"/>
      <c r="L692" s="4"/>
      <c r="M692" s="4"/>
      <c r="N692" s="4"/>
      <c r="P692" s="4"/>
      <c r="Q692" s="4"/>
      <c r="R692" s="4"/>
    </row>
    <row r="693" spans="1:18" ht="16.5" customHeight="1">
      <c r="A693" s="4"/>
      <c r="B693" s="4"/>
      <c r="C693" s="34"/>
      <c r="D693" s="4"/>
      <c r="E693" s="4"/>
      <c r="F693" s="4"/>
      <c r="G693" s="4"/>
      <c r="H693" s="4"/>
      <c r="I693" s="4"/>
      <c r="J693" s="4"/>
      <c r="K693" s="4"/>
      <c r="L693" s="4"/>
      <c r="M693" s="4"/>
      <c r="N693" s="4"/>
      <c r="P693" s="4"/>
      <c r="Q693" s="4"/>
      <c r="R693" s="4"/>
    </row>
    <row r="694" spans="1:18" ht="16.5" customHeight="1">
      <c r="A694" s="4"/>
      <c r="B694" s="4"/>
      <c r="C694" s="34"/>
      <c r="D694" s="4"/>
      <c r="E694" s="4"/>
      <c r="F694" s="4"/>
      <c r="G694" s="4"/>
      <c r="H694" s="4"/>
      <c r="I694" s="4"/>
      <c r="J694" s="4"/>
      <c r="K694" s="4"/>
      <c r="L694" s="4"/>
      <c r="M694" s="4"/>
      <c r="N694" s="4"/>
      <c r="P694" s="4"/>
      <c r="Q694" s="4"/>
      <c r="R694" s="4"/>
    </row>
    <row r="695" spans="1:18" ht="16.5" customHeight="1">
      <c r="A695" s="4"/>
      <c r="B695" s="4"/>
      <c r="C695" s="34"/>
      <c r="D695" s="4"/>
      <c r="E695" s="4"/>
      <c r="F695" s="4"/>
      <c r="G695" s="4"/>
      <c r="H695" s="4"/>
      <c r="I695" s="4"/>
      <c r="J695" s="4"/>
      <c r="K695" s="4"/>
      <c r="L695" s="4"/>
      <c r="M695" s="4"/>
      <c r="N695" s="4"/>
      <c r="P695" s="4"/>
      <c r="Q695" s="4"/>
      <c r="R695" s="4"/>
    </row>
    <row r="696" spans="1:18" ht="16.5" customHeight="1">
      <c r="A696" s="4"/>
      <c r="B696" s="4"/>
      <c r="C696" s="34"/>
      <c r="D696" s="4"/>
      <c r="E696" s="4"/>
      <c r="F696" s="4"/>
      <c r="G696" s="4"/>
      <c r="H696" s="4"/>
      <c r="I696" s="4"/>
      <c r="J696" s="4"/>
      <c r="K696" s="4"/>
      <c r="L696" s="4"/>
      <c r="M696" s="4"/>
      <c r="N696" s="4"/>
      <c r="P696" s="4"/>
      <c r="Q696" s="4"/>
      <c r="R696" s="4"/>
    </row>
    <row r="697" spans="1:18" ht="16.5" customHeight="1">
      <c r="A697" s="4"/>
      <c r="B697" s="4"/>
      <c r="C697" s="34"/>
      <c r="D697" s="4"/>
      <c r="E697" s="4"/>
      <c r="F697" s="4"/>
      <c r="G697" s="4"/>
      <c r="H697" s="4"/>
      <c r="I697" s="4"/>
      <c r="J697" s="4"/>
      <c r="K697" s="4"/>
      <c r="L697" s="4"/>
      <c r="M697" s="4"/>
      <c r="N697" s="4"/>
      <c r="P697" s="4"/>
      <c r="Q697" s="4"/>
      <c r="R697" s="4"/>
    </row>
    <row r="698" spans="1:18" ht="16.5" customHeight="1">
      <c r="A698" s="4"/>
      <c r="B698" s="4"/>
      <c r="C698" s="34"/>
      <c r="D698" s="4"/>
      <c r="E698" s="4"/>
      <c r="F698" s="4"/>
      <c r="G698" s="4"/>
      <c r="H698" s="4"/>
      <c r="I698" s="4"/>
      <c r="J698" s="4"/>
      <c r="K698" s="4"/>
      <c r="L698" s="4"/>
      <c r="M698" s="4"/>
      <c r="N698" s="4"/>
      <c r="P698" s="4"/>
      <c r="Q698" s="4"/>
      <c r="R698" s="4"/>
    </row>
    <row r="699" spans="1:18" ht="16.5" customHeight="1">
      <c r="A699" s="4"/>
      <c r="B699" s="4"/>
      <c r="C699" s="34"/>
      <c r="D699" s="4"/>
      <c r="E699" s="4"/>
      <c r="F699" s="4"/>
      <c r="G699" s="4"/>
      <c r="H699" s="4"/>
      <c r="I699" s="4"/>
      <c r="J699" s="4"/>
      <c r="K699" s="4"/>
      <c r="L699" s="4"/>
      <c r="M699" s="4"/>
      <c r="N699" s="4"/>
      <c r="P699" s="4"/>
      <c r="Q699" s="4"/>
      <c r="R699" s="4"/>
    </row>
    <row r="700" spans="1:18" ht="16.5" customHeight="1">
      <c r="A700" s="4"/>
      <c r="B700" s="4"/>
      <c r="C700" s="34"/>
      <c r="D700" s="4"/>
      <c r="E700" s="4"/>
      <c r="F700" s="4"/>
      <c r="G700" s="4"/>
      <c r="H700" s="4"/>
      <c r="I700" s="4"/>
      <c r="J700" s="4"/>
      <c r="K700" s="4"/>
      <c r="L700" s="4"/>
      <c r="M700" s="4"/>
      <c r="N700" s="4"/>
      <c r="P700" s="4"/>
      <c r="Q700" s="4"/>
      <c r="R700" s="4"/>
    </row>
    <row r="701" spans="1:18" ht="16.5" customHeight="1">
      <c r="A701" s="4"/>
      <c r="B701" s="4"/>
      <c r="C701" s="34"/>
      <c r="D701" s="4"/>
      <c r="E701" s="4"/>
      <c r="F701" s="4"/>
      <c r="G701" s="4"/>
      <c r="H701" s="4"/>
      <c r="I701" s="4"/>
      <c r="J701" s="4"/>
      <c r="K701" s="4"/>
      <c r="L701" s="4"/>
      <c r="M701" s="4"/>
      <c r="N701" s="4"/>
      <c r="P701" s="4"/>
      <c r="Q701" s="4"/>
      <c r="R701" s="4"/>
    </row>
    <row r="702" spans="1:18" ht="16.5" customHeight="1">
      <c r="A702" s="4"/>
      <c r="B702" s="4"/>
      <c r="C702" s="34"/>
      <c r="D702" s="4"/>
      <c r="E702" s="4"/>
      <c r="F702" s="4"/>
      <c r="G702" s="4"/>
      <c r="H702" s="4"/>
      <c r="I702" s="4"/>
      <c r="J702" s="4"/>
      <c r="K702" s="4"/>
      <c r="L702" s="4"/>
      <c r="M702" s="4"/>
      <c r="N702" s="4"/>
      <c r="P702" s="4"/>
      <c r="Q702" s="4"/>
      <c r="R702" s="4"/>
    </row>
    <row r="703" spans="1:18" ht="16.5" customHeight="1">
      <c r="A703" s="4"/>
      <c r="B703" s="4"/>
      <c r="C703" s="34"/>
      <c r="D703" s="4"/>
      <c r="E703" s="4"/>
      <c r="F703" s="4"/>
      <c r="G703" s="4"/>
      <c r="H703" s="4"/>
      <c r="I703" s="4"/>
      <c r="J703" s="4"/>
      <c r="K703" s="4"/>
      <c r="L703" s="4"/>
      <c r="M703" s="4"/>
      <c r="N703" s="4"/>
      <c r="P703" s="4"/>
      <c r="Q703" s="4"/>
      <c r="R703" s="4"/>
    </row>
    <row r="704" spans="1:18" ht="16.5" customHeight="1">
      <c r="A704" s="4"/>
      <c r="B704" s="4"/>
      <c r="C704" s="34"/>
      <c r="D704" s="4"/>
      <c r="E704" s="4"/>
      <c r="F704" s="4"/>
      <c r="G704" s="4"/>
      <c r="H704" s="4"/>
      <c r="I704" s="4"/>
      <c r="J704" s="4"/>
      <c r="K704" s="4"/>
      <c r="L704" s="4"/>
      <c r="M704" s="4"/>
      <c r="N704" s="4"/>
      <c r="P704" s="4"/>
      <c r="Q704" s="4"/>
      <c r="R704" s="4"/>
    </row>
    <row r="705" spans="1:18" ht="16.5" customHeight="1">
      <c r="A705" s="4"/>
      <c r="B705" s="4"/>
      <c r="C705" s="34"/>
      <c r="D705" s="4"/>
      <c r="E705" s="4"/>
      <c r="F705" s="4"/>
      <c r="G705" s="4"/>
      <c r="H705" s="4"/>
      <c r="I705" s="4"/>
      <c r="J705" s="4"/>
      <c r="K705" s="4"/>
      <c r="L705" s="4"/>
      <c r="M705" s="4"/>
      <c r="N705" s="4"/>
      <c r="P705" s="4"/>
      <c r="Q705" s="4"/>
      <c r="R705" s="4"/>
    </row>
    <row r="706" spans="1:18" ht="16.5" customHeight="1">
      <c r="A706" s="4"/>
      <c r="B706" s="4"/>
      <c r="C706" s="34"/>
      <c r="D706" s="4"/>
      <c r="E706" s="4"/>
      <c r="F706" s="4"/>
      <c r="G706" s="4"/>
      <c r="H706" s="4"/>
      <c r="I706" s="4"/>
      <c r="J706" s="4"/>
      <c r="K706" s="4"/>
      <c r="L706" s="4"/>
      <c r="M706" s="4"/>
      <c r="N706" s="4"/>
      <c r="P706" s="4"/>
      <c r="Q706" s="4"/>
      <c r="R706" s="4"/>
    </row>
    <row r="707" spans="1:18" ht="16.5" customHeight="1">
      <c r="A707" s="4"/>
      <c r="B707" s="4"/>
      <c r="C707" s="34"/>
      <c r="D707" s="4"/>
      <c r="E707" s="4"/>
      <c r="F707" s="4"/>
      <c r="G707" s="4"/>
      <c r="H707" s="4"/>
      <c r="I707" s="4"/>
      <c r="J707" s="4"/>
      <c r="K707" s="4"/>
      <c r="L707" s="4"/>
      <c r="M707" s="4"/>
      <c r="N707" s="4"/>
      <c r="P707" s="4"/>
      <c r="Q707" s="4"/>
      <c r="R707" s="4"/>
    </row>
    <row r="708" spans="1:18" ht="16.5" customHeight="1">
      <c r="A708" s="4"/>
      <c r="B708" s="4"/>
      <c r="C708" s="34"/>
      <c r="D708" s="4"/>
      <c r="E708" s="4"/>
      <c r="F708" s="4"/>
      <c r="G708" s="4"/>
      <c r="H708" s="4"/>
      <c r="I708" s="4"/>
      <c r="J708" s="4"/>
      <c r="K708" s="4"/>
      <c r="L708" s="4"/>
      <c r="M708" s="4"/>
      <c r="N708" s="4"/>
      <c r="P708" s="4"/>
      <c r="Q708" s="4"/>
      <c r="R708" s="4"/>
    </row>
    <row r="709" spans="1:18" ht="16.5" customHeight="1">
      <c r="A709" s="4"/>
      <c r="B709" s="4"/>
      <c r="C709" s="34"/>
      <c r="D709" s="4"/>
      <c r="E709" s="4"/>
      <c r="F709" s="4"/>
      <c r="G709" s="4"/>
      <c r="H709" s="4"/>
      <c r="I709" s="4"/>
      <c r="J709" s="4"/>
      <c r="K709" s="4"/>
      <c r="L709" s="4"/>
      <c r="M709" s="4"/>
      <c r="N709" s="4"/>
      <c r="P709" s="4"/>
      <c r="Q709" s="4"/>
      <c r="R709" s="4"/>
    </row>
    <row r="710" spans="1:18" ht="16.5" customHeight="1">
      <c r="A710" s="4"/>
      <c r="B710" s="4"/>
      <c r="C710" s="34"/>
      <c r="D710" s="4"/>
      <c r="E710" s="4"/>
      <c r="F710" s="4"/>
      <c r="G710" s="4"/>
      <c r="H710" s="4"/>
      <c r="I710" s="4"/>
      <c r="J710" s="4"/>
      <c r="K710" s="4"/>
      <c r="L710" s="4"/>
      <c r="M710" s="4"/>
      <c r="N710" s="4"/>
      <c r="P710" s="4"/>
      <c r="Q710" s="4"/>
      <c r="R710" s="4"/>
    </row>
    <row r="711" spans="1:18" ht="16.5" customHeight="1">
      <c r="A711" s="4"/>
      <c r="B711" s="4"/>
      <c r="C711" s="34"/>
      <c r="D711" s="4"/>
      <c r="E711" s="4"/>
      <c r="F711" s="4"/>
      <c r="G711" s="4"/>
      <c r="H711" s="4"/>
      <c r="I711" s="4"/>
      <c r="J711" s="4"/>
      <c r="K711" s="4"/>
      <c r="L711" s="4"/>
      <c r="M711" s="4"/>
      <c r="N711" s="4"/>
      <c r="P711" s="4"/>
      <c r="Q711" s="4"/>
      <c r="R711" s="4"/>
    </row>
    <row r="712" spans="1:18" ht="16.5" customHeight="1">
      <c r="A712" s="4"/>
      <c r="B712" s="4"/>
      <c r="C712" s="34"/>
      <c r="D712" s="4"/>
      <c r="E712" s="4"/>
      <c r="F712" s="4"/>
      <c r="G712" s="4"/>
      <c r="H712" s="4"/>
      <c r="I712" s="4"/>
      <c r="J712" s="4"/>
      <c r="K712" s="4"/>
      <c r="L712" s="4"/>
      <c r="M712" s="4"/>
      <c r="N712" s="4"/>
      <c r="P712" s="4"/>
      <c r="Q712" s="4"/>
      <c r="R712" s="4"/>
    </row>
    <row r="713" spans="1:18" ht="16.5" customHeight="1">
      <c r="A713" s="4"/>
      <c r="B713" s="4"/>
      <c r="C713" s="34"/>
      <c r="D713" s="4"/>
      <c r="E713" s="4"/>
      <c r="F713" s="4"/>
      <c r="G713" s="4"/>
      <c r="H713" s="4"/>
      <c r="I713" s="4"/>
      <c r="J713" s="4"/>
      <c r="K713" s="4"/>
      <c r="L713" s="4"/>
      <c r="M713" s="4"/>
      <c r="N713" s="4"/>
      <c r="P713" s="4"/>
      <c r="Q713" s="4"/>
      <c r="R713" s="4"/>
    </row>
    <row r="714" spans="1:18" ht="16.5" customHeight="1">
      <c r="A714" s="4"/>
      <c r="B714" s="4"/>
      <c r="C714" s="34"/>
      <c r="D714" s="4"/>
      <c r="E714" s="4"/>
      <c r="F714" s="4"/>
      <c r="G714" s="4"/>
      <c r="H714" s="4"/>
      <c r="I714" s="4"/>
      <c r="J714" s="4"/>
      <c r="K714" s="4"/>
      <c r="L714" s="4"/>
      <c r="M714" s="4"/>
      <c r="N714" s="4"/>
      <c r="P714" s="4"/>
      <c r="Q714" s="4"/>
      <c r="R714" s="4"/>
    </row>
    <row r="715" spans="1:18" ht="16.5" customHeight="1">
      <c r="A715" s="4"/>
      <c r="B715" s="4"/>
      <c r="C715" s="34"/>
      <c r="D715" s="4"/>
      <c r="E715" s="4"/>
      <c r="F715" s="4"/>
      <c r="G715" s="4"/>
      <c r="H715" s="4"/>
      <c r="I715" s="4"/>
      <c r="J715" s="4"/>
      <c r="K715" s="4"/>
      <c r="L715" s="4"/>
      <c r="M715" s="4"/>
      <c r="N715" s="4"/>
      <c r="P715" s="4"/>
      <c r="Q715" s="4"/>
      <c r="R715" s="4"/>
    </row>
    <row r="716" spans="1:18" ht="16.5" customHeight="1">
      <c r="A716" s="4"/>
      <c r="B716" s="4"/>
      <c r="C716" s="34"/>
      <c r="D716" s="4"/>
      <c r="E716" s="4"/>
      <c r="F716" s="4"/>
      <c r="G716" s="4"/>
      <c r="H716" s="4"/>
      <c r="I716" s="4"/>
      <c r="J716" s="4"/>
      <c r="K716" s="4"/>
      <c r="L716" s="4"/>
      <c r="M716" s="4"/>
      <c r="N716" s="4"/>
      <c r="P716" s="4"/>
      <c r="Q716" s="4"/>
      <c r="R716" s="4"/>
    </row>
    <row r="717" spans="1:18" ht="16.5" customHeight="1">
      <c r="A717" s="4"/>
      <c r="B717" s="4"/>
      <c r="C717" s="34"/>
      <c r="D717" s="4"/>
      <c r="E717" s="4"/>
      <c r="F717" s="4"/>
      <c r="G717" s="4"/>
      <c r="H717" s="4"/>
      <c r="I717" s="4"/>
      <c r="J717" s="4"/>
      <c r="K717" s="4"/>
      <c r="L717" s="4"/>
      <c r="M717" s="4"/>
      <c r="N717" s="4"/>
      <c r="P717" s="4"/>
      <c r="Q717" s="4"/>
      <c r="R717" s="4"/>
    </row>
    <row r="718" spans="1:18" ht="16.5" customHeight="1">
      <c r="A718" s="4"/>
      <c r="B718" s="4"/>
      <c r="C718" s="34"/>
      <c r="D718" s="4"/>
      <c r="E718" s="4"/>
      <c r="F718" s="4"/>
      <c r="G718" s="4"/>
      <c r="H718" s="4"/>
      <c r="I718" s="4"/>
      <c r="J718" s="4"/>
      <c r="K718" s="4"/>
      <c r="L718" s="4"/>
      <c r="M718" s="4"/>
      <c r="N718" s="4"/>
      <c r="P718" s="4"/>
      <c r="Q718" s="4"/>
      <c r="R718" s="4"/>
    </row>
    <row r="719" spans="1:18" ht="16.5" customHeight="1">
      <c r="A719" s="4"/>
      <c r="B719" s="4"/>
      <c r="C719" s="34"/>
      <c r="D719" s="4"/>
      <c r="E719" s="4"/>
      <c r="F719" s="4"/>
      <c r="G719" s="4"/>
      <c r="H719" s="4"/>
      <c r="I719" s="4"/>
      <c r="J719" s="4"/>
      <c r="K719" s="4"/>
      <c r="L719" s="4"/>
      <c r="M719" s="4"/>
      <c r="N719" s="4"/>
      <c r="P719" s="4"/>
      <c r="Q719" s="4"/>
      <c r="R719" s="4"/>
    </row>
    <row r="720" spans="1:18" ht="16.5" customHeight="1">
      <c r="A720" s="4"/>
      <c r="B720" s="4"/>
      <c r="C720" s="34"/>
      <c r="D720" s="4"/>
      <c r="E720" s="4"/>
      <c r="F720" s="4"/>
      <c r="G720" s="4"/>
      <c r="H720" s="4"/>
      <c r="I720" s="4"/>
      <c r="J720" s="4"/>
      <c r="K720" s="4"/>
      <c r="L720" s="4"/>
      <c r="M720" s="4"/>
      <c r="N720" s="4"/>
      <c r="P720" s="4"/>
      <c r="Q720" s="4"/>
      <c r="R720" s="4"/>
    </row>
    <row r="721" spans="1:18" ht="16.5" customHeight="1">
      <c r="A721" s="4"/>
      <c r="B721" s="4"/>
      <c r="C721" s="34"/>
      <c r="D721" s="4"/>
      <c r="E721" s="4"/>
      <c r="F721" s="4"/>
      <c r="G721" s="4"/>
      <c r="H721" s="4"/>
      <c r="I721" s="4"/>
      <c r="J721" s="4"/>
      <c r="K721" s="4"/>
      <c r="L721" s="4"/>
      <c r="M721" s="4"/>
      <c r="N721" s="4"/>
      <c r="P721" s="4"/>
      <c r="Q721" s="4"/>
      <c r="R721" s="4"/>
    </row>
    <row r="722" spans="1:18" ht="16.5" customHeight="1">
      <c r="A722" s="4"/>
      <c r="B722" s="4"/>
      <c r="C722" s="34"/>
      <c r="D722" s="4"/>
      <c r="E722" s="4"/>
      <c r="F722" s="4"/>
      <c r="G722" s="4"/>
      <c r="H722" s="4"/>
      <c r="I722" s="4"/>
      <c r="J722" s="4"/>
      <c r="K722" s="4"/>
      <c r="L722" s="4"/>
      <c r="M722" s="4"/>
      <c r="N722" s="4"/>
      <c r="P722" s="4"/>
      <c r="Q722" s="4"/>
      <c r="R722" s="4"/>
    </row>
    <row r="723" spans="1:18" ht="16.5" customHeight="1">
      <c r="A723" s="4"/>
      <c r="B723" s="4"/>
      <c r="C723" s="34"/>
      <c r="D723" s="4"/>
      <c r="E723" s="4"/>
      <c r="F723" s="4"/>
      <c r="G723" s="4"/>
      <c r="H723" s="4"/>
      <c r="I723" s="4"/>
      <c r="J723" s="4"/>
      <c r="K723" s="4"/>
      <c r="L723" s="4"/>
      <c r="M723" s="4"/>
      <c r="N723" s="4"/>
      <c r="P723" s="4"/>
      <c r="Q723" s="4"/>
      <c r="R723" s="4"/>
    </row>
    <row r="724" spans="1:18" ht="16.5" customHeight="1">
      <c r="A724" s="4"/>
      <c r="B724" s="4"/>
      <c r="C724" s="34"/>
      <c r="D724" s="4"/>
      <c r="E724" s="4"/>
      <c r="F724" s="4"/>
      <c r="G724" s="4"/>
      <c r="H724" s="4"/>
      <c r="I724" s="4"/>
      <c r="J724" s="4"/>
      <c r="K724" s="4"/>
      <c r="L724" s="4"/>
      <c r="M724" s="4"/>
      <c r="N724" s="4"/>
      <c r="P724" s="4"/>
      <c r="Q724" s="4"/>
      <c r="R724" s="4"/>
    </row>
    <row r="725" spans="1:18" ht="16.5" customHeight="1">
      <c r="A725" s="4"/>
      <c r="B725" s="4"/>
      <c r="C725" s="34"/>
      <c r="D725" s="4"/>
      <c r="E725" s="4"/>
      <c r="F725" s="4"/>
      <c r="G725" s="4"/>
      <c r="H725" s="4"/>
      <c r="I725" s="4"/>
      <c r="J725" s="4"/>
      <c r="K725" s="4"/>
      <c r="L725" s="4"/>
      <c r="M725" s="4"/>
      <c r="N725" s="4"/>
      <c r="P725" s="4"/>
      <c r="Q725" s="4"/>
      <c r="R725" s="4"/>
    </row>
    <row r="726" spans="1:18" ht="16.5" customHeight="1">
      <c r="A726" s="4"/>
      <c r="B726" s="4"/>
      <c r="C726" s="34"/>
      <c r="D726" s="4"/>
      <c r="E726" s="4"/>
      <c r="F726" s="4"/>
      <c r="G726" s="4"/>
      <c r="H726" s="4"/>
      <c r="I726" s="4"/>
      <c r="J726" s="4"/>
      <c r="K726" s="4"/>
      <c r="L726" s="4"/>
      <c r="M726" s="4"/>
      <c r="N726" s="4"/>
      <c r="P726" s="4"/>
      <c r="Q726" s="4"/>
      <c r="R726" s="4"/>
    </row>
    <row r="727" spans="1:18" ht="16.5" customHeight="1">
      <c r="A727" s="4"/>
      <c r="B727" s="4"/>
      <c r="C727" s="34"/>
      <c r="D727" s="4"/>
      <c r="E727" s="4"/>
      <c r="F727" s="4"/>
      <c r="G727" s="4"/>
      <c r="H727" s="4"/>
      <c r="I727" s="4"/>
      <c r="J727" s="4"/>
      <c r="K727" s="4"/>
      <c r="L727" s="4"/>
      <c r="M727" s="4"/>
      <c r="N727" s="4"/>
      <c r="P727" s="4"/>
      <c r="Q727" s="4"/>
      <c r="R727" s="4"/>
    </row>
    <row r="728" spans="1:18" ht="16.5" customHeight="1">
      <c r="A728" s="4"/>
      <c r="B728" s="4"/>
      <c r="C728" s="34"/>
      <c r="D728" s="4"/>
      <c r="E728" s="4"/>
      <c r="F728" s="4"/>
      <c r="G728" s="4"/>
      <c r="H728" s="4"/>
      <c r="I728" s="4"/>
      <c r="J728" s="4"/>
      <c r="K728" s="4"/>
      <c r="L728" s="4"/>
      <c r="M728" s="4"/>
      <c r="N728" s="4"/>
      <c r="P728" s="4"/>
      <c r="Q728" s="4"/>
      <c r="R728" s="4"/>
    </row>
    <row r="729" spans="1:18" ht="16.5" customHeight="1">
      <c r="A729" s="4"/>
      <c r="B729" s="4"/>
      <c r="C729" s="34"/>
      <c r="D729" s="4"/>
      <c r="E729" s="4"/>
      <c r="F729" s="4"/>
      <c r="G729" s="4"/>
      <c r="H729" s="4"/>
      <c r="I729" s="4"/>
      <c r="J729" s="4"/>
      <c r="K729" s="4"/>
      <c r="L729" s="4"/>
      <c r="M729" s="4"/>
      <c r="N729" s="4"/>
      <c r="P729" s="4"/>
      <c r="Q729" s="4"/>
      <c r="R729" s="4"/>
    </row>
    <row r="730" spans="1:18" ht="16.5" customHeight="1">
      <c r="A730" s="4"/>
      <c r="B730" s="4"/>
      <c r="C730" s="34"/>
      <c r="D730" s="4"/>
      <c r="E730" s="4"/>
      <c r="F730" s="4"/>
      <c r="G730" s="4"/>
      <c r="H730" s="4"/>
      <c r="I730" s="4"/>
      <c r="J730" s="4"/>
      <c r="K730" s="4"/>
      <c r="L730" s="4"/>
      <c r="M730" s="4"/>
      <c r="N730" s="4"/>
      <c r="P730" s="4"/>
      <c r="Q730" s="4"/>
      <c r="R730" s="4"/>
    </row>
    <row r="731" spans="1:18" ht="16.5" customHeight="1">
      <c r="A731" s="4"/>
      <c r="B731" s="4"/>
      <c r="C731" s="34"/>
      <c r="D731" s="4"/>
      <c r="E731" s="4"/>
      <c r="F731" s="4"/>
      <c r="G731" s="4"/>
      <c r="H731" s="4"/>
      <c r="I731" s="4"/>
      <c r="J731" s="4"/>
      <c r="K731" s="4"/>
      <c r="L731" s="4"/>
      <c r="M731" s="4"/>
      <c r="N731" s="4"/>
      <c r="P731" s="4"/>
      <c r="Q731" s="4"/>
      <c r="R731" s="4"/>
    </row>
    <row r="732" spans="1:18" ht="16.5" customHeight="1">
      <c r="A732" s="4"/>
      <c r="B732" s="4"/>
      <c r="C732" s="34"/>
      <c r="D732" s="4"/>
      <c r="E732" s="4"/>
      <c r="F732" s="4"/>
      <c r="G732" s="4"/>
      <c r="H732" s="4"/>
      <c r="I732" s="4"/>
      <c r="J732" s="4"/>
      <c r="K732" s="4"/>
      <c r="L732" s="4"/>
      <c r="M732" s="4"/>
      <c r="N732" s="4"/>
      <c r="P732" s="4"/>
      <c r="Q732" s="4"/>
      <c r="R732" s="4"/>
    </row>
    <row r="733" spans="1:18" ht="16.5" customHeight="1">
      <c r="A733" s="4"/>
      <c r="B733" s="4"/>
      <c r="C733" s="34"/>
      <c r="D733" s="4"/>
      <c r="E733" s="4"/>
      <c r="F733" s="4"/>
      <c r="G733" s="4"/>
      <c r="H733" s="4"/>
      <c r="I733" s="4"/>
      <c r="J733" s="4"/>
      <c r="K733" s="4"/>
      <c r="L733" s="4"/>
      <c r="M733" s="4"/>
      <c r="N733" s="4"/>
      <c r="P733" s="4"/>
      <c r="Q733" s="4"/>
      <c r="R733" s="4"/>
    </row>
    <row r="734" spans="1:18" ht="16.5" customHeight="1">
      <c r="A734" s="4"/>
      <c r="B734" s="4"/>
      <c r="C734" s="34"/>
      <c r="D734" s="4"/>
      <c r="E734" s="4"/>
      <c r="F734" s="4"/>
      <c r="G734" s="4"/>
      <c r="H734" s="4"/>
      <c r="I734" s="4"/>
      <c r="J734" s="4"/>
      <c r="K734" s="4"/>
      <c r="L734" s="4"/>
      <c r="M734" s="4"/>
      <c r="N734" s="4"/>
      <c r="P734" s="4"/>
      <c r="Q734" s="4"/>
      <c r="R734" s="4"/>
    </row>
    <row r="735" spans="1:18" ht="16.5" customHeight="1">
      <c r="A735" s="4"/>
      <c r="B735" s="4"/>
      <c r="C735" s="34"/>
      <c r="D735" s="4"/>
      <c r="E735" s="4"/>
      <c r="F735" s="4"/>
      <c r="G735" s="4"/>
      <c r="H735" s="4"/>
      <c r="I735" s="4"/>
      <c r="J735" s="4"/>
      <c r="K735" s="4"/>
      <c r="L735" s="4"/>
      <c r="M735" s="4"/>
      <c r="N735" s="4"/>
      <c r="P735" s="4"/>
      <c r="Q735" s="4"/>
      <c r="R735" s="4"/>
    </row>
    <row r="736" spans="1:18" ht="16.5" customHeight="1">
      <c r="A736" s="4"/>
      <c r="B736" s="4"/>
      <c r="C736" s="34"/>
      <c r="D736" s="4"/>
      <c r="E736" s="4"/>
      <c r="F736" s="4"/>
      <c r="G736" s="4"/>
      <c r="H736" s="4"/>
      <c r="I736" s="4"/>
      <c r="J736" s="4"/>
      <c r="K736" s="4"/>
      <c r="L736" s="4"/>
      <c r="M736" s="4"/>
      <c r="N736" s="4"/>
      <c r="P736" s="4"/>
      <c r="Q736" s="4"/>
      <c r="R736" s="4"/>
    </row>
    <row r="737" spans="1:18" ht="16.5" customHeight="1">
      <c r="A737" s="4"/>
      <c r="B737" s="4"/>
      <c r="C737" s="34"/>
      <c r="D737" s="4"/>
      <c r="E737" s="4"/>
      <c r="F737" s="4"/>
      <c r="G737" s="4"/>
      <c r="H737" s="4"/>
      <c r="I737" s="4"/>
      <c r="J737" s="4"/>
      <c r="K737" s="4"/>
      <c r="L737" s="4"/>
      <c r="M737" s="4"/>
      <c r="N737" s="4"/>
      <c r="P737" s="4"/>
      <c r="Q737" s="4"/>
      <c r="R737" s="4"/>
    </row>
    <row r="738" spans="1:18" ht="16.5" customHeight="1">
      <c r="A738" s="4"/>
      <c r="B738" s="4"/>
      <c r="C738" s="34"/>
      <c r="D738" s="4"/>
      <c r="E738" s="4"/>
      <c r="F738" s="4"/>
      <c r="G738" s="4"/>
      <c r="H738" s="4"/>
      <c r="I738" s="4"/>
      <c r="J738" s="4"/>
      <c r="K738" s="4"/>
      <c r="L738" s="4"/>
      <c r="M738" s="4"/>
      <c r="N738" s="4"/>
      <c r="P738" s="4"/>
      <c r="Q738" s="4"/>
      <c r="R738" s="4"/>
    </row>
    <row r="739" spans="1:18" ht="16.5" customHeight="1">
      <c r="A739" s="4"/>
      <c r="B739" s="4"/>
      <c r="C739" s="34"/>
      <c r="D739" s="4"/>
      <c r="E739" s="4"/>
      <c r="F739" s="4"/>
      <c r="G739" s="4"/>
      <c r="H739" s="4"/>
      <c r="I739" s="4"/>
      <c r="J739" s="4"/>
      <c r="K739" s="4"/>
      <c r="L739" s="4"/>
      <c r="M739" s="4"/>
      <c r="N739" s="4"/>
      <c r="P739" s="4"/>
      <c r="Q739" s="4"/>
      <c r="R739" s="4"/>
    </row>
    <row r="740" spans="1:18" ht="16.5" customHeight="1">
      <c r="A740" s="4"/>
      <c r="B740" s="4"/>
      <c r="C740" s="34"/>
      <c r="D740" s="4"/>
      <c r="E740" s="4"/>
      <c r="F740" s="4"/>
      <c r="G740" s="4"/>
      <c r="H740" s="4"/>
      <c r="I740" s="4"/>
      <c r="J740" s="4"/>
      <c r="K740" s="4"/>
      <c r="L740" s="4"/>
      <c r="M740" s="4"/>
      <c r="N740" s="4"/>
      <c r="P740" s="4"/>
      <c r="Q740" s="4"/>
      <c r="R740" s="4"/>
    </row>
    <row r="741" spans="1:18" ht="16.5" customHeight="1">
      <c r="A741" s="4"/>
      <c r="B741" s="4"/>
      <c r="C741" s="34"/>
      <c r="D741" s="4"/>
      <c r="E741" s="4"/>
      <c r="F741" s="4"/>
      <c r="G741" s="4"/>
      <c r="H741" s="4"/>
      <c r="I741" s="4"/>
      <c r="J741" s="4"/>
      <c r="K741" s="4"/>
      <c r="L741" s="4"/>
      <c r="M741" s="4"/>
      <c r="N741" s="4"/>
      <c r="P741" s="4"/>
      <c r="Q741" s="4"/>
      <c r="R741" s="4"/>
    </row>
    <row r="742" spans="1:18" ht="16.5" customHeight="1">
      <c r="A742" s="4"/>
      <c r="B742" s="4"/>
      <c r="C742" s="34"/>
      <c r="D742" s="4"/>
      <c r="E742" s="4"/>
      <c r="F742" s="4"/>
      <c r="G742" s="4"/>
      <c r="H742" s="4"/>
      <c r="I742" s="4"/>
      <c r="J742" s="4"/>
      <c r="K742" s="4"/>
      <c r="L742" s="4"/>
      <c r="M742" s="4"/>
      <c r="N742" s="4"/>
      <c r="P742" s="4"/>
      <c r="Q742" s="4"/>
      <c r="R742" s="4"/>
    </row>
    <row r="743" spans="1:18" ht="16.5" customHeight="1">
      <c r="A743" s="4"/>
      <c r="B743" s="4"/>
      <c r="C743" s="34"/>
      <c r="D743" s="4"/>
      <c r="E743" s="4"/>
      <c r="F743" s="4"/>
      <c r="G743" s="4"/>
      <c r="H743" s="4"/>
      <c r="I743" s="4"/>
      <c r="J743" s="4"/>
      <c r="K743" s="4"/>
      <c r="L743" s="4"/>
      <c r="M743" s="4"/>
      <c r="N743" s="4"/>
      <c r="P743" s="4"/>
      <c r="Q743" s="4"/>
      <c r="R743" s="4"/>
    </row>
    <row r="744" spans="1:18" ht="16.5" customHeight="1">
      <c r="A744" s="4"/>
      <c r="B744" s="4"/>
      <c r="C744" s="34"/>
      <c r="D744" s="4"/>
      <c r="E744" s="4"/>
      <c r="F744" s="4"/>
      <c r="G744" s="4"/>
      <c r="H744" s="4"/>
      <c r="I744" s="4"/>
      <c r="J744" s="4"/>
      <c r="K744" s="4"/>
      <c r="L744" s="4"/>
      <c r="M744" s="4"/>
      <c r="N744" s="4"/>
      <c r="P744" s="4"/>
      <c r="Q744" s="4"/>
      <c r="R744" s="4"/>
    </row>
    <row r="745" spans="1:18" ht="16.5" customHeight="1">
      <c r="A745" s="4"/>
      <c r="B745" s="4"/>
      <c r="C745" s="34"/>
      <c r="D745" s="4"/>
      <c r="E745" s="4"/>
      <c r="F745" s="4"/>
      <c r="G745" s="4"/>
      <c r="H745" s="4"/>
      <c r="I745" s="4"/>
      <c r="J745" s="4"/>
      <c r="K745" s="4"/>
      <c r="L745" s="4"/>
      <c r="M745" s="4"/>
      <c r="N745" s="4"/>
      <c r="P745" s="4"/>
      <c r="Q745" s="4"/>
      <c r="R745" s="4"/>
    </row>
    <row r="746" spans="1:18" ht="16.5" customHeight="1">
      <c r="A746" s="4"/>
      <c r="B746" s="4"/>
      <c r="C746" s="34"/>
      <c r="D746" s="4"/>
      <c r="E746" s="4"/>
      <c r="F746" s="4"/>
      <c r="G746" s="4"/>
      <c r="H746" s="4"/>
      <c r="I746" s="4"/>
      <c r="J746" s="4"/>
      <c r="K746" s="4"/>
      <c r="L746" s="4"/>
      <c r="M746" s="4"/>
      <c r="N746" s="4"/>
      <c r="P746" s="4"/>
      <c r="Q746" s="4"/>
      <c r="R746" s="4"/>
    </row>
    <row r="747" spans="1:18" ht="16.5" customHeight="1">
      <c r="A747" s="4"/>
      <c r="B747" s="4"/>
      <c r="C747" s="34"/>
      <c r="D747" s="4"/>
      <c r="E747" s="4"/>
      <c r="F747" s="4"/>
      <c r="G747" s="4"/>
      <c r="H747" s="4"/>
      <c r="I747" s="4"/>
      <c r="J747" s="4"/>
      <c r="K747" s="4"/>
      <c r="L747" s="4"/>
      <c r="M747" s="4"/>
      <c r="N747" s="4"/>
      <c r="P747" s="4"/>
      <c r="Q747" s="4"/>
      <c r="R747" s="4"/>
    </row>
    <row r="748" spans="1:18" ht="16.5" customHeight="1">
      <c r="A748" s="4"/>
      <c r="B748" s="4"/>
      <c r="C748" s="34"/>
      <c r="D748" s="4"/>
      <c r="E748" s="4"/>
      <c r="F748" s="4"/>
      <c r="G748" s="4"/>
      <c r="H748" s="4"/>
      <c r="I748" s="4"/>
      <c r="J748" s="4"/>
      <c r="K748" s="4"/>
      <c r="L748" s="4"/>
      <c r="M748" s="4"/>
      <c r="N748" s="4"/>
      <c r="P748" s="4"/>
      <c r="Q748" s="4"/>
      <c r="R748" s="4"/>
    </row>
    <row r="749" spans="1:18" ht="16.5" customHeight="1">
      <c r="A749" s="4"/>
      <c r="B749" s="4"/>
      <c r="C749" s="34"/>
      <c r="D749" s="4"/>
      <c r="E749" s="4"/>
      <c r="F749" s="4"/>
      <c r="G749" s="4"/>
      <c r="H749" s="4"/>
      <c r="I749" s="4"/>
      <c r="J749" s="4"/>
      <c r="K749" s="4"/>
      <c r="L749" s="4"/>
      <c r="M749" s="4"/>
      <c r="N749" s="4"/>
      <c r="P749" s="4"/>
      <c r="Q749" s="4"/>
      <c r="R749" s="4"/>
    </row>
    <row r="750" spans="1:18" ht="16.5" customHeight="1">
      <c r="A750" s="4"/>
      <c r="B750" s="4"/>
      <c r="C750" s="34"/>
      <c r="D750" s="4"/>
      <c r="E750" s="4"/>
      <c r="F750" s="4"/>
      <c r="G750" s="4"/>
      <c r="H750" s="4"/>
      <c r="I750" s="4"/>
      <c r="J750" s="4"/>
      <c r="K750" s="4"/>
      <c r="L750" s="4"/>
      <c r="M750" s="4"/>
      <c r="N750" s="4"/>
      <c r="P750" s="4"/>
      <c r="Q750" s="4"/>
      <c r="R750" s="4"/>
    </row>
    <row r="751" spans="1:18" ht="16.5" customHeight="1">
      <c r="A751" s="4"/>
      <c r="B751" s="4"/>
      <c r="C751" s="34"/>
      <c r="D751" s="4"/>
      <c r="E751" s="4"/>
      <c r="F751" s="4"/>
      <c r="G751" s="4"/>
      <c r="H751" s="4"/>
      <c r="I751" s="4"/>
      <c r="J751" s="4"/>
      <c r="K751" s="4"/>
      <c r="L751" s="4"/>
      <c r="M751" s="4"/>
      <c r="N751" s="4"/>
      <c r="P751" s="4"/>
      <c r="Q751" s="4"/>
      <c r="R751" s="4"/>
    </row>
    <row r="752" spans="1:18" ht="16.5" customHeight="1">
      <c r="A752" s="4"/>
      <c r="B752" s="4"/>
      <c r="C752" s="34"/>
      <c r="D752" s="4"/>
      <c r="E752" s="4"/>
      <c r="F752" s="4"/>
      <c r="G752" s="4"/>
      <c r="H752" s="4"/>
      <c r="I752" s="4"/>
      <c r="J752" s="4"/>
      <c r="K752" s="4"/>
      <c r="L752" s="4"/>
      <c r="M752" s="4"/>
      <c r="N752" s="4"/>
      <c r="P752" s="4"/>
      <c r="Q752" s="4"/>
      <c r="R752" s="4"/>
    </row>
    <row r="753" spans="1:18" ht="16.5" customHeight="1">
      <c r="A753" s="4"/>
      <c r="B753" s="4"/>
      <c r="C753" s="34"/>
      <c r="D753" s="4"/>
      <c r="E753" s="4"/>
      <c r="F753" s="4"/>
      <c r="G753" s="4"/>
      <c r="H753" s="4"/>
      <c r="I753" s="4"/>
      <c r="J753" s="4"/>
      <c r="K753" s="4"/>
      <c r="L753" s="4"/>
      <c r="M753" s="4"/>
      <c r="N753" s="4"/>
      <c r="P753" s="4"/>
      <c r="Q753" s="4"/>
      <c r="R753" s="4"/>
    </row>
    <row r="754" spans="1:18" ht="16.5" customHeight="1">
      <c r="A754" s="4"/>
      <c r="B754" s="4"/>
      <c r="C754" s="34"/>
      <c r="D754" s="4"/>
      <c r="E754" s="4"/>
      <c r="F754" s="4"/>
      <c r="G754" s="4"/>
      <c r="H754" s="4"/>
      <c r="I754" s="4"/>
      <c r="J754" s="4"/>
      <c r="K754" s="4"/>
      <c r="L754" s="4"/>
      <c r="M754" s="4"/>
      <c r="N754" s="4"/>
      <c r="P754" s="4"/>
      <c r="Q754" s="4"/>
      <c r="R754" s="4"/>
    </row>
    <row r="755" spans="1:18" ht="16.5" customHeight="1">
      <c r="A755" s="4"/>
      <c r="B755" s="4"/>
      <c r="C755" s="34"/>
      <c r="D755" s="4"/>
      <c r="E755" s="4"/>
      <c r="F755" s="4"/>
      <c r="G755" s="4"/>
      <c r="H755" s="4"/>
      <c r="I755" s="4"/>
      <c r="J755" s="4"/>
      <c r="K755" s="4"/>
      <c r="L755" s="4"/>
      <c r="M755" s="4"/>
      <c r="N755" s="4"/>
      <c r="P755" s="4"/>
      <c r="Q755" s="4"/>
      <c r="R755" s="4"/>
    </row>
    <row r="756" spans="1:18" ht="16.5" customHeight="1">
      <c r="A756" s="4"/>
      <c r="B756" s="4"/>
      <c r="C756" s="34"/>
      <c r="D756" s="4"/>
      <c r="E756" s="4"/>
      <c r="F756" s="4"/>
      <c r="G756" s="4"/>
      <c r="H756" s="4"/>
      <c r="I756" s="4"/>
      <c r="J756" s="4"/>
      <c r="K756" s="4"/>
      <c r="L756" s="4"/>
      <c r="M756" s="4"/>
      <c r="N756" s="4"/>
      <c r="P756" s="4"/>
      <c r="Q756" s="4"/>
      <c r="R756" s="4"/>
    </row>
    <row r="757" spans="1:18" ht="16.5" customHeight="1">
      <c r="A757" s="4"/>
      <c r="B757" s="4"/>
      <c r="C757" s="34"/>
      <c r="D757" s="4"/>
      <c r="E757" s="4"/>
      <c r="F757" s="4"/>
      <c r="G757" s="4"/>
      <c r="H757" s="4"/>
      <c r="I757" s="4"/>
      <c r="J757" s="4"/>
      <c r="K757" s="4"/>
      <c r="L757" s="4"/>
      <c r="M757" s="4"/>
      <c r="N757" s="4"/>
      <c r="P757" s="4"/>
      <c r="Q757" s="4"/>
      <c r="R757" s="4"/>
    </row>
    <row r="758" spans="1:18" ht="16.5" customHeight="1">
      <c r="A758" s="4"/>
      <c r="B758" s="4"/>
      <c r="C758" s="34"/>
      <c r="D758" s="4"/>
      <c r="E758" s="4"/>
      <c r="F758" s="4"/>
      <c r="G758" s="4"/>
      <c r="H758" s="4"/>
      <c r="I758" s="4"/>
      <c r="J758" s="4"/>
      <c r="K758" s="4"/>
      <c r="L758" s="4"/>
      <c r="M758" s="4"/>
      <c r="N758" s="4"/>
      <c r="P758" s="4"/>
      <c r="Q758" s="4"/>
      <c r="R758" s="4"/>
    </row>
    <row r="759" spans="1:18" ht="16.5" customHeight="1">
      <c r="A759" s="4"/>
      <c r="B759" s="4"/>
      <c r="C759" s="34"/>
      <c r="D759" s="4"/>
      <c r="E759" s="4"/>
      <c r="F759" s="4"/>
      <c r="G759" s="4"/>
      <c r="H759" s="4"/>
      <c r="I759" s="4"/>
      <c r="J759" s="4"/>
      <c r="K759" s="4"/>
      <c r="L759" s="4"/>
      <c r="M759" s="4"/>
      <c r="N759" s="4"/>
      <c r="P759" s="4"/>
      <c r="Q759" s="4"/>
      <c r="R759" s="4"/>
    </row>
    <row r="760" spans="1:18" ht="16.5" customHeight="1">
      <c r="A760" s="4"/>
      <c r="B760" s="4"/>
      <c r="C760" s="34"/>
      <c r="D760" s="4"/>
      <c r="E760" s="4"/>
      <c r="F760" s="4"/>
      <c r="G760" s="4"/>
      <c r="H760" s="4"/>
      <c r="I760" s="4"/>
      <c r="J760" s="4"/>
      <c r="K760" s="4"/>
      <c r="L760" s="4"/>
      <c r="M760" s="4"/>
      <c r="N760" s="4"/>
      <c r="P760" s="4"/>
      <c r="Q760" s="4"/>
      <c r="R760" s="4"/>
    </row>
    <row r="761" spans="1:18" ht="16.5" customHeight="1">
      <c r="A761" s="4"/>
      <c r="B761" s="4"/>
      <c r="C761" s="34"/>
      <c r="D761" s="4"/>
      <c r="E761" s="4"/>
      <c r="F761" s="4"/>
      <c r="G761" s="4"/>
      <c r="H761" s="4"/>
      <c r="I761" s="4"/>
      <c r="J761" s="4"/>
      <c r="K761" s="4"/>
      <c r="L761" s="4"/>
      <c r="M761" s="4"/>
      <c r="N761" s="4"/>
      <c r="P761" s="4"/>
      <c r="Q761" s="4"/>
      <c r="R761" s="4"/>
    </row>
    <row r="762" spans="1:18" ht="16.5" customHeight="1">
      <c r="A762" s="4"/>
      <c r="B762" s="4"/>
      <c r="C762" s="34"/>
      <c r="D762" s="4"/>
      <c r="E762" s="4"/>
      <c r="F762" s="4"/>
      <c r="G762" s="4"/>
      <c r="H762" s="4"/>
      <c r="I762" s="4"/>
      <c r="J762" s="4"/>
      <c r="K762" s="4"/>
      <c r="L762" s="4"/>
      <c r="M762" s="4"/>
      <c r="N762" s="4"/>
      <c r="P762" s="4"/>
      <c r="Q762" s="4"/>
      <c r="R762" s="4"/>
    </row>
    <row r="763" spans="1:18" ht="16.5" customHeight="1">
      <c r="A763" s="4"/>
      <c r="B763" s="4"/>
      <c r="C763" s="34"/>
      <c r="D763" s="4"/>
      <c r="E763" s="4"/>
      <c r="F763" s="4"/>
      <c r="G763" s="4"/>
      <c r="H763" s="4"/>
      <c r="I763" s="4"/>
      <c r="J763" s="4"/>
      <c r="K763" s="4"/>
      <c r="L763" s="4"/>
      <c r="M763" s="4"/>
      <c r="N763" s="4"/>
      <c r="P763" s="4"/>
      <c r="Q763" s="4"/>
      <c r="R763" s="4"/>
    </row>
    <row r="764" spans="1:18" ht="16.5" customHeight="1">
      <c r="A764" s="4"/>
      <c r="B764" s="4"/>
      <c r="C764" s="34"/>
      <c r="D764" s="4"/>
      <c r="E764" s="4"/>
      <c r="F764" s="4"/>
      <c r="G764" s="4"/>
      <c r="H764" s="4"/>
      <c r="I764" s="4"/>
      <c r="J764" s="4"/>
      <c r="K764" s="4"/>
      <c r="L764" s="4"/>
      <c r="M764" s="4"/>
      <c r="N764" s="4"/>
      <c r="P764" s="4"/>
      <c r="Q764" s="4"/>
      <c r="R764" s="4"/>
    </row>
    <row r="765" spans="1:18" ht="16.5" customHeight="1">
      <c r="A765" s="4"/>
      <c r="B765" s="4"/>
      <c r="C765" s="34"/>
      <c r="D765" s="4"/>
      <c r="E765" s="4"/>
      <c r="F765" s="4"/>
      <c r="G765" s="4"/>
      <c r="H765" s="4"/>
      <c r="I765" s="4"/>
      <c r="J765" s="4"/>
      <c r="K765" s="4"/>
      <c r="L765" s="4"/>
      <c r="M765" s="4"/>
      <c r="N765" s="4"/>
      <c r="P765" s="4"/>
      <c r="Q765" s="4"/>
      <c r="R765" s="4"/>
    </row>
    <row r="766" spans="1:18" ht="16.5" customHeight="1">
      <c r="A766" s="4"/>
      <c r="B766" s="4"/>
      <c r="C766" s="34"/>
      <c r="D766" s="4"/>
      <c r="E766" s="4"/>
      <c r="F766" s="4"/>
      <c r="G766" s="4"/>
      <c r="H766" s="4"/>
      <c r="I766" s="4"/>
      <c r="J766" s="4"/>
      <c r="K766" s="4"/>
      <c r="L766" s="4"/>
      <c r="M766" s="4"/>
      <c r="N766" s="4"/>
      <c r="P766" s="4"/>
      <c r="Q766" s="4"/>
      <c r="R766" s="4"/>
    </row>
    <row r="767" spans="1:18" ht="16.5" customHeight="1">
      <c r="A767" s="4"/>
      <c r="B767" s="4"/>
      <c r="C767" s="34"/>
      <c r="D767" s="4"/>
      <c r="E767" s="4"/>
      <c r="F767" s="4"/>
      <c r="G767" s="4"/>
      <c r="H767" s="4"/>
      <c r="I767" s="4"/>
      <c r="J767" s="4"/>
      <c r="K767" s="4"/>
      <c r="L767" s="4"/>
      <c r="M767" s="4"/>
      <c r="N767" s="4"/>
      <c r="P767" s="4"/>
      <c r="Q767" s="4"/>
      <c r="R767" s="4"/>
    </row>
    <row r="768" spans="1:18" ht="16.5" customHeight="1">
      <c r="A768" s="4"/>
      <c r="B768" s="4"/>
      <c r="C768" s="34"/>
      <c r="D768" s="4"/>
      <c r="E768" s="4"/>
      <c r="F768" s="4"/>
      <c r="G768" s="4"/>
      <c r="H768" s="4"/>
      <c r="I768" s="4"/>
      <c r="J768" s="4"/>
      <c r="K768" s="4"/>
      <c r="L768" s="4"/>
      <c r="M768" s="4"/>
      <c r="N768" s="4"/>
      <c r="P768" s="4"/>
      <c r="Q768" s="4"/>
      <c r="R768" s="4"/>
    </row>
    <row r="769" spans="1:18" ht="16.5" customHeight="1">
      <c r="A769" s="4"/>
      <c r="B769" s="4"/>
      <c r="C769" s="34"/>
      <c r="D769" s="4"/>
      <c r="E769" s="4"/>
      <c r="F769" s="4"/>
      <c r="G769" s="4"/>
      <c r="H769" s="4"/>
      <c r="I769" s="4"/>
      <c r="J769" s="4"/>
      <c r="K769" s="4"/>
      <c r="L769" s="4"/>
      <c r="M769" s="4"/>
      <c r="N769" s="4"/>
      <c r="P769" s="4"/>
      <c r="Q769" s="4"/>
      <c r="R769" s="4"/>
    </row>
    <row r="770" spans="1:18" ht="16.5" customHeight="1">
      <c r="A770" s="4"/>
      <c r="B770" s="4"/>
      <c r="C770" s="34"/>
      <c r="D770" s="4"/>
      <c r="E770" s="4"/>
      <c r="F770" s="4"/>
      <c r="G770" s="4"/>
      <c r="H770" s="4"/>
      <c r="I770" s="4"/>
      <c r="J770" s="4"/>
      <c r="K770" s="4"/>
      <c r="L770" s="4"/>
      <c r="M770" s="4"/>
      <c r="N770" s="4"/>
      <c r="P770" s="4"/>
      <c r="Q770" s="4"/>
      <c r="R770" s="4"/>
    </row>
    <row r="771" spans="1:18" ht="16.5" customHeight="1">
      <c r="A771" s="4"/>
      <c r="B771" s="4"/>
      <c r="C771" s="34"/>
      <c r="D771" s="4"/>
      <c r="E771" s="4"/>
      <c r="F771" s="4"/>
      <c r="G771" s="4"/>
      <c r="H771" s="4"/>
      <c r="I771" s="4"/>
      <c r="J771" s="4"/>
      <c r="K771" s="4"/>
      <c r="L771" s="4"/>
      <c r="M771" s="4"/>
      <c r="N771" s="4"/>
      <c r="P771" s="4"/>
      <c r="Q771" s="4"/>
      <c r="R771" s="4"/>
    </row>
    <row r="772" spans="1:18" ht="16.5" customHeight="1">
      <c r="A772" s="4"/>
      <c r="B772" s="4"/>
      <c r="C772" s="34"/>
      <c r="D772" s="4"/>
      <c r="E772" s="4"/>
      <c r="F772" s="4"/>
      <c r="G772" s="4"/>
      <c r="H772" s="4"/>
      <c r="I772" s="4"/>
      <c r="J772" s="4"/>
      <c r="K772" s="4"/>
      <c r="L772" s="4"/>
      <c r="M772" s="4"/>
      <c r="N772" s="4"/>
      <c r="P772" s="4"/>
      <c r="Q772" s="4"/>
      <c r="R772" s="4"/>
    </row>
    <row r="773" spans="1:18" ht="16.5" customHeight="1">
      <c r="A773" s="4"/>
      <c r="B773" s="4"/>
      <c r="C773" s="34"/>
      <c r="D773" s="4"/>
      <c r="E773" s="4"/>
      <c r="F773" s="4"/>
      <c r="G773" s="4"/>
      <c r="H773" s="4"/>
      <c r="I773" s="4"/>
      <c r="J773" s="4"/>
      <c r="K773" s="4"/>
      <c r="L773" s="4"/>
      <c r="M773" s="4"/>
      <c r="N773" s="4"/>
      <c r="P773" s="4"/>
      <c r="Q773" s="4"/>
      <c r="R773" s="4"/>
    </row>
    <row r="774" spans="1:18" ht="16.5" customHeight="1">
      <c r="A774" s="4"/>
      <c r="B774" s="4"/>
      <c r="C774" s="34"/>
      <c r="D774" s="4"/>
      <c r="E774" s="4"/>
      <c r="F774" s="4"/>
      <c r="G774" s="4"/>
      <c r="H774" s="4"/>
      <c r="I774" s="4"/>
      <c r="J774" s="4"/>
      <c r="K774" s="4"/>
      <c r="L774" s="4"/>
      <c r="M774" s="4"/>
      <c r="N774" s="4"/>
      <c r="P774" s="4"/>
      <c r="Q774" s="4"/>
      <c r="R774" s="4"/>
    </row>
    <row r="775" spans="1:18" ht="16.5" customHeight="1">
      <c r="A775" s="4"/>
      <c r="B775" s="4"/>
      <c r="C775" s="34"/>
      <c r="D775" s="4"/>
      <c r="E775" s="4"/>
      <c r="F775" s="4"/>
      <c r="G775" s="4"/>
      <c r="H775" s="4"/>
      <c r="I775" s="4"/>
      <c r="J775" s="4"/>
      <c r="K775" s="4"/>
      <c r="L775" s="4"/>
      <c r="M775" s="4"/>
      <c r="N775" s="4"/>
      <c r="P775" s="4"/>
      <c r="Q775" s="4"/>
      <c r="R775" s="4"/>
    </row>
    <row r="776" spans="1:18" ht="16.5" customHeight="1">
      <c r="A776" s="4"/>
      <c r="B776" s="4"/>
      <c r="C776" s="34"/>
      <c r="D776" s="4"/>
      <c r="E776" s="4"/>
      <c r="F776" s="4"/>
      <c r="G776" s="4"/>
      <c r="H776" s="4"/>
      <c r="I776" s="4"/>
      <c r="J776" s="4"/>
      <c r="K776" s="4"/>
      <c r="L776" s="4"/>
      <c r="M776" s="4"/>
      <c r="N776" s="4"/>
      <c r="P776" s="4"/>
      <c r="Q776" s="4"/>
      <c r="R776" s="4"/>
    </row>
    <row r="777" spans="1:18" ht="16.5" customHeight="1">
      <c r="A777" s="4"/>
      <c r="B777" s="4"/>
      <c r="C777" s="34"/>
      <c r="D777" s="4"/>
      <c r="E777" s="4"/>
      <c r="F777" s="4"/>
      <c r="G777" s="4"/>
      <c r="H777" s="4"/>
      <c r="I777" s="4"/>
      <c r="J777" s="4"/>
      <c r="K777" s="4"/>
      <c r="L777" s="4"/>
      <c r="M777" s="4"/>
      <c r="N777" s="4"/>
      <c r="P777" s="4"/>
      <c r="Q777" s="4"/>
      <c r="R777" s="4"/>
    </row>
    <row r="778" spans="1:18" ht="16.5" customHeight="1">
      <c r="A778" s="4"/>
      <c r="B778" s="4"/>
      <c r="C778" s="34"/>
      <c r="D778" s="4"/>
      <c r="E778" s="4"/>
      <c r="F778" s="4"/>
      <c r="G778" s="4"/>
      <c r="H778" s="4"/>
      <c r="I778" s="4"/>
      <c r="J778" s="4"/>
      <c r="K778" s="4"/>
      <c r="L778" s="4"/>
      <c r="M778" s="4"/>
      <c r="N778" s="4"/>
      <c r="P778" s="4"/>
      <c r="Q778" s="4"/>
      <c r="R778" s="4"/>
    </row>
    <row r="779" spans="1:18" ht="16.5" customHeight="1">
      <c r="A779" s="4"/>
      <c r="B779" s="4"/>
      <c r="C779" s="34"/>
      <c r="D779" s="4"/>
      <c r="E779" s="4"/>
      <c r="F779" s="4"/>
      <c r="G779" s="4"/>
      <c r="H779" s="4"/>
      <c r="I779" s="4"/>
      <c r="J779" s="4"/>
      <c r="K779" s="4"/>
      <c r="L779" s="4"/>
      <c r="M779" s="4"/>
      <c r="N779" s="4"/>
      <c r="P779" s="4"/>
      <c r="Q779" s="4"/>
      <c r="R779" s="4"/>
    </row>
    <row r="780" spans="1:18" ht="16.5" customHeight="1">
      <c r="A780" s="4"/>
      <c r="B780" s="4"/>
      <c r="C780" s="34"/>
      <c r="D780" s="4"/>
      <c r="E780" s="4"/>
      <c r="F780" s="4"/>
      <c r="G780" s="4"/>
      <c r="H780" s="4"/>
      <c r="I780" s="4"/>
      <c r="J780" s="4"/>
      <c r="K780" s="4"/>
      <c r="L780" s="4"/>
      <c r="M780" s="4"/>
      <c r="N780" s="4"/>
      <c r="P780" s="4"/>
      <c r="Q780" s="4"/>
      <c r="R780" s="4"/>
    </row>
    <row r="781" spans="1:18" ht="16.5" customHeight="1">
      <c r="A781" s="4"/>
      <c r="B781" s="4"/>
      <c r="C781" s="34"/>
      <c r="D781" s="4"/>
      <c r="E781" s="4"/>
      <c r="F781" s="4"/>
      <c r="G781" s="4"/>
      <c r="H781" s="4"/>
      <c r="I781" s="4"/>
      <c r="J781" s="4"/>
      <c r="K781" s="4"/>
      <c r="L781" s="4"/>
      <c r="M781" s="4"/>
      <c r="N781" s="4"/>
      <c r="P781" s="4"/>
      <c r="Q781" s="4"/>
      <c r="R781" s="4"/>
    </row>
    <row r="782" spans="1:18" ht="16.5" customHeight="1">
      <c r="A782" s="4"/>
      <c r="B782" s="4"/>
      <c r="C782" s="34"/>
      <c r="D782" s="4"/>
      <c r="E782" s="4"/>
      <c r="F782" s="4"/>
      <c r="G782" s="4"/>
      <c r="H782" s="4"/>
      <c r="I782" s="4"/>
      <c r="J782" s="4"/>
      <c r="K782" s="4"/>
      <c r="L782" s="4"/>
      <c r="M782" s="4"/>
      <c r="N782" s="4"/>
      <c r="P782" s="4"/>
      <c r="Q782" s="4"/>
      <c r="R782" s="4"/>
    </row>
    <row r="783" spans="1:18" ht="16.5" customHeight="1">
      <c r="A783" s="4"/>
      <c r="B783" s="4"/>
      <c r="C783" s="34"/>
      <c r="D783" s="4"/>
      <c r="E783" s="4"/>
      <c r="F783" s="4"/>
      <c r="G783" s="4"/>
      <c r="H783" s="4"/>
      <c r="I783" s="4"/>
      <c r="J783" s="4"/>
      <c r="K783" s="4"/>
      <c r="L783" s="4"/>
      <c r="M783" s="4"/>
      <c r="N783" s="4"/>
      <c r="P783" s="4"/>
      <c r="Q783" s="4"/>
      <c r="R783" s="4"/>
    </row>
    <row r="784" spans="1:18" ht="16.5" customHeight="1">
      <c r="A784" s="4"/>
      <c r="B784" s="4"/>
      <c r="C784" s="34"/>
      <c r="D784" s="4"/>
      <c r="E784" s="4"/>
      <c r="F784" s="4"/>
      <c r="G784" s="4"/>
      <c r="H784" s="4"/>
      <c r="I784" s="4"/>
      <c r="J784" s="4"/>
      <c r="K784" s="4"/>
      <c r="L784" s="4"/>
      <c r="M784" s="4"/>
      <c r="N784" s="4"/>
      <c r="P784" s="4"/>
      <c r="Q784" s="4"/>
      <c r="R784" s="4"/>
    </row>
    <row r="785" spans="1:18" ht="16.5" customHeight="1">
      <c r="A785" s="4"/>
      <c r="B785" s="4"/>
      <c r="C785" s="34"/>
      <c r="D785" s="4"/>
      <c r="E785" s="4"/>
      <c r="F785" s="4"/>
      <c r="G785" s="4"/>
      <c r="H785" s="4"/>
      <c r="I785" s="4"/>
      <c r="J785" s="4"/>
      <c r="K785" s="4"/>
      <c r="L785" s="4"/>
      <c r="M785" s="4"/>
      <c r="N785" s="4"/>
      <c r="P785" s="4"/>
      <c r="Q785" s="4"/>
      <c r="R785" s="4"/>
    </row>
    <row r="786" spans="1:18" ht="16.5" customHeight="1">
      <c r="A786" s="4"/>
      <c r="B786" s="4"/>
      <c r="C786" s="34"/>
      <c r="D786" s="4"/>
      <c r="E786" s="4"/>
      <c r="F786" s="4"/>
      <c r="G786" s="4"/>
      <c r="H786" s="4"/>
      <c r="I786" s="4"/>
      <c r="J786" s="4"/>
      <c r="K786" s="4"/>
      <c r="L786" s="4"/>
      <c r="M786" s="4"/>
      <c r="N786" s="4"/>
      <c r="P786" s="4"/>
      <c r="Q786" s="4"/>
      <c r="R786" s="4"/>
    </row>
    <row r="787" spans="1:18" ht="16.5" customHeight="1">
      <c r="A787" s="4"/>
      <c r="B787" s="4"/>
      <c r="C787" s="34"/>
      <c r="D787" s="4"/>
      <c r="E787" s="4"/>
      <c r="F787" s="4"/>
      <c r="G787" s="4"/>
      <c r="H787" s="4"/>
      <c r="I787" s="4"/>
      <c r="J787" s="4"/>
      <c r="K787" s="4"/>
      <c r="L787" s="4"/>
      <c r="M787" s="4"/>
      <c r="N787" s="4"/>
      <c r="P787" s="4"/>
      <c r="Q787" s="4"/>
      <c r="R787" s="4"/>
    </row>
    <row r="788" spans="1:18" ht="16.5" customHeight="1">
      <c r="A788" s="4"/>
      <c r="B788" s="4"/>
      <c r="C788" s="34"/>
      <c r="D788" s="4"/>
      <c r="E788" s="4"/>
      <c r="F788" s="4"/>
      <c r="G788" s="4"/>
      <c r="H788" s="4"/>
      <c r="I788" s="4"/>
      <c r="J788" s="4"/>
      <c r="K788" s="4"/>
      <c r="L788" s="4"/>
      <c r="M788" s="4"/>
      <c r="N788" s="4"/>
      <c r="P788" s="4"/>
      <c r="Q788" s="4"/>
      <c r="R788" s="4"/>
    </row>
    <row r="789" spans="1:18" ht="16.5" customHeight="1">
      <c r="A789" s="4"/>
      <c r="B789" s="4"/>
      <c r="C789" s="34"/>
      <c r="D789" s="4"/>
      <c r="E789" s="4"/>
      <c r="F789" s="4"/>
      <c r="G789" s="4"/>
      <c r="H789" s="4"/>
      <c r="I789" s="4"/>
      <c r="J789" s="4"/>
      <c r="K789" s="4"/>
      <c r="L789" s="4"/>
      <c r="M789" s="4"/>
      <c r="N789" s="4"/>
      <c r="P789" s="4"/>
      <c r="Q789" s="4"/>
      <c r="R789" s="4"/>
    </row>
    <row r="790" spans="1:18" ht="16.5" customHeight="1">
      <c r="A790" s="4"/>
      <c r="B790" s="4"/>
      <c r="C790" s="34"/>
      <c r="D790" s="4"/>
      <c r="E790" s="4"/>
      <c r="F790" s="4"/>
      <c r="G790" s="4"/>
      <c r="H790" s="4"/>
      <c r="I790" s="4"/>
      <c r="J790" s="4"/>
      <c r="K790" s="4"/>
      <c r="L790" s="4"/>
      <c r="M790" s="4"/>
      <c r="N790" s="4"/>
      <c r="P790" s="4"/>
      <c r="Q790" s="4"/>
      <c r="R790" s="4"/>
    </row>
    <row r="791" spans="1:18" ht="16.5" customHeight="1">
      <c r="A791" s="4"/>
      <c r="B791" s="4"/>
      <c r="C791" s="34"/>
      <c r="D791" s="4"/>
      <c r="E791" s="4"/>
      <c r="F791" s="4"/>
      <c r="G791" s="4"/>
      <c r="H791" s="4"/>
      <c r="I791" s="4"/>
      <c r="J791" s="4"/>
      <c r="K791" s="4"/>
      <c r="L791" s="4"/>
      <c r="M791" s="4"/>
      <c r="N791" s="4"/>
      <c r="P791" s="4"/>
      <c r="Q791" s="4"/>
      <c r="R791" s="4"/>
    </row>
    <row r="792" spans="1:18" ht="16.5" customHeight="1">
      <c r="A792" s="4"/>
      <c r="B792" s="4"/>
      <c r="C792" s="34"/>
      <c r="D792" s="4"/>
      <c r="E792" s="4"/>
      <c r="F792" s="4"/>
      <c r="G792" s="4"/>
      <c r="H792" s="4"/>
      <c r="I792" s="4"/>
      <c r="J792" s="4"/>
      <c r="K792" s="4"/>
      <c r="L792" s="4"/>
      <c r="M792" s="4"/>
      <c r="N792" s="4"/>
      <c r="P792" s="4"/>
      <c r="Q792" s="4"/>
      <c r="R792" s="4"/>
    </row>
    <row r="793" spans="1:18" ht="16.5" customHeight="1">
      <c r="A793" s="4"/>
      <c r="B793" s="4"/>
      <c r="C793" s="34"/>
      <c r="D793" s="4"/>
      <c r="E793" s="4"/>
      <c r="F793" s="4"/>
      <c r="G793" s="4"/>
      <c r="H793" s="4"/>
      <c r="I793" s="4"/>
      <c r="J793" s="4"/>
      <c r="K793" s="4"/>
      <c r="L793" s="4"/>
      <c r="M793" s="4"/>
      <c r="N793" s="4"/>
      <c r="P793" s="4"/>
      <c r="Q793" s="4"/>
      <c r="R793" s="4"/>
    </row>
    <row r="794" spans="1:18" ht="16.5" customHeight="1">
      <c r="A794" s="4"/>
      <c r="B794" s="4"/>
      <c r="C794" s="34"/>
      <c r="D794" s="4"/>
      <c r="E794" s="4"/>
      <c r="F794" s="4"/>
      <c r="G794" s="4"/>
      <c r="H794" s="4"/>
      <c r="I794" s="4"/>
      <c r="J794" s="4"/>
      <c r="K794" s="4"/>
      <c r="L794" s="4"/>
      <c r="M794" s="4"/>
      <c r="N794" s="4"/>
      <c r="P794" s="4"/>
      <c r="Q794" s="4"/>
      <c r="R794" s="4"/>
    </row>
    <row r="795" spans="1:18" ht="16.5" customHeight="1">
      <c r="A795" s="4"/>
      <c r="B795" s="4"/>
      <c r="C795" s="34"/>
      <c r="D795" s="4"/>
      <c r="E795" s="4"/>
      <c r="F795" s="4"/>
      <c r="G795" s="4"/>
      <c r="H795" s="4"/>
      <c r="I795" s="4"/>
      <c r="J795" s="4"/>
      <c r="K795" s="4"/>
      <c r="L795" s="4"/>
      <c r="M795" s="4"/>
      <c r="N795" s="4"/>
      <c r="P795" s="4"/>
      <c r="Q795" s="4"/>
      <c r="R795" s="4"/>
    </row>
    <row r="796" spans="1:18" ht="16.5" customHeight="1">
      <c r="A796" s="4"/>
      <c r="B796" s="4"/>
      <c r="C796" s="34"/>
      <c r="D796" s="4"/>
      <c r="E796" s="4"/>
      <c r="F796" s="4"/>
      <c r="G796" s="4"/>
      <c r="H796" s="4"/>
      <c r="I796" s="4"/>
      <c r="J796" s="4"/>
      <c r="K796" s="4"/>
      <c r="L796" s="4"/>
      <c r="M796" s="4"/>
      <c r="N796" s="4"/>
      <c r="P796" s="4"/>
      <c r="Q796" s="4"/>
      <c r="R796" s="4"/>
    </row>
    <row r="797" spans="1:18" ht="16.5" customHeight="1">
      <c r="A797" s="4"/>
      <c r="B797" s="4"/>
      <c r="C797" s="34"/>
      <c r="D797" s="4"/>
      <c r="E797" s="4"/>
      <c r="F797" s="4"/>
      <c r="G797" s="4"/>
      <c r="H797" s="4"/>
      <c r="I797" s="4"/>
      <c r="J797" s="4"/>
      <c r="K797" s="4"/>
      <c r="L797" s="4"/>
      <c r="M797" s="4"/>
      <c r="N797" s="4"/>
      <c r="P797" s="4"/>
      <c r="Q797" s="4"/>
      <c r="R797" s="4"/>
    </row>
    <row r="798" spans="1:18" ht="16.5" customHeight="1">
      <c r="A798" s="4"/>
      <c r="B798" s="4"/>
      <c r="C798" s="34"/>
      <c r="D798" s="4"/>
      <c r="E798" s="4"/>
      <c r="F798" s="4"/>
      <c r="G798" s="4"/>
      <c r="H798" s="4"/>
      <c r="I798" s="4"/>
      <c r="J798" s="4"/>
      <c r="K798" s="4"/>
      <c r="L798" s="4"/>
      <c r="M798" s="4"/>
      <c r="N798" s="4"/>
      <c r="P798" s="4"/>
      <c r="Q798" s="4"/>
      <c r="R798" s="4"/>
    </row>
    <row r="799" spans="1:18" ht="16.5" customHeight="1">
      <c r="A799" s="4"/>
      <c r="B799" s="4"/>
      <c r="C799" s="34"/>
      <c r="D799" s="4"/>
      <c r="E799" s="4"/>
      <c r="F799" s="4"/>
      <c r="G799" s="4"/>
      <c r="H799" s="4"/>
      <c r="I799" s="4"/>
      <c r="J799" s="4"/>
      <c r="K799" s="4"/>
      <c r="L799" s="4"/>
      <c r="M799" s="4"/>
      <c r="N799" s="4"/>
      <c r="P799" s="4"/>
      <c r="Q799" s="4"/>
      <c r="R799" s="4"/>
    </row>
    <row r="800" spans="1:18" ht="16.5" customHeight="1">
      <c r="A800" s="4"/>
      <c r="B800" s="4"/>
      <c r="C800" s="34"/>
      <c r="D800" s="4"/>
      <c r="E800" s="4"/>
      <c r="F800" s="4"/>
      <c r="G800" s="4"/>
      <c r="H800" s="4"/>
      <c r="I800" s="4"/>
      <c r="J800" s="4"/>
      <c r="K800" s="4"/>
      <c r="L800" s="4"/>
      <c r="M800" s="4"/>
      <c r="N800" s="4"/>
      <c r="P800" s="4"/>
      <c r="Q800" s="4"/>
      <c r="R800" s="4"/>
    </row>
    <row r="801" spans="1:18" ht="16.5" customHeight="1">
      <c r="A801" s="4"/>
      <c r="B801" s="4"/>
      <c r="C801" s="34"/>
      <c r="D801" s="4"/>
      <c r="E801" s="4"/>
      <c r="F801" s="4"/>
      <c r="G801" s="4"/>
      <c r="H801" s="4"/>
      <c r="I801" s="4"/>
      <c r="J801" s="4"/>
      <c r="K801" s="4"/>
      <c r="L801" s="4"/>
      <c r="M801" s="4"/>
      <c r="N801" s="4"/>
      <c r="P801" s="4"/>
      <c r="Q801" s="4"/>
      <c r="R801" s="4"/>
    </row>
    <row r="802" spans="1:18" ht="16.5" customHeight="1">
      <c r="A802" s="4"/>
      <c r="B802" s="4"/>
      <c r="C802" s="34"/>
      <c r="D802" s="4"/>
      <c r="E802" s="4"/>
      <c r="F802" s="4"/>
      <c r="G802" s="4"/>
      <c r="H802" s="4"/>
      <c r="I802" s="4"/>
      <c r="J802" s="4"/>
      <c r="K802" s="4"/>
      <c r="L802" s="4"/>
      <c r="M802" s="4"/>
      <c r="N802" s="4"/>
      <c r="P802" s="4"/>
      <c r="Q802" s="4"/>
      <c r="R802" s="4"/>
    </row>
    <row r="803" spans="1:18" ht="16.5" customHeight="1">
      <c r="A803" s="4"/>
      <c r="B803" s="4"/>
      <c r="C803" s="34"/>
      <c r="D803" s="4"/>
      <c r="E803" s="4"/>
      <c r="F803" s="4"/>
      <c r="G803" s="4"/>
      <c r="H803" s="4"/>
      <c r="I803" s="4"/>
      <c r="J803" s="4"/>
      <c r="K803" s="4"/>
      <c r="L803" s="4"/>
      <c r="M803" s="4"/>
      <c r="N803" s="4"/>
      <c r="P803" s="4"/>
      <c r="Q803" s="4"/>
      <c r="R803" s="4"/>
    </row>
    <row r="804" spans="1:18" ht="16.5" customHeight="1">
      <c r="A804" s="4"/>
      <c r="B804" s="4"/>
      <c r="C804" s="34"/>
      <c r="D804" s="4"/>
      <c r="E804" s="4"/>
      <c r="F804" s="4"/>
      <c r="G804" s="4"/>
      <c r="H804" s="4"/>
      <c r="I804" s="4"/>
      <c r="J804" s="4"/>
      <c r="K804" s="4"/>
      <c r="L804" s="4"/>
      <c r="M804" s="4"/>
      <c r="N804" s="4"/>
      <c r="P804" s="4"/>
      <c r="Q804" s="4"/>
      <c r="R804" s="4"/>
    </row>
    <row r="805" spans="1:18" ht="16.5" customHeight="1">
      <c r="A805" s="4"/>
      <c r="B805" s="4"/>
      <c r="C805" s="34"/>
      <c r="D805" s="4"/>
      <c r="E805" s="4"/>
      <c r="F805" s="4"/>
      <c r="G805" s="4"/>
      <c r="H805" s="4"/>
      <c r="I805" s="4"/>
      <c r="J805" s="4"/>
      <c r="K805" s="4"/>
      <c r="L805" s="4"/>
      <c r="M805" s="4"/>
      <c r="N805" s="4"/>
      <c r="P805" s="4"/>
      <c r="Q805" s="4"/>
      <c r="R805" s="4"/>
    </row>
    <row r="806" spans="1:18" ht="16.5" customHeight="1">
      <c r="A806" s="4"/>
      <c r="B806" s="4"/>
      <c r="C806" s="34"/>
      <c r="D806" s="4"/>
      <c r="E806" s="4"/>
      <c r="F806" s="4"/>
      <c r="G806" s="4"/>
      <c r="H806" s="4"/>
      <c r="I806" s="4"/>
      <c r="J806" s="4"/>
      <c r="K806" s="4"/>
      <c r="L806" s="4"/>
      <c r="M806" s="4"/>
      <c r="N806" s="4"/>
      <c r="P806" s="4"/>
      <c r="Q806" s="4"/>
      <c r="R806" s="4"/>
    </row>
    <row r="807" spans="1:18" ht="16.5" customHeight="1">
      <c r="A807" s="4"/>
      <c r="B807" s="4"/>
      <c r="C807" s="34"/>
      <c r="D807" s="4"/>
      <c r="E807" s="4"/>
      <c r="F807" s="4"/>
      <c r="G807" s="4"/>
      <c r="H807" s="4"/>
      <c r="I807" s="4"/>
      <c r="J807" s="4"/>
      <c r="K807" s="4"/>
      <c r="L807" s="4"/>
      <c r="M807" s="4"/>
      <c r="N807" s="4"/>
      <c r="P807" s="4"/>
      <c r="Q807" s="4"/>
      <c r="R807" s="4"/>
    </row>
    <row r="808" spans="1:18" ht="16.5" customHeight="1">
      <c r="A808" s="4"/>
      <c r="B808" s="4"/>
      <c r="C808" s="34"/>
      <c r="D808" s="4"/>
      <c r="E808" s="4"/>
      <c r="F808" s="4"/>
      <c r="G808" s="4"/>
      <c r="H808" s="4"/>
      <c r="I808" s="4"/>
      <c r="J808" s="4"/>
      <c r="K808" s="4"/>
      <c r="L808" s="4"/>
      <c r="M808" s="4"/>
      <c r="N808" s="4"/>
      <c r="P808" s="4"/>
      <c r="Q808" s="4"/>
      <c r="R808" s="4"/>
    </row>
    <row r="809" spans="1:18" ht="16.5" customHeight="1">
      <c r="A809" s="4"/>
      <c r="B809" s="4"/>
      <c r="C809" s="34"/>
      <c r="D809" s="4"/>
      <c r="E809" s="4"/>
      <c r="F809" s="4"/>
      <c r="G809" s="4"/>
      <c r="H809" s="4"/>
      <c r="I809" s="4"/>
      <c r="J809" s="4"/>
      <c r="K809" s="4"/>
      <c r="L809" s="4"/>
      <c r="M809" s="4"/>
      <c r="N809" s="4"/>
      <c r="P809" s="4"/>
      <c r="Q809" s="4"/>
      <c r="R809" s="4"/>
    </row>
    <row r="810" spans="1:18" ht="16.5" customHeight="1">
      <c r="A810" s="4"/>
      <c r="B810" s="4"/>
      <c r="C810" s="34"/>
      <c r="D810" s="4"/>
      <c r="E810" s="4"/>
      <c r="F810" s="4"/>
      <c r="G810" s="4"/>
      <c r="H810" s="4"/>
      <c r="I810" s="4"/>
      <c r="J810" s="4"/>
      <c r="K810" s="4"/>
      <c r="L810" s="4"/>
      <c r="M810" s="4"/>
      <c r="N810" s="4"/>
      <c r="P810" s="4"/>
      <c r="Q810" s="4"/>
      <c r="R810" s="4"/>
    </row>
    <row r="811" spans="1:18" ht="16.5" customHeight="1">
      <c r="A811" s="4"/>
      <c r="B811" s="4"/>
      <c r="C811" s="34"/>
      <c r="D811" s="4"/>
      <c r="E811" s="4"/>
      <c r="F811" s="4"/>
      <c r="G811" s="4"/>
      <c r="H811" s="4"/>
      <c r="I811" s="4"/>
      <c r="J811" s="4"/>
      <c r="K811" s="4"/>
      <c r="L811" s="4"/>
      <c r="M811" s="4"/>
      <c r="N811" s="4"/>
      <c r="P811" s="4"/>
      <c r="Q811" s="4"/>
      <c r="R811" s="4"/>
    </row>
    <row r="812" spans="1:18" ht="16.5" customHeight="1">
      <c r="A812" s="4"/>
      <c r="B812" s="4"/>
      <c r="C812" s="34"/>
      <c r="D812" s="4"/>
      <c r="E812" s="4"/>
      <c r="F812" s="4"/>
      <c r="G812" s="4"/>
      <c r="H812" s="4"/>
      <c r="I812" s="4"/>
      <c r="J812" s="4"/>
      <c r="K812" s="4"/>
      <c r="L812" s="4"/>
      <c r="M812" s="4"/>
      <c r="N812" s="4"/>
      <c r="P812" s="4"/>
      <c r="Q812" s="4"/>
      <c r="R812" s="4"/>
    </row>
    <row r="813" spans="1:18" ht="16.5" customHeight="1">
      <c r="A813" s="4"/>
      <c r="B813" s="4"/>
      <c r="C813" s="34"/>
      <c r="D813" s="4"/>
      <c r="E813" s="4"/>
      <c r="F813" s="4"/>
      <c r="G813" s="4"/>
      <c r="H813" s="4"/>
      <c r="I813" s="4"/>
      <c r="J813" s="4"/>
      <c r="K813" s="4"/>
      <c r="L813" s="4"/>
      <c r="M813" s="4"/>
      <c r="N813" s="4"/>
      <c r="P813" s="4"/>
      <c r="Q813" s="4"/>
      <c r="R813" s="4"/>
    </row>
    <row r="814" spans="1:18" ht="16.5" customHeight="1">
      <c r="A814" s="4"/>
      <c r="B814" s="4"/>
      <c r="C814" s="34"/>
      <c r="D814" s="4"/>
      <c r="E814" s="4"/>
      <c r="F814" s="4"/>
      <c r="G814" s="4"/>
      <c r="H814" s="4"/>
      <c r="I814" s="4"/>
      <c r="J814" s="4"/>
      <c r="K814" s="4"/>
      <c r="L814" s="4"/>
      <c r="M814" s="4"/>
      <c r="N814" s="4"/>
      <c r="P814" s="4"/>
      <c r="Q814" s="4"/>
      <c r="R814" s="4"/>
    </row>
    <row r="815" spans="1:18" ht="16.5" customHeight="1">
      <c r="A815" s="4"/>
      <c r="B815" s="4"/>
      <c r="C815" s="34"/>
      <c r="D815" s="4"/>
      <c r="E815" s="4"/>
      <c r="F815" s="4"/>
      <c r="G815" s="4"/>
      <c r="H815" s="4"/>
      <c r="I815" s="4"/>
      <c r="J815" s="4"/>
      <c r="K815" s="4"/>
      <c r="L815" s="4"/>
      <c r="M815" s="4"/>
      <c r="N815" s="4"/>
      <c r="P815" s="4"/>
      <c r="Q815" s="4"/>
      <c r="R815" s="4"/>
    </row>
    <row r="816" spans="1:18" ht="16.5" customHeight="1">
      <c r="A816" s="4"/>
      <c r="B816" s="4"/>
      <c r="C816" s="34"/>
      <c r="D816" s="4"/>
      <c r="E816" s="4"/>
      <c r="F816" s="4"/>
      <c r="G816" s="4"/>
      <c r="H816" s="4"/>
      <c r="I816" s="4"/>
      <c r="J816" s="4"/>
      <c r="K816" s="4"/>
      <c r="L816" s="4"/>
      <c r="M816" s="4"/>
      <c r="N816" s="4"/>
      <c r="P816" s="4"/>
      <c r="Q816" s="4"/>
      <c r="R816" s="4"/>
    </row>
    <row r="817" spans="1:18" ht="16.5" customHeight="1">
      <c r="A817" s="4"/>
      <c r="B817" s="4"/>
      <c r="C817" s="34"/>
      <c r="D817" s="4"/>
      <c r="E817" s="4"/>
      <c r="F817" s="4"/>
      <c r="G817" s="4"/>
      <c r="H817" s="4"/>
      <c r="I817" s="4"/>
      <c r="J817" s="4"/>
      <c r="K817" s="4"/>
      <c r="L817" s="4"/>
      <c r="M817" s="4"/>
      <c r="N817" s="4"/>
      <c r="P817" s="4"/>
      <c r="Q817" s="4"/>
      <c r="R817" s="4"/>
    </row>
    <row r="818" spans="1:18" ht="16.5" customHeight="1">
      <c r="A818" s="4"/>
      <c r="B818" s="4"/>
      <c r="C818" s="34"/>
      <c r="D818" s="4"/>
      <c r="E818" s="4"/>
      <c r="F818" s="4"/>
      <c r="G818" s="4"/>
      <c r="H818" s="4"/>
      <c r="I818" s="4"/>
      <c r="J818" s="4"/>
      <c r="K818" s="4"/>
      <c r="L818" s="4"/>
      <c r="M818" s="4"/>
      <c r="N818" s="4"/>
      <c r="P818" s="4"/>
      <c r="Q818" s="4"/>
      <c r="R818" s="4"/>
    </row>
    <row r="819" spans="1:18" ht="16.5" customHeight="1">
      <c r="A819" s="4"/>
      <c r="B819" s="4"/>
      <c r="C819" s="34"/>
      <c r="D819" s="4"/>
      <c r="E819" s="4"/>
      <c r="F819" s="4"/>
      <c r="G819" s="4"/>
      <c r="H819" s="4"/>
      <c r="I819" s="4"/>
      <c r="J819" s="4"/>
      <c r="K819" s="4"/>
      <c r="L819" s="4"/>
      <c r="M819" s="4"/>
      <c r="N819" s="4"/>
      <c r="P819" s="4"/>
      <c r="Q819" s="4"/>
      <c r="R819" s="4"/>
    </row>
    <row r="820" spans="1:18" ht="16.5" customHeight="1">
      <c r="A820" s="4"/>
      <c r="B820" s="4"/>
      <c r="C820" s="34"/>
      <c r="D820" s="4"/>
      <c r="E820" s="4"/>
      <c r="F820" s="4"/>
      <c r="G820" s="4"/>
      <c r="H820" s="4"/>
      <c r="I820" s="4"/>
      <c r="J820" s="4"/>
      <c r="K820" s="4"/>
      <c r="L820" s="4"/>
      <c r="M820" s="4"/>
      <c r="N820" s="4"/>
      <c r="P820" s="4"/>
      <c r="Q820" s="4"/>
      <c r="R820" s="4"/>
    </row>
    <row r="821" spans="1:18" ht="16.5" customHeight="1">
      <c r="A821" s="4"/>
      <c r="B821" s="4"/>
      <c r="C821" s="34"/>
      <c r="D821" s="4"/>
      <c r="E821" s="4"/>
      <c r="F821" s="4"/>
      <c r="G821" s="4"/>
      <c r="H821" s="4"/>
      <c r="I821" s="4"/>
      <c r="J821" s="4"/>
      <c r="K821" s="4"/>
      <c r="L821" s="4"/>
      <c r="M821" s="4"/>
      <c r="N821" s="4"/>
      <c r="P821" s="4"/>
      <c r="Q821" s="4"/>
      <c r="R821" s="4"/>
    </row>
    <row r="822" spans="1:18" ht="16.5" customHeight="1">
      <c r="A822" s="4"/>
      <c r="B822" s="4"/>
      <c r="C822" s="34"/>
      <c r="D822" s="4"/>
      <c r="E822" s="4"/>
      <c r="F822" s="4"/>
      <c r="G822" s="4"/>
      <c r="H822" s="4"/>
      <c r="I822" s="4"/>
      <c r="J822" s="4"/>
      <c r="K822" s="4"/>
      <c r="L822" s="4"/>
      <c r="M822" s="4"/>
      <c r="N822" s="4"/>
      <c r="P822" s="4"/>
      <c r="Q822" s="4"/>
      <c r="R822" s="4"/>
    </row>
    <row r="823" spans="1:18" ht="16.5" customHeight="1">
      <c r="A823" s="4"/>
      <c r="B823" s="4"/>
      <c r="C823" s="34"/>
      <c r="D823" s="4"/>
      <c r="E823" s="4"/>
      <c r="F823" s="4"/>
      <c r="G823" s="4"/>
      <c r="H823" s="4"/>
      <c r="I823" s="4"/>
      <c r="J823" s="4"/>
      <c r="K823" s="4"/>
      <c r="L823" s="4"/>
      <c r="M823" s="4"/>
      <c r="N823" s="4"/>
      <c r="P823" s="4"/>
      <c r="Q823" s="4"/>
      <c r="R823" s="4"/>
    </row>
    <row r="824" spans="1:18" ht="16.5" customHeight="1">
      <c r="A824" s="4"/>
      <c r="B824" s="4"/>
      <c r="C824" s="34"/>
      <c r="D824" s="4"/>
      <c r="E824" s="4"/>
      <c r="F824" s="4"/>
      <c r="G824" s="4"/>
      <c r="H824" s="4"/>
      <c r="I824" s="4"/>
      <c r="J824" s="4"/>
      <c r="K824" s="4"/>
      <c r="L824" s="4"/>
      <c r="M824" s="4"/>
      <c r="N824" s="4"/>
      <c r="P824" s="4"/>
      <c r="Q824" s="4"/>
      <c r="R824" s="4"/>
    </row>
    <row r="825" spans="1:18" ht="16.5" customHeight="1">
      <c r="A825" s="4"/>
      <c r="B825" s="4"/>
      <c r="C825" s="34"/>
      <c r="D825" s="4"/>
      <c r="E825" s="4"/>
      <c r="F825" s="4"/>
      <c r="G825" s="4"/>
      <c r="H825" s="4"/>
      <c r="I825" s="4"/>
      <c r="J825" s="4"/>
      <c r="K825" s="4"/>
      <c r="L825" s="4"/>
      <c r="M825" s="4"/>
      <c r="N825" s="4"/>
      <c r="P825" s="4"/>
      <c r="Q825" s="4"/>
      <c r="R825" s="4"/>
    </row>
    <row r="826" spans="1:18" ht="16.5" customHeight="1">
      <c r="A826" s="4"/>
      <c r="B826" s="4"/>
      <c r="C826" s="34"/>
      <c r="D826" s="4"/>
      <c r="E826" s="4"/>
      <c r="F826" s="4"/>
      <c r="G826" s="4"/>
      <c r="H826" s="4"/>
      <c r="I826" s="4"/>
      <c r="J826" s="4"/>
      <c r="K826" s="4"/>
      <c r="L826" s="4"/>
      <c r="M826" s="4"/>
      <c r="N826" s="4"/>
      <c r="P826" s="4"/>
      <c r="Q826" s="4"/>
      <c r="R826" s="4"/>
    </row>
    <row r="827" spans="1:18" ht="16.5" customHeight="1">
      <c r="A827" s="4"/>
      <c r="B827" s="4"/>
      <c r="C827" s="34"/>
      <c r="D827" s="4"/>
      <c r="E827" s="4"/>
      <c r="F827" s="4"/>
      <c r="G827" s="4"/>
      <c r="H827" s="4"/>
      <c r="I827" s="4"/>
      <c r="J827" s="4"/>
      <c r="K827" s="4"/>
      <c r="L827" s="4"/>
      <c r="M827" s="4"/>
      <c r="N827" s="4"/>
      <c r="P827" s="4"/>
      <c r="Q827" s="4"/>
      <c r="R827" s="4"/>
    </row>
    <row r="828" spans="1:18" ht="16.5" customHeight="1">
      <c r="A828" s="4"/>
      <c r="B828" s="4"/>
      <c r="C828" s="34"/>
      <c r="D828" s="4"/>
      <c r="E828" s="4"/>
      <c r="F828" s="4"/>
      <c r="G828" s="4"/>
      <c r="H828" s="4"/>
      <c r="I828" s="4"/>
      <c r="J828" s="4"/>
      <c r="K828" s="4"/>
      <c r="L828" s="4"/>
      <c r="M828" s="4"/>
      <c r="N828" s="4"/>
      <c r="P828" s="4"/>
      <c r="Q828" s="4"/>
      <c r="R828" s="4"/>
    </row>
    <row r="829" spans="1:18" ht="16.5" customHeight="1">
      <c r="A829" s="4"/>
      <c r="B829" s="4"/>
      <c r="C829" s="34"/>
      <c r="D829" s="4"/>
      <c r="E829" s="4"/>
      <c r="F829" s="4"/>
      <c r="G829" s="4"/>
      <c r="H829" s="4"/>
      <c r="I829" s="4"/>
      <c r="J829" s="4"/>
      <c r="K829" s="4"/>
      <c r="L829" s="4"/>
      <c r="M829" s="4"/>
      <c r="N829" s="4"/>
      <c r="P829" s="4"/>
      <c r="Q829" s="4"/>
      <c r="R829" s="4"/>
    </row>
    <row r="830" spans="1:18" ht="16.5" customHeight="1">
      <c r="A830" s="4"/>
      <c r="B830" s="4"/>
      <c r="C830" s="34"/>
      <c r="D830" s="4"/>
      <c r="E830" s="4"/>
      <c r="F830" s="4"/>
      <c r="G830" s="4"/>
      <c r="H830" s="4"/>
      <c r="I830" s="4"/>
      <c r="J830" s="4"/>
      <c r="K830" s="4"/>
      <c r="L830" s="4"/>
      <c r="M830" s="4"/>
      <c r="N830" s="4"/>
      <c r="P830" s="4"/>
      <c r="Q830" s="4"/>
      <c r="R830" s="4"/>
    </row>
    <row r="831" spans="1:18" ht="16.5" customHeight="1">
      <c r="A831" s="4"/>
      <c r="B831" s="4"/>
      <c r="C831" s="34"/>
      <c r="D831" s="4"/>
      <c r="E831" s="4"/>
      <c r="F831" s="4"/>
      <c r="G831" s="4"/>
      <c r="H831" s="4"/>
      <c r="I831" s="4"/>
      <c r="J831" s="4"/>
      <c r="K831" s="4"/>
      <c r="L831" s="4"/>
      <c r="M831" s="4"/>
      <c r="N831" s="4"/>
      <c r="P831" s="4"/>
      <c r="Q831" s="4"/>
      <c r="R831" s="4"/>
    </row>
    <row r="832" spans="1:18" ht="16.5" customHeight="1">
      <c r="A832" s="4"/>
      <c r="B832" s="4"/>
      <c r="C832" s="34"/>
      <c r="D832" s="4"/>
      <c r="E832" s="4"/>
      <c r="F832" s="4"/>
      <c r="G832" s="4"/>
      <c r="H832" s="4"/>
      <c r="I832" s="4"/>
      <c r="J832" s="4"/>
      <c r="K832" s="4"/>
      <c r="L832" s="4"/>
      <c r="M832" s="4"/>
      <c r="N832" s="4"/>
      <c r="P832" s="4"/>
      <c r="Q832" s="4"/>
      <c r="R832" s="4"/>
    </row>
    <row r="833" spans="1:18" ht="16.5" customHeight="1">
      <c r="A833" s="4"/>
      <c r="B833" s="4"/>
      <c r="C833" s="34"/>
      <c r="D833" s="4"/>
      <c r="E833" s="4"/>
      <c r="F833" s="4"/>
      <c r="G833" s="4"/>
      <c r="H833" s="4"/>
      <c r="I833" s="4"/>
      <c r="J833" s="4"/>
      <c r="K833" s="4"/>
      <c r="L833" s="4"/>
      <c r="M833" s="4"/>
      <c r="N833" s="4"/>
      <c r="P833" s="4"/>
      <c r="Q833" s="4"/>
      <c r="R833" s="4"/>
    </row>
    <row r="834" spans="1:18" ht="16.5" customHeight="1">
      <c r="A834" s="4"/>
      <c r="B834" s="4"/>
      <c r="C834" s="34"/>
      <c r="D834" s="4"/>
      <c r="E834" s="4"/>
      <c r="F834" s="4"/>
      <c r="G834" s="4"/>
      <c r="H834" s="4"/>
      <c r="I834" s="4"/>
      <c r="J834" s="4"/>
      <c r="K834" s="4"/>
      <c r="L834" s="4"/>
      <c r="M834" s="4"/>
      <c r="N834" s="4"/>
      <c r="P834" s="4"/>
      <c r="Q834" s="4"/>
      <c r="R834" s="4"/>
    </row>
    <row r="835" spans="1:18" ht="16.5" customHeight="1">
      <c r="A835" s="4"/>
      <c r="B835" s="4"/>
      <c r="C835" s="34"/>
      <c r="D835" s="4"/>
      <c r="E835" s="4"/>
      <c r="F835" s="4"/>
      <c r="G835" s="4"/>
      <c r="H835" s="4"/>
      <c r="I835" s="4"/>
      <c r="J835" s="4"/>
      <c r="K835" s="4"/>
      <c r="L835" s="4"/>
      <c r="M835" s="4"/>
      <c r="N835" s="4"/>
      <c r="P835" s="4"/>
      <c r="Q835" s="4"/>
      <c r="R835" s="4"/>
    </row>
    <row r="836" spans="1:18" ht="16.5" customHeight="1">
      <c r="A836" s="4"/>
      <c r="B836" s="4"/>
      <c r="C836" s="34"/>
      <c r="D836" s="4"/>
      <c r="E836" s="4"/>
      <c r="F836" s="4"/>
      <c r="G836" s="4"/>
      <c r="H836" s="4"/>
      <c r="I836" s="4"/>
      <c r="J836" s="4"/>
      <c r="K836" s="4"/>
      <c r="L836" s="4"/>
      <c r="M836" s="4"/>
      <c r="N836" s="4"/>
      <c r="P836" s="4"/>
      <c r="Q836" s="4"/>
      <c r="R836" s="4"/>
    </row>
    <row r="837" spans="1:18" ht="16.5" customHeight="1">
      <c r="A837" s="4"/>
      <c r="B837" s="4"/>
      <c r="C837" s="34"/>
      <c r="D837" s="4"/>
      <c r="E837" s="4"/>
      <c r="F837" s="4"/>
      <c r="G837" s="4"/>
      <c r="H837" s="4"/>
      <c r="I837" s="4"/>
      <c r="J837" s="4"/>
      <c r="K837" s="4"/>
      <c r="L837" s="4"/>
      <c r="M837" s="4"/>
      <c r="N837" s="4"/>
      <c r="P837" s="4"/>
      <c r="Q837" s="4"/>
      <c r="R837" s="4"/>
    </row>
    <row r="838" spans="1:18" ht="16.5" customHeight="1">
      <c r="A838" s="4"/>
      <c r="B838" s="4"/>
      <c r="C838" s="34"/>
      <c r="D838" s="4"/>
      <c r="E838" s="4"/>
      <c r="F838" s="4"/>
      <c r="G838" s="4"/>
      <c r="H838" s="4"/>
      <c r="I838" s="4"/>
      <c r="J838" s="4"/>
      <c r="K838" s="4"/>
      <c r="L838" s="4"/>
      <c r="M838" s="4"/>
      <c r="N838" s="4"/>
      <c r="P838" s="4"/>
      <c r="Q838" s="4"/>
      <c r="R838" s="4"/>
    </row>
    <row r="839" spans="1:18" ht="16.5" customHeight="1">
      <c r="A839" s="4"/>
      <c r="B839" s="4"/>
      <c r="C839" s="34"/>
      <c r="D839" s="4"/>
      <c r="E839" s="4"/>
      <c r="F839" s="4"/>
      <c r="G839" s="4"/>
      <c r="H839" s="4"/>
      <c r="I839" s="4"/>
      <c r="J839" s="4"/>
      <c r="K839" s="4"/>
      <c r="L839" s="4"/>
      <c r="M839" s="4"/>
      <c r="N839" s="4"/>
      <c r="P839" s="4"/>
      <c r="Q839" s="4"/>
      <c r="R839" s="4"/>
    </row>
    <row r="840" spans="1:18" ht="16.5" customHeight="1">
      <c r="A840" s="4"/>
      <c r="B840" s="4"/>
      <c r="C840" s="34"/>
      <c r="D840" s="4"/>
      <c r="E840" s="4"/>
      <c r="F840" s="4"/>
      <c r="G840" s="4"/>
      <c r="H840" s="4"/>
      <c r="I840" s="4"/>
      <c r="J840" s="4"/>
      <c r="K840" s="4"/>
      <c r="L840" s="4"/>
      <c r="M840" s="4"/>
      <c r="N840" s="4"/>
      <c r="P840" s="4"/>
      <c r="Q840" s="4"/>
      <c r="R840" s="4"/>
    </row>
    <row r="841" spans="1:18" ht="16.5" customHeight="1">
      <c r="A841" s="4"/>
      <c r="B841" s="4"/>
      <c r="C841" s="34"/>
      <c r="D841" s="4"/>
      <c r="E841" s="4"/>
      <c r="F841" s="4"/>
      <c r="G841" s="4"/>
      <c r="H841" s="4"/>
      <c r="I841" s="4"/>
      <c r="J841" s="4"/>
      <c r="K841" s="4"/>
      <c r="L841" s="4"/>
      <c r="M841" s="4"/>
      <c r="N841" s="4"/>
      <c r="P841" s="4"/>
      <c r="Q841" s="4"/>
      <c r="R841" s="4"/>
    </row>
    <row r="842" spans="1:18" ht="16.5" customHeight="1">
      <c r="A842" s="4"/>
      <c r="B842" s="4"/>
      <c r="C842" s="34"/>
      <c r="D842" s="4"/>
      <c r="E842" s="4"/>
      <c r="F842" s="4"/>
      <c r="G842" s="4"/>
      <c r="H842" s="4"/>
      <c r="I842" s="4"/>
      <c r="J842" s="4"/>
      <c r="K842" s="4"/>
      <c r="L842" s="4"/>
      <c r="M842" s="4"/>
      <c r="N842" s="4"/>
      <c r="P842" s="4"/>
      <c r="Q842" s="4"/>
      <c r="R842" s="4"/>
    </row>
    <row r="843" spans="1:18" ht="16.5" customHeight="1">
      <c r="A843" s="4"/>
      <c r="B843" s="4"/>
      <c r="C843" s="34"/>
      <c r="D843" s="4"/>
      <c r="E843" s="4"/>
      <c r="F843" s="4"/>
      <c r="G843" s="4"/>
      <c r="H843" s="4"/>
      <c r="I843" s="4"/>
      <c r="J843" s="4"/>
      <c r="K843" s="4"/>
      <c r="L843" s="4"/>
      <c r="M843" s="4"/>
      <c r="N843" s="4"/>
      <c r="P843" s="4"/>
      <c r="Q843" s="4"/>
      <c r="R843" s="4"/>
    </row>
    <row r="844" spans="1:18" ht="16.5" customHeight="1">
      <c r="A844" s="4"/>
      <c r="B844" s="4"/>
      <c r="C844" s="34"/>
      <c r="D844" s="4"/>
      <c r="E844" s="4"/>
      <c r="F844" s="4"/>
      <c r="G844" s="4"/>
      <c r="H844" s="4"/>
      <c r="I844" s="4"/>
      <c r="J844" s="4"/>
      <c r="K844" s="4"/>
      <c r="L844" s="4"/>
      <c r="M844" s="4"/>
      <c r="N844" s="4"/>
      <c r="P844" s="4"/>
      <c r="Q844" s="4"/>
      <c r="R844" s="4"/>
    </row>
    <row r="845" spans="1:18" ht="16.5" customHeight="1">
      <c r="A845" s="4"/>
      <c r="B845" s="4"/>
      <c r="C845" s="34"/>
      <c r="D845" s="4"/>
      <c r="E845" s="4"/>
      <c r="F845" s="4"/>
      <c r="G845" s="4"/>
      <c r="H845" s="4"/>
      <c r="I845" s="4"/>
      <c r="J845" s="4"/>
      <c r="K845" s="4"/>
      <c r="L845" s="4"/>
      <c r="M845" s="4"/>
      <c r="N845" s="4"/>
      <c r="P845" s="4"/>
      <c r="Q845" s="4"/>
      <c r="R845" s="4"/>
    </row>
    <row r="846" spans="1:18" ht="16.5" customHeight="1">
      <c r="A846" s="4"/>
      <c r="B846" s="4"/>
      <c r="C846" s="34"/>
      <c r="D846" s="4"/>
      <c r="E846" s="4"/>
      <c r="F846" s="4"/>
      <c r="G846" s="4"/>
      <c r="H846" s="4"/>
      <c r="I846" s="4"/>
      <c r="J846" s="4"/>
      <c r="K846" s="4"/>
      <c r="L846" s="4"/>
      <c r="M846" s="4"/>
      <c r="N846" s="4"/>
      <c r="P846" s="4"/>
      <c r="Q846" s="4"/>
      <c r="R846" s="4"/>
    </row>
    <row r="847" spans="1:18" ht="16.5" customHeight="1">
      <c r="A847" s="4"/>
      <c r="B847" s="4"/>
      <c r="C847" s="34"/>
      <c r="D847" s="4"/>
      <c r="E847" s="4"/>
      <c r="F847" s="4"/>
      <c r="G847" s="4"/>
      <c r="H847" s="4"/>
      <c r="I847" s="4"/>
      <c r="J847" s="4"/>
      <c r="K847" s="4"/>
      <c r="L847" s="4"/>
      <c r="M847" s="4"/>
      <c r="N847" s="4"/>
      <c r="P847" s="4"/>
      <c r="Q847" s="4"/>
      <c r="R847" s="4"/>
    </row>
    <row r="848" spans="1:18" ht="16.5" customHeight="1">
      <c r="A848" s="4"/>
      <c r="B848" s="4"/>
      <c r="C848" s="34"/>
      <c r="D848" s="4"/>
      <c r="E848" s="4"/>
      <c r="F848" s="4"/>
      <c r="G848" s="4"/>
      <c r="H848" s="4"/>
      <c r="I848" s="4"/>
      <c r="J848" s="4"/>
      <c r="K848" s="4"/>
      <c r="L848" s="4"/>
      <c r="M848" s="4"/>
      <c r="N848" s="4"/>
      <c r="P848" s="4"/>
      <c r="Q848" s="4"/>
      <c r="R848" s="4"/>
    </row>
    <row r="849" spans="1:18" ht="16.5" customHeight="1">
      <c r="A849" s="4"/>
      <c r="B849" s="4"/>
      <c r="C849" s="34"/>
      <c r="D849" s="4"/>
      <c r="E849" s="4"/>
      <c r="F849" s="4"/>
      <c r="G849" s="4"/>
      <c r="H849" s="4"/>
      <c r="I849" s="4"/>
      <c r="J849" s="4"/>
      <c r="K849" s="4"/>
      <c r="L849" s="4"/>
      <c r="M849" s="4"/>
      <c r="N849" s="4"/>
      <c r="P849" s="4"/>
      <c r="Q849" s="4"/>
      <c r="R849" s="4"/>
    </row>
    <row r="850" spans="1:18" ht="16.5" customHeight="1">
      <c r="A850" s="4"/>
      <c r="B850" s="4"/>
      <c r="C850" s="34"/>
      <c r="D850" s="4"/>
      <c r="E850" s="4"/>
      <c r="F850" s="4"/>
      <c r="G850" s="4"/>
      <c r="H850" s="4"/>
      <c r="I850" s="4"/>
      <c r="J850" s="4"/>
      <c r="K850" s="4"/>
      <c r="L850" s="4"/>
      <c r="M850" s="4"/>
      <c r="N850" s="4"/>
      <c r="P850" s="4"/>
      <c r="Q850" s="4"/>
      <c r="R850" s="4"/>
    </row>
    <row r="851" spans="1:18" ht="16.5" customHeight="1">
      <c r="A851" s="4"/>
      <c r="B851" s="4"/>
      <c r="C851" s="34"/>
      <c r="D851" s="4"/>
      <c r="E851" s="4"/>
      <c r="F851" s="4"/>
      <c r="G851" s="4"/>
      <c r="H851" s="4"/>
      <c r="I851" s="4"/>
      <c r="J851" s="4"/>
      <c r="K851" s="4"/>
      <c r="L851" s="4"/>
      <c r="M851" s="4"/>
      <c r="N851" s="4"/>
      <c r="P851" s="4"/>
      <c r="Q851" s="4"/>
      <c r="R851" s="4"/>
    </row>
    <row r="852" spans="1:18" ht="16.5" customHeight="1">
      <c r="A852" s="4"/>
      <c r="B852" s="4"/>
      <c r="C852" s="34"/>
      <c r="D852" s="4"/>
      <c r="E852" s="4"/>
      <c r="F852" s="4"/>
      <c r="G852" s="4"/>
      <c r="H852" s="4"/>
      <c r="I852" s="4"/>
      <c r="J852" s="4"/>
      <c r="K852" s="4"/>
      <c r="L852" s="4"/>
      <c r="M852" s="4"/>
      <c r="N852" s="4"/>
      <c r="P852" s="4"/>
      <c r="Q852" s="4"/>
      <c r="R852" s="4"/>
    </row>
    <row r="853" spans="1:18" ht="16.5" customHeight="1">
      <c r="A853" s="4"/>
      <c r="B853" s="4"/>
      <c r="C853" s="34"/>
      <c r="D853" s="4"/>
      <c r="E853" s="4"/>
      <c r="F853" s="4"/>
      <c r="G853" s="4"/>
      <c r="H853" s="4"/>
      <c r="I853" s="4"/>
      <c r="J853" s="4"/>
      <c r="K853" s="4"/>
      <c r="L853" s="4"/>
      <c r="M853" s="4"/>
      <c r="N853" s="4"/>
      <c r="P853" s="4"/>
      <c r="Q853" s="4"/>
      <c r="R853" s="4"/>
    </row>
    <row r="854" spans="1:18" ht="16.5" customHeight="1">
      <c r="A854" s="4"/>
      <c r="B854" s="4"/>
      <c r="C854" s="34"/>
      <c r="D854" s="4"/>
      <c r="E854" s="4"/>
      <c r="F854" s="4"/>
      <c r="G854" s="4"/>
      <c r="H854" s="4"/>
      <c r="I854" s="4"/>
      <c r="J854" s="4"/>
      <c r="K854" s="4"/>
      <c r="L854" s="4"/>
      <c r="M854" s="4"/>
      <c r="N854" s="4"/>
      <c r="P854" s="4"/>
      <c r="Q854" s="4"/>
      <c r="R854" s="4"/>
    </row>
    <row r="855" spans="1:18" ht="16.5" customHeight="1">
      <c r="A855" s="4"/>
      <c r="B855" s="4"/>
      <c r="C855" s="34"/>
      <c r="D855" s="4"/>
      <c r="E855" s="4"/>
      <c r="F855" s="4"/>
      <c r="G855" s="4"/>
      <c r="H855" s="4"/>
      <c r="I855" s="4"/>
      <c r="J855" s="4"/>
      <c r="K855" s="4"/>
      <c r="L855" s="4"/>
      <c r="M855" s="4"/>
      <c r="N855" s="4"/>
      <c r="P855" s="4"/>
      <c r="Q855" s="4"/>
      <c r="R855" s="4"/>
    </row>
    <row r="856" spans="1:18" ht="16.5" customHeight="1">
      <c r="A856" s="4"/>
      <c r="B856" s="4"/>
      <c r="C856" s="34"/>
      <c r="D856" s="4"/>
      <c r="E856" s="4"/>
      <c r="F856" s="4"/>
      <c r="G856" s="4"/>
      <c r="H856" s="4"/>
      <c r="I856" s="4"/>
      <c r="J856" s="4"/>
      <c r="K856" s="4"/>
      <c r="L856" s="4"/>
      <c r="M856" s="4"/>
      <c r="N856" s="4"/>
      <c r="P856" s="4"/>
      <c r="Q856" s="4"/>
      <c r="R856" s="4"/>
    </row>
    <row r="857" spans="1:18" ht="16.5" customHeight="1">
      <c r="A857" s="4"/>
      <c r="B857" s="4"/>
      <c r="C857" s="34"/>
      <c r="D857" s="4"/>
      <c r="E857" s="4"/>
      <c r="F857" s="4"/>
      <c r="G857" s="4"/>
      <c r="H857" s="4"/>
      <c r="I857" s="4"/>
      <c r="J857" s="4"/>
      <c r="K857" s="4"/>
      <c r="L857" s="4"/>
      <c r="M857" s="4"/>
      <c r="N857" s="4"/>
      <c r="P857" s="4"/>
      <c r="Q857" s="4"/>
      <c r="R857" s="4"/>
    </row>
    <row r="858" spans="1:18" ht="16.5" customHeight="1">
      <c r="A858" s="4"/>
      <c r="B858" s="4"/>
      <c r="C858" s="34"/>
      <c r="D858" s="4"/>
      <c r="E858" s="4"/>
      <c r="F858" s="4"/>
      <c r="G858" s="4"/>
      <c r="H858" s="4"/>
      <c r="I858" s="4"/>
      <c r="J858" s="4"/>
      <c r="K858" s="4"/>
      <c r="L858" s="4"/>
      <c r="M858" s="4"/>
      <c r="N858" s="4"/>
      <c r="P858" s="4"/>
      <c r="Q858" s="4"/>
      <c r="R858" s="4"/>
    </row>
    <row r="859" spans="1:18" ht="16.5" customHeight="1">
      <c r="A859" s="4"/>
      <c r="B859" s="4"/>
      <c r="C859" s="34"/>
      <c r="D859" s="4"/>
      <c r="E859" s="4"/>
      <c r="F859" s="4"/>
      <c r="G859" s="4"/>
      <c r="H859" s="4"/>
      <c r="I859" s="4"/>
      <c r="J859" s="4"/>
      <c r="K859" s="4"/>
      <c r="L859" s="4"/>
      <c r="M859" s="4"/>
      <c r="N859" s="4"/>
      <c r="P859" s="4"/>
      <c r="Q859" s="4"/>
      <c r="R859" s="4"/>
    </row>
    <row r="860" spans="1:18" ht="16.5" customHeight="1">
      <c r="A860" s="4"/>
      <c r="B860" s="4"/>
      <c r="C860" s="34"/>
      <c r="D860" s="4"/>
      <c r="E860" s="4"/>
      <c r="F860" s="4"/>
      <c r="G860" s="4"/>
      <c r="H860" s="4"/>
      <c r="I860" s="4"/>
      <c r="J860" s="4"/>
      <c r="K860" s="4"/>
      <c r="L860" s="4"/>
      <c r="M860" s="4"/>
      <c r="N860" s="4"/>
      <c r="P860" s="4"/>
      <c r="Q860" s="4"/>
      <c r="R860" s="4"/>
    </row>
    <row r="861" spans="1:18" ht="16.5" customHeight="1">
      <c r="A861" s="4"/>
      <c r="B861" s="4"/>
      <c r="C861" s="34"/>
      <c r="D861" s="4"/>
      <c r="E861" s="4"/>
      <c r="F861" s="4"/>
      <c r="G861" s="4"/>
      <c r="H861" s="4"/>
      <c r="I861" s="4"/>
      <c r="J861" s="4"/>
      <c r="K861" s="4"/>
      <c r="L861" s="4"/>
      <c r="M861" s="4"/>
      <c r="N861" s="4"/>
      <c r="P861" s="4"/>
      <c r="Q861" s="4"/>
      <c r="R861" s="4"/>
    </row>
    <row r="862" spans="1:18" ht="16.5" customHeight="1">
      <c r="A862" s="4"/>
      <c r="B862" s="4"/>
      <c r="C862" s="34"/>
      <c r="D862" s="4"/>
      <c r="E862" s="4"/>
      <c r="F862" s="4"/>
      <c r="G862" s="4"/>
      <c r="H862" s="4"/>
      <c r="I862" s="4"/>
      <c r="J862" s="4"/>
      <c r="K862" s="4"/>
      <c r="L862" s="4"/>
      <c r="M862" s="4"/>
      <c r="N862" s="4"/>
      <c r="P862" s="4"/>
      <c r="Q862" s="4"/>
      <c r="R862" s="4"/>
    </row>
    <row r="863" spans="1:18" ht="16.5" customHeight="1">
      <c r="A863" s="4"/>
      <c r="B863" s="4"/>
      <c r="C863" s="34"/>
      <c r="D863" s="4"/>
      <c r="E863" s="4"/>
      <c r="F863" s="4"/>
      <c r="G863" s="4"/>
      <c r="H863" s="4"/>
      <c r="I863" s="4"/>
      <c r="J863" s="4"/>
      <c r="K863" s="4"/>
      <c r="L863" s="4"/>
      <c r="M863" s="4"/>
      <c r="N863" s="4"/>
      <c r="P863" s="4"/>
      <c r="Q863" s="4"/>
      <c r="R863" s="4"/>
    </row>
    <row r="864" spans="1:18" ht="16.5" customHeight="1">
      <c r="A864" s="4"/>
      <c r="B864" s="4"/>
      <c r="C864" s="34"/>
      <c r="D864" s="4"/>
      <c r="E864" s="4"/>
      <c r="F864" s="4"/>
      <c r="G864" s="4"/>
      <c r="H864" s="4"/>
      <c r="I864" s="4"/>
      <c r="J864" s="4"/>
      <c r="K864" s="4"/>
      <c r="L864" s="4"/>
      <c r="M864" s="4"/>
      <c r="N864" s="4"/>
      <c r="P864" s="4"/>
      <c r="Q864" s="4"/>
      <c r="R864" s="4"/>
    </row>
    <row r="865" spans="1:18" ht="16.5" customHeight="1">
      <c r="A865" s="4"/>
      <c r="B865" s="4"/>
      <c r="C865" s="34"/>
      <c r="D865" s="4"/>
      <c r="E865" s="4"/>
      <c r="F865" s="4"/>
      <c r="G865" s="4"/>
      <c r="H865" s="4"/>
      <c r="I865" s="4"/>
      <c r="J865" s="4"/>
      <c r="K865" s="4"/>
      <c r="L865" s="4"/>
      <c r="M865" s="4"/>
      <c r="N865" s="4"/>
      <c r="P865" s="4"/>
      <c r="Q865" s="4"/>
      <c r="R865" s="4"/>
    </row>
    <row r="866" spans="1:18" ht="16.5" customHeight="1">
      <c r="A866" s="4"/>
      <c r="B866" s="4"/>
      <c r="C866" s="34"/>
      <c r="D866" s="4"/>
      <c r="E866" s="4"/>
      <c r="F866" s="4"/>
      <c r="G866" s="4"/>
      <c r="H866" s="4"/>
      <c r="I866" s="4"/>
      <c r="J866" s="4"/>
      <c r="K866" s="4"/>
      <c r="L866" s="4"/>
      <c r="M866" s="4"/>
      <c r="N866" s="4"/>
      <c r="P866" s="4"/>
      <c r="Q866" s="4"/>
      <c r="R866" s="4"/>
    </row>
    <row r="867" spans="1:18" ht="16.5" customHeight="1">
      <c r="A867" s="4"/>
      <c r="B867" s="4"/>
      <c r="C867" s="34"/>
      <c r="D867" s="4"/>
      <c r="E867" s="4"/>
      <c r="F867" s="4"/>
      <c r="G867" s="4"/>
      <c r="H867" s="4"/>
      <c r="I867" s="4"/>
      <c r="J867" s="4"/>
      <c r="K867" s="4"/>
      <c r="L867" s="4"/>
      <c r="M867" s="4"/>
      <c r="N867" s="4"/>
      <c r="P867" s="4"/>
      <c r="Q867" s="4"/>
      <c r="R867" s="4"/>
    </row>
    <row r="868" spans="1:18" ht="16.5" customHeight="1">
      <c r="A868" s="4"/>
      <c r="B868" s="4"/>
      <c r="C868" s="34"/>
      <c r="D868" s="4"/>
      <c r="E868" s="4"/>
      <c r="F868" s="4"/>
      <c r="G868" s="4"/>
      <c r="H868" s="4"/>
      <c r="I868" s="4"/>
      <c r="J868" s="4"/>
      <c r="K868" s="4"/>
      <c r="L868" s="4"/>
      <c r="M868" s="4"/>
      <c r="N868" s="4"/>
      <c r="P868" s="4"/>
      <c r="Q868" s="4"/>
      <c r="R868" s="4"/>
    </row>
    <row r="869" spans="1:18" ht="16.5" customHeight="1">
      <c r="A869" s="4"/>
      <c r="B869" s="4"/>
      <c r="C869" s="34"/>
      <c r="D869" s="4"/>
      <c r="E869" s="4"/>
      <c r="F869" s="4"/>
      <c r="G869" s="4"/>
      <c r="H869" s="4"/>
      <c r="I869" s="4"/>
      <c r="J869" s="4"/>
      <c r="K869" s="4"/>
      <c r="L869" s="4"/>
      <c r="M869" s="4"/>
      <c r="N869" s="4"/>
      <c r="P869" s="4"/>
      <c r="Q869" s="4"/>
      <c r="R869" s="4"/>
    </row>
    <row r="870" spans="1:18" ht="16.5" customHeight="1">
      <c r="A870" s="4"/>
      <c r="B870" s="4"/>
      <c r="C870" s="34"/>
      <c r="D870" s="4"/>
      <c r="E870" s="4"/>
      <c r="F870" s="4"/>
      <c r="G870" s="4"/>
      <c r="H870" s="4"/>
      <c r="I870" s="4"/>
      <c r="J870" s="4"/>
      <c r="K870" s="4"/>
      <c r="L870" s="4"/>
      <c r="M870" s="4"/>
      <c r="N870" s="4"/>
      <c r="P870" s="4"/>
      <c r="Q870" s="4"/>
      <c r="R870" s="4"/>
    </row>
    <row r="871" spans="1:18" ht="16.5" customHeight="1">
      <c r="A871" s="4"/>
      <c r="B871" s="4"/>
      <c r="C871" s="34"/>
      <c r="D871" s="4"/>
      <c r="E871" s="4"/>
      <c r="F871" s="4"/>
      <c r="G871" s="4"/>
      <c r="H871" s="4"/>
      <c r="I871" s="4"/>
      <c r="J871" s="4"/>
      <c r="K871" s="4"/>
      <c r="L871" s="4"/>
      <c r="M871" s="4"/>
      <c r="N871" s="4"/>
      <c r="P871" s="4"/>
      <c r="Q871" s="4"/>
      <c r="R871" s="4"/>
    </row>
    <row r="872" spans="1:18" ht="16.5" customHeight="1">
      <c r="A872" s="4"/>
      <c r="B872" s="4"/>
      <c r="C872" s="34"/>
      <c r="D872" s="4"/>
      <c r="E872" s="4"/>
      <c r="F872" s="4"/>
      <c r="G872" s="4"/>
      <c r="H872" s="4"/>
      <c r="I872" s="4"/>
      <c r="J872" s="4"/>
      <c r="K872" s="4"/>
      <c r="L872" s="4"/>
      <c r="M872" s="4"/>
      <c r="N872" s="4"/>
      <c r="P872" s="4"/>
      <c r="Q872" s="4"/>
      <c r="R872" s="4"/>
    </row>
    <row r="873" spans="1:18" ht="16.5" customHeight="1">
      <c r="A873" s="4"/>
      <c r="B873" s="4"/>
      <c r="C873" s="34"/>
      <c r="D873" s="4"/>
      <c r="E873" s="4"/>
      <c r="F873" s="4"/>
      <c r="G873" s="4"/>
      <c r="H873" s="4"/>
      <c r="I873" s="4"/>
      <c r="J873" s="4"/>
      <c r="K873" s="4"/>
      <c r="L873" s="4"/>
      <c r="M873" s="4"/>
      <c r="N873" s="4"/>
      <c r="P873" s="4"/>
      <c r="Q873" s="4"/>
      <c r="R873" s="4"/>
    </row>
    <row r="874" spans="1:18" ht="16.5" customHeight="1">
      <c r="A874" s="4"/>
      <c r="B874" s="4"/>
      <c r="C874" s="34"/>
      <c r="D874" s="4"/>
      <c r="E874" s="4"/>
      <c r="F874" s="4"/>
      <c r="G874" s="4"/>
      <c r="H874" s="4"/>
      <c r="I874" s="4"/>
      <c r="J874" s="4"/>
      <c r="K874" s="4"/>
      <c r="L874" s="4"/>
      <c r="M874" s="4"/>
      <c r="N874" s="4"/>
      <c r="P874" s="4"/>
      <c r="Q874" s="4"/>
      <c r="R874" s="4"/>
    </row>
    <row r="875" spans="1:18" ht="16.5" customHeight="1">
      <c r="A875" s="4"/>
      <c r="B875" s="4"/>
      <c r="C875" s="34"/>
      <c r="D875" s="4"/>
      <c r="E875" s="4"/>
      <c r="F875" s="4"/>
      <c r="G875" s="4"/>
      <c r="H875" s="4"/>
      <c r="I875" s="4"/>
      <c r="J875" s="4"/>
      <c r="K875" s="4"/>
      <c r="L875" s="4"/>
      <c r="M875" s="4"/>
      <c r="N875" s="4"/>
      <c r="P875" s="4"/>
      <c r="Q875" s="4"/>
      <c r="R875" s="4"/>
    </row>
    <row r="876" spans="1:18" ht="16.5" customHeight="1">
      <c r="A876" s="4"/>
      <c r="B876" s="4"/>
      <c r="C876" s="34"/>
      <c r="D876" s="4"/>
      <c r="E876" s="4"/>
      <c r="F876" s="4"/>
      <c r="G876" s="4"/>
      <c r="H876" s="4"/>
      <c r="I876" s="4"/>
      <c r="J876" s="4"/>
      <c r="K876" s="4"/>
      <c r="L876" s="4"/>
      <c r="M876" s="4"/>
      <c r="N876" s="4"/>
      <c r="P876" s="4"/>
      <c r="Q876" s="4"/>
      <c r="R876" s="4"/>
    </row>
    <row r="877" spans="1:18" ht="16.5" customHeight="1">
      <c r="A877" s="4"/>
      <c r="B877" s="4"/>
      <c r="C877" s="34"/>
      <c r="D877" s="4"/>
      <c r="E877" s="4"/>
      <c r="F877" s="4"/>
      <c r="G877" s="4"/>
      <c r="H877" s="4"/>
      <c r="I877" s="4"/>
      <c r="J877" s="4"/>
      <c r="K877" s="4"/>
      <c r="L877" s="4"/>
      <c r="M877" s="4"/>
      <c r="N877" s="4"/>
      <c r="P877" s="4"/>
      <c r="Q877" s="4"/>
      <c r="R877" s="4"/>
    </row>
    <row r="878" spans="1:18" ht="16.5" customHeight="1">
      <c r="A878" s="4"/>
      <c r="B878" s="4"/>
      <c r="C878" s="34"/>
      <c r="D878" s="4"/>
      <c r="E878" s="4"/>
      <c r="F878" s="4"/>
      <c r="G878" s="4"/>
      <c r="H878" s="4"/>
      <c r="I878" s="4"/>
      <c r="J878" s="4"/>
      <c r="K878" s="4"/>
      <c r="L878" s="4"/>
      <c r="M878" s="4"/>
      <c r="N878" s="4"/>
      <c r="P878" s="4"/>
      <c r="Q878" s="4"/>
      <c r="R878" s="4"/>
    </row>
    <row r="879" spans="1:18" ht="16.5" customHeight="1">
      <c r="A879" s="4"/>
      <c r="B879" s="4"/>
      <c r="C879" s="34"/>
      <c r="D879" s="4"/>
      <c r="E879" s="4"/>
      <c r="F879" s="4"/>
      <c r="G879" s="4"/>
      <c r="H879" s="4"/>
      <c r="I879" s="4"/>
      <c r="J879" s="4"/>
      <c r="K879" s="4"/>
      <c r="L879" s="4"/>
      <c r="M879" s="4"/>
      <c r="N879" s="4"/>
      <c r="P879" s="4"/>
      <c r="Q879" s="4"/>
      <c r="R879" s="4"/>
    </row>
    <row r="880" spans="1:18" ht="16.5" customHeight="1">
      <c r="A880" s="4"/>
      <c r="B880" s="4"/>
      <c r="C880" s="34"/>
      <c r="D880" s="4"/>
      <c r="E880" s="4"/>
      <c r="F880" s="4"/>
      <c r="G880" s="4"/>
      <c r="H880" s="4"/>
      <c r="I880" s="4"/>
      <c r="J880" s="4"/>
      <c r="K880" s="4"/>
      <c r="L880" s="4"/>
      <c r="M880" s="4"/>
      <c r="N880" s="4"/>
      <c r="P880" s="4"/>
      <c r="Q880" s="4"/>
      <c r="R880" s="4"/>
    </row>
    <row r="881" spans="1:18" ht="16.5" customHeight="1">
      <c r="A881" s="4"/>
      <c r="B881" s="4"/>
      <c r="C881" s="34"/>
      <c r="D881" s="4"/>
      <c r="E881" s="4"/>
      <c r="F881" s="4"/>
      <c r="G881" s="4"/>
      <c r="H881" s="4"/>
      <c r="I881" s="4"/>
      <c r="J881" s="4"/>
      <c r="K881" s="4"/>
      <c r="L881" s="4"/>
      <c r="M881" s="4"/>
      <c r="N881" s="4"/>
      <c r="P881" s="4"/>
      <c r="Q881" s="4"/>
      <c r="R881" s="4"/>
    </row>
    <row r="882" spans="1:18" ht="16.5" customHeight="1">
      <c r="A882" s="4"/>
      <c r="B882" s="4"/>
      <c r="C882" s="34"/>
      <c r="D882" s="4"/>
      <c r="E882" s="4"/>
      <c r="F882" s="4"/>
      <c r="G882" s="4"/>
      <c r="H882" s="4"/>
      <c r="I882" s="4"/>
      <c r="J882" s="4"/>
      <c r="K882" s="4"/>
      <c r="L882" s="4"/>
      <c r="M882" s="4"/>
      <c r="N882" s="4"/>
      <c r="P882" s="4"/>
      <c r="Q882" s="4"/>
      <c r="R882" s="4"/>
    </row>
    <row r="883" spans="1:18" ht="16.5" customHeight="1">
      <c r="A883" s="4"/>
      <c r="B883" s="4"/>
      <c r="C883" s="34"/>
      <c r="D883" s="4"/>
      <c r="E883" s="4"/>
      <c r="F883" s="4"/>
      <c r="G883" s="4"/>
      <c r="H883" s="4"/>
      <c r="I883" s="4"/>
      <c r="J883" s="4"/>
      <c r="K883" s="4"/>
      <c r="L883" s="4"/>
      <c r="M883" s="4"/>
      <c r="N883" s="4"/>
      <c r="P883" s="4"/>
      <c r="Q883" s="4"/>
      <c r="R883" s="4"/>
    </row>
    <row r="884" spans="1:18" ht="16.5" customHeight="1">
      <c r="A884" s="4"/>
      <c r="B884" s="4"/>
      <c r="C884" s="34"/>
      <c r="D884" s="4"/>
      <c r="E884" s="4"/>
      <c r="F884" s="4"/>
      <c r="G884" s="4"/>
      <c r="H884" s="4"/>
      <c r="I884" s="4"/>
      <c r="J884" s="4"/>
      <c r="K884" s="4"/>
      <c r="L884" s="4"/>
      <c r="M884" s="4"/>
      <c r="N884" s="4"/>
      <c r="P884" s="4"/>
      <c r="Q884" s="4"/>
      <c r="R884" s="4"/>
    </row>
    <row r="885" spans="1:18" ht="16.5" customHeight="1">
      <c r="A885" s="4"/>
      <c r="B885" s="4"/>
      <c r="C885" s="34"/>
      <c r="D885" s="4"/>
      <c r="E885" s="4"/>
      <c r="F885" s="4"/>
      <c r="G885" s="4"/>
      <c r="H885" s="4"/>
      <c r="I885" s="4"/>
      <c r="J885" s="4"/>
      <c r="K885" s="4"/>
      <c r="L885" s="4"/>
      <c r="M885" s="4"/>
      <c r="N885" s="4"/>
      <c r="P885" s="4"/>
      <c r="Q885" s="4"/>
      <c r="R885" s="4"/>
    </row>
    <row r="886" spans="1:18" ht="16.5" customHeight="1">
      <c r="A886" s="4"/>
      <c r="B886" s="4"/>
      <c r="C886" s="34"/>
      <c r="D886" s="4"/>
      <c r="E886" s="4"/>
      <c r="F886" s="4"/>
      <c r="G886" s="4"/>
      <c r="H886" s="4"/>
      <c r="I886" s="4"/>
      <c r="J886" s="4"/>
      <c r="K886" s="4"/>
      <c r="L886" s="4"/>
      <c r="M886" s="4"/>
      <c r="N886" s="4"/>
      <c r="P886" s="4"/>
      <c r="Q886" s="4"/>
      <c r="R886" s="4"/>
    </row>
    <row r="887" spans="1:18" ht="16.5" customHeight="1">
      <c r="A887" s="4"/>
      <c r="B887" s="4"/>
      <c r="C887" s="34"/>
      <c r="D887" s="4"/>
      <c r="E887" s="4"/>
      <c r="F887" s="4"/>
      <c r="G887" s="4"/>
      <c r="H887" s="4"/>
      <c r="I887" s="4"/>
      <c r="J887" s="4"/>
      <c r="K887" s="4"/>
      <c r="L887" s="4"/>
      <c r="M887" s="4"/>
      <c r="N887" s="4"/>
      <c r="P887" s="4"/>
      <c r="Q887" s="4"/>
      <c r="R887" s="4"/>
    </row>
    <row r="888" spans="1:18" ht="16.5" customHeight="1">
      <c r="A888" s="4"/>
      <c r="B888" s="4"/>
      <c r="C888" s="34"/>
      <c r="D888" s="4"/>
      <c r="E888" s="4"/>
      <c r="F888" s="4"/>
      <c r="G888" s="4"/>
      <c r="H888" s="4"/>
      <c r="I888" s="4"/>
      <c r="J888" s="4"/>
      <c r="K888" s="4"/>
      <c r="L888" s="4"/>
      <c r="M888" s="4"/>
      <c r="N888" s="4"/>
      <c r="P888" s="4"/>
      <c r="Q888" s="4"/>
      <c r="R888" s="4"/>
    </row>
    <row r="889" spans="1:18" ht="16.5" customHeight="1">
      <c r="A889" s="4"/>
      <c r="B889" s="4"/>
      <c r="C889" s="34"/>
      <c r="D889" s="4"/>
      <c r="E889" s="4"/>
      <c r="F889" s="4"/>
      <c r="G889" s="4"/>
      <c r="H889" s="4"/>
      <c r="I889" s="4"/>
      <c r="J889" s="4"/>
      <c r="K889" s="4"/>
      <c r="L889" s="4"/>
      <c r="M889" s="4"/>
      <c r="N889" s="4"/>
      <c r="P889" s="4"/>
      <c r="Q889" s="4"/>
      <c r="R889" s="4"/>
    </row>
    <row r="890" spans="1:18" ht="16.5" customHeight="1">
      <c r="A890" s="4"/>
      <c r="B890" s="4"/>
      <c r="C890" s="34"/>
      <c r="D890" s="4"/>
      <c r="E890" s="4"/>
      <c r="F890" s="4"/>
      <c r="G890" s="4"/>
      <c r="H890" s="4"/>
      <c r="I890" s="4"/>
      <c r="J890" s="4"/>
      <c r="K890" s="4"/>
      <c r="L890" s="4"/>
      <c r="M890" s="4"/>
      <c r="N890" s="4"/>
      <c r="P890" s="4"/>
      <c r="Q890" s="4"/>
      <c r="R890" s="4"/>
    </row>
    <row r="891" spans="1:18" ht="16.5" customHeight="1">
      <c r="A891" s="4"/>
      <c r="B891" s="4"/>
      <c r="C891" s="34"/>
      <c r="D891" s="4"/>
      <c r="E891" s="4"/>
      <c r="F891" s="4"/>
      <c r="G891" s="4"/>
      <c r="H891" s="4"/>
      <c r="I891" s="4"/>
      <c r="J891" s="4"/>
      <c r="K891" s="4"/>
      <c r="L891" s="4"/>
      <c r="M891" s="4"/>
      <c r="N891" s="4"/>
      <c r="P891" s="4"/>
      <c r="Q891" s="4"/>
      <c r="R891" s="4"/>
    </row>
    <row r="892" spans="1:18" ht="16.5" customHeight="1">
      <c r="A892" s="4"/>
      <c r="B892" s="4"/>
      <c r="C892" s="34"/>
      <c r="D892" s="4"/>
      <c r="E892" s="4"/>
      <c r="F892" s="4"/>
      <c r="G892" s="4"/>
      <c r="H892" s="4"/>
      <c r="I892" s="4"/>
      <c r="J892" s="4"/>
      <c r="K892" s="4"/>
      <c r="L892" s="4"/>
      <c r="M892" s="4"/>
      <c r="N892" s="4"/>
      <c r="P892" s="4"/>
      <c r="Q892" s="4"/>
      <c r="R892" s="4"/>
    </row>
    <row r="893" spans="1:18" ht="16.5" customHeight="1">
      <c r="A893" s="4"/>
      <c r="B893" s="4"/>
      <c r="C893" s="34"/>
      <c r="D893" s="4"/>
      <c r="E893" s="4"/>
      <c r="F893" s="4"/>
      <c r="G893" s="4"/>
      <c r="H893" s="4"/>
      <c r="I893" s="4"/>
      <c r="J893" s="4"/>
      <c r="K893" s="4"/>
      <c r="L893" s="4"/>
      <c r="M893" s="4"/>
      <c r="N893" s="4"/>
      <c r="P893" s="4"/>
      <c r="Q893" s="4"/>
      <c r="R893" s="4"/>
    </row>
    <row r="894" spans="1:18" ht="16.5" customHeight="1">
      <c r="A894" s="4"/>
      <c r="B894" s="4"/>
      <c r="C894" s="34"/>
      <c r="D894" s="4"/>
      <c r="E894" s="4"/>
      <c r="F894" s="4"/>
      <c r="G894" s="4"/>
      <c r="H894" s="4"/>
      <c r="I894" s="4"/>
      <c r="J894" s="4"/>
      <c r="K894" s="4"/>
      <c r="L894" s="4"/>
      <c r="M894" s="4"/>
      <c r="N894" s="4"/>
      <c r="P894" s="4"/>
      <c r="Q894" s="4"/>
      <c r="R894" s="4"/>
    </row>
    <row r="895" spans="1:18" ht="16.5" customHeight="1">
      <c r="A895" s="4"/>
      <c r="B895" s="4"/>
      <c r="C895" s="34"/>
      <c r="D895" s="4"/>
      <c r="E895" s="4"/>
      <c r="F895" s="4"/>
      <c r="G895" s="4"/>
      <c r="H895" s="4"/>
      <c r="I895" s="4"/>
      <c r="J895" s="4"/>
      <c r="K895" s="4"/>
      <c r="L895" s="4"/>
      <c r="M895" s="4"/>
      <c r="N895" s="4"/>
      <c r="P895" s="4"/>
      <c r="Q895" s="4"/>
      <c r="R895" s="4"/>
    </row>
    <row r="896" spans="1:18" ht="16.5" customHeight="1">
      <c r="A896" s="4"/>
      <c r="B896" s="4"/>
      <c r="C896" s="34"/>
      <c r="D896" s="4"/>
      <c r="E896" s="4"/>
      <c r="F896" s="4"/>
      <c r="G896" s="4"/>
      <c r="H896" s="4"/>
      <c r="I896" s="4"/>
      <c r="J896" s="4"/>
      <c r="K896" s="4"/>
      <c r="L896" s="4"/>
      <c r="M896" s="4"/>
      <c r="N896" s="4"/>
      <c r="P896" s="4"/>
      <c r="Q896" s="4"/>
      <c r="R896" s="4"/>
    </row>
    <row r="897" spans="1:18" ht="16.5" customHeight="1">
      <c r="A897" s="4"/>
      <c r="B897" s="4"/>
      <c r="C897" s="34"/>
      <c r="D897" s="4"/>
      <c r="E897" s="4"/>
      <c r="F897" s="4"/>
      <c r="G897" s="4"/>
      <c r="H897" s="4"/>
      <c r="I897" s="4"/>
      <c r="J897" s="4"/>
      <c r="K897" s="4"/>
      <c r="L897" s="4"/>
      <c r="M897" s="4"/>
      <c r="N897" s="4"/>
      <c r="P897" s="4"/>
      <c r="Q897" s="4"/>
      <c r="R897" s="4"/>
    </row>
    <row r="898" spans="1:18" ht="16.5" customHeight="1">
      <c r="A898" s="4"/>
      <c r="B898" s="4"/>
      <c r="C898" s="34"/>
      <c r="D898" s="4"/>
      <c r="E898" s="4"/>
      <c r="F898" s="4"/>
      <c r="G898" s="4"/>
      <c r="H898" s="4"/>
      <c r="I898" s="4"/>
      <c r="J898" s="4"/>
      <c r="K898" s="4"/>
      <c r="L898" s="4"/>
      <c r="M898" s="4"/>
      <c r="N898" s="4"/>
      <c r="P898" s="4"/>
      <c r="Q898" s="4"/>
      <c r="R898" s="4"/>
    </row>
    <row r="899" spans="1:18" ht="16.5" customHeight="1">
      <c r="A899" s="4"/>
      <c r="B899" s="4"/>
      <c r="C899" s="34"/>
      <c r="D899" s="4"/>
      <c r="E899" s="4"/>
      <c r="F899" s="4"/>
      <c r="G899" s="4"/>
      <c r="H899" s="4"/>
      <c r="I899" s="4"/>
      <c r="J899" s="4"/>
      <c r="K899" s="4"/>
      <c r="L899" s="4"/>
      <c r="M899" s="4"/>
      <c r="N899" s="4"/>
      <c r="P899" s="4"/>
      <c r="Q899" s="4"/>
      <c r="R899" s="4"/>
    </row>
    <row r="900" spans="1:18" ht="16.5" customHeight="1">
      <c r="A900" s="4"/>
      <c r="B900" s="4"/>
      <c r="C900" s="34"/>
      <c r="D900" s="4"/>
      <c r="E900" s="4"/>
      <c r="F900" s="4"/>
      <c r="G900" s="4"/>
      <c r="H900" s="4"/>
      <c r="I900" s="4"/>
      <c r="J900" s="4"/>
      <c r="K900" s="4"/>
      <c r="L900" s="4"/>
      <c r="M900" s="4"/>
      <c r="N900" s="4"/>
      <c r="P900" s="4"/>
      <c r="Q900" s="4"/>
      <c r="R900" s="4"/>
    </row>
    <row r="901" spans="1:18" ht="16.5" customHeight="1">
      <c r="A901" s="4"/>
      <c r="B901" s="4"/>
      <c r="C901" s="34"/>
      <c r="D901" s="4"/>
      <c r="E901" s="4"/>
      <c r="F901" s="4"/>
      <c r="G901" s="4"/>
      <c r="H901" s="4"/>
      <c r="I901" s="4"/>
      <c r="J901" s="4"/>
      <c r="K901" s="4"/>
      <c r="L901" s="4"/>
      <c r="M901" s="4"/>
      <c r="N901" s="4"/>
      <c r="P901" s="4"/>
      <c r="Q901" s="4"/>
      <c r="R901" s="4"/>
    </row>
    <row r="902" spans="1:18" ht="16.5" customHeight="1">
      <c r="A902" s="4"/>
      <c r="B902" s="4"/>
      <c r="C902" s="34"/>
      <c r="D902" s="4"/>
      <c r="E902" s="4"/>
      <c r="F902" s="4"/>
      <c r="G902" s="4"/>
      <c r="H902" s="4"/>
      <c r="I902" s="4"/>
      <c r="J902" s="4"/>
      <c r="K902" s="4"/>
      <c r="L902" s="4"/>
      <c r="M902" s="4"/>
      <c r="N902" s="4"/>
      <c r="P902" s="4"/>
      <c r="Q902" s="4"/>
      <c r="R902" s="4"/>
    </row>
    <row r="903" spans="1:18" ht="16.5" customHeight="1">
      <c r="A903" s="4"/>
      <c r="B903" s="4"/>
      <c r="C903" s="34"/>
      <c r="D903" s="4"/>
      <c r="E903" s="4"/>
      <c r="F903" s="4"/>
      <c r="G903" s="4"/>
      <c r="H903" s="4"/>
      <c r="I903" s="4"/>
      <c r="J903" s="4"/>
      <c r="K903" s="4"/>
      <c r="L903" s="4"/>
      <c r="M903" s="4"/>
      <c r="N903" s="4"/>
      <c r="P903" s="4"/>
      <c r="Q903" s="4"/>
      <c r="R903" s="4"/>
    </row>
    <row r="904" spans="1:18" ht="16.5" customHeight="1">
      <c r="A904" s="4"/>
      <c r="B904" s="4"/>
      <c r="C904" s="34"/>
      <c r="D904" s="4"/>
      <c r="E904" s="4"/>
      <c r="F904" s="4"/>
      <c r="G904" s="4"/>
      <c r="H904" s="4"/>
      <c r="I904" s="4"/>
      <c r="J904" s="4"/>
      <c r="K904" s="4"/>
      <c r="L904" s="4"/>
      <c r="M904" s="4"/>
      <c r="N904" s="4"/>
      <c r="P904" s="4"/>
      <c r="Q904" s="4"/>
      <c r="R904" s="4"/>
    </row>
    <row r="905" spans="1:18" ht="16.5" customHeight="1">
      <c r="A905" s="4"/>
      <c r="B905" s="4"/>
      <c r="C905" s="34"/>
      <c r="D905" s="4"/>
      <c r="E905" s="4"/>
      <c r="F905" s="4"/>
      <c r="G905" s="4"/>
      <c r="H905" s="4"/>
      <c r="I905" s="4"/>
      <c r="J905" s="4"/>
      <c r="K905" s="4"/>
      <c r="L905" s="4"/>
      <c r="M905" s="4"/>
      <c r="N905" s="4"/>
      <c r="P905" s="4"/>
      <c r="Q905" s="4"/>
      <c r="R905" s="4"/>
    </row>
    <row r="906" spans="1:18" ht="16.5" customHeight="1">
      <c r="A906" s="4"/>
      <c r="B906" s="4"/>
      <c r="C906" s="34"/>
      <c r="D906" s="4"/>
      <c r="E906" s="4"/>
      <c r="F906" s="4"/>
      <c r="G906" s="4"/>
      <c r="H906" s="4"/>
      <c r="I906" s="4"/>
      <c r="J906" s="4"/>
      <c r="K906" s="4"/>
      <c r="L906" s="4"/>
      <c r="M906" s="4"/>
      <c r="N906" s="4"/>
      <c r="P906" s="4"/>
      <c r="Q906" s="4"/>
      <c r="R906" s="4"/>
    </row>
    <row r="907" spans="1:18" ht="16.5" customHeight="1">
      <c r="A907" s="4"/>
      <c r="B907" s="4"/>
      <c r="C907" s="34"/>
      <c r="D907" s="4"/>
      <c r="E907" s="4"/>
      <c r="F907" s="4"/>
      <c r="G907" s="4"/>
      <c r="H907" s="4"/>
      <c r="I907" s="4"/>
      <c r="J907" s="4"/>
      <c r="K907" s="4"/>
      <c r="L907" s="4"/>
      <c r="M907" s="4"/>
      <c r="N907" s="4"/>
      <c r="P907" s="4"/>
      <c r="Q907" s="4"/>
      <c r="R907" s="4"/>
    </row>
    <row r="908" spans="1:18" ht="16.5" customHeight="1">
      <c r="A908" s="4"/>
      <c r="B908" s="4"/>
      <c r="C908" s="34"/>
      <c r="D908" s="4"/>
      <c r="E908" s="4"/>
      <c r="F908" s="4"/>
      <c r="G908" s="4"/>
      <c r="H908" s="4"/>
      <c r="I908" s="4"/>
      <c r="J908" s="4"/>
      <c r="K908" s="4"/>
      <c r="L908" s="4"/>
      <c r="M908" s="4"/>
      <c r="N908" s="4"/>
      <c r="P908" s="4"/>
      <c r="Q908" s="4"/>
      <c r="R908" s="4"/>
    </row>
    <row r="909" spans="1:18" ht="16.5" customHeight="1">
      <c r="A909" s="4"/>
      <c r="B909" s="4"/>
      <c r="C909" s="34"/>
      <c r="D909" s="4"/>
      <c r="E909" s="4"/>
      <c r="F909" s="4"/>
      <c r="G909" s="4"/>
      <c r="H909" s="4"/>
      <c r="I909" s="4"/>
      <c r="J909" s="4"/>
      <c r="K909" s="4"/>
      <c r="L909" s="4"/>
      <c r="M909" s="4"/>
      <c r="N909" s="4"/>
      <c r="P909" s="4"/>
      <c r="Q909" s="4"/>
      <c r="R909" s="4"/>
    </row>
    <row r="910" spans="1:18" ht="16.5" customHeight="1">
      <c r="A910" s="4"/>
      <c r="B910" s="4"/>
      <c r="C910" s="34"/>
      <c r="D910" s="4"/>
      <c r="E910" s="4"/>
      <c r="F910" s="4"/>
      <c r="G910" s="4"/>
      <c r="H910" s="4"/>
      <c r="I910" s="4"/>
      <c r="J910" s="4"/>
      <c r="K910" s="4"/>
      <c r="L910" s="4"/>
      <c r="M910" s="4"/>
      <c r="N910" s="4"/>
      <c r="P910" s="4"/>
      <c r="Q910" s="4"/>
      <c r="R910" s="4"/>
    </row>
    <row r="911" spans="1:18" ht="16.5" customHeight="1">
      <c r="A911" s="4"/>
      <c r="B911" s="4"/>
      <c r="C911" s="34"/>
      <c r="D911" s="4"/>
      <c r="E911" s="4"/>
      <c r="F911" s="4"/>
      <c r="G911" s="4"/>
      <c r="H911" s="4"/>
      <c r="I911" s="4"/>
      <c r="J911" s="4"/>
      <c r="K911" s="4"/>
      <c r="L911" s="4"/>
      <c r="M911" s="4"/>
      <c r="N911" s="4"/>
      <c r="P911" s="4"/>
      <c r="Q911" s="4"/>
      <c r="R911" s="4"/>
    </row>
    <row r="912" spans="1:18" ht="16.5" customHeight="1">
      <c r="A912" s="4"/>
      <c r="B912" s="4"/>
      <c r="C912" s="34"/>
      <c r="D912" s="4"/>
      <c r="E912" s="4"/>
      <c r="F912" s="4"/>
      <c r="G912" s="4"/>
      <c r="H912" s="4"/>
      <c r="I912" s="4"/>
      <c r="J912" s="4"/>
      <c r="K912" s="4"/>
      <c r="L912" s="4"/>
      <c r="M912" s="4"/>
      <c r="N912" s="4"/>
      <c r="P912" s="4"/>
      <c r="Q912" s="4"/>
      <c r="R912" s="4"/>
    </row>
    <row r="913" spans="1:18" ht="16.5" customHeight="1">
      <c r="A913" s="4"/>
      <c r="B913" s="4"/>
      <c r="C913" s="34"/>
      <c r="D913" s="4"/>
      <c r="E913" s="4"/>
      <c r="F913" s="4"/>
      <c r="G913" s="4"/>
      <c r="H913" s="4"/>
      <c r="I913" s="4"/>
      <c r="J913" s="4"/>
      <c r="K913" s="4"/>
      <c r="L913" s="4"/>
      <c r="M913" s="4"/>
      <c r="N913" s="4"/>
      <c r="P913" s="4"/>
      <c r="Q913" s="4"/>
      <c r="R913" s="4"/>
    </row>
    <row r="914" spans="1:18" ht="16.5" customHeight="1">
      <c r="A914" s="4"/>
      <c r="B914" s="4"/>
      <c r="C914" s="34"/>
      <c r="D914" s="4"/>
      <c r="E914" s="4"/>
      <c r="F914" s="4"/>
      <c r="G914" s="4"/>
      <c r="H914" s="4"/>
      <c r="I914" s="4"/>
      <c r="J914" s="4"/>
      <c r="K914" s="4"/>
      <c r="L914" s="4"/>
      <c r="M914" s="4"/>
      <c r="N914" s="4"/>
      <c r="P914" s="4"/>
      <c r="Q914" s="4"/>
      <c r="R914" s="4"/>
    </row>
    <row r="915" spans="1:18" ht="16.5" customHeight="1">
      <c r="A915" s="4"/>
      <c r="B915" s="4"/>
      <c r="C915" s="34"/>
      <c r="D915" s="4"/>
      <c r="E915" s="4"/>
      <c r="F915" s="4"/>
      <c r="G915" s="4"/>
      <c r="H915" s="4"/>
      <c r="I915" s="4"/>
      <c r="J915" s="4"/>
      <c r="K915" s="4"/>
      <c r="L915" s="4"/>
      <c r="M915" s="4"/>
      <c r="N915" s="4"/>
      <c r="P915" s="4"/>
      <c r="Q915" s="4"/>
      <c r="R915" s="4"/>
    </row>
    <row r="916" spans="1:18" ht="16.5" customHeight="1">
      <c r="A916" s="4"/>
      <c r="B916" s="4"/>
      <c r="C916" s="34"/>
      <c r="D916" s="4"/>
      <c r="E916" s="4"/>
      <c r="F916" s="4"/>
      <c r="G916" s="4"/>
      <c r="H916" s="4"/>
      <c r="I916" s="4"/>
      <c r="J916" s="4"/>
      <c r="K916" s="4"/>
      <c r="L916" s="4"/>
      <c r="M916" s="4"/>
      <c r="N916" s="4"/>
      <c r="P916" s="4"/>
      <c r="Q916" s="4"/>
      <c r="R916" s="4"/>
    </row>
    <row r="917" spans="1:18" ht="16.5" customHeight="1">
      <c r="A917" s="4"/>
      <c r="B917" s="4"/>
      <c r="C917" s="34"/>
      <c r="D917" s="4"/>
      <c r="E917" s="4"/>
      <c r="F917" s="4"/>
      <c r="G917" s="4"/>
      <c r="H917" s="4"/>
      <c r="I917" s="4"/>
      <c r="J917" s="4"/>
      <c r="K917" s="4"/>
      <c r="L917" s="4"/>
      <c r="M917" s="4"/>
      <c r="N917" s="4"/>
      <c r="P917" s="4"/>
      <c r="Q917" s="4"/>
      <c r="R917" s="4"/>
    </row>
    <row r="918" spans="1:18" ht="16.5" customHeight="1">
      <c r="A918" s="4"/>
      <c r="B918" s="4"/>
      <c r="C918" s="34"/>
      <c r="D918" s="4"/>
      <c r="E918" s="4"/>
      <c r="F918" s="4"/>
      <c r="G918" s="4"/>
      <c r="H918" s="4"/>
      <c r="I918" s="4"/>
      <c r="J918" s="4"/>
      <c r="K918" s="4"/>
      <c r="L918" s="4"/>
      <c r="M918" s="4"/>
      <c r="N918" s="4"/>
      <c r="P918" s="4"/>
      <c r="Q918" s="4"/>
      <c r="R918" s="4"/>
    </row>
    <row r="919" spans="1:18" ht="16.5" customHeight="1">
      <c r="A919" s="4"/>
      <c r="B919" s="4"/>
      <c r="C919" s="34"/>
      <c r="D919" s="4"/>
      <c r="E919" s="4"/>
      <c r="F919" s="4"/>
      <c r="G919" s="4"/>
      <c r="H919" s="4"/>
      <c r="I919" s="4"/>
      <c r="J919" s="4"/>
      <c r="K919" s="4"/>
      <c r="L919" s="4"/>
      <c r="M919" s="4"/>
      <c r="N919" s="4"/>
      <c r="P919" s="4"/>
      <c r="Q919" s="4"/>
      <c r="R919" s="4"/>
    </row>
    <row r="920" spans="1:18" ht="16.5" customHeight="1">
      <c r="A920" s="4"/>
      <c r="B920" s="4"/>
      <c r="C920" s="34"/>
      <c r="D920" s="4"/>
      <c r="E920" s="4"/>
      <c r="F920" s="4"/>
      <c r="G920" s="4"/>
      <c r="H920" s="4"/>
      <c r="I920" s="4"/>
      <c r="J920" s="4"/>
      <c r="K920" s="4"/>
      <c r="L920" s="4"/>
      <c r="M920" s="4"/>
      <c r="N920" s="4"/>
      <c r="P920" s="4"/>
      <c r="Q920" s="4"/>
      <c r="R920" s="4"/>
    </row>
    <row r="921" spans="1:18" ht="16.5" customHeight="1">
      <c r="A921" s="4"/>
      <c r="B921" s="4"/>
      <c r="C921" s="34"/>
      <c r="D921" s="4"/>
      <c r="E921" s="4"/>
      <c r="F921" s="4"/>
      <c r="G921" s="4"/>
      <c r="H921" s="4"/>
      <c r="I921" s="4"/>
      <c r="J921" s="4"/>
      <c r="K921" s="4"/>
      <c r="L921" s="4"/>
      <c r="M921" s="4"/>
      <c r="N921" s="4"/>
      <c r="P921" s="4"/>
      <c r="Q921" s="4"/>
      <c r="R921" s="4"/>
    </row>
    <row r="922" spans="1:18" ht="16.5" customHeight="1">
      <c r="A922" s="4"/>
      <c r="B922" s="4"/>
      <c r="C922" s="34"/>
      <c r="D922" s="4"/>
      <c r="E922" s="4"/>
      <c r="F922" s="4"/>
      <c r="G922" s="4"/>
      <c r="H922" s="4"/>
      <c r="I922" s="4"/>
      <c r="J922" s="4"/>
      <c r="K922" s="4"/>
      <c r="L922" s="4"/>
      <c r="M922" s="4"/>
      <c r="N922" s="4"/>
      <c r="P922" s="4"/>
      <c r="Q922" s="4"/>
      <c r="R922" s="4"/>
    </row>
    <row r="923" spans="1:18" ht="16.5" customHeight="1">
      <c r="A923" s="4"/>
      <c r="B923" s="4"/>
      <c r="C923" s="34"/>
      <c r="D923" s="4"/>
      <c r="E923" s="4"/>
      <c r="F923" s="4"/>
      <c r="G923" s="4"/>
      <c r="H923" s="4"/>
      <c r="I923" s="4"/>
      <c r="J923" s="4"/>
      <c r="K923" s="4"/>
      <c r="L923" s="4"/>
      <c r="M923" s="4"/>
      <c r="N923" s="4"/>
      <c r="P923" s="4"/>
      <c r="Q923" s="4"/>
      <c r="R923" s="4"/>
    </row>
    <row r="924" spans="1:18" ht="16.5" customHeight="1">
      <c r="A924" s="4"/>
      <c r="B924" s="4"/>
      <c r="C924" s="34"/>
      <c r="D924" s="4"/>
      <c r="E924" s="4"/>
      <c r="F924" s="4"/>
      <c r="G924" s="4"/>
      <c r="H924" s="4"/>
      <c r="I924" s="4"/>
      <c r="J924" s="4"/>
      <c r="K924" s="4"/>
      <c r="L924" s="4"/>
      <c r="M924" s="4"/>
      <c r="N924" s="4"/>
      <c r="P924" s="4"/>
      <c r="Q924" s="4"/>
      <c r="R924" s="4"/>
    </row>
    <row r="925" spans="1:18" ht="16.5" customHeight="1">
      <c r="A925" s="4"/>
      <c r="B925" s="4"/>
      <c r="C925" s="34"/>
      <c r="D925" s="4"/>
      <c r="E925" s="4"/>
      <c r="F925" s="4"/>
      <c r="G925" s="4"/>
      <c r="H925" s="4"/>
      <c r="I925" s="4"/>
      <c r="J925" s="4"/>
      <c r="K925" s="4"/>
      <c r="L925" s="4"/>
      <c r="M925" s="4"/>
      <c r="N925" s="4"/>
      <c r="P925" s="4"/>
      <c r="Q925" s="4"/>
      <c r="R925" s="4"/>
    </row>
    <row r="926" spans="1:18" ht="16.5" customHeight="1">
      <c r="A926" s="4"/>
      <c r="B926" s="4"/>
      <c r="C926" s="34"/>
      <c r="D926" s="4"/>
      <c r="E926" s="4"/>
      <c r="F926" s="4"/>
      <c r="G926" s="4"/>
      <c r="H926" s="4"/>
      <c r="I926" s="4"/>
      <c r="J926" s="4"/>
      <c r="K926" s="4"/>
      <c r="L926" s="4"/>
      <c r="M926" s="4"/>
      <c r="N926" s="4"/>
      <c r="P926" s="4"/>
      <c r="Q926" s="4"/>
      <c r="R926" s="4"/>
    </row>
    <row r="927" spans="1:18" ht="16.5" customHeight="1">
      <c r="A927" s="4"/>
      <c r="B927" s="4"/>
      <c r="C927" s="34"/>
      <c r="D927" s="4"/>
      <c r="E927" s="4"/>
      <c r="F927" s="4"/>
      <c r="G927" s="4"/>
      <c r="H927" s="4"/>
      <c r="I927" s="4"/>
      <c r="J927" s="4"/>
      <c r="K927" s="4"/>
      <c r="L927" s="4"/>
      <c r="M927" s="4"/>
      <c r="N927" s="4"/>
      <c r="P927" s="4"/>
      <c r="Q927" s="4"/>
      <c r="R927" s="4"/>
    </row>
    <row r="928" spans="1:18" ht="16.5" customHeight="1">
      <c r="A928" s="4"/>
      <c r="B928" s="4"/>
      <c r="C928" s="34"/>
      <c r="D928" s="4"/>
      <c r="E928" s="4"/>
      <c r="F928" s="4"/>
      <c r="G928" s="4"/>
      <c r="H928" s="4"/>
      <c r="I928" s="4"/>
      <c r="J928" s="4"/>
      <c r="K928" s="4"/>
      <c r="L928" s="4"/>
      <c r="M928" s="4"/>
      <c r="N928" s="4"/>
      <c r="P928" s="4"/>
      <c r="Q928" s="4"/>
      <c r="R928" s="4"/>
    </row>
    <row r="929" spans="1:18" ht="16.5" customHeight="1">
      <c r="A929" s="4"/>
      <c r="B929" s="4"/>
      <c r="C929" s="34"/>
      <c r="D929" s="4"/>
      <c r="E929" s="4"/>
      <c r="F929" s="4"/>
      <c r="G929" s="4"/>
      <c r="H929" s="4"/>
      <c r="I929" s="4"/>
      <c r="J929" s="4"/>
      <c r="K929" s="4"/>
      <c r="L929" s="4"/>
      <c r="M929" s="4"/>
      <c r="N929" s="4"/>
      <c r="P929" s="4"/>
      <c r="Q929" s="4"/>
      <c r="R929" s="4"/>
    </row>
    <row r="930" spans="1:18" ht="16.5" customHeight="1">
      <c r="A930" s="4"/>
      <c r="B930" s="4"/>
      <c r="C930" s="34"/>
      <c r="D930" s="4"/>
      <c r="E930" s="4"/>
      <c r="F930" s="4"/>
      <c r="G930" s="4"/>
      <c r="H930" s="4"/>
      <c r="I930" s="4"/>
      <c r="J930" s="4"/>
      <c r="K930" s="4"/>
      <c r="L930" s="4"/>
      <c r="M930" s="4"/>
      <c r="N930" s="4"/>
      <c r="P930" s="4"/>
      <c r="Q930" s="4"/>
      <c r="R930" s="4"/>
    </row>
    <row r="931" spans="1:18" ht="16.5" customHeight="1">
      <c r="A931" s="4"/>
      <c r="B931" s="4"/>
      <c r="C931" s="34"/>
      <c r="D931" s="4"/>
      <c r="E931" s="4"/>
      <c r="F931" s="4"/>
      <c r="G931" s="4"/>
      <c r="H931" s="4"/>
      <c r="I931" s="4"/>
      <c r="J931" s="4"/>
      <c r="K931" s="4"/>
      <c r="L931" s="4"/>
      <c r="M931" s="4"/>
      <c r="N931" s="4"/>
      <c r="P931" s="4"/>
      <c r="Q931" s="4"/>
      <c r="R931" s="4"/>
    </row>
    <row r="932" spans="1:18" ht="16.5" customHeight="1">
      <c r="A932" s="4"/>
      <c r="B932" s="4"/>
      <c r="C932" s="34"/>
      <c r="D932" s="4"/>
      <c r="E932" s="4"/>
      <c r="F932" s="4"/>
      <c r="G932" s="4"/>
      <c r="H932" s="4"/>
      <c r="I932" s="4"/>
      <c r="J932" s="4"/>
      <c r="K932" s="4"/>
      <c r="L932" s="4"/>
      <c r="M932" s="4"/>
      <c r="N932" s="4"/>
      <c r="P932" s="4"/>
      <c r="Q932" s="4"/>
      <c r="R932" s="4"/>
    </row>
    <row r="933" spans="1:18" ht="16.5" customHeight="1">
      <c r="A933" s="4"/>
      <c r="B933" s="4"/>
      <c r="C933" s="34"/>
      <c r="D933" s="4"/>
      <c r="E933" s="4"/>
      <c r="F933" s="4"/>
      <c r="G933" s="4"/>
      <c r="H933" s="4"/>
      <c r="I933" s="4"/>
      <c r="J933" s="4"/>
      <c r="K933" s="4"/>
      <c r="L933" s="4"/>
      <c r="M933" s="4"/>
      <c r="N933" s="4"/>
      <c r="P933" s="4"/>
      <c r="Q933" s="4"/>
      <c r="R933" s="4"/>
    </row>
    <row r="934" spans="1:18" ht="16.5" customHeight="1">
      <c r="A934" s="4"/>
      <c r="B934" s="4"/>
      <c r="C934" s="34"/>
      <c r="D934" s="4"/>
      <c r="E934" s="4"/>
      <c r="F934" s="4"/>
      <c r="G934" s="4"/>
      <c r="H934" s="4"/>
      <c r="I934" s="4"/>
      <c r="J934" s="4"/>
      <c r="K934" s="4"/>
      <c r="L934" s="4"/>
      <c r="M934" s="4"/>
      <c r="N934" s="4"/>
      <c r="P934" s="4"/>
      <c r="Q934" s="4"/>
      <c r="R934" s="4"/>
    </row>
    <row r="935" spans="1:18" ht="16.5" customHeight="1">
      <c r="A935" s="4"/>
      <c r="B935" s="4"/>
      <c r="C935" s="34"/>
      <c r="D935" s="4"/>
      <c r="E935" s="4"/>
      <c r="F935" s="4"/>
      <c r="G935" s="4"/>
      <c r="H935" s="4"/>
      <c r="I935" s="4"/>
      <c r="J935" s="4"/>
      <c r="K935" s="4"/>
      <c r="L935" s="4"/>
      <c r="M935" s="4"/>
      <c r="N935" s="4"/>
      <c r="P935" s="4"/>
      <c r="Q935" s="4"/>
      <c r="R935" s="4"/>
    </row>
    <row r="936" spans="1:18" ht="16.5" customHeight="1">
      <c r="A936" s="4"/>
      <c r="B936" s="4"/>
      <c r="C936" s="34"/>
      <c r="D936" s="4"/>
      <c r="E936" s="4"/>
      <c r="F936" s="4"/>
      <c r="G936" s="4"/>
      <c r="H936" s="4"/>
      <c r="I936" s="4"/>
      <c r="J936" s="4"/>
      <c r="K936" s="4"/>
      <c r="L936" s="4"/>
      <c r="M936" s="4"/>
      <c r="N936" s="4"/>
      <c r="P936" s="4"/>
      <c r="Q936" s="4"/>
      <c r="R936" s="4"/>
    </row>
    <row r="937" spans="1:18" ht="16.5" customHeight="1">
      <c r="A937" s="4"/>
      <c r="B937" s="4"/>
      <c r="C937" s="34"/>
      <c r="D937" s="4"/>
      <c r="E937" s="4"/>
      <c r="F937" s="4"/>
      <c r="G937" s="4"/>
      <c r="H937" s="4"/>
      <c r="I937" s="4"/>
      <c r="J937" s="4"/>
      <c r="K937" s="4"/>
      <c r="L937" s="4"/>
      <c r="M937" s="4"/>
      <c r="N937" s="4"/>
      <c r="P937" s="4"/>
      <c r="Q937" s="4"/>
      <c r="R937" s="4"/>
    </row>
    <row r="938" spans="1:18" ht="16.5" customHeight="1">
      <c r="A938" s="4"/>
      <c r="B938" s="4"/>
      <c r="C938" s="34"/>
      <c r="D938" s="4"/>
      <c r="E938" s="4"/>
      <c r="F938" s="4"/>
      <c r="G938" s="4"/>
      <c r="H938" s="4"/>
      <c r="I938" s="4"/>
      <c r="J938" s="4"/>
      <c r="K938" s="4"/>
      <c r="L938" s="4"/>
      <c r="M938" s="4"/>
      <c r="N938" s="4"/>
      <c r="P938" s="4"/>
      <c r="Q938" s="4"/>
      <c r="R938" s="4"/>
    </row>
    <row r="939" spans="1:18" ht="16.5" customHeight="1">
      <c r="A939" s="4"/>
      <c r="B939" s="4"/>
      <c r="C939" s="34"/>
      <c r="D939" s="4"/>
      <c r="E939" s="4"/>
      <c r="F939" s="4"/>
      <c r="G939" s="4"/>
      <c r="H939" s="4"/>
      <c r="I939" s="4"/>
      <c r="J939" s="4"/>
      <c r="K939" s="4"/>
      <c r="L939" s="4"/>
      <c r="M939" s="4"/>
      <c r="N939" s="4"/>
      <c r="P939" s="4"/>
      <c r="Q939" s="4"/>
      <c r="R939" s="4"/>
    </row>
    <row r="940" spans="1:18" ht="16.5" customHeight="1">
      <c r="A940" s="4"/>
      <c r="B940" s="4"/>
      <c r="C940" s="34"/>
      <c r="D940" s="4"/>
      <c r="E940" s="4"/>
      <c r="F940" s="4"/>
      <c r="G940" s="4"/>
      <c r="H940" s="4"/>
      <c r="I940" s="4"/>
      <c r="J940" s="4"/>
      <c r="K940" s="4"/>
      <c r="L940" s="4"/>
      <c r="M940" s="4"/>
      <c r="N940" s="4"/>
      <c r="P940" s="4"/>
      <c r="Q940" s="4"/>
      <c r="R940" s="4"/>
    </row>
    <row r="941" spans="1:18" ht="16.5" customHeight="1">
      <c r="A941" s="4"/>
      <c r="B941" s="4"/>
      <c r="C941" s="34"/>
      <c r="D941" s="4"/>
      <c r="E941" s="4"/>
      <c r="F941" s="4"/>
      <c r="G941" s="4"/>
      <c r="H941" s="4"/>
      <c r="I941" s="4"/>
      <c r="J941" s="4"/>
      <c r="K941" s="4"/>
      <c r="L941" s="4"/>
      <c r="M941" s="4"/>
      <c r="N941" s="4"/>
      <c r="P941" s="4"/>
      <c r="Q941" s="4"/>
      <c r="R941" s="4"/>
    </row>
    <row r="942" spans="1:18" ht="16.5" customHeight="1">
      <c r="A942" s="4"/>
      <c r="B942" s="4"/>
      <c r="C942" s="34"/>
      <c r="D942" s="4"/>
      <c r="E942" s="4"/>
      <c r="F942" s="4"/>
      <c r="G942" s="4"/>
      <c r="H942" s="4"/>
      <c r="I942" s="4"/>
      <c r="J942" s="4"/>
      <c r="K942" s="4"/>
      <c r="L942" s="4"/>
      <c r="M942" s="4"/>
      <c r="N942" s="4"/>
      <c r="P942" s="4"/>
      <c r="Q942" s="4"/>
      <c r="R942" s="4"/>
    </row>
    <row r="943" spans="1:18" ht="16.5" customHeight="1">
      <c r="A943" s="4"/>
      <c r="B943" s="4"/>
      <c r="C943" s="34"/>
      <c r="D943" s="4"/>
      <c r="E943" s="4"/>
      <c r="F943" s="4"/>
      <c r="G943" s="4"/>
      <c r="H943" s="4"/>
      <c r="I943" s="4"/>
      <c r="J943" s="4"/>
      <c r="K943" s="4"/>
      <c r="L943" s="4"/>
      <c r="M943" s="4"/>
      <c r="N943" s="4"/>
      <c r="P943" s="4"/>
      <c r="Q943" s="4"/>
      <c r="R943" s="4"/>
    </row>
    <row r="944" spans="1:18" ht="16.5" customHeight="1">
      <c r="A944" s="4"/>
      <c r="B944" s="4"/>
      <c r="C944" s="34"/>
      <c r="D944" s="4"/>
      <c r="E944" s="4"/>
      <c r="F944" s="4"/>
      <c r="G944" s="4"/>
      <c r="H944" s="4"/>
      <c r="I944" s="4"/>
      <c r="J944" s="4"/>
      <c r="K944" s="4"/>
      <c r="L944" s="4"/>
      <c r="M944" s="4"/>
      <c r="N944" s="4"/>
      <c r="P944" s="4"/>
      <c r="Q944" s="4"/>
      <c r="R944" s="4"/>
    </row>
    <row r="945" spans="1:18" ht="16.5" customHeight="1">
      <c r="A945" s="4"/>
      <c r="B945" s="4"/>
      <c r="C945" s="34"/>
      <c r="D945" s="4"/>
      <c r="E945" s="4"/>
      <c r="F945" s="4"/>
      <c r="G945" s="4"/>
      <c r="H945" s="4"/>
      <c r="I945" s="4"/>
      <c r="J945" s="4"/>
      <c r="K945" s="4"/>
      <c r="L945" s="4"/>
      <c r="M945" s="4"/>
      <c r="N945" s="4"/>
      <c r="P945" s="4"/>
      <c r="Q945" s="4"/>
      <c r="R945" s="4"/>
    </row>
    <row r="946" spans="1:18" ht="16.5" customHeight="1">
      <c r="A946" s="4"/>
      <c r="B946" s="4"/>
      <c r="C946" s="34"/>
      <c r="D946" s="4"/>
      <c r="E946" s="4"/>
      <c r="F946" s="4"/>
      <c r="G946" s="4"/>
      <c r="H946" s="4"/>
      <c r="I946" s="4"/>
      <c r="J946" s="4"/>
      <c r="K946" s="4"/>
      <c r="L946" s="4"/>
      <c r="M946" s="4"/>
      <c r="N946" s="4"/>
      <c r="P946" s="4"/>
      <c r="Q946" s="4"/>
      <c r="R946" s="4"/>
    </row>
    <row r="947" spans="1:18" ht="16.5" customHeight="1">
      <c r="A947" s="4"/>
      <c r="B947" s="4"/>
      <c r="C947" s="34"/>
      <c r="D947" s="4"/>
      <c r="E947" s="4"/>
      <c r="F947" s="4"/>
      <c r="G947" s="4"/>
      <c r="H947" s="4"/>
      <c r="I947" s="4"/>
      <c r="J947" s="4"/>
      <c r="K947" s="4"/>
      <c r="L947" s="4"/>
      <c r="M947" s="4"/>
      <c r="N947" s="4"/>
      <c r="P947" s="4"/>
      <c r="Q947" s="4"/>
      <c r="R947" s="4"/>
    </row>
    <row r="948" spans="1:18" ht="16.5" customHeight="1">
      <c r="A948" s="4"/>
      <c r="B948" s="4"/>
      <c r="C948" s="34"/>
      <c r="D948" s="4"/>
      <c r="E948" s="4"/>
      <c r="F948" s="4"/>
      <c r="G948" s="4"/>
      <c r="H948" s="4"/>
      <c r="I948" s="4"/>
      <c r="J948" s="4"/>
      <c r="K948" s="4"/>
      <c r="L948" s="4"/>
      <c r="M948" s="4"/>
      <c r="N948" s="4"/>
      <c r="P948" s="4"/>
      <c r="Q948" s="4"/>
      <c r="R948" s="4"/>
    </row>
    <row r="949" spans="1:18" ht="16.5" customHeight="1">
      <c r="A949" s="4"/>
      <c r="B949" s="4"/>
      <c r="C949" s="34"/>
      <c r="D949" s="4"/>
      <c r="E949" s="4"/>
      <c r="F949" s="4"/>
      <c r="G949" s="4"/>
      <c r="H949" s="4"/>
      <c r="I949" s="4"/>
      <c r="J949" s="4"/>
      <c r="K949" s="4"/>
      <c r="L949" s="4"/>
      <c r="M949" s="4"/>
      <c r="N949" s="4"/>
      <c r="P949" s="4"/>
      <c r="Q949" s="4"/>
      <c r="R949" s="4"/>
    </row>
    <row r="950" spans="1:18" ht="16.5" customHeight="1">
      <c r="A950" s="4"/>
      <c r="B950" s="4"/>
      <c r="C950" s="34"/>
      <c r="D950" s="4"/>
      <c r="E950" s="4"/>
      <c r="F950" s="4"/>
      <c r="G950" s="4"/>
      <c r="H950" s="4"/>
      <c r="I950" s="4"/>
      <c r="J950" s="4"/>
      <c r="K950" s="4"/>
      <c r="L950" s="4"/>
      <c r="M950" s="4"/>
      <c r="N950" s="4"/>
      <c r="P950" s="4"/>
      <c r="Q950" s="4"/>
      <c r="R950" s="4"/>
    </row>
    <row r="951" spans="1:18" ht="16.5" customHeight="1">
      <c r="A951" s="4"/>
      <c r="B951" s="4"/>
      <c r="C951" s="34"/>
      <c r="D951" s="4"/>
      <c r="E951" s="4"/>
      <c r="F951" s="4"/>
      <c r="G951" s="4"/>
      <c r="H951" s="4"/>
      <c r="I951" s="4"/>
      <c r="J951" s="4"/>
      <c r="K951" s="4"/>
      <c r="L951" s="4"/>
      <c r="M951" s="4"/>
      <c r="N951" s="4"/>
      <c r="P951" s="4"/>
      <c r="Q951" s="4"/>
      <c r="R951" s="4"/>
    </row>
    <row r="952" spans="1:18" ht="16.5" customHeight="1">
      <c r="A952" s="4"/>
      <c r="B952" s="4"/>
      <c r="C952" s="34"/>
      <c r="D952" s="4"/>
      <c r="E952" s="4"/>
      <c r="F952" s="4"/>
      <c r="G952" s="4"/>
      <c r="H952" s="4"/>
      <c r="I952" s="4"/>
      <c r="J952" s="4"/>
      <c r="K952" s="4"/>
      <c r="L952" s="4"/>
      <c r="M952" s="4"/>
      <c r="N952" s="4"/>
      <c r="P952" s="4"/>
      <c r="Q952" s="4"/>
      <c r="R952" s="4"/>
    </row>
    <row r="953" spans="1:18" ht="16.5" customHeight="1">
      <c r="A953" s="4"/>
      <c r="B953" s="4"/>
      <c r="C953" s="34"/>
      <c r="D953" s="4"/>
      <c r="E953" s="4"/>
      <c r="F953" s="4"/>
      <c r="G953" s="4"/>
      <c r="H953" s="4"/>
      <c r="I953" s="4"/>
      <c r="J953" s="4"/>
      <c r="K953" s="4"/>
      <c r="L953" s="4"/>
      <c r="M953" s="4"/>
      <c r="N953" s="4"/>
      <c r="P953" s="4"/>
      <c r="Q953" s="4"/>
      <c r="R953" s="4"/>
    </row>
    <row r="954" spans="1:18" ht="16.5" customHeight="1">
      <c r="A954" s="4"/>
      <c r="B954" s="4"/>
      <c r="C954" s="34"/>
      <c r="D954" s="4"/>
      <c r="E954" s="4"/>
      <c r="F954" s="4"/>
      <c r="G954" s="4"/>
      <c r="H954" s="4"/>
      <c r="I954" s="4"/>
      <c r="J954" s="4"/>
      <c r="K954" s="4"/>
      <c r="L954" s="4"/>
      <c r="M954" s="4"/>
      <c r="N954" s="4"/>
      <c r="P954" s="4"/>
      <c r="Q954" s="4"/>
      <c r="R954" s="4"/>
    </row>
    <row r="955" spans="1:18" ht="16.5" customHeight="1">
      <c r="A955" s="4"/>
      <c r="B955" s="4"/>
      <c r="C955" s="34"/>
      <c r="D955" s="4"/>
      <c r="E955" s="4"/>
      <c r="F955" s="4"/>
      <c r="G955" s="4"/>
      <c r="H955" s="4"/>
      <c r="I955" s="4"/>
      <c r="J955" s="4"/>
      <c r="K955" s="4"/>
      <c r="L955" s="4"/>
      <c r="M955" s="4"/>
      <c r="N955" s="4"/>
      <c r="P955" s="4"/>
      <c r="Q955" s="4"/>
      <c r="R955" s="4"/>
    </row>
    <row r="956" spans="1:18" ht="16.5" customHeight="1">
      <c r="A956" s="4"/>
      <c r="B956" s="4"/>
      <c r="C956" s="34"/>
      <c r="D956" s="4"/>
      <c r="E956" s="4"/>
      <c r="F956" s="4"/>
      <c r="G956" s="4"/>
      <c r="H956" s="4"/>
      <c r="I956" s="4"/>
      <c r="J956" s="4"/>
      <c r="K956" s="4"/>
      <c r="L956" s="4"/>
      <c r="M956" s="4"/>
      <c r="N956" s="4"/>
      <c r="P956" s="4"/>
      <c r="Q956" s="4"/>
      <c r="R956" s="4"/>
    </row>
    <row r="957" spans="1:18" ht="16.5" customHeight="1">
      <c r="A957" s="4"/>
      <c r="B957" s="4"/>
      <c r="C957" s="34"/>
      <c r="D957" s="4"/>
      <c r="E957" s="4"/>
      <c r="F957" s="4"/>
      <c r="G957" s="4"/>
      <c r="H957" s="4"/>
      <c r="I957" s="4"/>
      <c r="J957" s="4"/>
      <c r="K957" s="4"/>
      <c r="L957" s="4"/>
      <c r="M957" s="4"/>
      <c r="N957" s="4"/>
      <c r="P957" s="4"/>
      <c r="Q957" s="4"/>
      <c r="R957" s="4"/>
    </row>
    <row r="958" spans="1:18" ht="16.5" customHeight="1">
      <c r="A958" s="4"/>
      <c r="B958" s="4"/>
      <c r="C958" s="34"/>
      <c r="D958" s="4"/>
      <c r="E958" s="4"/>
      <c r="F958" s="4"/>
      <c r="G958" s="4"/>
      <c r="H958" s="4"/>
      <c r="I958" s="4"/>
      <c r="J958" s="4"/>
      <c r="K958" s="4"/>
      <c r="L958" s="4"/>
      <c r="M958" s="4"/>
      <c r="N958" s="4"/>
      <c r="P958" s="4"/>
      <c r="Q958" s="4"/>
      <c r="R958" s="4"/>
    </row>
    <row r="959" spans="1:18" ht="16.5" customHeight="1">
      <c r="A959" s="4"/>
      <c r="B959" s="4"/>
      <c r="C959" s="34"/>
      <c r="D959" s="4"/>
      <c r="E959" s="4"/>
      <c r="F959" s="4"/>
      <c r="G959" s="4"/>
      <c r="H959" s="4"/>
      <c r="I959" s="4"/>
      <c r="J959" s="4"/>
      <c r="K959" s="4"/>
      <c r="L959" s="4"/>
      <c r="M959" s="4"/>
      <c r="N959" s="4"/>
      <c r="P959" s="4"/>
      <c r="Q959" s="4"/>
      <c r="R959" s="4"/>
    </row>
    <row r="960" spans="1:18" ht="16.5" customHeight="1">
      <c r="A960" s="4"/>
      <c r="B960" s="4"/>
      <c r="C960" s="34"/>
      <c r="D960" s="4"/>
      <c r="E960" s="4"/>
      <c r="F960" s="4"/>
      <c r="G960" s="4"/>
      <c r="H960" s="4"/>
      <c r="I960" s="4"/>
      <c r="J960" s="4"/>
      <c r="K960" s="4"/>
      <c r="L960" s="4"/>
      <c r="M960" s="4"/>
      <c r="N960" s="4"/>
      <c r="P960" s="4"/>
      <c r="Q960" s="4"/>
      <c r="R960" s="4"/>
    </row>
    <row r="961" spans="1:18" ht="16.5" customHeight="1">
      <c r="A961" s="4"/>
      <c r="B961" s="4"/>
      <c r="C961" s="34"/>
      <c r="D961" s="4"/>
      <c r="E961" s="4"/>
      <c r="F961" s="4"/>
      <c r="G961" s="4"/>
      <c r="H961" s="4"/>
      <c r="I961" s="4"/>
      <c r="J961" s="4"/>
      <c r="K961" s="4"/>
      <c r="L961" s="4"/>
      <c r="M961" s="4"/>
      <c r="N961" s="4"/>
      <c r="P961" s="4"/>
      <c r="Q961" s="4"/>
      <c r="R961" s="4"/>
    </row>
    <row r="962" spans="1:18" ht="16.5" customHeight="1">
      <c r="A962" s="4"/>
      <c r="B962" s="4"/>
      <c r="C962" s="34"/>
      <c r="D962" s="4"/>
      <c r="E962" s="4"/>
      <c r="F962" s="4"/>
      <c r="G962" s="4"/>
      <c r="H962" s="4"/>
      <c r="I962" s="4"/>
      <c r="J962" s="4"/>
      <c r="K962" s="4"/>
      <c r="L962" s="4"/>
      <c r="M962" s="4"/>
      <c r="N962" s="4"/>
      <c r="P962" s="4"/>
      <c r="Q962" s="4"/>
      <c r="R962" s="4"/>
    </row>
    <row r="963" spans="1:18" ht="16.5" customHeight="1">
      <c r="A963" s="4"/>
      <c r="B963" s="4"/>
      <c r="C963" s="34"/>
      <c r="D963" s="4"/>
      <c r="E963" s="4"/>
      <c r="F963" s="4"/>
      <c r="G963" s="4"/>
      <c r="H963" s="4"/>
      <c r="I963" s="4"/>
      <c r="J963" s="4"/>
      <c r="K963" s="4"/>
      <c r="L963" s="4"/>
      <c r="M963" s="4"/>
      <c r="N963" s="4"/>
      <c r="P963" s="4"/>
      <c r="Q963" s="4"/>
      <c r="R963" s="4"/>
    </row>
    <row r="964" spans="1:18" ht="16.5" customHeight="1">
      <c r="A964" s="4"/>
      <c r="B964" s="4"/>
      <c r="C964" s="34"/>
      <c r="D964" s="4"/>
      <c r="E964" s="4"/>
      <c r="F964" s="4"/>
      <c r="G964" s="4"/>
      <c r="H964" s="4"/>
      <c r="I964" s="4"/>
      <c r="J964" s="4"/>
      <c r="K964" s="4"/>
      <c r="L964" s="4"/>
      <c r="M964" s="4"/>
      <c r="N964" s="4"/>
      <c r="P964" s="4"/>
      <c r="Q964" s="4"/>
      <c r="R964" s="4"/>
    </row>
    <row r="965" spans="1:18" ht="16.5" customHeight="1">
      <c r="A965" s="4"/>
      <c r="B965" s="4"/>
      <c r="C965" s="34"/>
      <c r="D965" s="4"/>
      <c r="E965" s="4"/>
      <c r="F965" s="4"/>
      <c r="G965" s="4"/>
      <c r="H965" s="4"/>
      <c r="I965" s="4"/>
      <c r="J965" s="4"/>
      <c r="K965" s="4"/>
      <c r="L965" s="4"/>
      <c r="M965" s="4"/>
      <c r="N965" s="4"/>
      <c r="P965" s="4"/>
      <c r="Q965" s="4"/>
      <c r="R965" s="4"/>
    </row>
    <row r="966" spans="1:18" ht="16.5" customHeight="1">
      <c r="A966" s="4"/>
      <c r="B966" s="4"/>
      <c r="C966" s="34"/>
      <c r="D966" s="4"/>
      <c r="E966" s="4"/>
      <c r="F966" s="4"/>
      <c r="G966" s="4"/>
      <c r="H966" s="4"/>
      <c r="I966" s="4"/>
      <c r="J966" s="4"/>
      <c r="K966" s="4"/>
      <c r="L966" s="4"/>
      <c r="M966" s="4"/>
      <c r="N966" s="4"/>
      <c r="P966" s="4"/>
      <c r="Q966" s="4"/>
      <c r="R966" s="4"/>
    </row>
    <row r="967" spans="1:18" ht="16.5" customHeight="1">
      <c r="A967" s="4"/>
      <c r="B967" s="4"/>
      <c r="C967" s="34"/>
      <c r="D967" s="4"/>
      <c r="E967" s="4"/>
      <c r="F967" s="4"/>
      <c r="G967" s="4"/>
      <c r="H967" s="4"/>
      <c r="I967" s="4"/>
      <c r="J967" s="4"/>
      <c r="K967" s="4"/>
      <c r="L967" s="4"/>
      <c r="M967" s="4"/>
      <c r="N967" s="4"/>
      <c r="P967" s="4"/>
      <c r="Q967" s="4"/>
      <c r="R967" s="4"/>
    </row>
    <row r="968" spans="1:18" ht="16.5" customHeight="1">
      <c r="A968" s="4"/>
      <c r="B968" s="4"/>
      <c r="C968" s="34"/>
      <c r="D968" s="4"/>
      <c r="E968" s="4"/>
      <c r="F968" s="4"/>
      <c r="G968" s="4"/>
      <c r="H968" s="4"/>
      <c r="I968" s="4"/>
      <c r="J968" s="4"/>
      <c r="K968" s="4"/>
      <c r="L968" s="4"/>
      <c r="M968" s="4"/>
      <c r="N968" s="4"/>
      <c r="P968" s="4"/>
      <c r="Q968" s="4"/>
      <c r="R968" s="4"/>
    </row>
    <row r="969" spans="1:18" ht="16.5" customHeight="1">
      <c r="A969" s="4"/>
      <c r="B969" s="4"/>
      <c r="C969" s="34"/>
      <c r="D969" s="4"/>
      <c r="E969" s="4"/>
      <c r="F969" s="4"/>
      <c r="G969" s="4"/>
      <c r="H969" s="4"/>
      <c r="I969" s="4"/>
      <c r="J969" s="4"/>
      <c r="K969" s="4"/>
      <c r="L969" s="4"/>
      <c r="M969" s="4"/>
      <c r="N969" s="4"/>
      <c r="P969" s="4"/>
      <c r="Q969" s="4"/>
      <c r="R969" s="4"/>
    </row>
    <row r="970" spans="1:18" ht="16.5" customHeight="1">
      <c r="A970" s="4"/>
      <c r="B970" s="4"/>
      <c r="C970" s="34"/>
      <c r="D970" s="4"/>
      <c r="E970" s="4"/>
      <c r="F970" s="4"/>
      <c r="G970" s="4"/>
      <c r="H970" s="4"/>
      <c r="I970" s="4"/>
      <c r="J970" s="4"/>
      <c r="K970" s="4"/>
      <c r="L970" s="4"/>
      <c r="M970" s="4"/>
      <c r="N970" s="4"/>
      <c r="P970" s="4"/>
      <c r="Q970" s="4"/>
      <c r="R970" s="4"/>
    </row>
    <row r="971" spans="1:18" ht="16.5" customHeight="1">
      <c r="A971" s="4"/>
      <c r="B971" s="4"/>
      <c r="C971" s="34"/>
      <c r="D971" s="4"/>
      <c r="E971" s="4"/>
      <c r="F971" s="4"/>
      <c r="G971" s="4"/>
      <c r="H971" s="4"/>
      <c r="I971" s="4"/>
      <c r="J971" s="4"/>
      <c r="K971" s="4"/>
      <c r="L971" s="4"/>
      <c r="M971" s="4"/>
      <c r="N971" s="4"/>
      <c r="P971" s="4"/>
      <c r="Q971" s="4"/>
      <c r="R971" s="4"/>
    </row>
    <row r="972" spans="1:18" ht="16.5" customHeight="1">
      <c r="A972" s="4"/>
      <c r="B972" s="4"/>
      <c r="C972" s="34"/>
      <c r="D972" s="4"/>
      <c r="E972" s="4"/>
      <c r="F972" s="4"/>
      <c r="G972" s="4"/>
      <c r="H972" s="4"/>
      <c r="I972" s="4"/>
      <c r="J972" s="4"/>
      <c r="K972" s="4"/>
      <c r="L972" s="4"/>
      <c r="M972" s="4"/>
      <c r="N972" s="4"/>
      <c r="P972" s="4"/>
      <c r="Q972" s="4"/>
      <c r="R972" s="4"/>
    </row>
    <row r="973" spans="1:18" ht="16.5" customHeight="1">
      <c r="A973" s="4"/>
      <c r="B973" s="4"/>
      <c r="C973" s="34"/>
      <c r="D973" s="4"/>
      <c r="E973" s="4"/>
      <c r="F973" s="4"/>
      <c r="G973" s="4"/>
      <c r="H973" s="4"/>
      <c r="I973" s="4"/>
      <c r="J973" s="4"/>
      <c r="K973" s="4"/>
      <c r="L973" s="4"/>
      <c r="M973" s="4"/>
      <c r="N973" s="4"/>
      <c r="P973" s="4"/>
      <c r="Q973" s="4"/>
      <c r="R973" s="4"/>
    </row>
    <row r="974" spans="1:18" ht="16.5" customHeight="1">
      <c r="A974" s="4"/>
      <c r="B974" s="4"/>
      <c r="C974" s="34"/>
      <c r="D974" s="4"/>
      <c r="E974" s="4"/>
      <c r="F974" s="4"/>
      <c r="G974" s="4"/>
      <c r="H974" s="4"/>
      <c r="I974" s="4"/>
      <c r="J974" s="4"/>
      <c r="K974" s="4"/>
      <c r="L974" s="4"/>
      <c r="M974" s="4"/>
      <c r="N974" s="4"/>
      <c r="P974" s="4"/>
      <c r="Q974" s="4"/>
      <c r="R974" s="4"/>
    </row>
    <row r="975" spans="1:18" ht="16.5" customHeight="1">
      <c r="A975" s="4"/>
      <c r="B975" s="4"/>
      <c r="C975" s="34"/>
      <c r="D975" s="4"/>
      <c r="E975" s="4"/>
      <c r="F975" s="4"/>
      <c r="G975" s="4"/>
      <c r="H975" s="4"/>
      <c r="I975" s="4"/>
      <c r="J975" s="4"/>
      <c r="K975" s="4"/>
      <c r="L975" s="4"/>
      <c r="M975" s="4"/>
      <c r="N975" s="4"/>
      <c r="P975" s="4"/>
      <c r="Q975" s="4"/>
      <c r="R975" s="4"/>
    </row>
    <row r="976" spans="1:18" ht="16.5" customHeight="1">
      <c r="A976" s="4"/>
      <c r="B976" s="4"/>
      <c r="C976" s="34"/>
      <c r="D976" s="4"/>
      <c r="E976" s="4"/>
      <c r="F976" s="4"/>
      <c r="G976" s="4"/>
      <c r="H976" s="4"/>
      <c r="I976" s="4"/>
      <c r="J976" s="4"/>
      <c r="K976" s="4"/>
      <c r="L976" s="4"/>
      <c r="M976" s="4"/>
      <c r="N976" s="4"/>
      <c r="P976" s="4"/>
      <c r="Q976" s="4"/>
      <c r="R976" s="4"/>
    </row>
    <row r="977" spans="1:18" ht="16.5" customHeight="1">
      <c r="A977" s="4"/>
      <c r="B977" s="4"/>
      <c r="C977" s="34"/>
      <c r="D977" s="4"/>
      <c r="E977" s="4"/>
      <c r="F977" s="4"/>
      <c r="G977" s="4"/>
      <c r="H977" s="4"/>
      <c r="I977" s="4"/>
      <c r="J977" s="4"/>
      <c r="K977" s="4"/>
      <c r="L977" s="4"/>
      <c r="M977" s="4"/>
      <c r="N977" s="4"/>
      <c r="P977" s="4"/>
      <c r="Q977" s="4"/>
      <c r="R977" s="4"/>
    </row>
    <row r="978" spans="1:18" ht="16.5" customHeight="1">
      <c r="A978" s="4"/>
      <c r="B978" s="4"/>
      <c r="C978" s="34"/>
      <c r="D978" s="4"/>
      <c r="E978" s="4"/>
      <c r="F978" s="4"/>
      <c r="G978" s="4"/>
      <c r="H978" s="4"/>
      <c r="I978" s="4"/>
      <c r="J978" s="4"/>
      <c r="K978" s="4"/>
      <c r="L978" s="4"/>
      <c r="M978" s="4"/>
      <c r="N978" s="4"/>
      <c r="P978" s="4"/>
      <c r="Q978" s="4"/>
      <c r="R978" s="4"/>
    </row>
    <row r="979" spans="1:18" ht="16.5" customHeight="1">
      <c r="A979" s="4"/>
      <c r="B979" s="4"/>
      <c r="C979" s="34"/>
      <c r="D979" s="4"/>
      <c r="E979" s="4"/>
      <c r="F979" s="4"/>
      <c r="G979" s="4"/>
      <c r="H979" s="4"/>
      <c r="I979" s="4"/>
      <c r="J979" s="4"/>
      <c r="K979" s="4"/>
      <c r="L979" s="4"/>
      <c r="M979" s="4"/>
      <c r="N979" s="4"/>
      <c r="P979" s="4"/>
      <c r="Q979" s="4"/>
      <c r="R979" s="4"/>
    </row>
    <row r="980" spans="1:18" ht="16.5" customHeight="1">
      <c r="A980" s="4"/>
      <c r="B980" s="4"/>
      <c r="C980" s="34"/>
      <c r="D980" s="4"/>
      <c r="E980" s="4"/>
      <c r="F980" s="4"/>
      <c r="G980" s="4"/>
      <c r="H980" s="4"/>
      <c r="I980" s="4"/>
      <c r="J980" s="4"/>
      <c r="K980" s="4"/>
      <c r="L980" s="4"/>
      <c r="M980" s="4"/>
      <c r="N980" s="4"/>
      <c r="P980" s="4"/>
      <c r="Q980" s="4"/>
      <c r="R980" s="4"/>
    </row>
    <row r="981" spans="1:18" ht="16.5" customHeight="1">
      <c r="A981" s="4"/>
      <c r="B981" s="4"/>
      <c r="C981" s="34"/>
      <c r="D981" s="4"/>
      <c r="E981" s="4"/>
      <c r="F981" s="4"/>
      <c r="G981" s="4"/>
      <c r="H981" s="4"/>
      <c r="I981" s="4"/>
      <c r="J981" s="4"/>
      <c r="K981" s="4"/>
      <c r="L981" s="4"/>
      <c r="M981" s="4"/>
      <c r="N981" s="4"/>
      <c r="P981" s="4"/>
      <c r="Q981" s="4"/>
      <c r="R981" s="4"/>
    </row>
    <row r="982" spans="1:18" ht="16.5" customHeight="1">
      <c r="A982" s="4"/>
      <c r="B982" s="4"/>
      <c r="C982" s="34"/>
      <c r="D982" s="4"/>
      <c r="E982" s="4"/>
      <c r="F982" s="4"/>
      <c r="G982" s="4"/>
      <c r="H982" s="4"/>
      <c r="I982" s="4"/>
      <c r="J982" s="4"/>
      <c r="K982" s="4"/>
      <c r="L982" s="4"/>
      <c r="M982" s="4"/>
      <c r="N982" s="4"/>
      <c r="P982" s="4"/>
      <c r="Q982" s="4"/>
      <c r="R982" s="4"/>
    </row>
    <row r="983" spans="1:18" ht="16.5" customHeight="1">
      <c r="A983" s="4"/>
      <c r="B983" s="4"/>
      <c r="C983" s="34"/>
      <c r="D983" s="4"/>
      <c r="E983" s="4"/>
      <c r="F983" s="4"/>
      <c r="G983" s="4"/>
      <c r="H983" s="4"/>
      <c r="I983" s="4"/>
      <c r="J983" s="4"/>
      <c r="K983" s="4"/>
      <c r="L983" s="4"/>
      <c r="M983" s="4"/>
      <c r="N983" s="4"/>
      <c r="P983" s="4"/>
      <c r="Q983" s="4"/>
      <c r="R983" s="4"/>
    </row>
    <row r="984" spans="1:18" ht="16.5" customHeight="1">
      <c r="A984" s="4"/>
      <c r="B984" s="4"/>
      <c r="C984" s="34"/>
      <c r="D984" s="4"/>
      <c r="E984" s="4"/>
      <c r="F984" s="4"/>
      <c r="G984" s="4"/>
      <c r="H984" s="4"/>
      <c r="I984" s="4"/>
      <c r="J984" s="4"/>
      <c r="K984" s="4"/>
      <c r="L984" s="4"/>
      <c r="M984" s="4"/>
      <c r="N984" s="4"/>
      <c r="P984" s="4"/>
      <c r="Q984" s="4"/>
      <c r="R984" s="4"/>
    </row>
    <row r="985" spans="1:18" ht="16.5" customHeight="1">
      <c r="A985" s="4"/>
      <c r="B985" s="4"/>
      <c r="C985" s="34"/>
      <c r="D985" s="4"/>
      <c r="E985" s="4"/>
      <c r="F985" s="4"/>
      <c r="G985" s="4"/>
      <c r="H985" s="4"/>
      <c r="I985" s="4"/>
      <c r="J985" s="4"/>
      <c r="K985" s="4"/>
      <c r="L985" s="4"/>
      <c r="M985" s="4"/>
      <c r="N985" s="4"/>
      <c r="P985" s="4"/>
      <c r="Q985" s="4"/>
      <c r="R985" s="4"/>
    </row>
    <row r="986" spans="1:18" ht="16.5" customHeight="1">
      <c r="A986" s="4"/>
      <c r="B986" s="4"/>
      <c r="C986" s="34"/>
      <c r="D986" s="4"/>
      <c r="E986" s="4"/>
      <c r="F986" s="4"/>
      <c r="G986" s="4"/>
      <c r="H986" s="4"/>
      <c r="I986" s="4"/>
      <c r="J986" s="4"/>
      <c r="K986" s="4"/>
      <c r="L986" s="4"/>
      <c r="M986" s="4"/>
      <c r="N986" s="4"/>
      <c r="P986" s="4"/>
      <c r="Q986" s="4"/>
      <c r="R986" s="4"/>
    </row>
    <row r="987" spans="1:18" ht="16.5" customHeight="1">
      <c r="A987" s="4"/>
      <c r="B987" s="4"/>
      <c r="C987" s="34"/>
      <c r="D987" s="4"/>
      <c r="E987" s="4"/>
      <c r="F987" s="4"/>
      <c r="G987" s="4"/>
      <c r="H987" s="4"/>
      <c r="I987" s="4"/>
      <c r="J987" s="4"/>
      <c r="K987" s="4"/>
      <c r="L987" s="4"/>
      <c r="M987" s="4"/>
      <c r="N987" s="4"/>
      <c r="P987" s="4"/>
      <c r="Q987" s="4"/>
      <c r="R987" s="4"/>
    </row>
    <row r="988" spans="1:18" ht="16.5" customHeight="1">
      <c r="A988" s="4"/>
      <c r="B988" s="4"/>
      <c r="C988" s="34"/>
      <c r="D988" s="4"/>
      <c r="E988" s="4"/>
      <c r="F988" s="4"/>
      <c r="G988" s="4"/>
      <c r="H988" s="4"/>
      <c r="I988" s="4"/>
      <c r="J988" s="4"/>
      <c r="K988" s="4"/>
      <c r="L988" s="4"/>
      <c r="M988" s="4"/>
      <c r="N988" s="4"/>
      <c r="P988" s="4"/>
      <c r="Q988" s="4"/>
      <c r="R988" s="4"/>
    </row>
    <row r="989" spans="1:18" ht="16.5" customHeight="1">
      <c r="A989" s="4"/>
      <c r="B989" s="4"/>
      <c r="C989" s="34"/>
      <c r="D989" s="4"/>
      <c r="E989" s="4"/>
      <c r="F989" s="4"/>
      <c r="G989" s="4"/>
      <c r="H989" s="4"/>
      <c r="I989" s="4"/>
      <c r="J989" s="4"/>
      <c r="K989" s="4"/>
      <c r="L989" s="4"/>
      <c r="M989" s="4"/>
      <c r="N989" s="4"/>
      <c r="P989" s="4"/>
      <c r="Q989" s="4"/>
      <c r="R989" s="4"/>
    </row>
    <row r="990" spans="1:18" ht="16.5" customHeight="1">
      <c r="A990" s="4"/>
      <c r="B990" s="4"/>
      <c r="C990" s="34"/>
      <c r="D990" s="4"/>
      <c r="E990" s="4"/>
      <c r="F990" s="4"/>
      <c r="G990" s="4"/>
      <c r="H990" s="4"/>
      <c r="I990" s="4"/>
      <c r="J990" s="4"/>
      <c r="K990" s="4"/>
      <c r="L990" s="4"/>
      <c r="M990" s="4"/>
      <c r="N990" s="4"/>
      <c r="P990" s="4"/>
      <c r="Q990" s="4"/>
      <c r="R990" s="4"/>
    </row>
    <row r="991" spans="1:18" ht="16.5" customHeight="1">
      <c r="A991" s="4"/>
      <c r="B991" s="4"/>
      <c r="C991" s="34"/>
      <c r="D991" s="4"/>
      <c r="E991" s="4"/>
      <c r="F991" s="4"/>
      <c r="G991" s="4"/>
      <c r="H991" s="4"/>
      <c r="I991" s="4"/>
      <c r="J991" s="4"/>
      <c r="K991" s="4"/>
      <c r="L991" s="4"/>
      <c r="M991" s="4"/>
      <c r="N991" s="4"/>
      <c r="P991" s="4"/>
      <c r="Q991" s="4"/>
      <c r="R991" s="4"/>
    </row>
    <row r="992" spans="1:18" ht="16.5" customHeight="1">
      <c r="A992" s="4"/>
      <c r="B992" s="4"/>
      <c r="C992" s="34"/>
      <c r="D992" s="4"/>
      <c r="E992" s="4"/>
      <c r="F992" s="4"/>
      <c r="G992" s="4"/>
      <c r="H992" s="4"/>
      <c r="I992" s="4"/>
      <c r="J992" s="4"/>
      <c r="K992" s="4"/>
      <c r="L992" s="4"/>
      <c r="M992" s="4"/>
      <c r="N992" s="4"/>
      <c r="P992" s="4"/>
      <c r="Q992" s="4"/>
      <c r="R992" s="4"/>
    </row>
    <row r="993" spans="1:18" ht="16.5" customHeight="1">
      <c r="A993" s="4"/>
      <c r="B993" s="4"/>
      <c r="C993" s="34"/>
      <c r="D993" s="4"/>
      <c r="E993" s="4"/>
      <c r="F993" s="4"/>
      <c r="G993" s="4"/>
      <c r="H993" s="4"/>
      <c r="I993" s="4"/>
      <c r="J993" s="4"/>
      <c r="K993" s="4"/>
      <c r="L993" s="4"/>
      <c r="M993" s="4"/>
      <c r="N993" s="4"/>
      <c r="P993" s="4"/>
      <c r="Q993" s="4"/>
      <c r="R993" s="4"/>
    </row>
    <row r="994" spans="1:18" ht="16.5" customHeight="1">
      <c r="A994" s="4"/>
      <c r="B994" s="4"/>
      <c r="C994" s="34"/>
      <c r="D994" s="4"/>
      <c r="E994" s="4"/>
      <c r="F994" s="4"/>
      <c r="G994" s="4"/>
      <c r="H994" s="4"/>
      <c r="I994" s="4"/>
      <c r="J994" s="4"/>
      <c r="K994" s="4"/>
      <c r="L994" s="4"/>
      <c r="M994" s="4"/>
      <c r="N994" s="4"/>
      <c r="P994" s="4"/>
      <c r="Q994" s="4"/>
      <c r="R994" s="4"/>
    </row>
    <row r="995" spans="1:18" ht="16.5" customHeight="1">
      <c r="A995" s="4"/>
      <c r="B995" s="4"/>
      <c r="C995" s="34"/>
      <c r="D995" s="4"/>
      <c r="E995" s="4"/>
      <c r="F995" s="4"/>
      <c r="G995" s="4"/>
      <c r="H995" s="4"/>
      <c r="I995" s="4"/>
      <c r="J995" s="4"/>
      <c r="K995" s="4"/>
      <c r="L995" s="4"/>
      <c r="M995" s="4"/>
      <c r="N995" s="4"/>
      <c r="P995" s="4"/>
      <c r="Q995" s="4"/>
      <c r="R995" s="4"/>
    </row>
    <row r="996" spans="1:18" ht="16.5" customHeight="1">
      <c r="A996" s="4"/>
      <c r="B996" s="4"/>
      <c r="C996" s="34"/>
      <c r="D996" s="4"/>
      <c r="E996" s="4"/>
      <c r="F996" s="4"/>
      <c r="G996" s="4"/>
      <c r="H996" s="4"/>
      <c r="I996" s="4"/>
      <c r="J996" s="4"/>
      <c r="K996" s="4"/>
      <c r="L996" s="4"/>
      <c r="M996" s="4"/>
      <c r="N996" s="4"/>
      <c r="P996" s="4"/>
      <c r="Q996" s="4"/>
      <c r="R996" s="4"/>
    </row>
    <row r="997" spans="1:18" ht="16.5" customHeight="1">
      <c r="A997" s="4"/>
      <c r="B997" s="4"/>
      <c r="C997" s="34"/>
      <c r="D997" s="4"/>
      <c r="E997" s="4"/>
      <c r="F997" s="4"/>
      <c r="G997" s="4"/>
      <c r="H997" s="4"/>
      <c r="I997" s="4"/>
      <c r="J997" s="4"/>
      <c r="K997" s="4"/>
      <c r="L997" s="4"/>
      <c r="M997" s="4"/>
      <c r="N997" s="4"/>
      <c r="P997" s="4"/>
      <c r="Q997" s="4"/>
      <c r="R997" s="4"/>
    </row>
    <row r="998" spans="1:18" ht="16.5" customHeight="1">
      <c r="A998" s="4"/>
      <c r="B998" s="4"/>
      <c r="C998" s="34"/>
      <c r="D998" s="4"/>
      <c r="E998" s="4"/>
      <c r="F998" s="4"/>
      <c r="G998" s="4"/>
      <c r="H998" s="4"/>
      <c r="I998" s="4"/>
      <c r="J998" s="4"/>
      <c r="K998" s="4"/>
      <c r="L998" s="4"/>
      <c r="M998" s="4"/>
      <c r="N998" s="4"/>
      <c r="P998" s="4"/>
      <c r="Q998" s="4"/>
      <c r="R998" s="4"/>
    </row>
    <row r="999" spans="1:18" ht="16.5" customHeight="1">
      <c r="A999" s="4"/>
      <c r="B999" s="4"/>
      <c r="C999" s="34"/>
      <c r="D999" s="4"/>
      <c r="E999" s="4"/>
      <c r="F999" s="4"/>
      <c r="G999" s="4"/>
      <c r="H999" s="4"/>
      <c r="I999" s="4"/>
      <c r="J999" s="4"/>
      <c r="K999" s="4"/>
      <c r="L999" s="4"/>
      <c r="M999" s="4"/>
      <c r="N999" s="4"/>
      <c r="P999" s="4"/>
      <c r="Q999" s="4"/>
      <c r="R999" s="4"/>
    </row>
    <row r="1000" spans="1:18" ht="16.5" customHeight="1">
      <c r="A1000" s="4"/>
      <c r="B1000" s="4"/>
      <c r="C1000" s="34"/>
      <c r="D1000" s="4"/>
      <c r="E1000" s="4"/>
      <c r="F1000" s="4"/>
      <c r="G1000" s="4"/>
      <c r="H1000" s="4"/>
      <c r="I1000" s="4"/>
      <c r="J1000" s="4"/>
      <c r="K1000" s="4"/>
      <c r="L1000" s="4"/>
      <c r="M1000" s="4"/>
      <c r="N1000" s="4"/>
      <c r="P1000" s="4"/>
      <c r="Q1000" s="4"/>
      <c r="R1000" s="4"/>
    </row>
    <row r="1001" spans="1:18" ht="16.5" customHeight="1">
      <c r="A1001" s="4"/>
      <c r="B1001" s="4"/>
      <c r="C1001" s="34"/>
      <c r="D1001" s="4"/>
      <c r="E1001" s="4"/>
      <c r="F1001" s="4"/>
      <c r="G1001" s="4"/>
      <c r="H1001" s="4"/>
      <c r="I1001" s="4"/>
      <c r="J1001" s="4"/>
      <c r="K1001" s="4"/>
      <c r="L1001" s="4"/>
      <c r="M1001" s="4"/>
      <c r="N1001" s="4"/>
      <c r="P1001" s="4"/>
      <c r="Q1001" s="4"/>
      <c r="R1001" s="4"/>
    </row>
  </sheetData>
  <mergeCells count="51">
    <mergeCell ref="C17:C19"/>
    <mergeCell ref="H6:H7"/>
    <mergeCell ref="F6:F7"/>
    <mergeCell ref="E6:E7"/>
    <mergeCell ref="A4:A7"/>
    <mergeCell ref="B4:B7"/>
    <mergeCell ref="C4:C7"/>
    <mergeCell ref="D4:D7"/>
    <mergeCell ref="D35:D37"/>
    <mergeCell ref="D38:D40"/>
    <mergeCell ref="D14:D16"/>
    <mergeCell ref="D17:D19"/>
    <mergeCell ref="D20:D22"/>
    <mergeCell ref="D32:D34"/>
    <mergeCell ref="D23:D25"/>
    <mergeCell ref="A1:O1"/>
    <mergeCell ref="E4:L5"/>
    <mergeCell ref="L6:L7"/>
    <mergeCell ref="C29:C31"/>
    <mergeCell ref="D29:D31"/>
    <mergeCell ref="D26:D28"/>
    <mergeCell ref="A29:A31"/>
    <mergeCell ref="D8:D10"/>
    <mergeCell ref="A8:A10"/>
    <mergeCell ref="C8:C10"/>
    <mergeCell ref="A14:A16"/>
    <mergeCell ref="N3:O3"/>
    <mergeCell ref="I6:I7"/>
    <mergeCell ref="J6:J7"/>
    <mergeCell ref="M4:M7"/>
    <mergeCell ref="N4:N7"/>
    <mergeCell ref="O4:O7"/>
    <mergeCell ref="K6:K7"/>
    <mergeCell ref="C14:C16"/>
    <mergeCell ref="C38:C40"/>
    <mergeCell ref="A38:A40"/>
    <mergeCell ref="A32:A34"/>
    <mergeCell ref="A35:A37"/>
    <mergeCell ref="C32:C34"/>
    <mergeCell ref="C20:C22"/>
    <mergeCell ref="A20:A22"/>
    <mergeCell ref="A2:O2"/>
    <mergeCell ref="A17:A19"/>
    <mergeCell ref="C35:C37"/>
    <mergeCell ref="C26:C28"/>
    <mergeCell ref="A26:A28"/>
    <mergeCell ref="A11:A13"/>
    <mergeCell ref="C11:C13"/>
    <mergeCell ref="D11:D13"/>
    <mergeCell ref="A23:A25"/>
    <mergeCell ref="C23:C25"/>
  </mergeCells>
  <phoneticPr fontId="38" type="noConversion"/>
  <pageMargins left="0.51181102362204722" right="0.51181102362204722" top="0.7" bottom="0.43307086614173229" header="0.31496062992125984" footer="0.31496062992125984"/>
  <pageSetup paperSize="9" firstPageNumber="79" fitToHeight="0" orientation="landscape" useFirstPageNumber="1" verticalDpi="0"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Z1001"/>
  <sheetViews>
    <sheetView workbookViewId="0">
      <selection activeCell="A2" sqref="A2:O2"/>
    </sheetView>
  </sheetViews>
  <sheetFormatPr defaultColWidth="13.44140625" defaultRowHeight="15" customHeight="1"/>
  <cols>
    <col min="1" max="1" width="4.21875" customWidth="1"/>
    <col min="2" max="2" width="12.6640625" customWidth="1"/>
    <col min="3" max="3" width="5.88671875" customWidth="1"/>
    <col min="4" max="4" width="11.5546875" customWidth="1"/>
    <col min="5" max="5" width="9.6640625" customWidth="1"/>
    <col min="6" max="6" width="6.44140625" customWidth="1"/>
    <col min="7" max="7" width="8.109375" hidden="1" customWidth="1"/>
    <col min="8" max="8" width="8.33203125" customWidth="1"/>
    <col min="9" max="9" width="7.44140625" customWidth="1"/>
    <col min="10" max="11" width="6.77734375" customWidth="1"/>
    <col min="12" max="12" width="9.6640625" customWidth="1"/>
    <col min="13" max="13" width="9.33203125" customWidth="1"/>
    <col min="14" max="14" width="11.6640625" customWidth="1"/>
    <col min="15" max="15" width="8.6640625" customWidth="1"/>
    <col min="16" max="18" width="0" hidden="1" customWidth="1"/>
    <col min="19" max="26" width="8" customWidth="1"/>
  </cols>
  <sheetData>
    <row r="1" spans="1:26" ht="59.25" customHeight="1">
      <c r="A1" s="646" t="s">
        <v>306</v>
      </c>
      <c r="B1" s="607"/>
      <c r="C1" s="607"/>
      <c r="D1" s="607"/>
      <c r="E1" s="607"/>
      <c r="F1" s="607"/>
      <c r="G1" s="607"/>
      <c r="H1" s="607"/>
      <c r="I1" s="607"/>
      <c r="J1" s="607"/>
      <c r="K1" s="607"/>
      <c r="L1" s="607"/>
      <c r="M1" s="607"/>
      <c r="N1" s="607"/>
      <c r="O1" s="607"/>
      <c r="P1" s="4"/>
      <c r="Q1" s="121">
        <v>0</v>
      </c>
      <c r="R1" s="122">
        <f>LUONGNGAY!J2</f>
        <v>1390000</v>
      </c>
    </row>
    <row r="2" spans="1:26" ht="16.5">
      <c r="A2" s="622" t="s">
        <v>633</v>
      </c>
      <c r="B2" s="622"/>
      <c r="C2" s="622"/>
      <c r="D2" s="622"/>
      <c r="E2" s="622"/>
      <c r="F2" s="622"/>
      <c r="G2" s="622"/>
      <c r="H2" s="622"/>
      <c r="I2" s="622"/>
      <c r="J2" s="622"/>
      <c r="K2" s="622"/>
      <c r="L2" s="622"/>
      <c r="M2" s="622"/>
      <c r="N2" s="622"/>
      <c r="O2" s="622"/>
      <c r="P2" s="4"/>
      <c r="Q2" s="121"/>
      <c r="R2" s="122"/>
    </row>
    <row r="3" spans="1:26" ht="17.25" customHeight="1">
      <c r="A3" s="88"/>
      <c r="B3" s="88"/>
      <c r="C3" s="89"/>
      <c r="D3" s="88"/>
      <c r="E3" s="88"/>
      <c r="F3" s="88"/>
      <c r="G3" s="88"/>
      <c r="H3" s="88"/>
      <c r="I3" s="88"/>
      <c r="J3" s="88"/>
      <c r="K3" s="88"/>
      <c r="L3" s="88"/>
      <c r="M3" s="91"/>
      <c r="N3" s="632" t="s">
        <v>231</v>
      </c>
      <c r="O3" s="633"/>
      <c r="P3" s="4"/>
      <c r="Q3" s="4"/>
      <c r="R3" s="4"/>
    </row>
    <row r="4" spans="1:26" s="591" customFormat="1" ht="12" customHeight="1">
      <c r="A4" s="655" t="s">
        <v>189</v>
      </c>
      <c r="B4" s="617" t="s">
        <v>235</v>
      </c>
      <c r="C4" s="617" t="s">
        <v>236</v>
      </c>
      <c r="D4" s="617" t="s">
        <v>237</v>
      </c>
      <c r="E4" s="649" t="s">
        <v>211</v>
      </c>
      <c r="F4" s="650"/>
      <c r="G4" s="650"/>
      <c r="H4" s="650"/>
      <c r="I4" s="650"/>
      <c r="J4" s="650"/>
      <c r="K4" s="650"/>
      <c r="L4" s="651"/>
      <c r="M4" s="617" t="s">
        <v>629</v>
      </c>
      <c r="N4" s="617" t="s">
        <v>621</v>
      </c>
      <c r="O4" s="617" t="s">
        <v>242</v>
      </c>
      <c r="P4" s="96" t="s">
        <v>214</v>
      </c>
      <c r="Q4" s="96" t="s">
        <v>214</v>
      </c>
      <c r="R4" s="98" t="s">
        <v>243</v>
      </c>
    </row>
    <row r="5" spans="1:26" s="591" customFormat="1" ht="10.5" customHeight="1">
      <c r="A5" s="648"/>
      <c r="B5" s="648"/>
      <c r="C5" s="648"/>
      <c r="D5" s="648"/>
      <c r="E5" s="652"/>
      <c r="F5" s="653"/>
      <c r="G5" s="653"/>
      <c r="H5" s="653"/>
      <c r="I5" s="653"/>
      <c r="J5" s="653"/>
      <c r="K5" s="653"/>
      <c r="L5" s="654"/>
      <c r="M5" s="648"/>
      <c r="N5" s="648"/>
      <c r="O5" s="648"/>
      <c r="P5" s="103" t="s">
        <v>244</v>
      </c>
      <c r="Q5" s="103" t="s">
        <v>245</v>
      </c>
      <c r="R5" s="105" t="s">
        <v>246</v>
      </c>
    </row>
    <row r="6" spans="1:26" s="591" customFormat="1" ht="16.5" customHeight="1">
      <c r="A6" s="648"/>
      <c r="B6" s="648"/>
      <c r="C6" s="648"/>
      <c r="D6" s="648"/>
      <c r="E6" s="617" t="s">
        <v>219</v>
      </c>
      <c r="F6" s="617" t="s">
        <v>220</v>
      </c>
      <c r="G6" s="592" t="s">
        <v>221</v>
      </c>
      <c r="H6" s="617" t="s">
        <v>7</v>
      </c>
      <c r="I6" s="617" t="s">
        <v>14</v>
      </c>
      <c r="J6" s="617" t="s">
        <v>11</v>
      </c>
      <c r="K6" s="617" t="s">
        <v>249</v>
      </c>
      <c r="L6" s="617" t="s">
        <v>198</v>
      </c>
      <c r="M6" s="648"/>
      <c r="N6" s="648"/>
      <c r="O6" s="648"/>
      <c r="P6" s="593">
        <f>'He so chung'!D18</f>
        <v>5346.1538461538457</v>
      </c>
      <c r="Q6" s="593">
        <f>'He so chung'!D19</f>
        <v>1336.5384615384617</v>
      </c>
      <c r="R6" s="594"/>
    </row>
    <row r="7" spans="1:26" s="591" customFormat="1" ht="12.75" customHeight="1">
      <c r="A7" s="647"/>
      <c r="B7" s="647"/>
      <c r="C7" s="647"/>
      <c r="D7" s="647"/>
      <c r="E7" s="647"/>
      <c r="F7" s="647"/>
      <c r="G7" s="596">
        <f>$Q$1</f>
        <v>0</v>
      </c>
      <c r="H7" s="647"/>
      <c r="I7" s="647"/>
      <c r="J7" s="647"/>
      <c r="K7" s="647"/>
      <c r="L7" s="647"/>
      <c r="M7" s="647"/>
      <c r="N7" s="647"/>
      <c r="O7" s="647"/>
      <c r="P7" s="597">
        <f>'He so chung'!D21</f>
        <v>5346.1538461538457</v>
      </c>
      <c r="Q7" s="597">
        <f>'He so chung'!D22</f>
        <v>801.92307692307691</v>
      </c>
      <c r="R7" s="595"/>
    </row>
    <row r="8" spans="1:26" s="492" customFormat="1" ht="21" customHeight="1">
      <c r="A8" s="640">
        <v>1</v>
      </c>
      <c r="B8" s="561" t="s">
        <v>199</v>
      </c>
      <c r="C8" s="640" t="s">
        <v>250</v>
      </c>
      <c r="D8" s="640" t="s">
        <v>251</v>
      </c>
      <c r="E8" s="289" t="e">
        <f>'V.1TRICH DO-NT'!E8*0.3</f>
        <v>#VALUE!</v>
      </c>
      <c r="F8" s="289">
        <f>'V.1TRICH DO-NT'!F8*0.5</f>
        <v>0</v>
      </c>
      <c r="G8" s="289">
        <f>P8*$Q$1*10</f>
        <v>0</v>
      </c>
      <c r="H8" s="289">
        <f>'V.1TRICH DO-NT'!H8*0.3</f>
        <v>396.0131592307693</v>
      </c>
      <c r="I8" s="289">
        <f>'V.1TRICH DO-NT'!I8*0.3</f>
        <v>628.87104000000011</v>
      </c>
      <c r="J8" s="289">
        <f>'V.1TRICH DO-NT'!J8*0.3</f>
        <v>715.66079999999999</v>
      </c>
      <c r="K8" s="289">
        <f>'V.1TRICH DO-NT'!K8*0.5</f>
        <v>0</v>
      </c>
      <c r="L8" s="576" t="e">
        <f>SUM(E8:K8)</f>
        <v>#VALUE!</v>
      </c>
      <c r="M8" s="498" t="e">
        <f>L8*'He so chung'!$D$15/100</f>
        <v>#VALUE!</v>
      </c>
      <c r="N8" s="577" t="e">
        <f>M8+L8</f>
        <v>#VALUE!</v>
      </c>
      <c r="O8" s="289">
        <f>'V.1TRICH DO-NT'!O8*0.5</f>
        <v>16038.461538461537</v>
      </c>
      <c r="P8" s="185">
        <f>'V.1TRICH DO-NT'!P8*0.5</f>
        <v>12830.769230769229</v>
      </c>
      <c r="Q8" s="185">
        <f>'V.1TRICH DO-NT'!Q8*0.5</f>
        <v>3207.6923076923081</v>
      </c>
      <c r="R8" s="578">
        <f>'V.1TRICH DO-NT'!R8*0.5</f>
        <v>2.4</v>
      </c>
      <c r="S8" s="546"/>
      <c r="T8" s="546"/>
      <c r="U8" s="546"/>
      <c r="V8" s="546"/>
      <c r="W8" s="546"/>
      <c r="X8" s="546"/>
      <c r="Y8" s="546"/>
      <c r="Z8" s="546"/>
    </row>
    <row r="9" spans="1:26" s="492" customFormat="1" ht="21" customHeight="1">
      <c r="A9" s="641"/>
      <c r="B9" s="561" t="s">
        <v>202</v>
      </c>
      <c r="C9" s="641"/>
      <c r="D9" s="641"/>
      <c r="E9" s="289" t="e">
        <f>'V.1TRICH DO-NT'!E9*0.3</f>
        <v>#VALUE!</v>
      </c>
      <c r="F9" s="289">
        <f>'V.1TRICH DO-NT'!F9*0.5</f>
        <v>0</v>
      </c>
      <c r="G9" s="289">
        <f>P9*$Q$1*10</f>
        <v>0</v>
      </c>
      <c r="H9" s="289">
        <f>'V.1TRICH DO-NT'!H9*0.3</f>
        <v>62.480150804615377</v>
      </c>
      <c r="I9" s="289">
        <f>'V.1TRICH DO-NT'!I9*0.3</f>
        <v>2897.3272319999996</v>
      </c>
      <c r="J9" s="289">
        <f>'V.1TRICH DO-NT'!J9*0.3</f>
        <v>176.30140800000001</v>
      </c>
      <c r="K9" s="289">
        <f>'V.1TRICH DO-NT'!K9*0.3</f>
        <v>269.08318080000004</v>
      </c>
      <c r="L9" s="576" t="e">
        <f>SUM(E9:K9)</f>
        <v>#VALUE!</v>
      </c>
      <c r="M9" s="498" t="e">
        <f>L9*'He so chung'!$D$16/100</f>
        <v>#VALUE!</v>
      </c>
      <c r="N9" s="577" t="e">
        <f>M9+L9</f>
        <v>#VALUE!</v>
      </c>
      <c r="O9" s="289">
        <f>'V.1TRICH DO-NT'!O9*0.5</f>
        <v>2951.0769230769229</v>
      </c>
      <c r="P9" s="180">
        <f>'V.1TRICH DO-NT'!P9*0.5</f>
        <v>2566.1538461538457</v>
      </c>
      <c r="Q9" s="180">
        <f>'V.1TRICH DO-NT'!Q9*0.5</f>
        <v>384.92307692307691</v>
      </c>
      <c r="R9" s="321">
        <f>'V.1TRICH DO-NT'!R9*0.5</f>
        <v>0.48</v>
      </c>
      <c r="S9" s="546"/>
      <c r="T9" s="546"/>
      <c r="U9" s="546"/>
      <c r="V9" s="546"/>
      <c r="W9" s="546"/>
      <c r="X9" s="546"/>
      <c r="Y9" s="546"/>
      <c r="Z9" s="546"/>
    </row>
    <row r="10" spans="1:26" s="492" customFormat="1" ht="18" customHeight="1">
      <c r="A10" s="641"/>
      <c r="B10" s="178" t="s">
        <v>198</v>
      </c>
      <c r="C10" s="641"/>
      <c r="D10" s="641"/>
      <c r="E10" s="233" t="e">
        <f t="shared" ref="E10:O10" si="0">E8+E9</f>
        <v>#VALUE!</v>
      </c>
      <c r="F10" s="233">
        <f t="shared" si="0"/>
        <v>0</v>
      </c>
      <c r="G10" s="233">
        <f t="shared" si="0"/>
        <v>0</v>
      </c>
      <c r="H10" s="233">
        <f t="shared" si="0"/>
        <v>458.4933100353847</v>
      </c>
      <c r="I10" s="233">
        <f t="shared" si="0"/>
        <v>3526.1982719999996</v>
      </c>
      <c r="J10" s="233">
        <f t="shared" si="0"/>
        <v>891.96220800000003</v>
      </c>
      <c r="K10" s="233">
        <f t="shared" si="0"/>
        <v>269.08318080000004</v>
      </c>
      <c r="L10" s="233" t="e">
        <f t="shared" si="0"/>
        <v>#VALUE!</v>
      </c>
      <c r="M10" s="233" t="e">
        <f t="shared" si="0"/>
        <v>#VALUE!</v>
      </c>
      <c r="N10" s="233" t="e">
        <f t="shared" si="0"/>
        <v>#VALUE!</v>
      </c>
      <c r="O10" s="233">
        <f t="shared" si="0"/>
        <v>18989.538461538461</v>
      </c>
      <c r="P10" s="546"/>
      <c r="Q10" s="546"/>
      <c r="R10" s="546"/>
      <c r="S10" s="546"/>
      <c r="T10" s="546"/>
      <c r="U10" s="546"/>
      <c r="V10" s="546"/>
      <c r="W10" s="546"/>
      <c r="X10" s="546"/>
      <c r="Y10" s="546"/>
      <c r="Z10" s="546"/>
    </row>
    <row r="11" spans="1:26" s="492" customFormat="1" ht="21" customHeight="1">
      <c r="A11" s="640">
        <v>2</v>
      </c>
      <c r="B11" s="561" t="s">
        <v>199</v>
      </c>
      <c r="C11" s="640" t="s">
        <v>250</v>
      </c>
      <c r="D11" s="640" t="s">
        <v>256</v>
      </c>
      <c r="E11" s="289" t="e">
        <f>'V.1TRICH DO-NT'!E11*0.3</f>
        <v>#VALUE!</v>
      </c>
      <c r="F11" s="289">
        <f>'V.1TRICH DO-NT'!F11*0.5</f>
        <v>0</v>
      </c>
      <c r="G11" s="289">
        <f>P11*$Q$1*10</f>
        <v>0</v>
      </c>
      <c r="H11" s="289">
        <f>'V.1TRICH DO-NT'!H11*0.3</f>
        <v>470.26562658653864</v>
      </c>
      <c r="I11" s="289">
        <f>'V.1TRICH DO-NT'!I11*0.3</f>
        <v>746.78436000000033</v>
      </c>
      <c r="J11" s="289">
        <f>'V.1TRICH DO-NT'!J11*0.3</f>
        <v>849.84720000000016</v>
      </c>
      <c r="K11" s="289">
        <f>'V.1TRICH DO-NT'!K11*0.3</f>
        <v>0</v>
      </c>
      <c r="L11" s="576" t="e">
        <f>SUM(E11:K11)</f>
        <v>#VALUE!</v>
      </c>
      <c r="M11" s="498" t="e">
        <f>L11*'He so chung'!$D$15/100</f>
        <v>#VALUE!</v>
      </c>
      <c r="N11" s="577" t="e">
        <f>M11+L11</f>
        <v>#VALUE!</v>
      </c>
      <c r="O11" s="289">
        <f>'V.1TRICH DO-NT'!O11*0.5</f>
        <v>19045.673076923078</v>
      </c>
      <c r="P11" s="185">
        <f>'V.1TRICH DO-NT'!P11*0.5</f>
        <v>15236.538461538463</v>
      </c>
      <c r="Q11" s="185">
        <f>'V.1TRICH DO-NT'!Q11*0.5</f>
        <v>3809.1346153846166</v>
      </c>
      <c r="R11" s="578">
        <f>'V.1TRICH DO-NT'!R11*0.5</f>
        <v>2.8500000000000005</v>
      </c>
      <c r="S11" s="546"/>
      <c r="T11" s="546"/>
      <c r="U11" s="546"/>
      <c r="V11" s="546"/>
      <c r="W11" s="546"/>
      <c r="X11" s="546"/>
      <c r="Y11" s="546"/>
      <c r="Z11" s="546"/>
    </row>
    <row r="12" spans="1:26" s="492" customFormat="1" ht="21" customHeight="1">
      <c r="A12" s="641"/>
      <c r="B12" s="561" t="s">
        <v>202</v>
      </c>
      <c r="C12" s="641"/>
      <c r="D12" s="641"/>
      <c r="E12" s="289" t="e">
        <f>'V.1TRICH DO-NT'!E12*0.3</f>
        <v>#VALUE!</v>
      </c>
      <c r="F12" s="289">
        <f>'V.1TRICH DO-NT'!F12*0.5</f>
        <v>0</v>
      </c>
      <c r="G12" s="289">
        <f>P12*$Q$1*10</f>
        <v>0</v>
      </c>
      <c r="H12" s="289">
        <f>'V.1TRICH DO-NT'!H12*0.3</f>
        <v>74.195179080480784</v>
      </c>
      <c r="I12" s="289">
        <f>'V.1TRICH DO-NT'!I12*0.3</f>
        <v>3440.5760880000003</v>
      </c>
      <c r="J12" s="289">
        <f>'V.1TRICH DO-NT'!J12*0.3</f>
        <v>209.35792200000006</v>
      </c>
      <c r="K12" s="289">
        <f>'V.1TRICH DO-NT'!K12*0.3</f>
        <v>319.53627720000009</v>
      </c>
      <c r="L12" s="576" t="e">
        <f>SUM(E12:K12)</f>
        <v>#VALUE!</v>
      </c>
      <c r="M12" s="498" t="e">
        <f>L12*'He so chung'!$D$16/100</f>
        <v>#VALUE!</v>
      </c>
      <c r="N12" s="577" t="e">
        <f>M12+L12</f>
        <v>#VALUE!</v>
      </c>
      <c r="O12" s="289">
        <f>'V.1TRICH DO-NT'!O12*0.5</f>
        <v>3504.4038461538462</v>
      </c>
      <c r="P12" s="180">
        <f>'V.1TRICH DO-NT'!P12*0.5</f>
        <v>3047.3076923076924</v>
      </c>
      <c r="Q12" s="180">
        <f>'V.1TRICH DO-NT'!Q12*0.5</f>
        <v>457.09615384615387</v>
      </c>
      <c r="R12" s="321">
        <f>'V.1TRICH DO-NT'!R12*0.5</f>
        <v>0.57000000000000006</v>
      </c>
      <c r="S12" s="546"/>
      <c r="T12" s="546"/>
      <c r="U12" s="546"/>
      <c r="V12" s="546"/>
      <c r="W12" s="546"/>
      <c r="X12" s="546"/>
      <c r="Y12" s="546"/>
      <c r="Z12" s="546"/>
    </row>
    <row r="13" spans="1:26" s="492" customFormat="1" ht="18" customHeight="1">
      <c r="A13" s="641"/>
      <c r="B13" s="178" t="s">
        <v>198</v>
      </c>
      <c r="C13" s="641"/>
      <c r="D13" s="641"/>
      <c r="E13" s="233" t="e">
        <f t="shared" ref="E13:O13" si="1">E11+E12</f>
        <v>#VALUE!</v>
      </c>
      <c r="F13" s="233">
        <f t="shared" si="1"/>
        <v>0</v>
      </c>
      <c r="G13" s="233">
        <f t="shared" si="1"/>
        <v>0</v>
      </c>
      <c r="H13" s="233">
        <f t="shared" si="1"/>
        <v>544.46080566701949</v>
      </c>
      <c r="I13" s="233">
        <f t="shared" si="1"/>
        <v>4187.3604480000004</v>
      </c>
      <c r="J13" s="233">
        <f t="shared" si="1"/>
        <v>1059.2051220000003</v>
      </c>
      <c r="K13" s="233">
        <f t="shared" si="1"/>
        <v>319.53627720000009</v>
      </c>
      <c r="L13" s="233" t="e">
        <f t="shared" si="1"/>
        <v>#VALUE!</v>
      </c>
      <c r="M13" s="233" t="e">
        <f t="shared" si="1"/>
        <v>#VALUE!</v>
      </c>
      <c r="N13" s="233" t="e">
        <f t="shared" si="1"/>
        <v>#VALUE!</v>
      </c>
      <c r="O13" s="233">
        <f t="shared" si="1"/>
        <v>22550.076923076926</v>
      </c>
      <c r="P13" s="546"/>
      <c r="Q13" s="546"/>
      <c r="R13" s="546"/>
      <c r="S13" s="546"/>
      <c r="T13" s="546"/>
      <c r="U13" s="546"/>
      <c r="V13" s="546"/>
      <c r="W13" s="546"/>
      <c r="X13" s="546"/>
      <c r="Y13" s="546"/>
      <c r="Z13" s="546"/>
    </row>
    <row r="14" spans="1:26" s="492" customFormat="1" ht="21" customHeight="1">
      <c r="A14" s="640">
        <v>3</v>
      </c>
      <c r="B14" s="561" t="s">
        <v>199</v>
      </c>
      <c r="C14" s="640" t="s">
        <v>250</v>
      </c>
      <c r="D14" s="640" t="s">
        <v>262</v>
      </c>
      <c r="E14" s="289" t="e">
        <f>'V.1TRICH DO-NT'!E14*0.3</f>
        <v>#VALUE!</v>
      </c>
      <c r="F14" s="289">
        <f>'V.1TRICH DO-NT'!F14*0.5</f>
        <v>0</v>
      </c>
      <c r="G14" s="289">
        <f>P14*$Q$1*10</f>
        <v>0</v>
      </c>
      <c r="H14" s="289">
        <f>'V.1TRICH DO-NT'!H14*0.3</f>
        <v>501.20415465144237</v>
      </c>
      <c r="I14" s="289">
        <f>'V.1TRICH DO-NT'!I14*0.3</f>
        <v>795.9149100000003</v>
      </c>
      <c r="J14" s="289">
        <f>'V.1TRICH DO-NT'!J14*0.3</f>
        <v>905.75819999999999</v>
      </c>
      <c r="K14" s="289">
        <f>'V.1TRICH DO-NT'!K14*0.3</f>
        <v>0</v>
      </c>
      <c r="L14" s="576" t="e">
        <f>SUM(E14:K14)</f>
        <v>#VALUE!</v>
      </c>
      <c r="M14" s="498" t="e">
        <f>L14*'He so chung'!$D$15/100</f>
        <v>#VALUE!</v>
      </c>
      <c r="N14" s="577" t="e">
        <f>M14+L14</f>
        <v>#VALUE!</v>
      </c>
      <c r="O14" s="289">
        <f>'V.1TRICH DO-NT'!O14*0.5</f>
        <v>20298.677884615383</v>
      </c>
      <c r="P14" s="185">
        <f>'V.1TRICH DO-NT'!P14*0.5</f>
        <v>16238.942307692307</v>
      </c>
      <c r="Q14" s="185">
        <f>'V.1TRICH DO-NT'!Q14*0.5</f>
        <v>4059.7355769230776</v>
      </c>
      <c r="R14" s="578">
        <f>'V.1TRICH DO-NT'!R14*0.5</f>
        <v>3.0375000000000001</v>
      </c>
      <c r="S14" s="546"/>
      <c r="T14" s="546"/>
      <c r="U14" s="546"/>
      <c r="V14" s="546"/>
      <c r="W14" s="546"/>
      <c r="X14" s="546"/>
      <c r="Y14" s="546"/>
      <c r="Z14" s="546"/>
    </row>
    <row r="15" spans="1:26" s="492" customFormat="1" ht="21" customHeight="1">
      <c r="A15" s="641"/>
      <c r="B15" s="561" t="s">
        <v>202</v>
      </c>
      <c r="C15" s="641"/>
      <c r="D15" s="641"/>
      <c r="E15" s="289" t="e">
        <f>'V.1TRICH DO-NT'!E15*0.3</f>
        <v>#VALUE!</v>
      </c>
      <c r="F15" s="289">
        <f>'V.1TRICH DO-NT'!F15*0.5</f>
        <v>0</v>
      </c>
      <c r="G15" s="289">
        <f>P15*$Q$1*10</f>
        <v>0</v>
      </c>
      <c r="H15" s="289">
        <f>'V.1TRICH DO-NT'!H15*0.3</f>
        <v>78.100188505769239</v>
      </c>
      <c r="I15" s="289">
        <f>'V.1TRICH DO-NT'!I15*0.3</f>
        <v>3621.6590400000005</v>
      </c>
      <c r="J15" s="289">
        <f>'V.1TRICH DO-NT'!J15*0.3</f>
        <v>220.37676000000008</v>
      </c>
      <c r="K15" s="289">
        <f>'V.1TRICH DO-NT'!K15*0.3</f>
        <v>336.35397600000005</v>
      </c>
      <c r="L15" s="576" t="e">
        <f>SUM(E15:K15)</f>
        <v>#VALUE!</v>
      </c>
      <c r="M15" s="498" t="e">
        <f>L15*'He so chung'!$D$16/100</f>
        <v>#VALUE!</v>
      </c>
      <c r="N15" s="577" t="e">
        <f>M15+L15</f>
        <v>#VALUE!</v>
      </c>
      <c r="O15" s="289">
        <f>'V.1TRICH DO-NT'!O15*0.5</f>
        <v>3688.8461538461543</v>
      </c>
      <c r="P15" s="180">
        <f>'V.1TRICH DO-NT'!P15*0.5</f>
        <v>3207.6923076923081</v>
      </c>
      <c r="Q15" s="180">
        <f>'V.1TRICH DO-NT'!Q15*0.5</f>
        <v>481.15384615384619</v>
      </c>
      <c r="R15" s="321">
        <f>'V.1TRICH DO-NT'!R15*0.5</f>
        <v>0.60000000000000009</v>
      </c>
      <c r="S15" s="546"/>
      <c r="T15" s="546"/>
      <c r="U15" s="546"/>
      <c r="V15" s="546"/>
      <c r="W15" s="546"/>
      <c r="X15" s="546"/>
      <c r="Y15" s="546"/>
      <c r="Z15" s="546"/>
    </row>
    <row r="16" spans="1:26" s="492" customFormat="1" ht="21" customHeight="1">
      <c r="A16" s="641"/>
      <c r="B16" s="178" t="s">
        <v>198</v>
      </c>
      <c r="C16" s="641"/>
      <c r="D16" s="641"/>
      <c r="E16" s="233" t="e">
        <f t="shared" ref="E16:O16" si="2">E14+E15</f>
        <v>#VALUE!</v>
      </c>
      <c r="F16" s="233">
        <f t="shared" si="2"/>
        <v>0</v>
      </c>
      <c r="G16" s="233">
        <f t="shared" si="2"/>
        <v>0</v>
      </c>
      <c r="H16" s="233">
        <f t="shared" si="2"/>
        <v>579.30434315721163</v>
      </c>
      <c r="I16" s="233">
        <f t="shared" si="2"/>
        <v>4417.5739500000009</v>
      </c>
      <c r="J16" s="233">
        <f t="shared" si="2"/>
        <v>1126.1349600000001</v>
      </c>
      <c r="K16" s="233">
        <f t="shared" si="2"/>
        <v>336.35397600000005</v>
      </c>
      <c r="L16" s="233" t="e">
        <f t="shared" si="2"/>
        <v>#VALUE!</v>
      </c>
      <c r="M16" s="233" t="e">
        <f t="shared" si="2"/>
        <v>#VALUE!</v>
      </c>
      <c r="N16" s="233" t="e">
        <f t="shared" si="2"/>
        <v>#VALUE!</v>
      </c>
      <c r="O16" s="233">
        <f t="shared" si="2"/>
        <v>23987.524038461539</v>
      </c>
      <c r="P16" s="546"/>
      <c r="Q16" s="546"/>
      <c r="R16" s="546"/>
      <c r="S16" s="546"/>
      <c r="T16" s="546"/>
      <c r="U16" s="546"/>
      <c r="V16" s="546"/>
      <c r="W16" s="546"/>
      <c r="X16" s="546"/>
      <c r="Y16" s="546"/>
      <c r="Z16" s="546"/>
    </row>
    <row r="17" spans="1:26" s="492" customFormat="1" ht="21" customHeight="1">
      <c r="A17" s="640">
        <v>4</v>
      </c>
      <c r="B17" s="561" t="s">
        <v>199</v>
      </c>
      <c r="C17" s="640" t="s">
        <v>250</v>
      </c>
      <c r="D17" s="640" t="s">
        <v>266</v>
      </c>
      <c r="E17" s="289" t="e">
        <f>'V.1TRICH DO-NT'!E17*0.3</f>
        <v>#VALUE!</v>
      </c>
      <c r="F17" s="289">
        <f>'V.1TRICH DO-NT'!F17*0.5</f>
        <v>0</v>
      </c>
      <c r="G17" s="289">
        <f>P17*$Q$1*10</f>
        <v>0</v>
      </c>
      <c r="H17" s="289">
        <f>'V.1TRICH DO-NT'!H17*0.3</f>
        <v>609.4890028786059</v>
      </c>
      <c r="I17" s="289">
        <f>'V.1TRICH DO-NT'!I17*0.3</f>
        <v>967.87183500000026</v>
      </c>
      <c r="J17" s="289">
        <f>'V.1TRICH DO-NT'!J17*0.3</f>
        <v>1101.4467</v>
      </c>
      <c r="K17" s="289">
        <f>'V.1TRICH DO-NT'!K17*0.3</f>
        <v>0</v>
      </c>
      <c r="L17" s="576" t="e">
        <f>SUM(E17:K17)</f>
        <v>#VALUE!</v>
      </c>
      <c r="M17" s="498" t="e">
        <f>L17*'He so chung'!$D$15/100</f>
        <v>#VALUE!</v>
      </c>
      <c r="N17" s="577" t="e">
        <f>M17+L17</f>
        <v>#VALUE!</v>
      </c>
      <c r="O17" s="289">
        <f>'V.1TRICH DO-NT'!O17*0.5</f>
        <v>24684.194711538461</v>
      </c>
      <c r="P17" s="185">
        <f>'V.1TRICH DO-NT'!P17*0.5</f>
        <v>19747.35576923077</v>
      </c>
      <c r="Q17" s="185">
        <f>'V.1TRICH DO-NT'!Q17*0.5</f>
        <v>4936.8389423076933</v>
      </c>
      <c r="R17" s="578">
        <f>'V.1TRICH DO-NT'!R17*0.5</f>
        <v>3.6937500000000001</v>
      </c>
      <c r="S17" s="546"/>
      <c r="T17" s="546"/>
      <c r="U17" s="546"/>
      <c r="V17" s="546"/>
      <c r="W17" s="546"/>
      <c r="X17" s="546"/>
      <c r="Y17" s="546"/>
      <c r="Z17" s="546"/>
    </row>
    <row r="18" spans="1:26" s="492" customFormat="1" ht="21" customHeight="1">
      <c r="A18" s="641"/>
      <c r="B18" s="561" t="s">
        <v>202</v>
      </c>
      <c r="C18" s="641"/>
      <c r="D18" s="641"/>
      <c r="E18" s="289" t="e">
        <f>'V.1TRICH DO-NT'!E18*0.3</f>
        <v>#VALUE!</v>
      </c>
      <c r="F18" s="289">
        <f>'V.1TRICH DO-NT'!F18*0.5</f>
        <v>0</v>
      </c>
      <c r="G18" s="289">
        <f>P18*$Q$1*10</f>
        <v>0</v>
      </c>
      <c r="H18" s="289">
        <f>'V.1TRICH DO-NT'!H18*0.3</f>
        <v>95.672730919567314</v>
      </c>
      <c r="I18" s="289">
        <f>'V.1TRICH DO-NT'!I18*0.3</f>
        <v>4436.5323239999998</v>
      </c>
      <c r="J18" s="289">
        <f>'V.1TRICH DO-NT'!J18*0.3</f>
        <v>269.96153100000004</v>
      </c>
      <c r="K18" s="289">
        <f>'V.1TRICH DO-NT'!K18*0.3</f>
        <v>412.03362060000006</v>
      </c>
      <c r="L18" s="576" t="e">
        <f>SUM(E18:K18)</f>
        <v>#VALUE!</v>
      </c>
      <c r="M18" s="498" t="e">
        <f>L18*'He so chung'!$D$16/100</f>
        <v>#VALUE!</v>
      </c>
      <c r="N18" s="577" t="e">
        <f>M18+L18</f>
        <v>#VALUE!</v>
      </c>
      <c r="O18" s="289">
        <f>'V.1TRICH DO-NT'!O18*0.5</f>
        <v>4518.8365384615381</v>
      </c>
      <c r="P18" s="180">
        <f>'V.1TRICH DO-NT'!P18*0.5</f>
        <v>3929.4230769230767</v>
      </c>
      <c r="Q18" s="180">
        <f>'V.1TRICH DO-NT'!Q18*0.5</f>
        <v>589.41346153846155</v>
      </c>
      <c r="R18" s="321">
        <f>'V.1TRICH DO-NT'!R18*0.5</f>
        <v>0.73499999999999999</v>
      </c>
      <c r="S18" s="546"/>
      <c r="T18" s="546"/>
      <c r="U18" s="546"/>
      <c r="V18" s="546"/>
      <c r="W18" s="546"/>
      <c r="X18" s="546"/>
      <c r="Y18" s="546"/>
      <c r="Z18" s="546"/>
    </row>
    <row r="19" spans="1:26" s="492" customFormat="1" ht="21" customHeight="1">
      <c r="A19" s="641"/>
      <c r="B19" s="178" t="s">
        <v>198</v>
      </c>
      <c r="C19" s="641"/>
      <c r="D19" s="641"/>
      <c r="E19" s="233" t="e">
        <f t="shared" ref="E19:O19" si="3">E17+E18</f>
        <v>#VALUE!</v>
      </c>
      <c r="F19" s="233">
        <f t="shared" si="3"/>
        <v>0</v>
      </c>
      <c r="G19" s="233">
        <f t="shared" si="3"/>
        <v>0</v>
      </c>
      <c r="H19" s="233">
        <f t="shared" si="3"/>
        <v>705.16173379817326</v>
      </c>
      <c r="I19" s="233">
        <f t="shared" si="3"/>
        <v>5404.4041589999997</v>
      </c>
      <c r="J19" s="233">
        <f t="shared" si="3"/>
        <v>1371.4082309999999</v>
      </c>
      <c r="K19" s="233">
        <f t="shared" si="3"/>
        <v>412.03362060000006</v>
      </c>
      <c r="L19" s="233" t="e">
        <f t="shared" si="3"/>
        <v>#VALUE!</v>
      </c>
      <c r="M19" s="233" t="e">
        <f t="shared" si="3"/>
        <v>#VALUE!</v>
      </c>
      <c r="N19" s="233" t="e">
        <f t="shared" si="3"/>
        <v>#VALUE!</v>
      </c>
      <c r="O19" s="233">
        <f t="shared" si="3"/>
        <v>29203.03125</v>
      </c>
      <c r="P19" s="546"/>
      <c r="Q19" s="546"/>
      <c r="R19" s="546"/>
      <c r="S19" s="546"/>
      <c r="T19" s="546"/>
      <c r="U19" s="546"/>
      <c r="V19" s="546"/>
      <c r="W19" s="546"/>
      <c r="X19" s="546"/>
      <c r="Y19" s="546"/>
      <c r="Z19" s="546"/>
    </row>
    <row r="20" spans="1:26" s="492" customFormat="1" ht="21" customHeight="1">
      <c r="A20" s="640">
        <v>5</v>
      </c>
      <c r="B20" s="561" t="s">
        <v>199</v>
      </c>
      <c r="C20" s="640" t="s">
        <v>250</v>
      </c>
      <c r="D20" s="640" t="s">
        <v>267</v>
      </c>
      <c r="E20" s="289" t="e">
        <f>'V.1TRICH DO-NT'!E20*0.3</f>
        <v>#VALUE!</v>
      </c>
      <c r="F20" s="289">
        <f>'V.1TRICH DO-NT'!F20*0.5</f>
        <v>0</v>
      </c>
      <c r="G20" s="289">
        <f>P20*$Q$1*10</f>
        <v>0</v>
      </c>
      <c r="H20" s="289">
        <f>'V.1TRICH DO-NT'!H20*0.3</f>
        <v>835.34025775240411</v>
      </c>
      <c r="I20" s="289">
        <f>'V.1TRICH DO-NT'!I20*0.3</f>
        <v>1326.5248500000005</v>
      </c>
      <c r="J20" s="289">
        <f>'V.1TRICH DO-NT'!J20*0.3</f>
        <v>1509.5970000000004</v>
      </c>
      <c r="K20" s="289">
        <f>'V.1TRICH DO-NT'!K20*0.3</f>
        <v>0</v>
      </c>
      <c r="L20" s="576" t="e">
        <f>SUM(E20:K20)</f>
        <v>#VALUE!</v>
      </c>
      <c r="M20" s="498" t="e">
        <f>L20*'He so chung'!$D$15/100</f>
        <v>#VALUE!</v>
      </c>
      <c r="N20" s="577" t="e">
        <f>M20+L20</f>
        <v>#VALUE!</v>
      </c>
      <c r="O20" s="289">
        <f>'V.1TRICH DO-NT'!O20*0.5</f>
        <v>33831.129807692312</v>
      </c>
      <c r="P20" s="185">
        <f>'V.1TRICH DO-NT'!P20*0.5</f>
        <v>27064.903846153848</v>
      </c>
      <c r="Q20" s="185">
        <f>'V.1TRICH DO-NT'!Q20*0.5</f>
        <v>6766.2259615384637</v>
      </c>
      <c r="R20" s="578">
        <f>'V.1TRICH DO-NT'!R20*0.5</f>
        <v>5.0625000000000009</v>
      </c>
      <c r="S20" s="546"/>
      <c r="T20" s="546"/>
      <c r="U20" s="546"/>
      <c r="V20" s="546"/>
      <c r="W20" s="546"/>
      <c r="X20" s="546"/>
      <c r="Y20" s="546"/>
      <c r="Z20" s="546"/>
    </row>
    <row r="21" spans="1:26" s="492" customFormat="1" ht="21" customHeight="1">
      <c r="A21" s="641"/>
      <c r="B21" s="561" t="s">
        <v>202</v>
      </c>
      <c r="C21" s="641"/>
      <c r="D21" s="641"/>
      <c r="E21" s="289" t="e">
        <f>'V.1TRICH DO-NT'!E21*0.3</f>
        <v>#VALUE!</v>
      </c>
      <c r="F21" s="289">
        <f>'V.1TRICH DO-NT'!F21*0.5</f>
        <v>0</v>
      </c>
      <c r="G21" s="289">
        <f>P21*$Q$1*10</f>
        <v>0</v>
      </c>
      <c r="H21" s="289">
        <f>'V.1TRICH DO-NT'!H21*0.3</f>
        <v>130.81781574716348</v>
      </c>
      <c r="I21" s="289">
        <f>'V.1TRICH DO-NT'!I21*0.3</f>
        <v>6066.2788920000003</v>
      </c>
      <c r="J21" s="289">
        <f>'V.1TRICH DO-NT'!J21*0.3</f>
        <v>369.13107300000007</v>
      </c>
      <c r="K21" s="289">
        <f>'V.1TRICH DO-NT'!K21*0.3</f>
        <v>563.3929098000001</v>
      </c>
      <c r="L21" s="576" t="e">
        <f>SUM(E21:K21)</f>
        <v>#VALUE!</v>
      </c>
      <c r="M21" s="498" t="e">
        <f>L21*'He so chung'!$D$16/100</f>
        <v>#VALUE!</v>
      </c>
      <c r="N21" s="577" t="e">
        <f>M21+L21</f>
        <v>#VALUE!</v>
      </c>
      <c r="O21" s="289">
        <f>'V.1TRICH DO-NT'!O21*0.5</f>
        <v>6178.8173076923076</v>
      </c>
      <c r="P21" s="180">
        <f>'V.1TRICH DO-NT'!P21*0.5</f>
        <v>5372.8846153846152</v>
      </c>
      <c r="Q21" s="180">
        <f>'V.1TRICH DO-NT'!Q21*0.5</f>
        <v>805.93269230769238</v>
      </c>
      <c r="R21" s="321">
        <f>'V.1TRICH DO-NT'!R21*0.5</f>
        <v>1.0050000000000001</v>
      </c>
      <c r="S21" s="546"/>
      <c r="T21" s="546"/>
      <c r="U21" s="546"/>
      <c r="V21" s="546"/>
      <c r="W21" s="546"/>
      <c r="X21" s="546"/>
      <c r="Y21" s="546"/>
      <c r="Z21" s="546"/>
    </row>
    <row r="22" spans="1:26" s="492" customFormat="1" ht="21" customHeight="1">
      <c r="A22" s="641"/>
      <c r="B22" s="178" t="s">
        <v>198</v>
      </c>
      <c r="C22" s="641"/>
      <c r="D22" s="641"/>
      <c r="E22" s="233" t="e">
        <f t="shared" ref="E22:R22" si="4">E20+E21</f>
        <v>#VALUE!</v>
      </c>
      <c r="F22" s="233">
        <f t="shared" si="4"/>
        <v>0</v>
      </c>
      <c r="G22" s="233">
        <f t="shared" si="4"/>
        <v>0</v>
      </c>
      <c r="H22" s="233">
        <f t="shared" si="4"/>
        <v>966.15807349956754</v>
      </c>
      <c r="I22" s="233">
        <f t="shared" si="4"/>
        <v>7392.803742000001</v>
      </c>
      <c r="J22" s="233">
        <f t="shared" si="4"/>
        <v>1878.7280730000004</v>
      </c>
      <c r="K22" s="233">
        <f t="shared" si="4"/>
        <v>563.3929098000001</v>
      </c>
      <c r="L22" s="233" t="e">
        <f t="shared" si="4"/>
        <v>#VALUE!</v>
      </c>
      <c r="M22" s="233" t="e">
        <f t="shared" si="4"/>
        <v>#VALUE!</v>
      </c>
      <c r="N22" s="233" t="e">
        <f t="shared" si="4"/>
        <v>#VALUE!</v>
      </c>
      <c r="O22" s="233">
        <f t="shared" si="4"/>
        <v>40009.947115384617</v>
      </c>
      <c r="P22" s="237">
        <f t="shared" si="4"/>
        <v>32437.788461538461</v>
      </c>
      <c r="Q22" s="237">
        <f t="shared" si="4"/>
        <v>7572.1586538461561</v>
      </c>
      <c r="R22" s="237">
        <f t="shared" si="4"/>
        <v>6.0675000000000008</v>
      </c>
      <c r="S22" s="546"/>
      <c r="T22" s="546"/>
      <c r="U22" s="546"/>
      <c r="V22" s="546"/>
      <c r="W22" s="546"/>
      <c r="X22" s="546"/>
      <c r="Y22" s="546"/>
      <c r="Z22" s="546"/>
    </row>
    <row r="23" spans="1:26" s="492" customFormat="1" ht="21" customHeight="1">
      <c r="A23" s="640">
        <v>6</v>
      </c>
      <c r="B23" s="561" t="s">
        <v>199</v>
      </c>
      <c r="C23" s="640" t="s">
        <v>250</v>
      </c>
      <c r="D23" s="640" t="s">
        <v>272</v>
      </c>
      <c r="E23" s="289" t="e">
        <f>'V.1TRICH DO-NT'!E23*0.3</f>
        <v>#VALUE!</v>
      </c>
      <c r="F23" s="289">
        <f>'V.1TRICH DO-NT'!F23*0.5</f>
        <v>0</v>
      </c>
      <c r="G23" s="289">
        <f>P23*$Q$1*10</f>
        <v>0</v>
      </c>
      <c r="H23" s="289">
        <f>'V.1TRICH DO-NT'!H23*0.3</f>
        <v>1287.0427675000003</v>
      </c>
      <c r="I23" s="289">
        <f>'V.1TRICH DO-NT'!I23*0.3</f>
        <v>2043.8308800000009</v>
      </c>
      <c r="J23" s="289">
        <f>'V.1TRICH DO-NT'!J23*0.3</f>
        <v>2325.8976000000002</v>
      </c>
      <c r="K23" s="289">
        <f>'V.1TRICH DO-NT'!K23*0.3</f>
        <v>0</v>
      </c>
      <c r="L23" s="576" t="e">
        <f>SUM(E23:K23)</f>
        <v>#VALUE!</v>
      </c>
      <c r="M23" s="498" t="e">
        <f>L23*'He so chung'!$D$15/100</f>
        <v>#VALUE!</v>
      </c>
      <c r="N23" s="577" t="e">
        <f>M23+L23</f>
        <v>#VALUE!</v>
      </c>
      <c r="O23" s="289">
        <f>'V.1TRICH DO-NT'!O23*0.5</f>
        <v>52125</v>
      </c>
      <c r="P23" s="185">
        <f>'V.1TRICH DO-NT'!P23*0.5</f>
        <v>41700</v>
      </c>
      <c r="Q23" s="185">
        <f>'V.1TRICH DO-NT'!Q23*0.5</f>
        <v>10425.000000000002</v>
      </c>
      <c r="R23" s="578">
        <f>'V.1TRICH DO-NT'!R23*0.5</f>
        <v>7.8000000000000007</v>
      </c>
      <c r="S23" s="546"/>
      <c r="T23" s="546"/>
      <c r="U23" s="546"/>
      <c r="V23" s="546"/>
      <c r="W23" s="546"/>
      <c r="X23" s="546"/>
      <c r="Y23" s="546"/>
      <c r="Z23" s="546"/>
    </row>
    <row r="24" spans="1:26" s="492" customFormat="1" ht="21" customHeight="1">
      <c r="A24" s="641"/>
      <c r="B24" s="561" t="s">
        <v>202</v>
      </c>
      <c r="C24" s="641"/>
      <c r="D24" s="641"/>
      <c r="E24" s="289" t="e">
        <f>'V.1TRICH DO-NT'!E24*0.3</f>
        <v>#VALUE!</v>
      </c>
      <c r="F24" s="289">
        <f>'V.1TRICH DO-NT'!F24*0.5</f>
        <v>0</v>
      </c>
      <c r="G24" s="289">
        <f>P24*$Q$1*10</f>
        <v>0</v>
      </c>
      <c r="H24" s="289">
        <f>'V.1TRICH DO-NT'!H24*0.3</f>
        <v>203.06049011500002</v>
      </c>
      <c r="I24" s="289">
        <f>'V.1TRICH DO-NT'!I24*0.3</f>
        <v>9416.3135040000016</v>
      </c>
      <c r="J24" s="289">
        <f>'V.1TRICH DO-NT'!J24*0.3</f>
        <v>572.97957600000007</v>
      </c>
      <c r="K24" s="289">
        <f>'V.1TRICH DO-NT'!K24*0.3</f>
        <v>874.52033760000018</v>
      </c>
      <c r="L24" s="576" t="e">
        <f>SUM(E24:K24)</f>
        <v>#VALUE!</v>
      </c>
      <c r="M24" s="498" t="e">
        <f>L24*'He so chung'!$D$16/100</f>
        <v>#VALUE!</v>
      </c>
      <c r="N24" s="577" t="e">
        <f>M24+L24</f>
        <v>#VALUE!</v>
      </c>
      <c r="O24" s="289">
        <f>'V.1TRICH DO-NT'!O24*0.5</f>
        <v>9591</v>
      </c>
      <c r="P24" s="180">
        <f>'V.1TRICH DO-NT'!P24*0.5</f>
        <v>8340</v>
      </c>
      <c r="Q24" s="180">
        <f>'V.1TRICH DO-NT'!Q24*0.5</f>
        <v>1251</v>
      </c>
      <c r="R24" s="321">
        <f>'V.1TRICH DO-NT'!R24*0.5</f>
        <v>1.56</v>
      </c>
      <c r="S24" s="546"/>
      <c r="T24" s="546"/>
      <c r="U24" s="546"/>
      <c r="V24" s="546"/>
      <c r="W24" s="546"/>
      <c r="X24" s="546"/>
      <c r="Y24" s="546"/>
      <c r="Z24" s="546"/>
    </row>
    <row r="25" spans="1:26" s="492" customFormat="1" ht="21" customHeight="1">
      <c r="A25" s="641"/>
      <c r="B25" s="178" t="s">
        <v>198</v>
      </c>
      <c r="C25" s="641"/>
      <c r="D25" s="641"/>
      <c r="E25" s="233" t="e">
        <f t="shared" ref="E25:R25" si="5">E23+E24</f>
        <v>#VALUE!</v>
      </c>
      <c r="F25" s="233">
        <f t="shared" si="5"/>
        <v>0</v>
      </c>
      <c r="G25" s="233">
        <f t="shared" si="5"/>
        <v>0</v>
      </c>
      <c r="H25" s="233">
        <f t="shared" si="5"/>
        <v>1490.1032576150003</v>
      </c>
      <c r="I25" s="233">
        <f t="shared" si="5"/>
        <v>11460.144384000003</v>
      </c>
      <c r="J25" s="233">
        <f t="shared" si="5"/>
        <v>2898.8771760000004</v>
      </c>
      <c r="K25" s="233">
        <f t="shared" si="5"/>
        <v>874.52033760000018</v>
      </c>
      <c r="L25" s="233" t="e">
        <f t="shared" si="5"/>
        <v>#VALUE!</v>
      </c>
      <c r="M25" s="233" t="e">
        <f t="shared" si="5"/>
        <v>#VALUE!</v>
      </c>
      <c r="N25" s="233" t="e">
        <f t="shared" si="5"/>
        <v>#VALUE!</v>
      </c>
      <c r="O25" s="233">
        <f t="shared" si="5"/>
        <v>61716</v>
      </c>
      <c r="P25" s="237">
        <f t="shared" si="5"/>
        <v>50040</v>
      </c>
      <c r="Q25" s="237">
        <f t="shared" si="5"/>
        <v>11676.000000000002</v>
      </c>
      <c r="R25" s="237">
        <f t="shared" si="5"/>
        <v>9.3600000000000012</v>
      </c>
      <c r="S25" s="546"/>
      <c r="T25" s="546"/>
      <c r="U25" s="546"/>
      <c r="V25" s="546"/>
      <c r="W25" s="546"/>
      <c r="X25" s="546"/>
      <c r="Y25" s="546"/>
      <c r="Z25" s="546"/>
    </row>
    <row r="26" spans="1:26" s="492" customFormat="1" ht="21" customHeight="1">
      <c r="A26" s="640">
        <v>7</v>
      </c>
      <c r="B26" s="561" t="s">
        <v>199</v>
      </c>
      <c r="C26" s="640" t="s">
        <v>250</v>
      </c>
      <c r="D26" s="640" t="s">
        <v>279</v>
      </c>
      <c r="E26" s="289" t="e">
        <f>'V.1TRICH DO-NT'!E26*0.3</f>
        <v>#VALUE!</v>
      </c>
      <c r="F26" s="289">
        <f>'V.1TRICH DO-NT'!F26*0.5</f>
        <v>0</v>
      </c>
      <c r="G26" s="289">
        <f>G$23*1.2</f>
        <v>0</v>
      </c>
      <c r="H26" s="289">
        <f>'V.1TRICH DO-NT'!H26*0.3</f>
        <v>1544.4513210000002</v>
      </c>
      <c r="I26" s="289">
        <f>'V.1TRICH DO-NT'!I26*0.3</f>
        <v>2452.597056000001</v>
      </c>
      <c r="J26" s="289">
        <f>'V.1TRICH DO-NT'!J26*0.3</f>
        <v>2791.0771200000004</v>
      </c>
      <c r="K26" s="289">
        <f>'V.1TRICH DO-NT'!K26*0.3</f>
        <v>0</v>
      </c>
      <c r="L26" s="576" t="e">
        <f>SUM(E26:K26)</f>
        <v>#VALUE!</v>
      </c>
      <c r="M26" s="498" t="e">
        <f>L26*'He so chung'!$D$15/100</f>
        <v>#VALUE!</v>
      </c>
      <c r="N26" s="577" t="e">
        <f>M26+L26</f>
        <v>#VALUE!</v>
      </c>
      <c r="O26" s="289">
        <f>'V.1TRICH DO-NT'!O26*0.5</f>
        <v>62550</v>
      </c>
      <c r="P26" s="546"/>
      <c r="Q26" s="546"/>
      <c r="R26" s="546"/>
      <c r="S26" s="546"/>
      <c r="T26" s="546"/>
      <c r="U26" s="546"/>
      <c r="V26" s="546"/>
      <c r="W26" s="546"/>
      <c r="X26" s="546"/>
      <c r="Y26" s="546"/>
      <c r="Z26" s="546"/>
    </row>
    <row r="27" spans="1:26" s="492" customFormat="1" ht="21" customHeight="1">
      <c r="A27" s="641"/>
      <c r="B27" s="561" t="s">
        <v>202</v>
      </c>
      <c r="C27" s="641"/>
      <c r="D27" s="641"/>
      <c r="E27" s="289" t="e">
        <f>'V.1TRICH DO-NT'!E27*0.3</f>
        <v>#VALUE!</v>
      </c>
      <c r="F27" s="289">
        <f>'V.1TRICH DO-NT'!F27*0.5</f>
        <v>0</v>
      </c>
      <c r="G27" s="289">
        <f>G$24*1.2</f>
        <v>0</v>
      </c>
      <c r="H27" s="289">
        <f>'V.1TRICH DO-NT'!H27*0.3</f>
        <v>243.67258813800001</v>
      </c>
      <c r="I27" s="289">
        <f>'V.1TRICH DO-NT'!I27*0.3</f>
        <v>11299.576204800002</v>
      </c>
      <c r="J27" s="289">
        <f>'V.1TRICH DO-NT'!J27*0.3</f>
        <v>687.5754912000001</v>
      </c>
      <c r="K27" s="289">
        <f>'V.1TRICH DO-NT'!K27*0.3</f>
        <v>1049.4244051200001</v>
      </c>
      <c r="L27" s="576" t="e">
        <f>SUM(E27:K27)</f>
        <v>#VALUE!</v>
      </c>
      <c r="M27" s="498" t="e">
        <f>L27*'He so chung'!$D$16/100</f>
        <v>#VALUE!</v>
      </c>
      <c r="N27" s="577" t="e">
        <f>M27+L27</f>
        <v>#VALUE!</v>
      </c>
      <c r="O27" s="289">
        <f>'V.1TRICH DO-NT'!O27*0.5</f>
        <v>11509.199999999999</v>
      </c>
      <c r="P27" s="546"/>
      <c r="Q27" s="546"/>
      <c r="R27" s="546"/>
      <c r="S27" s="546"/>
      <c r="T27" s="546"/>
      <c r="U27" s="546"/>
      <c r="V27" s="546"/>
      <c r="W27" s="546"/>
      <c r="X27" s="546"/>
      <c r="Y27" s="546"/>
      <c r="Z27" s="546"/>
    </row>
    <row r="28" spans="1:26" s="492" customFormat="1" ht="21" customHeight="1">
      <c r="A28" s="641"/>
      <c r="B28" s="178" t="s">
        <v>198</v>
      </c>
      <c r="C28" s="641"/>
      <c r="D28" s="641"/>
      <c r="E28" s="233" t="e">
        <f t="shared" ref="E28:R28" si="6">E26+E27</f>
        <v>#VALUE!</v>
      </c>
      <c r="F28" s="233">
        <f t="shared" si="6"/>
        <v>0</v>
      </c>
      <c r="G28" s="233">
        <f t="shared" si="6"/>
        <v>0</v>
      </c>
      <c r="H28" s="233">
        <f t="shared" si="6"/>
        <v>1788.1239091380003</v>
      </c>
      <c r="I28" s="233">
        <f t="shared" si="6"/>
        <v>13752.173260800002</v>
      </c>
      <c r="J28" s="233">
        <f t="shared" si="6"/>
        <v>3478.6526112000006</v>
      </c>
      <c r="K28" s="233">
        <f t="shared" si="6"/>
        <v>1049.4244051200001</v>
      </c>
      <c r="L28" s="233" t="e">
        <f t="shared" si="6"/>
        <v>#VALUE!</v>
      </c>
      <c r="M28" s="233" t="e">
        <f t="shared" si="6"/>
        <v>#VALUE!</v>
      </c>
      <c r="N28" s="233" t="e">
        <f t="shared" si="6"/>
        <v>#VALUE!</v>
      </c>
      <c r="O28" s="233">
        <f t="shared" si="6"/>
        <v>74059.199999999997</v>
      </c>
      <c r="P28" s="237">
        <f t="shared" si="6"/>
        <v>0</v>
      </c>
      <c r="Q28" s="237">
        <f t="shared" si="6"/>
        <v>0</v>
      </c>
      <c r="R28" s="237">
        <f t="shared" si="6"/>
        <v>0</v>
      </c>
      <c r="S28" s="546"/>
      <c r="T28" s="546"/>
      <c r="U28" s="546"/>
      <c r="V28" s="546"/>
      <c r="W28" s="546"/>
      <c r="X28" s="546"/>
      <c r="Y28" s="546"/>
      <c r="Z28" s="546"/>
    </row>
    <row r="29" spans="1:26" s="492" customFormat="1" ht="21" customHeight="1">
      <c r="A29" s="640">
        <v>8</v>
      </c>
      <c r="B29" s="561" t="s">
        <v>199</v>
      </c>
      <c r="C29" s="640" t="s">
        <v>250</v>
      </c>
      <c r="D29" s="640" t="s">
        <v>284</v>
      </c>
      <c r="E29" s="289" t="e">
        <f>'V.1TRICH DO-NT'!E29*0.3</f>
        <v>#VALUE!</v>
      </c>
      <c r="F29" s="289">
        <f>'V.1TRICH DO-NT'!F29*0.5</f>
        <v>0</v>
      </c>
      <c r="G29" s="289">
        <f>G$23*1.3</f>
        <v>0</v>
      </c>
      <c r="H29" s="289">
        <f>'V.1TRICH DO-NT'!H29*0.3</f>
        <v>1673.1555977500007</v>
      </c>
      <c r="I29" s="289">
        <f>'V.1TRICH DO-NT'!I29*0.3</f>
        <v>2656.9801440000015</v>
      </c>
      <c r="J29" s="289">
        <f>'V.1TRICH DO-NT'!J29*0.3</f>
        <v>3023.6668800000007</v>
      </c>
      <c r="K29" s="289">
        <f>'V.1TRICH DO-NT'!K29*0.3</f>
        <v>0</v>
      </c>
      <c r="L29" s="576" t="e">
        <f>SUM(E29:K29)</f>
        <v>#VALUE!</v>
      </c>
      <c r="M29" s="498" t="e">
        <f>L29*'He so chung'!$D$15/100</f>
        <v>#VALUE!</v>
      </c>
      <c r="N29" s="577" t="e">
        <f>M29+L29</f>
        <v>#VALUE!</v>
      </c>
      <c r="O29" s="289">
        <f>'V.1TRICH DO-NT'!O29*0.5</f>
        <v>67762.5</v>
      </c>
      <c r="P29" s="546"/>
      <c r="Q29" s="546"/>
      <c r="R29" s="546"/>
      <c r="S29" s="546"/>
      <c r="T29" s="546"/>
      <c r="U29" s="546"/>
      <c r="V29" s="546"/>
      <c r="W29" s="546"/>
      <c r="X29" s="546"/>
      <c r="Y29" s="546"/>
      <c r="Z29" s="546"/>
    </row>
    <row r="30" spans="1:26" s="492" customFormat="1" ht="21" customHeight="1">
      <c r="A30" s="641"/>
      <c r="B30" s="561" t="s">
        <v>202</v>
      </c>
      <c r="C30" s="641"/>
      <c r="D30" s="641"/>
      <c r="E30" s="289" t="e">
        <f>'V.1TRICH DO-NT'!E30*0.3</f>
        <v>#VALUE!</v>
      </c>
      <c r="F30" s="289">
        <f>'V.1TRICH DO-NT'!F30*0.5</f>
        <v>0</v>
      </c>
      <c r="G30" s="289">
        <f>G$24*1.3</f>
        <v>0</v>
      </c>
      <c r="H30" s="289">
        <f>'V.1TRICH DO-NT'!H30*0.3</f>
        <v>263.97863714950006</v>
      </c>
      <c r="I30" s="289">
        <f>'V.1TRICH DO-NT'!I30*0.3</f>
        <v>12241.207555200001</v>
      </c>
      <c r="J30" s="289">
        <f>'V.1TRICH DO-NT'!J30*0.3</f>
        <v>744.87344880000012</v>
      </c>
      <c r="K30" s="289">
        <f>'V.1TRICH DO-NT'!K30*0.3</f>
        <v>1136.8764388800003</v>
      </c>
      <c r="L30" s="576" t="e">
        <f>SUM(E30:K30)</f>
        <v>#VALUE!</v>
      </c>
      <c r="M30" s="498" t="e">
        <f>L30*'He so chung'!$D$16/100</f>
        <v>#VALUE!</v>
      </c>
      <c r="N30" s="577" t="e">
        <f>M30+L30</f>
        <v>#VALUE!</v>
      </c>
      <c r="O30" s="289">
        <f>'V.1TRICH DO-NT'!O30*0.5</f>
        <v>12468.300000000001</v>
      </c>
      <c r="P30" s="546"/>
      <c r="Q30" s="546"/>
      <c r="R30" s="546"/>
      <c r="S30" s="546"/>
      <c r="T30" s="546"/>
      <c r="U30" s="546"/>
      <c r="V30" s="546"/>
      <c r="W30" s="546"/>
      <c r="X30" s="546"/>
      <c r="Y30" s="546"/>
      <c r="Z30" s="546"/>
    </row>
    <row r="31" spans="1:26" s="492" customFormat="1" ht="21" customHeight="1">
      <c r="A31" s="641"/>
      <c r="B31" s="178" t="s">
        <v>198</v>
      </c>
      <c r="C31" s="641"/>
      <c r="D31" s="641"/>
      <c r="E31" s="233" t="e">
        <f t="shared" ref="E31:O31" si="7">E29+E30</f>
        <v>#VALUE!</v>
      </c>
      <c r="F31" s="233">
        <f t="shared" si="7"/>
        <v>0</v>
      </c>
      <c r="G31" s="233">
        <f t="shared" si="7"/>
        <v>0</v>
      </c>
      <c r="H31" s="233">
        <f t="shared" si="7"/>
        <v>1937.1342348995008</v>
      </c>
      <c r="I31" s="233">
        <f t="shared" si="7"/>
        <v>14898.187699200002</v>
      </c>
      <c r="J31" s="233">
        <f t="shared" si="7"/>
        <v>3768.5403288000007</v>
      </c>
      <c r="K31" s="233">
        <f t="shared" si="7"/>
        <v>1136.8764388800003</v>
      </c>
      <c r="L31" s="233" t="e">
        <f t="shared" si="7"/>
        <v>#VALUE!</v>
      </c>
      <c r="M31" s="233" t="e">
        <f t="shared" si="7"/>
        <v>#VALUE!</v>
      </c>
      <c r="N31" s="233" t="e">
        <f t="shared" si="7"/>
        <v>#VALUE!</v>
      </c>
      <c r="O31" s="233">
        <f t="shared" si="7"/>
        <v>80230.8</v>
      </c>
      <c r="P31" s="546"/>
      <c r="Q31" s="546"/>
      <c r="R31" s="546"/>
      <c r="S31" s="546"/>
      <c r="T31" s="546"/>
      <c r="U31" s="546"/>
      <c r="V31" s="546"/>
      <c r="W31" s="546"/>
      <c r="X31" s="546"/>
      <c r="Y31" s="546"/>
      <c r="Z31" s="546"/>
    </row>
    <row r="32" spans="1:26" s="492" customFormat="1" ht="21" customHeight="1">
      <c r="A32" s="640">
        <v>9</v>
      </c>
      <c r="B32" s="561" t="s">
        <v>199</v>
      </c>
      <c r="C32" s="640" t="s">
        <v>250</v>
      </c>
      <c r="D32" s="640" t="s">
        <v>285</v>
      </c>
      <c r="E32" s="289" t="e">
        <f>'V.1TRICH DO-NT'!E32*0.3</f>
        <v>#VALUE!</v>
      </c>
      <c r="F32" s="289">
        <f>'V.1TRICH DO-NT'!F32*0.5</f>
        <v>0</v>
      </c>
      <c r="G32" s="289">
        <f>G$23*1.4</f>
        <v>0</v>
      </c>
      <c r="H32" s="289">
        <f>'V.1TRICH DO-NT'!H32*0.3</f>
        <v>1801.8598745000006</v>
      </c>
      <c r="I32" s="289">
        <f>'V.1TRICH DO-NT'!I32*0.3</f>
        <v>2861.3632320000011</v>
      </c>
      <c r="J32" s="289">
        <f>'V.1TRICH DO-NT'!J32*0.3</f>
        <v>3256.2566400000005</v>
      </c>
      <c r="K32" s="289">
        <f>'V.1TRICH DO-NT'!K32*0.3</f>
        <v>0</v>
      </c>
      <c r="L32" s="576" t="e">
        <f>SUM(E32:K32)</f>
        <v>#VALUE!</v>
      </c>
      <c r="M32" s="498" t="e">
        <f>L32*'He so chung'!$D$15/100</f>
        <v>#VALUE!</v>
      </c>
      <c r="N32" s="577" t="e">
        <f>M32+L32</f>
        <v>#VALUE!</v>
      </c>
      <c r="O32" s="289">
        <f>'V.1TRICH DO-NT'!O32*0.5</f>
        <v>72975</v>
      </c>
      <c r="P32" s="546"/>
      <c r="Q32" s="546"/>
      <c r="R32" s="546"/>
      <c r="S32" s="546"/>
      <c r="T32" s="546"/>
      <c r="U32" s="546"/>
      <c r="V32" s="546"/>
      <c r="W32" s="546"/>
      <c r="X32" s="546"/>
      <c r="Y32" s="546"/>
      <c r="Z32" s="546"/>
    </row>
    <row r="33" spans="1:26" s="492" customFormat="1" ht="21" customHeight="1">
      <c r="A33" s="641"/>
      <c r="B33" s="561" t="s">
        <v>202</v>
      </c>
      <c r="C33" s="641"/>
      <c r="D33" s="641"/>
      <c r="E33" s="289" t="e">
        <f>'V.1TRICH DO-NT'!E33*0.3</f>
        <v>#VALUE!</v>
      </c>
      <c r="F33" s="289">
        <f>'V.1TRICH DO-NT'!F33*0.5</f>
        <v>0</v>
      </c>
      <c r="G33" s="289">
        <f>G$24*1.4</f>
        <v>0</v>
      </c>
      <c r="H33" s="289">
        <f>'V.1TRICH DO-NT'!H33*0.3</f>
        <v>284.28468616100002</v>
      </c>
      <c r="I33" s="289">
        <f>'V.1TRICH DO-NT'!I33*0.3</f>
        <v>13182.838905600001</v>
      </c>
      <c r="J33" s="289">
        <f>'V.1TRICH DO-NT'!J33*0.3</f>
        <v>802.17140640000014</v>
      </c>
      <c r="K33" s="289">
        <f>'V.1TRICH DO-NT'!K33*0.3</f>
        <v>1224.3284726400002</v>
      </c>
      <c r="L33" s="576" t="e">
        <f>SUM(E33:K33)</f>
        <v>#VALUE!</v>
      </c>
      <c r="M33" s="498" t="e">
        <f>L33*'He so chung'!$D$16/100</f>
        <v>#VALUE!</v>
      </c>
      <c r="N33" s="577" t="e">
        <f>M33+L33</f>
        <v>#VALUE!</v>
      </c>
      <c r="O33" s="289">
        <f>'V.1TRICH DO-NT'!O33*0.5</f>
        <v>13427.4</v>
      </c>
      <c r="P33" s="546"/>
      <c r="Q33" s="546"/>
      <c r="R33" s="546"/>
      <c r="S33" s="546"/>
      <c r="T33" s="546"/>
      <c r="U33" s="546"/>
      <c r="V33" s="546"/>
      <c r="W33" s="546"/>
      <c r="X33" s="546"/>
      <c r="Y33" s="546"/>
      <c r="Z33" s="546"/>
    </row>
    <row r="34" spans="1:26" s="492" customFormat="1" ht="21" customHeight="1">
      <c r="A34" s="641"/>
      <c r="B34" s="178" t="s">
        <v>198</v>
      </c>
      <c r="C34" s="641"/>
      <c r="D34" s="641"/>
      <c r="E34" s="233" t="e">
        <f t="shared" ref="E34:O34" si="8">E32+E33</f>
        <v>#VALUE!</v>
      </c>
      <c r="F34" s="233">
        <f t="shared" si="8"/>
        <v>0</v>
      </c>
      <c r="G34" s="233">
        <f t="shared" si="8"/>
        <v>0</v>
      </c>
      <c r="H34" s="233">
        <f t="shared" si="8"/>
        <v>2086.1445606610005</v>
      </c>
      <c r="I34" s="233">
        <f t="shared" si="8"/>
        <v>16044.202137600003</v>
      </c>
      <c r="J34" s="233">
        <f t="shared" si="8"/>
        <v>4058.4280464000008</v>
      </c>
      <c r="K34" s="233">
        <f t="shared" si="8"/>
        <v>1224.3284726400002</v>
      </c>
      <c r="L34" s="233" t="e">
        <f t="shared" si="8"/>
        <v>#VALUE!</v>
      </c>
      <c r="M34" s="233" t="e">
        <f t="shared" si="8"/>
        <v>#VALUE!</v>
      </c>
      <c r="N34" s="233" t="e">
        <f t="shared" si="8"/>
        <v>#VALUE!</v>
      </c>
      <c r="O34" s="233">
        <f t="shared" si="8"/>
        <v>86402.4</v>
      </c>
      <c r="P34" s="546"/>
      <c r="Q34" s="546"/>
      <c r="R34" s="546"/>
      <c r="S34" s="546"/>
      <c r="T34" s="546"/>
      <c r="U34" s="546"/>
      <c r="V34" s="546"/>
      <c r="W34" s="546"/>
      <c r="X34" s="546"/>
      <c r="Y34" s="546"/>
      <c r="Z34" s="546"/>
    </row>
    <row r="35" spans="1:26" s="492" customFormat="1" ht="21" customHeight="1">
      <c r="A35" s="640">
        <v>10</v>
      </c>
      <c r="B35" s="561" t="s">
        <v>199</v>
      </c>
      <c r="C35" s="640" t="s">
        <v>250</v>
      </c>
      <c r="D35" s="640" t="s">
        <v>287</v>
      </c>
      <c r="E35" s="289" t="e">
        <f>'V.1TRICH DO-NT'!E35*0.3</f>
        <v>#VALUE!</v>
      </c>
      <c r="F35" s="289">
        <f>'V.1TRICH DO-NT'!F35*0.5</f>
        <v>0</v>
      </c>
      <c r="G35" s="289">
        <f>G$23*1.6</f>
        <v>0</v>
      </c>
      <c r="H35" s="289">
        <f>'V.1TRICH DO-NT'!H35*0.3</f>
        <v>2059.2684280000008</v>
      </c>
      <c r="I35" s="289">
        <f>'V.1TRICH DO-NT'!I35*0.3</f>
        <v>3270.1294080000016</v>
      </c>
      <c r="J35" s="289">
        <f>'V.1TRICH DO-NT'!J35*0.3</f>
        <v>3721.4361600000007</v>
      </c>
      <c r="K35" s="289">
        <f>'V.1TRICH DO-NT'!K35*0.3</f>
        <v>0</v>
      </c>
      <c r="L35" s="576" t="e">
        <f>SUM(E35:K35)</f>
        <v>#VALUE!</v>
      </c>
      <c r="M35" s="498" t="e">
        <f>L35*'He so chung'!$D$15/100</f>
        <v>#VALUE!</v>
      </c>
      <c r="N35" s="577" t="e">
        <f>M35+L35</f>
        <v>#VALUE!</v>
      </c>
      <c r="O35" s="289">
        <f>'V.1TRICH DO-NT'!O35*0.5</f>
        <v>83400</v>
      </c>
      <c r="P35" s="546"/>
      <c r="Q35" s="546"/>
      <c r="R35" s="546"/>
      <c r="S35" s="546"/>
      <c r="T35" s="546"/>
      <c r="U35" s="546"/>
      <c r="V35" s="546"/>
      <c r="W35" s="546"/>
      <c r="X35" s="546"/>
      <c r="Y35" s="546"/>
      <c r="Z35" s="546"/>
    </row>
    <row r="36" spans="1:26" s="492" customFormat="1" ht="21" customHeight="1">
      <c r="A36" s="641"/>
      <c r="B36" s="561" t="s">
        <v>202</v>
      </c>
      <c r="C36" s="641"/>
      <c r="D36" s="641"/>
      <c r="E36" s="289" t="e">
        <f>'V.1TRICH DO-NT'!E36*0.3</f>
        <v>#VALUE!</v>
      </c>
      <c r="F36" s="289">
        <f>'V.1TRICH DO-NT'!F36*0.5</f>
        <v>0</v>
      </c>
      <c r="G36" s="289">
        <f>G$24*1.6</f>
        <v>0</v>
      </c>
      <c r="H36" s="289">
        <f>'V.1TRICH DO-NT'!H36*0.3</f>
        <v>324.89678418400007</v>
      </c>
      <c r="I36" s="289">
        <f>'V.1TRICH DO-NT'!I36*0.3</f>
        <v>15066.101606400003</v>
      </c>
      <c r="J36" s="289">
        <f>'V.1TRICH DO-NT'!J36*0.3</f>
        <v>916.76732160000017</v>
      </c>
      <c r="K36" s="289">
        <f>'V.1TRICH DO-NT'!K36*0.3</f>
        <v>1399.2325401600003</v>
      </c>
      <c r="L36" s="576" t="e">
        <f>SUM(E36:K36)</f>
        <v>#VALUE!</v>
      </c>
      <c r="M36" s="498" t="e">
        <f>L36*'He so chung'!$D$16/100</f>
        <v>#VALUE!</v>
      </c>
      <c r="N36" s="577" t="e">
        <f>M36+L36</f>
        <v>#VALUE!</v>
      </c>
      <c r="O36" s="289">
        <f>'V.1TRICH DO-NT'!O36*0.5</f>
        <v>15345.6</v>
      </c>
      <c r="P36" s="546"/>
      <c r="Q36" s="546"/>
      <c r="R36" s="546"/>
      <c r="S36" s="546"/>
      <c r="T36" s="546"/>
      <c r="U36" s="546"/>
      <c r="V36" s="546"/>
      <c r="W36" s="546"/>
      <c r="X36" s="546"/>
      <c r="Y36" s="546"/>
      <c r="Z36" s="546"/>
    </row>
    <row r="37" spans="1:26" s="492" customFormat="1" ht="21" customHeight="1">
      <c r="A37" s="641"/>
      <c r="B37" s="178" t="s">
        <v>198</v>
      </c>
      <c r="C37" s="641"/>
      <c r="D37" s="641"/>
      <c r="E37" s="233" t="e">
        <f t="shared" ref="E37:O37" si="9">E35+E36</f>
        <v>#VALUE!</v>
      </c>
      <c r="F37" s="233">
        <f t="shared" si="9"/>
        <v>0</v>
      </c>
      <c r="G37" s="233">
        <f t="shared" si="9"/>
        <v>0</v>
      </c>
      <c r="H37" s="233">
        <f t="shared" si="9"/>
        <v>2384.1652121840007</v>
      </c>
      <c r="I37" s="233">
        <f t="shared" si="9"/>
        <v>18336.231014400004</v>
      </c>
      <c r="J37" s="233">
        <f t="shared" si="9"/>
        <v>4638.2034816000005</v>
      </c>
      <c r="K37" s="233">
        <f t="shared" si="9"/>
        <v>1399.2325401600003</v>
      </c>
      <c r="L37" s="233" t="e">
        <f t="shared" si="9"/>
        <v>#VALUE!</v>
      </c>
      <c r="M37" s="233" t="e">
        <f t="shared" si="9"/>
        <v>#VALUE!</v>
      </c>
      <c r="N37" s="233" t="e">
        <f t="shared" si="9"/>
        <v>#VALUE!</v>
      </c>
      <c r="O37" s="233">
        <f t="shared" si="9"/>
        <v>98745.600000000006</v>
      </c>
      <c r="P37" s="546"/>
      <c r="Q37" s="546"/>
      <c r="R37" s="546"/>
      <c r="S37" s="546"/>
      <c r="T37" s="546"/>
      <c r="U37" s="546"/>
      <c r="V37" s="546"/>
      <c r="W37" s="546"/>
      <c r="X37" s="546"/>
      <c r="Y37" s="546"/>
      <c r="Z37" s="546"/>
    </row>
    <row r="38" spans="1:26" s="492" customFormat="1" ht="21" customHeight="1">
      <c r="A38" s="640">
        <v>11</v>
      </c>
      <c r="B38" s="561" t="s">
        <v>199</v>
      </c>
      <c r="C38" s="640" t="s">
        <v>250</v>
      </c>
      <c r="D38" s="640" t="s">
        <v>288</v>
      </c>
      <c r="E38" s="289" t="e">
        <f>'V.1TRICH DO-NT'!E38*0.3</f>
        <v>#VALUE!</v>
      </c>
      <c r="F38" s="289">
        <f>'V.1TRICH DO-NT'!F38*0.5</f>
        <v>0</v>
      </c>
      <c r="G38" s="289">
        <f>G$23*1.8</f>
        <v>0</v>
      </c>
      <c r="H38" s="289">
        <f>'V.1TRICH DO-NT'!H38*0.3</f>
        <v>2316.6769815000007</v>
      </c>
      <c r="I38" s="289">
        <f>'V.1TRICH DO-NT'!I38*0.3</f>
        <v>3678.8955840000017</v>
      </c>
      <c r="J38" s="289">
        <f>'V.1TRICH DO-NT'!J38*0.3</f>
        <v>4186.6156799999999</v>
      </c>
      <c r="K38" s="289">
        <f>'V.1TRICH DO-NT'!K38*0.3</f>
        <v>0</v>
      </c>
      <c r="L38" s="576" t="e">
        <f>SUM(E38:K38)</f>
        <v>#VALUE!</v>
      </c>
      <c r="M38" s="498" t="e">
        <f>L38*'He so chung'!$D$15/100</f>
        <v>#VALUE!</v>
      </c>
      <c r="N38" s="577" t="e">
        <f>M38+L38</f>
        <v>#VALUE!</v>
      </c>
      <c r="O38" s="289">
        <f>'V.1TRICH DO-NT'!O38*0.5</f>
        <v>93825</v>
      </c>
      <c r="P38" s="546"/>
      <c r="Q38" s="546"/>
      <c r="R38" s="546"/>
      <c r="S38" s="546"/>
      <c r="T38" s="546"/>
      <c r="U38" s="546"/>
      <c r="V38" s="546"/>
      <c r="W38" s="546"/>
      <c r="X38" s="546"/>
      <c r="Y38" s="546"/>
      <c r="Z38" s="546"/>
    </row>
    <row r="39" spans="1:26" s="492" customFormat="1" ht="21" customHeight="1">
      <c r="A39" s="641"/>
      <c r="B39" s="561" t="s">
        <v>202</v>
      </c>
      <c r="C39" s="641"/>
      <c r="D39" s="641"/>
      <c r="E39" s="289" t="e">
        <f>'V.1TRICH DO-NT'!E39*0.3</f>
        <v>#VALUE!</v>
      </c>
      <c r="F39" s="289">
        <f>'V.1TRICH DO-NT'!F39*0.5</f>
        <v>0</v>
      </c>
      <c r="G39" s="289">
        <f>G$24*1.8</f>
        <v>0</v>
      </c>
      <c r="H39" s="289">
        <f>'V.1TRICH DO-NT'!H39*0.3</f>
        <v>365.50888220700006</v>
      </c>
      <c r="I39" s="289">
        <f>'V.1TRICH DO-NT'!I39*0.3</f>
        <v>16949.364307200001</v>
      </c>
      <c r="J39" s="289">
        <f>'V.1TRICH DO-NT'!J39*0.3</f>
        <v>1031.3632368000003</v>
      </c>
      <c r="K39" s="289">
        <f>'V.1TRICH DO-NT'!K39*0.3</f>
        <v>1574.1366076800005</v>
      </c>
      <c r="L39" s="576" t="e">
        <f>SUM(E39:K39)</f>
        <v>#VALUE!</v>
      </c>
      <c r="M39" s="498" t="e">
        <f>L39*'He so chung'!$D$16/100</f>
        <v>#VALUE!</v>
      </c>
      <c r="N39" s="577" t="e">
        <f>M39+L39</f>
        <v>#VALUE!</v>
      </c>
      <c r="O39" s="289">
        <f>'V.1TRICH DO-NT'!O39*0.5</f>
        <v>17263.8</v>
      </c>
      <c r="P39" s="546"/>
      <c r="Q39" s="546"/>
      <c r="R39" s="546"/>
      <c r="S39" s="546"/>
      <c r="T39" s="546"/>
      <c r="U39" s="546"/>
      <c r="V39" s="546"/>
      <c r="W39" s="546"/>
      <c r="X39" s="546"/>
      <c r="Y39" s="546"/>
      <c r="Z39" s="546"/>
    </row>
    <row r="40" spans="1:26" s="492" customFormat="1" ht="21" customHeight="1">
      <c r="A40" s="641"/>
      <c r="B40" s="178" t="s">
        <v>198</v>
      </c>
      <c r="C40" s="641"/>
      <c r="D40" s="641"/>
      <c r="E40" s="233" t="e">
        <f t="shared" ref="E40:O40" si="10">E38+E39</f>
        <v>#VALUE!</v>
      </c>
      <c r="F40" s="233">
        <f t="shared" si="10"/>
        <v>0</v>
      </c>
      <c r="G40" s="233">
        <f t="shared" si="10"/>
        <v>0</v>
      </c>
      <c r="H40" s="233">
        <f t="shared" si="10"/>
        <v>2682.1858637070009</v>
      </c>
      <c r="I40" s="233">
        <f t="shared" si="10"/>
        <v>20628.259891200003</v>
      </c>
      <c r="J40" s="233">
        <f t="shared" si="10"/>
        <v>5217.9789168000007</v>
      </c>
      <c r="K40" s="233">
        <f t="shared" si="10"/>
        <v>1574.1366076800005</v>
      </c>
      <c r="L40" s="233" t="e">
        <f t="shared" si="10"/>
        <v>#VALUE!</v>
      </c>
      <c r="M40" s="233" t="e">
        <f t="shared" si="10"/>
        <v>#VALUE!</v>
      </c>
      <c r="N40" s="233" t="e">
        <f t="shared" si="10"/>
        <v>#VALUE!</v>
      </c>
      <c r="O40" s="233">
        <f t="shared" si="10"/>
        <v>111088.8</v>
      </c>
      <c r="P40" s="546"/>
      <c r="Q40" s="546"/>
      <c r="R40" s="546"/>
      <c r="S40" s="546"/>
      <c r="T40" s="546"/>
      <c r="U40" s="546"/>
      <c r="V40" s="546"/>
      <c r="W40" s="546"/>
      <c r="X40" s="546"/>
      <c r="Y40" s="546"/>
      <c r="Z40" s="546"/>
    </row>
    <row r="41" spans="1:26" ht="16.5" customHeight="1">
      <c r="A41" s="4"/>
      <c r="B41" s="4"/>
      <c r="C41" s="34"/>
      <c r="D41" s="4"/>
      <c r="E41" s="4"/>
      <c r="F41" s="4"/>
      <c r="G41" s="4"/>
      <c r="H41" s="4"/>
      <c r="I41" s="4"/>
      <c r="J41" s="4"/>
      <c r="K41" s="4"/>
      <c r="L41" s="4"/>
      <c r="M41" s="4"/>
      <c r="N41" s="4"/>
      <c r="P41" s="4"/>
      <c r="Q41" s="4"/>
      <c r="R41" s="4"/>
    </row>
    <row r="42" spans="1:26" ht="16.5" customHeight="1">
      <c r="A42" s="4"/>
      <c r="B42" s="4"/>
      <c r="C42" s="34"/>
      <c r="D42" s="4"/>
      <c r="E42" s="4"/>
      <c r="F42" s="4"/>
      <c r="G42" s="4"/>
      <c r="H42" s="4"/>
      <c r="I42" s="4"/>
      <c r="J42" s="4"/>
      <c r="K42" s="4"/>
      <c r="L42" s="4"/>
      <c r="M42" s="4"/>
      <c r="N42" s="4"/>
      <c r="P42" s="4"/>
      <c r="Q42" s="4"/>
      <c r="R42" s="4"/>
    </row>
    <row r="43" spans="1:26" ht="16.5" customHeight="1">
      <c r="A43" s="4"/>
      <c r="B43" s="4"/>
      <c r="C43" s="34"/>
      <c r="D43" s="4"/>
      <c r="E43" s="4"/>
      <c r="F43" s="4"/>
      <c r="G43" s="4"/>
      <c r="H43" s="4"/>
      <c r="I43" s="4"/>
      <c r="J43" s="4"/>
      <c r="K43" s="4"/>
      <c r="L43" s="4"/>
      <c r="M43" s="4"/>
      <c r="N43" s="4"/>
      <c r="P43" s="4"/>
      <c r="Q43" s="4"/>
      <c r="R43" s="4"/>
    </row>
    <row r="44" spans="1:26" ht="16.5" customHeight="1">
      <c r="A44" s="4"/>
      <c r="B44" s="4"/>
      <c r="C44" s="34"/>
      <c r="D44" s="4"/>
      <c r="E44" s="4"/>
      <c r="F44" s="4"/>
      <c r="G44" s="4"/>
      <c r="H44" s="4"/>
      <c r="I44" s="4"/>
      <c r="J44" s="4"/>
      <c r="K44" s="4"/>
      <c r="L44" s="4"/>
      <c r="M44" s="4"/>
      <c r="N44" s="4"/>
      <c r="P44" s="4"/>
      <c r="Q44" s="4"/>
      <c r="R44" s="4"/>
    </row>
    <row r="45" spans="1:26" ht="16.5" customHeight="1">
      <c r="A45" s="4"/>
      <c r="B45" s="4"/>
      <c r="C45" s="34"/>
      <c r="D45" s="4"/>
      <c r="E45" s="4"/>
      <c r="F45" s="4"/>
      <c r="G45" s="4"/>
      <c r="H45" s="4"/>
      <c r="I45" s="4"/>
      <c r="J45" s="4"/>
      <c r="K45" s="4"/>
      <c r="L45" s="4"/>
      <c r="M45" s="4"/>
      <c r="N45" s="4"/>
      <c r="P45" s="4"/>
      <c r="Q45" s="4"/>
      <c r="R45" s="4"/>
    </row>
    <row r="46" spans="1:26" ht="16.5" customHeight="1">
      <c r="A46" s="4"/>
      <c r="B46" s="4"/>
      <c r="C46" s="34"/>
      <c r="D46" s="4"/>
      <c r="E46" s="4"/>
      <c r="F46" s="4"/>
      <c r="G46" s="4"/>
      <c r="H46" s="4"/>
      <c r="I46" s="4"/>
      <c r="J46" s="4"/>
      <c r="K46" s="4"/>
      <c r="L46" s="4"/>
      <c r="M46" s="4"/>
      <c r="N46" s="4"/>
      <c r="P46" s="4"/>
      <c r="Q46" s="4"/>
      <c r="R46" s="4"/>
    </row>
    <row r="47" spans="1:26" ht="16.5" customHeight="1">
      <c r="A47" s="4"/>
      <c r="B47" s="4"/>
      <c r="C47" s="34"/>
      <c r="D47" s="4"/>
      <c r="E47" s="4"/>
      <c r="F47" s="4"/>
      <c r="G47" s="4"/>
      <c r="H47" s="4"/>
      <c r="I47" s="4"/>
      <c r="J47" s="4"/>
      <c r="K47" s="4"/>
      <c r="L47" s="4"/>
      <c r="M47" s="4"/>
      <c r="N47" s="4"/>
      <c r="P47" s="4"/>
      <c r="Q47" s="4"/>
      <c r="R47" s="4"/>
    </row>
    <row r="48" spans="1:26" ht="16.5" customHeight="1">
      <c r="A48" s="4"/>
      <c r="B48" s="4"/>
      <c r="C48" s="34"/>
      <c r="D48" s="4"/>
      <c r="E48" s="4"/>
      <c r="F48" s="4"/>
      <c r="G48" s="4"/>
      <c r="H48" s="4"/>
      <c r="I48" s="4"/>
      <c r="J48" s="4"/>
      <c r="K48" s="4"/>
      <c r="L48" s="4"/>
      <c r="M48" s="4"/>
      <c r="N48" s="4"/>
      <c r="P48" s="4"/>
      <c r="Q48" s="4"/>
      <c r="R48" s="4"/>
    </row>
    <row r="49" spans="1:18" ht="16.5" customHeight="1">
      <c r="A49" s="4"/>
      <c r="B49" s="4"/>
      <c r="C49" s="34"/>
      <c r="D49" s="4"/>
      <c r="E49" s="4"/>
      <c r="F49" s="4"/>
      <c r="G49" s="4"/>
      <c r="H49" s="4"/>
      <c r="I49" s="4"/>
      <c r="J49" s="4"/>
      <c r="K49" s="4"/>
      <c r="L49" s="4"/>
      <c r="M49" s="4"/>
      <c r="N49" s="4"/>
      <c r="P49" s="4"/>
      <c r="Q49" s="4"/>
      <c r="R49" s="4"/>
    </row>
    <row r="50" spans="1:18" ht="16.5" customHeight="1">
      <c r="A50" s="4"/>
      <c r="B50" s="4"/>
      <c r="C50" s="34"/>
      <c r="D50" s="4"/>
      <c r="E50" s="4"/>
      <c r="F50" s="4"/>
      <c r="G50" s="4"/>
      <c r="H50" s="4"/>
      <c r="I50" s="4"/>
      <c r="J50" s="4"/>
      <c r="K50" s="4"/>
      <c r="L50" s="4"/>
      <c r="M50" s="4"/>
      <c r="N50" s="4"/>
      <c r="P50" s="4"/>
      <c r="Q50" s="4"/>
      <c r="R50" s="4"/>
    </row>
    <row r="51" spans="1:18" ht="16.5" customHeight="1">
      <c r="A51" s="4"/>
      <c r="B51" s="4"/>
      <c r="C51" s="34"/>
      <c r="D51" s="4"/>
      <c r="E51" s="4"/>
      <c r="F51" s="4"/>
      <c r="G51" s="4"/>
      <c r="H51" s="4"/>
      <c r="I51" s="4"/>
      <c r="J51" s="4"/>
      <c r="K51" s="4"/>
      <c r="L51" s="4"/>
      <c r="M51" s="4"/>
      <c r="N51" s="4"/>
      <c r="P51" s="4"/>
      <c r="Q51" s="4"/>
      <c r="R51" s="4"/>
    </row>
    <row r="52" spans="1:18" ht="16.5" customHeight="1">
      <c r="A52" s="4"/>
      <c r="B52" s="4"/>
      <c r="C52" s="34"/>
      <c r="D52" s="4"/>
      <c r="E52" s="4"/>
      <c r="F52" s="4"/>
      <c r="G52" s="4"/>
      <c r="H52" s="4"/>
      <c r="I52" s="4"/>
      <c r="J52" s="4"/>
      <c r="K52" s="4"/>
      <c r="L52" s="4"/>
      <c r="M52" s="4"/>
      <c r="N52" s="4"/>
      <c r="P52" s="4"/>
      <c r="Q52" s="4"/>
      <c r="R52" s="4"/>
    </row>
    <row r="53" spans="1:18" ht="16.5" customHeight="1">
      <c r="A53" s="4"/>
      <c r="B53" s="4"/>
      <c r="C53" s="34"/>
      <c r="D53" s="4"/>
      <c r="E53" s="4"/>
      <c r="F53" s="4"/>
      <c r="G53" s="4"/>
      <c r="H53" s="4"/>
      <c r="I53" s="4"/>
      <c r="J53" s="4"/>
      <c r="K53" s="4"/>
      <c r="L53" s="4"/>
      <c r="M53" s="4"/>
      <c r="N53" s="4"/>
      <c r="P53" s="4"/>
      <c r="Q53" s="4"/>
      <c r="R53" s="4"/>
    </row>
    <row r="54" spans="1:18" ht="16.5" customHeight="1">
      <c r="A54" s="4"/>
      <c r="B54" s="4"/>
      <c r="C54" s="34"/>
      <c r="D54" s="4"/>
      <c r="E54" s="4"/>
      <c r="F54" s="4"/>
      <c r="G54" s="4"/>
      <c r="H54" s="4"/>
      <c r="I54" s="4"/>
      <c r="J54" s="4"/>
      <c r="K54" s="4"/>
      <c r="L54" s="4"/>
      <c r="M54" s="4"/>
      <c r="N54" s="4"/>
      <c r="P54" s="4"/>
      <c r="Q54" s="4"/>
      <c r="R54" s="4"/>
    </row>
    <row r="55" spans="1:18" ht="16.5" customHeight="1">
      <c r="A55" s="4"/>
      <c r="B55" s="4"/>
      <c r="C55" s="34"/>
      <c r="D55" s="4"/>
      <c r="E55" s="4"/>
      <c r="F55" s="4"/>
      <c r="G55" s="4"/>
      <c r="H55" s="4"/>
      <c r="I55" s="4"/>
      <c r="J55" s="4"/>
      <c r="K55" s="4"/>
      <c r="L55" s="4"/>
      <c r="M55" s="4"/>
      <c r="N55" s="4"/>
      <c r="P55" s="4"/>
      <c r="Q55" s="4"/>
      <c r="R55" s="4"/>
    </row>
    <row r="56" spans="1:18" ht="16.5" customHeight="1">
      <c r="A56" s="4"/>
      <c r="B56" s="4"/>
      <c r="C56" s="34"/>
      <c r="D56" s="4"/>
      <c r="E56" s="4"/>
      <c r="F56" s="4"/>
      <c r="G56" s="4"/>
      <c r="H56" s="4"/>
      <c r="I56" s="4"/>
      <c r="J56" s="4"/>
      <c r="K56" s="4"/>
      <c r="L56" s="4"/>
      <c r="M56" s="4"/>
      <c r="N56" s="4"/>
      <c r="P56" s="4"/>
      <c r="Q56" s="4"/>
      <c r="R56" s="4"/>
    </row>
    <row r="57" spans="1:18" ht="16.5" customHeight="1">
      <c r="A57" s="4"/>
      <c r="B57" s="4"/>
      <c r="C57" s="34"/>
      <c r="D57" s="4"/>
      <c r="E57" s="4"/>
      <c r="F57" s="4"/>
      <c r="G57" s="4"/>
      <c r="H57" s="4"/>
      <c r="I57" s="4"/>
      <c r="J57" s="4"/>
      <c r="K57" s="4"/>
      <c r="L57" s="4"/>
      <c r="M57" s="4"/>
      <c r="N57" s="4"/>
      <c r="P57" s="4"/>
      <c r="Q57" s="4"/>
      <c r="R57" s="4"/>
    </row>
    <row r="58" spans="1:18" ht="16.5" customHeight="1">
      <c r="A58" s="4"/>
      <c r="B58" s="4"/>
      <c r="C58" s="34"/>
      <c r="D58" s="4"/>
      <c r="E58" s="4"/>
      <c r="F58" s="4"/>
      <c r="G58" s="4"/>
      <c r="H58" s="4"/>
      <c r="I58" s="4"/>
      <c r="J58" s="4"/>
      <c r="K58" s="4"/>
      <c r="L58" s="4"/>
      <c r="M58" s="4"/>
      <c r="N58" s="4"/>
      <c r="P58" s="4"/>
      <c r="Q58" s="4"/>
      <c r="R58" s="4"/>
    </row>
    <row r="59" spans="1:18" ht="16.5" customHeight="1">
      <c r="A59" s="4"/>
      <c r="B59" s="4"/>
      <c r="C59" s="34"/>
      <c r="D59" s="4"/>
      <c r="E59" s="4"/>
      <c r="F59" s="4"/>
      <c r="G59" s="4"/>
      <c r="H59" s="4"/>
      <c r="I59" s="4"/>
      <c r="J59" s="4"/>
      <c r="K59" s="4"/>
      <c r="L59" s="4"/>
      <c r="M59" s="4"/>
      <c r="N59" s="4"/>
      <c r="P59" s="4"/>
      <c r="Q59" s="4"/>
      <c r="R59" s="4"/>
    </row>
    <row r="60" spans="1:18" ht="16.5" customHeight="1">
      <c r="A60" s="4"/>
      <c r="B60" s="4"/>
      <c r="C60" s="34"/>
      <c r="D60" s="4"/>
      <c r="E60" s="4"/>
      <c r="F60" s="4"/>
      <c r="G60" s="4"/>
      <c r="H60" s="4"/>
      <c r="I60" s="4"/>
      <c r="J60" s="4"/>
      <c r="K60" s="4"/>
      <c r="L60" s="4"/>
      <c r="M60" s="4"/>
      <c r="N60" s="4"/>
      <c r="P60" s="4"/>
      <c r="Q60" s="4"/>
      <c r="R60" s="4"/>
    </row>
    <row r="61" spans="1:18" ht="16.5" customHeight="1">
      <c r="A61" s="4"/>
      <c r="B61" s="4"/>
      <c r="C61" s="34"/>
      <c r="D61" s="4"/>
      <c r="E61" s="4"/>
      <c r="F61" s="4"/>
      <c r="G61" s="4"/>
      <c r="H61" s="4"/>
      <c r="I61" s="4"/>
      <c r="J61" s="4"/>
      <c r="K61" s="4"/>
      <c r="L61" s="4"/>
      <c r="M61" s="4"/>
      <c r="N61" s="4"/>
      <c r="P61" s="4"/>
      <c r="Q61" s="4"/>
      <c r="R61" s="4"/>
    </row>
    <row r="62" spans="1:18" ht="16.5" customHeight="1">
      <c r="A62" s="4"/>
      <c r="B62" s="4"/>
      <c r="C62" s="34"/>
      <c r="D62" s="4"/>
      <c r="E62" s="4"/>
      <c r="F62" s="4"/>
      <c r="G62" s="4"/>
      <c r="H62" s="4"/>
      <c r="I62" s="4"/>
      <c r="J62" s="4"/>
      <c r="K62" s="4"/>
      <c r="L62" s="4"/>
      <c r="M62" s="4"/>
      <c r="N62" s="4"/>
      <c r="P62" s="4"/>
      <c r="Q62" s="4"/>
      <c r="R62" s="4"/>
    </row>
    <row r="63" spans="1:18" ht="16.5" customHeight="1">
      <c r="A63" s="4"/>
      <c r="B63" s="4"/>
      <c r="C63" s="34"/>
      <c r="D63" s="4"/>
      <c r="E63" s="4"/>
      <c r="F63" s="4"/>
      <c r="G63" s="4"/>
      <c r="H63" s="4"/>
      <c r="I63" s="4"/>
      <c r="J63" s="4"/>
      <c r="K63" s="4"/>
      <c r="L63" s="4"/>
      <c r="M63" s="4"/>
      <c r="N63" s="4"/>
      <c r="P63" s="4"/>
      <c r="Q63" s="4"/>
      <c r="R63" s="4"/>
    </row>
    <row r="64" spans="1:18" ht="16.5" customHeight="1">
      <c r="A64" s="4"/>
      <c r="B64" s="4"/>
      <c r="C64" s="34"/>
      <c r="D64" s="4"/>
      <c r="E64" s="4"/>
      <c r="F64" s="4"/>
      <c r="G64" s="4"/>
      <c r="H64" s="4"/>
      <c r="I64" s="4"/>
      <c r="J64" s="4"/>
      <c r="K64" s="4"/>
      <c r="L64" s="4"/>
      <c r="M64" s="4"/>
      <c r="N64" s="4"/>
      <c r="P64" s="4"/>
      <c r="Q64" s="4"/>
      <c r="R64" s="4"/>
    </row>
    <row r="65" spans="1:18" ht="16.5" customHeight="1">
      <c r="A65" s="4"/>
      <c r="B65" s="4"/>
      <c r="C65" s="34"/>
      <c r="D65" s="4"/>
      <c r="E65" s="4"/>
      <c r="F65" s="4"/>
      <c r="G65" s="4"/>
      <c r="H65" s="4"/>
      <c r="I65" s="4"/>
      <c r="J65" s="4"/>
      <c r="K65" s="4"/>
      <c r="L65" s="4"/>
      <c r="M65" s="4"/>
      <c r="N65" s="4"/>
      <c r="P65" s="4"/>
      <c r="Q65" s="4"/>
      <c r="R65" s="4"/>
    </row>
    <row r="66" spans="1:18" ht="16.5" customHeight="1">
      <c r="A66" s="4"/>
      <c r="B66" s="4"/>
      <c r="C66" s="34"/>
      <c r="D66" s="4"/>
      <c r="E66" s="4"/>
      <c r="F66" s="4"/>
      <c r="G66" s="4"/>
      <c r="H66" s="4"/>
      <c r="I66" s="4"/>
      <c r="J66" s="4"/>
      <c r="K66" s="4"/>
      <c r="L66" s="4"/>
      <c r="M66" s="4"/>
      <c r="N66" s="4"/>
      <c r="P66" s="4"/>
      <c r="Q66" s="4"/>
      <c r="R66" s="4"/>
    </row>
    <row r="67" spans="1:18" ht="16.5" customHeight="1">
      <c r="A67" s="4"/>
      <c r="B67" s="4"/>
      <c r="C67" s="34"/>
      <c r="D67" s="4"/>
      <c r="E67" s="4"/>
      <c r="F67" s="4"/>
      <c r="G67" s="4"/>
      <c r="H67" s="4"/>
      <c r="I67" s="4"/>
      <c r="J67" s="4"/>
      <c r="K67" s="4"/>
      <c r="L67" s="4"/>
      <c r="M67" s="4"/>
      <c r="N67" s="4"/>
      <c r="P67" s="4"/>
      <c r="Q67" s="4"/>
      <c r="R67" s="4"/>
    </row>
    <row r="68" spans="1:18" ht="16.5" customHeight="1">
      <c r="A68" s="4"/>
      <c r="B68" s="4"/>
      <c r="C68" s="34"/>
      <c r="D68" s="4"/>
      <c r="E68" s="4"/>
      <c r="F68" s="4"/>
      <c r="G68" s="4"/>
      <c r="H68" s="4"/>
      <c r="I68" s="4"/>
      <c r="J68" s="4"/>
      <c r="K68" s="4"/>
      <c r="L68" s="4"/>
      <c r="M68" s="4"/>
      <c r="N68" s="4"/>
      <c r="P68" s="4"/>
      <c r="Q68" s="4"/>
      <c r="R68" s="4"/>
    </row>
    <row r="69" spans="1:18" ht="16.5" customHeight="1">
      <c r="A69" s="4"/>
      <c r="B69" s="4"/>
      <c r="C69" s="34"/>
      <c r="D69" s="4"/>
      <c r="E69" s="4"/>
      <c r="F69" s="4"/>
      <c r="G69" s="4"/>
      <c r="H69" s="4"/>
      <c r="I69" s="4"/>
      <c r="J69" s="4"/>
      <c r="K69" s="4"/>
      <c r="L69" s="4"/>
      <c r="M69" s="4"/>
      <c r="N69" s="4"/>
      <c r="P69" s="4"/>
      <c r="Q69" s="4"/>
      <c r="R69" s="4"/>
    </row>
    <row r="70" spans="1:18" ht="16.5" customHeight="1">
      <c r="A70" s="4"/>
      <c r="B70" s="4"/>
      <c r="C70" s="34"/>
      <c r="D70" s="4"/>
      <c r="E70" s="4"/>
      <c r="F70" s="4"/>
      <c r="G70" s="4"/>
      <c r="H70" s="4"/>
      <c r="I70" s="4"/>
      <c r="J70" s="4"/>
      <c r="K70" s="4"/>
      <c r="L70" s="4"/>
      <c r="M70" s="4"/>
      <c r="N70" s="4"/>
      <c r="P70" s="4"/>
      <c r="Q70" s="4"/>
      <c r="R70" s="4"/>
    </row>
    <row r="71" spans="1:18" ht="16.5" customHeight="1">
      <c r="A71" s="4"/>
      <c r="B71" s="4"/>
      <c r="C71" s="34"/>
      <c r="D71" s="4"/>
      <c r="E71" s="4"/>
      <c r="F71" s="4"/>
      <c r="G71" s="4"/>
      <c r="H71" s="4"/>
      <c r="I71" s="4"/>
      <c r="J71" s="4"/>
      <c r="K71" s="4"/>
      <c r="L71" s="4"/>
      <c r="M71" s="4"/>
      <c r="N71" s="4"/>
      <c r="P71" s="4"/>
      <c r="Q71" s="4"/>
      <c r="R71" s="4"/>
    </row>
    <row r="72" spans="1:18" ht="16.5" customHeight="1">
      <c r="A72" s="4"/>
      <c r="B72" s="4"/>
      <c r="C72" s="34"/>
      <c r="D72" s="4"/>
      <c r="E72" s="4"/>
      <c r="F72" s="4"/>
      <c r="G72" s="4"/>
      <c r="H72" s="4"/>
      <c r="I72" s="4"/>
      <c r="J72" s="4"/>
      <c r="K72" s="4"/>
      <c r="L72" s="4"/>
      <c r="M72" s="4"/>
      <c r="N72" s="4"/>
      <c r="P72" s="4"/>
      <c r="Q72" s="4"/>
      <c r="R72" s="4"/>
    </row>
    <row r="73" spans="1:18" ht="16.5" customHeight="1">
      <c r="A73" s="4"/>
      <c r="B73" s="4"/>
      <c r="C73" s="34"/>
      <c r="D73" s="4"/>
      <c r="E73" s="4"/>
      <c r="F73" s="4"/>
      <c r="G73" s="4"/>
      <c r="H73" s="4"/>
      <c r="I73" s="4"/>
      <c r="J73" s="4"/>
      <c r="K73" s="4"/>
      <c r="L73" s="4"/>
      <c r="M73" s="4"/>
      <c r="N73" s="4"/>
      <c r="P73" s="4"/>
      <c r="Q73" s="4"/>
      <c r="R73" s="4"/>
    </row>
    <row r="74" spans="1:18" ht="16.5" customHeight="1">
      <c r="A74" s="4"/>
      <c r="B74" s="4"/>
      <c r="C74" s="34"/>
      <c r="D74" s="4"/>
      <c r="E74" s="4"/>
      <c r="F74" s="4"/>
      <c r="G74" s="4"/>
      <c r="H74" s="4"/>
      <c r="I74" s="4"/>
      <c r="J74" s="4"/>
      <c r="K74" s="4"/>
      <c r="L74" s="4"/>
      <c r="M74" s="4"/>
      <c r="N74" s="4"/>
      <c r="P74" s="4"/>
      <c r="Q74" s="4"/>
      <c r="R74" s="4"/>
    </row>
    <row r="75" spans="1:18" ht="16.5" customHeight="1">
      <c r="A75" s="4"/>
      <c r="B75" s="4"/>
      <c r="C75" s="34"/>
      <c r="D75" s="4"/>
      <c r="E75" s="4"/>
      <c r="F75" s="4"/>
      <c r="G75" s="4"/>
      <c r="H75" s="4"/>
      <c r="I75" s="4"/>
      <c r="J75" s="4"/>
      <c r="K75" s="4"/>
      <c r="L75" s="4"/>
      <c r="M75" s="4"/>
      <c r="N75" s="4"/>
      <c r="P75" s="4"/>
      <c r="Q75" s="4"/>
      <c r="R75" s="4"/>
    </row>
    <row r="76" spans="1:18" ht="16.5" customHeight="1">
      <c r="A76" s="4"/>
      <c r="B76" s="4"/>
      <c r="C76" s="34"/>
      <c r="D76" s="4"/>
      <c r="E76" s="4"/>
      <c r="F76" s="4"/>
      <c r="G76" s="4"/>
      <c r="H76" s="4"/>
      <c r="I76" s="4"/>
      <c r="J76" s="4"/>
      <c r="K76" s="4"/>
      <c r="L76" s="4"/>
      <c r="M76" s="4"/>
      <c r="N76" s="4"/>
      <c r="P76" s="4"/>
      <c r="Q76" s="4"/>
      <c r="R76" s="4"/>
    </row>
    <row r="77" spans="1:18" ht="16.5" customHeight="1">
      <c r="A77" s="4"/>
      <c r="B77" s="4"/>
      <c r="C77" s="34"/>
      <c r="D77" s="4"/>
      <c r="E77" s="4"/>
      <c r="F77" s="4"/>
      <c r="G77" s="4"/>
      <c r="H77" s="4"/>
      <c r="I77" s="4"/>
      <c r="J77" s="4"/>
      <c r="K77" s="4"/>
      <c r="L77" s="4"/>
      <c r="M77" s="4"/>
      <c r="N77" s="4"/>
      <c r="P77" s="4"/>
      <c r="Q77" s="4"/>
      <c r="R77" s="4"/>
    </row>
    <row r="78" spans="1:18" ht="16.5" customHeight="1">
      <c r="A78" s="4"/>
      <c r="B78" s="4"/>
      <c r="C78" s="34"/>
      <c r="D78" s="4"/>
      <c r="E78" s="4"/>
      <c r="F78" s="4"/>
      <c r="G78" s="4"/>
      <c r="H78" s="4"/>
      <c r="I78" s="4"/>
      <c r="J78" s="4"/>
      <c r="K78" s="4"/>
      <c r="L78" s="4"/>
      <c r="M78" s="4"/>
      <c r="N78" s="4"/>
      <c r="P78" s="4"/>
      <c r="Q78" s="4"/>
      <c r="R78" s="4"/>
    </row>
    <row r="79" spans="1:18" ht="16.5" customHeight="1">
      <c r="A79" s="4"/>
      <c r="B79" s="4"/>
      <c r="C79" s="34"/>
      <c r="D79" s="4"/>
      <c r="E79" s="4"/>
      <c r="F79" s="4"/>
      <c r="G79" s="4"/>
      <c r="H79" s="4"/>
      <c r="I79" s="4"/>
      <c r="J79" s="4"/>
      <c r="K79" s="4"/>
      <c r="L79" s="4"/>
      <c r="M79" s="4"/>
      <c r="N79" s="4"/>
      <c r="P79" s="4"/>
      <c r="Q79" s="4"/>
      <c r="R79" s="4"/>
    </row>
    <row r="80" spans="1:18" ht="16.5" customHeight="1">
      <c r="A80" s="4"/>
      <c r="B80" s="4"/>
      <c r="C80" s="34"/>
      <c r="D80" s="4"/>
      <c r="E80" s="4"/>
      <c r="F80" s="4"/>
      <c r="G80" s="4"/>
      <c r="H80" s="4"/>
      <c r="I80" s="4"/>
      <c r="J80" s="4"/>
      <c r="K80" s="4"/>
      <c r="L80" s="4"/>
      <c r="M80" s="4"/>
      <c r="N80" s="4"/>
      <c r="P80" s="4"/>
      <c r="Q80" s="4"/>
      <c r="R80" s="4"/>
    </row>
    <row r="81" spans="1:18" ht="16.5" customHeight="1">
      <c r="A81" s="4"/>
      <c r="B81" s="4"/>
      <c r="C81" s="34"/>
      <c r="D81" s="4"/>
      <c r="E81" s="4"/>
      <c r="F81" s="4"/>
      <c r="G81" s="4"/>
      <c r="H81" s="4"/>
      <c r="I81" s="4"/>
      <c r="J81" s="4"/>
      <c r="K81" s="4"/>
      <c r="L81" s="4"/>
      <c r="M81" s="4"/>
      <c r="N81" s="4"/>
      <c r="P81" s="4"/>
      <c r="Q81" s="4"/>
      <c r="R81" s="4"/>
    </row>
    <row r="82" spans="1:18" ht="16.5" customHeight="1">
      <c r="A82" s="4"/>
      <c r="B82" s="4"/>
      <c r="C82" s="34"/>
      <c r="D82" s="4"/>
      <c r="E82" s="4"/>
      <c r="F82" s="4"/>
      <c r="G82" s="4"/>
      <c r="H82" s="4"/>
      <c r="I82" s="4"/>
      <c r="J82" s="4"/>
      <c r="K82" s="4"/>
      <c r="L82" s="4"/>
      <c r="M82" s="4"/>
      <c r="N82" s="4"/>
      <c r="P82" s="4"/>
      <c r="Q82" s="4"/>
      <c r="R82" s="4"/>
    </row>
    <row r="83" spans="1:18" ht="16.5" customHeight="1">
      <c r="A83" s="4"/>
      <c r="B83" s="4"/>
      <c r="C83" s="34"/>
      <c r="D83" s="4"/>
      <c r="E83" s="4"/>
      <c r="F83" s="4"/>
      <c r="G83" s="4"/>
      <c r="H83" s="4"/>
      <c r="I83" s="4"/>
      <c r="J83" s="4"/>
      <c r="K83" s="4"/>
      <c r="L83" s="4"/>
      <c r="M83" s="4"/>
      <c r="N83" s="4"/>
      <c r="P83" s="4"/>
      <c r="Q83" s="4"/>
      <c r="R83" s="4"/>
    </row>
    <row r="84" spans="1:18" ht="16.5" customHeight="1">
      <c r="A84" s="4"/>
      <c r="B84" s="4"/>
      <c r="C84" s="34"/>
      <c r="D84" s="4"/>
      <c r="E84" s="4"/>
      <c r="F84" s="4"/>
      <c r="G84" s="4"/>
      <c r="H84" s="4"/>
      <c r="I84" s="4"/>
      <c r="J84" s="4"/>
      <c r="K84" s="4"/>
      <c r="L84" s="4"/>
      <c r="M84" s="4"/>
      <c r="N84" s="4"/>
      <c r="P84" s="4"/>
      <c r="Q84" s="4"/>
      <c r="R84" s="4"/>
    </row>
    <row r="85" spans="1:18" ht="16.5" customHeight="1">
      <c r="A85" s="4"/>
      <c r="B85" s="4"/>
      <c r="C85" s="34"/>
      <c r="D85" s="4"/>
      <c r="E85" s="4"/>
      <c r="F85" s="4"/>
      <c r="G85" s="4"/>
      <c r="H85" s="4"/>
      <c r="I85" s="4"/>
      <c r="J85" s="4"/>
      <c r="K85" s="4"/>
      <c r="L85" s="4"/>
      <c r="M85" s="4"/>
      <c r="N85" s="4"/>
      <c r="P85" s="4"/>
      <c r="Q85" s="4"/>
      <c r="R85" s="4"/>
    </row>
    <row r="86" spans="1:18" ht="16.5" customHeight="1">
      <c r="A86" s="4"/>
      <c r="B86" s="4"/>
      <c r="C86" s="34"/>
      <c r="D86" s="4"/>
      <c r="E86" s="4"/>
      <c r="F86" s="4"/>
      <c r="G86" s="4"/>
      <c r="H86" s="4"/>
      <c r="I86" s="4"/>
      <c r="J86" s="4"/>
      <c r="K86" s="4"/>
      <c r="L86" s="4"/>
      <c r="M86" s="4"/>
      <c r="N86" s="4"/>
      <c r="P86" s="4"/>
      <c r="Q86" s="4"/>
      <c r="R86" s="4"/>
    </row>
    <row r="87" spans="1:18" ht="16.5" customHeight="1">
      <c r="A87" s="4"/>
      <c r="B87" s="4"/>
      <c r="C87" s="34"/>
      <c r="D87" s="4"/>
      <c r="E87" s="4"/>
      <c r="F87" s="4"/>
      <c r="G87" s="4"/>
      <c r="H87" s="4"/>
      <c r="I87" s="4"/>
      <c r="J87" s="4"/>
      <c r="K87" s="4"/>
      <c r="L87" s="4"/>
      <c r="M87" s="4"/>
      <c r="N87" s="4"/>
      <c r="P87" s="4"/>
      <c r="Q87" s="4"/>
      <c r="R87" s="4"/>
    </row>
    <row r="88" spans="1:18" ht="16.5" customHeight="1">
      <c r="A88" s="4"/>
      <c r="B88" s="4"/>
      <c r="C88" s="34"/>
      <c r="D88" s="4"/>
      <c r="E88" s="4"/>
      <c r="F88" s="4"/>
      <c r="G88" s="4"/>
      <c r="H88" s="4"/>
      <c r="I88" s="4"/>
      <c r="J88" s="4"/>
      <c r="K88" s="4"/>
      <c r="L88" s="4"/>
      <c r="M88" s="4"/>
      <c r="N88" s="4"/>
      <c r="P88" s="4"/>
      <c r="Q88" s="4"/>
      <c r="R88" s="4"/>
    </row>
    <row r="89" spans="1:18" ht="16.5" customHeight="1">
      <c r="A89" s="4"/>
      <c r="B89" s="4"/>
      <c r="C89" s="34"/>
      <c r="D89" s="4"/>
      <c r="E89" s="4"/>
      <c r="F89" s="4"/>
      <c r="G89" s="4"/>
      <c r="H89" s="4"/>
      <c r="I89" s="4"/>
      <c r="J89" s="4"/>
      <c r="K89" s="4"/>
      <c r="L89" s="4"/>
      <c r="M89" s="4"/>
      <c r="N89" s="4"/>
      <c r="P89" s="4"/>
      <c r="Q89" s="4"/>
      <c r="R89" s="4"/>
    </row>
    <row r="90" spans="1:18" ht="16.5" customHeight="1">
      <c r="A90" s="4"/>
      <c r="B90" s="4"/>
      <c r="C90" s="34"/>
      <c r="D90" s="4"/>
      <c r="E90" s="4"/>
      <c r="F90" s="4"/>
      <c r="G90" s="4"/>
      <c r="H90" s="4"/>
      <c r="I90" s="4"/>
      <c r="J90" s="4"/>
      <c r="K90" s="4"/>
      <c r="L90" s="4"/>
      <c r="M90" s="4"/>
      <c r="N90" s="4"/>
      <c r="P90" s="4"/>
      <c r="Q90" s="4"/>
      <c r="R90" s="4"/>
    </row>
    <row r="91" spans="1:18" ht="16.5" customHeight="1">
      <c r="A91" s="4"/>
      <c r="B91" s="4"/>
      <c r="C91" s="34"/>
      <c r="D91" s="4"/>
      <c r="E91" s="4"/>
      <c r="F91" s="4"/>
      <c r="G91" s="4"/>
      <c r="H91" s="4"/>
      <c r="I91" s="4"/>
      <c r="J91" s="4"/>
      <c r="K91" s="4"/>
      <c r="L91" s="4"/>
      <c r="M91" s="4"/>
      <c r="N91" s="4"/>
      <c r="P91" s="4"/>
      <c r="Q91" s="4"/>
      <c r="R91" s="4"/>
    </row>
    <row r="92" spans="1:18" ht="16.5" customHeight="1">
      <c r="A92" s="4"/>
      <c r="B92" s="4"/>
      <c r="C92" s="34"/>
      <c r="D92" s="4"/>
      <c r="E92" s="4"/>
      <c r="F92" s="4"/>
      <c r="G92" s="4"/>
      <c r="H92" s="4"/>
      <c r="I92" s="4"/>
      <c r="J92" s="4"/>
      <c r="K92" s="4"/>
      <c r="L92" s="4"/>
      <c r="M92" s="4"/>
      <c r="N92" s="4"/>
      <c r="P92" s="4"/>
      <c r="Q92" s="4"/>
      <c r="R92" s="4"/>
    </row>
    <row r="93" spans="1:18" ht="16.5" customHeight="1">
      <c r="A93" s="4"/>
      <c r="B93" s="4"/>
      <c r="C93" s="34"/>
      <c r="D93" s="4"/>
      <c r="E93" s="4"/>
      <c r="F93" s="4"/>
      <c r="G93" s="4"/>
      <c r="H93" s="4"/>
      <c r="I93" s="4"/>
      <c r="J93" s="4"/>
      <c r="K93" s="4"/>
      <c r="L93" s="4"/>
      <c r="M93" s="4"/>
      <c r="N93" s="4"/>
      <c r="P93" s="4"/>
      <c r="Q93" s="4"/>
      <c r="R93" s="4"/>
    </row>
    <row r="94" spans="1:18" ht="16.5" customHeight="1">
      <c r="A94" s="4"/>
      <c r="B94" s="4"/>
      <c r="C94" s="34"/>
      <c r="D94" s="4"/>
      <c r="E94" s="4"/>
      <c r="F94" s="4"/>
      <c r="G94" s="4"/>
      <c r="H94" s="4"/>
      <c r="I94" s="4"/>
      <c r="J94" s="4"/>
      <c r="K94" s="4"/>
      <c r="L94" s="4"/>
      <c r="M94" s="4"/>
      <c r="N94" s="4"/>
      <c r="P94" s="4"/>
      <c r="Q94" s="4"/>
      <c r="R94" s="4"/>
    </row>
    <row r="95" spans="1:18" ht="16.5" customHeight="1">
      <c r="A95" s="4"/>
      <c r="B95" s="4"/>
      <c r="C95" s="34"/>
      <c r="D95" s="4"/>
      <c r="E95" s="4"/>
      <c r="F95" s="4"/>
      <c r="G95" s="4"/>
      <c r="H95" s="4"/>
      <c r="I95" s="4"/>
      <c r="J95" s="4"/>
      <c r="K95" s="4"/>
      <c r="L95" s="4"/>
      <c r="M95" s="4"/>
      <c r="N95" s="4"/>
      <c r="P95" s="4"/>
      <c r="Q95" s="4"/>
      <c r="R95" s="4"/>
    </row>
    <row r="96" spans="1:18" ht="16.5" customHeight="1">
      <c r="A96" s="4"/>
      <c r="B96" s="4"/>
      <c r="C96" s="34"/>
      <c r="D96" s="4"/>
      <c r="E96" s="4"/>
      <c r="F96" s="4"/>
      <c r="G96" s="4"/>
      <c r="H96" s="4"/>
      <c r="I96" s="4"/>
      <c r="J96" s="4"/>
      <c r="K96" s="4"/>
      <c r="L96" s="4"/>
      <c r="M96" s="4"/>
      <c r="N96" s="4"/>
      <c r="P96" s="4"/>
      <c r="Q96" s="4"/>
      <c r="R96" s="4"/>
    </row>
    <row r="97" spans="1:18" ht="16.5" customHeight="1">
      <c r="A97" s="4"/>
      <c r="B97" s="4"/>
      <c r="C97" s="34"/>
      <c r="D97" s="4"/>
      <c r="E97" s="4"/>
      <c r="F97" s="4"/>
      <c r="G97" s="4"/>
      <c r="H97" s="4"/>
      <c r="I97" s="4"/>
      <c r="J97" s="4"/>
      <c r="K97" s="4"/>
      <c r="L97" s="4"/>
      <c r="M97" s="4"/>
      <c r="N97" s="4"/>
      <c r="P97" s="4"/>
      <c r="Q97" s="4"/>
      <c r="R97" s="4"/>
    </row>
    <row r="98" spans="1:18" ht="16.5" customHeight="1">
      <c r="A98" s="4"/>
      <c r="B98" s="4"/>
      <c r="C98" s="34"/>
      <c r="D98" s="4"/>
      <c r="E98" s="4"/>
      <c r="F98" s="4"/>
      <c r="G98" s="4"/>
      <c r="H98" s="4"/>
      <c r="I98" s="4"/>
      <c r="J98" s="4"/>
      <c r="K98" s="4"/>
      <c r="L98" s="4"/>
      <c r="M98" s="4"/>
      <c r="N98" s="4"/>
      <c r="P98" s="4"/>
      <c r="Q98" s="4"/>
      <c r="R98" s="4"/>
    </row>
    <row r="99" spans="1:18" ht="16.5" customHeight="1">
      <c r="A99" s="4"/>
      <c r="B99" s="4"/>
      <c r="C99" s="34"/>
      <c r="D99" s="4"/>
      <c r="E99" s="4"/>
      <c r="F99" s="4"/>
      <c r="G99" s="4"/>
      <c r="H99" s="4"/>
      <c r="I99" s="4"/>
      <c r="J99" s="4"/>
      <c r="K99" s="4"/>
      <c r="L99" s="4"/>
      <c r="M99" s="4"/>
      <c r="N99" s="4"/>
      <c r="P99" s="4"/>
      <c r="Q99" s="4"/>
      <c r="R99" s="4"/>
    </row>
    <row r="100" spans="1:18" ht="16.5" customHeight="1">
      <c r="A100" s="4"/>
      <c r="B100" s="4"/>
      <c r="C100" s="34"/>
      <c r="D100" s="4"/>
      <c r="E100" s="4"/>
      <c r="F100" s="4"/>
      <c r="G100" s="4"/>
      <c r="H100" s="4"/>
      <c r="I100" s="4"/>
      <c r="J100" s="4"/>
      <c r="K100" s="4"/>
      <c r="L100" s="4"/>
      <c r="M100" s="4"/>
      <c r="N100" s="4"/>
      <c r="P100" s="4"/>
      <c r="Q100" s="4"/>
      <c r="R100" s="4"/>
    </row>
    <row r="101" spans="1:18" ht="16.5" customHeight="1">
      <c r="A101" s="4"/>
      <c r="B101" s="4"/>
      <c r="C101" s="34"/>
      <c r="D101" s="4"/>
      <c r="E101" s="4"/>
      <c r="F101" s="4"/>
      <c r="G101" s="4"/>
      <c r="H101" s="4"/>
      <c r="I101" s="4"/>
      <c r="J101" s="4"/>
      <c r="K101" s="4"/>
      <c r="L101" s="4"/>
      <c r="M101" s="4"/>
      <c r="N101" s="4"/>
      <c r="P101" s="4"/>
      <c r="Q101" s="4"/>
      <c r="R101" s="4"/>
    </row>
    <row r="102" spans="1:18" ht="16.5" customHeight="1">
      <c r="A102" s="4"/>
      <c r="B102" s="4"/>
      <c r="C102" s="34"/>
      <c r="D102" s="4"/>
      <c r="E102" s="4"/>
      <c r="F102" s="4"/>
      <c r="G102" s="4"/>
      <c r="H102" s="4"/>
      <c r="I102" s="4"/>
      <c r="J102" s="4"/>
      <c r="K102" s="4"/>
      <c r="L102" s="4"/>
      <c r="M102" s="4"/>
      <c r="N102" s="4"/>
      <c r="P102" s="4"/>
      <c r="Q102" s="4"/>
      <c r="R102" s="4"/>
    </row>
    <row r="103" spans="1:18" ht="16.5" customHeight="1">
      <c r="A103" s="4"/>
      <c r="B103" s="4"/>
      <c r="C103" s="34"/>
      <c r="D103" s="4"/>
      <c r="E103" s="4"/>
      <c r="F103" s="4"/>
      <c r="G103" s="4"/>
      <c r="H103" s="4"/>
      <c r="I103" s="4"/>
      <c r="J103" s="4"/>
      <c r="K103" s="4"/>
      <c r="L103" s="4"/>
      <c r="M103" s="4"/>
      <c r="N103" s="4"/>
      <c r="P103" s="4"/>
      <c r="Q103" s="4"/>
      <c r="R103" s="4"/>
    </row>
    <row r="104" spans="1:18" ht="16.5" customHeight="1">
      <c r="A104" s="4"/>
      <c r="B104" s="4"/>
      <c r="C104" s="34"/>
      <c r="D104" s="4"/>
      <c r="E104" s="4"/>
      <c r="F104" s="4"/>
      <c r="G104" s="4"/>
      <c r="H104" s="4"/>
      <c r="I104" s="4"/>
      <c r="J104" s="4"/>
      <c r="K104" s="4"/>
      <c r="L104" s="4"/>
      <c r="M104" s="4"/>
      <c r="N104" s="4"/>
      <c r="P104" s="4"/>
      <c r="Q104" s="4"/>
      <c r="R104" s="4"/>
    </row>
    <row r="105" spans="1:18" ht="16.5" customHeight="1">
      <c r="A105" s="4"/>
      <c r="B105" s="4"/>
      <c r="C105" s="34"/>
      <c r="D105" s="4"/>
      <c r="E105" s="4"/>
      <c r="F105" s="4"/>
      <c r="G105" s="4"/>
      <c r="H105" s="4"/>
      <c r="I105" s="4"/>
      <c r="J105" s="4"/>
      <c r="K105" s="4"/>
      <c r="L105" s="4"/>
      <c r="M105" s="4"/>
      <c r="N105" s="4"/>
      <c r="P105" s="4"/>
      <c r="Q105" s="4"/>
      <c r="R105" s="4"/>
    </row>
    <row r="106" spans="1:18" ht="16.5" customHeight="1">
      <c r="A106" s="4"/>
      <c r="B106" s="4"/>
      <c r="C106" s="34"/>
      <c r="D106" s="4"/>
      <c r="E106" s="4"/>
      <c r="F106" s="4"/>
      <c r="G106" s="4"/>
      <c r="H106" s="4"/>
      <c r="I106" s="4"/>
      <c r="J106" s="4"/>
      <c r="K106" s="4"/>
      <c r="L106" s="4"/>
      <c r="M106" s="4"/>
      <c r="N106" s="4"/>
      <c r="P106" s="4"/>
      <c r="Q106" s="4"/>
      <c r="R106" s="4"/>
    </row>
    <row r="107" spans="1:18" ht="16.5" customHeight="1">
      <c r="A107" s="4"/>
      <c r="B107" s="4"/>
      <c r="C107" s="34"/>
      <c r="D107" s="4"/>
      <c r="E107" s="4"/>
      <c r="F107" s="4"/>
      <c r="G107" s="4"/>
      <c r="H107" s="4"/>
      <c r="I107" s="4"/>
      <c r="J107" s="4"/>
      <c r="K107" s="4"/>
      <c r="L107" s="4"/>
      <c r="M107" s="4"/>
      <c r="N107" s="4"/>
      <c r="P107" s="4"/>
      <c r="Q107" s="4"/>
      <c r="R107" s="4"/>
    </row>
    <row r="108" spans="1:18" ht="16.5" customHeight="1">
      <c r="A108" s="4"/>
      <c r="B108" s="4"/>
      <c r="C108" s="34"/>
      <c r="D108" s="4"/>
      <c r="E108" s="4"/>
      <c r="F108" s="4"/>
      <c r="G108" s="4"/>
      <c r="H108" s="4"/>
      <c r="I108" s="4"/>
      <c r="J108" s="4"/>
      <c r="K108" s="4"/>
      <c r="L108" s="4"/>
      <c r="M108" s="4"/>
      <c r="N108" s="4"/>
      <c r="P108" s="4"/>
      <c r="Q108" s="4"/>
      <c r="R108" s="4"/>
    </row>
    <row r="109" spans="1:18" ht="16.5" customHeight="1">
      <c r="A109" s="4"/>
      <c r="B109" s="4"/>
      <c r="C109" s="34"/>
      <c r="D109" s="4"/>
      <c r="E109" s="4"/>
      <c r="F109" s="4"/>
      <c r="G109" s="4"/>
      <c r="H109" s="4"/>
      <c r="I109" s="4"/>
      <c r="J109" s="4"/>
      <c r="K109" s="4"/>
      <c r="L109" s="4"/>
      <c r="M109" s="4"/>
      <c r="N109" s="4"/>
      <c r="P109" s="4"/>
      <c r="Q109" s="4"/>
      <c r="R109" s="4"/>
    </row>
    <row r="110" spans="1:18" ht="16.5" customHeight="1">
      <c r="A110" s="4"/>
      <c r="B110" s="4"/>
      <c r="C110" s="34"/>
      <c r="D110" s="4"/>
      <c r="E110" s="4"/>
      <c r="F110" s="4"/>
      <c r="G110" s="4"/>
      <c r="H110" s="4"/>
      <c r="I110" s="4"/>
      <c r="J110" s="4"/>
      <c r="K110" s="4"/>
      <c r="L110" s="4"/>
      <c r="M110" s="4"/>
      <c r="N110" s="4"/>
      <c r="P110" s="4"/>
      <c r="Q110" s="4"/>
      <c r="R110" s="4"/>
    </row>
    <row r="111" spans="1:18" ht="16.5" customHeight="1">
      <c r="A111" s="4"/>
      <c r="B111" s="4"/>
      <c r="C111" s="34"/>
      <c r="D111" s="4"/>
      <c r="E111" s="4"/>
      <c r="F111" s="4"/>
      <c r="G111" s="4"/>
      <c r="H111" s="4"/>
      <c r="I111" s="4"/>
      <c r="J111" s="4"/>
      <c r="K111" s="4"/>
      <c r="L111" s="4"/>
      <c r="M111" s="4"/>
      <c r="N111" s="4"/>
      <c r="P111" s="4"/>
      <c r="Q111" s="4"/>
      <c r="R111" s="4"/>
    </row>
    <row r="112" spans="1:18" ht="16.5" customHeight="1">
      <c r="A112" s="4"/>
      <c r="B112" s="4"/>
      <c r="C112" s="34"/>
      <c r="D112" s="4"/>
      <c r="E112" s="4"/>
      <c r="F112" s="4"/>
      <c r="G112" s="4"/>
      <c r="H112" s="4"/>
      <c r="I112" s="4"/>
      <c r="J112" s="4"/>
      <c r="K112" s="4"/>
      <c r="L112" s="4"/>
      <c r="M112" s="4"/>
      <c r="N112" s="4"/>
      <c r="P112" s="4"/>
      <c r="Q112" s="4"/>
      <c r="R112" s="4"/>
    </row>
    <row r="113" spans="1:18" ht="16.5" customHeight="1">
      <c r="A113" s="4"/>
      <c r="B113" s="4"/>
      <c r="C113" s="34"/>
      <c r="D113" s="4"/>
      <c r="E113" s="4"/>
      <c r="F113" s="4"/>
      <c r="G113" s="4"/>
      <c r="H113" s="4"/>
      <c r="I113" s="4"/>
      <c r="J113" s="4"/>
      <c r="K113" s="4"/>
      <c r="L113" s="4"/>
      <c r="M113" s="4"/>
      <c r="N113" s="4"/>
      <c r="P113" s="4"/>
      <c r="Q113" s="4"/>
      <c r="R113" s="4"/>
    </row>
    <row r="114" spans="1:18" ht="16.5" customHeight="1">
      <c r="A114" s="4"/>
      <c r="B114" s="4"/>
      <c r="C114" s="34"/>
      <c r="D114" s="4"/>
      <c r="E114" s="4"/>
      <c r="F114" s="4"/>
      <c r="G114" s="4"/>
      <c r="H114" s="4"/>
      <c r="I114" s="4"/>
      <c r="J114" s="4"/>
      <c r="K114" s="4"/>
      <c r="L114" s="4"/>
      <c r="M114" s="4"/>
      <c r="N114" s="4"/>
      <c r="P114" s="4"/>
      <c r="Q114" s="4"/>
      <c r="R114" s="4"/>
    </row>
    <row r="115" spans="1:18" ht="16.5" customHeight="1">
      <c r="A115" s="4"/>
      <c r="B115" s="4"/>
      <c r="C115" s="34"/>
      <c r="D115" s="4"/>
      <c r="E115" s="4"/>
      <c r="F115" s="4"/>
      <c r="G115" s="4"/>
      <c r="H115" s="4"/>
      <c r="I115" s="4"/>
      <c r="J115" s="4"/>
      <c r="K115" s="4"/>
      <c r="L115" s="4"/>
      <c r="M115" s="4"/>
      <c r="N115" s="4"/>
      <c r="P115" s="4"/>
      <c r="Q115" s="4"/>
      <c r="R115" s="4"/>
    </row>
    <row r="116" spans="1:18" ht="16.5" customHeight="1">
      <c r="A116" s="4"/>
      <c r="B116" s="4"/>
      <c r="C116" s="34"/>
      <c r="D116" s="4"/>
      <c r="E116" s="4"/>
      <c r="F116" s="4"/>
      <c r="G116" s="4"/>
      <c r="H116" s="4"/>
      <c r="I116" s="4"/>
      <c r="J116" s="4"/>
      <c r="K116" s="4"/>
      <c r="L116" s="4"/>
      <c r="M116" s="4"/>
      <c r="N116" s="4"/>
      <c r="P116" s="4"/>
      <c r="Q116" s="4"/>
      <c r="R116" s="4"/>
    </row>
    <row r="117" spans="1:18" ht="16.5" customHeight="1">
      <c r="A117" s="4"/>
      <c r="B117" s="4"/>
      <c r="C117" s="34"/>
      <c r="D117" s="4"/>
      <c r="E117" s="4"/>
      <c r="F117" s="4"/>
      <c r="G117" s="4"/>
      <c r="H117" s="4"/>
      <c r="I117" s="4"/>
      <c r="J117" s="4"/>
      <c r="K117" s="4"/>
      <c r="L117" s="4"/>
      <c r="M117" s="4"/>
      <c r="N117" s="4"/>
      <c r="P117" s="4"/>
      <c r="Q117" s="4"/>
      <c r="R117" s="4"/>
    </row>
    <row r="118" spans="1:18" ht="16.5" customHeight="1">
      <c r="A118" s="4"/>
      <c r="B118" s="4"/>
      <c r="C118" s="34"/>
      <c r="D118" s="4"/>
      <c r="E118" s="4"/>
      <c r="F118" s="4"/>
      <c r="G118" s="4"/>
      <c r="H118" s="4"/>
      <c r="I118" s="4"/>
      <c r="J118" s="4"/>
      <c r="K118" s="4"/>
      <c r="L118" s="4"/>
      <c r="M118" s="4"/>
      <c r="N118" s="4"/>
      <c r="P118" s="4"/>
      <c r="Q118" s="4"/>
      <c r="R118" s="4"/>
    </row>
    <row r="119" spans="1:18" ht="16.5" customHeight="1">
      <c r="A119" s="4"/>
      <c r="B119" s="4"/>
      <c r="C119" s="34"/>
      <c r="D119" s="4"/>
      <c r="E119" s="4"/>
      <c r="F119" s="4"/>
      <c r="G119" s="4"/>
      <c r="H119" s="4"/>
      <c r="I119" s="4"/>
      <c r="J119" s="4"/>
      <c r="K119" s="4"/>
      <c r="L119" s="4"/>
      <c r="M119" s="4"/>
      <c r="N119" s="4"/>
      <c r="P119" s="4"/>
      <c r="Q119" s="4"/>
      <c r="R119" s="4"/>
    </row>
    <row r="120" spans="1:18" ht="16.5" customHeight="1">
      <c r="A120" s="4"/>
      <c r="B120" s="4"/>
      <c r="C120" s="34"/>
      <c r="D120" s="4"/>
      <c r="E120" s="4"/>
      <c r="F120" s="4"/>
      <c r="G120" s="4"/>
      <c r="H120" s="4"/>
      <c r="I120" s="4"/>
      <c r="J120" s="4"/>
      <c r="K120" s="4"/>
      <c r="L120" s="4"/>
      <c r="M120" s="4"/>
      <c r="N120" s="4"/>
      <c r="P120" s="4"/>
      <c r="Q120" s="4"/>
      <c r="R120" s="4"/>
    </row>
    <row r="121" spans="1:18" ht="16.5" customHeight="1">
      <c r="A121" s="4"/>
      <c r="B121" s="4"/>
      <c r="C121" s="34"/>
      <c r="D121" s="4"/>
      <c r="E121" s="4"/>
      <c r="F121" s="4"/>
      <c r="G121" s="4"/>
      <c r="H121" s="4"/>
      <c r="I121" s="4"/>
      <c r="J121" s="4"/>
      <c r="K121" s="4"/>
      <c r="L121" s="4"/>
      <c r="M121" s="4"/>
      <c r="N121" s="4"/>
      <c r="P121" s="4"/>
      <c r="Q121" s="4"/>
      <c r="R121" s="4"/>
    </row>
    <row r="122" spans="1:18" ht="16.5" customHeight="1">
      <c r="A122" s="4"/>
      <c r="B122" s="4"/>
      <c r="C122" s="34"/>
      <c r="D122" s="4"/>
      <c r="E122" s="4"/>
      <c r="F122" s="4"/>
      <c r="G122" s="4"/>
      <c r="H122" s="4"/>
      <c r="I122" s="4"/>
      <c r="J122" s="4"/>
      <c r="K122" s="4"/>
      <c r="L122" s="4"/>
      <c r="M122" s="4"/>
      <c r="N122" s="4"/>
      <c r="P122" s="4"/>
      <c r="Q122" s="4"/>
      <c r="R122" s="4"/>
    </row>
    <row r="123" spans="1:18" ht="16.5" customHeight="1">
      <c r="A123" s="4"/>
      <c r="B123" s="4"/>
      <c r="C123" s="34"/>
      <c r="D123" s="4"/>
      <c r="E123" s="4"/>
      <c r="F123" s="4"/>
      <c r="G123" s="4"/>
      <c r="H123" s="4"/>
      <c r="I123" s="4"/>
      <c r="J123" s="4"/>
      <c r="K123" s="4"/>
      <c r="L123" s="4"/>
      <c r="M123" s="4"/>
      <c r="N123" s="4"/>
      <c r="P123" s="4"/>
      <c r="Q123" s="4"/>
      <c r="R123" s="4"/>
    </row>
    <row r="124" spans="1:18" ht="16.5" customHeight="1">
      <c r="A124" s="4"/>
      <c r="B124" s="4"/>
      <c r="C124" s="34"/>
      <c r="D124" s="4"/>
      <c r="E124" s="4"/>
      <c r="F124" s="4"/>
      <c r="G124" s="4"/>
      <c r="H124" s="4"/>
      <c r="I124" s="4"/>
      <c r="J124" s="4"/>
      <c r="K124" s="4"/>
      <c r="L124" s="4"/>
      <c r="M124" s="4"/>
      <c r="N124" s="4"/>
      <c r="P124" s="4"/>
      <c r="Q124" s="4"/>
      <c r="R124" s="4"/>
    </row>
    <row r="125" spans="1:18" ht="16.5" customHeight="1">
      <c r="A125" s="4"/>
      <c r="B125" s="4"/>
      <c r="C125" s="34"/>
      <c r="D125" s="4"/>
      <c r="E125" s="4"/>
      <c r="F125" s="4"/>
      <c r="G125" s="4"/>
      <c r="H125" s="4"/>
      <c r="I125" s="4"/>
      <c r="J125" s="4"/>
      <c r="K125" s="4"/>
      <c r="L125" s="4"/>
      <c r="M125" s="4"/>
      <c r="N125" s="4"/>
      <c r="P125" s="4"/>
      <c r="Q125" s="4"/>
      <c r="R125" s="4"/>
    </row>
    <row r="126" spans="1:18" ht="16.5" customHeight="1">
      <c r="A126" s="4"/>
      <c r="B126" s="4"/>
      <c r="C126" s="34"/>
      <c r="D126" s="4"/>
      <c r="E126" s="4"/>
      <c r="F126" s="4"/>
      <c r="G126" s="4"/>
      <c r="H126" s="4"/>
      <c r="I126" s="4"/>
      <c r="J126" s="4"/>
      <c r="K126" s="4"/>
      <c r="L126" s="4"/>
      <c r="M126" s="4"/>
      <c r="N126" s="4"/>
      <c r="P126" s="4"/>
      <c r="Q126" s="4"/>
      <c r="R126" s="4"/>
    </row>
    <row r="127" spans="1:18" ht="16.5" customHeight="1">
      <c r="A127" s="4"/>
      <c r="B127" s="4"/>
      <c r="C127" s="34"/>
      <c r="D127" s="4"/>
      <c r="E127" s="4"/>
      <c r="F127" s="4"/>
      <c r="G127" s="4"/>
      <c r="H127" s="4"/>
      <c r="I127" s="4"/>
      <c r="J127" s="4"/>
      <c r="K127" s="4"/>
      <c r="L127" s="4"/>
      <c r="M127" s="4"/>
      <c r="N127" s="4"/>
      <c r="P127" s="4"/>
      <c r="Q127" s="4"/>
      <c r="R127" s="4"/>
    </row>
    <row r="128" spans="1:18" ht="16.5" customHeight="1">
      <c r="A128" s="4"/>
      <c r="B128" s="4"/>
      <c r="C128" s="34"/>
      <c r="D128" s="4"/>
      <c r="E128" s="4"/>
      <c r="F128" s="4"/>
      <c r="G128" s="4"/>
      <c r="H128" s="4"/>
      <c r="I128" s="4"/>
      <c r="J128" s="4"/>
      <c r="K128" s="4"/>
      <c r="L128" s="4"/>
      <c r="M128" s="4"/>
      <c r="N128" s="4"/>
      <c r="P128" s="4"/>
      <c r="Q128" s="4"/>
      <c r="R128" s="4"/>
    </row>
    <row r="129" spans="1:18" ht="16.5" customHeight="1">
      <c r="A129" s="4"/>
      <c r="B129" s="4"/>
      <c r="C129" s="34"/>
      <c r="D129" s="4"/>
      <c r="E129" s="4"/>
      <c r="F129" s="4"/>
      <c r="G129" s="4"/>
      <c r="H129" s="4"/>
      <c r="I129" s="4"/>
      <c r="J129" s="4"/>
      <c r="K129" s="4"/>
      <c r="L129" s="4"/>
      <c r="M129" s="4"/>
      <c r="N129" s="4"/>
      <c r="P129" s="4"/>
      <c r="Q129" s="4"/>
      <c r="R129" s="4"/>
    </row>
    <row r="130" spans="1:18" ht="16.5" customHeight="1">
      <c r="A130" s="4"/>
      <c r="B130" s="4"/>
      <c r="C130" s="34"/>
      <c r="D130" s="4"/>
      <c r="E130" s="4"/>
      <c r="F130" s="4"/>
      <c r="G130" s="4"/>
      <c r="H130" s="4"/>
      <c r="I130" s="4"/>
      <c r="J130" s="4"/>
      <c r="K130" s="4"/>
      <c r="L130" s="4"/>
      <c r="M130" s="4"/>
      <c r="N130" s="4"/>
      <c r="P130" s="4"/>
      <c r="Q130" s="4"/>
      <c r="R130" s="4"/>
    </row>
    <row r="131" spans="1:18" ht="16.5" customHeight="1">
      <c r="A131" s="4"/>
      <c r="B131" s="4"/>
      <c r="C131" s="34"/>
      <c r="D131" s="4"/>
      <c r="E131" s="4"/>
      <c r="F131" s="4"/>
      <c r="G131" s="4"/>
      <c r="H131" s="4"/>
      <c r="I131" s="4"/>
      <c r="J131" s="4"/>
      <c r="K131" s="4"/>
      <c r="L131" s="4"/>
      <c r="M131" s="4"/>
      <c r="N131" s="4"/>
      <c r="P131" s="4"/>
      <c r="Q131" s="4"/>
      <c r="R131" s="4"/>
    </row>
    <row r="132" spans="1:18" ht="16.5" customHeight="1">
      <c r="A132" s="4"/>
      <c r="B132" s="4"/>
      <c r="C132" s="34"/>
      <c r="D132" s="4"/>
      <c r="E132" s="4"/>
      <c r="F132" s="4"/>
      <c r="G132" s="4"/>
      <c r="H132" s="4"/>
      <c r="I132" s="4"/>
      <c r="J132" s="4"/>
      <c r="K132" s="4"/>
      <c r="L132" s="4"/>
      <c r="M132" s="4"/>
      <c r="N132" s="4"/>
      <c r="P132" s="4"/>
      <c r="Q132" s="4"/>
      <c r="R132" s="4"/>
    </row>
    <row r="133" spans="1:18" ht="16.5" customHeight="1">
      <c r="A133" s="4"/>
      <c r="B133" s="4"/>
      <c r="C133" s="34"/>
      <c r="D133" s="4"/>
      <c r="E133" s="4"/>
      <c r="F133" s="4"/>
      <c r="G133" s="4"/>
      <c r="H133" s="4"/>
      <c r="I133" s="4"/>
      <c r="J133" s="4"/>
      <c r="K133" s="4"/>
      <c r="L133" s="4"/>
      <c r="M133" s="4"/>
      <c r="N133" s="4"/>
      <c r="P133" s="4"/>
      <c r="Q133" s="4"/>
      <c r="R133" s="4"/>
    </row>
    <row r="134" spans="1:18" ht="16.5" customHeight="1">
      <c r="A134" s="4"/>
      <c r="B134" s="4"/>
      <c r="C134" s="34"/>
      <c r="D134" s="4"/>
      <c r="E134" s="4"/>
      <c r="F134" s="4"/>
      <c r="G134" s="4"/>
      <c r="H134" s="4"/>
      <c r="I134" s="4"/>
      <c r="J134" s="4"/>
      <c r="K134" s="4"/>
      <c r="L134" s="4"/>
      <c r="M134" s="4"/>
      <c r="N134" s="4"/>
      <c r="P134" s="4"/>
      <c r="Q134" s="4"/>
      <c r="R134" s="4"/>
    </row>
    <row r="135" spans="1:18" ht="16.5" customHeight="1">
      <c r="A135" s="4"/>
      <c r="B135" s="4"/>
      <c r="C135" s="34"/>
      <c r="D135" s="4"/>
      <c r="E135" s="4"/>
      <c r="F135" s="4"/>
      <c r="G135" s="4"/>
      <c r="H135" s="4"/>
      <c r="I135" s="4"/>
      <c r="J135" s="4"/>
      <c r="K135" s="4"/>
      <c r="L135" s="4"/>
      <c r="M135" s="4"/>
      <c r="N135" s="4"/>
      <c r="P135" s="4"/>
      <c r="Q135" s="4"/>
      <c r="R135" s="4"/>
    </row>
    <row r="136" spans="1:18" ht="16.5" customHeight="1">
      <c r="A136" s="4"/>
      <c r="B136" s="4"/>
      <c r="C136" s="34"/>
      <c r="D136" s="4"/>
      <c r="E136" s="4"/>
      <c r="F136" s="4"/>
      <c r="G136" s="4"/>
      <c r="H136" s="4"/>
      <c r="I136" s="4"/>
      <c r="J136" s="4"/>
      <c r="K136" s="4"/>
      <c r="L136" s="4"/>
      <c r="M136" s="4"/>
      <c r="N136" s="4"/>
      <c r="P136" s="4"/>
      <c r="Q136" s="4"/>
      <c r="R136" s="4"/>
    </row>
    <row r="137" spans="1:18" ht="16.5" customHeight="1">
      <c r="A137" s="4"/>
      <c r="B137" s="4"/>
      <c r="C137" s="34"/>
      <c r="D137" s="4"/>
      <c r="E137" s="4"/>
      <c r="F137" s="4"/>
      <c r="G137" s="4"/>
      <c r="H137" s="4"/>
      <c r="I137" s="4"/>
      <c r="J137" s="4"/>
      <c r="K137" s="4"/>
      <c r="L137" s="4"/>
      <c r="M137" s="4"/>
      <c r="N137" s="4"/>
      <c r="P137" s="4"/>
      <c r="Q137" s="4"/>
      <c r="R137" s="4"/>
    </row>
    <row r="138" spans="1:18" ht="16.5" customHeight="1">
      <c r="A138" s="4"/>
      <c r="B138" s="4"/>
      <c r="C138" s="34"/>
      <c r="D138" s="4"/>
      <c r="E138" s="4"/>
      <c r="F138" s="4"/>
      <c r="G138" s="4"/>
      <c r="H138" s="4"/>
      <c r="I138" s="4"/>
      <c r="J138" s="4"/>
      <c r="K138" s="4"/>
      <c r="L138" s="4"/>
      <c r="M138" s="4"/>
      <c r="N138" s="4"/>
      <c r="P138" s="4"/>
      <c r="Q138" s="4"/>
      <c r="R138" s="4"/>
    </row>
    <row r="139" spans="1:18" ht="16.5" customHeight="1">
      <c r="A139" s="4"/>
      <c r="B139" s="4"/>
      <c r="C139" s="34"/>
      <c r="D139" s="4"/>
      <c r="E139" s="4"/>
      <c r="F139" s="4"/>
      <c r="G139" s="4"/>
      <c r="H139" s="4"/>
      <c r="I139" s="4"/>
      <c r="J139" s="4"/>
      <c r="K139" s="4"/>
      <c r="L139" s="4"/>
      <c r="M139" s="4"/>
      <c r="N139" s="4"/>
      <c r="P139" s="4"/>
      <c r="Q139" s="4"/>
      <c r="R139" s="4"/>
    </row>
    <row r="140" spans="1:18" ht="16.5" customHeight="1">
      <c r="A140" s="4"/>
      <c r="B140" s="4"/>
      <c r="C140" s="34"/>
      <c r="D140" s="4"/>
      <c r="E140" s="4"/>
      <c r="F140" s="4"/>
      <c r="G140" s="4"/>
      <c r="H140" s="4"/>
      <c r="I140" s="4"/>
      <c r="J140" s="4"/>
      <c r="K140" s="4"/>
      <c r="L140" s="4"/>
      <c r="M140" s="4"/>
      <c r="N140" s="4"/>
      <c r="P140" s="4"/>
      <c r="Q140" s="4"/>
      <c r="R140" s="4"/>
    </row>
    <row r="141" spans="1:18" ht="16.5" customHeight="1">
      <c r="A141" s="4"/>
      <c r="B141" s="4"/>
      <c r="C141" s="34"/>
      <c r="D141" s="4"/>
      <c r="E141" s="4"/>
      <c r="F141" s="4"/>
      <c r="G141" s="4"/>
      <c r="H141" s="4"/>
      <c r="I141" s="4"/>
      <c r="J141" s="4"/>
      <c r="K141" s="4"/>
      <c r="L141" s="4"/>
      <c r="M141" s="4"/>
      <c r="N141" s="4"/>
      <c r="P141" s="4"/>
      <c r="Q141" s="4"/>
      <c r="R141" s="4"/>
    </row>
    <row r="142" spans="1:18" ht="16.5" customHeight="1">
      <c r="A142" s="4"/>
      <c r="B142" s="4"/>
      <c r="C142" s="34"/>
      <c r="D142" s="4"/>
      <c r="E142" s="4"/>
      <c r="F142" s="4"/>
      <c r="G142" s="4"/>
      <c r="H142" s="4"/>
      <c r="I142" s="4"/>
      <c r="J142" s="4"/>
      <c r="K142" s="4"/>
      <c r="L142" s="4"/>
      <c r="M142" s="4"/>
      <c r="N142" s="4"/>
      <c r="P142" s="4"/>
      <c r="Q142" s="4"/>
      <c r="R142" s="4"/>
    </row>
    <row r="143" spans="1:18" ht="16.5" customHeight="1">
      <c r="A143" s="4"/>
      <c r="B143" s="4"/>
      <c r="C143" s="34"/>
      <c r="D143" s="4"/>
      <c r="E143" s="4"/>
      <c r="F143" s="4"/>
      <c r="G143" s="4"/>
      <c r="H143" s="4"/>
      <c r="I143" s="4"/>
      <c r="J143" s="4"/>
      <c r="K143" s="4"/>
      <c r="L143" s="4"/>
      <c r="M143" s="4"/>
      <c r="N143" s="4"/>
      <c r="P143" s="4"/>
      <c r="Q143" s="4"/>
      <c r="R143" s="4"/>
    </row>
    <row r="144" spans="1:18" ht="16.5" customHeight="1">
      <c r="A144" s="4"/>
      <c r="B144" s="4"/>
      <c r="C144" s="34"/>
      <c r="D144" s="4"/>
      <c r="E144" s="4"/>
      <c r="F144" s="4"/>
      <c r="G144" s="4"/>
      <c r="H144" s="4"/>
      <c r="I144" s="4"/>
      <c r="J144" s="4"/>
      <c r="K144" s="4"/>
      <c r="L144" s="4"/>
      <c r="M144" s="4"/>
      <c r="N144" s="4"/>
      <c r="P144" s="4"/>
      <c r="Q144" s="4"/>
      <c r="R144" s="4"/>
    </row>
    <row r="145" spans="1:18" ht="16.5" customHeight="1">
      <c r="A145" s="4"/>
      <c r="B145" s="4"/>
      <c r="C145" s="34"/>
      <c r="D145" s="4"/>
      <c r="E145" s="4"/>
      <c r="F145" s="4"/>
      <c r="G145" s="4"/>
      <c r="H145" s="4"/>
      <c r="I145" s="4"/>
      <c r="J145" s="4"/>
      <c r="K145" s="4"/>
      <c r="L145" s="4"/>
      <c r="M145" s="4"/>
      <c r="N145" s="4"/>
      <c r="P145" s="4"/>
      <c r="Q145" s="4"/>
      <c r="R145" s="4"/>
    </row>
    <row r="146" spans="1:18" ht="16.5" customHeight="1">
      <c r="A146" s="4"/>
      <c r="B146" s="4"/>
      <c r="C146" s="34"/>
      <c r="D146" s="4"/>
      <c r="E146" s="4"/>
      <c r="F146" s="4"/>
      <c r="G146" s="4"/>
      <c r="H146" s="4"/>
      <c r="I146" s="4"/>
      <c r="J146" s="4"/>
      <c r="K146" s="4"/>
      <c r="L146" s="4"/>
      <c r="M146" s="4"/>
      <c r="N146" s="4"/>
      <c r="P146" s="4"/>
      <c r="Q146" s="4"/>
      <c r="R146" s="4"/>
    </row>
    <row r="147" spans="1:18" ht="16.5" customHeight="1">
      <c r="A147" s="4"/>
      <c r="B147" s="4"/>
      <c r="C147" s="34"/>
      <c r="D147" s="4"/>
      <c r="E147" s="4"/>
      <c r="F147" s="4"/>
      <c r="G147" s="4"/>
      <c r="H147" s="4"/>
      <c r="I147" s="4"/>
      <c r="J147" s="4"/>
      <c r="K147" s="4"/>
      <c r="L147" s="4"/>
      <c r="M147" s="4"/>
      <c r="N147" s="4"/>
      <c r="P147" s="4"/>
      <c r="Q147" s="4"/>
      <c r="R147" s="4"/>
    </row>
    <row r="148" spans="1:18" ht="16.5" customHeight="1">
      <c r="A148" s="4"/>
      <c r="B148" s="4"/>
      <c r="C148" s="34"/>
      <c r="D148" s="4"/>
      <c r="E148" s="4"/>
      <c r="F148" s="4"/>
      <c r="G148" s="4"/>
      <c r="H148" s="4"/>
      <c r="I148" s="4"/>
      <c r="J148" s="4"/>
      <c r="K148" s="4"/>
      <c r="L148" s="4"/>
      <c r="M148" s="4"/>
      <c r="N148" s="4"/>
      <c r="P148" s="4"/>
      <c r="Q148" s="4"/>
      <c r="R148" s="4"/>
    </row>
    <row r="149" spans="1:18" ht="16.5" customHeight="1">
      <c r="A149" s="4"/>
      <c r="B149" s="4"/>
      <c r="C149" s="34"/>
      <c r="D149" s="4"/>
      <c r="E149" s="4"/>
      <c r="F149" s="4"/>
      <c r="G149" s="4"/>
      <c r="H149" s="4"/>
      <c r="I149" s="4"/>
      <c r="J149" s="4"/>
      <c r="K149" s="4"/>
      <c r="L149" s="4"/>
      <c r="M149" s="4"/>
      <c r="N149" s="4"/>
      <c r="P149" s="4"/>
      <c r="Q149" s="4"/>
      <c r="R149" s="4"/>
    </row>
    <row r="150" spans="1:18" ht="16.5" customHeight="1">
      <c r="A150" s="4"/>
      <c r="B150" s="4"/>
      <c r="C150" s="34"/>
      <c r="D150" s="4"/>
      <c r="E150" s="4"/>
      <c r="F150" s="4"/>
      <c r="G150" s="4"/>
      <c r="H150" s="4"/>
      <c r="I150" s="4"/>
      <c r="J150" s="4"/>
      <c r="K150" s="4"/>
      <c r="L150" s="4"/>
      <c r="M150" s="4"/>
      <c r="N150" s="4"/>
      <c r="P150" s="4"/>
      <c r="Q150" s="4"/>
      <c r="R150" s="4"/>
    </row>
    <row r="151" spans="1:18" ht="16.5" customHeight="1">
      <c r="A151" s="4"/>
      <c r="B151" s="4"/>
      <c r="C151" s="34"/>
      <c r="D151" s="4"/>
      <c r="E151" s="4"/>
      <c r="F151" s="4"/>
      <c r="G151" s="4"/>
      <c r="H151" s="4"/>
      <c r="I151" s="4"/>
      <c r="J151" s="4"/>
      <c r="K151" s="4"/>
      <c r="L151" s="4"/>
      <c r="M151" s="4"/>
      <c r="N151" s="4"/>
      <c r="P151" s="4"/>
      <c r="Q151" s="4"/>
      <c r="R151" s="4"/>
    </row>
    <row r="152" spans="1:18" ht="16.5" customHeight="1">
      <c r="A152" s="4"/>
      <c r="B152" s="4"/>
      <c r="C152" s="34"/>
      <c r="D152" s="4"/>
      <c r="E152" s="4"/>
      <c r="F152" s="4"/>
      <c r="G152" s="4"/>
      <c r="H152" s="4"/>
      <c r="I152" s="4"/>
      <c r="J152" s="4"/>
      <c r="K152" s="4"/>
      <c r="L152" s="4"/>
      <c r="M152" s="4"/>
      <c r="N152" s="4"/>
      <c r="P152" s="4"/>
      <c r="Q152" s="4"/>
      <c r="R152" s="4"/>
    </row>
    <row r="153" spans="1:18" ht="16.5" customHeight="1">
      <c r="A153" s="4"/>
      <c r="B153" s="4"/>
      <c r="C153" s="34"/>
      <c r="D153" s="4"/>
      <c r="E153" s="4"/>
      <c r="F153" s="4"/>
      <c r="G153" s="4"/>
      <c r="H153" s="4"/>
      <c r="I153" s="4"/>
      <c r="J153" s="4"/>
      <c r="K153" s="4"/>
      <c r="L153" s="4"/>
      <c r="M153" s="4"/>
      <c r="N153" s="4"/>
      <c r="P153" s="4"/>
      <c r="Q153" s="4"/>
      <c r="R153" s="4"/>
    </row>
    <row r="154" spans="1:18" ht="16.5" customHeight="1">
      <c r="A154" s="4"/>
      <c r="B154" s="4"/>
      <c r="C154" s="34"/>
      <c r="D154" s="4"/>
      <c r="E154" s="4"/>
      <c r="F154" s="4"/>
      <c r="G154" s="4"/>
      <c r="H154" s="4"/>
      <c r="I154" s="4"/>
      <c r="J154" s="4"/>
      <c r="K154" s="4"/>
      <c r="L154" s="4"/>
      <c r="M154" s="4"/>
      <c r="N154" s="4"/>
      <c r="P154" s="4"/>
      <c r="Q154" s="4"/>
      <c r="R154" s="4"/>
    </row>
    <row r="155" spans="1:18" ht="16.5" customHeight="1">
      <c r="A155" s="4"/>
      <c r="B155" s="4"/>
      <c r="C155" s="34"/>
      <c r="D155" s="4"/>
      <c r="E155" s="4"/>
      <c r="F155" s="4"/>
      <c r="G155" s="4"/>
      <c r="H155" s="4"/>
      <c r="I155" s="4"/>
      <c r="J155" s="4"/>
      <c r="K155" s="4"/>
      <c r="L155" s="4"/>
      <c r="M155" s="4"/>
      <c r="N155" s="4"/>
      <c r="P155" s="4"/>
      <c r="Q155" s="4"/>
      <c r="R155" s="4"/>
    </row>
    <row r="156" spans="1:18" ht="16.5" customHeight="1">
      <c r="A156" s="4"/>
      <c r="B156" s="4"/>
      <c r="C156" s="34"/>
      <c r="D156" s="4"/>
      <c r="E156" s="4"/>
      <c r="F156" s="4"/>
      <c r="G156" s="4"/>
      <c r="H156" s="4"/>
      <c r="I156" s="4"/>
      <c r="J156" s="4"/>
      <c r="K156" s="4"/>
      <c r="L156" s="4"/>
      <c r="M156" s="4"/>
      <c r="N156" s="4"/>
      <c r="P156" s="4"/>
      <c r="Q156" s="4"/>
      <c r="R156" s="4"/>
    </row>
    <row r="157" spans="1:18" ht="16.5" customHeight="1">
      <c r="A157" s="4"/>
      <c r="B157" s="4"/>
      <c r="C157" s="34"/>
      <c r="D157" s="4"/>
      <c r="E157" s="4"/>
      <c r="F157" s="4"/>
      <c r="G157" s="4"/>
      <c r="H157" s="4"/>
      <c r="I157" s="4"/>
      <c r="J157" s="4"/>
      <c r="K157" s="4"/>
      <c r="L157" s="4"/>
      <c r="M157" s="4"/>
      <c r="N157" s="4"/>
      <c r="P157" s="4"/>
      <c r="Q157" s="4"/>
      <c r="R157" s="4"/>
    </row>
    <row r="158" spans="1:18" ht="16.5" customHeight="1">
      <c r="A158" s="4"/>
      <c r="B158" s="4"/>
      <c r="C158" s="34"/>
      <c r="D158" s="4"/>
      <c r="E158" s="4"/>
      <c r="F158" s="4"/>
      <c r="G158" s="4"/>
      <c r="H158" s="4"/>
      <c r="I158" s="4"/>
      <c r="J158" s="4"/>
      <c r="K158" s="4"/>
      <c r="L158" s="4"/>
      <c r="M158" s="4"/>
      <c r="N158" s="4"/>
      <c r="P158" s="4"/>
      <c r="Q158" s="4"/>
      <c r="R158" s="4"/>
    </row>
    <row r="159" spans="1:18" ht="16.5" customHeight="1">
      <c r="A159" s="4"/>
      <c r="B159" s="4"/>
      <c r="C159" s="34"/>
      <c r="D159" s="4"/>
      <c r="E159" s="4"/>
      <c r="F159" s="4"/>
      <c r="G159" s="4"/>
      <c r="H159" s="4"/>
      <c r="I159" s="4"/>
      <c r="J159" s="4"/>
      <c r="K159" s="4"/>
      <c r="L159" s="4"/>
      <c r="M159" s="4"/>
      <c r="N159" s="4"/>
      <c r="P159" s="4"/>
      <c r="Q159" s="4"/>
      <c r="R159" s="4"/>
    </row>
    <row r="160" spans="1:18" ht="16.5" customHeight="1">
      <c r="A160" s="4"/>
      <c r="B160" s="4"/>
      <c r="C160" s="34"/>
      <c r="D160" s="4"/>
      <c r="E160" s="4"/>
      <c r="F160" s="4"/>
      <c r="G160" s="4"/>
      <c r="H160" s="4"/>
      <c r="I160" s="4"/>
      <c r="J160" s="4"/>
      <c r="K160" s="4"/>
      <c r="L160" s="4"/>
      <c r="M160" s="4"/>
      <c r="N160" s="4"/>
      <c r="P160" s="4"/>
      <c r="Q160" s="4"/>
      <c r="R160" s="4"/>
    </row>
    <row r="161" spans="1:18" ht="16.5" customHeight="1">
      <c r="A161" s="4"/>
      <c r="B161" s="4"/>
      <c r="C161" s="34"/>
      <c r="D161" s="4"/>
      <c r="E161" s="4"/>
      <c r="F161" s="4"/>
      <c r="G161" s="4"/>
      <c r="H161" s="4"/>
      <c r="I161" s="4"/>
      <c r="J161" s="4"/>
      <c r="K161" s="4"/>
      <c r="L161" s="4"/>
      <c r="M161" s="4"/>
      <c r="N161" s="4"/>
      <c r="P161" s="4"/>
      <c r="Q161" s="4"/>
      <c r="R161" s="4"/>
    </row>
    <row r="162" spans="1:18" ht="16.5" customHeight="1">
      <c r="A162" s="4"/>
      <c r="B162" s="4"/>
      <c r="C162" s="34"/>
      <c r="D162" s="4"/>
      <c r="E162" s="4"/>
      <c r="F162" s="4"/>
      <c r="G162" s="4"/>
      <c r="H162" s="4"/>
      <c r="I162" s="4"/>
      <c r="J162" s="4"/>
      <c r="K162" s="4"/>
      <c r="L162" s="4"/>
      <c r="M162" s="4"/>
      <c r="N162" s="4"/>
      <c r="P162" s="4"/>
      <c r="Q162" s="4"/>
      <c r="R162" s="4"/>
    </row>
    <row r="163" spans="1:18" ht="16.5" customHeight="1">
      <c r="A163" s="4"/>
      <c r="B163" s="4"/>
      <c r="C163" s="34"/>
      <c r="D163" s="4"/>
      <c r="E163" s="4"/>
      <c r="F163" s="4"/>
      <c r="G163" s="4"/>
      <c r="H163" s="4"/>
      <c r="I163" s="4"/>
      <c r="J163" s="4"/>
      <c r="K163" s="4"/>
      <c r="L163" s="4"/>
      <c r="M163" s="4"/>
      <c r="N163" s="4"/>
      <c r="P163" s="4"/>
      <c r="Q163" s="4"/>
      <c r="R163" s="4"/>
    </row>
    <row r="164" spans="1:18" ht="16.5" customHeight="1">
      <c r="A164" s="4"/>
      <c r="B164" s="4"/>
      <c r="C164" s="34"/>
      <c r="D164" s="4"/>
      <c r="E164" s="4"/>
      <c r="F164" s="4"/>
      <c r="G164" s="4"/>
      <c r="H164" s="4"/>
      <c r="I164" s="4"/>
      <c r="J164" s="4"/>
      <c r="K164" s="4"/>
      <c r="L164" s="4"/>
      <c r="M164" s="4"/>
      <c r="N164" s="4"/>
      <c r="P164" s="4"/>
      <c r="Q164" s="4"/>
      <c r="R164" s="4"/>
    </row>
    <row r="165" spans="1:18" ht="16.5" customHeight="1">
      <c r="A165" s="4"/>
      <c r="B165" s="4"/>
      <c r="C165" s="34"/>
      <c r="D165" s="4"/>
      <c r="E165" s="4"/>
      <c r="F165" s="4"/>
      <c r="G165" s="4"/>
      <c r="H165" s="4"/>
      <c r="I165" s="4"/>
      <c r="J165" s="4"/>
      <c r="K165" s="4"/>
      <c r="L165" s="4"/>
      <c r="M165" s="4"/>
      <c r="N165" s="4"/>
      <c r="P165" s="4"/>
      <c r="Q165" s="4"/>
      <c r="R165" s="4"/>
    </row>
    <row r="166" spans="1:18" ht="16.5" customHeight="1">
      <c r="A166" s="4"/>
      <c r="B166" s="4"/>
      <c r="C166" s="34"/>
      <c r="D166" s="4"/>
      <c r="E166" s="4"/>
      <c r="F166" s="4"/>
      <c r="G166" s="4"/>
      <c r="H166" s="4"/>
      <c r="I166" s="4"/>
      <c r="J166" s="4"/>
      <c r="K166" s="4"/>
      <c r="L166" s="4"/>
      <c r="M166" s="4"/>
      <c r="N166" s="4"/>
      <c r="P166" s="4"/>
      <c r="Q166" s="4"/>
      <c r="R166" s="4"/>
    </row>
    <row r="167" spans="1:18" ht="16.5" customHeight="1">
      <c r="A167" s="4"/>
      <c r="B167" s="4"/>
      <c r="C167" s="34"/>
      <c r="D167" s="4"/>
      <c r="E167" s="4"/>
      <c r="F167" s="4"/>
      <c r="G167" s="4"/>
      <c r="H167" s="4"/>
      <c r="I167" s="4"/>
      <c r="J167" s="4"/>
      <c r="K167" s="4"/>
      <c r="L167" s="4"/>
      <c r="M167" s="4"/>
      <c r="N167" s="4"/>
      <c r="P167" s="4"/>
      <c r="Q167" s="4"/>
      <c r="R167" s="4"/>
    </row>
    <row r="168" spans="1:18" ht="16.5" customHeight="1">
      <c r="A168" s="4"/>
      <c r="B168" s="4"/>
      <c r="C168" s="34"/>
      <c r="D168" s="4"/>
      <c r="E168" s="4"/>
      <c r="F168" s="4"/>
      <c r="G168" s="4"/>
      <c r="H168" s="4"/>
      <c r="I168" s="4"/>
      <c r="J168" s="4"/>
      <c r="K168" s="4"/>
      <c r="L168" s="4"/>
      <c r="M168" s="4"/>
      <c r="N168" s="4"/>
      <c r="P168" s="4"/>
      <c r="Q168" s="4"/>
      <c r="R168" s="4"/>
    </row>
    <row r="169" spans="1:18" ht="16.5" customHeight="1">
      <c r="A169" s="4"/>
      <c r="B169" s="4"/>
      <c r="C169" s="34"/>
      <c r="D169" s="4"/>
      <c r="E169" s="4"/>
      <c r="F169" s="4"/>
      <c r="G169" s="4"/>
      <c r="H169" s="4"/>
      <c r="I169" s="4"/>
      <c r="J169" s="4"/>
      <c r="K169" s="4"/>
      <c r="L169" s="4"/>
      <c r="M169" s="4"/>
      <c r="N169" s="4"/>
      <c r="P169" s="4"/>
      <c r="Q169" s="4"/>
      <c r="R169" s="4"/>
    </row>
    <row r="170" spans="1:18" ht="16.5" customHeight="1">
      <c r="A170" s="4"/>
      <c r="B170" s="4"/>
      <c r="C170" s="34"/>
      <c r="D170" s="4"/>
      <c r="E170" s="4"/>
      <c r="F170" s="4"/>
      <c r="G170" s="4"/>
      <c r="H170" s="4"/>
      <c r="I170" s="4"/>
      <c r="J170" s="4"/>
      <c r="K170" s="4"/>
      <c r="L170" s="4"/>
      <c r="M170" s="4"/>
      <c r="N170" s="4"/>
      <c r="P170" s="4"/>
      <c r="Q170" s="4"/>
      <c r="R170" s="4"/>
    </row>
    <row r="171" spans="1:18" ht="16.5" customHeight="1">
      <c r="A171" s="4"/>
      <c r="B171" s="4"/>
      <c r="C171" s="34"/>
      <c r="D171" s="4"/>
      <c r="E171" s="4"/>
      <c r="F171" s="4"/>
      <c r="G171" s="4"/>
      <c r="H171" s="4"/>
      <c r="I171" s="4"/>
      <c r="J171" s="4"/>
      <c r="K171" s="4"/>
      <c r="L171" s="4"/>
      <c r="M171" s="4"/>
      <c r="N171" s="4"/>
      <c r="P171" s="4"/>
      <c r="Q171" s="4"/>
      <c r="R171" s="4"/>
    </row>
    <row r="172" spans="1:18" ht="16.5" customHeight="1">
      <c r="A172" s="4"/>
      <c r="B172" s="4"/>
      <c r="C172" s="34"/>
      <c r="D172" s="4"/>
      <c r="E172" s="4"/>
      <c r="F172" s="4"/>
      <c r="G172" s="4"/>
      <c r="H172" s="4"/>
      <c r="I172" s="4"/>
      <c r="J172" s="4"/>
      <c r="K172" s="4"/>
      <c r="L172" s="4"/>
      <c r="M172" s="4"/>
      <c r="N172" s="4"/>
      <c r="P172" s="4"/>
      <c r="Q172" s="4"/>
      <c r="R172" s="4"/>
    </row>
    <row r="173" spans="1:18" ht="16.5" customHeight="1">
      <c r="A173" s="4"/>
      <c r="B173" s="4"/>
      <c r="C173" s="34"/>
      <c r="D173" s="4"/>
      <c r="E173" s="4"/>
      <c r="F173" s="4"/>
      <c r="G173" s="4"/>
      <c r="H173" s="4"/>
      <c r="I173" s="4"/>
      <c r="J173" s="4"/>
      <c r="K173" s="4"/>
      <c r="L173" s="4"/>
      <c r="M173" s="4"/>
      <c r="N173" s="4"/>
      <c r="P173" s="4"/>
      <c r="Q173" s="4"/>
      <c r="R173" s="4"/>
    </row>
    <row r="174" spans="1:18" ht="16.5" customHeight="1">
      <c r="A174" s="4"/>
      <c r="B174" s="4"/>
      <c r="C174" s="34"/>
      <c r="D174" s="4"/>
      <c r="E174" s="4"/>
      <c r="F174" s="4"/>
      <c r="G174" s="4"/>
      <c r="H174" s="4"/>
      <c r="I174" s="4"/>
      <c r="J174" s="4"/>
      <c r="K174" s="4"/>
      <c r="L174" s="4"/>
      <c r="M174" s="4"/>
      <c r="N174" s="4"/>
      <c r="P174" s="4"/>
      <c r="Q174" s="4"/>
      <c r="R174" s="4"/>
    </row>
    <row r="175" spans="1:18" ht="16.5" customHeight="1">
      <c r="A175" s="4"/>
      <c r="B175" s="4"/>
      <c r="C175" s="34"/>
      <c r="D175" s="4"/>
      <c r="E175" s="4"/>
      <c r="F175" s="4"/>
      <c r="G175" s="4"/>
      <c r="H175" s="4"/>
      <c r="I175" s="4"/>
      <c r="J175" s="4"/>
      <c r="K175" s="4"/>
      <c r="L175" s="4"/>
      <c r="M175" s="4"/>
      <c r="N175" s="4"/>
      <c r="P175" s="4"/>
      <c r="Q175" s="4"/>
      <c r="R175" s="4"/>
    </row>
    <row r="176" spans="1:18" ht="16.5" customHeight="1">
      <c r="A176" s="4"/>
      <c r="B176" s="4"/>
      <c r="C176" s="34"/>
      <c r="D176" s="4"/>
      <c r="E176" s="4"/>
      <c r="F176" s="4"/>
      <c r="G176" s="4"/>
      <c r="H176" s="4"/>
      <c r="I176" s="4"/>
      <c r="J176" s="4"/>
      <c r="K176" s="4"/>
      <c r="L176" s="4"/>
      <c r="M176" s="4"/>
      <c r="N176" s="4"/>
      <c r="P176" s="4"/>
      <c r="Q176" s="4"/>
      <c r="R176" s="4"/>
    </row>
    <row r="177" spans="1:18" ht="16.5" customHeight="1">
      <c r="A177" s="4"/>
      <c r="B177" s="4"/>
      <c r="C177" s="34"/>
      <c r="D177" s="4"/>
      <c r="E177" s="4"/>
      <c r="F177" s="4"/>
      <c r="G177" s="4"/>
      <c r="H177" s="4"/>
      <c r="I177" s="4"/>
      <c r="J177" s="4"/>
      <c r="K177" s="4"/>
      <c r="L177" s="4"/>
      <c r="M177" s="4"/>
      <c r="N177" s="4"/>
      <c r="P177" s="4"/>
      <c r="Q177" s="4"/>
      <c r="R177" s="4"/>
    </row>
    <row r="178" spans="1:18" ht="16.5" customHeight="1">
      <c r="A178" s="4"/>
      <c r="B178" s="4"/>
      <c r="C178" s="34"/>
      <c r="D178" s="4"/>
      <c r="E178" s="4"/>
      <c r="F178" s="4"/>
      <c r="G178" s="4"/>
      <c r="H178" s="4"/>
      <c r="I178" s="4"/>
      <c r="J178" s="4"/>
      <c r="K178" s="4"/>
      <c r="L178" s="4"/>
      <c r="M178" s="4"/>
      <c r="N178" s="4"/>
      <c r="P178" s="4"/>
      <c r="Q178" s="4"/>
      <c r="R178" s="4"/>
    </row>
    <row r="179" spans="1:18" ht="16.5" customHeight="1">
      <c r="A179" s="4"/>
      <c r="B179" s="4"/>
      <c r="C179" s="34"/>
      <c r="D179" s="4"/>
      <c r="E179" s="4"/>
      <c r="F179" s="4"/>
      <c r="G179" s="4"/>
      <c r="H179" s="4"/>
      <c r="I179" s="4"/>
      <c r="J179" s="4"/>
      <c r="K179" s="4"/>
      <c r="L179" s="4"/>
      <c r="M179" s="4"/>
      <c r="N179" s="4"/>
      <c r="P179" s="4"/>
      <c r="Q179" s="4"/>
      <c r="R179" s="4"/>
    </row>
    <row r="180" spans="1:18" ht="16.5" customHeight="1">
      <c r="A180" s="4"/>
      <c r="B180" s="4"/>
      <c r="C180" s="34"/>
      <c r="D180" s="4"/>
      <c r="E180" s="4"/>
      <c r="F180" s="4"/>
      <c r="G180" s="4"/>
      <c r="H180" s="4"/>
      <c r="I180" s="4"/>
      <c r="J180" s="4"/>
      <c r="K180" s="4"/>
      <c r="L180" s="4"/>
      <c r="M180" s="4"/>
      <c r="N180" s="4"/>
      <c r="P180" s="4"/>
      <c r="Q180" s="4"/>
      <c r="R180" s="4"/>
    </row>
    <row r="181" spans="1:18" ht="16.5" customHeight="1">
      <c r="A181" s="4"/>
      <c r="B181" s="4"/>
      <c r="C181" s="34"/>
      <c r="D181" s="4"/>
      <c r="E181" s="4"/>
      <c r="F181" s="4"/>
      <c r="G181" s="4"/>
      <c r="H181" s="4"/>
      <c r="I181" s="4"/>
      <c r="J181" s="4"/>
      <c r="K181" s="4"/>
      <c r="L181" s="4"/>
      <c r="M181" s="4"/>
      <c r="N181" s="4"/>
      <c r="P181" s="4"/>
      <c r="Q181" s="4"/>
      <c r="R181" s="4"/>
    </row>
    <row r="182" spans="1:18" ht="16.5" customHeight="1">
      <c r="A182" s="4"/>
      <c r="B182" s="4"/>
      <c r="C182" s="34"/>
      <c r="D182" s="4"/>
      <c r="E182" s="4"/>
      <c r="F182" s="4"/>
      <c r="G182" s="4"/>
      <c r="H182" s="4"/>
      <c r="I182" s="4"/>
      <c r="J182" s="4"/>
      <c r="K182" s="4"/>
      <c r="L182" s="4"/>
      <c r="M182" s="4"/>
      <c r="N182" s="4"/>
      <c r="P182" s="4"/>
      <c r="Q182" s="4"/>
      <c r="R182" s="4"/>
    </row>
    <row r="183" spans="1:18" ht="16.5" customHeight="1">
      <c r="A183" s="4"/>
      <c r="B183" s="4"/>
      <c r="C183" s="34"/>
      <c r="D183" s="4"/>
      <c r="E183" s="4"/>
      <c r="F183" s="4"/>
      <c r="G183" s="4"/>
      <c r="H183" s="4"/>
      <c r="I183" s="4"/>
      <c r="J183" s="4"/>
      <c r="K183" s="4"/>
      <c r="L183" s="4"/>
      <c r="M183" s="4"/>
      <c r="N183" s="4"/>
      <c r="P183" s="4"/>
      <c r="Q183" s="4"/>
      <c r="R183" s="4"/>
    </row>
    <row r="184" spans="1:18" ht="16.5" customHeight="1">
      <c r="A184" s="4"/>
      <c r="B184" s="4"/>
      <c r="C184" s="34"/>
      <c r="D184" s="4"/>
      <c r="E184" s="4"/>
      <c r="F184" s="4"/>
      <c r="G184" s="4"/>
      <c r="H184" s="4"/>
      <c r="I184" s="4"/>
      <c r="J184" s="4"/>
      <c r="K184" s="4"/>
      <c r="L184" s="4"/>
      <c r="M184" s="4"/>
      <c r="N184" s="4"/>
      <c r="P184" s="4"/>
      <c r="Q184" s="4"/>
      <c r="R184" s="4"/>
    </row>
    <row r="185" spans="1:18" ht="16.5" customHeight="1">
      <c r="A185" s="4"/>
      <c r="B185" s="4"/>
      <c r="C185" s="34"/>
      <c r="D185" s="4"/>
      <c r="E185" s="4"/>
      <c r="F185" s="4"/>
      <c r="G185" s="4"/>
      <c r="H185" s="4"/>
      <c r="I185" s="4"/>
      <c r="J185" s="4"/>
      <c r="K185" s="4"/>
      <c r="L185" s="4"/>
      <c r="M185" s="4"/>
      <c r="N185" s="4"/>
      <c r="P185" s="4"/>
      <c r="Q185" s="4"/>
      <c r="R185" s="4"/>
    </row>
    <row r="186" spans="1:18" ht="16.5" customHeight="1">
      <c r="A186" s="4"/>
      <c r="B186" s="4"/>
      <c r="C186" s="34"/>
      <c r="D186" s="4"/>
      <c r="E186" s="4"/>
      <c r="F186" s="4"/>
      <c r="G186" s="4"/>
      <c r="H186" s="4"/>
      <c r="I186" s="4"/>
      <c r="J186" s="4"/>
      <c r="K186" s="4"/>
      <c r="L186" s="4"/>
      <c r="M186" s="4"/>
      <c r="N186" s="4"/>
      <c r="P186" s="4"/>
      <c r="Q186" s="4"/>
      <c r="R186" s="4"/>
    </row>
    <row r="187" spans="1:18" ht="16.5" customHeight="1">
      <c r="A187" s="4"/>
      <c r="B187" s="4"/>
      <c r="C187" s="34"/>
      <c r="D187" s="4"/>
      <c r="E187" s="4"/>
      <c r="F187" s="4"/>
      <c r="G187" s="4"/>
      <c r="H187" s="4"/>
      <c r="I187" s="4"/>
      <c r="J187" s="4"/>
      <c r="K187" s="4"/>
      <c r="L187" s="4"/>
      <c r="M187" s="4"/>
      <c r="N187" s="4"/>
      <c r="P187" s="4"/>
      <c r="Q187" s="4"/>
      <c r="R187" s="4"/>
    </row>
    <row r="188" spans="1:18" ht="16.5" customHeight="1">
      <c r="A188" s="4"/>
      <c r="B188" s="4"/>
      <c r="C188" s="34"/>
      <c r="D188" s="4"/>
      <c r="E188" s="4"/>
      <c r="F188" s="4"/>
      <c r="G188" s="4"/>
      <c r="H188" s="4"/>
      <c r="I188" s="4"/>
      <c r="J188" s="4"/>
      <c r="K188" s="4"/>
      <c r="L188" s="4"/>
      <c r="M188" s="4"/>
      <c r="N188" s="4"/>
      <c r="P188" s="4"/>
      <c r="Q188" s="4"/>
      <c r="R188" s="4"/>
    </row>
    <row r="189" spans="1:18" ht="16.5" customHeight="1">
      <c r="A189" s="4"/>
      <c r="B189" s="4"/>
      <c r="C189" s="34"/>
      <c r="D189" s="4"/>
      <c r="E189" s="4"/>
      <c r="F189" s="4"/>
      <c r="G189" s="4"/>
      <c r="H189" s="4"/>
      <c r="I189" s="4"/>
      <c r="J189" s="4"/>
      <c r="K189" s="4"/>
      <c r="L189" s="4"/>
      <c r="M189" s="4"/>
      <c r="N189" s="4"/>
      <c r="P189" s="4"/>
      <c r="Q189" s="4"/>
      <c r="R189" s="4"/>
    </row>
    <row r="190" spans="1:18" ht="16.5" customHeight="1">
      <c r="A190" s="4"/>
      <c r="B190" s="4"/>
      <c r="C190" s="34"/>
      <c r="D190" s="4"/>
      <c r="E190" s="4"/>
      <c r="F190" s="4"/>
      <c r="G190" s="4"/>
      <c r="H190" s="4"/>
      <c r="I190" s="4"/>
      <c r="J190" s="4"/>
      <c r="K190" s="4"/>
      <c r="L190" s="4"/>
      <c r="M190" s="4"/>
      <c r="N190" s="4"/>
      <c r="P190" s="4"/>
      <c r="Q190" s="4"/>
      <c r="R190" s="4"/>
    </row>
    <row r="191" spans="1:18" ht="16.5" customHeight="1">
      <c r="A191" s="4"/>
      <c r="B191" s="4"/>
      <c r="C191" s="34"/>
      <c r="D191" s="4"/>
      <c r="E191" s="4"/>
      <c r="F191" s="4"/>
      <c r="G191" s="4"/>
      <c r="H191" s="4"/>
      <c r="I191" s="4"/>
      <c r="J191" s="4"/>
      <c r="K191" s="4"/>
      <c r="L191" s="4"/>
      <c r="M191" s="4"/>
      <c r="N191" s="4"/>
      <c r="P191" s="4"/>
      <c r="Q191" s="4"/>
      <c r="R191" s="4"/>
    </row>
    <row r="192" spans="1:18" ht="16.5" customHeight="1">
      <c r="A192" s="4"/>
      <c r="B192" s="4"/>
      <c r="C192" s="34"/>
      <c r="D192" s="4"/>
      <c r="E192" s="4"/>
      <c r="F192" s="4"/>
      <c r="G192" s="4"/>
      <c r="H192" s="4"/>
      <c r="I192" s="4"/>
      <c r="J192" s="4"/>
      <c r="K192" s="4"/>
      <c r="L192" s="4"/>
      <c r="M192" s="4"/>
      <c r="N192" s="4"/>
      <c r="P192" s="4"/>
      <c r="Q192" s="4"/>
      <c r="R192" s="4"/>
    </row>
    <row r="193" spans="1:18" ht="16.5" customHeight="1">
      <c r="A193" s="4"/>
      <c r="B193" s="4"/>
      <c r="C193" s="34"/>
      <c r="D193" s="4"/>
      <c r="E193" s="4"/>
      <c r="F193" s="4"/>
      <c r="G193" s="4"/>
      <c r="H193" s="4"/>
      <c r="I193" s="4"/>
      <c r="J193" s="4"/>
      <c r="K193" s="4"/>
      <c r="L193" s="4"/>
      <c r="M193" s="4"/>
      <c r="N193" s="4"/>
      <c r="P193" s="4"/>
      <c r="Q193" s="4"/>
      <c r="R193" s="4"/>
    </row>
    <row r="194" spans="1:18" ht="16.5" customHeight="1">
      <c r="A194" s="4"/>
      <c r="B194" s="4"/>
      <c r="C194" s="34"/>
      <c r="D194" s="4"/>
      <c r="E194" s="4"/>
      <c r="F194" s="4"/>
      <c r="G194" s="4"/>
      <c r="H194" s="4"/>
      <c r="I194" s="4"/>
      <c r="J194" s="4"/>
      <c r="K194" s="4"/>
      <c r="L194" s="4"/>
      <c r="M194" s="4"/>
      <c r="N194" s="4"/>
      <c r="P194" s="4"/>
      <c r="Q194" s="4"/>
      <c r="R194" s="4"/>
    </row>
    <row r="195" spans="1:18" ht="16.5" customHeight="1">
      <c r="A195" s="4"/>
      <c r="B195" s="4"/>
      <c r="C195" s="34"/>
      <c r="D195" s="4"/>
      <c r="E195" s="4"/>
      <c r="F195" s="4"/>
      <c r="G195" s="4"/>
      <c r="H195" s="4"/>
      <c r="I195" s="4"/>
      <c r="J195" s="4"/>
      <c r="K195" s="4"/>
      <c r="L195" s="4"/>
      <c r="M195" s="4"/>
      <c r="N195" s="4"/>
      <c r="P195" s="4"/>
      <c r="Q195" s="4"/>
      <c r="R195" s="4"/>
    </row>
    <row r="196" spans="1:18" ht="16.5" customHeight="1">
      <c r="A196" s="4"/>
      <c r="B196" s="4"/>
      <c r="C196" s="34"/>
      <c r="D196" s="4"/>
      <c r="E196" s="4"/>
      <c r="F196" s="4"/>
      <c r="G196" s="4"/>
      <c r="H196" s="4"/>
      <c r="I196" s="4"/>
      <c r="J196" s="4"/>
      <c r="K196" s="4"/>
      <c r="L196" s="4"/>
      <c r="M196" s="4"/>
      <c r="N196" s="4"/>
      <c r="P196" s="4"/>
      <c r="Q196" s="4"/>
      <c r="R196" s="4"/>
    </row>
    <row r="197" spans="1:18" ht="16.5" customHeight="1">
      <c r="A197" s="4"/>
      <c r="B197" s="4"/>
      <c r="C197" s="34"/>
      <c r="D197" s="4"/>
      <c r="E197" s="4"/>
      <c r="F197" s="4"/>
      <c r="G197" s="4"/>
      <c r="H197" s="4"/>
      <c r="I197" s="4"/>
      <c r="J197" s="4"/>
      <c r="K197" s="4"/>
      <c r="L197" s="4"/>
      <c r="M197" s="4"/>
      <c r="N197" s="4"/>
      <c r="P197" s="4"/>
      <c r="Q197" s="4"/>
      <c r="R197" s="4"/>
    </row>
    <row r="198" spans="1:18" ht="16.5" customHeight="1">
      <c r="A198" s="4"/>
      <c r="B198" s="4"/>
      <c r="C198" s="34"/>
      <c r="D198" s="4"/>
      <c r="E198" s="4"/>
      <c r="F198" s="4"/>
      <c r="G198" s="4"/>
      <c r="H198" s="4"/>
      <c r="I198" s="4"/>
      <c r="J198" s="4"/>
      <c r="K198" s="4"/>
      <c r="L198" s="4"/>
      <c r="M198" s="4"/>
      <c r="N198" s="4"/>
      <c r="P198" s="4"/>
      <c r="Q198" s="4"/>
      <c r="R198" s="4"/>
    </row>
    <row r="199" spans="1:18" ht="16.5" customHeight="1">
      <c r="A199" s="4"/>
      <c r="B199" s="4"/>
      <c r="C199" s="34"/>
      <c r="D199" s="4"/>
      <c r="E199" s="4"/>
      <c r="F199" s="4"/>
      <c r="G199" s="4"/>
      <c r="H199" s="4"/>
      <c r="I199" s="4"/>
      <c r="J199" s="4"/>
      <c r="K199" s="4"/>
      <c r="L199" s="4"/>
      <c r="M199" s="4"/>
      <c r="N199" s="4"/>
      <c r="P199" s="4"/>
      <c r="Q199" s="4"/>
      <c r="R199" s="4"/>
    </row>
    <row r="200" spans="1:18" ht="16.5" customHeight="1">
      <c r="A200" s="4"/>
      <c r="B200" s="4"/>
      <c r="C200" s="34"/>
      <c r="D200" s="4"/>
      <c r="E200" s="4"/>
      <c r="F200" s="4"/>
      <c r="G200" s="4"/>
      <c r="H200" s="4"/>
      <c r="I200" s="4"/>
      <c r="J200" s="4"/>
      <c r="K200" s="4"/>
      <c r="L200" s="4"/>
      <c r="M200" s="4"/>
      <c r="N200" s="4"/>
      <c r="P200" s="4"/>
      <c r="Q200" s="4"/>
      <c r="R200" s="4"/>
    </row>
    <row r="201" spans="1:18" ht="16.5" customHeight="1">
      <c r="A201" s="4"/>
      <c r="B201" s="4"/>
      <c r="C201" s="34"/>
      <c r="D201" s="4"/>
      <c r="E201" s="4"/>
      <c r="F201" s="4"/>
      <c r="G201" s="4"/>
      <c r="H201" s="4"/>
      <c r="I201" s="4"/>
      <c r="J201" s="4"/>
      <c r="K201" s="4"/>
      <c r="L201" s="4"/>
      <c r="M201" s="4"/>
      <c r="N201" s="4"/>
      <c r="P201" s="4"/>
      <c r="Q201" s="4"/>
      <c r="R201" s="4"/>
    </row>
    <row r="202" spans="1:18" ht="16.5" customHeight="1">
      <c r="A202" s="4"/>
      <c r="B202" s="4"/>
      <c r="C202" s="34"/>
      <c r="D202" s="4"/>
      <c r="E202" s="4"/>
      <c r="F202" s="4"/>
      <c r="G202" s="4"/>
      <c r="H202" s="4"/>
      <c r="I202" s="4"/>
      <c r="J202" s="4"/>
      <c r="K202" s="4"/>
      <c r="L202" s="4"/>
      <c r="M202" s="4"/>
      <c r="N202" s="4"/>
      <c r="P202" s="4"/>
      <c r="Q202" s="4"/>
      <c r="R202" s="4"/>
    </row>
    <row r="203" spans="1:18" ht="16.5" customHeight="1">
      <c r="A203" s="4"/>
      <c r="B203" s="4"/>
      <c r="C203" s="34"/>
      <c r="D203" s="4"/>
      <c r="E203" s="4"/>
      <c r="F203" s="4"/>
      <c r="G203" s="4"/>
      <c r="H203" s="4"/>
      <c r="I203" s="4"/>
      <c r="J203" s="4"/>
      <c r="K203" s="4"/>
      <c r="L203" s="4"/>
      <c r="M203" s="4"/>
      <c r="N203" s="4"/>
      <c r="P203" s="4"/>
      <c r="Q203" s="4"/>
      <c r="R203" s="4"/>
    </row>
    <row r="204" spans="1:18" ht="16.5" customHeight="1">
      <c r="A204" s="4"/>
      <c r="B204" s="4"/>
      <c r="C204" s="34"/>
      <c r="D204" s="4"/>
      <c r="E204" s="4"/>
      <c r="F204" s="4"/>
      <c r="G204" s="4"/>
      <c r="H204" s="4"/>
      <c r="I204" s="4"/>
      <c r="J204" s="4"/>
      <c r="K204" s="4"/>
      <c r="L204" s="4"/>
      <c r="M204" s="4"/>
      <c r="N204" s="4"/>
      <c r="P204" s="4"/>
      <c r="Q204" s="4"/>
      <c r="R204" s="4"/>
    </row>
    <row r="205" spans="1:18" ht="16.5" customHeight="1">
      <c r="A205" s="4"/>
      <c r="B205" s="4"/>
      <c r="C205" s="34"/>
      <c r="D205" s="4"/>
      <c r="E205" s="4"/>
      <c r="F205" s="4"/>
      <c r="G205" s="4"/>
      <c r="H205" s="4"/>
      <c r="I205" s="4"/>
      <c r="J205" s="4"/>
      <c r="K205" s="4"/>
      <c r="L205" s="4"/>
      <c r="M205" s="4"/>
      <c r="N205" s="4"/>
      <c r="P205" s="4"/>
      <c r="Q205" s="4"/>
      <c r="R205" s="4"/>
    </row>
    <row r="206" spans="1:18" ht="16.5" customHeight="1">
      <c r="A206" s="4"/>
      <c r="B206" s="4"/>
      <c r="C206" s="34"/>
      <c r="D206" s="4"/>
      <c r="E206" s="4"/>
      <c r="F206" s="4"/>
      <c r="G206" s="4"/>
      <c r="H206" s="4"/>
      <c r="I206" s="4"/>
      <c r="J206" s="4"/>
      <c r="K206" s="4"/>
      <c r="L206" s="4"/>
      <c r="M206" s="4"/>
      <c r="N206" s="4"/>
      <c r="P206" s="4"/>
      <c r="Q206" s="4"/>
      <c r="R206" s="4"/>
    </row>
    <row r="207" spans="1:18" ht="16.5" customHeight="1">
      <c r="A207" s="4"/>
      <c r="B207" s="4"/>
      <c r="C207" s="34"/>
      <c r="D207" s="4"/>
      <c r="E207" s="4"/>
      <c r="F207" s="4"/>
      <c r="G207" s="4"/>
      <c r="H207" s="4"/>
      <c r="I207" s="4"/>
      <c r="J207" s="4"/>
      <c r="K207" s="4"/>
      <c r="L207" s="4"/>
      <c r="M207" s="4"/>
      <c r="N207" s="4"/>
      <c r="P207" s="4"/>
      <c r="Q207" s="4"/>
      <c r="R207" s="4"/>
    </row>
    <row r="208" spans="1:18" ht="16.5" customHeight="1">
      <c r="A208" s="4"/>
      <c r="B208" s="4"/>
      <c r="C208" s="34"/>
      <c r="D208" s="4"/>
      <c r="E208" s="4"/>
      <c r="F208" s="4"/>
      <c r="G208" s="4"/>
      <c r="H208" s="4"/>
      <c r="I208" s="4"/>
      <c r="J208" s="4"/>
      <c r="K208" s="4"/>
      <c r="L208" s="4"/>
      <c r="M208" s="4"/>
      <c r="N208" s="4"/>
      <c r="P208" s="4"/>
      <c r="Q208" s="4"/>
      <c r="R208" s="4"/>
    </row>
    <row r="209" spans="1:18" ht="16.5" customHeight="1">
      <c r="A209" s="4"/>
      <c r="B209" s="4"/>
      <c r="C209" s="34"/>
      <c r="D209" s="4"/>
      <c r="E209" s="4"/>
      <c r="F209" s="4"/>
      <c r="G209" s="4"/>
      <c r="H209" s="4"/>
      <c r="I209" s="4"/>
      <c r="J209" s="4"/>
      <c r="K209" s="4"/>
      <c r="L209" s="4"/>
      <c r="M209" s="4"/>
      <c r="N209" s="4"/>
      <c r="P209" s="4"/>
      <c r="Q209" s="4"/>
      <c r="R209" s="4"/>
    </row>
    <row r="210" spans="1:18" ht="16.5" customHeight="1">
      <c r="A210" s="4"/>
      <c r="B210" s="4"/>
      <c r="C210" s="34"/>
      <c r="D210" s="4"/>
      <c r="E210" s="4"/>
      <c r="F210" s="4"/>
      <c r="G210" s="4"/>
      <c r="H210" s="4"/>
      <c r="I210" s="4"/>
      <c r="J210" s="4"/>
      <c r="K210" s="4"/>
      <c r="L210" s="4"/>
      <c r="M210" s="4"/>
      <c r="N210" s="4"/>
      <c r="P210" s="4"/>
      <c r="Q210" s="4"/>
      <c r="R210" s="4"/>
    </row>
    <row r="211" spans="1:18" ht="16.5" customHeight="1">
      <c r="A211" s="4"/>
      <c r="B211" s="4"/>
      <c r="C211" s="34"/>
      <c r="D211" s="4"/>
      <c r="E211" s="4"/>
      <c r="F211" s="4"/>
      <c r="G211" s="4"/>
      <c r="H211" s="4"/>
      <c r="I211" s="4"/>
      <c r="J211" s="4"/>
      <c r="K211" s="4"/>
      <c r="L211" s="4"/>
      <c r="M211" s="4"/>
      <c r="N211" s="4"/>
      <c r="P211" s="4"/>
      <c r="Q211" s="4"/>
      <c r="R211" s="4"/>
    </row>
    <row r="212" spans="1:18" ht="16.5" customHeight="1">
      <c r="A212" s="4"/>
      <c r="B212" s="4"/>
      <c r="C212" s="34"/>
      <c r="D212" s="4"/>
      <c r="E212" s="4"/>
      <c r="F212" s="4"/>
      <c r="G212" s="4"/>
      <c r="H212" s="4"/>
      <c r="I212" s="4"/>
      <c r="J212" s="4"/>
      <c r="K212" s="4"/>
      <c r="L212" s="4"/>
      <c r="M212" s="4"/>
      <c r="N212" s="4"/>
      <c r="P212" s="4"/>
      <c r="Q212" s="4"/>
      <c r="R212" s="4"/>
    </row>
    <row r="213" spans="1:18" ht="16.5" customHeight="1">
      <c r="A213" s="4"/>
      <c r="B213" s="4"/>
      <c r="C213" s="34"/>
      <c r="D213" s="4"/>
      <c r="E213" s="4"/>
      <c r="F213" s="4"/>
      <c r="G213" s="4"/>
      <c r="H213" s="4"/>
      <c r="I213" s="4"/>
      <c r="J213" s="4"/>
      <c r="K213" s="4"/>
      <c r="L213" s="4"/>
      <c r="M213" s="4"/>
      <c r="N213" s="4"/>
      <c r="P213" s="4"/>
      <c r="Q213" s="4"/>
      <c r="R213" s="4"/>
    </row>
    <row r="214" spans="1:18" ht="16.5" customHeight="1">
      <c r="A214" s="4"/>
      <c r="B214" s="4"/>
      <c r="C214" s="34"/>
      <c r="D214" s="4"/>
      <c r="E214" s="4"/>
      <c r="F214" s="4"/>
      <c r="G214" s="4"/>
      <c r="H214" s="4"/>
      <c r="I214" s="4"/>
      <c r="J214" s="4"/>
      <c r="K214" s="4"/>
      <c r="L214" s="4"/>
      <c r="M214" s="4"/>
      <c r="N214" s="4"/>
      <c r="P214" s="4"/>
      <c r="Q214" s="4"/>
      <c r="R214" s="4"/>
    </row>
    <row r="215" spans="1:18" ht="16.5" customHeight="1">
      <c r="A215" s="4"/>
      <c r="B215" s="4"/>
      <c r="C215" s="34"/>
      <c r="D215" s="4"/>
      <c r="E215" s="4"/>
      <c r="F215" s="4"/>
      <c r="G215" s="4"/>
      <c r="H215" s="4"/>
      <c r="I215" s="4"/>
      <c r="J215" s="4"/>
      <c r="K215" s="4"/>
      <c r="L215" s="4"/>
      <c r="M215" s="4"/>
      <c r="N215" s="4"/>
      <c r="P215" s="4"/>
      <c r="Q215" s="4"/>
      <c r="R215" s="4"/>
    </row>
    <row r="216" spans="1:18" ht="16.5" customHeight="1">
      <c r="A216" s="4"/>
      <c r="B216" s="4"/>
      <c r="C216" s="34"/>
      <c r="D216" s="4"/>
      <c r="E216" s="4"/>
      <c r="F216" s="4"/>
      <c r="G216" s="4"/>
      <c r="H216" s="4"/>
      <c r="I216" s="4"/>
      <c r="J216" s="4"/>
      <c r="K216" s="4"/>
      <c r="L216" s="4"/>
      <c r="M216" s="4"/>
      <c r="N216" s="4"/>
      <c r="P216" s="4"/>
      <c r="Q216" s="4"/>
      <c r="R216" s="4"/>
    </row>
    <row r="217" spans="1:18" ht="16.5" customHeight="1">
      <c r="A217" s="4"/>
      <c r="B217" s="4"/>
      <c r="C217" s="34"/>
      <c r="D217" s="4"/>
      <c r="E217" s="4"/>
      <c r="F217" s="4"/>
      <c r="G217" s="4"/>
      <c r="H217" s="4"/>
      <c r="I217" s="4"/>
      <c r="J217" s="4"/>
      <c r="K217" s="4"/>
      <c r="L217" s="4"/>
      <c r="M217" s="4"/>
      <c r="N217" s="4"/>
      <c r="P217" s="4"/>
      <c r="Q217" s="4"/>
      <c r="R217" s="4"/>
    </row>
    <row r="218" spans="1:18" ht="16.5" customHeight="1">
      <c r="A218" s="4"/>
      <c r="B218" s="4"/>
      <c r="C218" s="34"/>
      <c r="D218" s="4"/>
      <c r="E218" s="4"/>
      <c r="F218" s="4"/>
      <c r="G218" s="4"/>
      <c r="H218" s="4"/>
      <c r="I218" s="4"/>
      <c r="J218" s="4"/>
      <c r="K218" s="4"/>
      <c r="L218" s="4"/>
      <c r="M218" s="4"/>
      <c r="N218" s="4"/>
      <c r="P218" s="4"/>
      <c r="Q218" s="4"/>
      <c r="R218" s="4"/>
    </row>
    <row r="219" spans="1:18" ht="16.5" customHeight="1">
      <c r="A219" s="4"/>
      <c r="B219" s="4"/>
      <c r="C219" s="34"/>
      <c r="D219" s="4"/>
      <c r="E219" s="4"/>
      <c r="F219" s="4"/>
      <c r="G219" s="4"/>
      <c r="H219" s="4"/>
      <c r="I219" s="4"/>
      <c r="J219" s="4"/>
      <c r="K219" s="4"/>
      <c r="L219" s="4"/>
      <c r="M219" s="4"/>
      <c r="N219" s="4"/>
      <c r="P219" s="4"/>
      <c r="Q219" s="4"/>
      <c r="R219" s="4"/>
    </row>
    <row r="220" spans="1:18" ht="16.5" customHeight="1">
      <c r="A220" s="4"/>
      <c r="B220" s="4"/>
      <c r="C220" s="34"/>
      <c r="D220" s="4"/>
      <c r="E220" s="4"/>
      <c r="F220" s="4"/>
      <c r="G220" s="4"/>
      <c r="H220" s="4"/>
      <c r="I220" s="4"/>
      <c r="J220" s="4"/>
      <c r="K220" s="4"/>
      <c r="L220" s="4"/>
      <c r="M220" s="4"/>
      <c r="N220" s="4"/>
      <c r="P220" s="4"/>
      <c r="Q220" s="4"/>
      <c r="R220" s="4"/>
    </row>
    <row r="221" spans="1:18" ht="16.5" customHeight="1">
      <c r="A221" s="4"/>
      <c r="B221" s="4"/>
      <c r="C221" s="34"/>
      <c r="D221" s="4"/>
      <c r="E221" s="4"/>
      <c r="F221" s="4"/>
      <c r="G221" s="4"/>
      <c r="H221" s="4"/>
      <c r="I221" s="4"/>
      <c r="J221" s="4"/>
      <c r="K221" s="4"/>
      <c r="L221" s="4"/>
      <c r="M221" s="4"/>
      <c r="N221" s="4"/>
      <c r="P221" s="4"/>
      <c r="Q221" s="4"/>
      <c r="R221" s="4"/>
    </row>
    <row r="222" spans="1:18" ht="16.5" customHeight="1">
      <c r="A222" s="4"/>
      <c r="B222" s="4"/>
      <c r="C222" s="34"/>
      <c r="D222" s="4"/>
      <c r="E222" s="4"/>
      <c r="F222" s="4"/>
      <c r="G222" s="4"/>
      <c r="H222" s="4"/>
      <c r="I222" s="4"/>
      <c r="J222" s="4"/>
      <c r="K222" s="4"/>
      <c r="L222" s="4"/>
      <c r="M222" s="4"/>
      <c r="N222" s="4"/>
      <c r="P222" s="4"/>
      <c r="Q222" s="4"/>
      <c r="R222" s="4"/>
    </row>
    <row r="223" spans="1:18" ht="16.5" customHeight="1">
      <c r="A223" s="4"/>
      <c r="B223" s="4"/>
      <c r="C223" s="34"/>
      <c r="D223" s="4"/>
      <c r="E223" s="4"/>
      <c r="F223" s="4"/>
      <c r="G223" s="4"/>
      <c r="H223" s="4"/>
      <c r="I223" s="4"/>
      <c r="J223" s="4"/>
      <c r="K223" s="4"/>
      <c r="L223" s="4"/>
      <c r="M223" s="4"/>
      <c r="N223" s="4"/>
      <c r="P223" s="4"/>
      <c r="Q223" s="4"/>
      <c r="R223" s="4"/>
    </row>
    <row r="224" spans="1:18" ht="16.5" customHeight="1">
      <c r="A224" s="4"/>
      <c r="B224" s="4"/>
      <c r="C224" s="34"/>
      <c r="D224" s="4"/>
      <c r="E224" s="4"/>
      <c r="F224" s="4"/>
      <c r="G224" s="4"/>
      <c r="H224" s="4"/>
      <c r="I224" s="4"/>
      <c r="J224" s="4"/>
      <c r="K224" s="4"/>
      <c r="L224" s="4"/>
      <c r="M224" s="4"/>
      <c r="N224" s="4"/>
      <c r="P224" s="4"/>
      <c r="Q224" s="4"/>
      <c r="R224" s="4"/>
    </row>
    <row r="225" spans="1:18" ht="16.5" customHeight="1">
      <c r="A225" s="4"/>
      <c r="B225" s="4"/>
      <c r="C225" s="34"/>
      <c r="D225" s="4"/>
      <c r="E225" s="4"/>
      <c r="F225" s="4"/>
      <c r="G225" s="4"/>
      <c r="H225" s="4"/>
      <c r="I225" s="4"/>
      <c r="J225" s="4"/>
      <c r="K225" s="4"/>
      <c r="L225" s="4"/>
      <c r="M225" s="4"/>
      <c r="N225" s="4"/>
      <c r="P225" s="4"/>
      <c r="Q225" s="4"/>
      <c r="R225" s="4"/>
    </row>
    <row r="226" spans="1:18" ht="16.5" customHeight="1">
      <c r="A226" s="4"/>
      <c r="B226" s="4"/>
      <c r="C226" s="34"/>
      <c r="D226" s="4"/>
      <c r="E226" s="4"/>
      <c r="F226" s="4"/>
      <c r="G226" s="4"/>
      <c r="H226" s="4"/>
      <c r="I226" s="4"/>
      <c r="J226" s="4"/>
      <c r="K226" s="4"/>
      <c r="L226" s="4"/>
      <c r="M226" s="4"/>
      <c r="N226" s="4"/>
      <c r="P226" s="4"/>
      <c r="Q226" s="4"/>
      <c r="R226" s="4"/>
    </row>
    <row r="227" spans="1:18" ht="16.5" customHeight="1">
      <c r="A227" s="4"/>
      <c r="B227" s="4"/>
      <c r="C227" s="34"/>
      <c r="D227" s="4"/>
      <c r="E227" s="4"/>
      <c r="F227" s="4"/>
      <c r="G227" s="4"/>
      <c r="H227" s="4"/>
      <c r="I227" s="4"/>
      <c r="J227" s="4"/>
      <c r="K227" s="4"/>
      <c r="L227" s="4"/>
      <c r="M227" s="4"/>
      <c r="N227" s="4"/>
      <c r="P227" s="4"/>
      <c r="Q227" s="4"/>
      <c r="R227" s="4"/>
    </row>
    <row r="228" spans="1:18" ht="16.5" customHeight="1">
      <c r="A228" s="4"/>
      <c r="B228" s="4"/>
      <c r="C228" s="34"/>
      <c r="D228" s="4"/>
      <c r="E228" s="4"/>
      <c r="F228" s="4"/>
      <c r="G228" s="4"/>
      <c r="H228" s="4"/>
      <c r="I228" s="4"/>
      <c r="J228" s="4"/>
      <c r="K228" s="4"/>
      <c r="L228" s="4"/>
      <c r="M228" s="4"/>
      <c r="N228" s="4"/>
      <c r="P228" s="4"/>
      <c r="Q228" s="4"/>
      <c r="R228" s="4"/>
    </row>
    <row r="229" spans="1:18" ht="16.5" customHeight="1">
      <c r="A229" s="4"/>
      <c r="B229" s="4"/>
      <c r="C229" s="34"/>
      <c r="D229" s="4"/>
      <c r="E229" s="4"/>
      <c r="F229" s="4"/>
      <c r="G229" s="4"/>
      <c r="H229" s="4"/>
      <c r="I229" s="4"/>
      <c r="J229" s="4"/>
      <c r="K229" s="4"/>
      <c r="L229" s="4"/>
      <c r="M229" s="4"/>
      <c r="N229" s="4"/>
      <c r="P229" s="4"/>
      <c r="Q229" s="4"/>
      <c r="R229" s="4"/>
    </row>
    <row r="230" spans="1:18" ht="16.5" customHeight="1">
      <c r="A230" s="4"/>
      <c r="B230" s="4"/>
      <c r="C230" s="34"/>
      <c r="D230" s="4"/>
      <c r="E230" s="4"/>
      <c r="F230" s="4"/>
      <c r="G230" s="4"/>
      <c r="H230" s="4"/>
      <c r="I230" s="4"/>
      <c r="J230" s="4"/>
      <c r="K230" s="4"/>
      <c r="L230" s="4"/>
      <c r="M230" s="4"/>
      <c r="N230" s="4"/>
      <c r="P230" s="4"/>
      <c r="Q230" s="4"/>
      <c r="R230" s="4"/>
    </row>
    <row r="231" spans="1:18" ht="16.5" customHeight="1">
      <c r="A231" s="4"/>
      <c r="B231" s="4"/>
      <c r="C231" s="34"/>
      <c r="D231" s="4"/>
      <c r="E231" s="4"/>
      <c r="F231" s="4"/>
      <c r="G231" s="4"/>
      <c r="H231" s="4"/>
      <c r="I231" s="4"/>
      <c r="J231" s="4"/>
      <c r="K231" s="4"/>
      <c r="L231" s="4"/>
      <c r="M231" s="4"/>
      <c r="N231" s="4"/>
      <c r="P231" s="4"/>
      <c r="Q231" s="4"/>
      <c r="R231" s="4"/>
    </row>
    <row r="232" spans="1:18" ht="16.5" customHeight="1">
      <c r="A232" s="4"/>
      <c r="B232" s="4"/>
      <c r="C232" s="34"/>
      <c r="D232" s="4"/>
      <c r="E232" s="4"/>
      <c r="F232" s="4"/>
      <c r="G232" s="4"/>
      <c r="H232" s="4"/>
      <c r="I232" s="4"/>
      <c r="J232" s="4"/>
      <c r="K232" s="4"/>
      <c r="L232" s="4"/>
      <c r="M232" s="4"/>
      <c r="N232" s="4"/>
      <c r="P232" s="4"/>
      <c r="Q232" s="4"/>
      <c r="R232" s="4"/>
    </row>
    <row r="233" spans="1:18" ht="16.5" customHeight="1">
      <c r="A233" s="4"/>
      <c r="B233" s="4"/>
      <c r="C233" s="34"/>
      <c r="D233" s="4"/>
      <c r="E233" s="4"/>
      <c r="F233" s="4"/>
      <c r="G233" s="4"/>
      <c r="H233" s="4"/>
      <c r="I233" s="4"/>
      <c r="J233" s="4"/>
      <c r="K233" s="4"/>
      <c r="L233" s="4"/>
      <c r="M233" s="4"/>
      <c r="N233" s="4"/>
      <c r="P233" s="4"/>
      <c r="Q233" s="4"/>
      <c r="R233" s="4"/>
    </row>
    <row r="234" spans="1:18" ht="16.5" customHeight="1">
      <c r="A234" s="4"/>
      <c r="B234" s="4"/>
      <c r="C234" s="34"/>
      <c r="D234" s="4"/>
      <c r="E234" s="4"/>
      <c r="F234" s="4"/>
      <c r="G234" s="4"/>
      <c r="H234" s="4"/>
      <c r="I234" s="4"/>
      <c r="J234" s="4"/>
      <c r="K234" s="4"/>
      <c r="L234" s="4"/>
      <c r="M234" s="4"/>
      <c r="N234" s="4"/>
      <c r="P234" s="4"/>
      <c r="Q234" s="4"/>
      <c r="R234" s="4"/>
    </row>
    <row r="235" spans="1:18" ht="16.5" customHeight="1">
      <c r="A235" s="4"/>
      <c r="B235" s="4"/>
      <c r="C235" s="34"/>
      <c r="D235" s="4"/>
      <c r="E235" s="4"/>
      <c r="F235" s="4"/>
      <c r="G235" s="4"/>
      <c r="H235" s="4"/>
      <c r="I235" s="4"/>
      <c r="J235" s="4"/>
      <c r="K235" s="4"/>
      <c r="L235" s="4"/>
      <c r="M235" s="4"/>
      <c r="N235" s="4"/>
      <c r="P235" s="4"/>
      <c r="Q235" s="4"/>
      <c r="R235" s="4"/>
    </row>
    <row r="236" spans="1:18" ht="16.5" customHeight="1">
      <c r="A236" s="4"/>
      <c r="B236" s="4"/>
      <c r="C236" s="34"/>
      <c r="D236" s="4"/>
      <c r="E236" s="4"/>
      <c r="F236" s="4"/>
      <c r="G236" s="4"/>
      <c r="H236" s="4"/>
      <c r="I236" s="4"/>
      <c r="J236" s="4"/>
      <c r="K236" s="4"/>
      <c r="L236" s="4"/>
      <c r="M236" s="4"/>
      <c r="N236" s="4"/>
      <c r="P236" s="4"/>
      <c r="Q236" s="4"/>
      <c r="R236" s="4"/>
    </row>
    <row r="237" spans="1:18" ht="16.5" customHeight="1">
      <c r="A237" s="4"/>
      <c r="B237" s="4"/>
      <c r="C237" s="34"/>
      <c r="D237" s="4"/>
      <c r="E237" s="4"/>
      <c r="F237" s="4"/>
      <c r="G237" s="4"/>
      <c r="H237" s="4"/>
      <c r="I237" s="4"/>
      <c r="J237" s="4"/>
      <c r="K237" s="4"/>
      <c r="L237" s="4"/>
      <c r="M237" s="4"/>
      <c r="N237" s="4"/>
      <c r="P237" s="4"/>
      <c r="Q237" s="4"/>
      <c r="R237" s="4"/>
    </row>
    <row r="238" spans="1:18" ht="16.5" customHeight="1">
      <c r="A238" s="4"/>
      <c r="B238" s="4"/>
      <c r="C238" s="34"/>
      <c r="D238" s="4"/>
      <c r="E238" s="4"/>
      <c r="F238" s="4"/>
      <c r="G238" s="4"/>
      <c r="H238" s="4"/>
      <c r="I238" s="4"/>
      <c r="J238" s="4"/>
      <c r="K238" s="4"/>
      <c r="L238" s="4"/>
      <c r="M238" s="4"/>
      <c r="N238" s="4"/>
      <c r="P238" s="4"/>
      <c r="Q238" s="4"/>
      <c r="R238" s="4"/>
    </row>
    <row r="239" spans="1:18" ht="16.5" customHeight="1">
      <c r="A239" s="4"/>
      <c r="B239" s="4"/>
      <c r="C239" s="34"/>
      <c r="D239" s="4"/>
      <c r="E239" s="4"/>
      <c r="F239" s="4"/>
      <c r="G239" s="4"/>
      <c r="H239" s="4"/>
      <c r="I239" s="4"/>
      <c r="J239" s="4"/>
      <c r="K239" s="4"/>
      <c r="L239" s="4"/>
      <c r="M239" s="4"/>
      <c r="N239" s="4"/>
      <c r="P239" s="4"/>
      <c r="Q239" s="4"/>
      <c r="R239" s="4"/>
    </row>
    <row r="240" spans="1:18" ht="16.5" customHeight="1">
      <c r="A240" s="4"/>
      <c r="B240" s="4"/>
      <c r="C240" s="34"/>
      <c r="D240" s="4"/>
      <c r="E240" s="4"/>
      <c r="F240" s="4"/>
      <c r="G240" s="4"/>
      <c r="H240" s="4"/>
      <c r="I240" s="4"/>
      <c r="J240" s="4"/>
      <c r="K240" s="4"/>
      <c r="L240" s="4"/>
      <c r="M240" s="4"/>
      <c r="N240" s="4"/>
      <c r="P240" s="4"/>
      <c r="Q240" s="4"/>
      <c r="R240" s="4"/>
    </row>
    <row r="241" spans="1:18" ht="16.5" customHeight="1">
      <c r="A241" s="4"/>
      <c r="B241" s="4"/>
      <c r="C241" s="34"/>
      <c r="D241" s="4"/>
      <c r="E241" s="4"/>
      <c r="F241" s="4"/>
      <c r="G241" s="4"/>
      <c r="H241" s="4"/>
      <c r="I241" s="4"/>
      <c r="J241" s="4"/>
      <c r="K241" s="4"/>
      <c r="L241" s="4"/>
      <c r="M241" s="4"/>
      <c r="N241" s="4"/>
      <c r="P241" s="4"/>
      <c r="Q241" s="4"/>
      <c r="R241" s="4"/>
    </row>
    <row r="242" spans="1:18" ht="16.5" customHeight="1">
      <c r="A242" s="4"/>
      <c r="B242" s="4"/>
      <c r="C242" s="34"/>
      <c r="D242" s="4"/>
      <c r="E242" s="4"/>
      <c r="F242" s="4"/>
      <c r="G242" s="4"/>
      <c r="H242" s="4"/>
      <c r="I242" s="4"/>
      <c r="J242" s="4"/>
      <c r="K242" s="4"/>
      <c r="L242" s="4"/>
      <c r="M242" s="4"/>
      <c r="N242" s="4"/>
      <c r="P242" s="4"/>
      <c r="Q242" s="4"/>
      <c r="R242" s="4"/>
    </row>
    <row r="243" spans="1:18" ht="16.5" customHeight="1">
      <c r="A243" s="4"/>
      <c r="B243" s="4"/>
      <c r="C243" s="34"/>
      <c r="D243" s="4"/>
      <c r="E243" s="4"/>
      <c r="F243" s="4"/>
      <c r="G243" s="4"/>
      <c r="H243" s="4"/>
      <c r="I243" s="4"/>
      <c r="J243" s="4"/>
      <c r="K243" s="4"/>
      <c r="L243" s="4"/>
      <c r="M243" s="4"/>
      <c r="N243" s="4"/>
      <c r="P243" s="4"/>
      <c r="Q243" s="4"/>
      <c r="R243" s="4"/>
    </row>
    <row r="244" spans="1:18" ht="16.5" customHeight="1">
      <c r="A244" s="4"/>
      <c r="B244" s="4"/>
      <c r="C244" s="34"/>
      <c r="D244" s="4"/>
      <c r="E244" s="4"/>
      <c r="F244" s="4"/>
      <c r="G244" s="4"/>
      <c r="H244" s="4"/>
      <c r="I244" s="4"/>
      <c r="J244" s="4"/>
      <c r="K244" s="4"/>
      <c r="L244" s="4"/>
      <c r="M244" s="4"/>
      <c r="N244" s="4"/>
      <c r="P244" s="4"/>
      <c r="Q244" s="4"/>
      <c r="R244" s="4"/>
    </row>
    <row r="245" spans="1:18" ht="16.5" customHeight="1">
      <c r="A245" s="4"/>
      <c r="B245" s="4"/>
      <c r="C245" s="34"/>
      <c r="D245" s="4"/>
      <c r="E245" s="4"/>
      <c r="F245" s="4"/>
      <c r="G245" s="4"/>
      <c r="H245" s="4"/>
      <c r="I245" s="4"/>
      <c r="J245" s="4"/>
      <c r="K245" s="4"/>
      <c r="L245" s="4"/>
      <c r="M245" s="4"/>
      <c r="N245" s="4"/>
      <c r="P245" s="4"/>
      <c r="Q245" s="4"/>
      <c r="R245" s="4"/>
    </row>
    <row r="246" spans="1:18" ht="16.5" customHeight="1">
      <c r="A246" s="4"/>
      <c r="B246" s="4"/>
      <c r="C246" s="34"/>
      <c r="D246" s="4"/>
      <c r="E246" s="4"/>
      <c r="F246" s="4"/>
      <c r="G246" s="4"/>
      <c r="H246" s="4"/>
      <c r="I246" s="4"/>
      <c r="J246" s="4"/>
      <c r="K246" s="4"/>
      <c r="L246" s="4"/>
      <c r="M246" s="4"/>
      <c r="N246" s="4"/>
      <c r="P246" s="4"/>
      <c r="Q246" s="4"/>
      <c r="R246" s="4"/>
    </row>
    <row r="247" spans="1:18" ht="16.5" customHeight="1">
      <c r="A247" s="4"/>
      <c r="B247" s="4"/>
      <c r="C247" s="34"/>
      <c r="D247" s="4"/>
      <c r="E247" s="4"/>
      <c r="F247" s="4"/>
      <c r="G247" s="4"/>
      <c r="H247" s="4"/>
      <c r="I247" s="4"/>
      <c r="J247" s="4"/>
      <c r="K247" s="4"/>
      <c r="L247" s="4"/>
      <c r="M247" s="4"/>
      <c r="N247" s="4"/>
      <c r="P247" s="4"/>
      <c r="Q247" s="4"/>
      <c r="R247" s="4"/>
    </row>
    <row r="248" spans="1:18" ht="16.5" customHeight="1">
      <c r="A248" s="4"/>
      <c r="B248" s="4"/>
      <c r="C248" s="34"/>
      <c r="D248" s="4"/>
      <c r="E248" s="4"/>
      <c r="F248" s="4"/>
      <c r="G248" s="4"/>
      <c r="H248" s="4"/>
      <c r="I248" s="4"/>
      <c r="J248" s="4"/>
      <c r="K248" s="4"/>
      <c r="L248" s="4"/>
      <c r="M248" s="4"/>
      <c r="N248" s="4"/>
      <c r="P248" s="4"/>
      <c r="Q248" s="4"/>
      <c r="R248" s="4"/>
    </row>
    <row r="249" spans="1:18" ht="16.5" customHeight="1">
      <c r="A249" s="4"/>
      <c r="B249" s="4"/>
      <c r="C249" s="34"/>
      <c r="D249" s="4"/>
      <c r="E249" s="4"/>
      <c r="F249" s="4"/>
      <c r="G249" s="4"/>
      <c r="H249" s="4"/>
      <c r="I249" s="4"/>
      <c r="J249" s="4"/>
      <c r="K249" s="4"/>
      <c r="L249" s="4"/>
      <c r="M249" s="4"/>
      <c r="N249" s="4"/>
      <c r="P249" s="4"/>
      <c r="Q249" s="4"/>
      <c r="R249" s="4"/>
    </row>
    <row r="250" spans="1:18" ht="16.5" customHeight="1">
      <c r="A250" s="4"/>
      <c r="B250" s="4"/>
      <c r="C250" s="34"/>
      <c r="D250" s="4"/>
      <c r="E250" s="4"/>
      <c r="F250" s="4"/>
      <c r="G250" s="4"/>
      <c r="H250" s="4"/>
      <c r="I250" s="4"/>
      <c r="J250" s="4"/>
      <c r="K250" s="4"/>
      <c r="L250" s="4"/>
      <c r="M250" s="4"/>
      <c r="N250" s="4"/>
      <c r="P250" s="4"/>
      <c r="Q250" s="4"/>
      <c r="R250" s="4"/>
    </row>
    <row r="251" spans="1:18" ht="16.5" customHeight="1">
      <c r="A251" s="4"/>
      <c r="B251" s="4"/>
      <c r="C251" s="34"/>
      <c r="D251" s="4"/>
      <c r="E251" s="4"/>
      <c r="F251" s="4"/>
      <c r="G251" s="4"/>
      <c r="H251" s="4"/>
      <c r="I251" s="4"/>
      <c r="J251" s="4"/>
      <c r="K251" s="4"/>
      <c r="L251" s="4"/>
      <c r="M251" s="4"/>
      <c r="N251" s="4"/>
      <c r="P251" s="4"/>
      <c r="Q251" s="4"/>
      <c r="R251" s="4"/>
    </row>
    <row r="252" spans="1:18" ht="16.5" customHeight="1">
      <c r="A252" s="4"/>
      <c r="B252" s="4"/>
      <c r="C252" s="34"/>
      <c r="D252" s="4"/>
      <c r="E252" s="4"/>
      <c r="F252" s="4"/>
      <c r="G252" s="4"/>
      <c r="H252" s="4"/>
      <c r="I252" s="4"/>
      <c r="J252" s="4"/>
      <c r="K252" s="4"/>
      <c r="L252" s="4"/>
      <c r="M252" s="4"/>
      <c r="N252" s="4"/>
      <c r="P252" s="4"/>
      <c r="Q252" s="4"/>
      <c r="R252" s="4"/>
    </row>
    <row r="253" spans="1:18" ht="16.5" customHeight="1">
      <c r="A253" s="4"/>
      <c r="B253" s="4"/>
      <c r="C253" s="34"/>
      <c r="D253" s="4"/>
      <c r="E253" s="4"/>
      <c r="F253" s="4"/>
      <c r="G253" s="4"/>
      <c r="H253" s="4"/>
      <c r="I253" s="4"/>
      <c r="J253" s="4"/>
      <c r="K253" s="4"/>
      <c r="L253" s="4"/>
      <c r="M253" s="4"/>
      <c r="N253" s="4"/>
      <c r="P253" s="4"/>
      <c r="Q253" s="4"/>
      <c r="R253" s="4"/>
    </row>
    <row r="254" spans="1:18" ht="16.5" customHeight="1">
      <c r="A254" s="4"/>
      <c r="B254" s="4"/>
      <c r="C254" s="34"/>
      <c r="D254" s="4"/>
      <c r="E254" s="4"/>
      <c r="F254" s="4"/>
      <c r="G254" s="4"/>
      <c r="H254" s="4"/>
      <c r="I254" s="4"/>
      <c r="J254" s="4"/>
      <c r="K254" s="4"/>
      <c r="L254" s="4"/>
      <c r="M254" s="4"/>
      <c r="N254" s="4"/>
      <c r="P254" s="4"/>
      <c r="Q254" s="4"/>
      <c r="R254" s="4"/>
    </row>
    <row r="255" spans="1:18" ht="16.5" customHeight="1">
      <c r="A255" s="4"/>
      <c r="B255" s="4"/>
      <c r="C255" s="34"/>
      <c r="D255" s="4"/>
      <c r="E255" s="4"/>
      <c r="F255" s="4"/>
      <c r="G255" s="4"/>
      <c r="H255" s="4"/>
      <c r="I255" s="4"/>
      <c r="J255" s="4"/>
      <c r="K255" s="4"/>
      <c r="L255" s="4"/>
      <c r="M255" s="4"/>
      <c r="N255" s="4"/>
      <c r="P255" s="4"/>
      <c r="Q255" s="4"/>
      <c r="R255" s="4"/>
    </row>
    <row r="256" spans="1:18" ht="16.5" customHeight="1">
      <c r="A256" s="4"/>
      <c r="B256" s="4"/>
      <c r="C256" s="34"/>
      <c r="D256" s="4"/>
      <c r="E256" s="4"/>
      <c r="F256" s="4"/>
      <c r="G256" s="4"/>
      <c r="H256" s="4"/>
      <c r="I256" s="4"/>
      <c r="J256" s="4"/>
      <c r="K256" s="4"/>
      <c r="L256" s="4"/>
      <c r="M256" s="4"/>
      <c r="N256" s="4"/>
      <c r="P256" s="4"/>
      <c r="Q256" s="4"/>
      <c r="R256" s="4"/>
    </row>
    <row r="257" spans="1:18" ht="16.5" customHeight="1">
      <c r="A257" s="4"/>
      <c r="B257" s="4"/>
      <c r="C257" s="34"/>
      <c r="D257" s="4"/>
      <c r="E257" s="4"/>
      <c r="F257" s="4"/>
      <c r="G257" s="4"/>
      <c r="H257" s="4"/>
      <c r="I257" s="4"/>
      <c r="J257" s="4"/>
      <c r="K257" s="4"/>
      <c r="L257" s="4"/>
      <c r="M257" s="4"/>
      <c r="N257" s="4"/>
      <c r="P257" s="4"/>
      <c r="Q257" s="4"/>
      <c r="R257" s="4"/>
    </row>
    <row r="258" spans="1:18" ht="16.5" customHeight="1">
      <c r="A258" s="4"/>
      <c r="B258" s="4"/>
      <c r="C258" s="34"/>
      <c r="D258" s="4"/>
      <c r="E258" s="4"/>
      <c r="F258" s="4"/>
      <c r="G258" s="4"/>
      <c r="H258" s="4"/>
      <c r="I258" s="4"/>
      <c r="J258" s="4"/>
      <c r="K258" s="4"/>
      <c r="L258" s="4"/>
      <c r="M258" s="4"/>
      <c r="N258" s="4"/>
      <c r="P258" s="4"/>
      <c r="Q258" s="4"/>
      <c r="R258" s="4"/>
    </row>
    <row r="259" spans="1:18" ht="16.5" customHeight="1">
      <c r="A259" s="4"/>
      <c r="B259" s="4"/>
      <c r="C259" s="34"/>
      <c r="D259" s="4"/>
      <c r="E259" s="4"/>
      <c r="F259" s="4"/>
      <c r="G259" s="4"/>
      <c r="H259" s="4"/>
      <c r="I259" s="4"/>
      <c r="J259" s="4"/>
      <c r="K259" s="4"/>
      <c r="L259" s="4"/>
      <c r="M259" s="4"/>
      <c r="N259" s="4"/>
      <c r="P259" s="4"/>
      <c r="Q259" s="4"/>
      <c r="R259" s="4"/>
    </row>
    <row r="260" spans="1:18" ht="16.5" customHeight="1">
      <c r="A260" s="4"/>
      <c r="B260" s="4"/>
      <c r="C260" s="34"/>
      <c r="D260" s="4"/>
      <c r="E260" s="4"/>
      <c r="F260" s="4"/>
      <c r="G260" s="4"/>
      <c r="H260" s="4"/>
      <c r="I260" s="4"/>
      <c r="J260" s="4"/>
      <c r="K260" s="4"/>
      <c r="L260" s="4"/>
      <c r="M260" s="4"/>
      <c r="N260" s="4"/>
      <c r="P260" s="4"/>
      <c r="Q260" s="4"/>
      <c r="R260" s="4"/>
    </row>
    <row r="261" spans="1:18" ht="16.5" customHeight="1">
      <c r="A261" s="4"/>
      <c r="B261" s="4"/>
      <c r="C261" s="34"/>
      <c r="D261" s="4"/>
      <c r="E261" s="4"/>
      <c r="F261" s="4"/>
      <c r="G261" s="4"/>
      <c r="H261" s="4"/>
      <c r="I261" s="4"/>
      <c r="J261" s="4"/>
      <c r="K261" s="4"/>
      <c r="L261" s="4"/>
      <c r="M261" s="4"/>
      <c r="N261" s="4"/>
      <c r="P261" s="4"/>
      <c r="Q261" s="4"/>
      <c r="R261" s="4"/>
    </row>
    <row r="262" spans="1:18" ht="16.5" customHeight="1">
      <c r="A262" s="4"/>
      <c r="B262" s="4"/>
      <c r="C262" s="34"/>
      <c r="D262" s="4"/>
      <c r="E262" s="4"/>
      <c r="F262" s="4"/>
      <c r="G262" s="4"/>
      <c r="H262" s="4"/>
      <c r="I262" s="4"/>
      <c r="J262" s="4"/>
      <c r="K262" s="4"/>
      <c r="L262" s="4"/>
      <c r="M262" s="4"/>
      <c r="N262" s="4"/>
      <c r="P262" s="4"/>
      <c r="Q262" s="4"/>
      <c r="R262" s="4"/>
    </row>
    <row r="263" spans="1:18" ht="16.5" customHeight="1">
      <c r="A263" s="4"/>
      <c r="B263" s="4"/>
      <c r="C263" s="34"/>
      <c r="D263" s="4"/>
      <c r="E263" s="4"/>
      <c r="F263" s="4"/>
      <c r="G263" s="4"/>
      <c r="H263" s="4"/>
      <c r="I263" s="4"/>
      <c r="J263" s="4"/>
      <c r="K263" s="4"/>
      <c r="L263" s="4"/>
      <c r="M263" s="4"/>
      <c r="N263" s="4"/>
      <c r="P263" s="4"/>
      <c r="Q263" s="4"/>
      <c r="R263" s="4"/>
    </row>
    <row r="264" spans="1:18" ht="16.5" customHeight="1">
      <c r="A264" s="4"/>
      <c r="B264" s="4"/>
      <c r="C264" s="34"/>
      <c r="D264" s="4"/>
      <c r="E264" s="4"/>
      <c r="F264" s="4"/>
      <c r="G264" s="4"/>
      <c r="H264" s="4"/>
      <c r="I264" s="4"/>
      <c r="J264" s="4"/>
      <c r="K264" s="4"/>
      <c r="L264" s="4"/>
      <c r="M264" s="4"/>
      <c r="N264" s="4"/>
      <c r="P264" s="4"/>
      <c r="Q264" s="4"/>
      <c r="R264" s="4"/>
    </row>
    <row r="265" spans="1:18" ht="16.5" customHeight="1">
      <c r="A265" s="4"/>
      <c r="B265" s="4"/>
      <c r="C265" s="34"/>
      <c r="D265" s="4"/>
      <c r="E265" s="4"/>
      <c r="F265" s="4"/>
      <c r="G265" s="4"/>
      <c r="H265" s="4"/>
      <c r="I265" s="4"/>
      <c r="J265" s="4"/>
      <c r="K265" s="4"/>
      <c r="L265" s="4"/>
      <c r="M265" s="4"/>
      <c r="N265" s="4"/>
      <c r="P265" s="4"/>
      <c r="Q265" s="4"/>
      <c r="R265" s="4"/>
    </row>
    <row r="266" spans="1:18" ht="16.5" customHeight="1">
      <c r="A266" s="4"/>
      <c r="B266" s="4"/>
      <c r="C266" s="34"/>
      <c r="D266" s="4"/>
      <c r="E266" s="4"/>
      <c r="F266" s="4"/>
      <c r="G266" s="4"/>
      <c r="H266" s="4"/>
      <c r="I266" s="4"/>
      <c r="J266" s="4"/>
      <c r="K266" s="4"/>
      <c r="L266" s="4"/>
      <c r="M266" s="4"/>
      <c r="N266" s="4"/>
      <c r="P266" s="4"/>
      <c r="Q266" s="4"/>
      <c r="R266" s="4"/>
    </row>
    <row r="267" spans="1:18" ht="16.5" customHeight="1">
      <c r="A267" s="4"/>
      <c r="B267" s="4"/>
      <c r="C267" s="34"/>
      <c r="D267" s="4"/>
      <c r="E267" s="4"/>
      <c r="F267" s="4"/>
      <c r="G267" s="4"/>
      <c r="H267" s="4"/>
      <c r="I267" s="4"/>
      <c r="J267" s="4"/>
      <c r="K267" s="4"/>
      <c r="L267" s="4"/>
      <c r="M267" s="4"/>
      <c r="N267" s="4"/>
      <c r="P267" s="4"/>
      <c r="Q267" s="4"/>
      <c r="R267" s="4"/>
    </row>
    <row r="268" spans="1:18" ht="16.5" customHeight="1">
      <c r="A268" s="4"/>
      <c r="B268" s="4"/>
      <c r="C268" s="34"/>
      <c r="D268" s="4"/>
      <c r="E268" s="4"/>
      <c r="F268" s="4"/>
      <c r="G268" s="4"/>
      <c r="H268" s="4"/>
      <c r="I268" s="4"/>
      <c r="J268" s="4"/>
      <c r="K268" s="4"/>
      <c r="L268" s="4"/>
      <c r="M268" s="4"/>
      <c r="N268" s="4"/>
      <c r="P268" s="4"/>
      <c r="Q268" s="4"/>
      <c r="R268" s="4"/>
    </row>
    <row r="269" spans="1:18" ht="16.5" customHeight="1">
      <c r="A269" s="4"/>
      <c r="B269" s="4"/>
      <c r="C269" s="34"/>
      <c r="D269" s="4"/>
      <c r="E269" s="4"/>
      <c r="F269" s="4"/>
      <c r="G269" s="4"/>
      <c r="H269" s="4"/>
      <c r="I269" s="4"/>
      <c r="J269" s="4"/>
      <c r="K269" s="4"/>
      <c r="L269" s="4"/>
      <c r="M269" s="4"/>
      <c r="N269" s="4"/>
      <c r="P269" s="4"/>
      <c r="Q269" s="4"/>
      <c r="R269" s="4"/>
    </row>
    <row r="270" spans="1:18" ht="16.5" customHeight="1">
      <c r="A270" s="4"/>
      <c r="B270" s="4"/>
      <c r="C270" s="34"/>
      <c r="D270" s="4"/>
      <c r="E270" s="4"/>
      <c r="F270" s="4"/>
      <c r="G270" s="4"/>
      <c r="H270" s="4"/>
      <c r="I270" s="4"/>
      <c r="J270" s="4"/>
      <c r="K270" s="4"/>
      <c r="L270" s="4"/>
      <c r="M270" s="4"/>
      <c r="N270" s="4"/>
      <c r="P270" s="4"/>
      <c r="Q270" s="4"/>
      <c r="R270" s="4"/>
    </row>
    <row r="271" spans="1:18" ht="16.5" customHeight="1">
      <c r="A271" s="4"/>
      <c r="B271" s="4"/>
      <c r="C271" s="34"/>
      <c r="D271" s="4"/>
      <c r="E271" s="4"/>
      <c r="F271" s="4"/>
      <c r="G271" s="4"/>
      <c r="H271" s="4"/>
      <c r="I271" s="4"/>
      <c r="J271" s="4"/>
      <c r="K271" s="4"/>
      <c r="L271" s="4"/>
      <c r="M271" s="4"/>
      <c r="N271" s="4"/>
      <c r="P271" s="4"/>
      <c r="Q271" s="4"/>
      <c r="R271" s="4"/>
    </row>
    <row r="272" spans="1:18" ht="16.5" customHeight="1">
      <c r="A272" s="4"/>
      <c r="B272" s="4"/>
      <c r="C272" s="34"/>
      <c r="D272" s="4"/>
      <c r="E272" s="4"/>
      <c r="F272" s="4"/>
      <c r="G272" s="4"/>
      <c r="H272" s="4"/>
      <c r="I272" s="4"/>
      <c r="J272" s="4"/>
      <c r="K272" s="4"/>
      <c r="L272" s="4"/>
      <c r="M272" s="4"/>
      <c r="N272" s="4"/>
      <c r="P272" s="4"/>
      <c r="Q272" s="4"/>
      <c r="R272" s="4"/>
    </row>
    <row r="273" spans="1:18" ht="16.5" customHeight="1">
      <c r="A273" s="4"/>
      <c r="B273" s="4"/>
      <c r="C273" s="34"/>
      <c r="D273" s="4"/>
      <c r="E273" s="4"/>
      <c r="F273" s="4"/>
      <c r="G273" s="4"/>
      <c r="H273" s="4"/>
      <c r="I273" s="4"/>
      <c r="J273" s="4"/>
      <c r="K273" s="4"/>
      <c r="L273" s="4"/>
      <c r="M273" s="4"/>
      <c r="N273" s="4"/>
      <c r="P273" s="4"/>
      <c r="Q273" s="4"/>
      <c r="R273" s="4"/>
    </row>
    <row r="274" spans="1:18" ht="16.5" customHeight="1">
      <c r="A274" s="4"/>
      <c r="B274" s="4"/>
      <c r="C274" s="34"/>
      <c r="D274" s="4"/>
      <c r="E274" s="4"/>
      <c r="F274" s="4"/>
      <c r="G274" s="4"/>
      <c r="H274" s="4"/>
      <c r="I274" s="4"/>
      <c r="J274" s="4"/>
      <c r="K274" s="4"/>
      <c r="L274" s="4"/>
      <c r="M274" s="4"/>
      <c r="N274" s="4"/>
      <c r="P274" s="4"/>
      <c r="Q274" s="4"/>
      <c r="R274" s="4"/>
    </row>
    <row r="275" spans="1:18" ht="16.5" customHeight="1">
      <c r="A275" s="4"/>
      <c r="B275" s="4"/>
      <c r="C275" s="34"/>
      <c r="D275" s="4"/>
      <c r="E275" s="4"/>
      <c r="F275" s="4"/>
      <c r="G275" s="4"/>
      <c r="H275" s="4"/>
      <c r="I275" s="4"/>
      <c r="J275" s="4"/>
      <c r="K275" s="4"/>
      <c r="L275" s="4"/>
      <c r="M275" s="4"/>
      <c r="N275" s="4"/>
      <c r="P275" s="4"/>
      <c r="Q275" s="4"/>
      <c r="R275" s="4"/>
    </row>
    <row r="276" spans="1:18" ht="16.5" customHeight="1">
      <c r="A276" s="4"/>
      <c r="B276" s="4"/>
      <c r="C276" s="34"/>
      <c r="D276" s="4"/>
      <c r="E276" s="4"/>
      <c r="F276" s="4"/>
      <c r="G276" s="4"/>
      <c r="H276" s="4"/>
      <c r="I276" s="4"/>
      <c r="J276" s="4"/>
      <c r="K276" s="4"/>
      <c r="L276" s="4"/>
      <c r="M276" s="4"/>
      <c r="N276" s="4"/>
      <c r="P276" s="4"/>
      <c r="Q276" s="4"/>
      <c r="R276" s="4"/>
    </row>
    <row r="277" spans="1:18" ht="16.5" customHeight="1">
      <c r="A277" s="4"/>
      <c r="B277" s="4"/>
      <c r="C277" s="34"/>
      <c r="D277" s="4"/>
      <c r="E277" s="4"/>
      <c r="F277" s="4"/>
      <c r="G277" s="4"/>
      <c r="H277" s="4"/>
      <c r="I277" s="4"/>
      <c r="J277" s="4"/>
      <c r="K277" s="4"/>
      <c r="L277" s="4"/>
      <c r="M277" s="4"/>
      <c r="N277" s="4"/>
      <c r="P277" s="4"/>
      <c r="Q277" s="4"/>
      <c r="R277" s="4"/>
    </row>
    <row r="278" spans="1:18" ht="16.5" customHeight="1">
      <c r="A278" s="4"/>
      <c r="B278" s="4"/>
      <c r="C278" s="34"/>
      <c r="D278" s="4"/>
      <c r="E278" s="4"/>
      <c r="F278" s="4"/>
      <c r="G278" s="4"/>
      <c r="H278" s="4"/>
      <c r="I278" s="4"/>
      <c r="J278" s="4"/>
      <c r="K278" s="4"/>
      <c r="L278" s="4"/>
      <c r="M278" s="4"/>
      <c r="N278" s="4"/>
      <c r="P278" s="4"/>
      <c r="Q278" s="4"/>
      <c r="R278" s="4"/>
    </row>
    <row r="279" spans="1:18" ht="16.5" customHeight="1">
      <c r="A279" s="4"/>
      <c r="B279" s="4"/>
      <c r="C279" s="34"/>
      <c r="D279" s="4"/>
      <c r="E279" s="4"/>
      <c r="F279" s="4"/>
      <c r="G279" s="4"/>
      <c r="H279" s="4"/>
      <c r="I279" s="4"/>
      <c r="J279" s="4"/>
      <c r="K279" s="4"/>
      <c r="L279" s="4"/>
      <c r="M279" s="4"/>
      <c r="N279" s="4"/>
      <c r="P279" s="4"/>
      <c r="Q279" s="4"/>
      <c r="R279" s="4"/>
    </row>
    <row r="280" spans="1:18" ht="16.5" customHeight="1">
      <c r="A280" s="4"/>
      <c r="B280" s="4"/>
      <c r="C280" s="34"/>
      <c r="D280" s="4"/>
      <c r="E280" s="4"/>
      <c r="F280" s="4"/>
      <c r="G280" s="4"/>
      <c r="H280" s="4"/>
      <c r="I280" s="4"/>
      <c r="J280" s="4"/>
      <c r="K280" s="4"/>
      <c r="L280" s="4"/>
      <c r="M280" s="4"/>
      <c r="N280" s="4"/>
      <c r="P280" s="4"/>
      <c r="Q280" s="4"/>
      <c r="R280" s="4"/>
    </row>
    <row r="281" spans="1:18" ht="16.5" customHeight="1">
      <c r="A281" s="4"/>
      <c r="B281" s="4"/>
      <c r="C281" s="34"/>
      <c r="D281" s="4"/>
      <c r="E281" s="4"/>
      <c r="F281" s="4"/>
      <c r="G281" s="4"/>
      <c r="H281" s="4"/>
      <c r="I281" s="4"/>
      <c r="J281" s="4"/>
      <c r="K281" s="4"/>
      <c r="L281" s="4"/>
      <c r="M281" s="4"/>
      <c r="N281" s="4"/>
      <c r="P281" s="4"/>
      <c r="Q281" s="4"/>
      <c r="R281" s="4"/>
    </row>
    <row r="282" spans="1:18" ht="16.5" customHeight="1">
      <c r="A282" s="4"/>
      <c r="B282" s="4"/>
      <c r="C282" s="34"/>
      <c r="D282" s="4"/>
      <c r="E282" s="4"/>
      <c r="F282" s="4"/>
      <c r="G282" s="4"/>
      <c r="H282" s="4"/>
      <c r="I282" s="4"/>
      <c r="J282" s="4"/>
      <c r="K282" s="4"/>
      <c r="L282" s="4"/>
      <c r="M282" s="4"/>
      <c r="N282" s="4"/>
      <c r="P282" s="4"/>
      <c r="Q282" s="4"/>
      <c r="R282" s="4"/>
    </row>
    <row r="283" spans="1:18" ht="16.5" customHeight="1">
      <c r="A283" s="4"/>
      <c r="B283" s="4"/>
      <c r="C283" s="34"/>
      <c r="D283" s="4"/>
      <c r="E283" s="4"/>
      <c r="F283" s="4"/>
      <c r="G283" s="4"/>
      <c r="H283" s="4"/>
      <c r="I283" s="4"/>
      <c r="J283" s="4"/>
      <c r="K283" s="4"/>
      <c r="L283" s="4"/>
      <c r="M283" s="4"/>
      <c r="N283" s="4"/>
      <c r="P283" s="4"/>
      <c r="Q283" s="4"/>
      <c r="R283" s="4"/>
    </row>
    <row r="284" spans="1:18" ht="16.5" customHeight="1">
      <c r="A284" s="4"/>
      <c r="B284" s="4"/>
      <c r="C284" s="34"/>
      <c r="D284" s="4"/>
      <c r="E284" s="4"/>
      <c r="F284" s="4"/>
      <c r="G284" s="4"/>
      <c r="H284" s="4"/>
      <c r="I284" s="4"/>
      <c r="J284" s="4"/>
      <c r="K284" s="4"/>
      <c r="L284" s="4"/>
      <c r="M284" s="4"/>
      <c r="N284" s="4"/>
      <c r="P284" s="4"/>
      <c r="Q284" s="4"/>
      <c r="R284" s="4"/>
    </row>
    <row r="285" spans="1:18" ht="16.5" customHeight="1">
      <c r="A285" s="4"/>
      <c r="B285" s="4"/>
      <c r="C285" s="34"/>
      <c r="D285" s="4"/>
      <c r="E285" s="4"/>
      <c r="F285" s="4"/>
      <c r="G285" s="4"/>
      <c r="H285" s="4"/>
      <c r="I285" s="4"/>
      <c r="J285" s="4"/>
      <c r="K285" s="4"/>
      <c r="L285" s="4"/>
      <c r="M285" s="4"/>
      <c r="N285" s="4"/>
      <c r="P285" s="4"/>
      <c r="Q285" s="4"/>
      <c r="R285" s="4"/>
    </row>
    <row r="286" spans="1:18" ht="16.5" customHeight="1">
      <c r="A286" s="4"/>
      <c r="B286" s="4"/>
      <c r="C286" s="34"/>
      <c r="D286" s="4"/>
      <c r="E286" s="4"/>
      <c r="F286" s="4"/>
      <c r="G286" s="4"/>
      <c r="H286" s="4"/>
      <c r="I286" s="4"/>
      <c r="J286" s="4"/>
      <c r="K286" s="4"/>
      <c r="L286" s="4"/>
      <c r="M286" s="4"/>
      <c r="N286" s="4"/>
      <c r="P286" s="4"/>
      <c r="Q286" s="4"/>
      <c r="R286" s="4"/>
    </row>
    <row r="287" spans="1:18" ht="16.5" customHeight="1">
      <c r="A287" s="4"/>
      <c r="B287" s="4"/>
      <c r="C287" s="34"/>
      <c r="D287" s="4"/>
      <c r="E287" s="4"/>
      <c r="F287" s="4"/>
      <c r="G287" s="4"/>
      <c r="H287" s="4"/>
      <c r="I287" s="4"/>
      <c r="J287" s="4"/>
      <c r="K287" s="4"/>
      <c r="L287" s="4"/>
      <c r="M287" s="4"/>
      <c r="N287" s="4"/>
      <c r="P287" s="4"/>
      <c r="Q287" s="4"/>
      <c r="R287" s="4"/>
    </row>
    <row r="288" spans="1:18" ht="16.5" customHeight="1">
      <c r="A288" s="4"/>
      <c r="B288" s="4"/>
      <c r="C288" s="34"/>
      <c r="D288" s="4"/>
      <c r="E288" s="4"/>
      <c r="F288" s="4"/>
      <c r="G288" s="4"/>
      <c r="H288" s="4"/>
      <c r="I288" s="4"/>
      <c r="J288" s="4"/>
      <c r="K288" s="4"/>
      <c r="L288" s="4"/>
      <c r="M288" s="4"/>
      <c r="N288" s="4"/>
      <c r="P288" s="4"/>
      <c r="Q288" s="4"/>
      <c r="R288" s="4"/>
    </row>
    <row r="289" spans="1:18" ht="16.5" customHeight="1">
      <c r="A289" s="4"/>
      <c r="B289" s="4"/>
      <c r="C289" s="34"/>
      <c r="D289" s="4"/>
      <c r="E289" s="4"/>
      <c r="F289" s="4"/>
      <c r="G289" s="4"/>
      <c r="H289" s="4"/>
      <c r="I289" s="4"/>
      <c r="J289" s="4"/>
      <c r="K289" s="4"/>
      <c r="L289" s="4"/>
      <c r="M289" s="4"/>
      <c r="N289" s="4"/>
      <c r="P289" s="4"/>
      <c r="Q289" s="4"/>
      <c r="R289" s="4"/>
    </row>
    <row r="290" spans="1:18" ht="16.5" customHeight="1">
      <c r="A290" s="4"/>
      <c r="B290" s="4"/>
      <c r="C290" s="34"/>
      <c r="D290" s="4"/>
      <c r="E290" s="4"/>
      <c r="F290" s="4"/>
      <c r="G290" s="4"/>
      <c r="H290" s="4"/>
      <c r="I290" s="4"/>
      <c r="J290" s="4"/>
      <c r="K290" s="4"/>
      <c r="L290" s="4"/>
      <c r="M290" s="4"/>
      <c r="N290" s="4"/>
      <c r="P290" s="4"/>
      <c r="Q290" s="4"/>
      <c r="R290" s="4"/>
    </row>
    <row r="291" spans="1:18" ht="16.5" customHeight="1">
      <c r="A291" s="4"/>
      <c r="B291" s="4"/>
      <c r="C291" s="34"/>
      <c r="D291" s="4"/>
      <c r="E291" s="4"/>
      <c r="F291" s="4"/>
      <c r="G291" s="4"/>
      <c r="H291" s="4"/>
      <c r="I291" s="4"/>
      <c r="J291" s="4"/>
      <c r="K291" s="4"/>
      <c r="L291" s="4"/>
      <c r="M291" s="4"/>
      <c r="N291" s="4"/>
      <c r="P291" s="4"/>
      <c r="Q291" s="4"/>
      <c r="R291" s="4"/>
    </row>
    <row r="292" spans="1:18" ht="16.5" customHeight="1">
      <c r="A292" s="4"/>
      <c r="B292" s="4"/>
      <c r="C292" s="34"/>
      <c r="D292" s="4"/>
      <c r="E292" s="4"/>
      <c r="F292" s="4"/>
      <c r="G292" s="4"/>
      <c r="H292" s="4"/>
      <c r="I292" s="4"/>
      <c r="J292" s="4"/>
      <c r="K292" s="4"/>
      <c r="L292" s="4"/>
      <c r="M292" s="4"/>
      <c r="N292" s="4"/>
      <c r="P292" s="4"/>
      <c r="Q292" s="4"/>
      <c r="R292" s="4"/>
    </row>
    <row r="293" spans="1:18" ht="16.5" customHeight="1">
      <c r="A293" s="4"/>
      <c r="B293" s="4"/>
      <c r="C293" s="34"/>
      <c r="D293" s="4"/>
      <c r="E293" s="4"/>
      <c r="F293" s="4"/>
      <c r="G293" s="4"/>
      <c r="H293" s="4"/>
      <c r="I293" s="4"/>
      <c r="J293" s="4"/>
      <c r="K293" s="4"/>
      <c r="L293" s="4"/>
      <c r="M293" s="4"/>
      <c r="N293" s="4"/>
      <c r="P293" s="4"/>
      <c r="Q293" s="4"/>
      <c r="R293" s="4"/>
    </row>
    <row r="294" spans="1:18" ht="16.5" customHeight="1">
      <c r="A294" s="4"/>
      <c r="B294" s="4"/>
      <c r="C294" s="34"/>
      <c r="D294" s="4"/>
      <c r="E294" s="4"/>
      <c r="F294" s="4"/>
      <c r="G294" s="4"/>
      <c r="H294" s="4"/>
      <c r="I294" s="4"/>
      <c r="J294" s="4"/>
      <c r="K294" s="4"/>
      <c r="L294" s="4"/>
      <c r="M294" s="4"/>
      <c r="N294" s="4"/>
      <c r="P294" s="4"/>
      <c r="Q294" s="4"/>
      <c r="R294" s="4"/>
    </row>
    <row r="295" spans="1:18" ht="16.5" customHeight="1">
      <c r="A295" s="4"/>
      <c r="B295" s="4"/>
      <c r="C295" s="34"/>
      <c r="D295" s="4"/>
      <c r="E295" s="4"/>
      <c r="F295" s="4"/>
      <c r="G295" s="4"/>
      <c r="H295" s="4"/>
      <c r="I295" s="4"/>
      <c r="J295" s="4"/>
      <c r="K295" s="4"/>
      <c r="L295" s="4"/>
      <c r="M295" s="4"/>
      <c r="N295" s="4"/>
      <c r="P295" s="4"/>
      <c r="Q295" s="4"/>
      <c r="R295" s="4"/>
    </row>
    <row r="296" spans="1:18" ht="16.5" customHeight="1">
      <c r="A296" s="4"/>
      <c r="B296" s="4"/>
      <c r="C296" s="34"/>
      <c r="D296" s="4"/>
      <c r="E296" s="4"/>
      <c r="F296" s="4"/>
      <c r="G296" s="4"/>
      <c r="H296" s="4"/>
      <c r="I296" s="4"/>
      <c r="J296" s="4"/>
      <c r="K296" s="4"/>
      <c r="L296" s="4"/>
      <c r="M296" s="4"/>
      <c r="N296" s="4"/>
      <c r="P296" s="4"/>
      <c r="Q296" s="4"/>
      <c r="R296" s="4"/>
    </row>
    <row r="297" spans="1:18" ht="16.5" customHeight="1">
      <c r="A297" s="4"/>
      <c r="B297" s="4"/>
      <c r="C297" s="34"/>
      <c r="D297" s="4"/>
      <c r="E297" s="4"/>
      <c r="F297" s="4"/>
      <c r="G297" s="4"/>
      <c r="H297" s="4"/>
      <c r="I297" s="4"/>
      <c r="J297" s="4"/>
      <c r="K297" s="4"/>
      <c r="L297" s="4"/>
      <c r="M297" s="4"/>
      <c r="N297" s="4"/>
      <c r="P297" s="4"/>
      <c r="Q297" s="4"/>
      <c r="R297" s="4"/>
    </row>
    <row r="298" spans="1:18" ht="16.5" customHeight="1">
      <c r="A298" s="4"/>
      <c r="B298" s="4"/>
      <c r="C298" s="34"/>
      <c r="D298" s="4"/>
      <c r="E298" s="4"/>
      <c r="F298" s="4"/>
      <c r="G298" s="4"/>
      <c r="H298" s="4"/>
      <c r="I298" s="4"/>
      <c r="J298" s="4"/>
      <c r="K298" s="4"/>
      <c r="L298" s="4"/>
      <c r="M298" s="4"/>
      <c r="N298" s="4"/>
      <c r="P298" s="4"/>
      <c r="Q298" s="4"/>
      <c r="R298" s="4"/>
    </row>
    <row r="299" spans="1:18" ht="16.5" customHeight="1">
      <c r="A299" s="4"/>
      <c r="B299" s="4"/>
      <c r="C299" s="34"/>
      <c r="D299" s="4"/>
      <c r="E299" s="4"/>
      <c r="F299" s="4"/>
      <c r="G299" s="4"/>
      <c r="H299" s="4"/>
      <c r="I299" s="4"/>
      <c r="J299" s="4"/>
      <c r="K299" s="4"/>
      <c r="L299" s="4"/>
      <c r="M299" s="4"/>
      <c r="N299" s="4"/>
      <c r="P299" s="4"/>
      <c r="Q299" s="4"/>
      <c r="R299" s="4"/>
    </row>
    <row r="300" spans="1:18" ht="16.5" customHeight="1">
      <c r="A300" s="4"/>
      <c r="B300" s="4"/>
      <c r="C300" s="34"/>
      <c r="D300" s="4"/>
      <c r="E300" s="4"/>
      <c r="F300" s="4"/>
      <c r="G300" s="4"/>
      <c r="H300" s="4"/>
      <c r="I300" s="4"/>
      <c r="J300" s="4"/>
      <c r="K300" s="4"/>
      <c r="L300" s="4"/>
      <c r="M300" s="4"/>
      <c r="N300" s="4"/>
      <c r="P300" s="4"/>
      <c r="Q300" s="4"/>
      <c r="R300" s="4"/>
    </row>
    <row r="301" spans="1:18" ht="16.5" customHeight="1">
      <c r="A301" s="4"/>
      <c r="B301" s="4"/>
      <c r="C301" s="34"/>
      <c r="D301" s="4"/>
      <c r="E301" s="4"/>
      <c r="F301" s="4"/>
      <c r="G301" s="4"/>
      <c r="H301" s="4"/>
      <c r="I301" s="4"/>
      <c r="J301" s="4"/>
      <c r="K301" s="4"/>
      <c r="L301" s="4"/>
      <c r="M301" s="4"/>
      <c r="N301" s="4"/>
      <c r="P301" s="4"/>
      <c r="Q301" s="4"/>
      <c r="R301" s="4"/>
    </row>
    <row r="302" spans="1:18" ht="16.5" customHeight="1">
      <c r="A302" s="4"/>
      <c r="B302" s="4"/>
      <c r="C302" s="34"/>
      <c r="D302" s="4"/>
      <c r="E302" s="4"/>
      <c r="F302" s="4"/>
      <c r="G302" s="4"/>
      <c r="H302" s="4"/>
      <c r="I302" s="4"/>
      <c r="J302" s="4"/>
      <c r="K302" s="4"/>
      <c r="L302" s="4"/>
      <c r="M302" s="4"/>
      <c r="N302" s="4"/>
      <c r="P302" s="4"/>
      <c r="Q302" s="4"/>
      <c r="R302" s="4"/>
    </row>
    <row r="303" spans="1:18" ht="16.5" customHeight="1">
      <c r="A303" s="4"/>
      <c r="B303" s="4"/>
      <c r="C303" s="34"/>
      <c r="D303" s="4"/>
      <c r="E303" s="4"/>
      <c r="F303" s="4"/>
      <c r="G303" s="4"/>
      <c r="H303" s="4"/>
      <c r="I303" s="4"/>
      <c r="J303" s="4"/>
      <c r="K303" s="4"/>
      <c r="L303" s="4"/>
      <c r="M303" s="4"/>
      <c r="N303" s="4"/>
      <c r="P303" s="4"/>
      <c r="Q303" s="4"/>
      <c r="R303" s="4"/>
    </row>
    <row r="304" spans="1:18" ht="16.5" customHeight="1">
      <c r="A304" s="4"/>
      <c r="B304" s="4"/>
      <c r="C304" s="34"/>
      <c r="D304" s="4"/>
      <c r="E304" s="4"/>
      <c r="F304" s="4"/>
      <c r="G304" s="4"/>
      <c r="H304" s="4"/>
      <c r="I304" s="4"/>
      <c r="J304" s="4"/>
      <c r="K304" s="4"/>
      <c r="L304" s="4"/>
      <c r="M304" s="4"/>
      <c r="N304" s="4"/>
      <c r="P304" s="4"/>
      <c r="Q304" s="4"/>
      <c r="R304" s="4"/>
    </row>
    <row r="305" spans="1:18" ht="16.5" customHeight="1">
      <c r="A305" s="4"/>
      <c r="B305" s="4"/>
      <c r="C305" s="34"/>
      <c r="D305" s="4"/>
      <c r="E305" s="4"/>
      <c r="F305" s="4"/>
      <c r="G305" s="4"/>
      <c r="H305" s="4"/>
      <c r="I305" s="4"/>
      <c r="J305" s="4"/>
      <c r="K305" s="4"/>
      <c r="L305" s="4"/>
      <c r="M305" s="4"/>
      <c r="N305" s="4"/>
      <c r="P305" s="4"/>
      <c r="Q305" s="4"/>
      <c r="R305" s="4"/>
    </row>
    <row r="306" spans="1:18" ht="16.5" customHeight="1">
      <c r="A306" s="4"/>
      <c r="B306" s="4"/>
      <c r="C306" s="34"/>
      <c r="D306" s="4"/>
      <c r="E306" s="4"/>
      <c r="F306" s="4"/>
      <c r="G306" s="4"/>
      <c r="H306" s="4"/>
      <c r="I306" s="4"/>
      <c r="J306" s="4"/>
      <c r="K306" s="4"/>
      <c r="L306" s="4"/>
      <c r="M306" s="4"/>
      <c r="N306" s="4"/>
      <c r="P306" s="4"/>
      <c r="Q306" s="4"/>
      <c r="R306" s="4"/>
    </row>
    <row r="307" spans="1:18" ht="16.5" customHeight="1">
      <c r="A307" s="4"/>
      <c r="B307" s="4"/>
      <c r="C307" s="34"/>
      <c r="D307" s="4"/>
      <c r="E307" s="4"/>
      <c r="F307" s="4"/>
      <c r="G307" s="4"/>
      <c r="H307" s="4"/>
      <c r="I307" s="4"/>
      <c r="J307" s="4"/>
      <c r="K307" s="4"/>
      <c r="L307" s="4"/>
      <c r="M307" s="4"/>
      <c r="N307" s="4"/>
      <c r="P307" s="4"/>
      <c r="Q307" s="4"/>
      <c r="R307" s="4"/>
    </row>
    <row r="308" spans="1:18" ht="16.5" customHeight="1">
      <c r="A308" s="4"/>
      <c r="B308" s="4"/>
      <c r="C308" s="34"/>
      <c r="D308" s="4"/>
      <c r="E308" s="4"/>
      <c r="F308" s="4"/>
      <c r="G308" s="4"/>
      <c r="H308" s="4"/>
      <c r="I308" s="4"/>
      <c r="J308" s="4"/>
      <c r="K308" s="4"/>
      <c r="L308" s="4"/>
      <c r="M308" s="4"/>
      <c r="N308" s="4"/>
      <c r="P308" s="4"/>
      <c r="Q308" s="4"/>
      <c r="R308" s="4"/>
    </row>
    <row r="309" spans="1:18" ht="16.5" customHeight="1">
      <c r="A309" s="4"/>
      <c r="B309" s="4"/>
      <c r="C309" s="34"/>
      <c r="D309" s="4"/>
      <c r="E309" s="4"/>
      <c r="F309" s="4"/>
      <c r="G309" s="4"/>
      <c r="H309" s="4"/>
      <c r="I309" s="4"/>
      <c r="J309" s="4"/>
      <c r="K309" s="4"/>
      <c r="L309" s="4"/>
      <c r="M309" s="4"/>
      <c r="N309" s="4"/>
      <c r="P309" s="4"/>
      <c r="Q309" s="4"/>
      <c r="R309" s="4"/>
    </row>
    <row r="310" spans="1:18" ht="16.5" customHeight="1">
      <c r="A310" s="4"/>
      <c r="B310" s="4"/>
      <c r="C310" s="34"/>
      <c r="D310" s="4"/>
      <c r="E310" s="4"/>
      <c r="F310" s="4"/>
      <c r="G310" s="4"/>
      <c r="H310" s="4"/>
      <c r="I310" s="4"/>
      <c r="J310" s="4"/>
      <c r="K310" s="4"/>
      <c r="L310" s="4"/>
      <c r="M310" s="4"/>
      <c r="N310" s="4"/>
      <c r="P310" s="4"/>
      <c r="Q310" s="4"/>
      <c r="R310" s="4"/>
    </row>
    <row r="311" spans="1:18" ht="16.5" customHeight="1">
      <c r="A311" s="4"/>
      <c r="B311" s="4"/>
      <c r="C311" s="34"/>
      <c r="D311" s="4"/>
      <c r="E311" s="4"/>
      <c r="F311" s="4"/>
      <c r="G311" s="4"/>
      <c r="H311" s="4"/>
      <c r="I311" s="4"/>
      <c r="J311" s="4"/>
      <c r="K311" s="4"/>
      <c r="L311" s="4"/>
      <c r="M311" s="4"/>
      <c r="N311" s="4"/>
      <c r="P311" s="4"/>
      <c r="Q311" s="4"/>
      <c r="R311" s="4"/>
    </row>
    <row r="312" spans="1:18" ht="16.5" customHeight="1">
      <c r="A312" s="4"/>
      <c r="B312" s="4"/>
      <c r="C312" s="34"/>
      <c r="D312" s="4"/>
      <c r="E312" s="4"/>
      <c r="F312" s="4"/>
      <c r="G312" s="4"/>
      <c r="H312" s="4"/>
      <c r="I312" s="4"/>
      <c r="J312" s="4"/>
      <c r="K312" s="4"/>
      <c r="L312" s="4"/>
      <c r="M312" s="4"/>
      <c r="N312" s="4"/>
      <c r="P312" s="4"/>
      <c r="Q312" s="4"/>
      <c r="R312" s="4"/>
    </row>
    <row r="313" spans="1:18" ht="16.5" customHeight="1">
      <c r="A313" s="4"/>
      <c r="B313" s="4"/>
      <c r="C313" s="34"/>
      <c r="D313" s="4"/>
      <c r="E313" s="4"/>
      <c r="F313" s="4"/>
      <c r="G313" s="4"/>
      <c r="H313" s="4"/>
      <c r="I313" s="4"/>
      <c r="J313" s="4"/>
      <c r="K313" s="4"/>
      <c r="L313" s="4"/>
      <c r="M313" s="4"/>
      <c r="N313" s="4"/>
      <c r="P313" s="4"/>
      <c r="Q313" s="4"/>
      <c r="R313" s="4"/>
    </row>
    <row r="314" spans="1:18" ht="16.5" customHeight="1">
      <c r="A314" s="4"/>
      <c r="B314" s="4"/>
      <c r="C314" s="34"/>
      <c r="D314" s="4"/>
      <c r="E314" s="4"/>
      <c r="F314" s="4"/>
      <c r="G314" s="4"/>
      <c r="H314" s="4"/>
      <c r="I314" s="4"/>
      <c r="J314" s="4"/>
      <c r="K314" s="4"/>
      <c r="L314" s="4"/>
      <c r="M314" s="4"/>
      <c r="N314" s="4"/>
      <c r="P314" s="4"/>
      <c r="Q314" s="4"/>
      <c r="R314" s="4"/>
    </row>
    <row r="315" spans="1:18" ht="16.5" customHeight="1">
      <c r="A315" s="4"/>
      <c r="B315" s="4"/>
      <c r="C315" s="34"/>
      <c r="D315" s="4"/>
      <c r="E315" s="4"/>
      <c r="F315" s="4"/>
      <c r="G315" s="4"/>
      <c r="H315" s="4"/>
      <c r="I315" s="4"/>
      <c r="J315" s="4"/>
      <c r="K315" s="4"/>
      <c r="L315" s="4"/>
      <c r="M315" s="4"/>
      <c r="N315" s="4"/>
      <c r="P315" s="4"/>
      <c r="Q315" s="4"/>
      <c r="R315" s="4"/>
    </row>
    <row r="316" spans="1:18" ht="16.5" customHeight="1">
      <c r="A316" s="4"/>
      <c r="B316" s="4"/>
      <c r="C316" s="34"/>
      <c r="D316" s="4"/>
      <c r="E316" s="4"/>
      <c r="F316" s="4"/>
      <c r="G316" s="4"/>
      <c r="H316" s="4"/>
      <c r="I316" s="4"/>
      <c r="J316" s="4"/>
      <c r="K316" s="4"/>
      <c r="L316" s="4"/>
      <c r="M316" s="4"/>
      <c r="N316" s="4"/>
      <c r="P316" s="4"/>
      <c r="Q316" s="4"/>
      <c r="R316" s="4"/>
    </row>
    <row r="317" spans="1:18" ht="16.5" customHeight="1">
      <c r="A317" s="4"/>
      <c r="B317" s="4"/>
      <c r="C317" s="34"/>
      <c r="D317" s="4"/>
      <c r="E317" s="4"/>
      <c r="F317" s="4"/>
      <c r="G317" s="4"/>
      <c r="H317" s="4"/>
      <c r="I317" s="4"/>
      <c r="J317" s="4"/>
      <c r="K317" s="4"/>
      <c r="L317" s="4"/>
      <c r="M317" s="4"/>
      <c r="N317" s="4"/>
      <c r="P317" s="4"/>
      <c r="Q317" s="4"/>
      <c r="R317" s="4"/>
    </row>
    <row r="318" spans="1:18" ht="16.5" customHeight="1">
      <c r="A318" s="4"/>
      <c r="B318" s="4"/>
      <c r="C318" s="34"/>
      <c r="D318" s="4"/>
      <c r="E318" s="4"/>
      <c r="F318" s="4"/>
      <c r="G318" s="4"/>
      <c r="H318" s="4"/>
      <c r="I318" s="4"/>
      <c r="J318" s="4"/>
      <c r="K318" s="4"/>
      <c r="L318" s="4"/>
      <c r="M318" s="4"/>
      <c r="N318" s="4"/>
      <c r="P318" s="4"/>
      <c r="Q318" s="4"/>
      <c r="R318" s="4"/>
    </row>
    <row r="319" spans="1:18" ht="16.5" customHeight="1">
      <c r="A319" s="4"/>
      <c r="B319" s="4"/>
      <c r="C319" s="34"/>
      <c r="D319" s="4"/>
      <c r="E319" s="4"/>
      <c r="F319" s="4"/>
      <c r="G319" s="4"/>
      <c r="H319" s="4"/>
      <c r="I319" s="4"/>
      <c r="J319" s="4"/>
      <c r="K319" s="4"/>
      <c r="L319" s="4"/>
      <c r="M319" s="4"/>
      <c r="N319" s="4"/>
      <c r="P319" s="4"/>
      <c r="Q319" s="4"/>
      <c r="R319" s="4"/>
    </row>
    <row r="320" spans="1:18" ht="16.5" customHeight="1">
      <c r="A320" s="4"/>
      <c r="B320" s="4"/>
      <c r="C320" s="34"/>
      <c r="D320" s="4"/>
      <c r="E320" s="4"/>
      <c r="F320" s="4"/>
      <c r="G320" s="4"/>
      <c r="H320" s="4"/>
      <c r="I320" s="4"/>
      <c r="J320" s="4"/>
      <c r="K320" s="4"/>
      <c r="L320" s="4"/>
      <c r="M320" s="4"/>
      <c r="N320" s="4"/>
      <c r="P320" s="4"/>
      <c r="Q320" s="4"/>
      <c r="R320" s="4"/>
    </row>
    <row r="321" spans="1:18" ht="16.5" customHeight="1">
      <c r="A321" s="4"/>
      <c r="B321" s="4"/>
      <c r="C321" s="34"/>
      <c r="D321" s="4"/>
      <c r="E321" s="4"/>
      <c r="F321" s="4"/>
      <c r="G321" s="4"/>
      <c r="H321" s="4"/>
      <c r="I321" s="4"/>
      <c r="J321" s="4"/>
      <c r="K321" s="4"/>
      <c r="L321" s="4"/>
      <c r="M321" s="4"/>
      <c r="N321" s="4"/>
      <c r="P321" s="4"/>
      <c r="Q321" s="4"/>
      <c r="R321" s="4"/>
    </row>
    <row r="322" spans="1:18" ht="16.5" customHeight="1">
      <c r="A322" s="4"/>
      <c r="B322" s="4"/>
      <c r="C322" s="34"/>
      <c r="D322" s="4"/>
      <c r="E322" s="4"/>
      <c r="F322" s="4"/>
      <c r="G322" s="4"/>
      <c r="H322" s="4"/>
      <c r="I322" s="4"/>
      <c r="J322" s="4"/>
      <c r="K322" s="4"/>
      <c r="L322" s="4"/>
      <c r="M322" s="4"/>
      <c r="N322" s="4"/>
      <c r="P322" s="4"/>
      <c r="Q322" s="4"/>
      <c r="R322" s="4"/>
    </row>
    <row r="323" spans="1:18" ht="16.5" customHeight="1">
      <c r="A323" s="4"/>
      <c r="B323" s="4"/>
      <c r="C323" s="34"/>
      <c r="D323" s="4"/>
      <c r="E323" s="4"/>
      <c r="F323" s="4"/>
      <c r="G323" s="4"/>
      <c r="H323" s="4"/>
      <c r="I323" s="4"/>
      <c r="J323" s="4"/>
      <c r="K323" s="4"/>
      <c r="L323" s="4"/>
      <c r="M323" s="4"/>
      <c r="N323" s="4"/>
      <c r="P323" s="4"/>
      <c r="Q323" s="4"/>
      <c r="R323" s="4"/>
    </row>
    <row r="324" spans="1:18" ht="16.5" customHeight="1">
      <c r="A324" s="4"/>
      <c r="B324" s="4"/>
      <c r="C324" s="34"/>
      <c r="D324" s="4"/>
      <c r="E324" s="4"/>
      <c r="F324" s="4"/>
      <c r="G324" s="4"/>
      <c r="H324" s="4"/>
      <c r="I324" s="4"/>
      <c r="J324" s="4"/>
      <c r="K324" s="4"/>
      <c r="L324" s="4"/>
      <c r="M324" s="4"/>
      <c r="N324" s="4"/>
      <c r="P324" s="4"/>
      <c r="Q324" s="4"/>
      <c r="R324" s="4"/>
    </row>
    <row r="325" spans="1:18" ht="16.5" customHeight="1">
      <c r="A325" s="4"/>
      <c r="B325" s="4"/>
      <c r="C325" s="34"/>
      <c r="D325" s="4"/>
      <c r="E325" s="4"/>
      <c r="F325" s="4"/>
      <c r="G325" s="4"/>
      <c r="H325" s="4"/>
      <c r="I325" s="4"/>
      <c r="J325" s="4"/>
      <c r="K325" s="4"/>
      <c r="L325" s="4"/>
      <c r="M325" s="4"/>
      <c r="N325" s="4"/>
      <c r="P325" s="4"/>
      <c r="Q325" s="4"/>
      <c r="R325" s="4"/>
    </row>
    <row r="326" spans="1:18" ht="16.5" customHeight="1">
      <c r="A326" s="4"/>
      <c r="B326" s="4"/>
      <c r="C326" s="34"/>
      <c r="D326" s="4"/>
      <c r="E326" s="4"/>
      <c r="F326" s="4"/>
      <c r="G326" s="4"/>
      <c r="H326" s="4"/>
      <c r="I326" s="4"/>
      <c r="J326" s="4"/>
      <c r="K326" s="4"/>
      <c r="L326" s="4"/>
      <c r="M326" s="4"/>
      <c r="N326" s="4"/>
      <c r="P326" s="4"/>
      <c r="Q326" s="4"/>
      <c r="R326" s="4"/>
    </row>
    <row r="327" spans="1:18" ht="16.5" customHeight="1">
      <c r="A327" s="4"/>
      <c r="B327" s="4"/>
      <c r="C327" s="34"/>
      <c r="D327" s="4"/>
      <c r="E327" s="4"/>
      <c r="F327" s="4"/>
      <c r="G327" s="4"/>
      <c r="H327" s="4"/>
      <c r="I327" s="4"/>
      <c r="J327" s="4"/>
      <c r="K327" s="4"/>
      <c r="L327" s="4"/>
      <c r="M327" s="4"/>
      <c r="N327" s="4"/>
      <c r="P327" s="4"/>
      <c r="Q327" s="4"/>
      <c r="R327" s="4"/>
    </row>
    <row r="328" spans="1:18" ht="16.5" customHeight="1">
      <c r="A328" s="4"/>
      <c r="B328" s="4"/>
      <c r="C328" s="34"/>
      <c r="D328" s="4"/>
      <c r="E328" s="4"/>
      <c r="F328" s="4"/>
      <c r="G328" s="4"/>
      <c r="H328" s="4"/>
      <c r="I328" s="4"/>
      <c r="J328" s="4"/>
      <c r="K328" s="4"/>
      <c r="L328" s="4"/>
      <c r="M328" s="4"/>
      <c r="N328" s="4"/>
      <c r="P328" s="4"/>
      <c r="Q328" s="4"/>
      <c r="R328" s="4"/>
    </row>
    <row r="329" spans="1:18" ht="16.5" customHeight="1">
      <c r="A329" s="4"/>
      <c r="B329" s="4"/>
      <c r="C329" s="34"/>
      <c r="D329" s="4"/>
      <c r="E329" s="4"/>
      <c r="F329" s="4"/>
      <c r="G329" s="4"/>
      <c r="H329" s="4"/>
      <c r="I329" s="4"/>
      <c r="J329" s="4"/>
      <c r="K329" s="4"/>
      <c r="L329" s="4"/>
      <c r="M329" s="4"/>
      <c r="N329" s="4"/>
      <c r="P329" s="4"/>
      <c r="Q329" s="4"/>
      <c r="R329" s="4"/>
    </row>
    <row r="330" spans="1:18" ht="16.5" customHeight="1">
      <c r="A330" s="4"/>
      <c r="B330" s="4"/>
      <c r="C330" s="34"/>
      <c r="D330" s="4"/>
      <c r="E330" s="4"/>
      <c r="F330" s="4"/>
      <c r="G330" s="4"/>
      <c r="H330" s="4"/>
      <c r="I330" s="4"/>
      <c r="J330" s="4"/>
      <c r="K330" s="4"/>
      <c r="L330" s="4"/>
      <c r="M330" s="4"/>
      <c r="N330" s="4"/>
      <c r="P330" s="4"/>
      <c r="Q330" s="4"/>
      <c r="R330" s="4"/>
    </row>
    <row r="331" spans="1:18" ht="16.5" customHeight="1">
      <c r="A331" s="4"/>
      <c r="B331" s="4"/>
      <c r="C331" s="34"/>
      <c r="D331" s="4"/>
      <c r="E331" s="4"/>
      <c r="F331" s="4"/>
      <c r="G331" s="4"/>
      <c r="H331" s="4"/>
      <c r="I331" s="4"/>
      <c r="J331" s="4"/>
      <c r="K331" s="4"/>
      <c r="L331" s="4"/>
      <c r="M331" s="4"/>
      <c r="N331" s="4"/>
      <c r="P331" s="4"/>
      <c r="Q331" s="4"/>
      <c r="R331" s="4"/>
    </row>
    <row r="332" spans="1:18" ht="16.5" customHeight="1">
      <c r="A332" s="4"/>
      <c r="B332" s="4"/>
      <c r="C332" s="34"/>
      <c r="D332" s="4"/>
      <c r="E332" s="4"/>
      <c r="F332" s="4"/>
      <c r="G332" s="4"/>
      <c r="H332" s="4"/>
      <c r="I332" s="4"/>
      <c r="J332" s="4"/>
      <c r="K332" s="4"/>
      <c r="L332" s="4"/>
      <c r="M332" s="4"/>
      <c r="N332" s="4"/>
      <c r="P332" s="4"/>
      <c r="Q332" s="4"/>
      <c r="R332" s="4"/>
    </row>
    <row r="333" spans="1:18" ht="16.5" customHeight="1">
      <c r="A333" s="4"/>
      <c r="B333" s="4"/>
      <c r="C333" s="34"/>
      <c r="D333" s="4"/>
      <c r="E333" s="4"/>
      <c r="F333" s="4"/>
      <c r="G333" s="4"/>
      <c r="H333" s="4"/>
      <c r="I333" s="4"/>
      <c r="J333" s="4"/>
      <c r="K333" s="4"/>
      <c r="L333" s="4"/>
      <c r="M333" s="4"/>
      <c r="N333" s="4"/>
      <c r="P333" s="4"/>
      <c r="Q333" s="4"/>
      <c r="R333" s="4"/>
    </row>
    <row r="334" spans="1:18" ht="16.5" customHeight="1">
      <c r="A334" s="4"/>
      <c r="B334" s="4"/>
      <c r="C334" s="34"/>
      <c r="D334" s="4"/>
      <c r="E334" s="4"/>
      <c r="F334" s="4"/>
      <c r="G334" s="4"/>
      <c r="H334" s="4"/>
      <c r="I334" s="4"/>
      <c r="J334" s="4"/>
      <c r="K334" s="4"/>
      <c r="L334" s="4"/>
      <c r="M334" s="4"/>
      <c r="N334" s="4"/>
      <c r="P334" s="4"/>
      <c r="Q334" s="4"/>
      <c r="R334" s="4"/>
    </row>
    <row r="335" spans="1:18" ht="16.5" customHeight="1">
      <c r="A335" s="4"/>
      <c r="B335" s="4"/>
      <c r="C335" s="34"/>
      <c r="D335" s="4"/>
      <c r="E335" s="4"/>
      <c r="F335" s="4"/>
      <c r="G335" s="4"/>
      <c r="H335" s="4"/>
      <c r="I335" s="4"/>
      <c r="J335" s="4"/>
      <c r="K335" s="4"/>
      <c r="L335" s="4"/>
      <c r="M335" s="4"/>
      <c r="N335" s="4"/>
      <c r="P335" s="4"/>
      <c r="Q335" s="4"/>
      <c r="R335" s="4"/>
    </row>
    <row r="336" spans="1:18" ht="16.5" customHeight="1">
      <c r="A336" s="4"/>
      <c r="B336" s="4"/>
      <c r="C336" s="34"/>
      <c r="D336" s="4"/>
      <c r="E336" s="4"/>
      <c r="F336" s="4"/>
      <c r="G336" s="4"/>
      <c r="H336" s="4"/>
      <c r="I336" s="4"/>
      <c r="J336" s="4"/>
      <c r="K336" s="4"/>
      <c r="L336" s="4"/>
      <c r="M336" s="4"/>
      <c r="N336" s="4"/>
      <c r="P336" s="4"/>
      <c r="Q336" s="4"/>
      <c r="R336" s="4"/>
    </row>
    <row r="337" spans="1:18" ht="16.5" customHeight="1">
      <c r="A337" s="4"/>
      <c r="B337" s="4"/>
      <c r="C337" s="34"/>
      <c r="D337" s="4"/>
      <c r="E337" s="4"/>
      <c r="F337" s="4"/>
      <c r="G337" s="4"/>
      <c r="H337" s="4"/>
      <c r="I337" s="4"/>
      <c r="J337" s="4"/>
      <c r="K337" s="4"/>
      <c r="L337" s="4"/>
      <c r="M337" s="4"/>
      <c r="N337" s="4"/>
      <c r="P337" s="4"/>
      <c r="Q337" s="4"/>
      <c r="R337" s="4"/>
    </row>
    <row r="338" spans="1:18" ht="16.5" customHeight="1">
      <c r="A338" s="4"/>
      <c r="B338" s="4"/>
      <c r="C338" s="34"/>
      <c r="D338" s="4"/>
      <c r="E338" s="4"/>
      <c r="F338" s="4"/>
      <c r="G338" s="4"/>
      <c r="H338" s="4"/>
      <c r="I338" s="4"/>
      <c r="J338" s="4"/>
      <c r="K338" s="4"/>
      <c r="L338" s="4"/>
      <c r="M338" s="4"/>
      <c r="N338" s="4"/>
      <c r="P338" s="4"/>
      <c r="Q338" s="4"/>
      <c r="R338" s="4"/>
    </row>
    <row r="339" spans="1:18" ht="16.5" customHeight="1">
      <c r="A339" s="4"/>
      <c r="B339" s="4"/>
      <c r="C339" s="34"/>
      <c r="D339" s="4"/>
      <c r="E339" s="4"/>
      <c r="F339" s="4"/>
      <c r="G339" s="4"/>
      <c r="H339" s="4"/>
      <c r="I339" s="4"/>
      <c r="J339" s="4"/>
      <c r="K339" s="4"/>
      <c r="L339" s="4"/>
      <c r="M339" s="4"/>
      <c r="N339" s="4"/>
      <c r="P339" s="4"/>
      <c r="Q339" s="4"/>
      <c r="R339" s="4"/>
    </row>
    <row r="340" spans="1:18" ht="16.5" customHeight="1">
      <c r="A340" s="4"/>
      <c r="B340" s="4"/>
      <c r="C340" s="34"/>
      <c r="D340" s="4"/>
      <c r="E340" s="4"/>
      <c r="F340" s="4"/>
      <c r="G340" s="4"/>
      <c r="H340" s="4"/>
      <c r="I340" s="4"/>
      <c r="J340" s="4"/>
      <c r="K340" s="4"/>
      <c r="L340" s="4"/>
      <c r="M340" s="4"/>
      <c r="N340" s="4"/>
      <c r="P340" s="4"/>
      <c r="Q340" s="4"/>
      <c r="R340" s="4"/>
    </row>
    <row r="341" spans="1:18" ht="16.5" customHeight="1">
      <c r="A341" s="4"/>
      <c r="B341" s="4"/>
      <c r="C341" s="34"/>
      <c r="D341" s="4"/>
      <c r="E341" s="4"/>
      <c r="F341" s="4"/>
      <c r="G341" s="4"/>
      <c r="H341" s="4"/>
      <c r="I341" s="4"/>
      <c r="J341" s="4"/>
      <c r="K341" s="4"/>
      <c r="L341" s="4"/>
      <c r="M341" s="4"/>
      <c r="N341" s="4"/>
      <c r="P341" s="4"/>
      <c r="Q341" s="4"/>
      <c r="R341" s="4"/>
    </row>
    <row r="342" spans="1:18" ht="16.5" customHeight="1">
      <c r="A342" s="4"/>
      <c r="B342" s="4"/>
      <c r="C342" s="34"/>
      <c r="D342" s="4"/>
      <c r="E342" s="4"/>
      <c r="F342" s="4"/>
      <c r="G342" s="4"/>
      <c r="H342" s="4"/>
      <c r="I342" s="4"/>
      <c r="J342" s="4"/>
      <c r="K342" s="4"/>
      <c r="L342" s="4"/>
      <c r="M342" s="4"/>
      <c r="N342" s="4"/>
      <c r="P342" s="4"/>
      <c r="Q342" s="4"/>
      <c r="R342" s="4"/>
    </row>
    <row r="343" spans="1:18" ht="16.5" customHeight="1">
      <c r="A343" s="4"/>
      <c r="B343" s="4"/>
      <c r="C343" s="34"/>
      <c r="D343" s="4"/>
      <c r="E343" s="4"/>
      <c r="F343" s="4"/>
      <c r="G343" s="4"/>
      <c r="H343" s="4"/>
      <c r="I343" s="4"/>
      <c r="J343" s="4"/>
      <c r="K343" s="4"/>
      <c r="L343" s="4"/>
      <c r="M343" s="4"/>
      <c r="N343" s="4"/>
      <c r="P343" s="4"/>
      <c r="Q343" s="4"/>
      <c r="R343" s="4"/>
    </row>
    <row r="344" spans="1:18" ht="16.5" customHeight="1">
      <c r="A344" s="4"/>
      <c r="B344" s="4"/>
      <c r="C344" s="34"/>
      <c r="D344" s="4"/>
      <c r="E344" s="4"/>
      <c r="F344" s="4"/>
      <c r="G344" s="4"/>
      <c r="H344" s="4"/>
      <c r="I344" s="4"/>
      <c r="J344" s="4"/>
      <c r="K344" s="4"/>
      <c r="L344" s="4"/>
      <c r="M344" s="4"/>
      <c r="N344" s="4"/>
      <c r="P344" s="4"/>
      <c r="Q344" s="4"/>
      <c r="R344" s="4"/>
    </row>
    <row r="345" spans="1:18" ht="16.5" customHeight="1">
      <c r="A345" s="4"/>
      <c r="B345" s="4"/>
      <c r="C345" s="34"/>
      <c r="D345" s="4"/>
      <c r="E345" s="4"/>
      <c r="F345" s="4"/>
      <c r="G345" s="4"/>
      <c r="H345" s="4"/>
      <c r="I345" s="4"/>
      <c r="J345" s="4"/>
      <c r="K345" s="4"/>
      <c r="L345" s="4"/>
      <c r="M345" s="4"/>
      <c r="N345" s="4"/>
      <c r="P345" s="4"/>
      <c r="Q345" s="4"/>
      <c r="R345" s="4"/>
    </row>
    <row r="346" spans="1:18" ht="16.5" customHeight="1">
      <c r="A346" s="4"/>
      <c r="B346" s="4"/>
      <c r="C346" s="34"/>
      <c r="D346" s="4"/>
      <c r="E346" s="4"/>
      <c r="F346" s="4"/>
      <c r="G346" s="4"/>
      <c r="H346" s="4"/>
      <c r="I346" s="4"/>
      <c r="J346" s="4"/>
      <c r="K346" s="4"/>
      <c r="L346" s="4"/>
      <c r="M346" s="4"/>
      <c r="N346" s="4"/>
      <c r="P346" s="4"/>
      <c r="Q346" s="4"/>
      <c r="R346" s="4"/>
    </row>
    <row r="347" spans="1:18" ht="16.5" customHeight="1">
      <c r="A347" s="4"/>
      <c r="B347" s="4"/>
      <c r="C347" s="34"/>
      <c r="D347" s="4"/>
      <c r="E347" s="4"/>
      <c r="F347" s="4"/>
      <c r="G347" s="4"/>
      <c r="H347" s="4"/>
      <c r="I347" s="4"/>
      <c r="J347" s="4"/>
      <c r="K347" s="4"/>
      <c r="L347" s="4"/>
      <c r="M347" s="4"/>
      <c r="N347" s="4"/>
      <c r="P347" s="4"/>
      <c r="Q347" s="4"/>
      <c r="R347" s="4"/>
    </row>
    <row r="348" spans="1:18" ht="16.5" customHeight="1">
      <c r="A348" s="4"/>
      <c r="B348" s="4"/>
      <c r="C348" s="34"/>
      <c r="D348" s="4"/>
      <c r="E348" s="4"/>
      <c r="F348" s="4"/>
      <c r="G348" s="4"/>
      <c r="H348" s="4"/>
      <c r="I348" s="4"/>
      <c r="J348" s="4"/>
      <c r="K348" s="4"/>
      <c r="L348" s="4"/>
      <c r="M348" s="4"/>
      <c r="N348" s="4"/>
      <c r="P348" s="4"/>
      <c r="Q348" s="4"/>
      <c r="R348" s="4"/>
    </row>
    <row r="349" spans="1:18" ht="16.5" customHeight="1">
      <c r="A349" s="4"/>
      <c r="B349" s="4"/>
      <c r="C349" s="34"/>
      <c r="D349" s="4"/>
      <c r="E349" s="4"/>
      <c r="F349" s="4"/>
      <c r="G349" s="4"/>
      <c r="H349" s="4"/>
      <c r="I349" s="4"/>
      <c r="J349" s="4"/>
      <c r="K349" s="4"/>
      <c r="L349" s="4"/>
      <c r="M349" s="4"/>
      <c r="N349" s="4"/>
      <c r="P349" s="4"/>
      <c r="Q349" s="4"/>
      <c r="R349" s="4"/>
    </row>
    <row r="350" spans="1:18" ht="16.5" customHeight="1">
      <c r="A350" s="4"/>
      <c r="B350" s="4"/>
      <c r="C350" s="34"/>
      <c r="D350" s="4"/>
      <c r="E350" s="4"/>
      <c r="F350" s="4"/>
      <c r="G350" s="4"/>
      <c r="H350" s="4"/>
      <c r="I350" s="4"/>
      <c r="J350" s="4"/>
      <c r="K350" s="4"/>
      <c r="L350" s="4"/>
      <c r="M350" s="4"/>
      <c r="N350" s="4"/>
      <c r="P350" s="4"/>
      <c r="Q350" s="4"/>
      <c r="R350" s="4"/>
    </row>
    <row r="351" spans="1:18" ht="16.5" customHeight="1">
      <c r="A351" s="4"/>
      <c r="B351" s="4"/>
      <c r="C351" s="34"/>
      <c r="D351" s="4"/>
      <c r="E351" s="4"/>
      <c r="F351" s="4"/>
      <c r="G351" s="4"/>
      <c r="H351" s="4"/>
      <c r="I351" s="4"/>
      <c r="J351" s="4"/>
      <c r="K351" s="4"/>
      <c r="L351" s="4"/>
      <c r="M351" s="4"/>
      <c r="N351" s="4"/>
      <c r="P351" s="4"/>
      <c r="Q351" s="4"/>
      <c r="R351" s="4"/>
    </row>
    <row r="352" spans="1:18" ht="16.5" customHeight="1">
      <c r="A352" s="4"/>
      <c r="B352" s="4"/>
      <c r="C352" s="34"/>
      <c r="D352" s="4"/>
      <c r="E352" s="4"/>
      <c r="F352" s="4"/>
      <c r="G352" s="4"/>
      <c r="H352" s="4"/>
      <c r="I352" s="4"/>
      <c r="J352" s="4"/>
      <c r="K352" s="4"/>
      <c r="L352" s="4"/>
      <c r="M352" s="4"/>
      <c r="N352" s="4"/>
      <c r="P352" s="4"/>
      <c r="Q352" s="4"/>
      <c r="R352" s="4"/>
    </row>
    <row r="353" spans="1:18" ht="16.5" customHeight="1">
      <c r="A353" s="4"/>
      <c r="B353" s="4"/>
      <c r="C353" s="34"/>
      <c r="D353" s="4"/>
      <c r="E353" s="4"/>
      <c r="F353" s="4"/>
      <c r="G353" s="4"/>
      <c r="H353" s="4"/>
      <c r="I353" s="4"/>
      <c r="J353" s="4"/>
      <c r="K353" s="4"/>
      <c r="L353" s="4"/>
      <c r="M353" s="4"/>
      <c r="N353" s="4"/>
      <c r="P353" s="4"/>
      <c r="Q353" s="4"/>
      <c r="R353" s="4"/>
    </row>
    <row r="354" spans="1:18" ht="16.5" customHeight="1">
      <c r="A354" s="4"/>
      <c r="B354" s="4"/>
      <c r="C354" s="34"/>
      <c r="D354" s="4"/>
      <c r="E354" s="4"/>
      <c r="F354" s="4"/>
      <c r="G354" s="4"/>
      <c r="H354" s="4"/>
      <c r="I354" s="4"/>
      <c r="J354" s="4"/>
      <c r="K354" s="4"/>
      <c r="L354" s="4"/>
      <c r="M354" s="4"/>
      <c r="N354" s="4"/>
      <c r="P354" s="4"/>
      <c r="Q354" s="4"/>
      <c r="R354" s="4"/>
    </row>
    <row r="355" spans="1:18" ht="16.5" customHeight="1">
      <c r="A355" s="4"/>
      <c r="B355" s="4"/>
      <c r="C355" s="34"/>
      <c r="D355" s="4"/>
      <c r="E355" s="4"/>
      <c r="F355" s="4"/>
      <c r="G355" s="4"/>
      <c r="H355" s="4"/>
      <c r="I355" s="4"/>
      <c r="J355" s="4"/>
      <c r="K355" s="4"/>
      <c r="L355" s="4"/>
      <c r="M355" s="4"/>
      <c r="N355" s="4"/>
      <c r="P355" s="4"/>
      <c r="Q355" s="4"/>
      <c r="R355" s="4"/>
    </row>
    <row r="356" spans="1:18" ht="16.5" customHeight="1">
      <c r="A356" s="4"/>
      <c r="B356" s="4"/>
      <c r="C356" s="34"/>
      <c r="D356" s="4"/>
      <c r="E356" s="4"/>
      <c r="F356" s="4"/>
      <c r="G356" s="4"/>
      <c r="H356" s="4"/>
      <c r="I356" s="4"/>
      <c r="J356" s="4"/>
      <c r="K356" s="4"/>
      <c r="L356" s="4"/>
      <c r="M356" s="4"/>
      <c r="N356" s="4"/>
      <c r="P356" s="4"/>
      <c r="Q356" s="4"/>
      <c r="R356" s="4"/>
    </row>
    <row r="357" spans="1:18" ht="16.5" customHeight="1">
      <c r="A357" s="4"/>
      <c r="B357" s="4"/>
      <c r="C357" s="34"/>
      <c r="D357" s="4"/>
      <c r="E357" s="4"/>
      <c r="F357" s="4"/>
      <c r="G357" s="4"/>
      <c r="H357" s="4"/>
      <c r="I357" s="4"/>
      <c r="J357" s="4"/>
      <c r="K357" s="4"/>
      <c r="L357" s="4"/>
      <c r="M357" s="4"/>
      <c r="N357" s="4"/>
      <c r="P357" s="4"/>
      <c r="Q357" s="4"/>
      <c r="R357" s="4"/>
    </row>
    <row r="358" spans="1:18" ht="16.5" customHeight="1">
      <c r="A358" s="4"/>
      <c r="B358" s="4"/>
      <c r="C358" s="34"/>
      <c r="D358" s="4"/>
      <c r="E358" s="4"/>
      <c r="F358" s="4"/>
      <c r="G358" s="4"/>
      <c r="H358" s="4"/>
      <c r="I358" s="4"/>
      <c r="J358" s="4"/>
      <c r="K358" s="4"/>
      <c r="L358" s="4"/>
      <c r="M358" s="4"/>
      <c r="N358" s="4"/>
      <c r="P358" s="4"/>
      <c r="Q358" s="4"/>
      <c r="R358" s="4"/>
    </row>
    <row r="359" spans="1:18" ht="16.5" customHeight="1">
      <c r="A359" s="4"/>
      <c r="B359" s="4"/>
      <c r="C359" s="34"/>
      <c r="D359" s="4"/>
      <c r="E359" s="4"/>
      <c r="F359" s="4"/>
      <c r="G359" s="4"/>
      <c r="H359" s="4"/>
      <c r="I359" s="4"/>
      <c r="J359" s="4"/>
      <c r="K359" s="4"/>
      <c r="L359" s="4"/>
      <c r="M359" s="4"/>
      <c r="N359" s="4"/>
      <c r="P359" s="4"/>
      <c r="Q359" s="4"/>
      <c r="R359" s="4"/>
    </row>
    <row r="360" spans="1:18" ht="16.5" customHeight="1">
      <c r="A360" s="4"/>
      <c r="B360" s="4"/>
      <c r="C360" s="34"/>
      <c r="D360" s="4"/>
      <c r="E360" s="4"/>
      <c r="F360" s="4"/>
      <c r="G360" s="4"/>
      <c r="H360" s="4"/>
      <c r="I360" s="4"/>
      <c r="J360" s="4"/>
      <c r="K360" s="4"/>
      <c r="L360" s="4"/>
      <c r="M360" s="4"/>
      <c r="N360" s="4"/>
      <c r="P360" s="4"/>
      <c r="Q360" s="4"/>
      <c r="R360" s="4"/>
    </row>
    <row r="361" spans="1:18" ht="16.5" customHeight="1">
      <c r="A361" s="4"/>
      <c r="B361" s="4"/>
      <c r="C361" s="34"/>
      <c r="D361" s="4"/>
      <c r="E361" s="4"/>
      <c r="F361" s="4"/>
      <c r="G361" s="4"/>
      <c r="H361" s="4"/>
      <c r="I361" s="4"/>
      <c r="J361" s="4"/>
      <c r="K361" s="4"/>
      <c r="L361" s="4"/>
      <c r="M361" s="4"/>
      <c r="N361" s="4"/>
      <c r="P361" s="4"/>
      <c r="Q361" s="4"/>
      <c r="R361" s="4"/>
    </row>
    <row r="362" spans="1:18" ht="16.5" customHeight="1">
      <c r="A362" s="4"/>
      <c r="B362" s="4"/>
      <c r="C362" s="34"/>
      <c r="D362" s="4"/>
      <c r="E362" s="4"/>
      <c r="F362" s="4"/>
      <c r="G362" s="4"/>
      <c r="H362" s="4"/>
      <c r="I362" s="4"/>
      <c r="J362" s="4"/>
      <c r="K362" s="4"/>
      <c r="L362" s="4"/>
      <c r="M362" s="4"/>
      <c r="N362" s="4"/>
      <c r="P362" s="4"/>
      <c r="Q362" s="4"/>
      <c r="R362" s="4"/>
    </row>
    <row r="363" spans="1:18" ht="16.5" customHeight="1">
      <c r="A363" s="4"/>
      <c r="B363" s="4"/>
      <c r="C363" s="34"/>
      <c r="D363" s="4"/>
      <c r="E363" s="4"/>
      <c r="F363" s="4"/>
      <c r="G363" s="4"/>
      <c r="H363" s="4"/>
      <c r="I363" s="4"/>
      <c r="J363" s="4"/>
      <c r="K363" s="4"/>
      <c r="L363" s="4"/>
      <c r="M363" s="4"/>
      <c r="N363" s="4"/>
      <c r="P363" s="4"/>
      <c r="Q363" s="4"/>
      <c r="R363" s="4"/>
    </row>
    <row r="364" spans="1:18" ht="16.5" customHeight="1">
      <c r="A364" s="4"/>
      <c r="B364" s="4"/>
      <c r="C364" s="34"/>
      <c r="D364" s="4"/>
      <c r="E364" s="4"/>
      <c r="F364" s="4"/>
      <c r="G364" s="4"/>
      <c r="H364" s="4"/>
      <c r="I364" s="4"/>
      <c r="J364" s="4"/>
      <c r="K364" s="4"/>
      <c r="L364" s="4"/>
      <c r="M364" s="4"/>
      <c r="N364" s="4"/>
      <c r="P364" s="4"/>
      <c r="Q364" s="4"/>
      <c r="R364" s="4"/>
    </row>
    <row r="365" spans="1:18" ht="16.5" customHeight="1">
      <c r="A365" s="4"/>
      <c r="B365" s="4"/>
      <c r="C365" s="34"/>
      <c r="D365" s="4"/>
      <c r="E365" s="4"/>
      <c r="F365" s="4"/>
      <c r="G365" s="4"/>
      <c r="H365" s="4"/>
      <c r="I365" s="4"/>
      <c r="J365" s="4"/>
      <c r="K365" s="4"/>
      <c r="L365" s="4"/>
      <c r="M365" s="4"/>
      <c r="N365" s="4"/>
      <c r="P365" s="4"/>
      <c r="Q365" s="4"/>
      <c r="R365" s="4"/>
    </row>
    <row r="366" spans="1:18" ht="16.5" customHeight="1">
      <c r="A366" s="4"/>
      <c r="B366" s="4"/>
      <c r="C366" s="34"/>
      <c r="D366" s="4"/>
      <c r="E366" s="4"/>
      <c r="F366" s="4"/>
      <c r="G366" s="4"/>
      <c r="H366" s="4"/>
      <c r="I366" s="4"/>
      <c r="J366" s="4"/>
      <c r="K366" s="4"/>
      <c r="L366" s="4"/>
      <c r="M366" s="4"/>
      <c r="N366" s="4"/>
      <c r="P366" s="4"/>
      <c r="Q366" s="4"/>
      <c r="R366" s="4"/>
    </row>
    <row r="367" spans="1:18" ht="16.5" customHeight="1">
      <c r="A367" s="4"/>
      <c r="B367" s="4"/>
      <c r="C367" s="34"/>
      <c r="D367" s="4"/>
      <c r="E367" s="4"/>
      <c r="F367" s="4"/>
      <c r="G367" s="4"/>
      <c r="H367" s="4"/>
      <c r="I367" s="4"/>
      <c r="J367" s="4"/>
      <c r="K367" s="4"/>
      <c r="L367" s="4"/>
      <c r="M367" s="4"/>
      <c r="N367" s="4"/>
      <c r="P367" s="4"/>
      <c r="Q367" s="4"/>
      <c r="R367" s="4"/>
    </row>
    <row r="368" spans="1:18" ht="16.5" customHeight="1">
      <c r="A368" s="4"/>
      <c r="B368" s="4"/>
      <c r="C368" s="34"/>
      <c r="D368" s="4"/>
      <c r="E368" s="4"/>
      <c r="F368" s="4"/>
      <c r="G368" s="4"/>
      <c r="H368" s="4"/>
      <c r="I368" s="4"/>
      <c r="J368" s="4"/>
      <c r="K368" s="4"/>
      <c r="L368" s="4"/>
      <c r="M368" s="4"/>
      <c r="N368" s="4"/>
      <c r="P368" s="4"/>
      <c r="Q368" s="4"/>
      <c r="R368" s="4"/>
    </row>
    <row r="369" spans="1:18" ht="16.5" customHeight="1">
      <c r="A369" s="4"/>
      <c r="B369" s="4"/>
      <c r="C369" s="34"/>
      <c r="D369" s="4"/>
      <c r="E369" s="4"/>
      <c r="F369" s="4"/>
      <c r="G369" s="4"/>
      <c r="H369" s="4"/>
      <c r="I369" s="4"/>
      <c r="J369" s="4"/>
      <c r="K369" s="4"/>
      <c r="L369" s="4"/>
      <c r="M369" s="4"/>
      <c r="N369" s="4"/>
      <c r="P369" s="4"/>
      <c r="Q369" s="4"/>
      <c r="R369" s="4"/>
    </row>
    <row r="370" spans="1:18" ht="16.5" customHeight="1">
      <c r="A370" s="4"/>
      <c r="B370" s="4"/>
      <c r="C370" s="34"/>
      <c r="D370" s="4"/>
      <c r="E370" s="4"/>
      <c r="F370" s="4"/>
      <c r="G370" s="4"/>
      <c r="H370" s="4"/>
      <c r="I370" s="4"/>
      <c r="J370" s="4"/>
      <c r="K370" s="4"/>
      <c r="L370" s="4"/>
      <c r="M370" s="4"/>
      <c r="N370" s="4"/>
      <c r="P370" s="4"/>
      <c r="Q370" s="4"/>
      <c r="R370" s="4"/>
    </row>
    <row r="371" spans="1:18" ht="16.5" customHeight="1">
      <c r="A371" s="4"/>
      <c r="B371" s="4"/>
      <c r="C371" s="34"/>
      <c r="D371" s="4"/>
      <c r="E371" s="4"/>
      <c r="F371" s="4"/>
      <c r="G371" s="4"/>
      <c r="H371" s="4"/>
      <c r="I371" s="4"/>
      <c r="J371" s="4"/>
      <c r="K371" s="4"/>
      <c r="L371" s="4"/>
      <c r="M371" s="4"/>
      <c r="N371" s="4"/>
      <c r="P371" s="4"/>
      <c r="Q371" s="4"/>
      <c r="R371" s="4"/>
    </row>
    <row r="372" spans="1:18" ht="16.5" customHeight="1">
      <c r="A372" s="4"/>
      <c r="B372" s="4"/>
      <c r="C372" s="34"/>
      <c r="D372" s="4"/>
      <c r="E372" s="4"/>
      <c r="F372" s="4"/>
      <c r="G372" s="4"/>
      <c r="H372" s="4"/>
      <c r="I372" s="4"/>
      <c r="J372" s="4"/>
      <c r="K372" s="4"/>
      <c r="L372" s="4"/>
      <c r="M372" s="4"/>
      <c r="N372" s="4"/>
      <c r="P372" s="4"/>
      <c r="Q372" s="4"/>
      <c r="R372" s="4"/>
    </row>
    <row r="373" spans="1:18" ht="16.5" customHeight="1">
      <c r="A373" s="4"/>
      <c r="B373" s="4"/>
      <c r="C373" s="34"/>
      <c r="D373" s="4"/>
      <c r="E373" s="4"/>
      <c r="F373" s="4"/>
      <c r="G373" s="4"/>
      <c r="H373" s="4"/>
      <c r="I373" s="4"/>
      <c r="J373" s="4"/>
      <c r="K373" s="4"/>
      <c r="L373" s="4"/>
      <c r="M373" s="4"/>
      <c r="N373" s="4"/>
      <c r="P373" s="4"/>
      <c r="Q373" s="4"/>
      <c r="R373" s="4"/>
    </row>
    <row r="374" spans="1:18" ht="16.5" customHeight="1">
      <c r="A374" s="4"/>
      <c r="B374" s="4"/>
      <c r="C374" s="34"/>
      <c r="D374" s="4"/>
      <c r="E374" s="4"/>
      <c r="F374" s="4"/>
      <c r="G374" s="4"/>
      <c r="H374" s="4"/>
      <c r="I374" s="4"/>
      <c r="J374" s="4"/>
      <c r="K374" s="4"/>
      <c r="L374" s="4"/>
      <c r="M374" s="4"/>
      <c r="N374" s="4"/>
      <c r="P374" s="4"/>
      <c r="Q374" s="4"/>
      <c r="R374" s="4"/>
    </row>
    <row r="375" spans="1:18" ht="16.5" customHeight="1">
      <c r="A375" s="4"/>
      <c r="B375" s="4"/>
      <c r="C375" s="34"/>
      <c r="D375" s="4"/>
      <c r="E375" s="4"/>
      <c r="F375" s="4"/>
      <c r="G375" s="4"/>
      <c r="H375" s="4"/>
      <c r="I375" s="4"/>
      <c r="J375" s="4"/>
      <c r="K375" s="4"/>
      <c r="L375" s="4"/>
      <c r="M375" s="4"/>
      <c r="N375" s="4"/>
      <c r="P375" s="4"/>
      <c r="Q375" s="4"/>
      <c r="R375" s="4"/>
    </row>
    <row r="376" spans="1:18" ht="16.5" customHeight="1">
      <c r="A376" s="4"/>
      <c r="B376" s="4"/>
      <c r="C376" s="34"/>
      <c r="D376" s="4"/>
      <c r="E376" s="4"/>
      <c r="F376" s="4"/>
      <c r="G376" s="4"/>
      <c r="H376" s="4"/>
      <c r="I376" s="4"/>
      <c r="J376" s="4"/>
      <c r="K376" s="4"/>
      <c r="L376" s="4"/>
      <c r="M376" s="4"/>
      <c r="N376" s="4"/>
      <c r="P376" s="4"/>
      <c r="Q376" s="4"/>
      <c r="R376" s="4"/>
    </row>
    <row r="377" spans="1:18" ht="16.5" customHeight="1">
      <c r="A377" s="4"/>
      <c r="B377" s="4"/>
      <c r="C377" s="34"/>
      <c r="D377" s="4"/>
      <c r="E377" s="4"/>
      <c r="F377" s="4"/>
      <c r="G377" s="4"/>
      <c r="H377" s="4"/>
      <c r="I377" s="4"/>
      <c r="J377" s="4"/>
      <c r="K377" s="4"/>
      <c r="L377" s="4"/>
      <c r="M377" s="4"/>
      <c r="N377" s="4"/>
      <c r="P377" s="4"/>
      <c r="Q377" s="4"/>
      <c r="R377" s="4"/>
    </row>
    <row r="378" spans="1:18" ht="16.5" customHeight="1">
      <c r="A378" s="4"/>
      <c r="B378" s="4"/>
      <c r="C378" s="34"/>
      <c r="D378" s="4"/>
      <c r="E378" s="4"/>
      <c r="F378" s="4"/>
      <c r="G378" s="4"/>
      <c r="H378" s="4"/>
      <c r="I378" s="4"/>
      <c r="J378" s="4"/>
      <c r="K378" s="4"/>
      <c r="L378" s="4"/>
      <c r="M378" s="4"/>
      <c r="N378" s="4"/>
      <c r="P378" s="4"/>
      <c r="Q378" s="4"/>
      <c r="R378" s="4"/>
    </row>
    <row r="379" spans="1:18" ht="16.5" customHeight="1">
      <c r="A379" s="4"/>
      <c r="B379" s="4"/>
      <c r="C379" s="34"/>
      <c r="D379" s="4"/>
      <c r="E379" s="4"/>
      <c r="F379" s="4"/>
      <c r="G379" s="4"/>
      <c r="H379" s="4"/>
      <c r="I379" s="4"/>
      <c r="J379" s="4"/>
      <c r="K379" s="4"/>
      <c r="L379" s="4"/>
      <c r="M379" s="4"/>
      <c r="N379" s="4"/>
      <c r="P379" s="4"/>
      <c r="Q379" s="4"/>
      <c r="R379" s="4"/>
    </row>
    <row r="380" spans="1:18" ht="16.5" customHeight="1">
      <c r="A380" s="4"/>
      <c r="B380" s="4"/>
      <c r="C380" s="34"/>
      <c r="D380" s="4"/>
      <c r="E380" s="4"/>
      <c r="F380" s="4"/>
      <c r="G380" s="4"/>
      <c r="H380" s="4"/>
      <c r="I380" s="4"/>
      <c r="J380" s="4"/>
      <c r="K380" s="4"/>
      <c r="L380" s="4"/>
      <c r="M380" s="4"/>
      <c r="N380" s="4"/>
      <c r="P380" s="4"/>
      <c r="Q380" s="4"/>
      <c r="R380" s="4"/>
    </row>
    <row r="381" spans="1:18" ht="16.5" customHeight="1">
      <c r="A381" s="4"/>
      <c r="B381" s="4"/>
      <c r="C381" s="34"/>
      <c r="D381" s="4"/>
      <c r="E381" s="4"/>
      <c r="F381" s="4"/>
      <c r="G381" s="4"/>
      <c r="H381" s="4"/>
      <c r="I381" s="4"/>
      <c r="J381" s="4"/>
      <c r="K381" s="4"/>
      <c r="L381" s="4"/>
      <c r="M381" s="4"/>
      <c r="N381" s="4"/>
      <c r="P381" s="4"/>
      <c r="Q381" s="4"/>
      <c r="R381" s="4"/>
    </row>
    <row r="382" spans="1:18" ht="16.5" customHeight="1">
      <c r="A382" s="4"/>
      <c r="B382" s="4"/>
      <c r="C382" s="34"/>
      <c r="D382" s="4"/>
      <c r="E382" s="4"/>
      <c r="F382" s="4"/>
      <c r="G382" s="4"/>
      <c r="H382" s="4"/>
      <c r="I382" s="4"/>
      <c r="J382" s="4"/>
      <c r="K382" s="4"/>
      <c r="L382" s="4"/>
      <c r="M382" s="4"/>
      <c r="N382" s="4"/>
      <c r="P382" s="4"/>
      <c r="Q382" s="4"/>
      <c r="R382" s="4"/>
    </row>
    <row r="383" spans="1:18" ht="16.5" customHeight="1">
      <c r="A383" s="4"/>
      <c r="B383" s="4"/>
      <c r="C383" s="34"/>
      <c r="D383" s="4"/>
      <c r="E383" s="4"/>
      <c r="F383" s="4"/>
      <c r="G383" s="4"/>
      <c r="H383" s="4"/>
      <c r="I383" s="4"/>
      <c r="J383" s="4"/>
      <c r="K383" s="4"/>
      <c r="L383" s="4"/>
      <c r="M383" s="4"/>
      <c r="N383" s="4"/>
      <c r="P383" s="4"/>
      <c r="Q383" s="4"/>
      <c r="R383" s="4"/>
    </row>
    <row r="384" spans="1:18" ht="16.5" customHeight="1">
      <c r="A384" s="4"/>
      <c r="B384" s="4"/>
      <c r="C384" s="34"/>
      <c r="D384" s="4"/>
      <c r="E384" s="4"/>
      <c r="F384" s="4"/>
      <c r="G384" s="4"/>
      <c r="H384" s="4"/>
      <c r="I384" s="4"/>
      <c r="J384" s="4"/>
      <c r="K384" s="4"/>
      <c r="L384" s="4"/>
      <c r="M384" s="4"/>
      <c r="N384" s="4"/>
      <c r="P384" s="4"/>
      <c r="Q384" s="4"/>
      <c r="R384" s="4"/>
    </row>
    <row r="385" spans="1:18" ht="16.5" customHeight="1">
      <c r="A385" s="4"/>
      <c r="B385" s="4"/>
      <c r="C385" s="34"/>
      <c r="D385" s="4"/>
      <c r="E385" s="4"/>
      <c r="F385" s="4"/>
      <c r="G385" s="4"/>
      <c r="H385" s="4"/>
      <c r="I385" s="4"/>
      <c r="J385" s="4"/>
      <c r="K385" s="4"/>
      <c r="L385" s="4"/>
      <c r="M385" s="4"/>
      <c r="N385" s="4"/>
      <c r="P385" s="4"/>
      <c r="Q385" s="4"/>
      <c r="R385" s="4"/>
    </row>
    <row r="386" spans="1:18" ht="16.5" customHeight="1">
      <c r="A386" s="4"/>
      <c r="B386" s="4"/>
      <c r="C386" s="34"/>
      <c r="D386" s="4"/>
      <c r="E386" s="4"/>
      <c r="F386" s="4"/>
      <c r="G386" s="4"/>
      <c r="H386" s="4"/>
      <c r="I386" s="4"/>
      <c r="J386" s="4"/>
      <c r="K386" s="4"/>
      <c r="L386" s="4"/>
      <c r="M386" s="4"/>
      <c r="N386" s="4"/>
      <c r="P386" s="4"/>
      <c r="Q386" s="4"/>
      <c r="R386" s="4"/>
    </row>
    <row r="387" spans="1:18" ht="16.5" customHeight="1">
      <c r="A387" s="4"/>
      <c r="B387" s="4"/>
      <c r="C387" s="34"/>
      <c r="D387" s="4"/>
      <c r="E387" s="4"/>
      <c r="F387" s="4"/>
      <c r="G387" s="4"/>
      <c r="H387" s="4"/>
      <c r="I387" s="4"/>
      <c r="J387" s="4"/>
      <c r="K387" s="4"/>
      <c r="L387" s="4"/>
      <c r="M387" s="4"/>
      <c r="N387" s="4"/>
      <c r="P387" s="4"/>
      <c r="Q387" s="4"/>
      <c r="R387" s="4"/>
    </row>
    <row r="388" spans="1:18" ht="16.5" customHeight="1">
      <c r="A388" s="4"/>
      <c r="B388" s="4"/>
      <c r="C388" s="34"/>
      <c r="D388" s="4"/>
      <c r="E388" s="4"/>
      <c r="F388" s="4"/>
      <c r="G388" s="4"/>
      <c r="H388" s="4"/>
      <c r="I388" s="4"/>
      <c r="J388" s="4"/>
      <c r="K388" s="4"/>
      <c r="L388" s="4"/>
      <c r="M388" s="4"/>
      <c r="N388" s="4"/>
      <c r="P388" s="4"/>
      <c r="Q388" s="4"/>
      <c r="R388" s="4"/>
    </row>
    <row r="389" spans="1:18" ht="16.5" customHeight="1">
      <c r="A389" s="4"/>
      <c r="B389" s="4"/>
      <c r="C389" s="34"/>
      <c r="D389" s="4"/>
      <c r="E389" s="4"/>
      <c r="F389" s="4"/>
      <c r="G389" s="4"/>
      <c r="H389" s="4"/>
      <c r="I389" s="4"/>
      <c r="J389" s="4"/>
      <c r="K389" s="4"/>
      <c r="L389" s="4"/>
      <c r="M389" s="4"/>
      <c r="N389" s="4"/>
      <c r="P389" s="4"/>
      <c r="Q389" s="4"/>
      <c r="R389" s="4"/>
    </row>
    <row r="390" spans="1:18" ht="16.5" customHeight="1">
      <c r="A390" s="4"/>
      <c r="B390" s="4"/>
      <c r="C390" s="34"/>
      <c r="D390" s="4"/>
      <c r="E390" s="4"/>
      <c r="F390" s="4"/>
      <c r="G390" s="4"/>
      <c r="H390" s="4"/>
      <c r="I390" s="4"/>
      <c r="J390" s="4"/>
      <c r="K390" s="4"/>
      <c r="L390" s="4"/>
      <c r="M390" s="4"/>
      <c r="N390" s="4"/>
      <c r="P390" s="4"/>
      <c r="Q390" s="4"/>
      <c r="R390" s="4"/>
    </row>
    <row r="391" spans="1:18" ht="16.5" customHeight="1">
      <c r="A391" s="4"/>
      <c r="B391" s="4"/>
      <c r="C391" s="34"/>
      <c r="D391" s="4"/>
      <c r="E391" s="4"/>
      <c r="F391" s="4"/>
      <c r="G391" s="4"/>
      <c r="H391" s="4"/>
      <c r="I391" s="4"/>
      <c r="J391" s="4"/>
      <c r="K391" s="4"/>
      <c r="L391" s="4"/>
      <c r="M391" s="4"/>
      <c r="N391" s="4"/>
      <c r="P391" s="4"/>
      <c r="Q391" s="4"/>
      <c r="R391" s="4"/>
    </row>
    <row r="392" spans="1:18" ht="16.5" customHeight="1">
      <c r="A392" s="4"/>
      <c r="B392" s="4"/>
      <c r="C392" s="34"/>
      <c r="D392" s="4"/>
      <c r="E392" s="4"/>
      <c r="F392" s="4"/>
      <c r="G392" s="4"/>
      <c r="H392" s="4"/>
      <c r="I392" s="4"/>
      <c r="J392" s="4"/>
      <c r="K392" s="4"/>
      <c r="L392" s="4"/>
      <c r="M392" s="4"/>
      <c r="N392" s="4"/>
      <c r="P392" s="4"/>
      <c r="Q392" s="4"/>
      <c r="R392" s="4"/>
    </row>
    <row r="393" spans="1:18" ht="16.5" customHeight="1">
      <c r="A393" s="4"/>
      <c r="B393" s="4"/>
      <c r="C393" s="34"/>
      <c r="D393" s="4"/>
      <c r="E393" s="4"/>
      <c r="F393" s="4"/>
      <c r="G393" s="4"/>
      <c r="H393" s="4"/>
      <c r="I393" s="4"/>
      <c r="J393" s="4"/>
      <c r="K393" s="4"/>
      <c r="L393" s="4"/>
      <c r="M393" s="4"/>
      <c r="N393" s="4"/>
      <c r="P393" s="4"/>
      <c r="Q393" s="4"/>
      <c r="R393" s="4"/>
    </row>
    <row r="394" spans="1:18" ht="16.5" customHeight="1">
      <c r="A394" s="4"/>
      <c r="B394" s="4"/>
      <c r="C394" s="34"/>
      <c r="D394" s="4"/>
      <c r="E394" s="4"/>
      <c r="F394" s="4"/>
      <c r="G394" s="4"/>
      <c r="H394" s="4"/>
      <c r="I394" s="4"/>
      <c r="J394" s="4"/>
      <c r="K394" s="4"/>
      <c r="L394" s="4"/>
      <c r="M394" s="4"/>
      <c r="N394" s="4"/>
      <c r="P394" s="4"/>
      <c r="Q394" s="4"/>
      <c r="R394" s="4"/>
    </row>
    <row r="395" spans="1:18" ht="16.5" customHeight="1">
      <c r="A395" s="4"/>
      <c r="B395" s="4"/>
      <c r="C395" s="34"/>
      <c r="D395" s="4"/>
      <c r="E395" s="4"/>
      <c r="F395" s="4"/>
      <c r="G395" s="4"/>
      <c r="H395" s="4"/>
      <c r="I395" s="4"/>
      <c r="J395" s="4"/>
      <c r="K395" s="4"/>
      <c r="L395" s="4"/>
      <c r="M395" s="4"/>
      <c r="N395" s="4"/>
      <c r="P395" s="4"/>
      <c r="Q395" s="4"/>
      <c r="R395" s="4"/>
    </row>
    <row r="396" spans="1:18" ht="16.5" customHeight="1">
      <c r="A396" s="4"/>
      <c r="B396" s="4"/>
      <c r="C396" s="34"/>
      <c r="D396" s="4"/>
      <c r="E396" s="4"/>
      <c r="F396" s="4"/>
      <c r="G396" s="4"/>
      <c r="H396" s="4"/>
      <c r="I396" s="4"/>
      <c r="J396" s="4"/>
      <c r="K396" s="4"/>
      <c r="L396" s="4"/>
      <c r="M396" s="4"/>
      <c r="N396" s="4"/>
      <c r="P396" s="4"/>
      <c r="Q396" s="4"/>
      <c r="R396" s="4"/>
    </row>
    <row r="397" spans="1:18" ht="16.5" customHeight="1">
      <c r="A397" s="4"/>
      <c r="B397" s="4"/>
      <c r="C397" s="34"/>
      <c r="D397" s="4"/>
      <c r="E397" s="4"/>
      <c r="F397" s="4"/>
      <c r="G397" s="4"/>
      <c r="H397" s="4"/>
      <c r="I397" s="4"/>
      <c r="J397" s="4"/>
      <c r="K397" s="4"/>
      <c r="L397" s="4"/>
      <c r="M397" s="4"/>
      <c r="N397" s="4"/>
      <c r="P397" s="4"/>
      <c r="Q397" s="4"/>
      <c r="R397" s="4"/>
    </row>
    <row r="398" spans="1:18" ht="16.5" customHeight="1">
      <c r="A398" s="4"/>
      <c r="B398" s="4"/>
      <c r="C398" s="34"/>
      <c r="D398" s="4"/>
      <c r="E398" s="4"/>
      <c r="F398" s="4"/>
      <c r="G398" s="4"/>
      <c r="H398" s="4"/>
      <c r="I398" s="4"/>
      <c r="J398" s="4"/>
      <c r="K398" s="4"/>
      <c r="L398" s="4"/>
      <c r="M398" s="4"/>
      <c r="N398" s="4"/>
      <c r="P398" s="4"/>
      <c r="Q398" s="4"/>
      <c r="R398" s="4"/>
    </row>
    <row r="399" spans="1:18" ht="16.5" customHeight="1">
      <c r="A399" s="4"/>
      <c r="B399" s="4"/>
      <c r="C399" s="34"/>
      <c r="D399" s="4"/>
      <c r="E399" s="4"/>
      <c r="F399" s="4"/>
      <c r="G399" s="4"/>
      <c r="H399" s="4"/>
      <c r="I399" s="4"/>
      <c r="J399" s="4"/>
      <c r="K399" s="4"/>
      <c r="L399" s="4"/>
      <c r="M399" s="4"/>
      <c r="N399" s="4"/>
      <c r="P399" s="4"/>
      <c r="Q399" s="4"/>
      <c r="R399" s="4"/>
    </row>
    <row r="400" spans="1:18" ht="16.5" customHeight="1">
      <c r="A400" s="4"/>
      <c r="B400" s="4"/>
      <c r="C400" s="34"/>
      <c r="D400" s="4"/>
      <c r="E400" s="4"/>
      <c r="F400" s="4"/>
      <c r="G400" s="4"/>
      <c r="H400" s="4"/>
      <c r="I400" s="4"/>
      <c r="J400" s="4"/>
      <c r="K400" s="4"/>
      <c r="L400" s="4"/>
      <c r="M400" s="4"/>
      <c r="N400" s="4"/>
      <c r="P400" s="4"/>
      <c r="Q400" s="4"/>
      <c r="R400" s="4"/>
    </row>
    <row r="401" spans="1:18" ht="16.5" customHeight="1">
      <c r="A401" s="4"/>
      <c r="B401" s="4"/>
      <c r="C401" s="34"/>
      <c r="D401" s="4"/>
      <c r="E401" s="4"/>
      <c r="F401" s="4"/>
      <c r="G401" s="4"/>
      <c r="H401" s="4"/>
      <c r="I401" s="4"/>
      <c r="J401" s="4"/>
      <c r="K401" s="4"/>
      <c r="L401" s="4"/>
      <c r="M401" s="4"/>
      <c r="N401" s="4"/>
      <c r="P401" s="4"/>
      <c r="Q401" s="4"/>
      <c r="R401" s="4"/>
    </row>
    <row r="402" spans="1:18" ht="16.5" customHeight="1">
      <c r="A402" s="4"/>
      <c r="B402" s="4"/>
      <c r="C402" s="34"/>
      <c r="D402" s="4"/>
      <c r="E402" s="4"/>
      <c r="F402" s="4"/>
      <c r="G402" s="4"/>
      <c r="H402" s="4"/>
      <c r="I402" s="4"/>
      <c r="J402" s="4"/>
      <c r="K402" s="4"/>
      <c r="L402" s="4"/>
      <c r="M402" s="4"/>
      <c r="N402" s="4"/>
      <c r="P402" s="4"/>
      <c r="Q402" s="4"/>
      <c r="R402" s="4"/>
    </row>
    <row r="403" spans="1:18" ht="16.5" customHeight="1">
      <c r="A403" s="4"/>
      <c r="B403" s="4"/>
      <c r="C403" s="34"/>
      <c r="D403" s="4"/>
      <c r="E403" s="4"/>
      <c r="F403" s="4"/>
      <c r="G403" s="4"/>
      <c r="H403" s="4"/>
      <c r="I403" s="4"/>
      <c r="J403" s="4"/>
      <c r="K403" s="4"/>
      <c r="L403" s="4"/>
      <c r="M403" s="4"/>
      <c r="N403" s="4"/>
      <c r="P403" s="4"/>
      <c r="Q403" s="4"/>
      <c r="R403" s="4"/>
    </row>
    <row r="404" spans="1:18" ht="16.5" customHeight="1">
      <c r="A404" s="4"/>
      <c r="B404" s="4"/>
      <c r="C404" s="34"/>
      <c r="D404" s="4"/>
      <c r="E404" s="4"/>
      <c r="F404" s="4"/>
      <c r="G404" s="4"/>
      <c r="H404" s="4"/>
      <c r="I404" s="4"/>
      <c r="J404" s="4"/>
      <c r="K404" s="4"/>
      <c r="L404" s="4"/>
      <c r="M404" s="4"/>
      <c r="N404" s="4"/>
      <c r="P404" s="4"/>
      <c r="Q404" s="4"/>
      <c r="R404" s="4"/>
    </row>
    <row r="405" spans="1:18" ht="16.5" customHeight="1">
      <c r="A405" s="4"/>
      <c r="B405" s="4"/>
      <c r="C405" s="34"/>
      <c r="D405" s="4"/>
      <c r="E405" s="4"/>
      <c r="F405" s="4"/>
      <c r="G405" s="4"/>
      <c r="H405" s="4"/>
      <c r="I405" s="4"/>
      <c r="J405" s="4"/>
      <c r="K405" s="4"/>
      <c r="L405" s="4"/>
      <c r="M405" s="4"/>
      <c r="N405" s="4"/>
      <c r="P405" s="4"/>
      <c r="Q405" s="4"/>
      <c r="R405" s="4"/>
    </row>
    <row r="406" spans="1:18" ht="16.5" customHeight="1">
      <c r="A406" s="4"/>
      <c r="B406" s="4"/>
      <c r="C406" s="34"/>
      <c r="D406" s="4"/>
      <c r="E406" s="4"/>
      <c r="F406" s="4"/>
      <c r="G406" s="4"/>
      <c r="H406" s="4"/>
      <c r="I406" s="4"/>
      <c r="J406" s="4"/>
      <c r="K406" s="4"/>
      <c r="L406" s="4"/>
      <c r="M406" s="4"/>
      <c r="N406" s="4"/>
      <c r="P406" s="4"/>
      <c r="Q406" s="4"/>
      <c r="R406" s="4"/>
    </row>
    <row r="407" spans="1:18" ht="16.5" customHeight="1">
      <c r="A407" s="4"/>
      <c r="B407" s="4"/>
      <c r="C407" s="34"/>
      <c r="D407" s="4"/>
      <c r="E407" s="4"/>
      <c r="F407" s="4"/>
      <c r="G407" s="4"/>
      <c r="H407" s="4"/>
      <c r="I407" s="4"/>
      <c r="J407" s="4"/>
      <c r="K407" s="4"/>
      <c r="L407" s="4"/>
      <c r="M407" s="4"/>
      <c r="N407" s="4"/>
      <c r="P407" s="4"/>
      <c r="Q407" s="4"/>
      <c r="R407" s="4"/>
    </row>
    <row r="408" spans="1:18" ht="16.5" customHeight="1">
      <c r="A408" s="4"/>
      <c r="B408" s="4"/>
      <c r="C408" s="34"/>
      <c r="D408" s="4"/>
      <c r="E408" s="4"/>
      <c r="F408" s="4"/>
      <c r="G408" s="4"/>
      <c r="H408" s="4"/>
      <c r="I408" s="4"/>
      <c r="J408" s="4"/>
      <c r="K408" s="4"/>
      <c r="L408" s="4"/>
      <c r="M408" s="4"/>
      <c r="N408" s="4"/>
      <c r="P408" s="4"/>
      <c r="Q408" s="4"/>
      <c r="R408" s="4"/>
    </row>
    <row r="409" spans="1:18" ht="16.5" customHeight="1">
      <c r="A409" s="4"/>
      <c r="B409" s="4"/>
      <c r="C409" s="34"/>
      <c r="D409" s="4"/>
      <c r="E409" s="4"/>
      <c r="F409" s="4"/>
      <c r="G409" s="4"/>
      <c r="H409" s="4"/>
      <c r="I409" s="4"/>
      <c r="J409" s="4"/>
      <c r="K409" s="4"/>
      <c r="L409" s="4"/>
      <c r="M409" s="4"/>
      <c r="N409" s="4"/>
      <c r="P409" s="4"/>
      <c r="Q409" s="4"/>
      <c r="R409" s="4"/>
    </row>
    <row r="410" spans="1:18" ht="16.5" customHeight="1">
      <c r="A410" s="4"/>
      <c r="B410" s="4"/>
      <c r="C410" s="34"/>
      <c r="D410" s="4"/>
      <c r="E410" s="4"/>
      <c r="F410" s="4"/>
      <c r="G410" s="4"/>
      <c r="H410" s="4"/>
      <c r="I410" s="4"/>
      <c r="J410" s="4"/>
      <c r="K410" s="4"/>
      <c r="L410" s="4"/>
      <c r="M410" s="4"/>
      <c r="N410" s="4"/>
      <c r="P410" s="4"/>
      <c r="Q410" s="4"/>
      <c r="R410" s="4"/>
    </row>
    <row r="411" spans="1:18" ht="16.5" customHeight="1">
      <c r="A411" s="4"/>
      <c r="B411" s="4"/>
      <c r="C411" s="34"/>
      <c r="D411" s="4"/>
      <c r="E411" s="4"/>
      <c r="F411" s="4"/>
      <c r="G411" s="4"/>
      <c r="H411" s="4"/>
      <c r="I411" s="4"/>
      <c r="J411" s="4"/>
      <c r="K411" s="4"/>
      <c r="L411" s="4"/>
      <c r="M411" s="4"/>
      <c r="N411" s="4"/>
      <c r="P411" s="4"/>
      <c r="Q411" s="4"/>
      <c r="R411" s="4"/>
    </row>
    <row r="412" spans="1:18" ht="16.5" customHeight="1">
      <c r="A412" s="4"/>
      <c r="B412" s="4"/>
      <c r="C412" s="34"/>
      <c r="D412" s="4"/>
      <c r="E412" s="4"/>
      <c r="F412" s="4"/>
      <c r="G412" s="4"/>
      <c r="H412" s="4"/>
      <c r="I412" s="4"/>
      <c r="J412" s="4"/>
      <c r="K412" s="4"/>
      <c r="L412" s="4"/>
      <c r="M412" s="4"/>
      <c r="N412" s="4"/>
      <c r="P412" s="4"/>
      <c r="Q412" s="4"/>
      <c r="R412" s="4"/>
    </row>
    <row r="413" spans="1:18" ht="16.5" customHeight="1">
      <c r="A413" s="4"/>
      <c r="B413" s="4"/>
      <c r="C413" s="34"/>
      <c r="D413" s="4"/>
      <c r="E413" s="4"/>
      <c r="F413" s="4"/>
      <c r="G413" s="4"/>
      <c r="H413" s="4"/>
      <c r="I413" s="4"/>
      <c r="J413" s="4"/>
      <c r="K413" s="4"/>
      <c r="L413" s="4"/>
      <c r="M413" s="4"/>
      <c r="N413" s="4"/>
      <c r="P413" s="4"/>
      <c r="Q413" s="4"/>
      <c r="R413" s="4"/>
    </row>
    <row r="414" spans="1:18" ht="16.5" customHeight="1">
      <c r="A414" s="4"/>
      <c r="B414" s="4"/>
      <c r="C414" s="34"/>
      <c r="D414" s="4"/>
      <c r="E414" s="4"/>
      <c r="F414" s="4"/>
      <c r="G414" s="4"/>
      <c r="H414" s="4"/>
      <c r="I414" s="4"/>
      <c r="J414" s="4"/>
      <c r="K414" s="4"/>
      <c r="L414" s="4"/>
      <c r="M414" s="4"/>
      <c r="N414" s="4"/>
      <c r="P414" s="4"/>
      <c r="Q414" s="4"/>
      <c r="R414" s="4"/>
    </row>
    <row r="415" spans="1:18" ht="16.5" customHeight="1">
      <c r="A415" s="4"/>
      <c r="B415" s="4"/>
      <c r="C415" s="34"/>
      <c r="D415" s="4"/>
      <c r="E415" s="4"/>
      <c r="F415" s="4"/>
      <c r="G415" s="4"/>
      <c r="H415" s="4"/>
      <c r="I415" s="4"/>
      <c r="J415" s="4"/>
      <c r="K415" s="4"/>
      <c r="L415" s="4"/>
      <c r="M415" s="4"/>
      <c r="N415" s="4"/>
      <c r="P415" s="4"/>
      <c r="Q415" s="4"/>
      <c r="R415" s="4"/>
    </row>
    <row r="416" spans="1:18" ht="16.5" customHeight="1">
      <c r="A416" s="4"/>
      <c r="B416" s="4"/>
      <c r="C416" s="34"/>
      <c r="D416" s="4"/>
      <c r="E416" s="4"/>
      <c r="F416" s="4"/>
      <c r="G416" s="4"/>
      <c r="H416" s="4"/>
      <c r="I416" s="4"/>
      <c r="J416" s="4"/>
      <c r="K416" s="4"/>
      <c r="L416" s="4"/>
      <c r="M416" s="4"/>
      <c r="N416" s="4"/>
      <c r="P416" s="4"/>
      <c r="Q416" s="4"/>
      <c r="R416" s="4"/>
    </row>
    <row r="417" spans="1:18" ht="16.5" customHeight="1">
      <c r="A417" s="4"/>
      <c r="B417" s="4"/>
      <c r="C417" s="34"/>
      <c r="D417" s="4"/>
      <c r="E417" s="4"/>
      <c r="F417" s="4"/>
      <c r="G417" s="4"/>
      <c r="H417" s="4"/>
      <c r="I417" s="4"/>
      <c r="J417" s="4"/>
      <c r="K417" s="4"/>
      <c r="L417" s="4"/>
      <c r="M417" s="4"/>
      <c r="N417" s="4"/>
      <c r="P417" s="4"/>
      <c r="Q417" s="4"/>
      <c r="R417" s="4"/>
    </row>
    <row r="418" spans="1:18" ht="16.5" customHeight="1">
      <c r="A418" s="4"/>
      <c r="B418" s="4"/>
      <c r="C418" s="34"/>
      <c r="D418" s="4"/>
      <c r="E418" s="4"/>
      <c r="F418" s="4"/>
      <c r="G418" s="4"/>
      <c r="H418" s="4"/>
      <c r="I418" s="4"/>
      <c r="J418" s="4"/>
      <c r="K418" s="4"/>
      <c r="L418" s="4"/>
      <c r="M418" s="4"/>
      <c r="N418" s="4"/>
      <c r="P418" s="4"/>
      <c r="Q418" s="4"/>
      <c r="R418" s="4"/>
    </row>
    <row r="419" spans="1:18" ht="16.5" customHeight="1">
      <c r="A419" s="4"/>
      <c r="B419" s="4"/>
      <c r="C419" s="34"/>
      <c r="D419" s="4"/>
      <c r="E419" s="4"/>
      <c r="F419" s="4"/>
      <c r="G419" s="4"/>
      <c r="H419" s="4"/>
      <c r="I419" s="4"/>
      <c r="J419" s="4"/>
      <c r="K419" s="4"/>
      <c r="L419" s="4"/>
      <c r="M419" s="4"/>
      <c r="N419" s="4"/>
      <c r="P419" s="4"/>
      <c r="Q419" s="4"/>
      <c r="R419" s="4"/>
    </row>
    <row r="420" spans="1:18" ht="16.5" customHeight="1">
      <c r="A420" s="4"/>
      <c r="B420" s="4"/>
      <c r="C420" s="34"/>
      <c r="D420" s="4"/>
      <c r="E420" s="4"/>
      <c r="F420" s="4"/>
      <c r="G420" s="4"/>
      <c r="H420" s="4"/>
      <c r="I420" s="4"/>
      <c r="J420" s="4"/>
      <c r="K420" s="4"/>
      <c r="L420" s="4"/>
      <c r="M420" s="4"/>
      <c r="N420" s="4"/>
      <c r="P420" s="4"/>
      <c r="Q420" s="4"/>
      <c r="R420" s="4"/>
    </row>
    <row r="421" spans="1:18" ht="16.5" customHeight="1">
      <c r="A421" s="4"/>
      <c r="B421" s="4"/>
      <c r="C421" s="34"/>
      <c r="D421" s="4"/>
      <c r="E421" s="4"/>
      <c r="F421" s="4"/>
      <c r="G421" s="4"/>
      <c r="H421" s="4"/>
      <c r="I421" s="4"/>
      <c r="J421" s="4"/>
      <c r="K421" s="4"/>
      <c r="L421" s="4"/>
      <c r="M421" s="4"/>
      <c r="N421" s="4"/>
      <c r="P421" s="4"/>
      <c r="Q421" s="4"/>
      <c r="R421" s="4"/>
    </row>
    <row r="422" spans="1:18" ht="16.5" customHeight="1">
      <c r="A422" s="4"/>
      <c r="B422" s="4"/>
      <c r="C422" s="34"/>
      <c r="D422" s="4"/>
      <c r="E422" s="4"/>
      <c r="F422" s="4"/>
      <c r="G422" s="4"/>
      <c r="H422" s="4"/>
      <c r="I422" s="4"/>
      <c r="J422" s="4"/>
      <c r="K422" s="4"/>
      <c r="L422" s="4"/>
      <c r="M422" s="4"/>
      <c r="N422" s="4"/>
      <c r="P422" s="4"/>
      <c r="Q422" s="4"/>
      <c r="R422" s="4"/>
    </row>
    <row r="423" spans="1:18" ht="16.5" customHeight="1">
      <c r="A423" s="4"/>
      <c r="B423" s="4"/>
      <c r="C423" s="34"/>
      <c r="D423" s="4"/>
      <c r="E423" s="4"/>
      <c r="F423" s="4"/>
      <c r="G423" s="4"/>
      <c r="H423" s="4"/>
      <c r="I423" s="4"/>
      <c r="J423" s="4"/>
      <c r="K423" s="4"/>
      <c r="L423" s="4"/>
      <c r="M423" s="4"/>
      <c r="N423" s="4"/>
      <c r="P423" s="4"/>
      <c r="Q423" s="4"/>
      <c r="R423" s="4"/>
    </row>
    <row r="424" spans="1:18" ht="16.5" customHeight="1">
      <c r="A424" s="4"/>
      <c r="B424" s="4"/>
      <c r="C424" s="34"/>
      <c r="D424" s="4"/>
      <c r="E424" s="4"/>
      <c r="F424" s="4"/>
      <c r="G424" s="4"/>
      <c r="H424" s="4"/>
      <c r="I424" s="4"/>
      <c r="J424" s="4"/>
      <c r="K424" s="4"/>
      <c r="L424" s="4"/>
      <c r="M424" s="4"/>
      <c r="N424" s="4"/>
      <c r="P424" s="4"/>
      <c r="Q424" s="4"/>
      <c r="R424" s="4"/>
    </row>
    <row r="425" spans="1:18" ht="16.5" customHeight="1">
      <c r="A425" s="4"/>
      <c r="B425" s="4"/>
      <c r="C425" s="34"/>
      <c r="D425" s="4"/>
      <c r="E425" s="4"/>
      <c r="F425" s="4"/>
      <c r="G425" s="4"/>
      <c r="H425" s="4"/>
      <c r="I425" s="4"/>
      <c r="J425" s="4"/>
      <c r="K425" s="4"/>
      <c r="L425" s="4"/>
      <c r="M425" s="4"/>
      <c r="N425" s="4"/>
      <c r="P425" s="4"/>
      <c r="Q425" s="4"/>
      <c r="R425" s="4"/>
    </row>
    <row r="426" spans="1:18" ht="16.5" customHeight="1">
      <c r="A426" s="4"/>
      <c r="B426" s="4"/>
      <c r="C426" s="34"/>
      <c r="D426" s="4"/>
      <c r="E426" s="4"/>
      <c r="F426" s="4"/>
      <c r="G426" s="4"/>
      <c r="H426" s="4"/>
      <c r="I426" s="4"/>
      <c r="J426" s="4"/>
      <c r="K426" s="4"/>
      <c r="L426" s="4"/>
      <c r="M426" s="4"/>
      <c r="N426" s="4"/>
      <c r="P426" s="4"/>
      <c r="Q426" s="4"/>
      <c r="R426" s="4"/>
    </row>
    <row r="427" spans="1:18" ht="16.5" customHeight="1">
      <c r="A427" s="4"/>
      <c r="B427" s="4"/>
      <c r="C427" s="34"/>
      <c r="D427" s="4"/>
      <c r="E427" s="4"/>
      <c r="F427" s="4"/>
      <c r="G427" s="4"/>
      <c r="H427" s="4"/>
      <c r="I427" s="4"/>
      <c r="J427" s="4"/>
      <c r="K427" s="4"/>
      <c r="L427" s="4"/>
      <c r="M427" s="4"/>
      <c r="N427" s="4"/>
      <c r="P427" s="4"/>
      <c r="Q427" s="4"/>
      <c r="R427" s="4"/>
    </row>
    <row r="428" spans="1:18" ht="16.5" customHeight="1">
      <c r="A428" s="4"/>
      <c r="B428" s="4"/>
      <c r="C428" s="34"/>
      <c r="D428" s="4"/>
      <c r="E428" s="4"/>
      <c r="F428" s="4"/>
      <c r="G428" s="4"/>
      <c r="H428" s="4"/>
      <c r="I428" s="4"/>
      <c r="J428" s="4"/>
      <c r="K428" s="4"/>
      <c r="L428" s="4"/>
      <c r="M428" s="4"/>
      <c r="N428" s="4"/>
      <c r="P428" s="4"/>
      <c r="Q428" s="4"/>
      <c r="R428" s="4"/>
    </row>
    <row r="429" spans="1:18" ht="16.5" customHeight="1">
      <c r="A429" s="4"/>
      <c r="B429" s="4"/>
      <c r="C429" s="34"/>
      <c r="D429" s="4"/>
      <c r="E429" s="4"/>
      <c r="F429" s="4"/>
      <c r="G429" s="4"/>
      <c r="H429" s="4"/>
      <c r="I429" s="4"/>
      <c r="J429" s="4"/>
      <c r="K429" s="4"/>
      <c r="L429" s="4"/>
      <c r="M429" s="4"/>
      <c r="N429" s="4"/>
      <c r="P429" s="4"/>
      <c r="Q429" s="4"/>
      <c r="R429" s="4"/>
    </row>
    <row r="430" spans="1:18" ht="16.5" customHeight="1">
      <c r="A430" s="4"/>
      <c r="B430" s="4"/>
      <c r="C430" s="34"/>
      <c r="D430" s="4"/>
      <c r="E430" s="4"/>
      <c r="F430" s="4"/>
      <c r="G430" s="4"/>
      <c r="H430" s="4"/>
      <c r="I430" s="4"/>
      <c r="J430" s="4"/>
      <c r="K430" s="4"/>
      <c r="L430" s="4"/>
      <c r="M430" s="4"/>
      <c r="N430" s="4"/>
      <c r="P430" s="4"/>
      <c r="Q430" s="4"/>
      <c r="R430" s="4"/>
    </row>
    <row r="431" spans="1:18" ht="16.5" customHeight="1">
      <c r="A431" s="4"/>
      <c r="B431" s="4"/>
      <c r="C431" s="34"/>
      <c r="D431" s="4"/>
      <c r="E431" s="4"/>
      <c r="F431" s="4"/>
      <c r="G431" s="4"/>
      <c r="H431" s="4"/>
      <c r="I431" s="4"/>
      <c r="J431" s="4"/>
      <c r="K431" s="4"/>
      <c r="L431" s="4"/>
      <c r="M431" s="4"/>
      <c r="N431" s="4"/>
      <c r="P431" s="4"/>
      <c r="Q431" s="4"/>
      <c r="R431" s="4"/>
    </row>
    <row r="432" spans="1:18" ht="16.5" customHeight="1">
      <c r="A432" s="4"/>
      <c r="B432" s="4"/>
      <c r="C432" s="34"/>
      <c r="D432" s="4"/>
      <c r="E432" s="4"/>
      <c r="F432" s="4"/>
      <c r="G432" s="4"/>
      <c r="H432" s="4"/>
      <c r="I432" s="4"/>
      <c r="J432" s="4"/>
      <c r="K432" s="4"/>
      <c r="L432" s="4"/>
      <c r="M432" s="4"/>
      <c r="N432" s="4"/>
      <c r="P432" s="4"/>
      <c r="Q432" s="4"/>
      <c r="R432" s="4"/>
    </row>
    <row r="433" spans="1:18" ht="16.5" customHeight="1">
      <c r="A433" s="4"/>
      <c r="B433" s="4"/>
      <c r="C433" s="34"/>
      <c r="D433" s="4"/>
      <c r="E433" s="4"/>
      <c r="F433" s="4"/>
      <c r="G433" s="4"/>
      <c r="H433" s="4"/>
      <c r="I433" s="4"/>
      <c r="J433" s="4"/>
      <c r="K433" s="4"/>
      <c r="L433" s="4"/>
      <c r="M433" s="4"/>
      <c r="N433" s="4"/>
      <c r="P433" s="4"/>
      <c r="Q433" s="4"/>
      <c r="R433" s="4"/>
    </row>
    <row r="434" spans="1:18" ht="16.5" customHeight="1">
      <c r="A434" s="4"/>
      <c r="B434" s="4"/>
      <c r="C434" s="34"/>
      <c r="D434" s="4"/>
      <c r="E434" s="4"/>
      <c r="F434" s="4"/>
      <c r="G434" s="4"/>
      <c r="H434" s="4"/>
      <c r="I434" s="4"/>
      <c r="J434" s="4"/>
      <c r="K434" s="4"/>
      <c r="L434" s="4"/>
      <c r="M434" s="4"/>
      <c r="N434" s="4"/>
      <c r="P434" s="4"/>
      <c r="Q434" s="4"/>
      <c r="R434" s="4"/>
    </row>
    <row r="435" spans="1:18" ht="16.5" customHeight="1">
      <c r="A435" s="4"/>
      <c r="B435" s="4"/>
      <c r="C435" s="34"/>
      <c r="D435" s="4"/>
      <c r="E435" s="4"/>
      <c r="F435" s="4"/>
      <c r="G435" s="4"/>
      <c r="H435" s="4"/>
      <c r="I435" s="4"/>
      <c r="J435" s="4"/>
      <c r="K435" s="4"/>
      <c r="L435" s="4"/>
      <c r="M435" s="4"/>
      <c r="N435" s="4"/>
      <c r="P435" s="4"/>
      <c r="Q435" s="4"/>
      <c r="R435" s="4"/>
    </row>
    <row r="436" spans="1:18" ht="16.5" customHeight="1">
      <c r="A436" s="4"/>
      <c r="B436" s="4"/>
      <c r="C436" s="34"/>
      <c r="D436" s="4"/>
      <c r="E436" s="4"/>
      <c r="F436" s="4"/>
      <c r="G436" s="4"/>
      <c r="H436" s="4"/>
      <c r="I436" s="4"/>
      <c r="J436" s="4"/>
      <c r="K436" s="4"/>
      <c r="L436" s="4"/>
      <c r="M436" s="4"/>
      <c r="N436" s="4"/>
      <c r="P436" s="4"/>
      <c r="Q436" s="4"/>
      <c r="R436" s="4"/>
    </row>
    <row r="437" spans="1:18" ht="16.5" customHeight="1">
      <c r="A437" s="4"/>
      <c r="B437" s="4"/>
      <c r="C437" s="34"/>
      <c r="D437" s="4"/>
      <c r="E437" s="4"/>
      <c r="F437" s="4"/>
      <c r="G437" s="4"/>
      <c r="H437" s="4"/>
      <c r="I437" s="4"/>
      <c r="J437" s="4"/>
      <c r="K437" s="4"/>
      <c r="L437" s="4"/>
      <c r="M437" s="4"/>
      <c r="N437" s="4"/>
      <c r="P437" s="4"/>
      <c r="Q437" s="4"/>
      <c r="R437" s="4"/>
    </row>
    <row r="438" spans="1:18" ht="16.5" customHeight="1">
      <c r="A438" s="4"/>
      <c r="B438" s="4"/>
      <c r="C438" s="34"/>
      <c r="D438" s="4"/>
      <c r="E438" s="4"/>
      <c r="F438" s="4"/>
      <c r="G438" s="4"/>
      <c r="H438" s="4"/>
      <c r="I438" s="4"/>
      <c r="J438" s="4"/>
      <c r="K438" s="4"/>
      <c r="L438" s="4"/>
      <c r="M438" s="4"/>
      <c r="N438" s="4"/>
      <c r="P438" s="4"/>
      <c r="Q438" s="4"/>
      <c r="R438" s="4"/>
    </row>
    <row r="439" spans="1:18" ht="16.5" customHeight="1">
      <c r="A439" s="4"/>
      <c r="B439" s="4"/>
      <c r="C439" s="34"/>
      <c r="D439" s="4"/>
      <c r="E439" s="4"/>
      <c r="F439" s="4"/>
      <c r="G439" s="4"/>
      <c r="H439" s="4"/>
      <c r="I439" s="4"/>
      <c r="J439" s="4"/>
      <c r="K439" s="4"/>
      <c r="L439" s="4"/>
      <c r="M439" s="4"/>
      <c r="N439" s="4"/>
      <c r="P439" s="4"/>
      <c r="Q439" s="4"/>
      <c r="R439" s="4"/>
    </row>
    <row r="440" spans="1:18" ht="16.5" customHeight="1">
      <c r="A440" s="4"/>
      <c r="B440" s="4"/>
      <c r="C440" s="34"/>
      <c r="D440" s="4"/>
      <c r="E440" s="4"/>
      <c r="F440" s="4"/>
      <c r="G440" s="4"/>
      <c r="H440" s="4"/>
      <c r="I440" s="4"/>
      <c r="J440" s="4"/>
      <c r="K440" s="4"/>
      <c r="L440" s="4"/>
      <c r="M440" s="4"/>
      <c r="N440" s="4"/>
      <c r="P440" s="4"/>
      <c r="Q440" s="4"/>
      <c r="R440" s="4"/>
    </row>
    <row r="441" spans="1:18" ht="16.5" customHeight="1">
      <c r="A441" s="4"/>
      <c r="B441" s="4"/>
      <c r="C441" s="34"/>
      <c r="D441" s="4"/>
      <c r="E441" s="4"/>
      <c r="F441" s="4"/>
      <c r="G441" s="4"/>
      <c r="H441" s="4"/>
      <c r="I441" s="4"/>
      <c r="J441" s="4"/>
      <c r="K441" s="4"/>
      <c r="L441" s="4"/>
      <c r="M441" s="4"/>
      <c r="N441" s="4"/>
      <c r="P441" s="4"/>
      <c r="Q441" s="4"/>
      <c r="R441" s="4"/>
    </row>
    <row r="442" spans="1:18" ht="16.5" customHeight="1">
      <c r="A442" s="4"/>
      <c r="B442" s="4"/>
      <c r="C442" s="34"/>
      <c r="D442" s="4"/>
      <c r="E442" s="4"/>
      <c r="F442" s="4"/>
      <c r="G442" s="4"/>
      <c r="H442" s="4"/>
      <c r="I442" s="4"/>
      <c r="J442" s="4"/>
      <c r="K442" s="4"/>
      <c r="L442" s="4"/>
      <c r="M442" s="4"/>
      <c r="N442" s="4"/>
      <c r="P442" s="4"/>
      <c r="Q442" s="4"/>
      <c r="R442" s="4"/>
    </row>
    <row r="443" spans="1:18" ht="16.5" customHeight="1">
      <c r="A443" s="4"/>
      <c r="B443" s="4"/>
      <c r="C443" s="34"/>
      <c r="D443" s="4"/>
      <c r="E443" s="4"/>
      <c r="F443" s="4"/>
      <c r="G443" s="4"/>
      <c r="H443" s="4"/>
      <c r="I443" s="4"/>
      <c r="J443" s="4"/>
      <c r="K443" s="4"/>
      <c r="L443" s="4"/>
      <c r="M443" s="4"/>
      <c r="N443" s="4"/>
      <c r="P443" s="4"/>
      <c r="Q443" s="4"/>
      <c r="R443" s="4"/>
    </row>
    <row r="444" spans="1:18" ht="16.5" customHeight="1">
      <c r="A444" s="4"/>
      <c r="B444" s="4"/>
      <c r="C444" s="34"/>
      <c r="D444" s="4"/>
      <c r="E444" s="4"/>
      <c r="F444" s="4"/>
      <c r="G444" s="4"/>
      <c r="H444" s="4"/>
      <c r="I444" s="4"/>
      <c r="J444" s="4"/>
      <c r="K444" s="4"/>
      <c r="L444" s="4"/>
      <c r="M444" s="4"/>
      <c r="N444" s="4"/>
      <c r="P444" s="4"/>
      <c r="Q444" s="4"/>
      <c r="R444" s="4"/>
    </row>
    <row r="445" spans="1:18" ht="16.5" customHeight="1">
      <c r="A445" s="4"/>
      <c r="B445" s="4"/>
      <c r="C445" s="34"/>
      <c r="D445" s="4"/>
      <c r="E445" s="4"/>
      <c r="F445" s="4"/>
      <c r="G445" s="4"/>
      <c r="H445" s="4"/>
      <c r="I445" s="4"/>
      <c r="J445" s="4"/>
      <c r="K445" s="4"/>
      <c r="L445" s="4"/>
      <c r="M445" s="4"/>
      <c r="N445" s="4"/>
      <c r="P445" s="4"/>
      <c r="Q445" s="4"/>
      <c r="R445" s="4"/>
    </row>
    <row r="446" spans="1:18" ht="16.5" customHeight="1">
      <c r="A446" s="4"/>
      <c r="B446" s="4"/>
      <c r="C446" s="34"/>
      <c r="D446" s="4"/>
      <c r="E446" s="4"/>
      <c r="F446" s="4"/>
      <c r="G446" s="4"/>
      <c r="H446" s="4"/>
      <c r="I446" s="4"/>
      <c r="J446" s="4"/>
      <c r="K446" s="4"/>
      <c r="L446" s="4"/>
      <c r="M446" s="4"/>
      <c r="N446" s="4"/>
      <c r="P446" s="4"/>
      <c r="Q446" s="4"/>
      <c r="R446" s="4"/>
    </row>
    <row r="447" spans="1:18" ht="16.5" customHeight="1">
      <c r="A447" s="4"/>
      <c r="B447" s="4"/>
      <c r="C447" s="34"/>
      <c r="D447" s="4"/>
      <c r="E447" s="4"/>
      <c r="F447" s="4"/>
      <c r="G447" s="4"/>
      <c r="H447" s="4"/>
      <c r="I447" s="4"/>
      <c r="J447" s="4"/>
      <c r="K447" s="4"/>
      <c r="L447" s="4"/>
      <c r="M447" s="4"/>
      <c r="N447" s="4"/>
      <c r="P447" s="4"/>
      <c r="Q447" s="4"/>
      <c r="R447" s="4"/>
    </row>
    <row r="448" spans="1:18" ht="16.5" customHeight="1">
      <c r="A448" s="4"/>
      <c r="B448" s="4"/>
      <c r="C448" s="34"/>
      <c r="D448" s="4"/>
      <c r="E448" s="4"/>
      <c r="F448" s="4"/>
      <c r="G448" s="4"/>
      <c r="H448" s="4"/>
      <c r="I448" s="4"/>
      <c r="J448" s="4"/>
      <c r="K448" s="4"/>
      <c r="L448" s="4"/>
      <c r="M448" s="4"/>
      <c r="N448" s="4"/>
      <c r="P448" s="4"/>
      <c r="Q448" s="4"/>
      <c r="R448" s="4"/>
    </row>
    <row r="449" spans="1:18" ht="16.5" customHeight="1">
      <c r="A449" s="4"/>
      <c r="B449" s="4"/>
      <c r="C449" s="34"/>
      <c r="D449" s="4"/>
      <c r="E449" s="4"/>
      <c r="F449" s="4"/>
      <c r="G449" s="4"/>
      <c r="H449" s="4"/>
      <c r="I449" s="4"/>
      <c r="J449" s="4"/>
      <c r="K449" s="4"/>
      <c r="L449" s="4"/>
      <c r="M449" s="4"/>
      <c r="N449" s="4"/>
      <c r="P449" s="4"/>
      <c r="Q449" s="4"/>
      <c r="R449" s="4"/>
    </row>
    <row r="450" spans="1:18" ht="16.5" customHeight="1">
      <c r="A450" s="4"/>
      <c r="B450" s="4"/>
      <c r="C450" s="34"/>
      <c r="D450" s="4"/>
      <c r="E450" s="4"/>
      <c r="F450" s="4"/>
      <c r="G450" s="4"/>
      <c r="H450" s="4"/>
      <c r="I450" s="4"/>
      <c r="J450" s="4"/>
      <c r="K450" s="4"/>
      <c r="L450" s="4"/>
      <c r="M450" s="4"/>
      <c r="N450" s="4"/>
      <c r="P450" s="4"/>
      <c r="Q450" s="4"/>
      <c r="R450" s="4"/>
    </row>
    <row r="451" spans="1:18" ht="16.5" customHeight="1">
      <c r="A451" s="4"/>
      <c r="B451" s="4"/>
      <c r="C451" s="34"/>
      <c r="D451" s="4"/>
      <c r="E451" s="4"/>
      <c r="F451" s="4"/>
      <c r="G451" s="4"/>
      <c r="H451" s="4"/>
      <c r="I451" s="4"/>
      <c r="J451" s="4"/>
      <c r="K451" s="4"/>
      <c r="L451" s="4"/>
      <c r="M451" s="4"/>
      <c r="N451" s="4"/>
      <c r="P451" s="4"/>
      <c r="Q451" s="4"/>
      <c r="R451" s="4"/>
    </row>
    <row r="452" spans="1:18" ht="16.5" customHeight="1">
      <c r="A452" s="4"/>
      <c r="B452" s="4"/>
      <c r="C452" s="34"/>
      <c r="D452" s="4"/>
      <c r="E452" s="4"/>
      <c r="F452" s="4"/>
      <c r="G452" s="4"/>
      <c r="H452" s="4"/>
      <c r="I452" s="4"/>
      <c r="J452" s="4"/>
      <c r="K452" s="4"/>
      <c r="L452" s="4"/>
      <c r="M452" s="4"/>
      <c r="N452" s="4"/>
      <c r="P452" s="4"/>
      <c r="Q452" s="4"/>
      <c r="R452" s="4"/>
    </row>
    <row r="453" spans="1:18" ht="16.5" customHeight="1">
      <c r="A453" s="4"/>
      <c r="B453" s="4"/>
      <c r="C453" s="34"/>
      <c r="D453" s="4"/>
      <c r="E453" s="4"/>
      <c r="F453" s="4"/>
      <c r="G453" s="4"/>
      <c r="H453" s="4"/>
      <c r="I453" s="4"/>
      <c r="J453" s="4"/>
      <c r="K453" s="4"/>
      <c r="L453" s="4"/>
      <c r="M453" s="4"/>
      <c r="N453" s="4"/>
      <c r="P453" s="4"/>
      <c r="Q453" s="4"/>
      <c r="R453" s="4"/>
    </row>
    <row r="454" spans="1:18" ht="16.5" customHeight="1">
      <c r="A454" s="4"/>
      <c r="B454" s="4"/>
      <c r="C454" s="34"/>
      <c r="D454" s="4"/>
      <c r="E454" s="4"/>
      <c r="F454" s="4"/>
      <c r="G454" s="4"/>
      <c r="H454" s="4"/>
      <c r="I454" s="4"/>
      <c r="J454" s="4"/>
      <c r="K454" s="4"/>
      <c r="L454" s="4"/>
      <c r="M454" s="4"/>
      <c r="N454" s="4"/>
      <c r="P454" s="4"/>
      <c r="Q454" s="4"/>
      <c r="R454" s="4"/>
    </row>
    <row r="455" spans="1:18" ht="16.5" customHeight="1">
      <c r="A455" s="4"/>
      <c r="B455" s="4"/>
      <c r="C455" s="34"/>
      <c r="D455" s="4"/>
      <c r="E455" s="4"/>
      <c r="F455" s="4"/>
      <c r="G455" s="4"/>
      <c r="H455" s="4"/>
      <c r="I455" s="4"/>
      <c r="J455" s="4"/>
      <c r="K455" s="4"/>
      <c r="L455" s="4"/>
      <c r="M455" s="4"/>
      <c r="N455" s="4"/>
      <c r="P455" s="4"/>
      <c r="Q455" s="4"/>
      <c r="R455" s="4"/>
    </row>
    <row r="456" spans="1:18" ht="16.5" customHeight="1">
      <c r="A456" s="4"/>
      <c r="B456" s="4"/>
      <c r="C456" s="34"/>
      <c r="D456" s="4"/>
      <c r="E456" s="4"/>
      <c r="F456" s="4"/>
      <c r="G456" s="4"/>
      <c r="H456" s="4"/>
      <c r="I456" s="4"/>
      <c r="J456" s="4"/>
      <c r="K456" s="4"/>
      <c r="L456" s="4"/>
      <c r="M456" s="4"/>
      <c r="N456" s="4"/>
      <c r="P456" s="4"/>
      <c r="Q456" s="4"/>
      <c r="R456" s="4"/>
    </row>
    <row r="457" spans="1:18" ht="16.5" customHeight="1">
      <c r="A457" s="4"/>
      <c r="B457" s="4"/>
      <c r="C457" s="34"/>
      <c r="D457" s="4"/>
      <c r="E457" s="4"/>
      <c r="F457" s="4"/>
      <c r="G457" s="4"/>
      <c r="H457" s="4"/>
      <c r="I457" s="4"/>
      <c r="J457" s="4"/>
      <c r="K457" s="4"/>
      <c r="L457" s="4"/>
      <c r="M457" s="4"/>
      <c r="N457" s="4"/>
      <c r="P457" s="4"/>
      <c r="Q457" s="4"/>
      <c r="R457" s="4"/>
    </row>
    <row r="458" spans="1:18" ht="16.5" customHeight="1">
      <c r="A458" s="4"/>
      <c r="B458" s="4"/>
      <c r="C458" s="34"/>
      <c r="D458" s="4"/>
      <c r="E458" s="4"/>
      <c r="F458" s="4"/>
      <c r="G458" s="4"/>
      <c r="H458" s="4"/>
      <c r="I458" s="4"/>
      <c r="J458" s="4"/>
      <c r="K458" s="4"/>
      <c r="L458" s="4"/>
      <c r="M458" s="4"/>
      <c r="N458" s="4"/>
      <c r="P458" s="4"/>
      <c r="Q458" s="4"/>
      <c r="R458" s="4"/>
    </row>
    <row r="459" spans="1:18" ht="16.5" customHeight="1">
      <c r="A459" s="4"/>
      <c r="B459" s="4"/>
      <c r="C459" s="34"/>
      <c r="D459" s="4"/>
      <c r="E459" s="4"/>
      <c r="F459" s="4"/>
      <c r="G459" s="4"/>
      <c r="H459" s="4"/>
      <c r="I459" s="4"/>
      <c r="J459" s="4"/>
      <c r="K459" s="4"/>
      <c r="L459" s="4"/>
      <c r="M459" s="4"/>
      <c r="N459" s="4"/>
      <c r="P459" s="4"/>
      <c r="Q459" s="4"/>
      <c r="R459" s="4"/>
    </row>
    <row r="460" spans="1:18" ht="16.5" customHeight="1">
      <c r="A460" s="4"/>
      <c r="B460" s="4"/>
      <c r="C460" s="34"/>
      <c r="D460" s="4"/>
      <c r="E460" s="4"/>
      <c r="F460" s="4"/>
      <c r="G460" s="4"/>
      <c r="H460" s="4"/>
      <c r="I460" s="4"/>
      <c r="J460" s="4"/>
      <c r="K460" s="4"/>
      <c r="L460" s="4"/>
      <c r="M460" s="4"/>
      <c r="N460" s="4"/>
      <c r="P460" s="4"/>
      <c r="Q460" s="4"/>
      <c r="R460" s="4"/>
    </row>
    <row r="461" spans="1:18" ht="16.5" customHeight="1">
      <c r="A461" s="4"/>
      <c r="B461" s="4"/>
      <c r="C461" s="34"/>
      <c r="D461" s="4"/>
      <c r="E461" s="4"/>
      <c r="F461" s="4"/>
      <c r="G461" s="4"/>
      <c r="H461" s="4"/>
      <c r="I461" s="4"/>
      <c r="J461" s="4"/>
      <c r="K461" s="4"/>
      <c r="L461" s="4"/>
      <c r="M461" s="4"/>
      <c r="N461" s="4"/>
      <c r="P461" s="4"/>
      <c r="Q461" s="4"/>
      <c r="R461" s="4"/>
    </row>
    <row r="462" spans="1:18" ht="16.5" customHeight="1">
      <c r="A462" s="4"/>
      <c r="B462" s="4"/>
      <c r="C462" s="34"/>
      <c r="D462" s="4"/>
      <c r="E462" s="4"/>
      <c r="F462" s="4"/>
      <c r="G462" s="4"/>
      <c r="H462" s="4"/>
      <c r="I462" s="4"/>
      <c r="J462" s="4"/>
      <c r="K462" s="4"/>
      <c r="L462" s="4"/>
      <c r="M462" s="4"/>
      <c r="N462" s="4"/>
      <c r="P462" s="4"/>
      <c r="Q462" s="4"/>
      <c r="R462" s="4"/>
    </row>
    <row r="463" spans="1:18" ht="16.5" customHeight="1">
      <c r="A463" s="4"/>
      <c r="B463" s="4"/>
      <c r="C463" s="34"/>
      <c r="D463" s="4"/>
      <c r="E463" s="4"/>
      <c r="F463" s="4"/>
      <c r="G463" s="4"/>
      <c r="H463" s="4"/>
      <c r="I463" s="4"/>
      <c r="J463" s="4"/>
      <c r="K463" s="4"/>
      <c r="L463" s="4"/>
      <c r="M463" s="4"/>
      <c r="N463" s="4"/>
      <c r="P463" s="4"/>
      <c r="Q463" s="4"/>
      <c r="R463" s="4"/>
    </row>
    <row r="464" spans="1:18" ht="16.5" customHeight="1">
      <c r="A464" s="4"/>
      <c r="B464" s="4"/>
      <c r="C464" s="34"/>
      <c r="D464" s="4"/>
      <c r="E464" s="4"/>
      <c r="F464" s="4"/>
      <c r="G464" s="4"/>
      <c r="H464" s="4"/>
      <c r="I464" s="4"/>
      <c r="J464" s="4"/>
      <c r="K464" s="4"/>
      <c r="L464" s="4"/>
      <c r="M464" s="4"/>
      <c r="N464" s="4"/>
      <c r="P464" s="4"/>
      <c r="Q464" s="4"/>
      <c r="R464" s="4"/>
    </row>
    <row r="465" spans="1:18" ht="16.5" customHeight="1">
      <c r="A465" s="4"/>
      <c r="B465" s="4"/>
      <c r="C465" s="34"/>
      <c r="D465" s="4"/>
      <c r="E465" s="4"/>
      <c r="F465" s="4"/>
      <c r="G465" s="4"/>
      <c r="H465" s="4"/>
      <c r="I465" s="4"/>
      <c r="J465" s="4"/>
      <c r="K465" s="4"/>
      <c r="L465" s="4"/>
      <c r="M465" s="4"/>
      <c r="N465" s="4"/>
      <c r="P465" s="4"/>
      <c r="Q465" s="4"/>
      <c r="R465" s="4"/>
    </row>
    <row r="466" spans="1:18" ht="16.5" customHeight="1">
      <c r="A466" s="4"/>
      <c r="B466" s="4"/>
      <c r="C466" s="34"/>
      <c r="D466" s="4"/>
      <c r="E466" s="4"/>
      <c r="F466" s="4"/>
      <c r="G466" s="4"/>
      <c r="H466" s="4"/>
      <c r="I466" s="4"/>
      <c r="J466" s="4"/>
      <c r="K466" s="4"/>
      <c r="L466" s="4"/>
      <c r="M466" s="4"/>
      <c r="N466" s="4"/>
      <c r="P466" s="4"/>
      <c r="Q466" s="4"/>
      <c r="R466" s="4"/>
    </row>
    <row r="467" spans="1:18" ht="16.5" customHeight="1">
      <c r="A467" s="4"/>
      <c r="B467" s="4"/>
      <c r="C467" s="34"/>
      <c r="D467" s="4"/>
      <c r="E467" s="4"/>
      <c r="F467" s="4"/>
      <c r="G467" s="4"/>
      <c r="H467" s="4"/>
      <c r="I467" s="4"/>
      <c r="J467" s="4"/>
      <c r="K467" s="4"/>
      <c r="L467" s="4"/>
      <c r="M467" s="4"/>
      <c r="N467" s="4"/>
      <c r="P467" s="4"/>
      <c r="Q467" s="4"/>
      <c r="R467" s="4"/>
    </row>
    <row r="468" spans="1:18" ht="16.5" customHeight="1">
      <c r="A468" s="4"/>
      <c r="B468" s="4"/>
      <c r="C468" s="34"/>
      <c r="D468" s="4"/>
      <c r="E468" s="4"/>
      <c r="F468" s="4"/>
      <c r="G468" s="4"/>
      <c r="H468" s="4"/>
      <c r="I468" s="4"/>
      <c r="J468" s="4"/>
      <c r="K468" s="4"/>
      <c r="L468" s="4"/>
      <c r="M468" s="4"/>
      <c r="N468" s="4"/>
      <c r="P468" s="4"/>
      <c r="Q468" s="4"/>
      <c r="R468" s="4"/>
    </row>
    <row r="469" spans="1:18" ht="16.5" customHeight="1">
      <c r="A469" s="4"/>
      <c r="B469" s="4"/>
      <c r="C469" s="34"/>
      <c r="D469" s="4"/>
      <c r="E469" s="4"/>
      <c r="F469" s="4"/>
      <c r="G469" s="4"/>
      <c r="H469" s="4"/>
      <c r="I469" s="4"/>
      <c r="J469" s="4"/>
      <c r="K469" s="4"/>
      <c r="L469" s="4"/>
      <c r="M469" s="4"/>
      <c r="N469" s="4"/>
      <c r="P469" s="4"/>
      <c r="Q469" s="4"/>
      <c r="R469" s="4"/>
    </row>
    <row r="470" spans="1:18" ht="16.5" customHeight="1">
      <c r="A470" s="4"/>
      <c r="B470" s="4"/>
      <c r="C470" s="34"/>
      <c r="D470" s="4"/>
      <c r="E470" s="4"/>
      <c r="F470" s="4"/>
      <c r="G470" s="4"/>
      <c r="H470" s="4"/>
      <c r="I470" s="4"/>
      <c r="J470" s="4"/>
      <c r="K470" s="4"/>
      <c r="L470" s="4"/>
      <c r="M470" s="4"/>
      <c r="N470" s="4"/>
      <c r="P470" s="4"/>
      <c r="Q470" s="4"/>
      <c r="R470" s="4"/>
    </row>
    <row r="471" spans="1:18" ht="16.5" customHeight="1">
      <c r="A471" s="4"/>
      <c r="B471" s="4"/>
      <c r="C471" s="34"/>
      <c r="D471" s="4"/>
      <c r="E471" s="4"/>
      <c r="F471" s="4"/>
      <c r="G471" s="4"/>
      <c r="H471" s="4"/>
      <c r="I471" s="4"/>
      <c r="J471" s="4"/>
      <c r="K471" s="4"/>
      <c r="L471" s="4"/>
      <c r="M471" s="4"/>
      <c r="N471" s="4"/>
      <c r="P471" s="4"/>
      <c r="Q471" s="4"/>
      <c r="R471" s="4"/>
    </row>
    <row r="472" spans="1:18" ht="16.5" customHeight="1">
      <c r="A472" s="4"/>
      <c r="B472" s="4"/>
      <c r="C472" s="34"/>
      <c r="D472" s="4"/>
      <c r="E472" s="4"/>
      <c r="F472" s="4"/>
      <c r="G472" s="4"/>
      <c r="H472" s="4"/>
      <c r="I472" s="4"/>
      <c r="J472" s="4"/>
      <c r="K472" s="4"/>
      <c r="L472" s="4"/>
      <c r="M472" s="4"/>
      <c r="N472" s="4"/>
      <c r="P472" s="4"/>
      <c r="Q472" s="4"/>
      <c r="R472" s="4"/>
    </row>
    <row r="473" spans="1:18" ht="16.5" customHeight="1">
      <c r="A473" s="4"/>
      <c r="B473" s="4"/>
      <c r="C473" s="34"/>
      <c r="D473" s="4"/>
      <c r="E473" s="4"/>
      <c r="F473" s="4"/>
      <c r="G473" s="4"/>
      <c r="H473" s="4"/>
      <c r="I473" s="4"/>
      <c r="J473" s="4"/>
      <c r="K473" s="4"/>
      <c r="L473" s="4"/>
      <c r="M473" s="4"/>
      <c r="N473" s="4"/>
      <c r="P473" s="4"/>
      <c r="Q473" s="4"/>
      <c r="R473" s="4"/>
    </row>
    <row r="474" spans="1:18" ht="16.5" customHeight="1">
      <c r="A474" s="4"/>
      <c r="B474" s="4"/>
      <c r="C474" s="34"/>
      <c r="D474" s="4"/>
      <c r="E474" s="4"/>
      <c r="F474" s="4"/>
      <c r="G474" s="4"/>
      <c r="H474" s="4"/>
      <c r="I474" s="4"/>
      <c r="J474" s="4"/>
      <c r="K474" s="4"/>
      <c r="L474" s="4"/>
      <c r="M474" s="4"/>
      <c r="N474" s="4"/>
      <c r="P474" s="4"/>
      <c r="Q474" s="4"/>
      <c r="R474" s="4"/>
    </row>
    <row r="475" spans="1:18" ht="16.5" customHeight="1">
      <c r="A475" s="4"/>
      <c r="B475" s="4"/>
      <c r="C475" s="34"/>
      <c r="D475" s="4"/>
      <c r="E475" s="4"/>
      <c r="F475" s="4"/>
      <c r="G475" s="4"/>
      <c r="H475" s="4"/>
      <c r="I475" s="4"/>
      <c r="J475" s="4"/>
      <c r="K475" s="4"/>
      <c r="L475" s="4"/>
      <c r="M475" s="4"/>
      <c r="N475" s="4"/>
      <c r="P475" s="4"/>
      <c r="Q475" s="4"/>
      <c r="R475" s="4"/>
    </row>
    <row r="476" spans="1:18" ht="16.5" customHeight="1">
      <c r="A476" s="4"/>
      <c r="B476" s="4"/>
      <c r="C476" s="34"/>
      <c r="D476" s="4"/>
      <c r="E476" s="4"/>
      <c r="F476" s="4"/>
      <c r="G476" s="4"/>
      <c r="H476" s="4"/>
      <c r="I476" s="4"/>
      <c r="J476" s="4"/>
      <c r="K476" s="4"/>
      <c r="L476" s="4"/>
      <c r="M476" s="4"/>
      <c r="N476" s="4"/>
      <c r="P476" s="4"/>
      <c r="Q476" s="4"/>
      <c r="R476" s="4"/>
    </row>
    <row r="477" spans="1:18" ht="16.5" customHeight="1">
      <c r="A477" s="4"/>
      <c r="B477" s="4"/>
      <c r="C477" s="34"/>
      <c r="D477" s="4"/>
      <c r="E477" s="4"/>
      <c r="F477" s="4"/>
      <c r="G477" s="4"/>
      <c r="H477" s="4"/>
      <c r="I477" s="4"/>
      <c r="J477" s="4"/>
      <c r="K477" s="4"/>
      <c r="L477" s="4"/>
      <c r="M477" s="4"/>
      <c r="N477" s="4"/>
      <c r="P477" s="4"/>
      <c r="Q477" s="4"/>
      <c r="R477" s="4"/>
    </row>
    <row r="478" spans="1:18" ht="16.5" customHeight="1">
      <c r="A478" s="4"/>
      <c r="B478" s="4"/>
      <c r="C478" s="34"/>
      <c r="D478" s="4"/>
      <c r="E478" s="4"/>
      <c r="F478" s="4"/>
      <c r="G478" s="4"/>
      <c r="H478" s="4"/>
      <c r="I478" s="4"/>
      <c r="J478" s="4"/>
      <c r="K478" s="4"/>
      <c r="L478" s="4"/>
      <c r="M478" s="4"/>
      <c r="N478" s="4"/>
      <c r="P478" s="4"/>
      <c r="Q478" s="4"/>
      <c r="R478" s="4"/>
    </row>
    <row r="479" spans="1:18" ht="16.5" customHeight="1">
      <c r="A479" s="4"/>
      <c r="B479" s="4"/>
      <c r="C479" s="34"/>
      <c r="D479" s="4"/>
      <c r="E479" s="4"/>
      <c r="F479" s="4"/>
      <c r="G479" s="4"/>
      <c r="H479" s="4"/>
      <c r="I479" s="4"/>
      <c r="J479" s="4"/>
      <c r="K479" s="4"/>
      <c r="L479" s="4"/>
      <c r="M479" s="4"/>
      <c r="N479" s="4"/>
      <c r="P479" s="4"/>
      <c r="Q479" s="4"/>
      <c r="R479" s="4"/>
    </row>
    <row r="480" spans="1:18" ht="16.5" customHeight="1">
      <c r="A480" s="4"/>
      <c r="B480" s="4"/>
      <c r="C480" s="34"/>
      <c r="D480" s="4"/>
      <c r="E480" s="4"/>
      <c r="F480" s="4"/>
      <c r="G480" s="4"/>
      <c r="H480" s="4"/>
      <c r="I480" s="4"/>
      <c r="J480" s="4"/>
      <c r="K480" s="4"/>
      <c r="L480" s="4"/>
      <c r="M480" s="4"/>
      <c r="N480" s="4"/>
      <c r="P480" s="4"/>
      <c r="Q480" s="4"/>
      <c r="R480" s="4"/>
    </row>
    <row r="481" spans="1:18" ht="16.5" customHeight="1">
      <c r="A481" s="4"/>
      <c r="B481" s="4"/>
      <c r="C481" s="34"/>
      <c r="D481" s="4"/>
      <c r="E481" s="4"/>
      <c r="F481" s="4"/>
      <c r="G481" s="4"/>
      <c r="H481" s="4"/>
      <c r="I481" s="4"/>
      <c r="J481" s="4"/>
      <c r="K481" s="4"/>
      <c r="L481" s="4"/>
      <c r="M481" s="4"/>
      <c r="N481" s="4"/>
      <c r="P481" s="4"/>
      <c r="Q481" s="4"/>
      <c r="R481" s="4"/>
    </row>
    <row r="482" spans="1:18" ht="16.5" customHeight="1">
      <c r="A482" s="4"/>
      <c r="B482" s="4"/>
      <c r="C482" s="34"/>
      <c r="D482" s="4"/>
      <c r="E482" s="4"/>
      <c r="F482" s="4"/>
      <c r="G482" s="4"/>
      <c r="H482" s="4"/>
      <c r="I482" s="4"/>
      <c r="J482" s="4"/>
      <c r="K482" s="4"/>
      <c r="L482" s="4"/>
      <c r="M482" s="4"/>
      <c r="N482" s="4"/>
      <c r="P482" s="4"/>
      <c r="Q482" s="4"/>
      <c r="R482" s="4"/>
    </row>
    <row r="483" spans="1:18" ht="16.5" customHeight="1">
      <c r="A483" s="4"/>
      <c r="B483" s="4"/>
      <c r="C483" s="34"/>
      <c r="D483" s="4"/>
      <c r="E483" s="4"/>
      <c r="F483" s="4"/>
      <c r="G483" s="4"/>
      <c r="H483" s="4"/>
      <c r="I483" s="4"/>
      <c r="J483" s="4"/>
      <c r="K483" s="4"/>
      <c r="L483" s="4"/>
      <c r="M483" s="4"/>
      <c r="N483" s="4"/>
      <c r="P483" s="4"/>
      <c r="Q483" s="4"/>
      <c r="R483" s="4"/>
    </row>
    <row r="484" spans="1:18" ht="16.5" customHeight="1">
      <c r="A484" s="4"/>
      <c r="B484" s="4"/>
      <c r="C484" s="34"/>
      <c r="D484" s="4"/>
      <c r="E484" s="4"/>
      <c r="F484" s="4"/>
      <c r="G484" s="4"/>
      <c r="H484" s="4"/>
      <c r="I484" s="4"/>
      <c r="J484" s="4"/>
      <c r="K484" s="4"/>
      <c r="L484" s="4"/>
      <c r="M484" s="4"/>
      <c r="N484" s="4"/>
      <c r="P484" s="4"/>
      <c r="Q484" s="4"/>
      <c r="R484" s="4"/>
    </row>
    <row r="485" spans="1:18" ht="16.5" customHeight="1">
      <c r="A485" s="4"/>
      <c r="B485" s="4"/>
      <c r="C485" s="34"/>
      <c r="D485" s="4"/>
      <c r="E485" s="4"/>
      <c r="F485" s="4"/>
      <c r="G485" s="4"/>
      <c r="H485" s="4"/>
      <c r="I485" s="4"/>
      <c r="J485" s="4"/>
      <c r="K485" s="4"/>
      <c r="L485" s="4"/>
      <c r="M485" s="4"/>
      <c r="N485" s="4"/>
      <c r="P485" s="4"/>
      <c r="Q485" s="4"/>
      <c r="R485" s="4"/>
    </row>
    <row r="486" spans="1:18" ht="16.5" customHeight="1">
      <c r="A486" s="4"/>
      <c r="B486" s="4"/>
      <c r="C486" s="34"/>
      <c r="D486" s="4"/>
      <c r="E486" s="4"/>
      <c r="F486" s="4"/>
      <c r="G486" s="4"/>
      <c r="H486" s="4"/>
      <c r="I486" s="4"/>
      <c r="J486" s="4"/>
      <c r="K486" s="4"/>
      <c r="L486" s="4"/>
      <c r="M486" s="4"/>
      <c r="N486" s="4"/>
      <c r="P486" s="4"/>
      <c r="Q486" s="4"/>
      <c r="R486" s="4"/>
    </row>
    <row r="487" spans="1:18" ht="16.5" customHeight="1">
      <c r="A487" s="4"/>
      <c r="B487" s="4"/>
      <c r="C487" s="34"/>
      <c r="D487" s="4"/>
      <c r="E487" s="4"/>
      <c r="F487" s="4"/>
      <c r="G487" s="4"/>
      <c r="H487" s="4"/>
      <c r="I487" s="4"/>
      <c r="J487" s="4"/>
      <c r="K487" s="4"/>
      <c r="L487" s="4"/>
      <c r="M487" s="4"/>
      <c r="N487" s="4"/>
      <c r="P487" s="4"/>
      <c r="Q487" s="4"/>
      <c r="R487" s="4"/>
    </row>
    <row r="488" spans="1:18" ht="16.5" customHeight="1">
      <c r="A488" s="4"/>
      <c r="B488" s="4"/>
      <c r="C488" s="34"/>
      <c r="D488" s="4"/>
      <c r="E488" s="4"/>
      <c r="F488" s="4"/>
      <c r="G488" s="4"/>
      <c r="H488" s="4"/>
      <c r="I488" s="4"/>
      <c r="J488" s="4"/>
      <c r="K488" s="4"/>
      <c r="L488" s="4"/>
      <c r="M488" s="4"/>
      <c r="N488" s="4"/>
      <c r="P488" s="4"/>
      <c r="Q488" s="4"/>
      <c r="R488" s="4"/>
    </row>
    <row r="489" spans="1:18" ht="16.5" customHeight="1">
      <c r="A489" s="4"/>
      <c r="B489" s="4"/>
      <c r="C489" s="34"/>
      <c r="D489" s="4"/>
      <c r="E489" s="4"/>
      <c r="F489" s="4"/>
      <c r="G489" s="4"/>
      <c r="H489" s="4"/>
      <c r="I489" s="4"/>
      <c r="J489" s="4"/>
      <c r="K489" s="4"/>
      <c r="L489" s="4"/>
      <c r="M489" s="4"/>
      <c r="N489" s="4"/>
      <c r="P489" s="4"/>
      <c r="Q489" s="4"/>
      <c r="R489" s="4"/>
    </row>
    <row r="490" spans="1:18" ht="16.5" customHeight="1">
      <c r="A490" s="4"/>
      <c r="B490" s="4"/>
      <c r="C490" s="34"/>
      <c r="D490" s="4"/>
      <c r="E490" s="4"/>
      <c r="F490" s="4"/>
      <c r="G490" s="4"/>
      <c r="H490" s="4"/>
      <c r="I490" s="4"/>
      <c r="J490" s="4"/>
      <c r="K490" s="4"/>
      <c r="L490" s="4"/>
      <c r="M490" s="4"/>
      <c r="N490" s="4"/>
      <c r="P490" s="4"/>
      <c r="Q490" s="4"/>
      <c r="R490" s="4"/>
    </row>
    <row r="491" spans="1:18" ht="16.5" customHeight="1">
      <c r="A491" s="4"/>
      <c r="B491" s="4"/>
      <c r="C491" s="34"/>
      <c r="D491" s="4"/>
      <c r="E491" s="4"/>
      <c r="F491" s="4"/>
      <c r="G491" s="4"/>
      <c r="H491" s="4"/>
      <c r="I491" s="4"/>
      <c r="J491" s="4"/>
      <c r="K491" s="4"/>
      <c r="L491" s="4"/>
      <c r="M491" s="4"/>
      <c r="N491" s="4"/>
      <c r="P491" s="4"/>
      <c r="Q491" s="4"/>
      <c r="R491" s="4"/>
    </row>
    <row r="492" spans="1:18" ht="16.5" customHeight="1">
      <c r="A492" s="4"/>
      <c r="B492" s="4"/>
      <c r="C492" s="34"/>
      <c r="D492" s="4"/>
      <c r="E492" s="4"/>
      <c r="F492" s="4"/>
      <c r="G492" s="4"/>
      <c r="H492" s="4"/>
      <c r="I492" s="4"/>
      <c r="J492" s="4"/>
      <c r="K492" s="4"/>
      <c r="L492" s="4"/>
      <c r="M492" s="4"/>
      <c r="N492" s="4"/>
      <c r="P492" s="4"/>
      <c r="Q492" s="4"/>
      <c r="R492" s="4"/>
    </row>
    <row r="493" spans="1:18" ht="16.5" customHeight="1">
      <c r="A493" s="4"/>
      <c r="B493" s="4"/>
      <c r="C493" s="34"/>
      <c r="D493" s="4"/>
      <c r="E493" s="4"/>
      <c r="F493" s="4"/>
      <c r="G493" s="4"/>
      <c r="H493" s="4"/>
      <c r="I493" s="4"/>
      <c r="J493" s="4"/>
      <c r="K493" s="4"/>
      <c r="L493" s="4"/>
      <c r="M493" s="4"/>
      <c r="N493" s="4"/>
      <c r="P493" s="4"/>
      <c r="Q493" s="4"/>
      <c r="R493" s="4"/>
    </row>
    <row r="494" spans="1:18" ht="16.5" customHeight="1">
      <c r="A494" s="4"/>
      <c r="B494" s="4"/>
      <c r="C494" s="34"/>
      <c r="D494" s="4"/>
      <c r="E494" s="4"/>
      <c r="F494" s="4"/>
      <c r="G494" s="4"/>
      <c r="H494" s="4"/>
      <c r="I494" s="4"/>
      <c r="J494" s="4"/>
      <c r="K494" s="4"/>
      <c r="L494" s="4"/>
      <c r="M494" s="4"/>
      <c r="N494" s="4"/>
      <c r="P494" s="4"/>
      <c r="Q494" s="4"/>
      <c r="R494" s="4"/>
    </row>
    <row r="495" spans="1:18" ht="16.5" customHeight="1">
      <c r="A495" s="4"/>
      <c r="B495" s="4"/>
      <c r="C495" s="34"/>
      <c r="D495" s="4"/>
      <c r="E495" s="4"/>
      <c r="F495" s="4"/>
      <c r="G495" s="4"/>
      <c r="H495" s="4"/>
      <c r="I495" s="4"/>
      <c r="J495" s="4"/>
      <c r="K495" s="4"/>
      <c r="L495" s="4"/>
      <c r="M495" s="4"/>
      <c r="N495" s="4"/>
      <c r="P495" s="4"/>
      <c r="Q495" s="4"/>
      <c r="R495" s="4"/>
    </row>
    <row r="496" spans="1:18" ht="16.5" customHeight="1">
      <c r="A496" s="4"/>
      <c r="B496" s="4"/>
      <c r="C496" s="34"/>
      <c r="D496" s="4"/>
      <c r="E496" s="4"/>
      <c r="F496" s="4"/>
      <c r="G496" s="4"/>
      <c r="H496" s="4"/>
      <c r="I496" s="4"/>
      <c r="J496" s="4"/>
      <c r="K496" s="4"/>
      <c r="L496" s="4"/>
      <c r="M496" s="4"/>
      <c r="N496" s="4"/>
      <c r="P496" s="4"/>
      <c r="Q496" s="4"/>
      <c r="R496" s="4"/>
    </row>
    <row r="497" spans="1:18" ht="16.5" customHeight="1">
      <c r="A497" s="4"/>
      <c r="B497" s="4"/>
      <c r="C497" s="34"/>
      <c r="D497" s="4"/>
      <c r="E497" s="4"/>
      <c r="F497" s="4"/>
      <c r="G497" s="4"/>
      <c r="H497" s="4"/>
      <c r="I497" s="4"/>
      <c r="J497" s="4"/>
      <c r="K497" s="4"/>
      <c r="L497" s="4"/>
      <c r="M497" s="4"/>
      <c r="N497" s="4"/>
      <c r="P497" s="4"/>
      <c r="Q497" s="4"/>
      <c r="R497" s="4"/>
    </row>
    <row r="498" spans="1:18" ht="16.5" customHeight="1">
      <c r="A498" s="4"/>
      <c r="B498" s="4"/>
      <c r="C498" s="34"/>
      <c r="D498" s="4"/>
      <c r="E498" s="4"/>
      <c r="F498" s="4"/>
      <c r="G498" s="4"/>
      <c r="H498" s="4"/>
      <c r="I498" s="4"/>
      <c r="J498" s="4"/>
      <c r="K498" s="4"/>
      <c r="L498" s="4"/>
      <c r="M498" s="4"/>
      <c r="N498" s="4"/>
      <c r="P498" s="4"/>
      <c r="Q498" s="4"/>
      <c r="R498" s="4"/>
    </row>
    <row r="499" spans="1:18" ht="16.5" customHeight="1">
      <c r="A499" s="4"/>
      <c r="B499" s="4"/>
      <c r="C499" s="34"/>
      <c r="D499" s="4"/>
      <c r="E499" s="4"/>
      <c r="F499" s="4"/>
      <c r="G499" s="4"/>
      <c r="H499" s="4"/>
      <c r="I499" s="4"/>
      <c r="J499" s="4"/>
      <c r="K499" s="4"/>
      <c r="L499" s="4"/>
      <c r="M499" s="4"/>
      <c r="N499" s="4"/>
      <c r="P499" s="4"/>
      <c r="Q499" s="4"/>
      <c r="R499" s="4"/>
    </row>
    <row r="500" spans="1:18" ht="16.5" customHeight="1">
      <c r="A500" s="4"/>
      <c r="B500" s="4"/>
      <c r="C500" s="34"/>
      <c r="D500" s="4"/>
      <c r="E500" s="4"/>
      <c r="F500" s="4"/>
      <c r="G500" s="4"/>
      <c r="H500" s="4"/>
      <c r="I500" s="4"/>
      <c r="J500" s="4"/>
      <c r="K500" s="4"/>
      <c r="L500" s="4"/>
      <c r="M500" s="4"/>
      <c r="N500" s="4"/>
      <c r="P500" s="4"/>
      <c r="Q500" s="4"/>
      <c r="R500" s="4"/>
    </row>
    <row r="501" spans="1:18" ht="16.5" customHeight="1">
      <c r="A501" s="4"/>
      <c r="B501" s="4"/>
      <c r="C501" s="34"/>
      <c r="D501" s="4"/>
      <c r="E501" s="4"/>
      <c r="F501" s="4"/>
      <c r="G501" s="4"/>
      <c r="H501" s="4"/>
      <c r="I501" s="4"/>
      <c r="J501" s="4"/>
      <c r="K501" s="4"/>
      <c r="L501" s="4"/>
      <c r="M501" s="4"/>
      <c r="N501" s="4"/>
      <c r="P501" s="4"/>
      <c r="Q501" s="4"/>
      <c r="R501" s="4"/>
    </row>
    <row r="502" spans="1:18" ht="16.5" customHeight="1">
      <c r="A502" s="4"/>
      <c r="B502" s="4"/>
      <c r="C502" s="34"/>
      <c r="D502" s="4"/>
      <c r="E502" s="4"/>
      <c r="F502" s="4"/>
      <c r="G502" s="4"/>
      <c r="H502" s="4"/>
      <c r="I502" s="4"/>
      <c r="J502" s="4"/>
      <c r="K502" s="4"/>
      <c r="L502" s="4"/>
      <c r="M502" s="4"/>
      <c r="N502" s="4"/>
      <c r="P502" s="4"/>
      <c r="Q502" s="4"/>
      <c r="R502" s="4"/>
    </row>
    <row r="503" spans="1:18" ht="16.5" customHeight="1">
      <c r="A503" s="4"/>
      <c r="B503" s="4"/>
      <c r="C503" s="34"/>
      <c r="D503" s="4"/>
      <c r="E503" s="4"/>
      <c r="F503" s="4"/>
      <c r="G503" s="4"/>
      <c r="H503" s="4"/>
      <c r="I503" s="4"/>
      <c r="J503" s="4"/>
      <c r="K503" s="4"/>
      <c r="L503" s="4"/>
      <c r="M503" s="4"/>
      <c r="N503" s="4"/>
      <c r="P503" s="4"/>
      <c r="Q503" s="4"/>
      <c r="R503" s="4"/>
    </row>
    <row r="504" spans="1:18" ht="16.5" customHeight="1">
      <c r="A504" s="4"/>
      <c r="B504" s="4"/>
      <c r="C504" s="34"/>
      <c r="D504" s="4"/>
      <c r="E504" s="4"/>
      <c r="F504" s="4"/>
      <c r="G504" s="4"/>
      <c r="H504" s="4"/>
      <c r="I504" s="4"/>
      <c r="J504" s="4"/>
      <c r="K504" s="4"/>
      <c r="L504" s="4"/>
      <c r="M504" s="4"/>
      <c r="N504" s="4"/>
      <c r="P504" s="4"/>
      <c r="Q504" s="4"/>
      <c r="R504" s="4"/>
    </row>
    <row r="505" spans="1:18" ht="16.5" customHeight="1">
      <c r="A505" s="4"/>
      <c r="B505" s="4"/>
      <c r="C505" s="34"/>
      <c r="D505" s="4"/>
      <c r="E505" s="4"/>
      <c r="F505" s="4"/>
      <c r="G505" s="4"/>
      <c r="H505" s="4"/>
      <c r="I505" s="4"/>
      <c r="J505" s="4"/>
      <c r="K505" s="4"/>
      <c r="L505" s="4"/>
      <c r="M505" s="4"/>
      <c r="N505" s="4"/>
      <c r="P505" s="4"/>
      <c r="Q505" s="4"/>
      <c r="R505" s="4"/>
    </row>
    <row r="506" spans="1:18" ht="16.5" customHeight="1">
      <c r="A506" s="4"/>
      <c r="B506" s="4"/>
      <c r="C506" s="34"/>
      <c r="D506" s="4"/>
      <c r="E506" s="4"/>
      <c r="F506" s="4"/>
      <c r="G506" s="4"/>
      <c r="H506" s="4"/>
      <c r="I506" s="4"/>
      <c r="J506" s="4"/>
      <c r="K506" s="4"/>
      <c r="L506" s="4"/>
      <c r="M506" s="4"/>
      <c r="N506" s="4"/>
      <c r="P506" s="4"/>
      <c r="Q506" s="4"/>
      <c r="R506" s="4"/>
    </row>
    <row r="507" spans="1:18" ht="16.5" customHeight="1">
      <c r="A507" s="4"/>
      <c r="B507" s="4"/>
      <c r="C507" s="34"/>
      <c r="D507" s="4"/>
      <c r="E507" s="4"/>
      <c r="F507" s="4"/>
      <c r="G507" s="4"/>
      <c r="H507" s="4"/>
      <c r="I507" s="4"/>
      <c r="J507" s="4"/>
      <c r="K507" s="4"/>
      <c r="L507" s="4"/>
      <c r="M507" s="4"/>
      <c r="N507" s="4"/>
      <c r="P507" s="4"/>
      <c r="Q507" s="4"/>
      <c r="R507" s="4"/>
    </row>
    <row r="508" spans="1:18" ht="16.5" customHeight="1">
      <c r="A508" s="4"/>
      <c r="B508" s="4"/>
      <c r="C508" s="34"/>
      <c r="D508" s="4"/>
      <c r="E508" s="4"/>
      <c r="F508" s="4"/>
      <c r="G508" s="4"/>
      <c r="H508" s="4"/>
      <c r="I508" s="4"/>
      <c r="J508" s="4"/>
      <c r="K508" s="4"/>
      <c r="L508" s="4"/>
      <c r="M508" s="4"/>
      <c r="N508" s="4"/>
      <c r="P508" s="4"/>
      <c r="Q508" s="4"/>
      <c r="R508" s="4"/>
    </row>
    <row r="509" spans="1:18" ht="16.5" customHeight="1">
      <c r="A509" s="4"/>
      <c r="B509" s="4"/>
      <c r="C509" s="34"/>
      <c r="D509" s="4"/>
      <c r="E509" s="4"/>
      <c r="F509" s="4"/>
      <c r="G509" s="4"/>
      <c r="H509" s="4"/>
      <c r="I509" s="4"/>
      <c r="J509" s="4"/>
      <c r="K509" s="4"/>
      <c r="L509" s="4"/>
      <c r="M509" s="4"/>
      <c r="N509" s="4"/>
      <c r="P509" s="4"/>
      <c r="Q509" s="4"/>
      <c r="R509" s="4"/>
    </row>
    <row r="510" spans="1:18" ht="16.5" customHeight="1">
      <c r="A510" s="4"/>
      <c r="B510" s="4"/>
      <c r="C510" s="34"/>
      <c r="D510" s="4"/>
      <c r="E510" s="4"/>
      <c r="F510" s="4"/>
      <c r="G510" s="4"/>
      <c r="H510" s="4"/>
      <c r="I510" s="4"/>
      <c r="J510" s="4"/>
      <c r="K510" s="4"/>
      <c r="L510" s="4"/>
      <c r="M510" s="4"/>
      <c r="N510" s="4"/>
      <c r="P510" s="4"/>
      <c r="Q510" s="4"/>
      <c r="R510" s="4"/>
    </row>
    <row r="511" spans="1:18" ht="16.5" customHeight="1">
      <c r="A511" s="4"/>
      <c r="B511" s="4"/>
      <c r="C511" s="34"/>
      <c r="D511" s="4"/>
      <c r="E511" s="4"/>
      <c r="F511" s="4"/>
      <c r="G511" s="4"/>
      <c r="H511" s="4"/>
      <c r="I511" s="4"/>
      <c r="J511" s="4"/>
      <c r="K511" s="4"/>
      <c r="L511" s="4"/>
      <c r="M511" s="4"/>
      <c r="N511" s="4"/>
      <c r="P511" s="4"/>
      <c r="Q511" s="4"/>
      <c r="R511" s="4"/>
    </row>
    <row r="512" spans="1:18" ht="16.5" customHeight="1">
      <c r="A512" s="4"/>
      <c r="B512" s="4"/>
      <c r="C512" s="34"/>
      <c r="D512" s="4"/>
      <c r="E512" s="4"/>
      <c r="F512" s="4"/>
      <c r="G512" s="4"/>
      <c r="H512" s="4"/>
      <c r="I512" s="4"/>
      <c r="J512" s="4"/>
      <c r="K512" s="4"/>
      <c r="L512" s="4"/>
      <c r="M512" s="4"/>
      <c r="N512" s="4"/>
      <c r="P512" s="4"/>
      <c r="Q512" s="4"/>
      <c r="R512" s="4"/>
    </row>
    <row r="513" spans="1:18" ht="16.5" customHeight="1">
      <c r="A513" s="4"/>
      <c r="B513" s="4"/>
      <c r="C513" s="34"/>
      <c r="D513" s="4"/>
      <c r="E513" s="4"/>
      <c r="F513" s="4"/>
      <c r="G513" s="4"/>
      <c r="H513" s="4"/>
      <c r="I513" s="4"/>
      <c r="J513" s="4"/>
      <c r="K513" s="4"/>
      <c r="L513" s="4"/>
      <c r="M513" s="4"/>
      <c r="N513" s="4"/>
      <c r="P513" s="4"/>
      <c r="Q513" s="4"/>
      <c r="R513" s="4"/>
    </row>
    <row r="514" spans="1:18" ht="16.5" customHeight="1">
      <c r="A514" s="4"/>
      <c r="B514" s="4"/>
      <c r="C514" s="34"/>
      <c r="D514" s="4"/>
      <c r="E514" s="4"/>
      <c r="F514" s="4"/>
      <c r="G514" s="4"/>
      <c r="H514" s="4"/>
      <c r="I514" s="4"/>
      <c r="J514" s="4"/>
      <c r="K514" s="4"/>
      <c r="L514" s="4"/>
      <c r="M514" s="4"/>
      <c r="N514" s="4"/>
      <c r="P514" s="4"/>
      <c r="Q514" s="4"/>
      <c r="R514" s="4"/>
    </row>
    <row r="515" spans="1:18" ht="16.5" customHeight="1">
      <c r="A515" s="4"/>
      <c r="B515" s="4"/>
      <c r="C515" s="34"/>
      <c r="D515" s="4"/>
      <c r="E515" s="4"/>
      <c r="F515" s="4"/>
      <c r="G515" s="4"/>
      <c r="H515" s="4"/>
      <c r="I515" s="4"/>
      <c r="J515" s="4"/>
      <c r="K515" s="4"/>
      <c r="L515" s="4"/>
      <c r="M515" s="4"/>
      <c r="N515" s="4"/>
      <c r="P515" s="4"/>
      <c r="Q515" s="4"/>
      <c r="R515" s="4"/>
    </row>
    <row r="516" spans="1:18" ht="16.5" customHeight="1">
      <c r="A516" s="4"/>
      <c r="B516" s="4"/>
      <c r="C516" s="34"/>
      <c r="D516" s="4"/>
      <c r="E516" s="4"/>
      <c r="F516" s="4"/>
      <c r="G516" s="4"/>
      <c r="H516" s="4"/>
      <c r="I516" s="4"/>
      <c r="J516" s="4"/>
      <c r="K516" s="4"/>
      <c r="L516" s="4"/>
      <c r="M516" s="4"/>
      <c r="N516" s="4"/>
      <c r="P516" s="4"/>
      <c r="Q516" s="4"/>
      <c r="R516" s="4"/>
    </row>
    <row r="517" spans="1:18" ht="16.5" customHeight="1">
      <c r="A517" s="4"/>
      <c r="B517" s="4"/>
      <c r="C517" s="34"/>
      <c r="D517" s="4"/>
      <c r="E517" s="4"/>
      <c r="F517" s="4"/>
      <c r="G517" s="4"/>
      <c r="H517" s="4"/>
      <c r="I517" s="4"/>
      <c r="J517" s="4"/>
      <c r="K517" s="4"/>
      <c r="L517" s="4"/>
      <c r="M517" s="4"/>
      <c r="N517" s="4"/>
      <c r="P517" s="4"/>
      <c r="Q517" s="4"/>
      <c r="R517" s="4"/>
    </row>
    <row r="518" spans="1:18" ht="16.5" customHeight="1">
      <c r="A518" s="4"/>
      <c r="B518" s="4"/>
      <c r="C518" s="34"/>
      <c r="D518" s="4"/>
      <c r="E518" s="4"/>
      <c r="F518" s="4"/>
      <c r="G518" s="4"/>
      <c r="H518" s="4"/>
      <c r="I518" s="4"/>
      <c r="J518" s="4"/>
      <c r="K518" s="4"/>
      <c r="L518" s="4"/>
      <c r="M518" s="4"/>
      <c r="N518" s="4"/>
      <c r="P518" s="4"/>
      <c r="Q518" s="4"/>
      <c r="R518" s="4"/>
    </row>
    <row r="519" spans="1:18" ht="16.5" customHeight="1">
      <c r="A519" s="4"/>
      <c r="B519" s="4"/>
      <c r="C519" s="34"/>
      <c r="D519" s="4"/>
      <c r="E519" s="4"/>
      <c r="F519" s="4"/>
      <c r="G519" s="4"/>
      <c r="H519" s="4"/>
      <c r="I519" s="4"/>
      <c r="J519" s="4"/>
      <c r="K519" s="4"/>
      <c r="L519" s="4"/>
      <c r="M519" s="4"/>
      <c r="N519" s="4"/>
      <c r="P519" s="4"/>
      <c r="Q519" s="4"/>
      <c r="R519" s="4"/>
    </row>
    <row r="520" spans="1:18" ht="16.5" customHeight="1">
      <c r="A520" s="4"/>
      <c r="B520" s="4"/>
      <c r="C520" s="34"/>
      <c r="D520" s="4"/>
      <c r="E520" s="4"/>
      <c r="F520" s="4"/>
      <c r="G520" s="4"/>
      <c r="H520" s="4"/>
      <c r="I520" s="4"/>
      <c r="J520" s="4"/>
      <c r="K520" s="4"/>
      <c r="L520" s="4"/>
      <c r="M520" s="4"/>
      <c r="N520" s="4"/>
      <c r="P520" s="4"/>
      <c r="Q520" s="4"/>
      <c r="R520" s="4"/>
    </row>
    <row r="521" spans="1:18" ht="16.5" customHeight="1">
      <c r="A521" s="4"/>
      <c r="B521" s="4"/>
      <c r="C521" s="34"/>
      <c r="D521" s="4"/>
      <c r="E521" s="4"/>
      <c r="F521" s="4"/>
      <c r="G521" s="4"/>
      <c r="H521" s="4"/>
      <c r="I521" s="4"/>
      <c r="J521" s="4"/>
      <c r="K521" s="4"/>
      <c r="L521" s="4"/>
      <c r="M521" s="4"/>
      <c r="N521" s="4"/>
      <c r="P521" s="4"/>
      <c r="Q521" s="4"/>
      <c r="R521" s="4"/>
    </row>
    <row r="522" spans="1:18" ht="16.5" customHeight="1">
      <c r="A522" s="4"/>
      <c r="B522" s="4"/>
      <c r="C522" s="34"/>
      <c r="D522" s="4"/>
      <c r="E522" s="4"/>
      <c r="F522" s="4"/>
      <c r="G522" s="4"/>
      <c r="H522" s="4"/>
      <c r="I522" s="4"/>
      <c r="J522" s="4"/>
      <c r="K522" s="4"/>
      <c r="L522" s="4"/>
      <c r="M522" s="4"/>
      <c r="N522" s="4"/>
      <c r="P522" s="4"/>
      <c r="Q522" s="4"/>
      <c r="R522" s="4"/>
    </row>
    <row r="523" spans="1:18" ht="16.5" customHeight="1">
      <c r="A523" s="4"/>
      <c r="B523" s="4"/>
      <c r="C523" s="34"/>
      <c r="D523" s="4"/>
      <c r="E523" s="4"/>
      <c r="F523" s="4"/>
      <c r="G523" s="4"/>
      <c r="H523" s="4"/>
      <c r="I523" s="4"/>
      <c r="J523" s="4"/>
      <c r="K523" s="4"/>
      <c r="L523" s="4"/>
      <c r="M523" s="4"/>
      <c r="N523" s="4"/>
      <c r="P523" s="4"/>
      <c r="Q523" s="4"/>
      <c r="R523" s="4"/>
    </row>
    <row r="524" spans="1:18" ht="16.5" customHeight="1">
      <c r="A524" s="4"/>
      <c r="B524" s="4"/>
      <c r="C524" s="34"/>
      <c r="D524" s="4"/>
      <c r="E524" s="4"/>
      <c r="F524" s="4"/>
      <c r="G524" s="4"/>
      <c r="H524" s="4"/>
      <c r="I524" s="4"/>
      <c r="J524" s="4"/>
      <c r="K524" s="4"/>
      <c r="L524" s="4"/>
      <c r="M524" s="4"/>
      <c r="N524" s="4"/>
      <c r="P524" s="4"/>
      <c r="Q524" s="4"/>
      <c r="R524" s="4"/>
    </row>
    <row r="525" spans="1:18" ht="16.5" customHeight="1">
      <c r="A525" s="4"/>
      <c r="B525" s="4"/>
      <c r="C525" s="34"/>
      <c r="D525" s="4"/>
      <c r="E525" s="4"/>
      <c r="F525" s="4"/>
      <c r="G525" s="4"/>
      <c r="H525" s="4"/>
      <c r="I525" s="4"/>
      <c r="J525" s="4"/>
      <c r="K525" s="4"/>
      <c r="L525" s="4"/>
      <c r="M525" s="4"/>
      <c r="N525" s="4"/>
      <c r="P525" s="4"/>
      <c r="Q525" s="4"/>
      <c r="R525" s="4"/>
    </row>
    <row r="526" spans="1:18" ht="16.5" customHeight="1">
      <c r="A526" s="4"/>
      <c r="B526" s="4"/>
      <c r="C526" s="34"/>
      <c r="D526" s="4"/>
      <c r="E526" s="4"/>
      <c r="F526" s="4"/>
      <c r="G526" s="4"/>
      <c r="H526" s="4"/>
      <c r="I526" s="4"/>
      <c r="J526" s="4"/>
      <c r="K526" s="4"/>
      <c r="L526" s="4"/>
      <c r="M526" s="4"/>
      <c r="N526" s="4"/>
      <c r="P526" s="4"/>
      <c r="Q526" s="4"/>
      <c r="R526" s="4"/>
    </row>
    <row r="527" spans="1:18" ht="16.5" customHeight="1">
      <c r="A527" s="4"/>
      <c r="B527" s="4"/>
      <c r="C527" s="34"/>
      <c r="D527" s="4"/>
      <c r="E527" s="4"/>
      <c r="F527" s="4"/>
      <c r="G527" s="4"/>
      <c r="H527" s="4"/>
      <c r="I527" s="4"/>
      <c r="J527" s="4"/>
      <c r="K527" s="4"/>
      <c r="L527" s="4"/>
      <c r="M527" s="4"/>
      <c r="N527" s="4"/>
      <c r="P527" s="4"/>
      <c r="Q527" s="4"/>
      <c r="R527" s="4"/>
    </row>
    <row r="528" spans="1:18" ht="16.5" customHeight="1">
      <c r="A528" s="4"/>
      <c r="B528" s="4"/>
      <c r="C528" s="34"/>
      <c r="D528" s="4"/>
      <c r="E528" s="4"/>
      <c r="F528" s="4"/>
      <c r="G528" s="4"/>
      <c r="H528" s="4"/>
      <c r="I528" s="4"/>
      <c r="J528" s="4"/>
      <c r="K528" s="4"/>
      <c r="L528" s="4"/>
      <c r="M528" s="4"/>
      <c r="N528" s="4"/>
      <c r="P528" s="4"/>
      <c r="Q528" s="4"/>
      <c r="R528" s="4"/>
    </row>
    <row r="529" spans="1:18" ht="16.5" customHeight="1">
      <c r="A529" s="4"/>
      <c r="B529" s="4"/>
      <c r="C529" s="34"/>
      <c r="D529" s="4"/>
      <c r="E529" s="4"/>
      <c r="F529" s="4"/>
      <c r="G529" s="4"/>
      <c r="H529" s="4"/>
      <c r="I529" s="4"/>
      <c r="J529" s="4"/>
      <c r="K529" s="4"/>
      <c r="L529" s="4"/>
      <c r="M529" s="4"/>
      <c r="N529" s="4"/>
      <c r="P529" s="4"/>
      <c r="Q529" s="4"/>
      <c r="R529" s="4"/>
    </row>
    <row r="530" spans="1:18" ht="16.5" customHeight="1">
      <c r="A530" s="4"/>
      <c r="B530" s="4"/>
      <c r="C530" s="34"/>
      <c r="D530" s="4"/>
      <c r="E530" s="4"/>
      <c r="F530" s="4"/>
      <c r="G530" s="4"/>
      <c r="H530" s="4"/>
      <c r="I530" s="4"/>
      <c r="J530" s="4"/>
      <c r="K530" s="4"/>
      <c r="L530" s="4"/>
      <c r="M530" s="4"/>
      <c r="N530" s="4"/>
      <c r="P530" s="4"/>
      <c r="Q530" s="4"/>
      <c r="R530" s="4"/>
    </row>
    <row r="531" spans="1:18" ht="16.5" customHeight="1">
      <c r="A531" s="4"/>
      <c r="B531" s="4"/>
      <c r="C531" s="34"/>
      <c r="D531" s="4"/>
      <c r="E531" s="4"/>
      <c r="F531" s="4"/>
      <c r="G531" s="4"/>
      <c r="H531" s="4"/>
      <c r="I531" s="4"/>
      <c r="J531" s="4"/>
      <c r="K531" s="4"/>
      <c r="L531" s="4"/>
      <c r="M531" s="4"/>
      <c r="N531" s="4"/>
      <c r="P531" s="4"/>
      <c r="Q531" s="4"/>
      <c r="R531" s="4"/>
    </row>
    <row r="532" spans="1:18" ht="16.5" customHeight="1">
      <c r="A532" s="4"/>
      <c r="B532" s="4"/>
      <c r="C532" s="34"/>
      <c r="D532" s="4"/>
      <c r="E532" s="4"/>
      <c r="F532" s="4"/>
      <c r="G532" s="4"/>
      <c r="H532" s="4"/>
      <c r="I532" s="4"/>
      <c r="J532" s="4"/>
      <c r="K532" s="4"/>
      <c r="L532" s="4"/>
      <c r="M532" s="4"/>
      <c r="N532" s="4"/>
      <c r="P532" s="4"/>
      <c r="Q532" s="4"/>
      <c r="R532" s="4"/>
    </row>
    <row r="533" spans="1:18" ht="16.5" customHeight="1">
      <c r="A533" s="4"/>
      <c r="B533" s="4"/>
      <c r="C533" s="34"/>
      <c r="D533" s="4"/>
      <c r="E533" s="4"/>
      <c r="F533" s="4"/>
      <c r="G533" s="4"/>
      <c r="H533" s="4"/>
      <c r="I533" s="4"/>
      <c r="J533" s="4"/>
      <c r="K533" s="4"/>
      <c r="L533" s="4"/>
      <c r="M533" s="4"/>
      <c r="N533" s="4"/>
      <c r="P533" s="4"/>
      <c r="Q533" s="4"/>
      <c r="R533" s="4"/>
    </row>
    <row r="534" spans="1:18" ht="16.5" customHeight="1">
      <c r="A534" s="4"/>
      <c r="B534" s="4"/>
      <c r="C534" s="34"/>
      <c r="D534" s="4"/>
      <c r="E534" s="4"/>
      <c r="F534" s="4"/>
      <c r="G534" s="4"/>
      <c r="H534" s="4"/>
      <c r="I534" s="4"/>
      <c r="J534" s="4"/>
      <c r="K534" s="4"/>
      <c r="L534" s="4"/>
      <c r="M534" s="4"/>
      <c r="N534" s="4"/>
      <c r="P534" s="4"/>
      <c r="Q534" s="4"/>
      <c r="R534" s="4"/>
    </row>
    <row r="535" spans="1:18" ht="16.5" customHeight="1">
      <c r="A535" s="4"/>
      <c r="B535" s="4"/>
      <c r="C535" s="34"/>
      <c r="D535" s="4"/>
      <c r="E535" s="4"/>
      <c r="F535" s="4"/>
      <c r="G535" s="4"/>
      <c r="H535" s="4"/>
      <c r="I535" s="4"/>
      <c r="J535" s="4"/>
      <c r="K535" s="4"/>
      <c r="L535" s="4"/>
      <c r="M535" s="4"/>
      <c r="N535" s="4"/>
      <c r="P535" s="4"/>
      <c r="Q535" s="4"/>
      <c r="R535" s="4"/>
    </row>
    <row r="536" spans="1:18" ht="16.5" customHeight="1">
      <c r="A536" s="4"/>
      <c r="B536" s="4"/>
      <c r="C536" s="34"/>
      <c r="D536" s="4"/>
      <c r="E536" s="4"/>
      <c r="F536" s="4"/>
      <c r="G536" s="4"/>
      <c r="H536" s="4"/>
      <c r="I536" s="4"/>
      <c r="J536" s="4"/>
      <c r="K536" s="4"/>
      <c r="L536" s="4"/>
      <c r="M536" s="4"/>
      <c r="N536" s="4"/>
      <c r="P536" s="4"/>
      <c r="Q536" s="4"/>
      <c r="R536" s="4"/>
    </row>
    <row r="537" spans="1:18" ht="16.5" customHeight="1">
      <c r="A537" s="4"/>
      <c r="B537" s="4"/>
      <c r="C537" s="34"/>
      <c r="D537" s="4"/>
      <c r="E537" s="4"/>
      <c r="F537" s="4"/>
      <c r="G537" s="4"/>
      <c r="H537" s="4"/>
      <c r="I537" s="4"/>
      <c r="J537" s="4"/>
      <c r="K537" s="4"/>
      <c r="L537" s="4"/>
      <c r="M537" s="4"/>
      <c r="N537" s="4"/>
      <c r="P537" s="4"/>
      <c r="Q537" s="4"/>
      <c r="R537" s="4"/>
    </row>
    <row r="538" spans="1:18" ht="16.5" customHeight="1">
      <c r="A538" s="4"/>
      <c r="B538" s="4"/>
      <c r="C538" s="34"/>
      <c r="D538" s="4"/>
      <c r="E538" s="4"/>
      <c r="F538" s="4"/>
      <c r="G538" s="4"/>
      <c r="H538" s="4"/>
      <c r="I538" s="4"/>
      <c r="J538" s="4"/>
      <c r="K538" s="4"/>
      <c r="L538" s="4"/>
      <c r="M538" s="4"/>
      <c r="N538" s="4"/>
      <c r="P538" s="4"/>
      <c r="Q538" s="4"/>
      <c r="R538" s="4"/>
    </row>
    <row r="539" spans="1:18" ht="16.5" customHeight="1">
      <c r="A539" s="4"/>
      <c r="B539" s="4"/>
      <c r="C539" s="34"/>
      <c r="D539" s="4"/>
      <c r="E539" s="4"/>
      <c r="F539" s="4"/>
      <c r="G539" s="4"/>
      <c r="H539" s="4"/>
      <c r="I539" s="4"/>
      <c r="J539" s="4"/>
      <c r="K539" s="4"/>
      <c r="L539" s="4"/>
      <c r="M539" s="4"/>
      <c r="N539" s="4"/>
      <c r="P539" s="4"/>
      <c r="Q539" s="4"/>
      <c r="R539" s="4"/>
    </row>
    <row r="540" spans="1:18" ht="16.5" customHeight="1">
      <c r="A540" s="4"/>
      <c r="B540" s="4"/>
      <c r="C540" s="34"/>
      <c r="D540" s="4"/>
      <c r="E540" s="4"/>
      <c r="F540" s="4"/>
      <c r="G540" s="4"/>
      <c r="H540" s="4"/>
      <c r="I540" s="4"/>
      <c r="J540" s="4"/>
      <c r="K540" s="4"/>
      <c r="L540" s="4"/>
      <c r="M540" s="4"/>
      <c r="N540" s="4"/>
      <c r="P540" s="4"/>
      <c r="Q540" s="4"/>
      <c r="R540" s="4"/>
    </row>
    <row r="541" spans="1:18" ht="16.5" customHeight="1">
      <c r="A541" s="4"/>
      <c r="B541" s="4"/>
      <c r="C541" s="34"/>
      <c r="D541" s="4"/>
      <c r="E541" s="4"/>
      <c r="F541" s="4"/>
      <c r="G541" s="4"/>
      <c r="H541" s="4"/>
      <c r="I541" s="4"/>
      <c r="J541" s="4"/>
      <c r="K541" s="4"/>
      <c r="L541" s="4"/>
      <c r="M541" s="4"/>
      <c r="N541" s="4"/>
      <c r="P541" s="4"/>
      <c r="Q541" s="4"/>
      <c r="R541" s="4"/>
    </row>
    <row r="542" spans="1:18" ht="16.5" customHeight="1">
      <c r="A542" s="4"/>
      <c r="B542" s="4"/>
      <c r="C542" s="34"/>
      <c r="D542" s="4"/>
      <c r="E542" s="4"/>
      <c r="F542" s="4"/>
      <c r="G542" s="4"/>
      <c r="H542" s="4"/>
      <c r="I542" s="4"/>
      <c r="J542" s="4"/>
      <c r="K542" s="4"/>
      <c r="L542" s="4"/>
      <c r="M542" s="4"/>
      <c r="N542" s="4"/>
      <c r="P542" s="4"/>
      <c r="Q542" s="4"/>
      <c r="R542" s="4"/>
    </row>
    <row r="543" spans="1:18" ht="16.5" customHeight="1">
      <c r="A543" s="4"/>
      <c r="B543" s="4"/>
      <c r="C543" s="34"/>
      <c r="D543" s="4"/>
      <c r="E543" s="4"/>
      <c r="F543" s="4"/>
      <c r="G543" s="4"/>
      <c r="H543" s="4"/>
      <c r="I543" s="4"/>
      <c r="J543" s="4"/>
      <c r="K543" s="4"/>
      <c r="L543" s="4"/>
      <c r="M543" s="4"/>
      <c r="N543" s="4"/>
      <c r="P543" s="4"/>
      <c r="Q543" s="4"/>
      <c r="R543" s="4"/>
    </row>
    <row r="544" spans="1:18" ht="16.5" customHeight="1">
      <c r="A544" s="4"/>
      <c r="B544" s="4"/>
      <c r="C544" s="34"/>
      <c r="D544" s="4"/>
      <c r="E544" s="4"/>
      <c r="F544" s="4"/>
      <c r="G544" s="4"/>
      <c r="H544" s="4"/>
      <c r="I544" s="4"/>
      <c r="J544" s="4"/>
      <c r="K544" s="4"/>
      <c r="L544" s="4"/>
      <c r="M544" s="4"/>
      <c r="N544" s="4"/>
      <c r="P544" s="4"/>
      <c r="Q544" s="4"/>
      <c r="R544" s="4"/>
    </row>
    <row r="545" spans="1:18" ht="16.5" customHeight="1">
      <c r="A545" s="4"/>
      <c r="B545" s="4"/>
      <c r="C545" s="34"/>
      <c r="D545" s="4"/>
      <c r="E545" s="4"/>
      <c r="F545" s="4"/>
      <c r="G545" s="4"/>
      <c r="H545" s="4"/>
      <c r="I545" s="4"/>
      <c r="J545" s="4"/>
      <c r="K545" s="4"/>
      <c r="L545" s="4"/>
      <c r="M545" s="4"/>
      <c r="N545" s="4"/>
      <c r="P545" s="4"/>
      <c r="Q545" s="4"/>
      <c r="R545" s="4"/>
    </row>
    <row r="546" spans="1:18" ht="16.5" customHeight="1">
      <c r="A546" s="4"/>
      <c r="B546" s="4"/>
      <c r="C546" s="34"/>
      <c r="D546" s="4"/>
      <c r="E546" s="4"/>
      <c r="F546" s="4"/>
      <c r="G546" s="4"/>
      <c r="H546" s="4"/>
      <c r="I546" s="4"/>
      <c r="J546" s="4"/>
      <c r="K546" s="4"/>
      <c r="L546" s="4"/>
      <c r="M546" s="4"/>
      <c r="N546" s="4"/>
      <c r="P546" s="4"/>
      <c r="Q546" s="4"/>
      <c r="R546" s="4"/>
    </row>
    <row r="547" spans="1:18" ht="16.5" customHeight="1">
      <c r="A547" s="4"/>
      <c r="B547" s="4"/>
      <c r="C547" s="34"/>
      <c r="D547" s="4"/>
      <c r="E547" s="4"/>
      <c r="F547" s="4"/>
      <c r="G547" s="4"/>
      <c r="H547" s="4"/>
      <c r="I547" s="4"/>
      <c r="J547" s="4"/>
      <c r="K547" s="4"/>
      <c r="L547" s="4"/>
      <c r="M547" s="4"/>
      <c r="N547" s="4"/>
      <c r="P547" s="4"/>
      <c r="Q547" s="4"/>
      <c r="R547" s="4"/>
    </row>
    <row r="548" spans="1:18" ht="16.5" customHeight="1">
      <c r="A548" s="4"/>
      <c r="B548" s="4"/>
      <c r="C548" s="34"/>
      <c r="D548" s="4"/>
      <c r="E548" s="4"/>
      <c r="F548" s="4"/>
      <c r="G548" s="4"/>
      <c r="H548" s="4"/>
      <c r="I548" s="4"/>
      <c r="J548" s="4"/>
      <c r="K548" s="4"/>
      <c r="L548" s="4"/>
      <c r="M548" s="4"/>
      <c r="N548" s="4"/>
      <c r="P548" s="4"/>
      <c r="Q548" s="4"/>
      <c r="R548" s="4"/>
    </row>
    <row r="549" spans="1:18" ht="16.5" customHeight="1">
      <c r="A549" s="4"/>
      <c r="B549" s="4"/>
      <c r="C549" s="34"/>
      <c r="D549" s="4"/>
      <c r="E549" s="4"/>
      <c r="F549" s="4"/>
      <c r="G549" s="4"/>
      <c r="H549" s="4"/>
      <c r="I549" s="4"/>
      <c r="J549" s="4"/>
      <c r="K549" s="4"/>
      <c r="L549" s="4"/>
      <c r="M549" s="4"/>
      <c r="N549" s="4"/>
      <c r="P549" s="4"/>
      <c r="Q549" s="4"/>
      <c r="R549" s="4"/>
    </row>
    <row r="550" spans="1:18" ht="16.5" customHeight="1">
      <c r="A550" s="4"/>
      <c r="B550" s="4"/>
      <c r="C550" s="34"/>
      <c r="D550" s="4"/>
      <c r="E550" s="4"/>
      <c r="F550" s="4"/>
      <c r="G550" s="4"/>
      <c r="H550" s="4"/>
      <c r="I550" s="4"/>
      <c r="J550" s="4"/>
      <c r="K550" s="4"/>
      <c r="L550" s="4"/>
      <c r="M550" s="4"/>
      <c r="N550" s="4"/>
      <c r="P550" s="4"/>
      <c r="Q550" s="4"/>
      <c r="R550" s="4"/>
    </row>
    <row r="551" spans="1:18" ht="16.5" customHeight="1">
      <c r="A551" s="4"/>
      <c r="B551" s="4"/>
      <c r="C551" s="34"/>
      <c r="D551" s="4"/>
      <c r="E551" s="4"/>
      <c r="F551" s="4"/>
      <c r="G551" s="4"/>
      <c r="H551" s="4"/>
      <c r="I551" s="4"/>
      <c r="J551" s="4"/>
      <c r="K551" s="4"/>
      <c r="L551" s="4"/>
      <c r="M551" s="4"/>
      <c r="N551" s="4"/>
      <c r="P551" s="4"/>
      <c r="Q551" s="4"/>
      <c r="R551" s="4"/>
    </row>
    <row r="552" spans="1:18" ht="16.5" customHeight="1">
      <c r="A552" s="4"/>
      <c r="B552" s="4"/>
      <c r="C552" s="34"/>
      <c r="D552" s="4"/>
      <c r="E552" s="4"/>
      <c r="F552" s="4"/>
      <c r="G552" s="4"/>
      <c r="H552" s="4"/>
      <c r="I552" s="4"/>
      <c r="J552" s="4"/>
      <c r="K552" s="4"/>
      <c r="L552" s="4"/>
      <c r="M552" s="4"/>
      <c r="N552" s="4"/>
      <c r="P552" s="4"/>
      <c r="Q552" s="4"/>
      <c r="R552" s="4"/>
    </row>
    <row r="553" spans="1:18" ht="16.5" customHeight="1">
      <c r="A553" s="4"/>
      <c r="B553" s="4"/>
      <c r="C553" s="34"/>
      <c r="D553" s="4"/>
      <c r="E553" s="4"/>
      <c r="F553" s="4"/>
      <c r="G553" s="4"/>
      <c r="H553" s="4"/>
      <c r="I553" s="4"/>
      <c r="J553" s="4"/>
      <c r="K553" s="4"/>
      <c r="L553" s="4"/>
      <c r="M553" s="4"/>
      <c r="N553" s="4"/>
      <c r="P553" s="4"/>
      <c r="Q553" s="4"/>
      <c r="R553" s="4"/>
    </row>
    <row r="554" spans="1:18" ht="16.5" customHeight="1">
      <c r="A554" s="4"/>
      <c r="B554" s="4"/>
      <c r="C554" s="34"/>
      <c r="D554" s="4"/>
      <c r="E554" s="4"/>
      <c r="F554" s="4"/>
      <c r="G554" s="4"/>
      <c r="H554" s="4"/>
      <c r="I554" s="4"/>
      <c r="J554" s="4"/>
      <c r="K554" s="4"/>
      <c r="L554" s="4"/>
      <c r="M554" s="4"/>
      <c r="N554" s="4"/>
      <c r="P554" s="4"/>
      <c r="Q554" s="4"/>
      <c r="R554" s="4"/>
    </row>
    <row r="555" spans="1:18" ht="16.5" customHeight="1">
      <c r="A555" s="4"/>
      <c r="B555" s="4"/>
      <c r="C555" s="34"/>
      <c r="D555" s="4"/>
      <c r="E555" s="4"/>
      <c r="F555" s="4"/>
      <c r="G555" s="4"/>
      <c r="H555" s="4"/>
      <c r="I555" s="4"/>
      <c r="J555" s="4"/>
      <c r="K555" s="4"/>
      <c r="L555" s="4"/>
      <c r="M555" s="4"/>
      <c r="N555" s="4"/>
      <c r="P555" s="4"/>
      <c r="Q555" s="4"/>
      <c r="R555" s="4"/>
    </row>
    <row r="556" spans="1:18" ht="16.5" customHeight="1">
      <c r="A556" s="4"/>
      <c r="B556" s="4"/>
      <c r="C556" s="34"/>
      <c r="D556" s="4"/>
      <c r="E556" s="4"/>
      <c r="F556" s="4"/>
      <c r="G556" s="4"/>
      <c r="H556" s="4"/>
      <c r="I556" s="4"/>
      <c r="J556" s="4"/>
      <c r="K556" s="4"/>
      <c r="L556" s="4"/>
      <c r="M556" s="4"/>
      <c r="N556" s="4"/>
      <c r="P556" s="4"/>
      <c r="Q556" s="4"/>
      <c r="R556" s="4"/>
    </row>
    <row r="557" spans="1:18" ht="16.5" customHeight="1">
      <c r="A557" s="4"/>
      <c r="B557" s="4"/>
      <c r="C557" s="34"/>
      <c r="D557" s="4"/>
      <c r="E557" s="4"/>
      <c r="F557" s="4"/>
      <c r="G557" s="4"/>
      <c r="H557" s="4"/>
      <c r="I557" s="4"/>
      <c r="J557" s="4"/>
      <c r="K557" s="4"/>
      <c r="L557" s="4"/>
      <c r="M557" s="4"/>
      <c r="N557" s="4"/>
      <c r="P557" s="4"/>
      <c r="Q557" s="4"/>
      <c r="R557" s="4"/>
    </row>
    <row r="558" spans="1:18" ht="16.5" customHeight="1">
      <c r="A558" s="4"/>
      <c r="B558" s="4"/>
      <c r="C558" s="34"/>
      <c r="D558" s="4"/>
      <c r="E558" s="4"/>
      <c r="F558" s="4"/>
      <c r="G558" s="4"/>
      <c r="H558" s="4"/>
      <c r="I558" s="4"/>
      <c r="J558" s="4"/>
      <c r="K558" s="4"/>
      <c r="L558" s="4"/>
      <c r="M558" s="4"/>
      <c r="N558" s="4"/>
      <c r="P558" s="4"/>
      <c r="Q558" s="4"/>
      <c r="R558" s="4"/>
    </row>
    <row r="559" spans="1:18" ht="16.5" customHeight="1">
      <c r="A559" s="4"/>
      <c r="B559" s="4"/>
      <c r="C559" s="34"/>
      <c r="D559" s="4"/>
      <c r="E559" s="4"/>
      <c r="F559" s="4"/>
      <c r="G559" s="4"/>
      <c r="H559" s="4"/>
      <c r="I559" s="4"/>
      <c r="J559" s="4"/>
      <c r="K559" s="4"/>
      <c r="L559" s="4"/>
      <c r="M559" s="4"/>
      <c r="N559" s="4"/>
      <c r="P559" s="4"/>
      <c r="Q559" s="4"/>
      <c r="R559" s="4"/>
    </row>
    <row r="560" spans="1:18" ht="16.5" customHeight="1">
      <c r="A560" s="4"/>
      <c r="B560" s="4"/>
      <c r="C560" s="34"/>
      <c r="D560" s="4"/>
      <c r="E560" s="4"/>
      <c r="F560" s="4"/>
      <c r="G560" s="4"/>
      <c r="H560" s="4"/>
      <c r="I560" s="4"/>
      <c r="J560" s="4"/>
      <c r="K560" s="4"/>
      <c r="L560" s="4"/>
      <c r="M560" s="4"/>
      <c r="N560" s="4"/>
      <c r="P560" s="4"/>
      <c r="Q560" s="4"/>
      <c r="R560" s="4"/>
    </row>
    <row r="561" spans="1:18" ht="16.5" customHeight="1">
      <c r="A561" s="4"/>
      <c r="B561" s="4"/>
      <c r="C561" s="34"/>
      <c r="D561" s="4"/>
      <c r="E561" s="4"/>
      <c r="F561" s="4"/>
      <c r="G561" s="4"/>
      <c r="H561" s="4"/>
      <c r="I561" s="4"/>
      <c r="J561" s="4"/>
      <c r="K561" s="4"/>
      <c r="L561" s="4"/>
      <c r="M561" s="4"/>
      <c r="N561" s="4"/>
      <c r="P561" s="4"/>
      <c r="Q561" s="4"/>
      <c r="R561" s="4"/>
    </row>
    <row r="562" spans="1:18" ht="16.5" customHeight="1">
      <c r="A562" s="4"/>
      <c r="B562" s="4"/>
      <c r="C562" s="34"/>
      <c r="D562" s="4"/>
      <c r="E562" s="4"/>
      <c r="F562" s="4"/>
      <c r="G562" s="4"/>
      <c r="H562" s="4"/>
      <c r="I562" s="4"/>
      <c r="J562" s="4"/>
      <c r="K562" s="4"/>
      <c r="L562" s="4"/>
      <c r="M562" s="4"/>
      <c r="N562" s="4"/>
      <c r="P562" s="4"/>
      <c r="Q562" s="4"/>
      <c r="R562" s="4"/>
    </row>
    <row r="563" spans="1:18" ht="16.5" customHeight="1">
      <c r="A563" s="4"/>
      <c r="B563" s="4"/>
      <c r="C563" s="34"/>
      <c r="D563" s="4"/>
      <c r="E563" s="4"/>
      <c r="F563" s="4"/>
      <c r="G563" s="4"/>
      <c r="H563" s="4"/>
      <c r="I563" s="4"/>
      <c r="J563" s="4"/>
      <c r="K563" s="4"/>
      <c r="L563" s="4"/>
      <c r="M563" s="4"/>
      <c r="N563" s="4"/>
      <c r="P563" s="4"/>
      <c r="Q563" s="4"/>
      <c r="R563" s="4"/>
    </row>
    <row r="564" spans="1:18" ht="16.5" customHeight="1">
      <c r="A564" s="4"/>
      <c r="B564" s="4"/>
      <c r="C564" s="34"/>
      <c r="D564" s="4"/>
      <c r="E564" s="4"/>
      <c r="F564" s="4"/>
      <c r="G564" s="4"/>
      <c r="H564" s="4"/>
      <c r="I564" s="4"/>
      <c r="J564" s="4"/>
      <c r="K564" s="4"/>
      <c r="L564" s="4"/>
      <c r="M564" s="4"/>
      <c r="N564" s="4"/>
      <c r="P564" s="4"/>
      <c r="Q564" s="4"/>
      <c r="R564" s="4"/>
    </row>
    <row r="565" spans="1:18" ht="16.5" customHeight="1">
      <c r="A565" s="4"/>
      <c r="B565" s="4"/>
      <c r="C565" s="34"/>
      <c r="D565" s="4"/>
      <c r="E565" s="4"/>
      <c r="F565" s="4"/>
      <c r="G565" s="4"/>
      <c r="H565" s="4"/>
      <c r="I565" s="4"/>
      <c r="J565" s="4"/>
      <c r="K565" s="4"/>
      <c r="L565" s="4"/>
      <c r="M565" s="4"/>
      <c r="N565" s="4"/>
      <c r="P565" s="4"/>
      <c r="Q565" s="4"/>
      <c r="R565" s="4"/>
    </row>
    <row r="566" spans="1:18" ht="16.5" customHeight="1">
      <c r="A566" s="4"/>
      <c r="B566" s="4"/>
      <c r="C566" s="34"/>
      <c r="D566" s="4"/>
      <c r="E566" s="4"/>
      <c r="F566" s="4"/>
      <c r="G566" s="4"/>
      <c r="H566" s="4"/>
      <c r="I566" s="4"/>
      <c r="J566" s="4"/>
      <c r="K566" s="4"/>
      <c r="L566" s="4"/>
      <c r="M566" s="4"/>
      <c r="N566" s="4"/>
      <c r="P566" s="4"/>
      <c r="Q566" s="4"/>
      <c r="R566" s="4"/>
    </row>
    <row r="567" spans="1:18" ht="16.5" customHeight="1">
      <c r="A567" s="4"/>
      <c r="B567" s="4"/>
      <c r="C567" s="34"/>
      <c r="D567" s="4"/>
      <c r="E567" s="4"/>
      <c r="F567" s="4"/>
      <c r="G567" s="4"/>
      <c r="H567" s="4"/>
      <c r="I567" s="4"/>
      <c r="J567" s="4"/>
      <c r="K567" s="4"/>
      <c r="L567" s="4"/>
      <c r="M567" s="4"/>
      <c r="N567" s="4"/>
      <c r="P567" s="4"/>
      <c r="Q567" s="4"/>
      <c r="R567" s="4"/>
    </row>
    <row r="568" spans="1:18" ht="16.5" customHeight="1">
      <c r="A568" s="4"/>
      <c r="B568" s="4"/>
      <c r="C568" s="34"/>
      <c r="D568" s="4"/>
      <c r="E568" s="4"/>
      <c r="F568" s="4"/>
      <c r="G568" s="4"/>
      <c r="H568" s="4"/>
      <c r="I568" s="4"/>
      <c r="J568" s="4"/>
      <c r="K568" s="4"/>
      <c r="L568" s="4"/>
      <c r="M568" s="4"/>
      <c r="N568" s="4"/>
      <c r="P568" s="4"/>
      <c r="Q568" s="4"/>
      <c r="R568" s="4"/>
    </row>
    <row r="569" spans="1:18" ht="16.5" customHeight="1">
      <c r="A569" s="4"/>
      <c r="B569" s="4"/>
      <c r="C569" s="34"/>
      <c r="D569" s="4"/>
      <c r="E569" s="4"/>
      <c r="F569" s="4"/>
      <c r="G569" s="4"/>
      <c r="H569" s="4"/>
      <c r="I569" s="4"/>
      <c r="J569" s="4"/>
      <c r="K569" s="4"/>
      <c r="L569" s="4"/>
      <c r="M569" s="4"/>
      <c r="N569" s="4"/>
      <c r="P569" s="4"/>
      <c r="Q569" s="4"/>
      <c r="R569" s="4"/>
    </row>
    <row r="570" spans="1:18" ht="16.5" customHeight="1">
      <c r="A570" s="4"/>
      <c r="B570" s="4"/>
      <c r="C570" s="34"/>
      <c r="D570" s="4"/>
      <c r="E570" s="4"/>
      <c r="F570" s="4"/>
      <c r="G570" s="4"/>
      <c r="H570" s="4"/>
      <c r="I570" s="4"/>
      <c r="J570" s="4"/>
      <c r="K570" s="4"/>
      <c r="L570" s="4"/>
      <c r="M570" s="4"/>
      <c r="N570" s="4"/>
      <c r="P570" s="4"/>
      <c r="Q570" s="4"/>
      <c r="R570" s="4"/>
    </row>
    <row r="571" spans="1:18" ht="16.5" customHeight="1">
      <c r="A571" s="4"/>
      <c r="B571" s="4"/>
      <c r="C571" s="34"/>
      <c r="D571" s="4"/>
      <c r="E571" s="4"/>
      <c r="F571" s="4"/>
      <c r="G571" s="4"/>
      <c r="H571" s="4"/>
      <c r="I571" s="4"/>
      <c r="J571" s="4"/>
      <c r="K571" s="4"/>
      <c r="L571" s="4"/>
      <c r="M571" s="4"/>
      <c r="N571" s="4"/>
      <c r="P571" s="4"/>
      <c r="Q571" s="4"/>
      <c r="R571" s="4"/>
    </row>
    <row r="572" spans="1:18" ht="16.5" customHeight="1">
      <c r="A572" s="4"/>
      <c r="B572" s="4"/>
      <c r="C572" s="34"/>
      <c r="D572" s="4"/>
      <c r="E572" s="4"/>
      <c r="F572" s="4"/>
      <c r="G572" s="4"/>
      <c r="H572" s="4"/>
      <c r="I572" s="4"/>
      <c r="J572" s="4"/>
      <c r="K572" s="4"/>
      <c r="L572" s="4"/>
      <c r="M572" s="4"/>
      <c r="N572" s="4"/>
      <c r="P572" s="4"/>
      <c r="Q572" s="4"/>
      <c r="R572" s="4"/>
    </row>
    <row r="573" spans="1:18" ht="16.5" customHeight="1">
      <c r="A573" s="4"/>
      <c r="B573" s="4"/>
      <c r="C573" s="34"/>
      <c r="D573" s="4"/>
      <c r="E573" s="4"/>
      <c r="F573" s="4"/>
      <c r="G573" s="4"/>
      <c r="H573" s="4"/>
      <c r="I573" s="4"/>
      <c r="J573" s="4"/>
      <c r="K573" s="4"/>
      <c r="L573" s="4"/>
      <c r="M573" s="4"/>
      <c r="N573" s="4"/>
      <c r="P573" s="4"/>
      <c r="Q573" s="4"/>
      <c r="R573" s="4"/>
    </row>
    <row r="574" spans="1:18" ht="16.5" customHeight="1">
      <c r="A574" s="4"/>
      <c r="B574" s="4"/>
      <c r="C574" s="34"/>
      <c r="D574" s="4"/>
      <c r="E574" s="4"/>
      <c r="F574" s="4"/>
      <c r="G574" s="4"/>
      <c r="H574" s="4"/>
      <c r="I574" s="4"/>
      <c r="J574" s="4"/>
      <c r="K574" s="4"/>
      <c r="L574" s="4"/>
      <c r="M574" s="4"/>
      <c r="N574" s="4"/>
      <c r="P574" s="4"/>
      <c r="Q574" s="4"/>
      <c r="R574" s="4"/>
    </row>
    <row r="575" spans="1:18" ht="16.5" customHeight="1">
      <c r="A575" s="4"/>
      <c r="B575" s="4"/>
      <c r="C575" s="34"/>
      <c r="D575" s="4"/>
      <c r="E575" s="4"/>
      <c r="F575" s="4"/>
      <c r="G575" s="4"/>
      <c r="H575" s="4"/>
      <c r="I575" s="4"/>
      <c r="J575" s="4"/>
      <c r="K575" s="4"/>
      <c r="L575" s="4"/>
      <c r="M575" s="4"/>
      <c r="N575" s="4"/>
      <c r="P575" s="4"/>
      <c r="Q575" s="4"/>
      <c r="R575" s="4"/>
    </row>
    <row r="576" spans="1:18" ht="16.5" customHeight="1">
      <c r="A576" s="4"/>
      <c r="B576" s="4"/>
      <c r="C576" s="34"/>
      <c r="D576" s="4"/>
      <c r="E576" s="4"/>
      <c r="F576" s="4"/>
      <c r="G576" s="4"/>
      <c r="H576" s="4"/>
      <c r="I576" s="4"/>
      <c r="J576" s="4"/>
      <c r="K576" s="4"/>
      <c r="L576" s="4"/>
      <c r="M576" s="4"/>
      <c r="N576" s="4"/>
      <c r="P576" s="4"/>
      <c r="Q576" s="4"/>
      <c r="R576" s="4"/>
    </row>
    <row r="577" spans="1:18" ht="16.5" customHeight="1">
      <c r="A577" s="4"/>
      <c r="B577" s="4"/>
      <c r="C577" s="34"/>
      <c r="D577" s="4"/>
      <c r="E577" s="4"/>
      <c r="F577" s="4"/>
      <c r="G577" s="4"/>
      <c r="H577" s="4"/>
      <c r="I577" s="4"/>
      <c r="J577" s="4"/>
      <c r="K577" s="4"/>
      <c r="L577" s="4"/>
      <c r="M577" s="4"/>
      <c r="N577" s="4"/>
      <c r="P577" s="4"/>
      <c r="Q577" s="4"/>
      <c r="R577" s="4"/>
    </row>
    <row r="578" spans="1:18" ht="16.5" customHeight="1">
      <c r="A578" s="4"/>
      <c r="B578" s="4"/>
      <c r="C578" s="34"/>
      <c r="D578" s="4"/>
      <c r="E578" s="4"/>
      <c r="F578" s="4"/>
      <c r="G578" s="4"/>
      <c r="H578" s="4"/>
      <c r="I578" s="4"/>
      <c r="J578" s="4"/>
      <c r="K578" s="4"/>
      <c r="L578" s="4"/>
      <c r="M578" s="4"/>
      <c r="N578" s="4"/>
      <c r="P578" s="4"/>
      <c r="Q578" s="4"/>
      <c r="R578" s="4"/>
    </row>
    <row r="579" spans="1:18" ht="16.5" customHeight="1">
      <c r="A579" s="4"/>
      <c r="B579" s="4"/>
      <c r="C579" s="34"/>
      <c r="D579" s="4"/>
      <c r="E579" s="4"/>
      <c r="F579" s="4"/>
      <c r="G579" s="4"/>
      <c r="H579" s="4"/>
      <c r="I579" s="4"/>
      <c r="J579" s="4"/>
      <c r="K579" s="4"/>
      <c r="L579" s="4"/>
      <c r="M579" s="4"/>
      <c r="N579" s="4"/>
      <c r="P579" s="4"/>
      <c r="Q579" s="4"/>
      <c r="R579" s="4"/>
    </row>
    <row r="580" spans="1:18" ht="16.5" customHeight="1">
      <c r="A580" s="4"/>
      <c r="B580" s="4"/>
      <c r="C580" s="34"/>
      <c r="D580" s="4"/>
      <c r="E580" s="4"/>
      <c r="F580" s="4"/>
      <c r="G580" s="4"/>
      <c r="H580" s="4"/>
      <c r="I580" s="4"/>
      <c r="J580" s="4"/>
      <c r="K580" s="4"/>
      <c r="L580" s="4"/>
      <c r="M580" s="4"/>
      <c r="N580" s="4"/>
      <c r="P580" s="4"/>
      <c r="Q580" s="4"/>
      <c r="R580" s="4"/>
    </row>
    <row r="581" spans="1:18" ht="16.5" customHeight="1">
      <c r="A581" s="4"/>
      <c r="B581" s="4"/>
      <c r="C581" s="34"/>
      <c r="D581" s="4"/>
      <c r="E581" s="4"/>
      <c r="F581" s="4"/>
      <c r="G581" s="4"/>
      <c r="H581" s="4"/>
      <c r="I581" s="4"/>
      <c r="J581" s="4"/>
      <c r="K581" s="4"/>
      <c r="L581" s="4"/>
      <c r="M581" s="4"/>
      <c r="N581" s="4"/>
      <c r="P581" s="4"/>
      <c r="Q581" s="4"/>
      <c r="R581" s="4"/>
    </row>
    <row r="582" spans="1:18" ht="16.5" customHeight="1">
      <c r="A582" s="4"/>
      <c r="B582" s="4"/>
      <c r="C582" s="34"/>
      <c r="D582" s="4"/>
      <c r="E582" s="4"/>
      <c r="F582" s="4"/>
      <c r="G582" s="4"/>
      <c r="H582" s="4"/>
      <c r="I582" s="4"/>
      <c r="J582" s="4"/>
      <c r="K582" s="4"/>
      <c r="L582" s="4"/>
      <c r="M582" s="4"/>
      <c r="N582" s="4"/>
      <c r="P582" s="4"/>
      <c r="Q582" s="4"/>
      <c r="R582" s="4"/>
    </row>
    <row r="583" spans="1:18" ht="16.5" customHeight="1">
      <c r="A583" s="4"/>
      <c r="B583" s="4"/>
      <c r="C583" s="34"/>
      <c r="D583" s="4"/>
      <c r="E583" s="4"/>
      <c r="F583" s="4"/>
      <c r="G583" s="4"/>
      <c r="H583" s="4"/>
      <c r="I583" s="4"/>
      <c r="J583" s="4"/>
      <c r="K583" s="4"/>
      <c r="L583" s="4"/>
      <c r="M583" s="4"/>
      <c r="N583" s="4"/>
      <c r="P583" s="4"/>
      <c r="Q583" s="4"/>
      <c r="R583" s="4"/>
    </row>
    <row r="584" spans="1:18" ht="16.5" customHeight="1">
      <c r="A584" s="4"/>
      <c r="B584" s="4"/>
      <c r="C584" s="34"/>
      <c r="D584" s="4"/>
      <c r="E584" s="4"/>
      <c r="F584" s="4"/>
      <c r="G584" s="4"/>
      <c r="H584" s="4"/>
      <c r="I584" s="4"/>
      <c r="J584" s="4"/>
      <c r="K584" s="4"/>
      <c r="L584" s="4"/>
      <c r="M584" s="4"/>
      <c r="N584" s="4"/>
      <c r="P584" s="4"/>
      <c r="Q584" s="4"/>
      <c r="R584" s="4"/>
    </row>
    <row r="585" spans="1:18" ht="16.5" customHeight="1">
      <c r="A585" s="4"/>
      <c r="B585" s="4"/>
      <c r="C585" s="34"/>
      <c r="D585" s="4"/>
      <c r="E585" s="4"/>
      <c r="F585" s="4"/>
      <c r="G585" s="4"/>
      <c r="H585" s="4"/>
      <c r="I585" s="4"/>
      <c r="J585" s="4"/>
      <c r="K585" s="4"/>
      <c r="L585" s="4"/>
      <c r="M585" s="4"/>
      <c r="N585" s="4"/>
      <c r="P585" s="4"/>
      <c r="Q585" s="4"/>
      <c r="R585" s="4"/>
    </row>
    <row r="586" spans="1:18" ht="16.5" customHeight="1">
      <c r="A586" s="4"/>
      <c r="B586" s="4"/>
      <c r="C586" s="34"/>
      <c r="D586" s="4"/>
      <c r="E586" s="4"/>
      <c r="F586" s="4"/>
      <c r="G586" s="4"/>
      <c r="H586" s="4"/>
      <c r="I586" s="4"/>
      <c r="J586" s="4"/>
      <c r="K586" s="4"/>
      <c r="L586" s="4"/>
      <c r="M586" s="4"/>
      <c r="N586" s="4"/>
      <c r="P586" s="4"/>
      <c r="Q586" s="4"/>
      <c r="R586" s="4"/>
    </row>
    <row r="587" spans="1:18" ht="16.5" customHeight="1">
      <c r="A587" s="4"/>
      <c r="B587" s="4"/>
      <c r="C587" s="34"/>
      <c r="D587" s="4"/>
      <c r="E587" s="4"/>
      <c r="F587" s="4"/>
      <c r="G587" s="4"/>
      <c r="H587" s="4"/>
      <c r="I587" s="4"/>
      <c r="J587" s="4"/>
      <c r="K587" s="4"/>
      <c r="L587" s="4"/>
      <c r="M587" s="4"/>
      <c r="N587" s="4"/>
      <c r="P587" s="4"/>
      <c r="Q587" s="4"/>
      <c r="R587" s="4"/>
    </row>
    <row r="588" spans="1:18" ht="16.5" customHeight="1">
      <c r="A588" s="4"/>
      <c r="B588" s="4"/>
      <c r="C588" s="34"/>
      <c r="D588" s="4"/>
      <c r="E588" s="4"/>
      <c r="F588" s="4"/>
      <c r="G588" s="4"/>
      <c r="H588" s="4"/>
      <c r="I588" s="4"/>
      <c r="J588" s="4"/>
      <c r="K588" s="4"/>
      <c r="L588" s="4"/>
      <c r="M588" s="4"/>
      <c r="N588" s="4"/>
      <c r="P588" s="4"/>
      <c r="Q588" s="4"/>
      <c r="R588" s="4"/>
    </row>
    <row r="589" spans="1:18" ht="16.5" customHeight="1">
      <c r="A589" s="4"/>
      <c r="B589" s="4"/>
      <c r="C589" s="34"/>
      <c r="D589" s="4"/>
      <c r="E589" s="4"/>
      <c r="F589" s="4"/>
      <c r="G589" s="4"/>
      <c r="H589" s="4"/>
      <c r="I589" s="4"/>
      <c r="J589" s="4"/>
      <c r="K589" s="4"/>
      <c r="L589" s="4"/>
      <c r="M589" s="4"/>
      <c r="N589" s="4"/>
      <c r="P589" s="4"/>
      <c r="Q589" s="4"/>
      <c r="R589" s="4"/>
    </row>
    <row r="590" spans="1:18" ht="16.5" customHeight="1">
      <c r="A590" s="4"/>
      <c r="B590" s="4"/>
      <c r="C590" s="34"/>
      <c r="D590" s="4"/>
      <c r="E590" s="4"/>
      <c r="F590" s="4"/>
      <c r="G590" s="4"/>
      <c r="H590" s="4"/>
      <c r="I590" s="4"/>
      <c r="J590" s="4"/>
      <c r="K590" s="4"/>
      <c r="L590" s="4"/>
      <c r="M590" s="4"/>
      <c r="N590" s="4"/>
      <c r="P590" s="4"/>
      <c r="Q590" s="4"/>
      <c r="R590" s="4"/>
    </row>
    <row r="591" spans="1:18" ht="16.5" customHeight="1">
      <c r="A591" s="4"/>
      <c r="B591" s="4"/>
      <c r="C591" s="34"/>
      <c r="D591" s="4"/>
      <c r="E591" s="4"/>
      <c r="F591" s="4"/>
      <c r="G591" s="4"/>
      <c r="H591" s="4"/>
      <c r="I591" s="4"/>
      <c r="J591" s="4"/>
      <c r="K591" s="4"/>
      <c r="L591" s="4"/>
      <c r="M591" s="4"/>
      <c r="N591" s="4"/>
      <c r="P591" s="4"/>
      <c r="Q591" s="4"/>
      <c r="R591" s="4"/>
    </row>
    <row r="592" spans="1:18" ht="16.5" customHeight="1">
      <c r="A592" s="4"/>
      <c r="B592" s="4"/>
      <c r="C592" s="34"/>
      <c r="D592" s="4"/>
      <c r="E592" s="4"/>
      <c r="F592" s="4"/>
      <c r="G592" s="4"/>
      <c r="H592" s="4"/>
      <c r="I592" s="4"/>
      <c r="J592" s="4"/>
      <c r="K592" s="4"/>
      <c r="L592" s="4"/>
      <c r="M592" s="4"/>
      <c r="N592" s="4"/>
      <c r="P592" s="4"/>
      <c r="Q592" s="4"/>
      <c r="R592" s="4"/>
    </row>
    <row r="593" spans="1:18" ht="16.5" customHeight="1">
      <c r="A593" s="4"/>
      <c r="B593" s="4"/>
      <c r="C593" s="34"/>
      <c r="D593" s="4"/>
      <c r="E593" s="4"/>
      <c r="F593" s="4"/>
      <c r="G593" s="4"/>
      <c r="H593" s="4"/>
      <c r="I593" s="4"/>
      <c r="J593" s="4"/>
      <c r="K593" s="4"/>
      <c r="L593" s="4"/>
      <c r="M593" s="4"/>
      <c r="N593" s="4"/>
      <c r="P593" s="4"/>
      <c r="Q593" s="4"/>
      <c r="R593" s="4"/>
    </row>
    <row r="594" spans="1:18" ht="16.5" customHeight="1">
      <c r="A594" s="4"/>
      <c r="B594" s="4"/>
      <c r="C594" s="34"/>
      <c r="D594" s="4"/>
      <c r="E594" s="4"/>
      <c r="F594" s="4"/>
      <c r="G594" s="4"/>
      <c r="H594" s="4"/>
      <c r="I594" s="4"/>
      <c r="J594" s="4"/>
      <c r="K594" s="4"/>
      <c r="L594" s="4"/>
      <c r="M594" s="4"/>
      <c r="N594" s="4"/>
      <c r="P594" s="4"/>
      <c r="Q594" s="4"/>
      <c r="R594" s="4"/>
    </row>
    <row r="595" spans="1:18" ht="16.5" customHeight="1">
      <c r="A595" s="4"/>
      <c r="B595" s="4"/>
      <c r="C595" s="34"/>
      <c r="D595" s="4"/>
      <c r="E595" s="4"/>
      <c r="F595" s="4"/>
      <c r="G595" s="4"/>
      <c r="H595" s="4"/>
      <c r="I595" s="4"/>
      <c r="J595" s="4"/>
      <c r="K595" s="4"/>
      <c r="L595" s="4"/>
      <c r="M595" s="4"/>
      <c r="N595" s="4"/>
      <c r="P595" s="4"/>
      <c r="Q595" s="4"/>
      <c r="R595" s="4"/>
    </row>
    <row r="596" spans="1:18" ht="16.5" customHeight="1">
      <c r="A596" s="4"/>
      <c r="B596" s="4"/>
      <c r="C596" s="34"/>
      <c r="D596" s="4"/>
      <c r="E596" s="4"/>
      <c r="F596" s="4"/>
      <c r="G596" s="4"/>
      <c r="H596" s="4"/>
      <c r="I596" s="4"/>
      <c r="J596" s="4"/>
      <c r="K596" s="4"/>
      <c r="L596" s="4"/>
      <c r="M596" s="4"/>
      <c r="N596" s="4"/>
      <c r="P596" s="4"/>
      <c r="Q596" s="4"/>
      <c r="R596" s="4"/>
    </row>
    <row r="597" spans="1:18" ht="16.5" customHeight="1">
      <c r="A597" s="4"/>
      <c r="B597" s="4"/>
      <c r="C597" s="34"/>
      <c r="D597" s="4"/>
      <c r="E597" s="4"/>
      <c r="F597" s="4"/>
      <c r="G597" s="4"/>
      <c r="H597" s="4"/>
      <c r="I597" s="4"/>
      <c r="J597" s="4"/>
      <c r="K597" s="4"/>
      <c r="L597" s="4"/>
      <c r="M597" s="4"/>
      <c r="N597" s="4"/>
      <c r="P597" s="4"/>
      <c r="Q597" s="4"/>
      <c r="R597" s="4"/>
    </row>
    <row r="598" spans="1:18" ht="16.5" customHeight="1">
      <c r="A598" s="4"/>
      <c r="B598" s="4"/>
      <c r="C598" s="34"/>
      <c r="D598" s="4"/>
      <c r="E598" s="4"/>
      <c r="F598" s="4"/>
      <c r="G598" s="4"/>
      <c r="H598" s="4"/>
      <c r="I598" s="4"/>
      <c r="J598" s="4"/>
      <c r="K598" s="4"/>
      <c r="L598" s="4"/>
      <c r="M598" s="4"/>
      <c r="N598" s="4"/>
      <c r="P598" s="4"/>
      <c r="Q598" s="4"/>
      <c r="R598" s="4"/>
    </row>
    <row r="599" spans="1:18" ht="16.5" customHeight="1">
      <c r="A599" s="4"/>
      <c r="B599" s="4"/>
      <c r="C599" s="34"/>
      <c r="D599" s="4"/>
      <c r="E599" s="4"/>
      <c r="F599" s="4"/>
      <c r="G599" s="4"/>
      <c r="H599" s="4"/>
      <c r="I599" s="4"/>
      <c r="J599" s="4"/>
      <c r="K599" s="4"/>
      <c r="L599" s="4"/>
      <c r="M599" s="4"/>
      <c r="N599" s="4"/>
      <c r="P599" s="4"/>
      <c r="Q599" s="4"/>
      <c r="R599" s="4"/>
    </row>
    <row r="600" spans="1:18" ht="16.5" customHeight="1">
      <c r="A600" s="4"/>
      <c r="B600" s="4"/>
      <c r="C600" s="34"/>
      <c r="D600" s="4"/>
      <c r="E600" s="4"/>
      <c r="F600" s="4"/>
      <c r="G600" s="4"/>
      <c r="H600" s="4"/>
      <c r="I600" s="4"/>
      <c r="J600" s="4"/>
      <c r="K600" s="4"/>
      <c r="L600" s="4"/>
      <c r="M600" s="4"/>
      <c r="N600" s="4"/>
      <c r="P600" s="4"/>
      <c r="Q600" s="4"/>
      <c r="R600" s="4"/>
    </row>
    <row r="601" spans="1:18" ht="16.5" customHeight="1">
      <c r="A601" s="4"/>
      <c r="B601" s="4"/>
      <c r="C601" s="34"/>
      <c r="D601" s="4"/>
      <c r="E601" s="4"/>
      <c r="F601" s="4"/>
      <c r="G601" s="4"/>
      <c r="H601" s="4"/>
      <c r="I601" s="4"/>
      <c r="J601" s="4"/>
      <c r="K601" s="4"/>
      <c r="L601" s="4"/>
      <c r="M601" s="4"/>
      <c r="N601" s="4"/>
      <c r="P601" s="4"/>
      <c r="Q601" s="4"/>
      <c r="R601" s="4"/>
    </row>
    <row r="602" spans="1:18" ht="16.5" customHeight="1">
      <c r="A602" s="4"/>
      <c r="B602" s="4"/>
      <c r="C602" s="34"/>
      <c r="D602" s="4"/>
      <c r="E602" s="4"/>
      <c r="F602" s="4"/>
      <c r="G602" s="4"/>
      <c r="H602" s="4"/>
      <c r="I602" s="4"/>
      <c r="J602" s="4"/>
      <c r="K602" s="4"/>
      <c r="L602" s="4"/>
      <c r="M602" s="4"/>
      <c r="N602" s="4"/>
      <c r="P602" s="4"/>
      <c r="Q602" s="4"/>
      <c r="R602" s="4"/>
    </row>
    <row r="603" spans="1:18" ht="16.5" customHeight="1">
      <c r="A603" s="4"/>
      <c r="B603" s="4"/>
      <c r="C603" s="34"/>
      <c r="D603" s="4"/>
      <c r="E603" s="4"/>
      <c r="F603" s="4"/>
      <c r="G603" s="4"/>
      <c r="H603" s="4"/>
      <c r="I603" s="4"/>
      <c r="J603" s="4"/>
      <c r="K603" s="4"/>
      <c r="L603" s="4"/>
      <c r="M603" s="4"/>
      <c r="N603" s="4"/>
      <c r="P603" s="4"/>
      <c r="Q603" s="4"/>
      <c r="R603" s="4"/>
    </row>
    <row r="604" spans="1:18" ht="16.5" customHeight="1">
      <c r="A604" s="4"/>
      <c r="B604" s="4"/>
      <c r="C604" s="34"/>
      <c r="D604" s="4"/>
      <c r="E604" s="4"/>
      <c r="F604" s="4"/>
      <c r="G604" s="4"/>
      <c r="H604" s="4"/>
      <c r="I604" s="4"/>
      <c r="J604" s="4"/>
      <c r="K604" s="4"/>
      <c r="L604" s="4"/>
      <c r="M604" s="4"/>
      <c r="N604" s="4"/>
      <c r="P604" s="4"/>
      <c r="Q604" s="4"/>
      <c r="R604" s="4"/>
    </row>
    <row r="605" spans="1:18" ht="16.5" customHeight="1">
      <c r="A605" s="4"/>
      <c r="B605" s="4"/>
      <c r="C605" s="34"/>
      <c r="D605" s="4"/>
      <c r="E605" s="4"/>
      <c r="F605" s="4"/>
      <c r="G605" s="4"/>
      <c r="H605" s="4"/>
      <c r="I605" s="4"/>
      <c r="J605" s="4"/>
      <c r="K605" s="4"/>
      <c r="L605" s="4"/>
      <c r="M605" s="4"/>
      <c r="N605" s="4"/>
      <c r="P605" s="4"/>
      <c r="Q605" s="4"/>
      <c r="R605" s="4"/>
    </row>
    <row r="606" spans="1:18" ht="16.5" customHeight="1">
      <c r="A606" s="4"/>
      <c r="B606" s="4"/>
      <c r="C606" s="34"/>
      <c r="D606" s="4"/>
      <c r="E606" s="4"/>
      <c r="F606" s="4"/>
      <c r="G606" s="4"/>
      <c r="H606" s="4"/>
      <c r="I606" s="4"/>
      <c r="J606" s="4"/>
      <c r="K606" s="4"/>
      <c r="L606" s="4"/>
      <c r="M606" s="4"/>
      <c r="N606" s="4"/>
      <c r="P606" s="4"/>
      <c r="Q606" s="4"/>
      <c r="R606" s="4"/>
    </row>
    <row r="607" spans="1:18" ht="16.5" customHeight="1">
      <c r="A607" s="4"/>
      <c r="B607" s="4"/>
      <c r="C607" s="34"/>
      <c r="D607" s="4"/>
      <c r="E607" s="4"/>
      <c r="F607" s="4"/>
      <c r="G607" s="4"/>
      <c r="H607" s="4"/>
      <c r="I607" s="4"/>
      <c r="J607" s="4"/>
      <c r="K607" s="4"/>
      <c r="L607" s="4"/>
      <c r="M607" s="4"/>
      <c r="N607" s="4"/>
      <c r="P607" s="4"/>
      <c r="Q607" s="4"/>
      <c r="R607" s="4"/>
    </row>
    <row r="608" spans="1:18" ht="16.5" customHeight="1">
      <c r="A608" s="4"/>
      <c r="B608" s="4"/>
      <c r="C608" s="34"/>
      <c r="D608" s="4"/>
      <c r="E608" s="4"/>
      <c r="F608" s="4"/>
      <c r="G608" s="4"/>
      <c r="H608" s="4"/>
      <c r="I608" s="4"/>
      <c r="J608" s="4"/>
      <c r="K608" s="4"/>
      <c r="L608" s="4"/>
      <c r="M608" s="4"/>
      <c r="N608" s="4"/>
      <c r="P608" s="4"/>
      <c r="Q608" s="4"/>
      <c r="R608" s="4"/>
    </row>
    <row r="609" spans="1:18" ht="16.5" customHeight="1">
      <c r="A609" s="4"/>
      <c r="B609" s="4"/>
      <c r="C609" s="34"/>
      <c r="D609" s="4"/>
      <c r="E609" s="4"/>
      <c r="F609" s="4"/>
      <c r="G609" s="4"/>
      <c r="H609" s="4"/>
      <c r="I609" s="4"/>
      <c r="J609" s="4"/>
      <c r="K609" s="4"/>
      <c r="L609" s="4"/>
      <c r="M609" s="4"/>
      <c r="N609" s="4"/>
      <c r="P609" s="4"/>
      <c r="Q609" s="4"/>
      <c r="R609" s="4"/>
    </row>
    <row r="610" spans="1:18" ht="16.5" customHeight="1">
      <c r="A610" s="4"/>
      <c r="B610" s="4"/>
      <c r="C610" s="34"/>
      <c r="D610" s="4"/>
      <c r="E610" s="4"/>
      <c r="F610" s="4"/>
      <c r="G610" s="4"/>
      <c r="H610" s="4"/>
      <c r="I610" s="4"/>
      <c r="J610" s="4"/>
      <c r="K610" s="4"/>
      <c r="L610" s="4"/>
      <c r="M610" s="4"/>
      <c r="N610" s="4"/>
      <c r="P610" s="4"/>
      <c r="Q610" s="4"/>
      <c r="R610" s="4"/>
    </row>
    <row r="611" spans="1:18" ht="16.5" customHeight="1">
      <c r="A611" s="4"/>
      <c r="B611" s="4"/>
      <c r="C611" s="34"/>
      <c r="D611" s="4"/>
      <c r="E611" s="4"/>
      <c r="F611" s="4"/>
      <c r="G611" s="4"/>
      <c r="H611" s="4"/>
      <c r="I611" s="4"/>
      <c r="J611" s="4"/>
      <c r="K611" s="4"/>
      <c r="L611" s="4"/>
      <c r="M611" s="4"/>
      <c r="N611" s="4"/>
      <c r="P611" s="4"/>
      <c r="Q611" s="4"/>
      <c r="R611" s="4"/>
    </row>
    <row r="612" spans="1:18" ht="16.5" customHeight="1">
      <c r="A612" s="4"/>
      <c r="B612" s="4"/>
      <c r="C612" s="34"/>
      <c r="D612" s="4"/>
      <c r="E612" s="4"/>
      <c r="F612" s="4"/>
      <c r="G612" s="4"/>
      <c r="H612" s="4"/>
      <c r="I612" s="4"/>
      <c r="J612" s="4"/>
      <c r="K612" s="4"/>
      <c r="L612" s="4"/>
      <c r="M612" s="4"/>
      <c r="N612" s="4"/>
      <c r="P612" s="4"/>
      <c r="Q612" s="4"/>
      <c r="R612" s="4"/>
    </row>
    <row r="613" spans="1:18" ht="16.5" customHeight="1">
      <c r="A613" s="4"/>
      <c r="B613" s="4"/>
      <c r="C613" s="34"/>
      <c r="D613" s="4"/>
      <c r="E613" s="4"/>
      <c r="F613" s="4"/>
      <c r="G613" s="4"/>
      <c r="H613" s="4"/>
      <c r="I613" s="4"/>
      <c r="J613" s="4"/>
      <c r="K613" s="4"/>
      <c r="L613" s="4"/>
      <c r="M613" s="4"/>
      <c r="N613" s="4"/>
      <c r="P613" s="4"/>
      <c r="Q613" s="4"/>
      <c r="R613" s="4"/>
    </row>
    <row r="614" spans="1:18" ht="16.5" customHeight="1">
      <c r="A614" s="4"/>
      <c r="B614" s="4"/>
      <c r="C614" s="34"/>
      <c r="D614" s="4"/>
      <c r="E614" s="4"/>
      <c r="F614" s="4"/>
      <c r="G614" s="4"/>
      <c r="H614" s="4"/>
      <c r="I614" s="4"/>
      <c r="J614" s="4"/>
      <c r="K614" s="4"/>
      <c r="L614" s="4"/>
      <c r="M614" s="4"/>
      <c r="N614" s="4"/>
      <c r="P614" s="4"/>
      <c r="Q614" s="4"/>
      <c r="R614" s="4"/>
    </row>
    <row r="615" spans="1:18" ht="16.5" customHeight="1">
      <c r="A615" s="4"/>
      <c r="B615" s="4"/>
      <c r="C615" s="34"/>
      <c r="D615" s="4"/>
      <c r="E615" s="4"/>
      <c r="F615" s="4"/>
      <c r="G615" s="4"/>
      <c r="H615" s="4"/>
      <c r="I615" s="4"/>
      <c r="J615" s="4"/>
      <c r="K615" s="4"/>
      <c r="L615" s="4"/>
      <c r="M615" s="4"/>
      <c r="N615" s="4"/>
      <c r="P615" s="4"/>
      <c r="Q615" s="4"/>
      <c r="R615" s="4"/>
    </row>
    <row r="616" spans="1:18" ht="16.5" customHeight="1">
      <c r="A616" s="4"/>
      <c r="B616" s="4"/>
      <c r="C616" s="34"/>
      <c r="D616" s="4"/>
      <c r="E616" s="4"/>
      <c r="F616" s="4"/>
      <c r="G616" s="4"/>
      <c r="H616" s="4"/>
      <c r="I616" s="4"/>
      <c r="J616" s="4"/>
      <c r="K616" s="4"/>
      <c r="L616" s="4"/>
      <c r="M616" s="4"/>
      <c r="N616" s="4"/>
      <c r="P616" s="4"/>
      <c r="Q616" s="4"/>
      <c r="R616" s="4"/>
    </row>
    <row r="617" spans="1:18" ht="16.5" customHeight="1">
      <c r="A617" s="4"/>
      <c r="B617" s="4"/>
      <c r="C617" s="34"/>
      <c r="D617" s="4"/>
      <c r="E617" s="4"/>
      <c r="F617" s="4"/>
      <c r="G617" s="4"/>
      <c r="H617" s="4"/>
      <c r="I617" s="4"/>
      <c r="J617" s="4"/>
      <c r="K617" s="4"/>
      <c r="L617" s="4"/>
      <c r="M617" s="4"/>
      <c r="N617" s="4"/>
      <c r="P617" s="4"/>
      <c r="Q617" s="4"/>
      <c r="R617" s="4"/>
    </row>
    <row r="618" spans="1:18" ht="16.5" customHeight="1">
      <c r="A618" s="4"/>
      <c r="B618" s="4"/>
      <c r="C618" s="34"/>
      <c r="D618" s="4"/>
      <c r="E618" s="4"/>
      <c r="F618" s="4"/>
      <c r="G618" s="4"/>
      <c r="H618" s="4"/>
      <c r="I618" s="4"/>
      <c r="J618" s="4"/>
      <c r="K618" s="4"/>
      <c r="L618" s="4"/>
      <c r="M618" s="4"/>
      <c r="N618" s="4"/>
      <c r="P618" s="4"/>
      <c r="Q618" s="4"/>
      <c r="R618" s="4"/>
    </row>
    <row r="619" spans="1:18" ht="16.5" customHeight="1">
      <c r="A619" s="4"/>
      <c r="B619" s="4"/>
      <c r="C619" s="34"/>
      <c r="D619" s="4"/>
      <c r="E619" s="4"/>
      <c r="F619" s="4"/>
      <c r="G619" s="4"/>
      <c r="H619" s="4"/>
      <c r="I619" s="4"/>
      <c r="J619" s="4"/>
      <c r="K619" s="4"/>
      <c r="L619" s="4"/>
      <c r="M619" s="4"/>
      <c r="N619" s="4"/>
      <c r="P619" s="4"/>
      <c r="Q619" s="4"/>
      <c r="R619" s="4"/>
    </row>
    <row r="620" spans="1:18" ht="16.5" customHeight="1">
      <c r="A620" s="4"/>
      <c r="B620" s="4"/>
      <c r="C620" s="34"/>
      <c r="D620" s="4"/>
      <c r="E620" s="4"/>
      <c r="F620" s="4"/>
      <c r="G620" s="4"/>
      <c r="H620" s="4"/>
      <c r="I620" s="4"/>
      <c r="J620" s="4"/>
      <c r="K620" s="4"/>
      <c r="L620" s="4"/>
      <c r="M620" s="4"/>
      <c r="N620" s="4"/>
      <c r="P620" s="4"/>
      <c r="Q620" s="4"/>
      <c r="R620" s="4"/>
    </row>
    <row r="621" spans="1:18" ht="16.5" customHeight="1">
      <c r="A621" s="4"/>
      <c r="B621" s="4"/>
      <c r="C621" s="34"/>
      <c r="D621" s="4"/>
      <c r="E621" s="4"/>
      <c r="F621" s="4"/>
      <c r="G621" s="4"/>
      <c r="H621" s="4"/>
      <c r="I621" s="4"/>
      <c r="J621" s="4"/>
      <c r="K621" s="4"/>
      <c r="L621" s="4"/>
      <c r="M621" s="4"/>
      <c r="N621" s="4"/>
      <c r="P621" s="4"/>
      <c r="Q621" s="4"/>
      <c r="R621" s="4"/>
    </row>
    <row r="622" spans="1:18" ht="16.5" customHeight="1">
      <c r="A622" s="4"/>
      <c r="B622" s="4"/>
      <c r="C622" s="34"/>
      <c r="D622" s="4"/>
      <c r="E622" s="4"/>
      <c r="F622" s="4"/>
      <c r="G622" s="4"/>
      <c r="H622" s="4"/>
      <c r="I622" s="4"/>
      <c r="J622" s="4"/>
      <c r="K622" s="4"/>
      <c r="L622" s="4"/>
      <c r="M622" s="4"/>
      <c r="N622" s="4"/>
      <c r="P622" s="4"/>
      <c r="Q622" s="4"/>
      <c r="R622" s="4"/>
    </row>
    <row r="623" spans="1:18" ht="16.5" customHeight="1">
      <c r="A623" s="4"/>
      <c r="B623" s="4"/>
      <c r="C623" s="34"/>
      <c r="D623" s="4"/>
      <c r="E623" s="4"/>
      <c r="F623" s="4"/>
      <c r="G623" s="4"/>
      <c r="H623" s="4"/>
      <c r="I623" s="4"/>
      <c r="J623" s="4"/>
      <c r="K623" s="4"/>
      <c r="L623" s="4"/>
      <c r="M623" s="4"/>
      <c r="N623" s="4"/>
      <c r="P623" s="4"/>
      <c r="Q623" s="4"/>
      <c r="R623" s="4"/>
    </row>
    <row r="624" spans="1:18" ht="16.5" customHeight="1">
      <c r="A624" s="4"/>
      <c r="B624" s="4"/>
      <c r="C624" s="34"/>
      <c r="D624" s="4"/>
      <c r="E624" s="4"/>
      <c r="F624" s="4"/>
      <c r="G624" s="4"/>
      <c r="H624" s="4"/>
      <c r="I624" s="4"/>
      <c r="J624" s="4"/>
      <c r="K624" s="4"/>
      <c r="L624" s="4"/>
      <c r="M624" s="4"/>
      <c r="N624" s="4"/>
      <c r="P624" s="4"/>
      <c r="Q624" s="4"/>
      <c r="R624" s="4"/>
    </row>
    <row r="625" spans="1:18" ht="16.5" customHeight="1">
      <c r="A625" s="4"/>
      <c r="B625" s="4"/>
      <c r="C625" s="34"/>
      <c r="D625" s="4"/>
      <c r="E625" s="4"/>
      <c r="F625" s="4"/>
      <c r="G625" s="4"/>
      <c r="H625" s="4"/>
      <c r="I625" s="4"/>
      <c r="J625" s="4"/>
      <c r="K625" s="4"/>
      <c r="L625" s="4"/>
      <c r="M625" s="4"/>
      <c r="N625" s="4"/>
      <c r="P625" s="4"/>
      <c r="Q625" s="4"/>
      <c r="R625" s="4"/>
    </row>
    <row r="626" spans="1:18" ht="16.5" customHeight="1">
      <c r="A626" s="4"/>
      <c r="B626" s="4"/>
      <c r="C626" s="34"/>
      <c r="D626" s="4"/>
      <c r="E626" s="4"/>
      <c r="F626" s="4"/>
      <c r="G626" s="4"/>
      <c r="H626" s="4"/>
      <c r="I626" s="4"/>
      <c r="J626" s="4"/>
      <c r="K626" s="4"/>
      <c r="L626" s="4"/>
      <c r="M626" s="4"/>
      <c r="N626" s="4"/>
      <c r="P626" s="4"/>
      <c r="Q626" s="4"/>
      <c r="R626" s="4"/>
    </row>
    <row r="627" spans="1:18" ht="16.5" customHeight="1">
      <c r="A627" s="4"/>
      <c r="B627" s="4"/>
      <c r="C627" s="34"/>
      <c r="D627" s="4"/>
      <c r="E627" s="4"/>
      <c r="F627" s="4"/>
      <c r="G627" s="4"/>
      <c r="H627" s="4"/>
      <c r="I627" s="4"/>
      <c r="J627" s="4"/>
      <c r="K627" s="4"/>
      <c r="L627" s="4"/>
      <c r="M627" s="4"/>
      <c r="N627" s="4"/>
      <c r="P627" s="4"/>
      <c r="Q627" s="4"/>
      <c r="R627" s="4"/>
    </row>
    <row r="628" spans="1:18" ht="16.5" customHeight="1">
      <c r="A628" s="4"/>
      <c r="B628" s="4"/>
      <c r="C628" s="34"/>
      <c r="D628" s="4"/>
      <c r="E628" s="4"/>
      <c r="F628" s="4"/>
      <c r="G628" s="4"/>
      <c r="H628" s="4"/>
      <c r="I628" s="4"/>
      <c r="J628" s="4"/>
      <c r="K628" s="4"/>
      <c r="L628" s="4"/>
      <c r="M628" s="4"/>
      <c r="N628" s="4"/>
      <c r="P628" s="4"/>
      <c r="Q628" s="4"/>
      <c r="R628" s="4"/>
    </row>
    <row r="629" spans="1:18" ht="16.5" customHeight="1">
      <c r="A629" s="4"/>
      <c r="B629" s="4"/>
      <c r="C629" s="34"/>
      <c r="D629" s="4"/>
      <c r="E629" s="4"/>
      <c r="F629" s="4"/>
      <c r="G629" s="4"/>
      <c r="H629" s="4"/>
      <c r="I629" s="4"/>
      <c r="J629" s="4"/>
      <c r="K629" s="4"/>
      <c r="L629" s="4"/>
      <c r="M629" s="4"/>
      <c r="N629" s="4"/>
      <c r="P629" s="4"/>
      <c r="Q629" s="4"/>
      <c r="R629" s="4"/>
    </row>
    <row r="630" spans="1:18" ht="16.5" customHeight="1">
      <c r="A630" s="4"/>
      <c r="B630" s="4"/>
      <c r="C630" s="34"/>
      <c r="D630" s="4"/>
      <c r="E630" s="4"/>
      <c r="F630" s="4"/>
      <c r="G630" s="4"/>
      <c r="H630" s="4"/>
      <c r="I630" s="4"/>
      <c r="J630" s="4"/>
      <c r="K630" s="4"/>
      <c r="L630" s="4"/>
      <c r="M630" s="4"/>
      <c r="N630" s="4"/>
      <c r="P630" s="4"/>
      <c r="Q630" s="4"/>
      <c r="R630" s="4"/>
    </row>
    <row r="631" spans="1:18" ht="16.5" customHeight="1">
      <c r="A631" s="4"/>
      <c r="B631" s="4"/>
      <c r="C631" s="34"/>
      <c r="D631" s="4"/>
      <c r="E631" s="4"/>
      <c r="F631" s="4"/>
      <c r="G631" s="4"/>
      <c r="H631" s="4"/>
      <c r="I631" s="4"/>
      <c r="J631" s="4"/>
      <c r="K631" s="4"/>
      <c r="L631" s="4"/>
      <c r="M631" s="4"/>
      <c r="N631" s="4"/>
      <c r="P631" s="4"/>
      <c r="Q631" s="4"/>
      <c r="R631" s="4"/>
    </row>
    <row r="632" spans="1:18" ht="16.5" customHeight="1">
      <c r="A632" s="4"/>
      <c r="B632" s="4"/>
      <c r="C632" s="34"/>
      <c r="D632" s="4"/>
      <c r="E632" s="4"/>
      <c r="F632" s="4"/>
      <c r="G632" s="4"/>
      <c r="H632" s="4"/>
      <c r="I632" s="4"/>
      <c r="J632" s="4"/>
      <c r="K632" s="4"/>
      <c r="L632" s="4"/>
      <c r="M632" s="4"/>
      <c r="N632" s="4"/>
      <c r="P632" s="4"/>
      <c r="Q632" s="4"/>
      <c r="R632" s="4"/>
    </row>
    <row r="633" spans="1:18" ht="16.5" customHeight="1">
      <c r="A633" s="4"/>
      <c r="B633" s="4"/>
      <c r="C633" s="34"/>
      <c r="D633" s="4"/>
      <c r="E633" s="4"/>
      <c r="F633" s="4"/>
      <c r="G633" s="4"/>
      <c r="H633" s="4"/>
      <c r="I633" s="4"/>
      <c r="J633" s="4"/>
      <c r="K633" s="4"/>
      <c r="L633" s="4"/>
      <c r="M633" s="4"/>
      <c r="N633" s="4"/>
      <c r="P633" s="4"/>
      <c r="Q633" s="4"/>
      <c r="R633" s="4"/>
    </row>
    <row r="634" spans="1:18" ht="16.5" customHeight="1">
      <c r="A634" s="4"/>
      <c r="B634" s="4"/>
      <c r="C634" s="34"/>
      <c r="D634" s="4"/>
      <c r="E634" s="4"/>
      <c r="F634" s="4"/>
      <c r="G634" s="4"/>
      <c r="H634" s="4"/>
      <c r="I634" s="4"/>
      <c r="J634" s="4"/>
      <c r="K634" s="4"/>
      <c r="L634" s="4"/>
      <c r="M634" s="4"/>
      <c r="N634" s="4"/>
      <c r="P634" s="4"/>
      <c r="Q634" s="4"/>
      <c r="R634" s="4"/>
    </row>
    <row r="635" spans="1:18" ht="16.5" customHeight="1">
      <c r="A635" s="4"/>
      <c r="B635" s="4"/>
      <c r="C635" s="34"/>
      <c r="D635" s="4"/>
      <c r="E635" s="4"/>
      <c r="F635" s="4"/>
      <c r="G635" s="4"/>
      <c r="H635" s="4"/>
      <c r="I635" s="4"/>
      <c r="J635" s="4"/>
      <c r="K635" s="4"/>
      <c r="L635" s="4"/>
      <c r="M635" s="4"/>
      <c r="N635" s="4"/>
      <c r="P635" s="4"/>
      <c r="Q635" s="4"/>
      <c r="R635" s="4"/>
    </row>
    <row r="636" spans="1:18" ht="16.5" customHeight="1">
      <c r="A636" s="4"/>
      <c r="B636" s="4"/>
      <c r="C636" s="34"/>
      <c r="D636" s="4"/>
      <c r="E636" s="4"/>
      <c r="F636" s="4"/>
      <c r="G636" s="4"/>
      <c r="H636" s="4"/>
      <c r="I636" s="4"/>
      <c r="J636" s="4"/>
      <c r="K636" s="4"/>
      <c r="L636" s="4"/>
      <c r="M636" s="4"/>
      <c r="N636" s="4"/>
      <c r="P636" s="4"/>
      <c r="Q636" s="4"/>
      <c r="R636" s="4"/>
    </row>
    <row r="637" spans="1:18" ht="16.5" customHeight="1">
      <c r="A637" s="4"/>
      <c r="B637" s="4"/>
      <c r="C637" s="34"/>
      <c r="D637" s="4"/>
      <c r="E637" s="4"/>
      <c r="F637" s="4"/>
      <c r="G637" s="4"/>
      <c r="H637" s="4"/>
      <c r="I637" s="4"/>
      <c r="J637" s="4"/>
      <c r="K637" s="4"/>
      <c r="L637" s="4"/>
      <c r="M637" s="4"/>
      <c r="N637" s="4"/>
      <c r="P637" s="4"/>
      <c r="Q637" s="4"/>
      <c r="R637" s="4"/>
    </row>
    <row r="638" spans="1:18" ht="16.5" customHeight="1">
      <c r="A638" s="4"/>
      <c r="B638" s="4"/>
      <c r="C638" s="34"/>
      <c r="D638" s="4"/>
      <c r="E638" s="4"/>
      <c r="F638" s="4"/>
      <c r="G638" s="4"/>
      <c r="H638" s="4"/>
      <c r="I638" s="4"/>
      <c r="J638" s="4"/>
      <c r="K638" s="4"/>
      <c r="L638" s="4"/>
      <c r="M638" s="4"/>
      <c r="N638" s="4"/>
      <c r="P638" s="4"/>
      <c r="Q638" s="4"/>
      <c r="R638" s="4"/>
    </row>
    <row r="639" spans="1:18" ht="16.5" customHeight="1">
      <c r="A639" s="4"/>
      <c r="B639" s="4"/>
      <c r="C639" s="34"/>
      <c r="D639" s="4"/>
      <c r="E639" s="4"/>
      <c r="F639" s="4"/>
      <c r="G639" s="4"/>
      <c r="H639" s="4"/>
      <c r="I639" s="4"/>
      <c r="J639" s="4"/>
      <c r="K639" s="4"/>
      <c r="L639" s="4"/>
      <c r="M639" s="4"/>
      <c r="N639" s="4"/>
      <c r="P639" s="4"/>
      <c r="Q639" s="4"/>
      <c r="R639" s="4"/>
    </row>
    <row r="640" spans="1:18" ht="16.5" customHeight="1">
      <c r="A640" s="4"/>
      <c r="B640" s="4"/>
      <c r="C640" s="34"/>
      <c r="D640" s="4"/>
      <c r="E640" s="4"/>
      <c r="F640" s="4"/>
      <c r="G640" s="4"/>
      <c r="H640" s="4"/>
      <c r="I640" s="4"/>
      <c r="J640" s="4"/>
      <c r="K640" s="4"/>
      <c r="L640" s="4"/>
      <c r="M640" s="4"/>
      <c r="N640" s="4"/>
      <c r="P640" s="4"/>
      <c r="Q640" s="4"/>
      <c r="R640" s="4"/>
    </row>
    <row r="641" spans="1:18" ht="16.5" customHeight="1">
      <c r="A641" s="4"/>
      <c r="B641" s="4"/>
      <c r="C641" s="34"/>
      <c r="D641" s="4"/>
      <c r="E641" s="4"/>
      <c r="F641" s="4"/>
      <c r="G641" s="4"/>
      <c r="H641" s="4"/>
      <c r="I641" s="4"/>
      <c r="J641" s="4"/>
      <c r="K641" s="4"/>
      <c r="L641" s="4"/>
      <c r="M641" s="4"/>
      <c r="N641" s="4"/>
      <c r="P641" s="4"/>
      <c r="Q641" s="4"/>
      <c r="R641" s="4"/>
    </row>
    <row r="642" spans="1:18" ht="16.5" customHeight="1">
      <c r="A642" s="4"/>
      <c r="B642" s="4"/>
      <c r="C642" s="34"/>
      <c r="D642" s="4"/>
      <c r="E642" s="4"/>
      <c r="F642" s="4"/>
      <c r="G642" s="4"/>
      <c r="H642" s="4"/>
      <c r="I642" s="4"/>
      <c r="J642" s="4"/>
      <c r="K642" s="4"/>
      <c r="L642" s="4"/>
      <c r="M642" s="4"/>
      <c r="N642" s="4"/>
      <c r="P642" s="4"/>
      <c r="Q642" s="4"/>
      <c r="R642" s="4"/>
    </row>
    <row r="643" spans="1:18" ht="16.5" customHeight="1">
      <c r="A643" s="4"/>
      <c r="B643" s="4"/>
      <c r="C643" s="34"/>
      <c r="D643" s="4"/>
      <c r="E643" s="4"/>
      <c r="F643" s="4"/>
      <c r="G643" s="4"/>
      <c r="H643" s="4"/>
      <c r="I643" s="4"/>
      <c r="J643" s="4"/>
      <c r="K643" s="4"/>
      <c r="L643" s="4"/>
      <c r="M643" s="4"/>
      <c r="N643" s="4"/>
      <c r="P643" s="4"/>
      <c r="Q643" s="4"/>
      <c r="R643" s="4"/>
    </row>
    <row r="644" spans="1:18" ht="16.5" customHeight="1">
      <c r="A644" s="4"/>
      <c r="B644" s="4"/>
      <c r="C644" s="34"/>
      <c r="D644" s="4"/>
      <c r="E644" s="4"/>
      <c r="F644" s="4"/>
      <c r="G644" s="4"/>
      <c r="H644" s="4"/>
      <c r="I644" s="4"/>
      <c r="J644" s="4"/>
      <c r="K644" s="4"/>
      <c r="L644" s="4"/>
      <c r="M644" s="4"/>
      <c r="N644" s="4"/>
      <c r="P644" s="4"/>
      <c r="Q644" s="4"/>
      <c r="R644" s="4"/>
    </row>
    <row r="645" spans="1:18" ht="16.5" customHeight="1">
      <c r="A645" s="4"/>
      <c r="B645" s="4"/>
      <c r="C645" s="34"/>
      <c r="D645" s="4"/>
      <c r="E645" s="4"/>
      <c r="F645" s="4"/>
      <c r="G645" s="4"/>
      <c r="H645" s="4"/>
      <c r="I645" s="4"/>
      <c r="J645" s="4"/>
      <c r="K645" s="4"/>
      <c r="L645" s="4"/>
      <c r="M645" s="4"/>
      <c r="N645" s="4"/>
      <c r="P645" s="4"/>
      <c r="Q645" s="4"/>
      <c r="R645" s="4"/>
    </row>
    <row r="646" spans="1:18" ht="16.5" customHeight="1">
      <c r="A646" s="4"/>
      <c r="B646" s="4"/>
      <c r="C646" s="34"/>
      <c r="D646" s="4"/>
      <c r="E646" s="4"/>
      <c r="F646" s="4"/>
      <c r="G646" s="4"/>
      <c r="H646" s="4"/>
      <c r="I646" s="4"/>
      <c r="J646" s="4"/>
      <c r="K646" s="4"/>
      <c r="L646" s="4"/>
      <c r="M646" s="4"/>
      <c r="N646" s="4"/>
      <c r="P646" s="4"/>
      <c r="Q646" s="4"/>
      <c r="R646" s="4"/>
    </row>
    <row r="647" spans="1:18" ht="16.5" customHeight="1">
      <c r="A647" s="4"/>
      <c r="B647" s="4"/>
      <c r="C647" s="34"/>
      <c r="D647" s="4"/>
      <c r="E647" s="4"/>
      <c r="F647" s="4"/>
      <c r="G647" s="4"/>
      <c r="H647" s="4"/>
      <c r="I647" s="4"/>
      <c r="J647" s="4"/>
      <c r="K647" s="4"/>
      <c r="L647" s="4"/>
      <c r="M647" s="4"/>
      <c r="N647" s="4"/>
      <c r="P647" s="4"/>
      <c r="Q647" s="4"/>
      <c r="R647" s="4"/>
    </row>
    <row r="648" spans="1:18" ht="16.5" customHeight="1">
      <c r="A648" s="4"/>
      <c r="B648" s="4"/>
      <c r="C648" s="34"/>
      <c r="D648" s="4"/>
      <c r="E648" s="4"/>
      <c r="F648" s="4"/>
      <c r="G648" s="4"/>
      <c r="H648" s="4"/>
      <c r="I648" s="4"/>
      <c r="J648" s="4"/>
      <c r="K648" s="4"/>
      <c r="L648" s="4"/>
      <c r="M648" s="4"/>
      <c r="N648" s="4"/>
      <c r="P648" s="4"/>
      <c r="Q648" s="4"/>
      <c r="R648" s="4"/>
    </row>
    <row r="649" spans="1:18" ht="16.5" customHeight="1">
      <c r="A649" s="4"/>
      <c r="B649" s="4"/>
      <c r="C649" s="34"/>
      <c r="D649" s="4"/>
      <c r="E649" s="4"/>
      <c r="F649" s="4"/>
      <c r="G649" s="4"/>
      <c r="H649" s="4"/>
      <c r="I649" s="4"/>
      <c r="J649" s="4"/>
      <c r="K649" s="4"/>
      <c r="L649" s="4"/>
      <c r="M649" s="4"/>
      <c r="N649" s="4"/>
      <c r="P649" s="4"/>
      <c r="Q649" s="4"/>
      <c r="R649" s="4"/>
    </row>
    <row r="650" spans="1:18" ht="16.5" customHeight="1">
      <c r="A650" s="4"/>
      <c r="B650" s="4"/>
      <c r="C650" s="34"/>
      <c r="D650" s="4"/>
      <c r="E650" s="4"/>
      <c r="F650" s="4"/>
      <c r="G650" s="4"/>
      <c r="H650" s="4"/>
      <c r="I650" s="4"/>
      <c r="J650" s="4"/>
      <c r="K650" s="4"/>
      <c r="L650" s="4"/>
      <c r="M650" s="4"/>
      <c r="N650" s="4"/>
      <c r="P650" s="4"/>
      <c r="Q650" s="4"/>
      <c r="R650" s="4"/>
    </row>
    <row r="651" spans="1:18" ht="16.5" customHeight="1">
      <c r="A651" s="4"/>
      <c r="B651" s="4"/>
      <c r="C651" s="34"/>
      <c r="D651" s="4"/>
      <c r="E651" s="4"/>
      <c r="F651" s="4"/>
      <c r="G651" s="4"/>
      <c r="H651" s="4"/>
      <c r="I651" s="4"/>
      <c r="J651" s="4"/>
      <c r="K651" s="4"/>
      <c r="L651" s="4"/>
      <c r="M651" s="4"/>
      <c r="N651" s="4"/>
      <c r="P651" s="4"/>
      <c r="Q651" s="4"/>
      <c r="R651" s="4"/>
    </row>
    <row r="652" spans="1:18" ht="16.5" customHeight="1">
      <c r="A652" s="4"/>
      <c r="B652" s="4"/>
      <c r="C652" s="34"/>
      <c r="D652" s="4"/>
      <c r="E652" s="4"/>
      <c r="F652" s="4"/>
      <c r="G652" s="4"/>
      <c r="H652" s="4"/>
      <c r="I652" s="4"/>
      <c r="J652" s="4"/>
      <c r="K652" s="4"/>
      <c r="L652" s="4"/>
      <c r="M652" s="4"/>
      <c r="N652" s="4"/>
      <c r="P652" s="4"/>
      <c r="Q652" s="4"/>
      <c r="R652" s="4"/>
    </row>
    <row r="653" spans="1:18" ht="16.5" customHeight="1">
      <c r="A653" s="4"/>
      <c r="B653" s="4"/>
      <c r="C653" s="34"/>
      <c r="D653" s="4"/>
      <c r="E653" s="4"/>
      <c r="F653" s="4"/>
      <c r="G653" s="4"/>
      <c r="H653" s="4"/>
      <c r="I653" s="4"/>
      <c r="J653" s="4"/>
      <c r="K653" s="4"/>
      <c r="L653" s="4"/>
      <c r="M653" s="4"/>
      <c r="N653" s="4"/>
      <c r="P653" s="4"/>
      <c r="Q653" s="4"/>
      <c r="R653" s="4"/>
    </row>
    <row r="654" spans="1:18" ht="16.5" customHeight="1">
      <c r="A654" s="4"/>
      <c r="B654" s="4"/>
      <c r="C654" s="34"/>
      <c r="D654" s="4"/>
      <c r="E654" s="4"/>
      <c r="F654" s="4"/>
      <c r="G654" s="4"/>
      <c r="H654" s="4"/>
      <c r="I654" s="4"/>
      <c r="J654" s="4"/>
      <c r="K654" s="4"/>
      <c r="L654" s="4"/>
      <c r="M654" s="4"/>
      <c r="N654" s="4"/>
      <c r="P654" s="4"/>
      <c r="Q654" s="4"/>
      <c r="R654" s="4"/>
    </row>
    <row r="655" spans="1:18" ht="16.5" customHeight="1">
      <c r="A655" s="4"/>
      <c r="B655" s="4"/>
      <c r="C655" s="34"/>
      <c r="D655" s="4"/>
      <c r="E655" s="4"/>
      <c r="F655" s="4"/>
      <c r="G655" s="4"/>
      <c r="H655" s="4"/>
      <c r="I655" s="4"/>
      <c r="J655" s="4"/>
      <c r="K655" s="4"/>
      <c r="L655" s="4"/>
      <c r="M655" s="4"/>
      <c r="N655" s="4"/>
      <c r="P655" s="4"/>
      <c r="Q655" s="4"/>
      <c r="R655" s="4"/>
    </row>
    <row r="656" spans="1:18" ht="16.5" customHeight="1">
      <c r="A656" s="4"/>
      <c r="B656" s="4"/>
      <c r="C656" s="34"/>
      <c r="D656" s="4"/>
      <c r="E656" s="4"/>
      <c r="F656" s="4"/>
      <c r="G656" s="4"/>
      <c r="H656" s="4"/>
      <c r="I656" s="4"/>
      <c r="J656" s="4"/>
      <c r="K656" s="4"/>
      <c r="L656" s="4"/>
      <c r="M656" s="4"/>
      <c r="N656" s="4"/>
      <c r="P656" s="4"/>
      <c r="Q656" s="4"/>
      <c r="R656" s="4"/>
    </row>
    <row r="657" spans="1:18" ht="16.5" customHeight="1">
      <c r="A657" s="4"/>
      <c r="B657" s="4"/>
      <c r="C657" s="34"/>
      <c r="D657" s="4"/>
      <c r="E657" s="4"/>
      <c r="F657" s="4"/>
      <c r="G657" s="4"/>
      <c r="H657" s="4"/>
      <c r="I657" s="4"/>
      <c r="J657" s="4"/>
      <c r="K657" s="4"/>
      <c r="L657" s="4"/>
      <c r="M657" s="4"/>
      <c r="N657" s="4"/>
      <c r="P657" s="4"/>
      <c r="Q657" s="4"/>
      <c r="R657" s="4"/>
    </row>
    <row r="658" spans="1:18" ht="16.5" customHeight="1">
      <c r="A658" s="4"/>
      <c r="B658" s="4"/>
      <c r="C658" s="34"/>
      <c r="D658" s="4"/>
      <c r="E658" s="4"/>
      <c r="F658" s="4"/>
      <c r="G658" s="4"/>
      <c r="H658" s="4"/>
      <c r="I658" s="4"/>
      <c r="J658" s="4"/>
      <c r="K658" s="4"/>
      <c r="L658" s="4"/>
      <c r="M658" s="4"/>
      <c r="N658" s="4"/>
      <c r="P658" s="4"/>
      <c r="Q658" s="4"/>
      <c r="R658" s="4"/>
    </row>
    <row r="659" spans="1:18" ht="16.5" customHeight="1">
      <c r="A659" s="4"/>
      <c r="B659" s="4"/>
      <c r="C659" s="34"/>
      <c r="D659" s="4"/>
      <c r="E659" s="4"/>
      <c r="F659" s="4"/>
      <c r="G659" s="4"/>
      <c r="H659" s="4"/>
      <c r="I659" s="4"/>
      <c r="J659" s="4"/>
      <c r="K659" s="4"/>
      <c r="L659" s="4"/>
      <c r="M659" s="4"/>
      <c r="N659" s="4"/>
      <c r="P659" s="4"/>
      <c r="Q659" s="4"/>
      <c r="R659" s="4"/>
    </row>
    <row r="660" spans="1:18" ht="16.5" customHeight="1">
      <c r="A660" s="4"/>
      <c r="B660" s="4"/>
      <c r="C660" s="34"/>
      <c r="D660" s="4"/>
      <c r="E660" s="4"/>
      <c r="F660" s="4"/>
      <c r="G660" s="4"/>
      <c r="H660" s="4"/>
      <c r="I660" s="4"/>
      <c r="J660" s="4"/>
      <c r="K660" s="4"/>
      <c r="L660" s="4"/>
      <c r="M660" s="4"/>
      <c r="N660" s="4"/>
      <c r="P660" s="4"/>
      <c r="Q660" s="4"/>
      <c r="R660" s="4"/>
    </row>
    <row r="661" spans="1:18" ht="16.5" customHeight="1">
      <c r="A661" s="4"/>
      <c r="B661" s="4"/>
      <c r="C661" s="34"/>
      <c r="D661" s="4"/>
      <c r="E661" s="4"/>
      <c r="F661" s="4"/>
      <c r="G661" s="4"/>
      <c r="H661" s="4"/>
      <c r="I661" s="4"/>
      <c r="J661" s="4"/>
      <c r="K661" s="4"/>
      <c r="L661" s="4"/>
      <c r="M661" s="4"/>
      <c r="N661" s="4"/>
      <c r="P661" s="4"/>
      <c r="Q661" s="4"/>
      <c r="R661" s="4"/>
    </row>
    <row r="662" spans="1:18" ht="16.5" customHeight="1">
      <c r="A662" s="4"/>
      <c r="B662" s="4"/>
      <c r="C662" s="34"/>
      <c r="D662" s="4"/>
      <c r="E662" s="4"/>
      <c r="F662" s="4"/>
      <c r="G662" s="4"/>
      <c r="H662" s="4"/>
      <c r="I662" s="4"/>
      <c r="J662" s="4"/>
      <c r="K662" s="4"/>
      <c r="L662" s="4"/>
      <c r="M662" s="4"/>
      <c r="N662" s="4"/>
      <c r="P662" s="4"/>
      <c r="Q662" s="4"/>
      <c r="R662" s="4"/>
    </row>
    <row r="663" spans="1:18" ht="16.5" customHeight="1">
      <c r="A663" s="4"/>
      <c r="B663" s="4"/>
      <c r="C663" s="34"/>
      <c r="D663" s="4"/>
      <c r="E663" s="4"/>
      <c r="F663" s="4"/>
      <c r="G663" s="4"/>
      <c r="H663" s="4"/>
      <c r="I663" s="4"/>
      <c r="J663" s="4"/>
      <c r="K663" s="4"/>
      <c r="L663" s="4"/>
      <c r="M663" s="4"/>
      <c r="N663" s="4"/>
      <c r="P663" s="4"/>
      <c r="Q663" s="4"/>
      <c r="R663" s="4"/>
    </row>
    <row r="664" spans="1:18" ht="16.5" customHeight="1">
      <c r="A664" s="4"/>
      <c r="B664" s="4"/>
      <c r="C664" s="34"/>
      <c r="D664" s="4"/>
      <c r="E664" s="4"/>
      <c r="F664" s="4"/>
      <c r="G664" s="4"/>
      <c r="H664" s="4"/>
      <c r="I664" s="4"/>
      <c r="J664" s="4"/>
      <c r="K664" s="4"/>
      <c r="L664" s="4"/>
      <c r="M664" s="4"/>
      <c r="N664" s="4"/>
      <c r="P664" s="4"/>
      <c r="Q664" s="4"/>
      <c r="R664" s="4"/>
    </row>
    <row r="665" spans="1:18" ht="16.5" customHeight="1">
      <c r="A665" s="4"/>
      <c r="B665" s="4"/>
      <c r="C665" s="34"/>
      <c r="D665" s="4"/>
      <c r="E665" s="4"/>
      <c r="F665" s="4"/>
      <c r="G665" s="4"/>
      <c r="H665" s="4"/>
      <c r="I665" s="4"/>
      <c r="J665" s="4"/>
      <c r="K665" s="4"/>
      <c r="L665" s="4"/>
      <c r="M665" s="4"/>
      <c r="N665" s="4"/>
      <c r="P665" s="4"/>
      <c r="Q665" s="4"/>
      <c r="R665" s="4"/>
    </row>
    <row r="666" spans="1:18" ht="16.5" customHeight="1">
      <c r="A666" s="4"/>
      <c r="B666" s="4"/>
      <c r="C666" s="34"/>
      <c r="D666" s="4"/>
      <c r="E666" s="4"/>
      <c r="F666" s="4"/>
      <c r="G666" s="4"/>
      <c r="H666" s="4"/>
      <c r="I666" s="4"/>
      <c r="J666" s="4"/>
      <c r="K666" s="4"/>
      <c r="L666" s="4"/>
      <c r="M666" s="4"/>
      <c r="N666" s="4"/>
      <c r="P666" s="4"/>
      <c r="Q666" s="4"/>
      <c r="R666" s="4"/>
    </row>
    <row r="667" spans="1:18" ht="16.5" customHeight="1">
      <c r="A667" s="4"/>
      <c r="B667" s="4"/>
      <c r="C667" s="34"/>
      <c r="D667" s="4"/>
      <c r="E667" s="4"/>
      <c r="F667" s="4"/>
      <c r="G667" s="4"/>
      <c r="H667" s="4"/>
      <c r="I667" s="4"/>
      <c r="J667" s="4"/>
      <c r="K667" s="4"/>
      <c r="L667" s="4"/>
      <c r="M667" s="4"/>
      <c r="N667" s="4"/>
      <c r="P667" s="4"/>
      <c r="Q667" s="4"/>
      <c r="R667" s="4"/>
    </row>
    <row r="668" spans="1:18" ht="16.5" customHeight="1">
      <c r="A668" s="4"/>
      <c r="B668" s="4"/>
      <c r="C668" s="34"/>
      <c r="D668" s="4"/>
      <c r="E668" s="4"/>
      <c r="F668" s="4"/>
      <c r="G668" s="4"/>
      <c r="H668" s="4"/>
      <c r="I668" s="4"/>
      <c r="J668" s="4"/>
      <c r="K668" s="4"/>
      <c r="L668" s="4"/>
      <c r="M668" s="4"/>
      <c r="N668" s="4"/>
      <c r="P668" s="4"/>
      <c r="Q668" s="4"/>
      <c r="R668" s="4"/>
    </row>
    <row r="669" spans="1:18" ht="16.5" customHeight="1">
      <c r="A669" s="4"/>
      <c r="B669" s="4"/>
      <c r="C669" s="34"/>
      <c r="D669" s="4"/>
      <c r="E669" s="4"/>
      <c r="F669" s="4"/>
      <c r="G669" s="4"/>
      <c r="H669" s="4"/>
      <c r="I669" s="4"/>
      <c r="J669" s="4"/>
      <c r="K669" s="4"/>
      <c r="L669" s="4"/>
      <c r="M669" s="4"/>
      <c r="N669" s="4"/>
      <c r="P669" s="4"/>
      <c r="Q669" s="4"/>
      <c r="R669" s="4"/>
    </row>
    <row r="670" spans="1:18" ht="16.5" customHeight="1">
      <c r="A670" s="4"/>
      <c r="B670" s="4"/>
      <c r="C670" s="34"/>
      <c r="D670" s="4"/>
      <c r="E670" s="4"/>
      <c r="F670" s="4"/>
      <c r="G670" s="4"/>
      <c r="H670" s="4"/>
      <c r="I670" s="4"/>
      <c r="J670" s="4"/>
      <c r="K670" s="4"/>
      <c r="L670" s="4"/>
      <c r="M670" s="4"/>
      <c r="N670" s="4"/>
      <c r="P670" s="4"/>
      <c r="Q670" s="4"/>
      <c r="R670" s="4"/>
    </row>
    <row r="671" spans="1:18" ht="16.5" customHeight="1">
      <c r="A671" s="4"/>
      <c r="B671" s="4"/>
      <c r="C671" s="34"/>
      <c r="D671" s="4"/>
      <c r="E671" s="4"/>
      <c r="F671" s="4"/>
      <c r="G671" s="4"/>
      <c r="H671" s="4"/>
      <c r="I671" s="4"/>
      <c r="J671" s="4"/>
      <c r="K671" s="4"/>
      <c r="L671" s="4"/>
      <c r="M671" s="4"/>
      <c r="N671" s="4"/>
      <c r="P671" s="4"/>
      <c r="Q671" s="4"/>
      <c r="R671" s="4"/>
    </row>
    <row r="672" spans="1:18" ht="16.5" customHeight="1">
      <c r="A672" s="4"/>
      <c r="B672" s="4"/>
      <c r="C672" s="34"/>
      <c r="D672" s="4"/>
      <c r="E672" s="4"/>
      <c r="F672" s="4"/>
      <c r="G672" s="4"/>
      <c r="H672" s="4"/>
      <c r="I672" s="4"/>
      <c r="J672" s="4"/>
      <c r="K672" s="4"/>
      <c r="L672" s="4"/>
      <c r="M672" s="4"/>
      <c r="N672" s="4"/>
      <c r="P672" s="4"/>
      <c r="Q672" s="4"/>
      <c r="R672" s="4"/>
    </row>
    <row r="673" spans="1:18" ht="16.5" customHeight="1">
      <c r="A673" s="4"/>
      <c r="B673" s="4"/>
      <c r="C673" s="34"/>
      <c r="D673" s="4"/>
      <c r="E673" s="4"/>
      <c r="F673" s="4"/>
      <c r="G673" s="4"/>
      <c r="H673" s="4"/>
      <c r="I673" s="4"/>
      <c r="J673" s="4"/>
      <c r="K673" s="4"/>
      <c r="L673" s="4"/>
      <c r="M673" s="4"/>
      <c r="N673" s="4"/>
      <c r="P673" s="4"/>
      <c r="Q673" s="4"/>
      <c r="R673" s="4"/>
    </row>
    <row r="674" spans="1:18" ht="16.5" customHeight="1">
      <c r="A674" s="4"/>
      <c r="B674" s="4"/>
      <c r="C674" s="34"/>
      <c r="D674" s="4"/>
      <c r="E674" s="4"/>
      <c r="F674" s="4"/>
      <c r="G674" s="4"/>
      <c r="H674" s="4"/>
      <c r="I674" s="4"/>
      <c r="J674" s="4"/>
      <c r="K674" s="4"/>
      <c r="L674" s="4"/>
      <c r="M674" s="4"/>
      <c r="N674" s="4"/>
      <c r="P674" s="4"/>
      <c r="Q674" s="4"/>
      <c r="R674" s="4"/>
    </row>
    <row r="675" spans="1:18" ht="16.5" customHeight="1">
      <c r="A675" s="4"/>
      <c r="B675" s="4"/>
      <c r="C675" s="34"/>
      <c r="D675" s="4"/>
      <c r="E675" s="4"/>
      <c r="F675" s="4"/>
      <c r="G675" s="4"/>
      <c r="H675" s="4"/>
      <c r="I675" s="4"/>
      <c r="J675" s="4"/>
      <c r="K675" s="4"/>
      <c r="L675" s="4"/>
      <c r="M675" s="4"/>
      <c r="N675" s="4"/>
      <c r="P675" s="4"/>
      <c r="Q675" s="4"/>
      <c r="R675" s="4"/>
    </row>
    <row r="676" spans="1:18" ht="16.5" customHeight="1">
      <c r="A676" s="4"/>
      <c r="B676" s="4"/>
      <c r="C676" s="34"/>
      <c r="D676" s="4"/>
      <c r="E676" s="4"/>
      <c r="F676" s="4"/>
      <c r="G676" s="4"/>
      <c r="H676" s="4"/>
      <c r="I676" s="4"/>
      <c r="J676" s="4"/>
      <c r="K676" s="4"/>
      <c r="L676" s="4"/>
      <c r="M676" s="4"/>
      <c r="N676" s="4"/>
      <c r="P676" s="4"/>
      <c r="Q676" s="4"/>
      <c r="R676" s="4"/>
    </row>
    <row r="677" spans="1:18" ht="16.5" customHeight="1">
      <c r="A677" s="4"/>
      <c r="B677" s="4"/>
      <c r="C677" s="34"/>
      <c r="D677" s="4"/>
      <c r="E677" s="4"/>
      <c r="F677" s="4"/>
      <c r="G677" s="4"/>
      <c r="H677" s="4"/>
      <c r="I677" s="4"/>
      <c r="J677" s="4"/>
      <c r="K677" s="4"/>
      <c r="L677" s="4"/>
      <c r="M677" s="4"/>
      <c r="N677" s="4"/>
      <c r="P677" s="4"/>
      <c r="Q677" s="4"/>
      <c r="R677" s="4"/>
    </row>
    <row r="678" spans="1:18" ht="16.5" customHeight="1">
      <c r="A678" s="4"/>
      <c r="B678" s="4"/>
      <c r="C678" s="34"/>
      <c r="D678" s="4"/>
      <c r="E678" s="4"/>
      <c r="F678" s="4"/>
      <c r="G678" s="4"/>
      <c r="H678" s="4"/>
      <c r="I678" s="4"/>
      <c r="J678" s="4"/>
      <c r="K678" s="4"/>
      <c r="L678" s="4"/>
      <c r="M678" s="4"/>
      <c r="N678" s="4"/>
      <c r="P678" s="4"/>
      <c r="Q678" s="4"/>
      <c r="R678" s="4"/>
    </row>
    <row r="679" spans="1:18" ht="16.5" customHeight="1">
      <c r="A679" s="4"/>
      <c r="B679" s="4"/>
      <c r="C679" s="34"/>
      <c r="D679" s="4"/>
      <c r="E679" s="4"/>
      <c r="F679" s="4"/>
      <c r="G679" s="4"/>
      <c r="H679" s="4"/>
      <c r="I679" s="4"/>
      <c r="J679" s="4"/>
      <c r="K679" s="4"/>
      <c r="L679" s="4"/>
      <c r="M679" s="4"/>
      <c r="N679" s="4"/>
      <c r="P679" s="4"/>
      <c r="Q679" s="4"/>
      <c r="R679" s="4"/>
    </row>
    <row r="680" spans="1:18" ht="16.5" customHeight="1">
      <c r="A680" s="4"/>
      <c r="B680" s="4"/>
      <c r="C680" s="34"/>
      <c r="D680" s="4"/>
      <c r="E680" s="4"/>
      <c r="F680" s="4"/>
      <c r="G680" s="4"/>
      <c r="H680" s="4"/>
      <c r="I680" s="4"/>
      <c r="J680" s="4"/>
      <c r="K680" s="4"/>
      <c r="L680" s="4"/>
      <c r="M680" s="4"/>
      <c r="N680" s="4"/>
      <c r="P680" s="4"/>
      <c r="Q680" s="4"/>
      <c r="R680" s="4"/>
    </row>
    <row r="681" spans="1:18" ht="16.5" customHeight="1">
      <c r="A681" s="4"/>
      <c r="B681" s="4"/>
      <c r="C681" s="34"/>
      <c r="D681" s="4"/>
      <c r="E681" s="4"/>
      <c r="F681" s="4"/>
      <c r="G681" s="4"/>
      <c r="H681" s="4"/>
      <c r="I681" s="4"/>
      <c r="J681" s="4"/>
      <c r="K681" s="4"/>
      <c r="L681" s="4"/>
      <c r="M681" s="4"/>
      <c r="N681" s="4"/>
      <c r="P681" s="4"/>
      <c r="Q681" s="4"/>
      <c r="R681" s="4"/>
    </row>
    <row r="682" spans="1:18" ht="16.5" customHeight="1">
      <c r="A682" s="4"/>
      <c r="B682" s="4"/>
      <c r="C682" s="34"/>
      <c r="D682" s="4"/>
      <c r="E682" s="4"/>
      <c r="F682" s="4"/>
      <c r="G682" s="4"/>
      <c r="H682" s="4"/>
      <c r="I682" s="4"/>
      <c r="J682" s="4"/>
      <c r="K682" s="4"/>
      <c r="L682" s="4"/>
      <c r="M682" s="4"/>
      <c r="N682" s="4"/>
      <c r="P682" s="4"/>
      <c r="Q682" s="4"/>
      <c r="R682" s="4"/>
    </row>
    <row r="683" spans="1:18" ht="16.5" customHeight="1">
      <c r="A683" s="4"/>
      <c r="B683" s="4"/>
      <c r="C683" s="34"/>
      <c r="D683" s="4"/>
      <c r="E683" s="4"/>
      <c r="F683" s="4"/>
      <c r="G683" s="4"/>
      <c r="H683" s="4"/>
      <c r="I683" s="4"/>
      <c r="J683" s="4"/>
      <c r="K683" s="4"/>
      <c r="L683" s="4"/>
      <c r="M683" s="4"/>
      <c r="N683" s="4"/>
      <c r="P683" s="4"/>
      <c r="Q683" s="4"/>
      <c r="R683" s="4"/>
    </row>
    <row r="684" spans="1:18" ht="16.5" customHeight="1">
      <c r="A684" s="4"/>
      <c r="B684" s="4"/>
      <c r="C684" s="34"/>
      <c r="D684" s="4"/>
      <c r="E684" s="4"/>
      <c r="F684" s="4"/>
      <c r="G684" s="4"/>
      <c r="H684" s="4"/>
      <c r="I684" s="4"/>
      <c r="J684" s="4"/>
      <c r="K684" s="4"/>
      <c r="L684" s="4"/>
      <c r="M684" s="4"/>
      <c r="N684" s="4"/>
      <c r="P684" s="4"/>
      <c r="Q684" s="4"/>
      <c r="R684" s="4"/>
    </row>
    <row r="685" spans="1:18" ht="16.5" customHeight="1">
      <c r="A685" s="4"/>
      <c r="B685" s="4"/>
      <c r="C685" s="34"/>
      <c r="D685" s="4"/>
      <c r="E685" s="4"/>
      <c r="F685" s="4"/>
      <c r="G685" s="4"/>
      <c r="H685" s="4"/>
      <c r="I685" s="4"/>
      <c r="J685" s="4"/>
      <c r="K685" s="4"/>
      <c r="L685" s="4"/>
      <c r="M685" s="4"/>
      <c r="N685" s="4"/>
      <c r="P685" s="4"/>
      <c r="Q685" s="4"/>
      <c r="R685" s="4"/>
    </row>
    <row r="686" spans="1:18" ht="16.5" customHeight="1">
      <c r="A686" s="4"/>
      <c r="B686" s="4"/>
      <c r="C686" s="34"/>
      <c r="D686" s="4"/>
      <c r="E686" s="4"/>
      <c r="F686" s="4"/>
      <c r="G686" s="4"/>
      <c r="H686" s="4"/>
      <c r="I686" s="4"/>
      <c r="J686" s="4"/>
      <c r="K686" s="4"/>
      <c r="L686" s="4"/>
      <c r="M686" s="4"/>
      <c r="N686" s="4"/>
      <c r="P686" s="4"/>
      <c r="Q686" s="4"/>
      <c r="R686" s="4"/>
    </row>
    <row r="687" spans="1:18" ht="16.5" customHeight="1">
      <c r="A687" s="4"/>
      <c r="B687" s="4"/>
      <c r="C687" s="34"/>
      <c r="D687" s="4"/>
      <c r="E687" s="4"/>
      <c r="F687" s="4"/>
      <c r="G687" s="4"/>
      <c r="H687" s="4"/>
      <c r="I687" s="4"/>
      <c r="J687" s="4"/>
      <c r="K687" s="4"/>
      <c r="L687" s="4"/>
      <c r="M687" s="4"/>
      <c r="N687" s="4"/>
      <c r="P687" s="4"/>
      <c r="Q687" s="4"/>
      <c r="R687" s="4"/>
    </row>
    <row r="688" spans="1:18" ht="16.5" customHeight="1">
      <c r="A688" s="4"/>
      <c r="B688" s="4"/>
      <c r="C688" s="34"/>
      <c r="D688" s="4"/>
      <c r="E688" s="4"/>
      <c r="F688" s="4"/>
      <c r="G688" s="4"/>
      <c r="H688" s="4"/>
      <c r="I688" s="4"/>
      <c r="J688" s="4"/>
      <c r="K688" s="4"/>
      <c r="L688" s="4"/>
      <c r="M688" s="4"/>
      <c r="N688" s="4"/>
      <c r="P688" s="4"/>
      <c r="Q688" s="4"/>
      <c r="R688" s="4"/>
    </row>
    <row r="689" spans="1:18" ht="16.5" customHeight="1">
      <c r="A689" s="4"/>
      <c r="B689" s="4"/>
      <c r="C689" s="34"/>
      <c r="D689" s="4"/>
      <c r="E689" s="4"/>
      <c r="F689" s="4"/>
      <c r="G689" s="4"/>
      <c r="H689" s="4"/>
      <c r="I689" s="4"/>
      <c r="J689" s="4"/>
      <c r="K689" s="4"/>
      <c r="L689" s="4"/>
      <c r="M689" s="4"/>
      <c r="N689" s="4"/>
      <c r="P689" s="4"/>
      <c r="Q689" s="4"/>
      <c r="R689" s="4"/>
    </row>
    <row r="690" spans="1:18" ht="16.5" customHeight="1">
      <c r="A690" s="4"/>
      <c r="B690" s="4"/>
      <c r="C690" s="34"/>
      <c r="D690" s="4"/>
      <c r="E690" s="4"/>
      <c r="F690" s="4"/>
      <c r="G690" s="4"/>
      <c r="H690" s="4"/>
      <c r="I690" s="4"/>
      <c r="J690" s="4"/>
      <c r="K690" s="4"/>
      <c r="L690" s="4"/>
      <c r="M690" s="4"/>
      <c r="N690" s="4"/>
      <c r="P690" s="4"/>
      <c r="Q690" s="4"/>
      <c r="R690" s="4"/>
    </row>
    <row r="691" spans="1:18" ht="16.5" customHeight="1">
      <c r="A691" s="4"/>
      <c r="B691" s="4"/>
      <c r="C691" s="34"/>
      <c r="D691" s="4"/>
      <c r="E691" s="4"/>
      <c r="F691" s="4"/>
      <c r="G691" s="4"/>
      <c r="H691" s="4"/>
      <c r="I691" s="4"/>
      <c r="J691" s="4"/>
      <c r="K691" s="4"/>
      <c r="L691" s="4"/>
      <c r="M691" s="4"/>
      <c r="N691" s="4"/>
      <c r="P691" s="4"/>
      <c r="Q691" s="4"/>
      <c r="R691" s="4"/>
    </row>
    <row r="692" spans="1:18" ht="16.5" customHeight="1">
      <c r="A692" s="4"/>
      <c r="B692" s="4"/>
      <c r="C692" s="34"/>
      <c r="D692" s="4"/>
      <c r="E692" s="4"/>
      <c r="F692" s="4"/>
      <c r="G692" s="4"/>
      <c r="H692" s="4"/>
      <c r="I692" s="4"/>
      <c r="J692" s="4"/>
      <c r="K692" s="4"/>
      <c r="L692" s="4"/>
      <c r="M692" s="4"/>
      <c r="N692" s="4"/>
      <c r="P692" s="4"/>
      <c r="Q692" s="4"/>
      <c r="R692" s="4"/>
    </row>
    <row r="693" spans="1:18" ht="16.5" customHeight="1">
      <c r="A693" s="4"/>
      <c r="B693" s="4"/>
      <c r="C693" s="34"/>
      <c r="D693" s="4"/>
      <c r="E693" s="4"/>
      <c r="F693" s="4"/>
      <c r="G693" s="4"/>
      <c r="H693" s="4"/>
      <c r="I693" s="4"/>
      <c r="J693" s="4"/>
      <c r="K693" s="4"/>
      <c r="L693" s="4"/>
      <c r="M693" s="4"/>
      <c r="N693" s="4"/>
      <c r="P693" s="4"/>
      <c r="Q693" s="4"/>
      <c r="R693" s="4"/>
    </row>
    <row r="694" spans="1:18" ht="16.5" customHeight="1">
      <c r="A694" s="4"/>
      <c r="B694" s="4"/>
      <c r="C694" s="34"/>
      <c r="D694" s="4"/>
      <c r="E694" s="4"/>
      <c r="F694" s="4"/>
      <c r="G694" s="4"/>
      <c r="H694" s="4"/>
      <c r="I694" s="4"/>
      <c r="J694" s="4"/>
      <c r="K694" s="4"/>
      <c r="L694" s="4"/>
      <c r="M694" s="4"/>
      <c r="N694" s="4"/>
      <c r="P694" s="4"/>
      <c r="Q694" s="4"/>
      <c r="R694" s="4"/>
    </row>
    <row r="695" spans="1:18" ht="16.5" customHeight="1">
      <c r="A695" s="4"/>
      <c r="B695" s="4"/>
      <c r="C695" s="34"/>
      <c r="D695" s="4"/>
      <c r="E695" s="4"/>
      <c r="F695" s="4"/>
      <c r="G695" s="4"/>
      <c r="H695" s="4"/>
      <c r="I695" s="4"/>
      <c r="J695" s="4"/>
      <c r="K695" s="4"/>
      <c r="L695" s="4"/>
      <c r="M695" s="4"/>
      <c r="N695" s="4"/>
      <c r="P695" s="4"/>
      <c r="Q695" s="4"/>
      <c r="R695" s="4"/>
    </row>
    <row r="696" spans="1:18" ht="16.5" customHeight="1">
      <c r="A696" s="4"/>
      <c r="B696" s="4"/>
      <c r="C696" s="34"/>
      <c r="D696" s="4"/>
      <c r="E696" s="4"/>
      <c r="F696" s="4"/>
      <c r="G696" s="4"/>
      <c r="H696" s="4"/>
      <c r="I696" s="4"/>
      <c r="J696" s="4"/>
      <c r="K696" s="4"/>
      <c r="L696" s="4"/>
      <c r="M696" s="4"/>
      <c r="N696" s="4"/>
      <c r="P696" s="4"/>
      <c r="Q696" s="4"/>
      <c r="R696" s="4"/>
    </row>
    <row r="697" spans="1:18" ht="16.5" customHeight="1">
      <c r="A697" s="4"/>
      <c r="B697" s="4"/>
      <c r="C697" s="34"/>
      <c r="D697" s="4"/>
      <c r="E697" s="4"/>
      <c r="F697" s="4"/>
      <c r="G697" s="4"/>
      <c r="H697" s="4"/>
      <c r="I697" s="4"/>
      <c r="J697" s="4"/>
      <c r="K697" s="4"/>
      <c r="L697" s="4"/>
      <c r="M697" s="4"/>
      <c r="N697" s="4"/>
      <c r="P697" s="4"/>
      <c r="Q697" s="4"/>
      <c r="R697" s="4"/>
    </row>
    <row r="698" spans="1:18" ht="16.5" customHeight="1">
      <c r="A698" s="4"/>
      <c r="B698" s="4"/>
      <c r="C698" s="34"/>
      <c r="D698" s="4"/>
      <c r="E698" s="4"/>
      <c r="F698" s="4"/>
      <c r="G698" s="4"/>
      <c r="H698" s="4"/>
      <c r="I698" s="4"/>
      <c r="J698" s="4"/>
      <c r="K698" s="4"/>
      <c r="L698" s="4"/>
      <c r="M698" s="4"/>
      <c r="N698" s="4"/>
      <c r="P698" s="4"/>
      <c r="Q698" s="4"/>
      <c r="R698" s="4"/>
    </row>
    <row r="699" spans="1:18" ht="16.5" customHeight="1">
      <c r="A699" s="4"/>
      <c r="B699" s="4"/>
      <c r="C699" s="34"/>
      <c r="D699" s="4"/>
      <c r="E699" s="4"/>
      <c r="F699" s="4"/>
      <c r="G699" s="4"/>
      <c r="H699" s="4"/>
      <c r="I699" s="4"/>
      <c r="J699" s="4"/>
      <c r="K699" s="4"/>
      <c r="L699" s="4"/>
      <c r="M699" s="4"/>
      <c r="N699" s="4"/>
      <c r="P699" s="4"/>
      <c r="Q699" s="4"/>
      <c r="R699" s="4"/>
    </row>
    <row r="700" spans="1:18" ht="16.5" customHeight="1">
      <c r="A700" s="4"/>
      <c r="B700" s="4"/>
      <c r="C700" s="34"/>
      <c r="D700" s="4"/>
      <c r="E700" s="4"/>
      <c r="F700" s="4"/>
      <c r="G700" s="4"/>
      <c r="H700" s="4"/>
      <c r="I700" s="4"/>
      <c r="J700" s="4"/>
      <c r="K700" s="4"/>
      <c r="L700" s="4"/>
      <c r="M700" s="4"/>
      <c r="N700" s="4"/>
      <c r="P700" s="4"/>
      <c r="Q700" s="4"/>
      <c r="R700" s="4"/>
    </row>
    <row r="701" spans="1:18" ht="16.5" customHeight="1">
      <c r="A701" s="4"/>
      <c r="B701" s="4"/>
      <c r="C701" s="34"/>
      <c r="D701" s="4"/>
      <c r="E701" s="4"/>
      <c r="F701" s="4"/>
      <c r="G701" s="4"/>
      <c r="H701" s="4"/>
      <c r="I701" s="4"/>
      <c r="J701" s="4"/>
      <c r="K701" s="4"/>
      <c r="L701" s="4"/>
      <c r="M701" s="4"/>
      <c r="N701" s="4"/>
      <c r="P701" s="4"/>
      <c r="Q701" s="4"/>
      <c r="R701" s="4"/>
    </row>
    <row r="702" spans="1:18" ht="16.5" customHeight="1">
      <c r="A702" s="4"/>
      <c r="B702" s="4"/>
      <c r="C702" s="34"/>
      <c r="D702" s="4"/>
      <c r="E702" s="4"/>
      <c r="F702" s="4"/>
      <c r="G702" s="4"/>
      <c r="H702" s="4"/>
      <c r="I702" s="4"/>
      <c r="J702" s="4"/>
      <c r="K702" s="4"/>
      <c r="L702" s="4"/>
      <c r="M702" s="4"/>
      <c r="N702" s="4"/>
      <c r="P702" s="4"/>
      <c r="Q702" s="4"/>
      <c r="R702" s="4"/>
    </row>
    <row r="703" spans="1:18" ht="16.5" customHeight="1">
      <c r="A703" s="4"/>
      <c r="B703" s="4"/>
      <c r="C703" s="34"/>
      <c r="D703" s="4"/>
      <c r="E703" s="4"/>
      <c r="F703" s="4"/>
      <c r="G703" s="4"/>
      <c r="H703" s="4"/>
      <c r="I703" s="4"/>
      <c r="J703" s="4"/>
      <c r="K703" s="4"/>
      <c r="L703" s="4"/>
      <c r="M703" s="4"/>
      <c r="N703" s="4"/>
      <c r="P703" s="4"/>
      <c r="Q703" s="4"/>
      <c r="R703" s="4"/>
    </row>
    <row r="704" spans="1:18" ht="16.5" customHeight="1">
      <c r="A704" s="4"/>
      <c r="B704" s="4"/>
      <c r="C704" s="34"/>
      <c r="D704" s="4"/>
      <c r="E704" s="4"/>
      <c r="F704" s="4"/>
      <c r="G704" s="4"/>
      <c r="H704" s="4"/>
      <c r="I704" s="4"/>
      <c r="J704" s="4"/>
      <c r="K704" s="4"/>
      <c r="L704" s="4"/>
      <c r="M704" s="4"/>
      <c r="N704" s="4"/>
      <c r="P704" s="4"/>
      <c r="Q704" s="4"/>
      <c r="R704" s="4"/>
    </row>
    <row r="705" spans="1:18" ht="16.5" customHeight="1">
      <c r="A705" s="4"/>
      <c r="B705" s="4"/>
      <c r="C705" s="34"/>
      <c r="D705" s="4"/>
      <c r="E705" s="4"/>
      <c r="F705" s="4"/>
      <c r="G705" s="4"/>
      <c r="H705" s="4"/>
      <c r="I705" s="4"/>
      <c r="J705" s="4"/>
      <c r="K705" s="4"/>
      <c r="L705" s="4"/>
      <c r="M705" s="4"/>
      <c r="N705" s="4"/>
      <c r="P705" s="4"/>
      <c r="Q705" s="4"/>
      <c r="R705" s="4"/>
    </row>
    <row r="706" spans="1:18" ht="16.5" customHeight="1">
      <c r="A706" s="4"/>
      <c r="B706" s="4"/>
      <c r="C706" s="34"/>
      <c r="D706" s="4"/>
      <c r="E706" s="4"/>
      <c r="F706" s="4"/>
      <c r="G706" s="4"/>
      <c r="H706" s="4"/>
      <c r="I706" s="4"/>
      <c r="J706" s="4"/>
      <c r="K706" s="4"/>
      <c r="L706" s="4"/>
      <c r="M706" s="4"/>
      <c r="N706" s="4"/>
      <c r="P706" s="4"/>
      <c r="Q706" s="4"/>
      <c r="R706" s="4"/>
    </row>
    <row r="707" spans="1:18" ht="16.5" customHeight="1">
      <c r="A707" s="4"/>
      <c r="B707" s="4"/>
      <c r="C707" s="34"/>
      <c r="D707" s="4"/>
      <c r="E707" s="4"/>
      <c r="F707" s="4"/>
      <c r="G707" s="4"/>
      <c r="H707" s="4"/>
      <c r="I707" s="4"/>
      <c r="J707" s="4"/>
      <c r="K707" s="4"/>
      <c r="L707" s="4"/>
      <c r="M707" s="4"/>
      <c r="N707" s="4"/>
      <c r="P707" s="4"/>
      <c r="Q707" s="4"/>
      <c r="R707" s="4"/>
    </row>
    <row r="708" spans="1:18" ht="16.5" customHeight="1">
      <c r="A708" s="4"/>
      <c r="B708" s="4"/>
      <c r="C708" s="34"/>
      <c r="D708" s="4"/>
      <c r="E708" s="4"/>
      <c r="F708" s="4"/>
      <c r="G708" s="4"/>
      <c r="H708" s="4"/>
      <c r="I708" s="4"/>
      <c r="J708" s="4"/>
      <c r="K708" s="4"/>
      <c r="L708" s="4"/>
      <c r="M708" s="4"/>
      <c r="N708" s="4"/>
      <c r="P708" s="4"/>
      <c r="Q708" s="4"/>
      <c r="R708" s="4"/>
    </row>
    <row r="709" spans="1:18" ht="16.5" customHeight="1">
      <c r="A709" s="4"/>
      <c r="B709" s="4"/>
      <c r="C709" s="34"/>
      <c r="D709" s="4"/>
      <c r="E709" s="4"/>
      <c r="F709" s="4"/>
      <c r="G709" s="4"/>
      <c r="H709" s="4"/>
      <c r="I709" s="4"/>
      <c r="J709" s="4"/>
      <c r="K709" s="4"/>
      <c r="L709" s="4"/>
      <c r="M709" s="4"/>
      <c r="N709" s="4"/>
      <c r="P709" s="4"/>
      <c r="Q709" s="4"/>
      <c r="R709" s="4"/>
    </row>
    <row r="710" spans="1:18" ht="16.5" customHeight="1">
      <c r="A710" s="4"/>
      <c r="B710" s="4"/>
      <c r="C710" s="34"/>
      <c r="D710" s="4"/>
      <c r="E710" s="4"/>
      <c r="F710" s="4"/>
      <c r="G710" s="4"/>
      <c r="H710" s="4"/>
      <c r="I710" s="4"/>
      <c r="J710" s="4"/>
      <c r="K710" s="4"/>
      <c r="L710" s="4"/>
      <c r="M710" s="4"/>
      <c r="N710" s="4"/>
      <c r="P710" s="4"/>
      <c r="Q710" s="4"/>
      <c r="R710" s="4"/>
    </row>
    <row r="711" spans="1:18" ht="16.5" customHeight="1">
      <c r="A711" s="4"/>
      <c r="B711" s="4"/>
      <c r="C711" s="34"/>
      <c r="D711" s="4"/>
      <c r="E711" s="4"/>
      <c r="F711" s="4"/>
      <c r="G711" s="4"/>
      <c r="H711" s="4"/>
      <c r="I711" s="4"/>
      <c r="J711" s="4"/>
      <c r="K711" s="4"/>
      <c r="L711" s="4"/>
      <c r="M711" s="4"/>
      <c r="N711" s="4"/>
      <c r="P711" s="4"/>
      <c r="Q711" s="4"/>
      <c r="R711" s="4"/>
    </row>
    <row r="712" spans="1:18" ht="16.5" customHeight="1">
      <c r="A712" s="4"/>
      <c r="B712" s="4"/>
      <c r="C712" s="34"/>
      <c r="D712" s="4"/>
      <c r="E712" s="4"/>
      <c r="F712" s="4"/>
      <c r="G712" s="4"/>
      <c r="H712" s="4"/>
      <c r="I712" s="4"/>
      <c r="J712" s="4"/>
      <c r="K712" s="4"/>
      <c r="L712" s="4"/>
      <c r="M712" s="4"/>
      <c r="N712" s="4"/>
      <c r="P712" s="4"/>
      <c r="Q712" s="4"/>
      <c r="R712" s="4"/>
    </row>
    <row r="713" spans="1:18" ht="16.5" customHeight="1">
      <c r="A713" s="4"/>
      <c r="B713" s="4"/>
      <c r="C713" s="34"/>
      <c r="D713" s="4"/>
      <c r="E713" s="4"/>
      <c r="F713" s="4"/>
      <c r="G713" s="4"/>
      <c r="H713" s="4"/>
      <c r="I713" s="4"/>
      <c r="J713" s="4"/>
      <c r="K713" s="4"/>
      <c r="L713" s="4"/>
      <c r="M713" s="4"/>
      <c r="N713" s="4"/>
      <c r="P713" s="4"/>
      <c r="Q713" s="4"/>
      <c r="R713" s="4"/>
    </row>
    <row r="714" spans="1:18" ht="16.5" customHeight="1">
      <c r="A714" s="4"/>
      <c r="B714" s="4"/>
      <c r="C714" s="34"/>
      <c r="D714" s="4"/>
      <c r="E714" s="4"/>
      <c r="F714" s="4"/>
      <c r="G714" s="4"/>
      <c r="H714" s="4"/>
      <c r="I714" s="4"/>
      <c r="J714" s="4"/>
      <c r="K714" s="4"/>
      <c r="L714" s="4"/>
      <c r="M714" s="4"/>
      <c r="N714" s="4"/>
      <c r="P714" s="4"/>
      <c r="Q714" s="4"/>
      <c r="R714" s="4"/>
    </row>
    <row r="715" spans="1:18" ht="16.5" customHeight="1">
      <c r="A715" s="4"/>
      <c r="B715" s="4"/>
      <c r="C715" s="34"/>
      <c r="D715" s="4"/>
      <c r="E715" s="4"/>
      <c r="F715" s="4"/>
      <c r="G715" s="4"/>
      <c r="H715" s="4"/>
      <c r="I715" s="4"/>
      <c r="J715" s="4"/>
      <c r="K715" s="4"/>
      <c r="L715" s="4"/>
      <c r="M715" s="4"/>
      <c r="N715" s="4"/>
      <c r="P715" s="4"/>
      <c r="Q715" s="4"/>
      <c r="R715" s="4"/>
    </row>
    <row r="716" spans="1:18" ht="16.5" customHeight="1">
      <c r="A716" s="4"/>
      <c r="B716" s="4"/>
      <c r="C716" s="34"/>
      <c r="D716" s="4"/>
      <c r="E716" s="4"/>
      <c r="F716" s="4"/>
      <c r="G716" s="4"/>
      <c r="H716" s="4"/>
      <c r="I716" s="4"/>
      <c r="J716" s="4"/>
      <c r="K716" s="4"/>
      <c r="L716" s="4"/>
      <c r="M716" s="4"/>
      <c r="N716" s="4"/>
      <c r="P716" s="4"/>
      <c r="Q716" s="4"/>
      <c r="R716" s="4"/>
    </row>
    <row r="717" spans="1:18" ht="16.5" customHeight="1">
      <c r="A717" s="4"/>
      <c r="B717" s="4"/>
      <c r="C717" s="34"/>
      <c r="D717" s="4"/>
      <c r="E717" s="4"/>
      <c r="F717" s="4"/>
      <c r="G717" s="4"/>
      <c r="H717" s="4"/>
      <c r="I717" s="4"/>
      <c r="J717" s="4"/>
      <c r="K717" s="4"/>
      <c r="L717" s="4"/>
      <c r="M717" s="4"/>
      <c r="N717" s="4"/>
      <c r="P717" s="4"/>
      <c r="Q717" s="4"/>
      <c r="R717" s="4"/>
    </row>
    <row r="718" spans="1:18" ht="16.5" customHeight="1">
      <c r="A718" s="4"/>
      <c r="B718" s="4"/>
      <c r="C718" s="34"/>
      <c r="D718" s="4"/>
      <c r="E718" s="4"/>
      <c r="F718" s="4"/>
      <c r="G718" s="4"/>
      <c r="H718" s="4"/>
      <c r="I718" s="4"/>
      <c r="J718" s="4"/>
      <c r="K718" s="4"/>
      <c r="L718" s="4"/>
      <c r="M718" s="4"/>
      <c r="N718" s="4"/>
      <c r="P718" s="4"/>
      <c r="Q718" s="4"/>
      <c r="R718" s="4"/>
    </row>
    <row r="719" spans="1:18" ht="16.5" customHeight="1">
      <c r="A719" s="4"/>
      <c r="B719" s="4"/>
      <c r="C719" s="34"/>
      <c r="D719" s="4"/>
      <c r="E719" s="4"/>
      <c r="F719" s="4"/>
      <c r="G719" s="4"/>
      <c r="H719" s="4"/>
      <c r="I719" s="4"/>
      <c r="J719" s="4"/>
      <c r="K719" s="4"/>
      <c r="L719" s="4"/>
      <c r="M719" s="4"/>
      <c r="N719" s="4"/>
      <c r="P719" s="4"/>
      <c r="Q719" s="4"/>
      <c r="R719" s="4"/>
    </row>
    <row r="720" spans="1:18" ht="16.5" customHeight="1">
      <c r="A720" s="4"/>
      <c r="B720" s="4"/>
      <c r="C720" s="34"/>
      <c r="D720" s="4"/>
      <c r="E720" s="4"/>
      <c r="F720" s="4"/>
      <c r="G720" s="4"/>
      <c r="H720" s="4"/>
      <c r="I720" s="4"/>
      <c r="J720" s="4"/>
      <c r="K720" s="4"/>
      <c r="L720" s="4"/>
      <c r="M720" s="4"/>
      <c r="N720" s="4"/>
      <c r="P720" s="4"/>
      <c r="Q720" s="4"/>
      <c r="R720" s="4"/>
    </row>
    <row r="721" spans="1:18" ht="16.5" customHeight="1">
      <c r="A721" s="4"/>
      <c r="B721" s="4"/>
      <c r="C721" s="34"/>
      <c r="D721" s="4"/>
      <c r="E721" s="4"/>
      <c r="F721" s="4"/>
      <c r="G721" s="4"/>
      <c r="H721" s="4"/>
      <c r="I721" s="4"/>
      <c r="J721" s="4"/>
      <c r="K721" s="4"/>
      <c r="L721" s="4"/>
      <c r="M721" s="4"/>
      <c r="N721" s="4"/>
      <c r="P721" s="4"/>
      <c r="Q721" s="4"/>
      <c r="R721" s="4"/>
    </row>
    <row r="722" spans="1:18" ht="16.5" customHeight="1">
      <c r="A722" s="4"/>
      <c r="B722" s="4"/>
      <c r="C722" s="34"/>
      <c r="D722" s="4"/>
      <c r="E722" s="4"/>
      <c r="F722" s="4"/>
      <c r="G722" s="4"/>
      <c r="H722" s="4"/>
      <c r="I722" s="4"/>
      <c r="J722" s="4"/>
      <c r="K722" s="4"/>
      <c r="L722" s="4"/>
      <c r="M722" s="4"/>
      <c r="N722" s="4"/>
      <c r="P722" s="4"/>
      <c r="Q722" s="4"/>
      <c r="R722" s="4"/>
    </row>
    <row r="723" spans="1:18" ht="16.5" customHeight="1">
      <c r="A723" s="4"/>
      <c r="B723" s="4"/>
      <c r="C723" s="34"/>
      <c r="D723" s="4"/>
      <c r="E723" s="4"/>
      <c r="F723" s="4"/>
      <c r="G723" s="4"/>
      <c r="H723" s="4"/>
      <c r="I723" s="4"/>
      <c r="J723" s="4"/>
      <c r="K723" s="4"/>
      <c r="L723" s="4"/>
      <c r="M723" s="4"/>
      <c r="N723" s="4"/>
      <c r="P723" s="4"/>
      <c r="Q723" s="4"/>
      <c r="R723" s="4"/>
    </row>
    <row r="724" spans="1:18" ht="16.5" customHeight="1">
      <c r="A724" s="4"/>
      <c r="B724" s="4"/>
      <c r="C724" s="34"/>
      <c r="D724" s="4"/>
      <c r="E724" s="4"/>
      <c r="F724" s="4"/>
      <c r="G724" s="4"/>
      <c r="H724" s="4"/>
      <c r="I724" s="4"/>
      <c r="J724" s="4"/>
      <c r="K724" s="4"/>
      <c r="L724" s="4"/>
      <c r="M724" s="4"/>
      <c r="N724" s="4"/>
      <c r="P724" s="4"/>
      <c r="Q724" s="4"/>
      <c r="R724" s="4"/>
    </row>
    <row r="725" spans="1:18" ht="16.5" customHeight="1">
      <c r="A725" s="4"/>
      <c r="B725" s="4"/>
      <c r="C725" s="34"/>
      <c r="D725" s="4"/>
      <c r="E725" s="4"/>
      <c r="F725" s="4"/>
      <c r="G725" s="4"/>
      <c r="H725" s="4"/>
      <c r="I725" s="4"/>
      <c r="J725" s="4"/>
      <c r="K725" s="4"/>
      <c r="L725" s="4"/>
      <c r="M725" s="4"/>
      <c r="N725" s="4"/>
      <c r="P725" s="4"/>
      <c r="Q725" s="4"/>
      <c r="R725" s="4"/>
    </row>
    <row r="726" spans="1:18" ht="16.5" customHeight="1">
      <c r="A726" s="4"/>
      <c r="B726" s="4"/>
      <c r="C726" s="34"/>
      <c r="D726" s="4"/>
      <c r="E726" s="4"/>
      <c r="F726" s="4"/>
      <c r="G726" s="4"/>
      <c r="H726" s="4"/>
      <c r="I726" s="4"/>
      <c r="J726" s="4"/>
      <c r="K726" s="4"/>
      <c r="L726" s="4"/>
      <c r="M726" s="4"/>
      <c r="N726" s="4"/>
      <c r="P726" s="4"/>
      <c r="Q726" s="4"/>
      <c r="R726" s="4"/>
    </row>
    <row r="727" spans="1:18" ht="16.5" customHeight="1">
      <c r="A727" s="4"/>
      <c r="B727" s="4"/>
      <c r="C727" s="34"/>
      <c r="D727" s="4"/>
      <c r="E727" s="4"/>
      <c r="F727" s="4"/>
      <c r="G727" s="4"/>
      <c r="H727" s="4"/>
      <c r="I727" s="4"/>
      <c r="J727" s="4"/>
      <c r="K727" s="4"/>
      <c r="L727" s="4"/>
      <c r="M727" s="4"/>
      <c r="N727" s="4"/>
      <c r="P727" s="4"/>
      <c r="Q727" s="4"/>
      <c r="R727" s="4"/>
    </row>
    <row r="728" spans="1:18" ht="16.5" customHeight="1">
      <c r="A728" s="4"/>
      <c r="B728" s="4"/>
      <c r="C728" s="34"/>
      <c r="D728" s="4"/>
      <c r="E728" s="4"/>
      <c r="F728" s="4"/>
      <c r="G728" s="4"/>
      <c r="H728" s="4"/>
      <c r="I728" s="4"/>
      <c r="J728" s="4"/>
      <c r="K728" s="4"/>
      <c r="L728" s="4"/>
      <c r="M728" s="4"/>
      <c r="N728" s="4"/>
      <c r="P728" s="4"/>
      <c r="Q728" s="4"/>
      <c r="R728" s="4"/>
    </row>
    <row r="729" spans="1:18" ht="16.5" customHeight="1">
      <c r="A729" s="4"/>
      <c r="B729" s="4"/>
      <c r="C729" s="34"/>
      <c r="D729" s="4"/>
      <c r="E729" s="4"/>
      <c r="F729" s="4"/>
      <c r="G729" s="4"/>
      <c r="H729" s="4"/>
      <c r="I729" s="4"/>
      <c r="J729" s="4"/>
      <c r="K729" s="4"/>
      <c r="L729" s="4"/>
      <c r="M729" s="4"/>
      <c r="N729" s="4"/>
      <c r="P729" s="4"/>
      <c r="Q729" s="4"/>
      <c r="R729" s="4"/>
    </row>
    <row r="730" spans="1:18" ht="16.5" customHeight="1">
      <c r="A730" s="4"/>
      <c r="B730" s="4"/>
      <c r="C730" s="34"/>
      <c r="D730" s="4"/>
      <c r="E730" s="4"/>
      <c r="F730" s="4"/>
      <c r="G730" s="4"/>
      <c r="H730" s="4"/>
      <c r="I730" s="4"/>
      <c r="J730" s="4"/>
      <c r="K730" s="4"/>
      <c r="L730" s="4"/>
      <c r="M730" s="4"/>
      <c r="N730" s="4"/>
      <c r="P730" s="4"/>
      <c r="Q730" s="4"/>
      <c r="R730" s="4"/>
    </row>
    <row r="731" spans="1:18" ht="16.5" customHeight="1">
      <c r="A731" s="4"/>
      <c r="B731" s="4"/>
      <c r="C731" s="34"/>
      <c r="D731" s="4"/>
      <c r="E731" s="4"/>
      <c r="F731" s="4"/>
      <c r="G731" s="4"/>
      <c r="H731" s="4"/>
      <c r="I731" s="4"/>
      <c r="J731" s="4"/>
      <c r="K731" s="4"/>
      <c r="L731" s="4"/>
      <c r="M731" s="4"/>
      <c r="N731" s="4"/>
      <c r="P731" s="4"/>
      <c r="Q731" s="4"/>
      <c r="R731" s="4"/>
    </row>
    <row r="732" spans="1:18" ht="16.5" customHeight="1">
      <c r="A732" s="4"/>
      <c r="B732" s="4"/>
      <c r="C732" s="34"/>
      <c r="D732" s="4"/>
      <c r="E732" s="4"/>
      <c r="F732" s="4"/>
      <c r="G732" s="4"/>
      <c r="H732" s="4"/>
      <c r="I732" s="4"/>
      <c r="J732" s="4"/>
      <c r="K732" s="4"/>
      <c r="L732" s="4"/>
      <c r="M732" s="4"/>
      <c r="N732" s="4"/>
      <c r="P732" s="4"/>
      <c r="Q732" s="4"/>
      <c r="R732" s="4"/>
    </row>
    <row r="733" spans="1:18" ht="16.5" customHeight="1">
      <c r="A733" s="4"/>
      <c r="B733" s="4"/>
      <c r="C733" s="34"/>
      <c r="D733" s="4"/>
      <c r="E733" s="4"/>
      <c r="F733" s="4"/>
      <c r="G733" s="4"/>
      <c r="H733" s="4"/>
      <c r="I733" s="4"/>
      <c r="J733" s="4"/>
      <c r="K733" s="4"/>
      <c r="L733" s="4"/>
      <c r="M733" s="4"/>
      <c r="N733" s="4"/>
      <c r="P733" s="4"/>
      <c r="Q733" s="4"/>
      <c r="R733" s="4"/>
    </row>
    <row r="734" spans="1:18" ht="16.5" customHeight="1">
      <c r="A734" s="4"/>
      <c r="B734" s="4"/>
      <c r="C734" s="34"/>
      <c r="D734" s="4"/>
      <c r="E734" s="4"/>
      <c r="F734" s="4"/>
      <c r="G734" s="4"/>
      <c r="H734" s="4"/>
      <c r="I734" s="4"/>
      <c r="J734" s="4"/>
      <c r="K734" s="4"/>
      <c r="L734" s="4"/>
      <c r="M734" s="4"/>
      <c r="N734" s="4"/>
      <c r="P734" s="4"/>
      <c r="Q734" s="4"/>
      <c r="R734" s="4"/>
    </row>
    <row r="735" spans="1:18" ht="16.5" customHeight="1">
      <c r="A735" s="4"/>
      <c r="B735" s="4"/>
      <c r="C735" s="34"/>
      <c r="D735" s="4"/>
      <c r="E735" s="4"/>
      <c r="F735" s="4"/>
      <c r="G735" s="4"/>
      <c r="H735" s="4"/>
      <c r="I735" s="4"/>
      <c r="J735" s="4"/>
      <c r="K735" s="4"/>
      <c r="L735" s="4"/>
      <c r="M735" s="4"/>
      <c r="N735" s="4"/>
      <c r="P735" s="4"/>
      <c r="Q735" s="4"/>
      <c r="R735" s="4"/>
    </row>
    <row r="736" spans="1:18" ht="16.5" customHeight="1">
      <c r="A736" s="4"/>
      <c r="B736" s="4"/>
      <c r="C736" s="34"/>
      <c r="D736" s="4"/>
      <c r="E736" s="4"/>
      <c r="F736" s="4"/>
      <c r="G736" s="4"/>
      <c r="H736" s="4"/>
      <c r="I736" s="4"/>
      <c r="J736" s="4"/>
      <c r="K736" s="4"/>
      <c r="L736" s="4"/>
      <c r="M736" s="4"/>
      <c r="N736" s="4"/>
      <c r="P736" s="4"/>
      <c r="Q736" s="4"/>
      <c r="R736" s="4"/>
    </row>
    <row r="737" spans="1:18" ht="16.5" customHeight="1">
      <c r="A737" s="4"/>
      <c r="B737" s="4"/>
      <c r="C737" s="34"/>
      <c r="D737" s="4"/>
      <c r="E737" s="4"/>
      <c r="F737" s="4"/>
      <c r="G737" s="4"/>
      <c r="H737" s="4"/>
      <c r="I737" s="4"/>
      <c r="J737" s="4"/>
      <c r="K737" s="4"/>
      <c r="L737" s="4"/>
      <c r="M737" s="4"/>
      <c r="N737" s="4"/>
      <c r="P737" s="4"/>
      <c r="Q737" s="4"/>
      <c r="R737" s="4"/>
    </row>
    <row r="738" spans="1:18" ht="16.5" customHeight="1">
      <c r="A738" s="4"/>
      <c r="B738" s="4"/>
      <c r="C738" s="34"/>
      <c r="D738" s="4"/>
      <c r="E738" s="4"/>
      <c r="F738" s="4"/>
      <c r="G738" s="4"/>
      <c r="H738" s="4"/>
      <c r="I738" s="4"/>
      <c r="J738" s="4"/>
      <c r="K738" s="4"/>
      <c r="L738" s="4"/>
      <c r="M738" s="4"/>
      <c r="N738" s="4"/>
      <c r="P738" s="4"/>
      <c r="Q738" s="4"/>
      <c r="R738" s="4"/>
    </row>
    <row r="739" spans="1:18" ht="16.5" customHeight="1">
      <c r="A739" s="4"/>
      <c r="B739" s="4"/>
      <c r="C739" s="34"/>
      <c r="D739" s="4"/>
      <c r="E739" s="4"/>
      <c r="F739" s="4"/>
      <c r="G739" s="4"/>
      <c r="H739" s="4"/>
      <c r="I739" s="4"/>
      <c r="J739" s="4"/>
      <c r="K739" s="4"/>
      <c r="L739" s="4"/>
      <c r="M739" s="4"/>
      <c r="N739" s="4"/>
      <c r="P739" s="4"/>
      <c r="Q739" s="4"/>
      <c r="R739" s="4"/>
    </row>
    <row r="740" spans="1:18" ht="16.5" customHeight="1">
      <c r="A740" s="4"/>
      <c r="B740" s="4"/>
      <c r="C740" s="34"/>
      <c r="D740" s="4"/>
      <c r="E740" s="4"/>
      <c r="F740" s="4"/>
      <c r="G740" s="4"/>
      <c r="H740" s="4"/>
      <c r="I740" s="4"/>
      <c r="J740" s="4"/>
      <c r="K740" s="4"/>
      <c r="L740" s="4"/>
      <c r="M740" s="4"/>
      <c r="N740" s="4"/>
      <c r="P740" s="4"/>
      <c r="Q740" s="4"/>
      <c r="R740" s="4"/>
    </row>
    <row r="741" spans="1:18" ht="16.5" customHeight="1">
      <c r="A741" s="4"/>
      <c r="B741" s="4"/>
      <c r="C741" s="34"/>
      <c r="D741" s="4"/>
      <c r="E741" s="4"/>
      <c r="F741" s="4"/>
      <c r="G741" s="4"/>
      <c r="H741" s="4"/>
      <c r="I741" s="4"/>
      <c r="J741" s="4"/>
      <c r="K741" s="4"/>
      <c r="L741" s="4"/>
      <c r="M741" s="4"/>
      <c r="N741" s="4"/>
      <c r="P741" s="4"/>
      <c r="Q741" s="4"/>
      <c r="R741" s="4"/>
    </row>
    <row r="742" spans="1:18" ht="16.5" customHeight="1">
      <c r="A742" s="4"/>
      <c r="B742" s="4"/>
      <c r="C742" s="34"/>
      <c r="D742" s="4"/>
      <c r="E742" s="4"/>
      <c r="F742" s="4"/>
      <c r="G742" s="4"/>
      <c r="H742" s="4"/>
      <c r="I742" s="4"/>
      <c r="J742" s="4"/>
      <c r="K742" s="4"/>
      <c r="L742" s="4"/>
      <c r="M742" s="4"/>
      <c r="N742" s="4"/>
      <c r="P742" s="4"/>
      <c r="Q742" s="4"/>
      <c r="R742" s="4"/>
    </row>
    <row r="743" spans="1:18" ht="16.5" customHeight="1">
      <c r="A743" s="4"/>
      <c r="B743" s="4"/>
      <c r="C743" s="34"/>
      <c r="D743" s="4"/>
      <c r="E743" s="4"/>
      <c r="F743" s="4"/>
      <c r="G743" s="4"/>
      <c r="H743" s="4"/>
      <c r="I743" s="4"/>
      <c r="J743" s="4"/>
      <c r="K743" s="4"/>
      <c r="L743" s="4"/>
      <c r="M743" s="4"/>
      <c r="N743" s="4"/>
      <c r="P743" s="4"/>
      <c r="Q743" s="4"/>
      <c r="R743" s="4"/>
    </row>
    <row r="744" spans="1:18" ht="16.5" customHeight="1">
      <c r="A744" s="4"/>
      <c r="B744" s="4"/>
      <c r="C744" s="34"/>
      <c r="D744" s="4"/>
      <c r="E744" s="4"/>
      <c r="F744" s="4"/>
      <c r="G744" s="4"/>
      <c r="H744" s="4"/>
      <c r="I744" s="4"/>
      <c r="J744" s="4"/>
      <c r="K744" s="4"/>
      <c r="L744" s="4"/>
      <c r="M744" s="4"/>
      <c r="N744" s="4"/>
      <c r="P744" s="4"/>
      <c r="Q744" s="4"/>
      <c r="R744" s="4"/>
    </row>
    <row r="745" spans="1:18" ht="16.5" customHeight="1">
      <c r="A745" s="4"/>
      <c r="B745" s="4"/>
      <c r="C745" s="34"/>
      <c r="D745" s="4"/>
      <c r="E745" s="4"/>
      <c r="F745" s="4"/>
      <c r="G745" s="4"/>
      <c r="H745" s="4"/>
      <c r="I745" s="4"/>
      <c r="J745" s="4"/>
      <c r="K745" s="4"/>
      <c r="L745" s="4"/>
      <c r="M745" s="4"/>
      <c r="N745" s="4"/>
      <c r="P745" s="4"/>
      <c r="Q745" s="4"/>
      <c r="R745" s="4"/>
    </row>
    <row r="746" spans="1:18" ht="16.5" customHeight="1">
      <c r="A746" s="4"/>
      <c r="B746" s="4"/>
      <c r="C746" s="34"/>
      <c r="D746" s="4"/>
      <c r="E746" s="4"/>
      <c r="F746" s="4"/>
      <c r="G746" s="4"/>
      <c r="H746" s="4"/>
      <c r="I746" s="4"/>
      <c r="J746" s="4"/>
      <c r="K746" s="4"/>
      <c r="L746" s="4"/>
      <c r="M746" s="4"/>
      <c r="N746" s="4"/>
      <c r="P746" s="4"/>
      <c r="Q746" s="4"/>
      <c r="R746" s="4"/>
    </row>
    <row r="747" spans="1:18" ht="16.5" customHeight="1">
      <c r="A747" s="4"/>
      <c r="B747" s="4"/>
      <c r="C747" s="34"/>
      <c r="D747" s="4"/>
      <c r="E747" s="4"/>
      <c r="F747" s="4"/>
      <c r="G747" s="4"/>
      <c r="H747" s="4"/>
      <c r="I747" s="4"/>
      <c r="J747" s="4"/>
      <c r="K747" s="4"/>
      <c r="L747" s="4"/>
      <c r="M747" s="4"/>
      <c r="N747" s="4"/>
      <c r="P747" s="4"/>
      <c r="Q747" s="4"/>
      <c r="R747" s="4"/>
    </row>
    <row r="748" spans="1:18" ht="16.5" customHeight="1">
      <c r="A748" s="4"/>
      <c r="B748" s="4"/>
      <c r="C748" s="34"/>
      <c r="D748" s="4"/>
      <c r="E748" s="4"/>
      <c r="F748" s="4"/>
      <c r="G748" s="4"/>
      <c r="H748" s="4"/>
      <c r="I748" s="4"/>
      <c r="J748" s="4"/>
      <c r="K748" s="4"/>
      <c r="L748" s="4"/>
      <c r="M748" s="4"/>
      <c r="N748" s="4"/>
      <c r="P748" s="4"/>
      <c r="Q748" s="4"/>
      <c r="R748" s="4"/>
    </row>
    <row r="749" spans="1:18" ht="16.5" customHeight="1">
      <c r="A749" s="4"/>
      <c r="B749" s="4"/>
      <c r="C749" s="34"/>
      <c r="D749" s="4"/>
      <c r="E749" s="4"/>
      <c r="F749" s="4"/>
      <c r="G749" s="4"/>
      <c r="H749" s="4"/>
      <c r="I749" s="4"/>
      <c r="J749" s="4"/>
      <c r="K749" s="4"/>
      <c r="L749" s="4"/>
      <c r="M749" s="4"/>
      <c r="N749" s="4"/>
      <c r="P749" s="4"/>
      <c r="Q749" s="4"/>
      <c r="R749" s="4"/>
    </row>
    <row r="750" spans="1:18" ht="16.5" customHeight="1">
      <c r="A750" s="4"/>
      <c r="B750" s="4"/>
      <c r="C750" s="34"/>
      <c r="D750" s="4"/>
      <c r="E750" s="4"/>
      <c r="F750" s="4"/>
      <c r="G750" s="4"/>
      <c r="H750" s="4"/>
      <c r="I750" s="4"/>
      <c r="J750" s="4"/>
      <c r="K750" s="4"/>
      <c r="L750" s="4"/>
      <c r="M750" s="4"/>
      <c r="N750" s="4"/>
      <c r="P750" s="4"/>
      <c r="Q750" s="4"/>
      <c r="R750" s="4"/>
    </row>
    <row r="751" spans="1:18" ht="16.5" customHeight="1">
      <c r="A751" s="4"/>
      <c r="B751" s="4"/>
      <c r="C751" s="34"/>
      <c r="D751" s="4"/>
      <c r="E751" s="4"/>
      <c r="F751" s="4"/>
      <c r="G751" s="4"/>
      <c r="H751" s="4"/>
      <c r="I751" s="4"/>
      <c r="J751" s="4"/>
      <c r="K751" s="4"/>
      <c r="L751" s="4"/>
      <c r="M751" s="4"/>
      <c r="N751" s="4"/>
      <c r="P751" s="4"/>
      <c r="Q751" s="4"/>
      <c r="R751" s="4"/>
    </row>
    <row r="752" spans="1:18" ht="16.5" customHeight="1">
      <c r="A752" s="4"/>
      <c r="B752" s="4"/>
      <c r="C752" s="34"/>
      <c r="D752" s="4"/>
      <c r="E752" s="4"/>
      <c r="F752" s="4"/>
      <c r="G752" s="4"/>
      <c r="H752" s="4"/>
      <c r="I752" s="4"/>
      <c r="J752" s="4"/>
      <c r="K752" s="4"/>
      <c r="L752" s="4"/>
      <c r="M752" s="4"/>
      <c r="N752" s="4"/>
      <c r="P752" s="4"/>
      <c r="Q752" s="4"/>
      <c r="R752" s="4"/>
    </row>
    <row r="753" spans="1:18" ht="16.5" customHeight="1">
      <c r="A753" s="4"/>
      <c r="B753" s="4"/>
      <c r="C753" s="34"/>
      <c r="D753" s="4"/>
      <c r="E753" s="4"/>
      <c r="F753" s="4"/>
      <c r="G753" s="4"/>
      <c r="H753" s="4"/>
      <c r="I753" s="4"/>
      <c r="J753" s="4"/>
      <c r="K753" s="4"/>
      <c r="L753" s="4"/>
      <c r="M753" s="4"/>
      <c r="N753" s="4"/>
      <c r="P753" s="4"/>
      <c r="Q753" s="4"/>
      <c r="R753" s="4"/>
    </row>
    <row r="754" spans="1:18" ht="16.5" customHeight="1">
      <c r="A754" s="4"/>
      <c r="B754" s="4"/>
      <c r="C754" s="34"/>
      <c r="D754" s="4"/>
      <c r="E754" s="4"/>
      <c r="F754" s="4"/>
      <c r="G754" s="4"/>
      <c r="H754" s="4"/>
      <c r="I754" s="4"/>
      <c r="J754" s="4"/>
      <c r="K754" s="4"/>
      <c r="L754" s="4"/>
      <c r="M754" s="4"/>
      <c r="N754" s="4"/>
      <c r="P754" s="4"/>
      <c r="Q754" s="4"/>
      <c r="R754" s="4"/>
    </row>
    <row r="755" spans="1:18" ht="16.5" customHeight="1">
      <c r="A755" s="4"/>
      <c r="B755" s="4"/>
      <c r="C755" s="34"/>
      <c r="D755" s="4"/>
      <c r="E755" s="4"/>
      <c r="F755" s="4"/>
      <c r="G755" s="4"/>
      <c r="H755" s="4"/>
      <c r="I755" s="4"/>
      <c r="J755" s="4"/>
      <c r="K755" s="4"/>
      <c r="L755" s="4"/>
      <c r="M755" s="4"/>
      <c r="N755" s="4"/>
      <c r="P755" s="4"/>
      <c r="Q755" s="4"/>
      <c r="R755" s="4"/>
    </row>
    <row r="756" spans="1:18" ht="16.5" customHeight="1">
      <c r="A756" s="4"/>
      <c r="B756" s="4"/>
      <c r="C756" s="34"/>
      <c r="D756" s="4"/>
      <c r="E756" s="4"/>
      <c r="F756" s="4"/>
      <c r="G756" s="4"/>
      <c r="H756" s="4"/>
      <c r="I756" s="4"/>
      <c r="J756" s="4"/>
      <c r="K756" s="4"/>
      <c r="L756" s="4"/>
      <c r="M756" s="4"/>
      <c r="N756" s="4"/>
      <c r="P756" s="4"/>
      <c r="Q756" s="4"/>
      <c r="R756" s="4"/>
    </row>
    <row r="757" spans="1:18" ht="16.5" customHeight="1">
      <c r="A757" s="4"/>
      <c r="B757" s="4"/>
      <c r="C757" s="34"/>
      <c r="D757" s="4"/>
      <c r="E757" s="4"/>
      <c r="F757" s="4"/>
      <c r="G757" s="4"/>
      <c r="H757" s="4"/>
      <c r="I757" s="4"/>
      <c r="J757" s="4"/>
      <c r="K757" s="4"/>
      <c r="L757" s="4"/>
      <c r="M757" s="4"/>
      <c r="N757" s="4"/>
      <c r="P757" s="4"/>
      <c r="Q757" s="4"/>
      <c r="R757" s="4"/>
    </row>
    <row r="758" spans="1:18" ht="16.5" customHeight="1">
      <c r="A758" s="4"/>
      <c r="B758" s="4"/>
      <c r="C758" s="34"/>
      <c r="D758" s="4"/>
      <c r="E758" s="4"/>
      <c r="F758" s="4"/>
      <c r="G758" s="4"/>
      <c r="H758" s="4"/>
      <c r="I758" s="4"/>
      <c r="J758" s="4"/>
      <c r="K758" s="4"/>
      <c r="L758" s="4"/>
      <c r="M758" s="4"/>
      <c r="N758" s="4"/>
      <c r="P758" s="4"/>
      <c r="Q758" s="4"/>
      <c r="R758" s="4"/>
    </row>
    <row r="759" spans="1:18" ht="16.5" customHeight="1">
      <c r="A759" s="4"/>
      <c r="B759" s="4"/>
      <c r="C759" s="34"/>
      <c r="D759" s="4"/>
      <c r="E759" s="4"/>
      <c r="F759" s="4"/>
      <c r="G759" s="4"/>
      <c r="H759" s="4"/>
      <c r="I759" s="4"/>
      <c r="J759" s="4"/>
      <c r="K759" s="4"/>
      <c r="L759" s="4"/>
      <c r="M759" s="4"/>
      <c r="N759" s="4"/>
      <c r="P759" s="4"/>
      <c r="Q759" s="4"/>
      <c r="R759" s="4"/>
    </row>
    <row r="760" spans="1:18" ht="16.5" customHeight="1">
      <c r="A760" s="4"/>
      <c r="B760" s="4"/>
      <c r="C760" s="34"/>
      <c r="D760" s="4"/>
      <c r="E760" s="4"/>
      <c r="F760" s="4"/>
      <c r="G760" s="4"/>
      <c r="H760" s="4"/>
      <c r="I760" s="4"/>
      <c r="J760" s="4"/>
      <c r="K760" s="4"/>
      <c r="L760" s="4"/>
      <c r="M760" s="4"/>
      <c r="N760" s="4"/>
      <c r="P760" s="4"/>
      <c r="Q760" s="4"/>
      <c r="R760" s="4"/>
    </row>
    <row r="761" spans="1:18" ht="16.5" customHeight="1">
      <c r="A761" s="4"/>
      <c r="B761" s="4"/>
      <c r="C761" s="34"/>
      <c r="D761" s="4"/>
      <c r="E761" s="4"/>
      <c r="F761" s="4"/>
      <c r="G761" s="4"/>
      <c r="H761" s="4"/>
      <c r="I761" s="4"/>
      <c r="J761" s="4"/>
      <c r="K761" s="4"/>
      <c r="L761" s="4"/>
      <c r="M761" s="4"/>
      <c r="N761" s="4"/>
      <c r="P761" s="4"/>
      <c r="Q761" s="4"/>
      <c r="R761" s="4"/>
    </row>
    <row r="762" spans="1:18" ht="16.5" customHeight="1">
      <c r="A762" s="4"/>
      <c r="B762" s="4"/>
      <c r="C762" s="34"/>
      <c r="D762" s="4"/>
      <c r="E762" s="4"/>
      <c r="F762" s="4"/>
      <c r="G762" s="4"/>
      <c r="H762" s="4"/>
      <c r="I762" s="4"/>
      <c r="J762" s="4"/>
      <c r="K762" s="4"/>
      <c r="L762" s="4"/>
      <c r="M762" s="4"/>
      <c r="N762" s="4"/>
      <c r="P762" s="4"/>
      <c r="Q762" s="4"/>
      <c r="R762" s="4"/>
    </row>
    <row r="763" spans="1:18" ht="16.5" customHeight="1">
      <c r="A763" s="4"/>
      <c r="B763" s="4"/>
      <c r="C763" s="34"/>
      <c r="D763" s="4"/>
      <c r="E763" s="4"/>
      <c r="F763" s="4"/>
      <c r="G763" s="4"/>
      <c r="H763" s="4"/>
      <c r="I763" s="4"/>
      <c r="J763" s="4"/>
      <c r="K763" s="4"/>
      <c r="L763" s="4"/>
      <c r="M763" s="4"/>
      <c r="N763" s="4"/>
      <c r="P763" s="4"/>
      <c r="Q763" s="4"/>
      <c r="R763" s="4"/>
    </row>
    <row r="764" spans="1:18" ht="16.5" customHeight="1">
      <c r="A764" s="4"/>
      <c r="B764" s="4"/>
      <c r="C764" s="34"/>
      <c r="D764" s="4"/>
      <c r="E764" s="4"/>
      <c r="F764" s="4"/>
      <c r="G764" s="4"/>
      <c r="H764" s="4"/>
      <c r="I764" s="4"/>
      <c r="J764" s="4"/>
      <c r="K764" s="4"/>
      <c r="L764" s="4"/>
      <c r="M764" s="4"/>
      <c r="N764" s="4"/>
      <c r="P764" s="4"/>
      <c r="Q764" s="4"/>
      <c r="R764" s="4"/>
    </row>
    <row r="765" spans="1:18" ht="16.5" customHeight="1">
      <c r="A765" s="4"/>
      <c r="B765" s="4"/>
      <c r="C765" s="34"/>
      <c r="D765" s="4"/>
      <c r="E765" s="4"/>
      <c r="F765" s="4"/>
      <c r="G765" s="4"/>
      <c r="H765" s="4"/>
      <c r="I765" s="4"/>
      <c r="J765" s="4"/>
      <c r="K765" s="4"/>
      <c r="L765" s="4"/>
      <c r="M765" s="4"/>
      <c r="N765" s="4"/>
      <c r="P765" s="4"/>
      <c r="Q765" s="4"/>
      <c r="R765" s="4"/>
    </row>
    <row r="766" spans="1:18" ht="16.5" customHeight="1">
      <c r="A766" s="4"/>
      <c r="B766" s="4"/>
      <c r="C766" s="34"/>
      <c r="D766" s="4"/>
      <c r="E766" s="4"/>
      <c r="F766" s="4"/>
      <c r="G766" s="4"/>
      <c r="H766" s="4"/>
      <c r="I766" s="4"/>
      <c r="J766" s="4"/>
      <c r="K766" s="4"/>
      <c r="L766" s="4"/>
      <c r="M766" s="4"/>
      <c r="N766" s="4"/>
      <c r="P766" s="4"/>
      <c r="Q766" s="4"/>
      <c r="R766" s="4"/>
    </row>
    <row r="767" spans="1:18" ht="16.5" customHeight="1">
      <c r="A767" s="4"/>
      <c r="B767" s="4"/>
      <c r="C767" s="34"/>
      <c r="D767" s="4"/>
      <c r="E767" s="4"/>
      <c r="F767" s="4"/>
      <c r="G767" s="4"/>
      <c r="H767" s="4"/>
      <c r="I767" s="4"/>
      <c r="J767" s="4"/>
      <c r="K767" s="4"/>
      <c r="L767" s="4"/>
      <c r="M767" s="4"/>
      <c r="N767" s="4"/>
      <c r="P767" s="4"/>
      <c r="Q767" s="4"/>
      <c r="R767" s="4"/>
    </row>
    <row r="768" spans="1:18" ht="16.5" customHeight="1">
      <c r="A768" s="4"/>
      <c r="B768" s="4"/>
      <c r="C768" s="34"/>
      <c r="D768" s="4"/>
      <c r="E768" s="4"/>
      <c r="F768" s="4"/>
      <c r="G768" s="4"/>
      <c r="H768" s="4"/>
      <c r="I768" s="4"/>
      <c r="J768" s="4"/>
      <c r="K768" s="4"/>
      <c r="L768" s="4"/>
      <c r="M768" s="4"/>
      <c r="N768" s="4"/>
      <c r="P768" s="4"/>
      <c r="Q768" s="4"/>
      <c r="R768" s="4"/>
    </row>
    <row r="769" spans="1:18" ht="16.5" customHeight="1">
      <c r="A769" s="4"/>
      <c r="B769" s="4"/>
      <c r="C769" s="34"/>
      <c r="D769" s="4"/>
      <c r="E769" s="4"/>
      <c r="F769" s="4"/>
      <c r="G769" s="4"/>
      <c r="H769" s="4"/>
      <c r="I769" s="4"/>
      <c r="J769" s="4"/>
      <c r="K769" s="4"/>
      <c r="L769" s="4"/>
      <c r="M769" s="4"/>
      <c r="N769" s="4"/>
      <c r="P769" s="4"/>
      <c r="Q769" s="4"/>
      <c r="R769" s="4"/>
    </row>
    <row r="770" spans="1:18" ht="16.5" customHeight="1">
      <c r="A770" s="4"/>
      <c r="B770" s="4"/>
      <c r="C770" s="34"/>
      <c r="D770" s="4"/>
      <c r="E770" s="4"/>
      <c r="F770" s="4"/>
      <c r="G770" s="4"/>
      <c r="H770" s="4"/>
      <c r="I770" s="4"/>
      <c r="J770" s="4"/>
      <c r="K770" s="4"/>
      <c r="L770" s="4"/>
      <c r="M770" s="4"/>
      <c r="N770" s="4"/>
      <c r="P770" s="4"/>
      <c r="Q770" s="4"/>
      <c r="R770" s="4"/>
    </row>
    <row r="771" spans="1:18" ht="16.5" customHeight="1">
      <c r="A771" s="4"/>
      <c r="B771" s="4"/>
      <c r="C771" s="34"/>
      <c r="D771" s="4"/>
      <c r="E771" s="4"/>
      <c r="F771" s="4"/>
      <c r="G771" s="4"/>
      <c r="H771" s="4"/>
      <c r="I771" s="4"/>
      <c r="J771" s="4"/>
      <c r="K771" s="4"/>
      <c r="L771" s="4"/>
      <c r="M771" s="4"/>
      <c r="N771" s="4"/>
      <c r="P771" s="4"/>
      <c r="Q771" s="4"/>
      <c r="R771" s="4"/>
    </row>
    <row r="772" spans="1:18" ht="16.5" customHeight="1">
      <c r="A772" s="4"/>
      <c r="B772" s="4"/>
      <c r="C772" s="34"/>
      <c r="D772" s="4"/>
      <c r="E772" s="4"/>
      <c r="F772" s="4"/>
      <c r="G772" s="4"/>
      <c r="H772" s="4"/>
      <c r="I772" s="4"/>
      <c r="J772" s="4"/>
      <c r="K772" s="4"/>
      <c r="L772" s="4"/>
      <c r="M772" s="4"/>
      <c r="N772" s="4"/>
      <c r="P772" s="4"/>
      <c r="Q772" s="4"/>
      <c r="R772" s="4"/>
    </row>
    <row r="773" spans="1:18" ht="16.5" customHeight="1">
      <c r="A773" s="4"/>
      <c r="B773" s="4"/>
      <c r="C773" s="34"/>
      <c r="D773" s="4"/>
      <c r="E773" s="4"/>
      <c r="F773" s="4"/>
      <c r="G773" s="4"/>
      <c r="H773" s="4"/>
      <c r="I773" s="4"/>
      <c r="J773" s="4"/>
      <c r="K773" s="4"/>
      <c r="L773" s="4"/>
      <c r="M773" s="4"/>
      <c r="N773" s="4"/>
      <c r="P773" s="4"/>
      <c r="Q773" s="4"/>
      <c r="R773" s="4"/>
    </row>
    <row r="774" spans="1:18" ht="16.5" customHeight="1">
      <c r="A774" s="4"/>
      <c r="B774" s="4"/>
      <c r="C774" s="34"/>
      <c r="D774" s="4"/>
      <c r="E774" s="4"/>
      <c r="F774" s="4"/>
      <c r="G774" s="4"/>
      <c r="H774" s="4"/>
      <c r="I774" s="4"/>
      <c r="J774" s="4"/>
      <c r="K774" s="4"/>
      <c r="L774" s="4"/>
      <c r="M774" s="4"/>
      <c r="N774" s="4"/>
      <c r="P774" s="4"/>
      <c r="Q774" s="4"/>
      <c r="R774" s="4"/>
    </row>
    <row r="775" spans="1:18" ht="16.5" customHeight="1">
      <c r="A775" s="4"/>
      <c r="B775" s="4"/>
      <c r="C775" s="34"/>
      <c r="D775" s="4"/>
      <c r="E775" s="4"/>
      <c r="F775" s="4"/>
      <c r="G775" s="4"/>
      <c r="H775" s="4"/>
      <c r="I775" s="4"/>
      <c r="J775" s="4"/>
      <c r="K775" s="4"/>
      <c r="L775" s="4"/>
      <c r="M775" s="4"/>
      <c r="N775" s="4"/>
      <c r="P775" s="4"/>
      <c r="Q775" s="4"/>
      <c r="R775" s="4"/>
    </row>
    <row r="776" spans="1:18" ht="16.5" customHeight="1">
      <c r="A776" s="4"/>
      <c r="B776" s="4"/>
      <c r="C776" s="34"/>
      <c r="D776" s="4"/>
      <c r="E776" s="4"/>
      <c r="F776" s="4"/>
      <c r="G776" s="4"/>
      <c r="H776" s="4"/>
      <c r="I776" s="4"/>
      <c r="J776" s="4"/>
      <c r="K776" s="4"/>
      <c r="L776" s="4"/>
      <c r="M776" s="4"/>
      <c r="N776" s="4"/>
      <c r="P776" s="4"/>
      <c r="Q776" s="4"/>
      <c r="R776" s="4"/>
    </row>
    <row r="777" spans="1:18" ht="16.5" customHeight="1">
      <c r="A777" s="4"/>
      <c r="B777" s="4"/>
      <c r="C777" s="34"/>
      <c r="D777" s="4"/>
      <c r="E777" s="4"/>
      <c r="F777" s="4"/>
      <c r="G777" s="4"/>
      <c r="H777" s="4"/>
      <c r="I777" s="4"/>
      <c r="J777" s="4"/>
      <c r="K777" s="4"/>
      <c r="L777" s="4"/>
      <c r="M777" s="4"/>
      <c r="N777" s="4"/>
      <c r="P777" s="4"/>
      <c r="Q777" s="4"/>
      <c r="R777" s="4"/>
    </row>
    <row r="778" spans="1:18" ht="16.5" customHeight="1">
      <c r="A778" s="4"/>
      <c r="B778" s="4"/>
      <c r="C778" s="34"/>
      <c r="D778" s="4"/>
      <c r="E778" s="4"/>
      <c r="F778" s="4"/>
      <c r="G778" s="4"/>
      <c r="H778" s="4"/>
      <c r="I778" s="4"/>
      <c r="J778" s="4"/>
      <c r="K778" s="4"/>
      <c r="L778" s="4"/>
      <c r="M778" s="4"/>
      <c r="N778" s="4"/>
      <c r="P778" s="4"/>
      <c r="Q778" s="4"/>
      <c r="R778" s="4"/>
    </row>
    <row r="779" spans="1:18" ht="16.5" customHeight="1">
      <c r="A779" s="4"/>
      <c r="B779" s="4"/>
      <c r="C779" s="34"/>
      <c r="D779" s="4"/>
      <c r="E779" s="4"/>
      <c r="F779" s="4"/>
      <c r="G779" s="4"/>
      <c r="H779" s="4"/>
      <c r="I779" s="4"/>
      <c r="J779" s="4"/>
      <c r="K779" s="4"/>
      <c r="L779" s="4"/>
      <c r="M779" s="4"/>
      <c r="N779" s="4"/>
      <c r="P779" s="4"/>
      <c r="Q779" s="4"/>
      <c r="R779" s="4"/>
    </row>
    <row r="780" spans="1:18" ht="16.5" customHeight="1">
      <c r="A780" s="4"/>
      <c r="B780" s="4"/>
      <c r="C780" s="34"/>
      <c r="D780" s="4"/>
      <c r="E780" s="4"/>
      <c r="F780" s="4"/>
      <c r="G780" s="4"/>
      <c r="H780" s="4"/>
      <c r="I780" s="4"/>
      <c r="J780" s="4"/>
      <c r="K780" s="4"/>
      <c r="L780" s="4"/>
      <c r="M780" s="4"/>
      <c r="N780" s="4"/>
      <c r="P780" s="4"/>
      <c r="Q780" s="4"/>
      <c r="R780" s="4"/>
    </row>
    <row r="781" spans="1:18" ht="16.5" customHeight="1">
      <c r="A781" s="4"/>
      <c r="B781" s="4"/>
      <c r="C781" s="34"/>
      <c r="D781" s="4"/>
      <c r="E781" s="4"/>
      <c r="F781" s="4"/>
      <c r="G781" s="4"/>
      <c r="H781" s="4"/>
      <c r="I781" s="4"/>
      <c r="J781" s="4"/>
      <c r="K781" s="4"/>
      <c r="L781" s="4"/>
      <c r="M781" s="4"/>
      <c r="N781" s="4"/>
      <c r="P781" s="4"/>
      <c r="Q781" s="4"/>
      <c r="R781" s="4"/>
    </row>
    <row r="782" spans="1:18" ht="16.5" customHeight="1">
      <c r="A782" s="4"/>
      <c r="B782" s="4"/>
      <c r="C782" s="34"/>
      <c r="D782" s="4"/>
      <c r="E782" s="4"/>
      <c r="F782" s="4"/>
      <c r="G782" s="4"/>
      <c r="H782" s="4"/>
      <c r="I782" s="4"/>
      <c r="J782" s="4"/>
      <c r="K782" s="4"/>
      <c r="L782" s="4"/>
      <c r="M782" s="4"/>
      <c r="N782" s="4"/>
      <c r="P782" s="4"/>
      <c r="Q782" s="4"/>
      <c r="R782" s="4"/>
    </row>
    <row r="783" spans="1:18" ht="16.5" customHeight="1">
      <c r="A783" s="4"/>
      <c r="B783" s="4"/>
      <c r="C783" s="34"/>
      <c r="D783" s="4"/>
      <c r="E783" s="4"/>
      <c r="F783" s="4"/>
      <c r="G783" s="4"/>
      <c r="H783" s="4"/>
      <c r="I783" s="4"/>
      <c r="J783" s="4"/>
      <c r="K783" s="4"/>
      <c r="L783" s="4"/>
      <c r="M783" s="4"/>
      <c r="N783" s="4"/>
      <c r="P783" s="4"/>
      <c r="Q783" s="4"/>
      <c r="R783" s="4"/>
    </row>
    <row r="784" spans="1:18" ht="16.5" customHeight="1">
      <c r="A784" s="4"/>
      <c r="B784" s="4"/>
      <c r="C784" s="34"/>
      <c r="D784" s="4"/>
      <c r="E784" s="4"/>
      <c r="F784" s="4"/>
      <c r="G784" s="4"/>
      <c r="H784" s="4"/>
      <c r="I784" s="4"/>
      <c r="J784" s="4"/>
      <c r="K784" s="4"/>
      <c r="L784" s="4"/>
      <c r="M784" s="4"/>
      <c r="N784" s="4"/>
      <c r="P784" s="4"/>
      <c r="Q784" s="4"/>
      <c r="R784" s="4"/>
    </row>
    <row r="785" spans="1:18" ht="16.5" customHeight="1">
      <c r="A785" s="4"/>
      <c r="B785" s="4"/>
      <c r="C785" s="34"/>
      <c r="D785" s="4"/>
      <c r="E785" s="4"/>
      <c r="F785" s="4"/>
      <c r="G785" s="4"/>
      <c r="H785" s="4"/>
      <c r="I785" s="4"/>
      <c r="J785" s="4"/>
      <c r="K785" s="4"/>
      <c r="L785" s="4"/>
      <c r="M785" s="4"/>
      <c r="N785" s="4"/>
      <c r="P785" s="4"/>
      <c r="Q785" s="4"/>
      <c r="R785" s="4"/>
    </row>
    <row r="786" spans="1:18" ht="16.5" customHeight="1">
      <c r="A786" s="4"/>
      <c r="B786" s="4"/>
      <c r="C786" s="34"/>
      <c r="D786" s="4"/>
      <c r="E786" s="4"/>
      <c r="F786" s="4"/>
      <c r="G786" s="4"/>
      <c r="H786" s="4"/>
      <c r="I786" s="4"/>
      <c r="J786" s="4"/>
      <c r="K786" s="4"/>
      <c r="L786" s="4"/>
      <c r="M786" s="4"/>
      <c r="N786" s="4"/>
      <c r="P786" s="4"/>
      <c r="Q786" s="4"/>
      <c r="R786" s="4"/>
    </row>
    <row r="787" spans="1:18" ht="16.5" customHeight="1">
      <c r="A787" s="4"/>
      <c r="B787" s="4"/>
      <c r="C787" s="34"/>
      <c r="D787" s="4"/>
      <c r="E787" s="4"/>
      <c r="F787" s="4"/>
      <c r="G787" s="4"/>
      <c r="H787" s="4"/>
      <c r="I787" s="4"/>
      <c r="J787" s="4"/>
      <c r="K787" s="4"/>
      <c r="L787" s="4"/>
      <c r="M787" s="4"/>
      <c r="N787" s="4"/>
      <c r="P787" s="4"/>
      <c r="Q787" s="4"/>
      <c r="R787" s="4"/>
    </row>
    <row r="788" spans="1:18" ht="16.5" customHeight="1">
      <c r="A788" s="4"/>
      <c r="B788" s="4"/>
      <c r="C788" s="34"/>
      <c r="D788" s="4"/>
      <c r="E788" s="4"/>
      <c r="F788" s="4"/>
      <c r="G788" s="4"/>
      <c r="H788" s="4"/>
      <c r="I788" s="4"/>
      <c r="J788" s="4"/>
      <c r="K788" s="4"/>
      <c r="L788" s="4"/>
      <c r="M788" s="4"/>
      <c r="N788" s="4"/>
      <c r="P788" s="4"/>
      <c r="Q788" s="4"/>
      <c r="R788" s="4"/>
    </row>
    <row r="789" spans="1:18" ht="16.5" customHeight="1">
      <c r="A789" s="4"/>
      <c r="B789" s="4"/>
      <c r="C789" s="34"/>
      <c r="D789" s="4"/>
      <c r="E789" s="4"/>
      <c r="F789" s="4"/>
      <c r="G789" s="4"/>
      <c r="H789" s="4"/>
      <c r="I789" s="4"/>
      <c r="J789" s="4"/>
      <c r="K789" s="4"/>
      <c r="L789" s="4"/>
      <c r="M789" s="4"/>
      <c r="N789" s="4"/>
      <c r="P789" s="4"/>
      <c r="Q789" s="4"/>
      <c r="R789" s="4"/>
    </row>
    <row r="790" spans="1:18" ht="16.5" customHeight="1">
      <c r="A790" s="4"/>
      <c r="B790" s="4"/>
      <c r="C790" s="34"/>
      <c r="D790" s="4"/>
      <c r="E790" s="4"/>
      <c r="F790" s="4"/>
      <c r="G790" s="4"/>
      <c r="H790" s="4"/>
      <c r="I790" s="4"/>
      <c r="J790" s="4"/>
      <c r="K790" s="4"/>
      <c r="L790" s="4"/>
      <c r="M790" s="4"/>
      <c r="N790" s="4"/>
      <c r="P790" s="4"/>
      <c r="Q790" s="4"/>
      <c r="R790" s="4"/>
    </row>
    <row r="791" spans="1:18" ht="16.5" customHeight="1">
      <c r="A791" s="4"/>
      <c r="B791" s="4"/>
      <c r="C791" s="34"/>
      <c r="D791" s="4"/>
      <c r="E791" s="4"/>
      <c r="F791" s="4"/>
      <c r="G791" s="4"/>
      <c r="H791" s="4"/>
      <c r="I791" s="4"/>
      <c r="J791" s="4"/>
      <c r="K791" s="4"/>
      <c r="L791" s="4"/>
      <c r="M791" s="4"/>
      <c r="N791" s="4"/>
      <c r="P791" s="4"/>
      <c r="Q791" s="4"/>
      <c r="R791" s="4"/>
    </row>
    <row r="792" spans="1:18" ht="16.5" customHeight="1">
      <c r="A792" s="4"/>
      <c r="B792" s="4"/>
      <c r="C792" s="34"/>
      <c r="D792" s="4"/>
      <c r="E792" s="4"/>
      <c r="F792" s="4"/>
      <c r="G792" s="4"/>
      <c r="H792" s="4"/>
      <c r="I792" s="4"/>
      <c r="J792" s="4"/>
      <c r="K792" s="4"/>
      <c r="L792" s="4"/>
      <c r="M792" s="4"/>
      <c r="N792" s="4"/>
      <c r="P792" s="4"/>
      <c r="Q792" s="4"/>
      <c r="R792" s="4"/>
    </row>
    <row r="793" spans="1:18" ht="16.5" customHeight="1">
      <c r="A793" s="4"/>
      <c r="B793" s="4"/>
      <c r="C793" s="34"/>
      <c r="D793" s="4"/>
      <c r="E793" s="4"/>
      <c r="F793" s="4"/>
      <c r="G793" s="4"/>
      <c r="H793" s="4"/>
      <c r="I793" s="4"/>
      <c r="J793" s="4"/>
      <c r="K793" s="4"/>
      <c r="L793" s="4"/>
      <c r="M793" s="4"/>
      <c r="N793" s="4"/>
      <c r="P793" s="4"/>
      <c r="Q793" s="4"/>
      <c r="R793" s="4"/>
    </row>
    <row r="794" spans="1:18" ht="16.5" customHeight="1">
      <c r="A794" s="4"/>
      <c r="B794" s="4"/>
      <c r="C794" s="34"/>
      <c r="D794" s="4"/>
      <c r="E794" s="4"/>
      <c r="F794" s="4"/>
      <c r="G794" s="4"/>
      <c r="H794" s="4"/>
      <c r="I794" s="4"/>
      <c r="J794" s="4"/>
      <c r="K794" s="4"/>
      <c r="L794" s="4"/>
      <c r="M794" s="4"/>
      <c r="N794" s="4"/>
      <c r="P794" s="4"/>
      <c r="Q794" s="4"/>
      <c r="R794" s="4"/>
    </row>
    <row r="795" spans="1:18" ht="16.5" customHeight="1">
      <c r="A795" s="4"/>
      <c r="B795" s="4"/>
      <c r="C795" s="34"/>
      <c r="D795" s="4"/>
      <c r="E795" s="4"/>
      <c r="F795" s="4"/>
      <c r="G795" s="4"/>
      <c r="H795" s="4"/>
      <c r="I795" s="4"/>
      <c r="J795" s="4"/>
      <c r="K795" s="4"/>
      <c r="L795" s="4"/>
      <c r="M795" s="4"/>
      <c r="N795" s="4"/>
      <c r="P795" s="4"/>
      <c r="Q795" s="4"/>
      <c r="R795" s="4"/>
    </row>
    <row r="796" spans="1:18" ht="16.5" customHeight="1">
      <c r="A796" s="4"/>
      <c r="B796" s="4"/>
      <c r="C796" s="34"/>
      <c r="D796" s="4"/>
      <c r="E796" s="4"/>
      <c r="F796" s="4"/>
      <c r="G796" s="4"/>
      <c r="H796" s="4"/>
      <c r="I796" s="4"/>
      <c r="J796" s="4"/>
      <c r="K796" s="4"/>
      <c r="L796" s="4"/>
      <c r="M796" s="4"/>
      <c r="N796" s="4"/>
      <c r="P796" s="4"/>
      <c r="Q796" s="4"/>
      <c r="R796" s="4"/>
    </row>
    <row r="797" spans="1:18" ht="16.5" customHeight="1">
      <c r="A797" s="4"/>
      <c r="B797" s="4"/>
      <c r="C797" s="34"/>
      <c r="D797" s="4"/>
      <c r="E797" s="4"/>
      <c r="F797" s="4"/>
      <c r="G797" s="4"/>
      <c r="H797" s="4"/>
      <c r="I797" s="4"/>
      <c r="J797" s="4"/>
      <c r="K797" s="4"/>
      <c r="L797" s="4"/>
      <c r="M797" s="4"/>
      <c r="N797" s="4"/>
      <c r="P797" s="4"/>
      <c r="Q797" s="4"/>
      <c r="R797" s="4"/>
    </row>
    <row r="798" spans="1:18" ht="16.5" customHeight="1">
      <c r="A798" s="4"/>
      <c r="B798" s="4"/>
      <c r="C798" s="34"/>
      <c r="D798" s="4"/>
      <c r="E798" s="4"/>
      <c r="F798" s="4"/>
      <c r="G798" s="4"/>
      <c r="H798" s="4"/>
      <c r="I798" s="4"/>
      <c r="J798" s="4"/>
      <c r="K798" s="4"/>
      <c r="L798" s="4"/>
      <c r="M798" s="4"/>
      <c r="N798" s="4"/>
      <c r="P798" s="4"/>
      <c r="Q798" s="4"/>
      <c r="R798" s="4"/>
    </row>
    <row r="799" spans="1:18" ht="16.5" customHeight="1">
      <c r="A799" s="4"/>
      <c r="B799" s="4"/>
      <c r="C799" s="34"/>
      <c r="D799" s="4"/>
      <c r="E799" s="4"/>
      <c r="F799" s="4"/>
      <c r="G799" s="4"/>
      <c r="H799" s="4"/>
      <c r="I799" s="4"/>
      <c r="J799" s="4"/>
      <c r="K799" s="4"/>
      <c r="L799" s="4"/>
      <c r="M799" s="4"/>
      <c r="N799" s="4"/>
      <c r="P799" s="4"/>
      <c r="Q799" s="4"/>
      <c r="R799" s="4"/>
    </row>
    <row r="800" spans="1:18" ht="16.5" customHeight="1">
      <c r="A800" s="4"/>
      <c r="B800" s="4"/>
      <c r="C800" s="34"/>
      <c r="D800" s="4"/>
      <c r="E800" s="4"/>
      <c r="F800" s="4"/>
      <c r="G800" s="4"/>
      <c r="H800" s="4"/>
      <c r="I800" s="4"/>
      <c r="J800" s="4"/>
      <c r="K800" s="4"/>
      <c r="L800" s="4"/>
      <c r="M800" s="4"/>
      <c r="N800" s="4"/>
      <c r="P800" s="4"/>
      <c r="Q800" s="4"/>
      <c r="R800" s="4"/>
    </row>
    <row r="801" spans="1:18" ht="16.5" customHeight="1">
      <c r="A801" s="4"/>
      <c r="B801" s="4"/>
      <c r="C801" s="34"/>
      <c r="D801" s="4"/>
      <c r="E801" s="4"/>
      <c r="F801" s="4"/>
      <c r="G801" s="4"/>
      <c r="H801" s="4"/>
      <c r="I801" s="4"/>
      <c r="J801" s="4"/>
      <c r="K801" s="4"/>
      <c r="L801" s="4"/>
      <c r="M801" s="4"/>
      <c r="N801" s="4"/>
      <c r="P801" s="4"/>
      <c r="Q801" s="4"/>
      <c r="R801" s="4"/>
    </row>
    <row r="802" spans="1:18" ht="16.5" customHeight="1">
      <c r="A802" s="4"/>
      <c r="B802" s="4"/>
      <c r="C802" s="34"/>
      <c r="D802" s="4"/>
      <c r="E802" s="4"/>
      <c r="F802" s="4"/>
      <c r="G802" s="4"/>
      <c r="H802" s="4"/>
      <c r="I802" s="4"/>
      <c r="J802" s="4"/>
      <c r="K802" s="4"/>
      <c r="L802" s="4"/>
      <c r="M802" s="4"/>
      <c r="N802" s="4"/>
      <c r="P802" s="4"/>
      <c r="Q802" s="4"/>
      <c r="R802" s="4"/>
    </row>
    <row r="803" spans="1:18" ht="16.5" customHeight="1">
      <c r="A803" s="4"/>
      <c r="B803" s="4"/>
      <c r="C803" s="34"/>
      <c r="D803" s="4"/>
      <c r="E803" s="4"/>
      <c r="F803" s="4"/>
      <c r="G803" s="4"/>
      <c r="H803" s="4"/>
      <c r="I803" s="4"/>
      <c r="J803" s="4"/>
      <c r="K803" s="4"/>
      <c r="L803" s="4"/>
      <c r="M803" s="4"/>
      <c r="N803" s="4"/>
      <c r="P803" s="4"/>
      <c r="Q803" s="4"/>
      <c r="R803" s="4"/>
    </row>
    <row r="804" spans="1:18" ht="16.5" customHeight="1">
      <c r="A804" s="4"/>
      <c r="B804" s="4"/>
      <c r="C804" s="34"/>
      <c r="D804" s="4"/>
      <c r="E804" s="4"/>
      <c r="F804" s="4"/>
      <c r="G804" s="4"/>
      <c r="H804" s="4"/>
      <c r="I804" s="4"/>
      <c r="J804" s="4"/>
      <c r="K804" s="4"/>
      <c r="L804" s="4"/>
      <c r="M804" s="4"/>
      <c r="N804" s="4"/>
      <c r="P804" s="4"/>
      <c r="Q804" s="4"/>
      <c r="R804" s="4"/>
    </row>
    <row r="805" spans="1:18" ht="16.5" customHeight="1">
      <c r="A805" s="4"/>
      <c r="B805" s="4"/>
      <c r="C805" s="34"/>
      <c r="D805" s="4"/>
      <c r="E805" s="4"/>
      <c r="F805" s="4"/>
      <c r="G805" s="4"/>
      <c r="H805" s="4"/>
      <c r="I805" s="4"/>
      <c r="J805" s="4"/>
      <c r="K805" s="4"/>
      <c r="L805" s="4"/>
      <c r="M805" s="4"/>
      <c r="N805" s="4"/>
      <c r="P805" s="4"/>
      <c r="Q805" s="4"/>
      <c r="R805" s="4"/>
    </row>
    <row r="806" spans="1:18" ht="16.5" customHeight="1">
      <c r="A806" s="4"/>
      <c r="B806" s="4"/>
      <c r="C806" s="34"/>
      <c r="D806" s="4"/>
      <c r="E806" s="4"/>
      <c r="F806" s="4"/>
      <c r="G806" s="4"/>
      <c r="H806" s="4"/>
      <c r="I806" s="4"/>
      <c r="J806" s="4"/>
      <c r="K806" s="4"/>
      <c r="L806" s="4"/>
      <c r="M806" s="4"/>
      <c r="N806" s="4"/>
      <c r="P806" s="4"/>
      <c r="Q806" s="4"/>
      <c r="R806" s="4"/>
    </row>
    <row r="807" spans="1:18" ht="16.5" customHeight="1">
      <c r="A807" s="4"/>
      <c r="B807" s="4"/>
      <c r="C807" s="34"/>
      <c r="D807" s="4"/>
      <c r="E807" s="4"/>
      <c r="F807" s="4"/>
      <c r="G807" s="4"/>
      <c r="H807" s="4"/>
      <c r="I807" s="4"/>
      <c r="J807" s="4"/>
      <c r="K807" s="4"/>
      <c r="L807" s="4"/>
      <c r="M807" s="4"/>
      <c r="N807" s="4"/>
      <c r="P807" s="4"/>
      <c r="Q807" s="4"/>
      <c r="R807" s="4"/>
    </row>
    <row r="808" spans="1:18" ht="16.5" customHeight="1">
      <c r="A808" s="4"/>
      <c r="B808" s="4"/>
      <c r="C808" s="34"/>
      <c r="D808" s="4"/>
      <c r="E808" s="4"/>
      <c r="F808" s="4"/>
      <c r="G808" s="4"/>
      <c r="H808" s="4"/>
      <c r="I808" s="4"/>
      <c r="J808" s="4"/>
      <c r="K808" s="4"/>
      <c r="L808" s="4"/>
      <c r="M808" s="4"/>
      <c r="N808" s="4"/>
      <c r="P808" s="4"/>
      <c r="Q808" s="4"/>
      <c r="R808" s="4"/>
    </row>
    <row r="809" spans="1:18" ht="16.5" customHeight="1">
      <c r="A809" s="4"/>
      <c r="B809" s="4"/>
      <c r="C809" s="34"/>
      <c r="D809" s="4"/>
      <c r="E809" s="4"/>
      <c r="F809" s="4"/>
      <c r="G809" s="4"/>
      <c r="H809" s="4"/>
      <c r="I809" s="4"/>
      <c r="J809" s="4"/>
      <c r="K809" s="4"/>
      <c r="L809" s="4"/>
      <c r="M809" s="4"/>
      <c r="N809" s="4"/>
      <c r="P809" s="4"/>
      <c r="Q809" s="4"/>
      <c r="R809" s="4"/>
    </row>
    <row r="810" spans="1:18" ht="16.5" customHeight="1">
      <c r="A810" s="4"/>
      <c r="B810" s="4"/>
      <c r="C810" s="34"/>
      <c r="D810" s="4"/>
      <c r="E810" s="4"/>
      <c r="F810" s="4"/>
      <c r="G810" s="4"/>
      <c r="H810" s="4"/>
      <c r="I810" s="4"/>
      <c r="J810" s="4"/>
      <c r="K810" s="4"/>
      <c r="L810" s="4"/>
      <c r="M810" s="4"/>
      <c r="N810" s="4"/>
      <c r="P810" s="4"/>
      <c r="Q810" s="4"/>
      <c r="R810" s="4"/>
    </row>
    <row r="811" spans="1:18" ht="16.5" customHeight="1">
      <c r="A811" s="4"/>
      <c r="B811" s="4"/>
      <c r="C811" s="34"/>
      <c r="D811" s="4"/>
      <c r="E811" s="4"/>
      <c r="F811" s="4"/>
      <c r="G811" s="4"/>
      <c r="H811" s="4"/>
      <c r="I811" s="4"/>
      <c r="J811" s="4"/>
      <c r="K811" s="4"/>
      <c r="L811" s="4"/>
      <c r="M811" s="4"/>
      <c r="N811" s="4"/>
      <c r="P811" s="4"/>
      <c r="Q811" s="4"/>
      <c r="R811" s="4"/>
    </row>
    <row r="812" spans="1:18" ht="16.5" customHeight="1">
      <c r="A812" s="4"/>
      <c r="B812" s="4"/>
      <c r="C812" s="34"/>
      <c r="D812" s="4"/>
      <c r="E812" s="4"/>
      <c r="F812" s="4"/>
      <c r="G812" s="4"/>
      <c r="H812" s="4"/>
      <c r="I812" s="4"/>
      <c r="J812" s="4"/>
      <c r="K812" s="4"/>
      <c r="L812" s="4"/>
      <c r="M812" s="4"/>
      <c r="N812" s="4"/>
      <c r="P812" s="4"/>
      <c r="Q812" s="4"/>
      <c r="R812" s="4"/>
    </row>
    <row r="813" spans="1:18" ht="16.5" customHeight="1">
      <c r="A813" s="4"/>
      <c r="B813" s="4"/>
      <c r="C813" s="34"/>
      <c r="D813" s="4"/>
      <c r="E813" s="4"/>
      <c r="F813" s="4"/>
      <c r="G813" s="4"/>
      <c r="H813" s="4"/>
      <c r="I813" s="4"/>
      <c r="J813" s="4"/>
      <c r="K813" s="4"/>
      <c r="L813" s="4"/>
      <c r="M813" s="4"/>
      <c r="N813" s="4"/>
      <c r="P813" s="4"/>
      <c r="Q813" s="4"/>
      <c r="R813" s="4"/>
    </row>
    <row r="814" spans="1:18" ht="16.5" customHeight="1">
      <c r="A814" s="4"/>
      <c r="B814" s="4"/>
      <c r="C814" s="34"/>
      <c r="D814" s="4"/>
      <c r="E814" s="4"/>
      <c r="F814" s="4"/>
      <c r="G814" s="4"/>
      <c r="H814" s="4"/>
      <c r="I814" s="4"/>
      <c r="J814" s="4"/>
      <c r="K814" s="4"/>
      <c r="L814" s="4"/>
      <c r="M814" s="4"/>
      <c r="N814" s="4"/>
      <c r="P814" s="4"/>
      <c r="Q814" s="4"/>
      <c r="R814" s="4"/>
    </row>
    <row r="815" spans="1:18" ht="16.5" customHeight="1">
      <c r="A815" s="4"/>
      <c r="B815" s="4"/>
      <c r="C815" s="34"/>
      <c r="D815" s="4"/>
      <c r="E815" s="4"/>
      <c r="F815" s="4"/>
      <c r="G815" s="4"/>
      <c r="H815" s="4"/>
      <c r="I815" s="4"/>
      <c r="J815" s="4"/>
      <c r="K815" s="4"/>
      <c r="L815" s="4"/>
      <c r="M815" s="4"/>
      <c r="N815" s="4"/>
      <c r="P815" s="4"/>
      <c r="Q815" s="4"/>
      <c r="R815" s="4"/>
    </row>
    <row r="816" spans="1:18" ht="16.5" customHeight="1">
      <c r="A816" s="4"/>
      <c r="B816" s="4"/>
      <c r="C816" s="34"/>
      <c r="D816" s="4"/>
      <c r="E816" s="4"/>
      <c r="F816" s="4"/>
      <c r="G816" s="4"/>
      <c r="H816" s="4"/>
      <c r="I816" s="4"/>
      <c r="J816" s="4"/>
      <c r="K816" s="4"/>
      <c r="L816" s="4"/>
      <c r="M816" s="4"/>
      <c r="N816" s="4"/>
      <c r="P816" s="4"/>
      <c r="Q816" s="4"/>
      <c r="R816" s="4"/>
    </row>
    <row r="817" spans="1:18" ht="16.5" customHeight="1">
      <c r="A817" s="4"/>
      <c r="B817" s="4"/>
      <c r="C817" s="34"/>
      <c r="D817" s="4"/>
      <c r="E817" s="4"/>
      <c r="F817" s="4"/>
      <c r="G817" s="4"/>
      <c r="H817" s="4"/>
      <c r="I817" s="4"/>
      <c r="J817" s="4"/>
      <c r="K817" s="4"/>
      <c r="L817" s="4"/>
      <c r="M817" s="4"/>
      <c r="N817" s="4"/>
      <c r="P817" s="4"/>
      <c r="Q817" s="4"/>
      <c r="R817" s="4"/>
    </row>
    <row r="818" spans="1:18" ht="16.5" customHeight="1">
      <c r="A818" s="4"/>
      <c r="B818" s="4"/>
      <c r="C818" s="34"/>
      <c r="D818" s="4"/>
      <c r="E818" s="4"/>
      <c r="F818" s="4"/>
      <c r="G818" s="4"/>
      <c r="H818" s="4"/>
      <c r="I818" s="4"/>
      <c r="J818" s="4"/>
      <c r="K818" s="4"/>
      <c r="L818" s="4"/>
      <c r="M818" s="4"/>
      <c r="N818" s="4"/>
      <c r="P818" s="4"/>
      <c r="Q818" s="4"/>
      <c r="R818" s="4"/>
    </row>
    <row r="819" spans="1:18" ht="16.5" customHeight="1">
      <c r="A819" s="4"/>
      <c r="B819" s="4"/>
      <c r="C819" s="34"/>
      <c r="D819" s="4"/>
      <c r="E819" s="4"/>
      <c r="F819" s="4"/>
      <c r="G819" s="4"/>
      <c r="H819" s="4"/>
      <c r="I819" s="4"/>
      <c r="J819" s="4"/>
      <c r="K819" s="4"/>
      <c r="L819" s="4"/>
      <c r="M819" s="4"/>
      <c r="N819" s="4"/>
      <c r="P819" s="4"/>
      <c r="Q819" s="4"/>
      <c r="R819" s="4"/>
    </row>
    <row r="820" spans="1:18" ht="16.5" customHeight="1">
      <c r="A820" s="4"/>
      <c r="B820" s="4"/>
      <c r="C820" s="34"/>
      <c r="D820" s="4"/>
      <c r="E820" s="4"/>
      <c r="F820" s="4"/>
      <c r="G820" s="4"/>
      <c r="H820" s="4"/>
      <c r="I820" s="4"/>
      <c r="J820" s="4"/>
      <c r="K820" s="4"/>
      <c r="L820" s="4"/>
      <c r="M820" s="4"/>
      <c r="N820" s="4"/>
      <c r="P820" s="4"/>
      <c r="Q820" s="4"/>
      <c r="R820" s="4"/>
    </row>
    <row r="821" spans="1:18" ht="16.5" customHeight="1">
      <c r="A821" s="4"/>
      <c r="B821" s="4"/>
      <c r="C821" s="34"/>
      <c r="D821" s="4"/>
      <c r="E821" s="4"/>
      <c r="F821" s="4"/>
      <c r="G821" s="4"/>
      <c r="H821" s="4"/>
      <c r="I821" s="4"/>
      <c r="J821" s="4"/>
      <c r="K821" s="4"/>
      <c r="L821" s="4"/>
      <c r="M821" s="4"/>
      <c r="N821" s="4"/>
      <c r="P821" s="4"/>
      <c r="Q821" s="4"/>
      <c r="R821" s="4"/>
    </row>
    <row r="822" spans="1:18" ht="16.5" customHeight="1">
      <c r="A822" s="4"/>
      <c r="B822" s="4"/>
      <c r="C822" s="34"/>
      <c r="D822" s="4"/>
      <c r="E822" s="4"/>
      <c r="F822" s="4"/>
      <c r="G822" s="4"/>
      <c r="H822" s="4"/>
      <c r="I822" s="4"/>
      <c r="J822" s="4"/>
      <c r="K822" s="4"/>
      <c r="L822" s="4"/>
      <c r="M822" s="4"/>
      <c r="N822" s="4"/>
      <c r="P822" s="4"/>
      <c r="Q822" s="4"/>
      <c r="R822" s="4"/>
    </row>
    <row r="823" spans="1:18" ht="16.5" customHeight="1">
      <c r="A823" s="4"/>
      <c r="B823" s="4"/>
      <c r="C823" s="34"/>
      <c r="D823" s="4"/>
      <c r="E823" s="4"/>
      <c r="F823" s="4"/>
      <c r="G823" s="4"/>
      <c r="H823" s="4"/>
      <c r="I823" s="4"/>
      <c r="J823" s="4"/>
      <c r="K823" s="4"/>
      <c r="L823" s="4"/>
      <c r="M823" s="4"/>
      <c r="N823" s="4"/>
      <c r="P823" s="4"/>
      <c r="Q823" s="4"/>
      <c r="R823" s="4"/>
    </row>
    <row r="824" spans="1:18" ht="16.5" customHeight="1">
      <c r="A824" s="4"/>
      <c r="B824" s="4"/>
      <c r="C824" s="34"/>
      <c r="D824" s="4"/>
      <c r="E824" s="4"/>
      <c r="F824" s="4"/>
      <c r="G824" s="4"/>
      <c r="H824" s="4"/>
      <c r="I824" s="4"/>
      <c r="J824" s="4"/>
      <c r="K824" s="4"/>
      <c r="L824" s="4"/>
      <c r="M824" s="4"/>
      <c r="N824" s="4"/>
      <c r="P824" s="4"/>
      <c r="Q824" s="4"/>
      <c r="R824" s="4"/>
    </row>
    <row r="825" spans="1:18" ht="16.5" customHeight="1">
      <c r="A825" s="4"/>
      <c r="B825" s="4"/>
      <c r="C825" s="34"/>
      <c r="D825" s="4"/>
      <c r="E825" s="4"/>
      <c r="F825" s="4"/>
      <c r="G825" s="4"/>
      <c r="H825" s="4"/>
      <c r="I825" s="4"/>
      <c r="J825" s="4"/>
      <c r="K825" s="4"/>
      <c r="L825" s="4"/>
      <c r="M825" s="4"/>
      <c r="N825" s="4"/>
      <c r="P825" s="4"/>
      <c r="Q825" s="4"/>
      <c r="R825" s="4"/>
    </row>
    <row r="826" spans="1:18" ht="16.5" customHeight="1">
      <c r="A826" s="4"/>
      <c r="B826" s="4"/>
      <c r="C826" s="34"/>
      <c r="D826" s="4"/>
      <c r="E826" s="4"/>
      <c r="F826" s="4"/>
      <c r="G826" s="4"/>
      <c r="H826" s="4"/>
      <c r="I826" s="4"/>
      <c r="J826" s="4"/>
      <c r="K826" s="4"/>
      <c r="L826" s="4"/>
      <c r="M826" s="4"/>
      <c r="N826" s="4"/>
      <c r="P826" s="4"/>
      <c r="Q826" s="4"/>
      <c r="R826" s="4"/>
    </row>
    <row r="827" spans="1:18" ht="16.5" customHeight="1">
      <c r="A827" s="4"/>
      <c r="B827" s="4"/>
      <c r="C827" s="34"/>
      <c r="D827" s="4"/>
      <c r="E827" s="4"/>
      <c r="F827" s="4"/>
      <c r="G827" s="4"/>
      <c r="H827" s="4"/>
      <c r="I827" s="4"/>
      <c r="J827" s="4"/>
      <c r="K827" s="4"/>
      <c r="L827" s="4"/>
      <c r="M827" s="4"/>
      <c r="N827" s="4"/>
      <c r="P827" s="4"/>
      <c r="Q827" s="4"/>
      <c r="R827" s="4"/>
    </row>
    <row r="828" spans="1:18" ht="16.5" customHeight="1">
      <c r="A828" s="4"/>
      <c r="B828" s="4"/>
      <c r="C828" s="34"/>
      <c r="D828" s="4"/>
      <c r="E828" s="4"/>
      <c r="F828" s="4"/>
      <c r="G828" s="4"/>
      <c r="H828" s="4"/>
      <c r="I828" s="4"/>
      <c r="J828" s="4"/>
      <c r="K828" s="4"/>
      <c r="L828" s="4"/>
      <c r="M828" s="4"/>
      <c r="N828" s="4"/>
      <c r="P828" s="4"/>
      <c r="Q828" s="4"/>
      <c r="R828" s="4"/>
    </row>
    <row r="829" spans="1:18" ht="16.5" customHeight="1">
      <c r="A829" s="4"/>
      <c r="B829" s="4"/>
      <c r="C829" s="34"/>
      <c r="D829" s="4"/>
      <c r="E829" s="4"/>
      <c r="F829" s="4"/>
      <c r="G829" s="4"/>
      <c r="H829" s="4"/>
      <c r="I829" s="4"/>
      <c r="J829" s="4"/>
      <c r="K829" s="4"/>
      <c r="L829" s="4"/>
      <c r="M829" s="4"/>
      <c r="N829" s="4"/>
      <c r="P829" s="4"/>
      <c r="Q829" s="4"/>
      <c r="R829" s="4"/>
    </row>
    <row r="830" spans="1:18" ht="16.5" customHeight="1">
      <c r="A830" s="4"/>
      <c r="B830" s="4"/>
      <c r="C830" s="34"/>
      <c r="D830" s="4"/>
      <c r="E830" s="4"/>
      <c r="F830" s="4"/>
      <c r="G830" s="4"/>
      <c r="H830" s="4"/>
      <c r="I830" s="4"/>
      <c r="J830" s="4"/>
      <c r="K830" s="4"/>
      <c r="L830" s="4"/>
      <c r="M830" s="4"/>
      <c r="N830" s="4"/>
      <c r="P830" s="4"/>
      <c r="Q830" s="4"/>
      <c r="R830" s="4"/>
    </row>
    <row r="831" spans="1:18" ht="16.5" customHeight="1">
      <c r="A831" s="4"/>
      <c r="B831" s="4"/>
      <c r="C831" s="34"/>
      <c r="D831" s="4"/>
      <c r="E831" s="4"/>
      <c r="F831" s="4"/>
      <c r="G831" s="4"/>
      <c r="H831" s="4"/>
      <c r="I831" s="4"/>
      <c r="J831" s="4"/>
      <c r="K831" s="4"/>
      <c r="L831" s="4"/>
      <c r="M831" s="4"/>
      <c r="N831" s="4"/>
      <c r="P831" s="4"/>
      <c r="Q831" s="4"/>
      <c r="R831" s="4"/>
    </row>
    <row r="832" spans="1:18" ht="16.5" customHeight="1">
      <c r="A832" s="4"/>
      <c r="B832" s="4"/>
      <c r="C832" s="34"/>
      <c r="D832" s="4"/>
      <c r="E832" s="4"/>
      <c r="F832" s="4"/>
      <c r="G832" s="4"/>
      <c r="H832" s="4"/>
      <c r="I832" s="4"/>
      <c r="J832" s="4"/>
      <c r="K832" s="4"/>
      <c r="L832" s="4"/>
      <c r="M832" s="4"/>
      <c r="N832" s="4"/>
      <c r="P832" s="4"/>
      <c r="Q832" s="4"/>
      <c r="R832" s="4"/>
    </row>
    <row r="833" spans="1:18" ht="16.5" customHeight="1">
      <c r="A833" s="4"/>
      <c r="B833" s="4"/>
      <c r="C833" s="34"/>
      <c r="D833" s="4"/>
      <c r="E833" s="4"/>
      <c r="F833" s="4"/>
      <c r="G833" s="4"/>
      <c r="H833" s="4"/>
      <c r="I833" s="4"/>
      <c r="J833" s="4"/>
      <c r="K833" s="4"/>
      <c r="L833" s="4"/>
      <c r="M833" s="4"/>
      <c r="N833" s="4"/>
      <c r="P833" s="4"/>
      <c r="Q833" s="4"/>
      <c r="R833" s="4"/>
    </row>
    <row r="834" spans="1:18" ht="16.5" customHeight="1">
      <c r="A834" s="4"/>
      <c r="B834" s="4"/>
      <c r="C834" s="34"/>
      <c r="D834" s="4"/>
      <c r="E834" s="4"/>
      <c r="F834" s="4"/>
      <c r="G834" s="4"/>
      <c r="H834" s="4"/>
      <c r="I834" s="4"/>
      <c r="J834" s="4"/>
      <c r="K834" s="4"/>
      <c r="L834" s="4"/>
      <c r="M834" s="4"/>
      <c r="N834" s="4"/>
      <c r="P834" s="4"/>
      <c r="Q834" s="4"/>
      <c r="R834" s="4"/>
    </row>
    <row r="835" spans="1:18" ht="16.5" customHeight="1">
      <c r="A835" s="4"/>
      <c r="B835" s="4"/>
      <c r="C835" s="34"/>
      <c r="D835" s="4"/>
      <c r="E835" s="4"/>
      <c r="F835" s="4"/>
      <c r="G835" s="4"/>
      <c r="H835" s="4"/>
      <c r="I835" s="4"/>
      <c r="J835" s="4"/>
      <c r="K835" s="4"/>
      <c r="L835" s="4"/>
      <c r="M835" s="4"/>
      <c r="N835" s="4"/>
      <c r="P835" s="4"/>
      <c r="Q835" s="4"/>
      <c r="R835" s="4"/>
    </row>
    <row r="836" spans="1:18" ht="16.5" customHeight="1">
      <c r="A836" s="4"/>
      <c r="B836" s="4"/>
      <c r="C836" s="34"/>
      <c r="D836" s="4"/>
      <c r="E836" s="4"/>
      <c r="F836" s="4"/>
      <c r="G836" s="4"/>
      <c r="H836" s="4"/>
      <c r="I836" s="4"/>
      <c r="J836" s="4"/>
      <c r="K836" s="4"/>
      <c r="L836" s="4"/>
      <c r="M836" s="4"/>
      <c r="N836" s="4"/>
      <c r="P836" s="4"/>
      <c r="Q836" s="4"/>
      <c r="R836" s="4"/>
    </row>
    <row r="837" spans="1:18" ht="16.5" customHeight="1">
      <c r="A837" s="4"/>
      <c r="B837" s="4"/>
      <c r="C837" s="34"/>
      <c r="D837" s="4"/>
      <c r="E837" s="4"/>
      <c r="F837" s="4"/>
      <c r="G837" s="4"/>
      <c r="H837" s="4"/>
      <c r="I837" s="4"/>
      <c r="J837" s="4"/>
      <c r="K837" s="4"/>
      <c r="L837" s="4"/>
      <c r="M837" s="4"/>
      <c r="N837" s="4"/>
      <c r="P837" s="4"/>
      <c r="Q837" s="4"/>
      <c r="R837" s="4"/>
    </row>
    <row r="838" spans="1:18" ht="16.5" customHeight="1">
      <c r="A838" s="4"/>
      <c r="B838" s="4"/>
      <c r="C838" s="34"/>
      <c r="D838" s="4"/>
      <c r="E838" s="4"/>
      <c r="F838" s="4"/>
      <c r="G838" s="4"/>
      <c r="H838" s="4"/>
      <c r="I838" s="4"/>
      <c r="J838" s="4"/>
      <c r="K838" s="4"/>
      <c r="L838" s="4"/>
      <c r="M838" s="4"/>
      <c r="N838" s="4"/>
      <c r="P838" s="4"/>
      <c r="Q838" s="4"/>
      <c r="R838" s="4"/>
    </row>
    <row r="839" spans="1:18" ht="16.5" customHeight="1">
      <c r="A839" s="4"/>
      <c r="B839" s="4"/>
      <c r="C839" s="34"/>
      <c r="D839" s="4"/>
      <c r="E839" s="4"/>
      <c r="F839" s="4"/>
      <c r="G839" s="4"/>
      <c r="H839" s="4"/>
      <c r="I839" s="4"/>
      <c r="J839" s="4"/>
      <c r="K839" s="4"/>
      <c r="L839" s="4"/>
      <c r="M839" s="4"/>
      <c r="N839" s="4"/>
      <c r="P839" s="4"/>
      <c r="Q839" s="4"/>
      <c r="R839" s="4"/>
    </row>
    <row r="840" spans="1:18" ht="16.5" customHeight="1">
      <c r="A840" s="4"/>
      <c r="B840" s="4"/>
      <c r="C840" s="34"/>
      <c r="D840" s="4"/>
      <c r="E840" s="4"/>
      <c r="F840" s="4"/>
      <c r="G840" s="4"/>
      <c r="H840" s="4"/>
      <c r="I840" s="4"/>
      <c r="J840" s="4"/>
      <c r="K840" s="4"/>
      <c r="L840" s="4"/>
      <c r="M840" s="4"/>
      <c r="N840" s="4"/>
      <c r="P840" s="4"/>
      <c r="Q840" s="4"/>
      <c r="R840" s="4"/>
    </row>
    <row r="841" spans="1:18" ht="16.5" customHeight="1">
      <c r="A841" s="4"/>
      <c r="B841" s="4"/>
      <c r="C841" s="34"/>
      <c r="D841" s="4"/>
      <c r="E841" s="4"/>
      <c r="F841" s="4"/>
      <c r="G841" s="4"/>
      <c r="H841" s="4"/>
      <c r="I841" s="4"/>
      <c r="J841" s="4"/>
      <c r="K841" s="4"/>
      <c r="L841" s="4"/>
      <c r="M841" s="4"/>
      <c r="N841" s="4"/>
      <c r="P841" s="4"/>
      <c r="Q841" s="4"/>
      <c r="R841" s="4"/>
    </row>
    <row r="842" spans="1:18" ht="16.5" customHeight="1">
      <c r="A842" s="4"/>
      <c r="B842" s="4"/>
      <c r="C842" s="34"/>
      <c r="D842" s="4"/>
      <c r="E842" s="4"/>
      <c r="F842" s="4"/>
      <c r="G842" s="4"/>
      <c r="H842" s="4"/>
      <c r="I842" s="4"/>
      <c r="J842" s="4"/>
      <c r="K842" s="4"/>
      <c r="L842" s="4"/>
      <c r="M842" s="4"/>
      <c r="N842" s="4"/>
      <c r="P842" s="4"/>
      <c r="Q842" s="4"/>
      <c r="R842" s="4"/>
    </row>
    <row r="843" spans="1:18" ht="16.5" customHeight="1">
      <c r="A843" s="4"/>
      <c r="B843" s="4"/>
      <c r="C843" s="34"/>
      <c r="D843" s="4"/>
      <c r="E843" s="4"/>
      <c r="F843" s="4"/>
      <c r="G843" s="4"/>
      <c r="H843" s="4"/>
      <c r="I843" s="4"/>
      <c r="J843" s="4"/>
      <c r="K843" s="4"/>
      <c r="L843" s="4"/>
      <c r="M843" s="4"/>
      <c r="N843" s="4"/>
      <c r="P843" s="4"/>
      <c r="Q843" s="4"/>
      <c r="R843" s="4"/>
    </row>
    <row r="844" spans="1:18" ht="16.5" customHeight="1">
      <c r="A844" s="4"/>
      <c r="B844" s="4"/>
      <c r="C844" s="34"/>
      <c r="D844" s="4"/>
      <c r="E844" s="4"/>
      <c r="F844" s="4"/>
      <c r="G844" s="4"/>
      <c r="H844" s="4"/>
      <c r="I844" s="4"/>
      <c r="J844" s="4"/>
      <c r="K844" s="4"/>
      <c r="L844" s="4"/>
      <c r="M844" s="4"/>
      <c r="N844" s="4"/>
      <c r="P844" s="4"/>
      <c r="Q844" s="4"/>
      <c r="R844" s="4"/>
    </row>
    <row r="845" spans="1:18" ht="16.5" customHeight="1">
      <c r="A845" s="4"/>
      <c r="B845" s="4"/>
      <c r="C845" s="34"/>
      <c r="D845" s="4"/>
      <c r="E845" s="4"/>
      <c r="F845" s="4"/>
      <c r="G845" s="4"/>
      <c r="H845" s="4"/>
      <c r="I845" s="4"/>
      <c r="J845" s="4"/>
      <c r="K845" s="4"/>
      <c r="L845" s="4"/>
      <c r="M845" s="4"/>
      <c r="N845" s="4"/>
      <c r="P845" s="4"/>
      <c r="Q845" s="4"/>
      <c r="R845" s="4"/>
    </row>
    <row r="846" spans="1:18" ht="16.5" customHeight="1">
      <c r="A846" s="4"/>
      <c r="B846" s="4"/>
      <c r="C846" s="34"/>
      <c r="D846" s="4"/>
      <c r="E846" s="4"/>
      <c r="F846" s="4"/>
      <c r="G846" s="4"/>
      <c r="H846" s="4"/>
      <c r="I846" s="4"/>
      <c r="J846" s="4"/>
      <c r="K846" s="4"/>
      <c r="L846" s="4"/>
      <c r="M846" s="4"/>
      <c r="N846" s="4"/>
      <c r="P846" s="4"/>
      <c r="Q846" s="4"/>
      <c r="R846" s="4"/>
    </row>
    <row r="847" spans="1:18" ht="16.5" customHeight="1">
      <c r="A847" s="4"/>
      <c r="B847" s="4"/>
      <c r="C847" s="34"/>
      <c r="D847" s="4"/>
      <c r="E847" s="4"/>
      <c r="F847" s="4"/>
      <c r="G847" s="4"/>
      <c r="H847" s="4"/>
      <c r="I847" s="4"/>
      <c r="J847" s="4"/>
      <c r="K847" s="4"/>
      <c r="L847" s="4"/>
      <c r="M847" s="4"/>
      <c r="N847" s="4"/>
      <c r="P847" s="4"/>
      <c r="Q847" s="4"/>
      <c r="R847" s="4"/>
    </row>
    <row r="848" spans="1:18" ht="16.5" customHeight="1">
      <c r="A848" s="4"/>
      <c r="B848" s="4"/>
      <c r="C848" s="34"/>
      <c r="D848" s="4"/>
      <c r="E848" s="4"/>
      <c r="F848" s="4"/>
      <c r="G848" s="4"/>
      <c r="H848" s="4"/>
      <c r="I848" s="4"/>
      <c r="J848" s="4"/>
      <c r="K848" s="4"/>
      <c r="L848" s="4"/>
      <c r="M848" s="4"/>
      <c r="N848" s="4"/>
      <c r="P848" s="4"/>
      <c r="Q848" s="4"/>
      <c r="R848" s="4"/>
    </row>
    <row r="849" spans="1:18" ht="16.5" customHeight="1">
      <c r="A849" s="4"/>
      <c r="B849" s="4"/>
      <c r="C849" s="34"/>
      <c r="D849" s="4"/>
      <c r="E849" s="4"/>
      <c r="F849" s="4"/>
      <c r="G849" s="4"/>
      <c r="H849" s="4"/>
      <c r="I849" s="4"/>
      <c r="J849" s="4"/>
      <c r="K849" s="4"/>
      <c r="L849" s="4"/>
      <c r="M849" s="4"/>
      <c r="N849" s="4"/>
      <c r="P849" s="4"/>
      <c r="Q849" s="4"/>
      <c r="R849" s="4"/>
    </row>
    <row r="850" spans="1:18" ht="16.5" customHeight="1">
      <c r="A850" s="4"/>
      <c r="B850" s="4"/>
      <c r="C850" s="34"/>
      <c r="D850" s="4"/>
      <c r="E850" s="4"/>
      <c r="F850" s="4"/>
      <c r="G850" s="4"/>
      <c r="H850" s="4"/>
      <c r="I850" s="4"/>
      <c r="J850" s="4"/>
      <c r="K850" s="4"/>
      <c r="L850" s="4"/>
      <c r="M850" s="4"/>
      <c r="N850" s="4"/>
      <c r="P850" s="4"/>
      <c r="Q850" s="4"/>
      <c r="R850" s="4"/>
    </row>
    <row r="851" spans="1:18" ht="16.5" customHeight="1">
      <c r="A851" s="4"/>
      <c r="B851" s="4"/>
      <c r="C851" s="34"/>
      <c r="D851" s="4"/>
      <c r="E851" s="4"/>
      <c r="F851" s="4"/>
      <c r="G851" s="4"/>
      <c r="H851" s="4"/>
      <c r="I851" s="4"/>
      <c r="J851" s="4"/>
      <c r="K851" s="4"/>
      <c r="L851" s="4"/>
      <c r="M851" s="4"/>
      <c r="N851" s="4"/>
      <c r="P851" s="4"/>
      <c r="Q851" s="4"/>
      <c r="R851" s="4"/>
    </row>
    <row r="852" spans="1:18" ht="16.5" customHeight="1">
      <c r="A852" s="4"/>
      <c r="B852" s="4"/>
      <c r="C852" s="34"/>
      <c r="D852" s="4"/>
      <c r="E852" s="4"/>
      <c r="F852" s="4"/>
      <c r="G852" s="4"/>
      <c r="H852" s="4"/>
      <c r="I852" s="4"/>
      <c r="J852" s="4"/>
      <c r="K852" s="4"/>
      <c r="L852" s="4"/>
      <c r="M852" s="4"/>
      <c r="N852" s="4"/>
      <c r="P852" s="4"/>
      <c r="Q852" s="4"/>
      <c r="R852" s="4"/>
    </row>
    <row r="853" spans="1:18" ht="16.5" customHeight="1">
      <c r="A853" s="4"/>
      <c r="B853" s="4"/>
      <c r="C853" s="34"/>
      <c r="D853" s="4"/>
      <c r="E853" s="4"/>
      <c r="F853" s="4"/>
      <c r="G853" s="4"/>
      <c r="H853" s="4"/>
      <c r="I853" s="4"/>
      <c r="J853" s="4"/>
      <c r="K853" s="4"/>
      <c r="L853" s="4"/>
      <c r="M853" s="4"/>
      <c r="N853" s="4"/>
      <c r="P853" s="4"/>
      <c r="Q853" s="4"/>
      <c r="R853" s="4"/>
    </row>
    <row r="854" spans="1:18" ht="16.5" customHeight="1">
      <c r="A854" s="4"/>
      <c r="B854" s="4"/>
      <c r="C854" s="34"/>
      <c r="D854" s="4"/>
      <c r="E854" s="4"/>
      <c r="F854" s="4"/>
      <c r="G854" s="4"/>
      <c r="H854" s="4"/>
      <c r="I854" s="4"/>
      <c r="J854" s="4"/>
      <c r="K854" s="4"/>
      <c r="L854" s="4"/>
      <c r="M854" s="4"/>
      <c r="N854" s="4"/>
      <c r="P854" s="4"/>
      <c r="Q854" s="4"/>
      <c r="R854" s="4"/>
    </row>
    <row r="855" spans="1:18" ht="16.5" customHeight="1">
      <c r="A855" s="4"/>
      <c r="B855" s="4"/>
      <c r="C855" s="34"/>
      <c r="D855" s="4"/>
      <c r="E855" s="4"/>
      <c r="F855" s="4"/>
      <c r="G855" s="4"/>
      <c r="H855" s="4"/>
      <c r="I855" s="4"/>
      <c r="J855" s="4"/>
      <c r="K855" s="4"/>
      <c r="L855" s="4"/>
      <c r="M855" s="4"/>
      <c r="N855" s="4"/>
      <c r="P855" s="4"/>
      <c r="Q855" s="4"/>
      <c r="R855" s="4"/>
    </row>
    <row r="856" spans="1:18" ht="16.5" customHeight="1">
      <c r="A856" s="4"/>
      <c r="B856" s="4"/>
      <c r="C856" s="34"/>
      <c r="D856" s="4"/>
      <c r="E856" s="4"/>
      <c r="F856" s="4"/>
      <c r="G856" s="4"/>
      <c r="H856" s="4"/>
      <c r="I856" s="4"/>
      <c r="J856" s="4"/>
      <c r="K856" s="4"/>
      <c r="L856" s="4"/>
      <c r="M856" s="4"/>
      <c r="N856" s="4"/>
      <c r="P856" s="4"/>
      <c r="Q856" s="4"/>
      <c r="R856" s="4"/>
    </row>
    <row r="857" spans="1:18" ht="16.5" customHeight="1">
      <c r="A857" s="4"/>
      <c r="B857" s="4"/>
      <c r="C857" s="34"/>
      <c r="D857" s="4"/>
      <c r="E857" s="4"/>
      <c r="F857" s="4"/>
      <c r="G857" s="4"/>
      <c r="H857" s="4"/>
      <c r="I857" s="4"/>
      <c r="J857" s="4"/>
      <c r="K857" s="4"/>
      <c r="L857" s="4"/>
      <c r="M857" s="4"/>
      <c r="N857" s="4"/>
      <c r="P857" s="4"/>
      <c r="Q857" s="4"/>
      <c r="R857" s="4"/>
    </row>
    <row r="858" spans="1:18" ht="16.5" customHeight="1">
      <c r="A858" s="4"/>
      <c r="B858" s="4"/>
      <c r="C858" s="34"/>
      <c r="D858" s="4"/>
      <c r="E858" s="4"/>
      <c r="F858" s="4"/>
      <c r="G858" s="4"/>
      <c r="H858" s="4"/>
      <c r="I858" s="4"/>
      <c r="J858" s="4"/>
      <c r="K858" s="4"/>
      <c r="L858" s="4"/>
      <c r="M858" s="4"/>
      <c r="N858" s="4"/>
      <c r="P858" s="4"/>
      <c r="Q858" s="4"/>
      <c r="R858" s="4"/>
    </row>
    <row r="859" spans="1:18" ht="16.5" customHeight="1">
      <c r="A859" s="4"/>
      <c r="B859" s="4"/>
      <c r="C859" s="34"/>
      <c r="D859" s="4"/>
      <c r="E859" s="4"/>
      <c r="F859" s="4"/>
      <c r="G859" s="4"/>
      <c r="H859" s="4"/>
      <c r="I859" s="4"/>
      <c r="J859" s="4"/>
      <c r="K859" s="4"/>
      <c r="L859" s="4"/>
      <c r="M859" s="4"/>
      <c r="N859" s="4"/>
      <c r="P859" s="4"/>
      <c r="Q859" s="4"/>
      <c r="R859" s="4"/>
    </row>
    <row r="860" spans="1:18" ht="16.5" customHeight="1">
      <c r="A860" s="4"/>
      <c r="B860" s="4"/>
      <c r="C860" s="34"/>
      <c r="D860" s="4"/>
      <c r="E860" s="4"/>
      <c r="F860" s="4"/>
      <c r="G860" s="4"/>
      <c r="H860" s="4"/>
      <c r="I860" s="4"/>
      <c r="J860" s="4"/>
      <c r="K860" s="4"/>
      <c r="L860" s="4"/>
      <c r="M860" s="4"/>
      <c r="N860" s="4"/>
      <c r="P860" s="4"/>
      <c r="Q860" s="4"/>
      <c r="R860" s="4"/>
    </row>
    <row r="861" spans="1:18" ht="16.5" customHeight="1">
      <c r="A861" s="4"/>
      <c r="B861" s="4"/>
      <c r="C861" s="34"/>
      <c r="D861" s="4"/>
      <c r="E861" s="4"/>
      <c r="F861" s="4"/>
      <c r="G861" s="4"/>
      <c r="H861" s="4"/>
      <c r="I861" s="4"/>
      <c r="J861" s="4"/>
      <c r="K861" s="4"/>
      <c r="L861" s="4"/>
      <c r="M861" s="4"/>
      <c r="N861" s="4"/>
      <c r="P861" s="4"/>
      <c r="Q861" s="4"/>
      <c r="R861" s="4"/>
    </row>
    <row r="862" spans="1:18" ht="16.5" customHeight="1">
      <c r="A862" s="4"/>
      <c r="B862" s="4"/>
      <c r="C862" s="34"/>
      <c r="D862" s="4"/>
      <c r="E862" s="4"/>
      <c r="F862" s="4"/>
      <c r="G862" s="4"/>
      <c r="H862" s="4"/>
      <c r="I862" s="4"/>
      <c r="J862" s="4"/>
      <c r="K862" s="4"/>
      <c r="L862" s="4"/>
      <c r="M862" s="4"/>
      <c r="N862" s="4"/>
      <c r="P862" s="4"/>
      <c r="Q862" s="4"/>
      <c r="R862" s="4"/>
    </row>
    <row r="863" spans="1:18" ht="16.5" customHeight="1">
      <c r="A863" s="4"/>
      <c r="B863" s="4"/>
      <c r="C863" s="34"/>
      <c r="D863" s="4"/>
      <c r="E863" s="4"/>
      <c r="F863" s="4"/>
      <c r="G863" s="4"/>
      <c r="H863" s="4"/>
      <c r="I863" s="4"/>
      <c r="J863" s="4"/>
      <c r="K863" s="4"/>
      <c r="L863" s="4"/>
      <c r="M863" s="4"/>
      <c r="N863" s="4"/>
      <c r="P863" s="4"/>
      <c r="Q863" s="4"/>
      <c r="R863" s="4"/>
    </row>
    <row r="864" spans="1:18" ht="16.5" customHeight="1">
      <c r="A864" s="4"/>
      <c r="B864" s="4"/>
      <c r="C864" s="34"/>
      <c r="D864" s="4"/>
      <c r="E864" s="4"/>
      <c r="F864" s="4"/>
      <c r="G864" s="4"/>
      <c r="H864" s="4"/>
      <c r="I864" s="4"/>
      <c r="J864" s="4"/>
      <c r="K864" s="4"/>
      <c r="L864" s="4"/>
      <c r="M864" s="4"/>
      <c r="N864" s="4"/>
      <c r="P864" s="4"/>
      <c r="Q864" s="4"/>
      <c r="R864" s="4"/>
    </row>
    <row r="865" spans="1:18" ht="16.5" customHeight="1">
      <c r="A865" s="4"/>
      <c r="B865" s="4"/>
      <c r="C865" s="34"/>
      <c r="D865" s="4"/>
      <c r="E865" s="4"/>
      <c r="F865" s="4"/>
      <c r="G865" s="4"/>
      <c r="H865" s="4"/>
      <c r="I865" s="4"/>
      <c r="J865" s="4"/>
      <c r="K865" s="4"/>
      <c r="L865" s="4"/>
      <c r="M865" s="4"/>
      <c r="N865" s="4"/>
      <c r="P865" s="4"/>
      <c r="Q865" s="4"/>
      <c r="R865" s="4"/>
    </row>
    <row r="866" spans="1:18" ht="16.5" customHeight="1">
      <c r="A866" s="4"/>
      <c r="B866" s="4"/>
      <c r="C866" s="34"/>
      <c r="D866" s="4"/>
      <c r="E866" s="4"/>
      <c r="F866" s="4"/>
      <c r="G866" s="4"/>
      <c r="H866" s="4"/>
      <c r="I866" s="4"/>
      <c r="J866" s="4"/>
      <c r="K866" s="4"/>
      <c r="L866" s="4"/>
      <c r="M866" s="4"/>
      <c r="N866" s="4"/>
      <c r="P866" s="4"/>
      <c r="Q866" s="4"/>
      <c r="R866" s="4"/>
    </row>
    <row r="867" spans="1:18" ht="16.5" customHeight="1">
      <c r="A867" s="4"/>
      <c r="B867" s="4"/>
      <c r="C867" s="34"/>
      <c r="D867" s="4"/>
      <c r="E867" s="4"/>
      <c r="F867" s="4"/>
      <c r="G867" s="4"/>
      <c r="H867" s="4"/>
      <c r="I867" s="4"/>
      <c r="J867" s="4"/>
      <c r="K867" s="4"/>
      <c r="L867" s="4"/>
      <c r="M867" s="4"/>
      <c r="N867" s="4"/>
      <c r="P867" s="4"/>
      <c r="Q867" s="4"/>
      <c r="R867" s="4"/>
    </row>
    <row r="868" spans="1:18" ht="16.5" customHeight="1">
      <c r="A868" s="4"/>
      <c r="B868" s="4"/>
      <c r="C868" s="34"/>
      <c r="D868" s="4"/>
      <c r="E868" s="4"/>
      <c r="F868" s="4"/>
      <c r="G868" s="4"/>
      <c r="H868" s="4"/>
      <c r="I868" s="4"/>
      <c r="J868" s="4"/>
      <c r="K868" s="4"/>
      <c r="L868" s="4"/>
      <c r="M868" s="4"/>
      <c r="N868" s="4"/>
      <c r="P868" s="4"/>
      <c r="Q868" s="4"/>
      <c r="R868" s="4"/>
    </row>
    <row r="869" spans="1:18" ht="16.5" customHeight="1">
      <c r="A869" s="4"/>
      <c r="B869" s="4"/>
      <c r="C869" s="34"/>
      <c r="D869" s="4"/>
      <c r="E869" s="4"/>
      <c r="F869" s="4"/>
      <c r="G869" s="4"/>
      <c r="H869" s="4"/>
      <c r="I869" s="4"/>
      <c r="J869" s="4"/>
      <c r="K869" s="4"/>
      <c r="L869" s="4"/>
      <c r="M869" s="4"/>
      <c r="N869" s="4"/>
      <c r="P869" s="4"/>
      <c r="Q869" s="4"/>
      <c r="R869" s="4"/>
    </row>
    <row r="870" spans="1:18" ht="16.5" customHeight="1">
      <c r="A870" s="4"/>
      <c r="B870" s="4"/>
      <c r="C870" s="34"/>
      <c r="D870" s="4"/>
      <c r="E870" s="4"/>
      <c r="F870" s="4"/>
      <c r="G870" s="4"/>
      <c r="H870" s="4"/>
      <c r="I870" s="4"/>
      <c r="J870" s="4"/>
      <c r="K870" s="4"/>
      <c r="L870" s="4"/>
      <c r="M870" s="4"/>
      <c r="N870" s="4"/>
      <c r="P870" s="4"/>
      <c r="Q870" s="4"/>
      <c r="R870" s="4"/>
    </row>
    <row r="871" spans="1:18" ht="16.5" customHeight="1">
      <c r="A871" s="4"/>
      <c r="B871" s="4"/>
      <c r="C871" s="34"/>
      <c r="D871" s="4"/>
      <c r="E871" s="4"/>
      <c r="F871" s="4"/>
      <c r="G871" s="4"/>
      <c r="H871" s="4"/>
      <c r="I871" s="4"/>
      <c r="J871" s="4"/>
      <c r="K871" s="4"/>
      <c r="L871" s="4"/>
      <c r="M871" s="4"/>
      <c r="N871" s="4"/>
      <c r="P871" s="4"/>
      <c r="Q871" s="4"/>
      <c r="R871" s="4"/>
    </row>
    <row r="872" spans="1:18" ht="16.5" customHeight="1">
      <c r="A872" s="4"/>
      <c r="B872" s="4"/>
      <c r="C872" s="34"/>
      <c r="D872" s="4"/>
      <c r="E872" s="4"/>
      <c r="F872" s="4"/>
      <c r="G872" s="4"/>
      <c r="H872" s="4"/>
      <c r="I872" s="4"/>
      <c r="J872" s="4"/>
      <c r="K872" s="4"/>
      <c r="L872" s="4"/>
      <c r="M872" s="4"/>
      <c r="N872" s="4"/>
      <c r="P872" s="4"/>
      <c r="Q872" s="4"/>
      <c r="R872" s="4"/>
    </row>
    <row r="873" spans="1:18" ht="16.5" customHeight="1">
      <c r="A873" s="4"/>
      <c r="B873" s="4"/>
      <c r="C873" s="34"/>
      <c r="D873" s="4"/>
      <c r="E873" s="4"/>
      <c r="F873" s="4"/>
      <c r="G873" s="4"/>
      <c r="H873" s="4"/>
      <c r="I873" s="4"/>
      <c r="J873" s="4"/>
      <c r="K873" s="4"/>
      <c r="L873" s="4"/>
      <c r="M873" s="4"/>
      <c r="N873" s="4"/>
      <c r="P873" s="4"/>
      <c r="Q873" s="4"/>
      <c r="R873" s="4"/>
    </row>
    <row r="874" spans="1:18" ht="16.5" customHeight="1">
      <c r="A874" s="4"/>
      <c r="B874" s="4"/>
      <c r="C874" s="34"/>
      <c r="D874" s="4"/>
      <c r="E874" s="4"/>
      <c r="F874" s="4"/>
      <c r="G874" s="4"/>
      <c r="H874" s="4"/>
      <c r="I874" s="4"/>
      <c r="J874" s="4"/>
      <c r="K874" s="4"/>
      <c r="L874" s="4"/>
      <c r="M874" s="4"/>
      <c r="N874" s="4"/>
      <c r="P874" s="4"/>
      <c r="Q874" s="4"/>
      <c r="R874" s="4"/>
    </row>
    <row r="875" spans="1:18" ht="16.5" customHeight="1">
      <c r="A875" s="4"/>
      <c r="B875" s="4"/>
      <c r="C875" s="34"/>
      <c r="D875" s="4"/>
      <c r="E875" s="4"/>
      <c r="F875" s="4"/>
      <c r="G875" s="4"/>
      <c r="H875" s="4"/>
      <c r="I875" s="4"/>
      <c r="J875" s="4"/>
      <c r="K875" s="4"/>
      <c r="L875" s="4"/>
      <c r="M875" s="4"/>
      <c r="N875" s="4"/>
      <c r="P875" s="4"/>
      <c r="Q875" s="4"/>
      <c r="R875" s="4"/>
    </row>
    <row r="876" spans="1:18" ht="16.5" customHeight="1">
      <c r="A876" s="4"/>
      <c r="B876" s="4"/>
      <c r="C876" s="34"/>
      <c r="D876" s="4"/>
      <c r="E876" s="4"/>
      <c r="F876" s="4"/>
      <c r="G876" s="4"/>
      <c r="H876" s="4"/>
      <c r="I876" s="4"/>
      <c r="J876" s="4"/>
      <c r="K876" s="4"/>
      <c r="L876" s="4"/>
      <c r="M876" s="4"/>
      <c r="N876" s="4"/>
      <c r="P876" s="4"/>
      <c r="Q876" s="4"/>
      <c r="R876" s="4"/>
    </row>
    <row r="877" spans="1:18" ht="16.5" customHeight="1">
      <c r="A877" s="4"/>
      <c r="B877" s="4"/>
      <c r="C877" s="34"/>
      <c r="D877" s="4"/>
      <c r="E877" s="4"/>
      <c r="F877" s="4"/>
      <c r="G877" s="4"/>
      <c r="H877" s="4"/>
      <c r="I877" s="4"/>
      <c r="J877" s="4"/>
      <c r="K877" s="4"/>
      <c r="L877" s="4"/>
      <c r="M877" s="4"/>
      <c r="N877" s="4"/>
      <c r="P877" s="4"/>
      <c r="Q877" s="4"/>
      <c r="R877" s="4"/>
    </row>
    <row r="878" spans="1:18" ht="16.5" customHeight="1">
      <c r="A878" s="4"/>
      <c r="B878" s="4"/>
      <c r="C878" s="34"/>
      <c r="D878" s="4"/>
      <c r="E878" s="4"/>
      <c r="F878" s="4"/>
      <c r="G878" s="4"/>
      <c r="H878" s="4"/>
      <c r="I878" s="4"/>
      <c r="J878" s="4"/>
      <c r="K878" s="4"/>
      <c r="L878" s="4"/>
      <c r="M878" s="4"/>
      <c r="N878" s="4"/>
      <c r="P878" s="4"/>
      <c r="Q878" s="4"/>
      <c r="R878" s="4"/>
    </row>
    <row r="879" spans="1:18" ht="16.5" customHeight="1">
      <c r="A879" s="4"/>
      <c r="B879" s="4"/>
      <c r="C879" s="34"/>
      <c r="D879" s="4"/>
      <c r="E879" s="4"/>
      <c r="F879" s="4"/>
      <c r="G879" s="4"/>
      <c r="H879" s="4"/>
      <c r="I879" s="4"/>
      <c r="J879" s="4"/>
      <c r="K879" s="4"/>
      <c r="L879" s="4"/>
      <c r="M879" s="4"/>
      <c r="N879" s="4"/>
      <c r="P879" s="4"/>
      <c r="Q879" s="4"/>
      <c r="R879" s="4"/>
    </row>
    <row r="880" spans="1:18" ht="16.5" customHeight="1">
      <c r="A880" s="4"/>
      <c r="B880" s="4"/>
      <c r="C880" s="34"/>
      <c r="D880" s="4"/>
      <c r="E880" s="4"/>
      <c r="F880" s="4"/>
      <c r="G880" s="4"/>
      <c r="H880" s="4"/>
      <c r="I880" s="4"/>
      <c r="J880" s="4"/>
      <c r="K880" s="4"/>
      <c r="L880" s="4"/>
      <c r="M880" s="4"/>
      <c r="N880" s="4"/>
      <c r="P880" s="4"/>
      <c r="Q880" s="4"/>
      <c r="R880" s="4"/>
    </row>
    <row r="881" spans="1:18" ht="16.5" customHeight="1">
      <c r="A881" s="4"/>
      <c r="B881" s="4"/>
      <c r="C881" s="34"/>
      <c r="D881" s="4"/>
      <c r="E881" s="4"/>
      <c r="F881" s="4"/>
      <c r="G881" s="4"/>
      <c r="H881" s="4"/>
      <c r="I881" s="4"/>
      <c r="J881" s="4"/>
      <c r="K881" s="4"/>
      <c r="L881" s="4"/>
      <c r="M881" s="4"/>
      <c r="N881" s="4"/>
      <c r="P881" s="4"/>
      <c r="Q881" s="4"/>
      <c r="R881" s="4"/>
    </row>
    <row r="882" spans="1:18" ht="16.5" customHeight="1">
      <c r="A882" s="4"/>
      <c r="B882" s="4"/>
      <c r="C882" s="34"/>
      <c r="D882" s="4"/>
      <c r="E882" s="4"/>
      <c r="F882" s="4"/>
      <c r="G882" s="4"/>
      <c r="H882" s="4"/>
      <c r="I882" s="4"/>
      <c r="J882" s="4"/>
      <c r="K882" s="4"/>
      <c r="L882" s="4"/>
      <c r="M882" s="4"/>
      <c r="N882" s="4"/>
      <c r="P882" s="4"/>
      <c r="Q882" s="4"/>
      <c r="R882" s="4"/>
    </row>
    <row r="883" spans="1:18" ht="16.5" customHeight="1">
      <c r="A883" s="4"/>
      <c r="B883" s="4"/>
      <c r="C883" s="34"/>
      <c r="D883" s="4"/>
      <c r="E883" s="4"/>
      <c r="F883" s="4"/>
      <c r="G883" s="4"/>
      <c r="H883" s="4"/>
      <c r="I883" s="4"/>
      <c r="J883" s="4"/>
      <c r="K883" s="4"/>
      <c r="L883" s="4"/>
      <c r="M883" s="4"/>
      <c r="N883" s="4"/>
      <c r="P883" s="4"/>
      <c r="Q883" s="4"/>
      <c r="R883" s="4"/>
    </row>
    <row r="884" spans="1:18" ht="16.5" customHeight="1">
      <c r="A884" s="4"/>
      <c r="B884" s="4"/>
      <c r="C884" s="34"/>
      <c r="D884" s="4"/>
      <c r="E884" s="4"/>
      <c r="F884" s="4"/>
      <c r="G884" s="4"/>
      <c r="H884" s="4"/>
      <c r="I884" s="4"/>
      <c r="J884" s="4"/>
      <c r="K884" s="4"/>
      <c r="L884" s="4"/>
      <c r="M884" s="4"/>
      <c r="N884" s="4"/>
      <c r="P884" s="4"/>
      <c r="Q884" s="4"/>
      <c r="R884" s="4"/>
    </row>
    <row r="885" spans="1:18" ht="16.5" customHeight="1">
      <c r="A885" s="4"/>
      <c r="B885" s="4"/>
      <c r="C885" s="34"/>
      <c r="D885" s="4"/>
      <c r="E885" s="4"/>
      <c r="F885" s="4"/>
      <c r="G885" s="4"/>
      <c r="H885" s="4"/>
      <c r="I885" s="4"/>
      <c r="J885" s="4"/>
      <c r="K885" s="4"/>
      <c r="L885" s="4"/>
      <c r="M885" s="4"/>
      <c r="N885" s="4"/>
      <c r="P885" s="4"/>
      <c r="Q885" s="4"/>
      <c r="R885" s="4"/>
    </row>
    <row r="886" spans="1:18" ht="16.5" customHeight="1">
      <c r="A886" s="4"/>
      <c r="B886" s="4"/>
      <c r="C886" s="34"/>
      <c r="D886" s="4"/>
      <c r="E886" s="4"/>
      <c r="F886" s="4"/>
      <c r="G886" s="4"/>
      <c r="H886" s="4"/>
      <c r="I886" s="4"/>
      <c r="J886" s="4"/>
      <c r="K886" s="4"/>
      <c r="L886" s="4"/>
      <c r="M886" s="4"/>
      <c r="N886" s="4"/>
      <c r="P886" s="4"/>
      <c r="Q886" s="4"/>
      <c r="R886" s="4"/>
    </row>
    <row r="887" spans="1:18" ht="16.5" customHeight="1">
      <c r="A887" s="4"/>
      <c r="B887" s="4"/>
      <c r="C887" s="34"/>
      <c r="D887" s="4"/>
      <c r="E887" s="4"/>
      <c r="F887" s="4"/>
      <c r="G887" s="4"/>
      <c r="H887" s="4"/>
      <c r="I887" s="4"/>
      <c r="J887" s="4"/>
      <c r="K887" s="4"/>
      <c r="L887" s="4"/>
      <c r="M887" s="4"/>
      <c r="N887" s="4"/>
      <c r="P887" s="4"/>
      <c r="Q887" s="4"/>
      <c r="R887" s="4"/>
    </row>
    <row r="888" spans="1:18" ht="16.5" customHeight="1">
      <c r="A888" s="4"/>
      <c r="B888" s="4"/>
      <c r="C888" s="34"/>
      <c r="D888" s="4"/>
      <c r="E888" s="4"/>
      <c r="F888" s="4"/>
      <c r="G888" s="4"/>
      <c r="H888" s="4"/>
      <c r="I888" s="4"/>
      <c r="J888" s="4"/>
      <c r="K888" s="4"/>
      <c r="L888" s="4"/>
      <c r="M888" s="4"/>
      <c r="N888" s="4"/>
      <c r="P888" s="4"/>
      <c r="Q888" s="4"/>
      <c r="R888" s="4"/>
    </row>
    <row r="889" spans="1:18" ht="16.5" customHeight="1">
      <c r="A889" s="4"/>
      <c r="B889" s="4"/>
      <c r="C889" s="34"/>
      <c r="D889" s="4"/>
      <c r="E889" s="4"/>
      <c r="F889" s="4"/>
      <c r="G889" s="4"/>
      <c r="H889" s="4"/>
      <c r="I889" s="4"/>
      <c r="J889" s="4"/>
      <c r="K889" s="4"/>
      <c r="L889" s="4"/>
      <c r="M889" s="4"/>
      <c r="N889" s="4"/>
      <c r="P889" s="4"/>
      <c r="Q889" s="4"/>
      <c r="R889" s="4"/>
    </row>
    <row r="890" spans="1:18" ht="16.5" customHeight="1">
      <c r="A890" s="4"/>
      <c r="B890" s="4"/>
      <c r="C890" s="34"/>
      <c r="D890" s="4"/>
      <c r="E890" s="4"/>
      <c r="F890" s="4"/>
      <c r="G890" s="4"/>
      <c r="H890" s="4"/>
      <c r="I890" s="4"/>
      <c r="J890" s="4"/>
      <c r="K890" s="4"/>
      <c r="L890" s="4"/>
      <c r="M890" s="4"/>
      <c r="N890" s="4"/>
      <c r="P890" s="4"/>
      <c r="Q890" s="4"/>
      <c r="R890" s="4"/>
    </row>
    <row r="891" spans="1:18" ht="16.5" customHeight="1">
      <c r="A891" s="4"/>
      <c r="B891" s="4"/>
      <c r="C891" s="34"/>
      <c r="D891" s="4"/>
      <c r="E891" s="4"/>
      <c r="F891" s="4"/>
      <c r="G891" s="4"/>
      <c r="H891" s="4"/>
      <c r="I891" s="4"/>
      <c r="J891" s="4"/>
      <c r="K891" s="4"/>
      <c r="L891" s="4"/>
      <c r="M891" s="4"/>
      <c r="N891" s="4"/>
      <c r="P891" s="4"/>
      <c r="Q891" s="4"/>
      <c r="R891" s="4"/>
    </row>
    <row r="892" spans="1:18" ht="16.5" customHeight="1">
      <c r="A892" s="4"/>
      <c r="B892" s="4"/>
      <c r="C892" s="34"/>
      <c r="D892" s="4"/>
      <c r="E892" s="4"/>
      <c r="F892" s="4"/>
      <c r="G892" s="4"/>
      <c r="H892" s="4"/>
      <c r="I892" s="4"/>
      <c r="J892" s="4"/>
      <c r="K892" s="4"/>
      <c r="L892" s="4"/>
      <c r="M892" s="4"/>
      <c r="N892" s="4"/>
      <c r="P892" s="4"/>
      <c r="Q892" s="4"/>
      <c r="R892" s="4"/>
    </row>
    <row r="893" spans="1:18" ht="16.5" customHeight="1">
      <c r="A893" s="4"/>
      <c r="B893" s="4"/>
      <c r="C893" s="34"/>
      <c r="D893" s="4"/>
      <c r="E893" s="4"/>
      <c r="F893" s="4"/>
      <c r="G893" s="4"/>
      <c r="H893" s="4"/>
      <c r="I893" s="4"/>
      <c r="J893" s="4"/>
      <c r="K893" s="4"/>
      <c r="L893" s="4"/>
      <c r="M893" s="4"/>
      <c r="N893" s="4"/>
      <c r="P893" s="4"/>
      <c r="Q893" s="4"/>
      <c r="R893" s="4"/>
    </row>
    <row r="894" spans="1:18" ht="16.5" customHeight="1">
      <c r="A894" s="4"/>
      <c r="B894" s="4"/>
      <c r="C894" s="34"/>
      <c r="D894" s="4"/>
      <c r="E894" s="4"/>
      <c r="F894" s="4"/>
      <c r="G894" s="4"/>
      <c r="H894" s="4"/>
      <c r="I894" s="4"/>
      <c r="J894" s="4"/>
      <c r="K894" s="4"/>
      <c r="L894" s="4"/>
      <c r="M894" s="4"/>
      <c r="N894" s="4"/>
      <c r="P894" s="4"/>
      <c r="Q894" s="4"/>
      <c r="R894" s="4"/>
    </row>
    <row r="895" spans="1:18" ht="16.5" customHeight="1">
      <c r="A895" s="4"/>
      <c r="B895" s="4"/>
      <c r="C895" s="34"/>
      <c r="D895" s="4"/>
      <c r="E895" s="4"/>
      <c r="F895" s="4"/>
      <c r="G895" s="4"/>
      <c r="H895" s="4"/>
      <c r="I895" s="4"/>
      <c r="J895" s="4"/>
      <c r="K895" s="4"/>
      <c r="L895" s="4"/>
      <c r="M895" s="4"/>
      <c r="N895" s="4"/>
      <c r="P895" s="4"/>
      <c r="Q895" s="4"/>
      <c r="R895" s="4"/>
    </row>
    <row r="896" spans="1:18" ht="16.5" customHeight="1">
      <c r="A896" s="4"/>
      <c r="B896" s="4"/>
      <c r="C896" s="34"/>
      <c r="D896" s="4"/>
      <c r="E896" s="4"/>
      <c r="F896" s="4"/>
      <c r="G896" s="4"/>
      <c r="H896" s="4"/>
      <c r="I896" s="4"/>
      <c r="J896" s="4"/>
      <c r="K896" s="4"/>
      <c r="L896" s="4"/>
      <c r="M896" s="4"/>
      <c r="N896" s="4"/>
      <c r="P896" s="4"/>
      <c r="Q896" s="4"/>
      <c r="R896" s="4"/>
    </row>
    <row r="897" spans="1:18" ht="16.5" customHeight="1">
      <c r="A897" s="4"/>
      <c r="B897" s="4"/>
      <c r="C897" s="34"/>
      <c r="D897" s="4"/>
      <c r="E897" s="4"/>
      <c r="F897" s="4"/>
      <c r="G897" s="4"/>
      <c r="H897" s="4"/>
      <c r="I897" s="4"/>
      <c r="J897" s="4"/>
      <c r="K897" s="4"/>
      <c r="L897" s="4"/>
      <c r="M897" s="4"/>
      <c r="N897" s="4"/>
      <c r="P897" s="4"/>
      <c r="Q897" s="4"/>
      <c r="R897" s="4"/>
    </row>
    <row r="898" spans="1:18" ht="16.5" customHeight="1">
      <c r="A898" s="4"/>
      <c r="B898" s="4"/>
      <c r="C898" s="34"/>
      <c r="D898" s="4"/>
      <c r="E898" s="4"/>
      <c r="F898" s="4"/>
      <c r="G898" s="4"/>
      <c r="H898" s="4"/>
      <c r="I898" s="4"/>
      <c r="J898" s="4"/>
      <c r="K898" s="4"/>
      <c r="L898" s="4"/>
      <c r="M898" s="4"/>
      <c r="N898" s="4"/>
      <c r="P898" s="4"/>
      <c r="Q898" s="4"/>
      <c r="R898" s="4"/>
    </row>
    <row r="899" spans="1:18" ht="16.5" customHeight="1">
      <c r="A899" s="4"/>
      <c r="B899" s="4"/>
      <c r="C899" s="34"/>
      <c r="D899" s="4"/>
      <c r="E899" s="4"/>
      <c r="F899" s="4"/>
      <c r="G899" s="4"/>
      <c r="H899" s="4"/>
      <c r="I899" s="4"/>
      <c r="J899" s="4"/>
      <c r="K899" s="4"/>
      <c r="L899" s="4"/>
      <c r="M899" s="4"/>
      <c r="N899" s="4"/>
      <c r="P899" s="4"/>
      <c r="Q899" s="4"/>
      <c r="R899" s="4"/>
    </row>
    <row r="900" spans="1:18" ht="16.5" customHeight="1">
      <c r="A900" s="4"/>
      <c r="B900" s="4"/>
      <c r="C900" s="34"/>
      <c r="D900" s="4"/>
      <c r="E900" s="4"/>
      <c r="F900" s="4"/>
      <c r="G900" s="4"/>
      <c r="H900" s="4"/>
      <c r="I900" s="4"/>
      <c r="J900" s="4"/>
      <c r="K900" s="4"/>
      <c r="L900" s="4"/>
      <c r="M900" s="4"/>
      <c r="N900" s="4"/>
      <c r="P900" s="4"/>
      <c r="Q900" s="4"/>
      <c r="R900" s="4"/>
    </row>
    <row r="901" spans="1:18" ht="16.5" customHeight="1">
      <c r="A901" s="4"/>
      <c r="B901" s="4"/>
      <c r="C901" s="34"/>
      <c r="D901" s="4"/>
      <c r="E901" s="4"/>
      <c r="F901" s="4"/>
      <c r="G901" s="4"/>
      <c r="H901" s="4"/>
      <c r="I901" s="4"/>
      <c r="J901" s="4"/>
      <c r="K901" s="4"/>
      <c r="L901" s="4"/>
      <c r="M901" s="4"/>
      <c r="N901" s="4"/>
      <c r="P901" s="4"/>
      <c r="Q901" s="4"/>
      <c r="R901" s="4"/>
    </row>
    <row r="902" spans="1:18" ht="16.5" customHeight="1">
      <c r="A902" s="4"/>
      <c r="B902" s="4"/>
      <c r="C902" s="34"/>
      <c r="D902" s="4"/>
      <c r="E902" s="4"/>
      <c r="F902" s="4"/>
      <c r="G902" s="4"/>
      <c r="H902" s="4"/>
      <c r="I902" s="4"/>
      <c r="J902" s="4"/>
      <c r="K902" s="4"/>
      <c r="L902" s="4"/>
      <c r="M902" s="4"/>
      <c r="N902" s="4"/>
      <c r="P902" s="4"/>
      <c r="Q902" s="4"/>
      <c r="R902" s="4"/>
    </row>
    <row r="903" spans="1:18" ht="16.5" customHeight="1">
      <c r="A903" s="4"/>
      <c r="B903" s="4"/>
      <c r="C903" s="34"/>
      <c r="D903" s="4"/>
      <c r="E903" s="4"/>
      <c r="F903" s="4"/>
      <c r="G903" s="4"/>
      <c r="H903" s="4"/>
      <c r="I903" s="4"/>
      <c r="J903" s="4"/>
      <c r="K903" s="4"/>
      <c r="L903" s="4"/>
      <c r="M903" s="4"/>
      <c r="N903" s="4"/>
      <c r="P903" s="4"/>
      <c r="Q903" s="4"/>
      <c r="R903" s="4"/>
    </row>
    <row r="904" spans="1:18" ht="16.5" customHeight="1">
      <c r="A904" s="4"/>
      <c r="B904" s="4"/>
      <c r="C904" s="34"/>
      <c r="D904" s="4"/>
      <c r="E904" s="4"/>
      <c r="F904" s="4"/>
      <c r="G904" s="4"/>
      <c r="H904" s="4"/>
      <c r="I904" s="4"/>
      <c r="J904" s="4"/>
      <c r="K904" s="4"/>
      <c r="L904" s="4"/>
      <c r="M904" s="4"/>
      <c r="N904" s="4"/>
      <c r="P904" s="4"/>
      <c r="Q904" s="4"/>
      <c r="R904" s="4"/>
    </row>
    <row r="905" spans="1:18" ht="16.5" customHeight="1">
      <c r="A905" s="4"/>
      <c r="B905" s="4"/>
      <c r="C905" s="34"/>
      <c r="D905" s="4"/>
      <c r="E905" s="4"/>
      <c r="F905" s="4"/>
      <c r="G905" s="4"/>
      <c r="H905" s="4"/>
      <c r="I905" s="4"/>
      <c r="J905" s="4"/>
      <c r="K905" s="4"/>
      <c r="L905" s="4"/>
      <c r="M905" s="4"/>
      <c r="N905" s="4"/>
      <c r="P905" s="4"/>
      <c r="Q905" s="4"/>
      <c r="R905" s="4"/>
    </row>
    <row r="906" spans="1:18" ht="16.5" customHeight="1">
      <c r="A906" s="4"/>
      <c r="B906" s="4"/>
      <c r="C906" s="34"/>
      <c r="D906" s="4"/>
      <c r="E906" s="4"/>
      <c r="F906" s="4"/>
      <c r="G906" s="4"/>
      <c r="H906" s="4"/>
      <c r="I906" s="4"/>
      <c r="J906" s="4"/>
      <c r="K906" s="4"/>
      <c r="L906" s="4"/>
      <c r="M906" s="4"/>
      <c r="N906" s="4"/>
      <c r="P906" s="4"/>
      <c r="Q906" s="4"/>
      <c r="R906" s="4"/>
    </row>
    <row r="907" spans="1:18" ht="16.5" customHeight="1">
      <c r="A907" s="4"/>
      <c r="B907" s="4"/>
      <c r="C907" s="34"/>
      <c r="D907" s="4"/>
      <c r="E907" s="4"/>
      <c r="F907" s="4"/>
      <c r="G907" s="4"/>
      <c r="H907" s="4"/>
      <c r="I907" s="4"/>
      <c r="J907" s="4"/>
      <c r="K907" s="4"/>
      <c r="L907" s="4"/>
      <c r="M907" s="4"/>
      <c r="N907" s="4"/>
      <c r="P907" s="4"/>
      <c r="Q907" s="4"/>
      <c r="R907" s="4"/>
    </row>
    <row r="908" spans="1:18" ht="16.5" customHeight="1">
      <c r="A908" s="4"/>
      <c r="B908" s="4"/>
      <c r="C908" s="34"/>
      <c r="D908" s="4"/>
      <c r="E908" s="4"/>
      <c r="F908" s="4"/>
      <c r="G908" s="4"/>
      <c r="H908" s="4"/>
      <c r="I908" s="4"/>
      <c r="J908" s="4"/>
      <c r="K908" s="4"/>
      <c r="L908" s="4"/>
      <c r="M908" s="4"/>
      <c r="N908" s="4"/>
      <c r="P908" s="4"/>
      <c r="Q908" s="4"/>
      <c r="R908" s="4"/>
    </row>
    <row r="909" spans="1:18" ht="16.5" customHeight="1">
      <c r="A909" s="4"/>
      <c r="B909" s="4"/>
      <c r="C909" s="34"/>
      <c r="D909" s="4"/>
      <c r="E909" s="4"/>
      <c r="F909" s="4"/>
      <c r="G909" s="4"/>
      <c r="H909" s="4"/>
      <c r="I909" s="4"/>
      <c r="J909" s="4"/>
      <c r="K909" s="4"/>
      <c r="L909" s="4"/>
      <c r="M909" s="4"/>
      <c r="N909" s="4"/>
      <c r="P909" s="4"/>
      <c r="Q909" s="4"/>
      <c r="R909" s="4"/>
    </row>
    <row r="910" spans="1:18" ht="16.5" customHeight="1">
      <c r="A910" s="4"/>
      <c r="B910" s="4"/>
      <c r="C910" s="34"/>
      <c r="D910" s="4"/>
      <c r="E910" s="4"/>
      <c r="F910" s="4"/>
      <c r="G910" s="4"/>
      <c r="H910" s="4"/>
      <c r="I910" s="4"/>
      <c r="J910" s="4"/>
      <c r="K910" s="4"/>
      <c r="L910" s="4"/>
      <c r="M910" s="4"/>
      <c r="N910" s="4"/>
      <c r="P910" s="4"/>
      <c r="Q910" s="4"/>
      <c r="R910" s="4"/>
    </row>
    <row r="911" spans="1:18" ht="16.5" customHeight="1">
      <c r="A911" s="4"/>
      <c r="B911" s="4"/>
      <c r="C911" s="34"/>
      <c r="D911" s="4"/>
      <c r="E911" s="4"/>
      <c r="F911" s="4"/>
      <c r="G911" s="4"/>
      <c r="H911" s="4"/>
      <c r="I911" s="4"/>
      <c r="J911" s="4"/>
      <c r="K911" s="4"/>
      <c r="L911" s="4"/>
      <c r="M911" s="4"/>
      <c r="N911" s="4"/>
      <c r="P911" s="4"/>
      <c r="Q911" s="4"/>
      <c r="R911" s="4"/>
    </row>
    <row r="912" spans="1:18" ht="16.5" customHeight="1">
      <c r="A912" s="4"/>
      <c r="B912" s="4"/>
      <c r="C912" s="34"/>
      <c r="D912" s="4"/>
      <c r="E912" s="4"/>
      <c r="F912" s="4"/>
      <c r="G912" s="4"/>
      <c r="H912" s="4"/>
      <c r="I912" s="4"/>
      <c r="J912" s="4"/>
      <c r="K912" s="4"/>
      <c r="L912" s="4"/>
      <c r="M912" s="4"/>
      <c r="N912" s="4"/>
      <c r="P912" s="4"/>
      <c r="Q912" s="4"/>
      <c r="R912" s="4"/>
    </row>
    <row r="913" spans="1:18" ht="16.5" customHeight="1">
      <c r="A913" s="4"/>
      <c r="B913" s="4"/>
      <c r="C913" s="34"/>
      <c r="D913" s="4"/>
      <c r="E913" s="4"/>
      <c r="F913" s="4"/>
      <c r="G913" s="4"/>
      <c r="H913" s="4"/>
      <c r="I913" s="4"/>
      <c r="J913" s="4"/>
      <c r="K913" s="4"/>
      <c r="L913" s="4"/>
      <c r="M913" s="4"/>
      <c r="N913" s="4"/>
      <c r="P913" s="4"/>
      <c r="Q913" s="4"/>
      <c r="R913" s="4"/>
    </row>
    <row r="914" spans="1:18" ht="16.5" customHeight="1">
      <c r="A914" s="4"/>
      <c r="B914" s="4"/>
      <c r="C914" s="34"/>
      <c r="D914" s="4"/>
      <c r="E914" s="4"/>
      <c r="F914" s="4"/>
      <c r="G914" s="4"/>
      <c r="H914" s="4"/>
      <c r="I914" s="4"/>
      <c r="J914" s="4"/>
      <c r="K914" s="4"/>
      <c r="L914" s="4"/>
      <c r="M914" s="4"/>
      <c r="N914" s="4"/>
      <c r="P914" s="4"/>
      <c r="Q914" s="4"/>
      <c r="R914" s="4"/>
    </row>
    <row r="915" spans="1:18" ht="16.5" customHeight="1">
      <c r="A915" s="4"/>
      <c r="B915" s="4"/>
      <c r="C915" s="34"/>
      <c r="D915" s="4"/>
      <c r="E915" s="4"/>
      <c r="F915" s="4"/>
      <c r="G915" s="4"/>
      <c r="H915" s="4"/>
      <c r="I915" s="4"/>
      <c r="J915" s="4"/>
      <c r="K915" s="4"/>
      <c r="L915" s="4"/>
      <c r="M915" s="4"/>
      <c r="N915" s="4"/>
      <c r="P915" s="4"/>
      <c r="Q915" s="4"/>
      <c r="R915" s="4"/>
    </row>
    <row r="916" spans="1:18" ht="16.5" customHeight="1">
      <c r="A916" s="4"/>
      <c r="B916" s="4"/>
      <c r="C916" s="34"/>
      <c r="D916" s="4"/>
      <c r="E916" s="4"/>
      <c r="F916" s="4"/>
      <c r="G916" s="4"/>
      <c r="H916" s="4"/>
      <c r="I916" s="4"/>
      <c r="J916" s="4"/>
      <c r="K916" s="4"/>
      <c r="L916" s="4"/>
      <c r="M916" s="4"/>
      <c r="N916" s="4"/>
      <c r="P916" s="4"/>
      <c r="Q916" s="4"/>
      <c r="R916" s="4"/>
    </row>
    <row r="917" spans="1:18" ht="16.5" customHeight="1">
      <c r="A917" s="4"/>
      <c r="B917" s="4"/>
      <c r="C917" s="34"/>
      <c r="D917" s="4"/>
      <c r="E917" s="4"/>
      <c r="F917" s="4"/>
      <c r="G917" s="4"/>
      <c r="H917" s="4"/>
      <c r="I917" s="4"/>
      <c r="J917" s="4"/>
      <c r="K917" s="4"/>
      <c r="L917" s="4"/>
      <c r="M917" s="4"/>
      <c r="N917" s="4"/>
      <c r="P917" s="4"/>
      <c r="Q917" s="4"/>
      <c r="R917" s="4"/>
    </row>
    <row r="918" spans="1:18" ht="16.5" customHeight="1">
      <c r="A918" s="4"/>
      <c r="B918" s="4"/>
      <c r="C918" s="34"/>
      <c r="D918" s="4"/>
      <c r="E918" s="4"/>
      <c r="F918" s="4"/>
      <c r="G918" s="4"/>
      <c r="H918" s="4"/>
      <c r="I918" s="4"/>
      <c r="J918" s="4"/>
      <c r="K918" s="4"/>
      <c r="L918" s="4"/>
      <c r="M918" s="4"/>
      <c r="N918" s="4"/>
      <c r="P918" s="4"/>
      <c r="Q918" s="4"/>
      <c r="R918" s="4"/>
    </row>
    <row r="919" spans="1:18" ht="16.5" customHeight="1">
      <c r="A919" s="4"/>
      <c r="B919" s="4"/>
      <c r="C919" s="34"/>
      <c r="D919" s="4"/>
      <c r="E919" s="4"/>
      <c r="F919" s="4"/>
      <c r="G919" s="4"/>
      <c r="H919" s="4"/>
      <c r="I919" s="4"/>
      <c r="J919" s="4"/>
      <c r="K919" s="4"/>
      <c r="L919" s="4"/>
      <c r="M919" s="4"/>
      <c r="N919" s="4"/>
      <c r="P919" s="4"/>
      <c r="Q919" s="4"/>
      <c r="R919" s="4"/>
    </row>
    <row r="920" spans="1:18" ht="16.5" customHeight="1">
      <c r="A920" s="4"/>
      <c r="B920" s="4"/>
      <c r="C920" s="34"/>
      <c r="D920" s="4"/>
      <c r="E920" s="4"/>
      <c r="F920" s="4"/>
      <c r="G920" s="4"/>
      <c r="H920" s="4"/>
      <c r="I920" s="4"/>
      <c r="J920" s="4"/>
      <c r="K920" s="4"/>
      <c r="L920" s="4"/>
      <c r="M920" s="4"/>
      <c r="N920" s="4"/>
      <c r="P920" s="4"/>
      <c r="Q920" s="4"/>
      <c r="R920" s="4"/>
    </row>
    <row r="921" spans="1:18" ht="16.5" customHeight="1">
      <c r="A921" s="4"/>
      <c r="B921" s="4"/>
      <c r="C921" s="34"/>
      <c r="D921" s="4"/>
      <c r="E921" s="4"/>
      <c r="F921" s="4"/>
      <c r="G921" s="4"/>
      <c r="H921" s="4"/>
      <c r="I921" s="4"/>
      <c r="J921" s="4"/>
      <c r="K921" s="4"/>
      <c r="L921" s="4"/>
      <c r="M921" s="4"/>
      <c r="N921" s="4"/>
      <c r="P921" s="4"/>
      <c r="Q921" s="4"/>
      <c r="R921" s="4"/>
    </row>
    <row r="922" spans="1:18" ht="16.5" customHeight="1">
      <c r="A922" s="4"/>
      <c r="B922" s="4"/>
      <c r="C922" s="34"/>
      <c r="D922" s="4"/>
      <c r="E922" s="4"/>
      <c r="F922" s="4"/>
      <c r="G922" s="4"/>
      <c r="H922" s="4"/>
      <c r="I922" s="4"/>
      <c r="J922" s="4"/>
      <c r="K922" s="4"/>
      <c r="L922" s="4"/>
      <c r="M922" s="4"/>
      <c r="N922" s="4"/>
      <c r="P922" s="4"/>
      <c r="Q922" s="4"/>
      <c r="R922" s="4"/>
    </row>
    <row r="923" spans="1:18" ht="16.5" customHeight="1">
      <c r="A923" s="4"/>
      <c r="B923" s="4"/>
      <c r="C923" s="34"/>
      <c r="D923" s="4"/>
      <c r="E923" s="4"/>
      <c r="F923" s="4"/>
      <c r="G923" s="4"/>
      <c r="H923" s="4"/>
      <c r="I923" s="4"/>
      <c r="J923" s="4"/>
      <c r="K923" s="4"/>
      <c r="L923" s="4"/>
      <c r="M923" s="4"/>
      <c r="N923" s="4"/>
      <c r="P923" s="4"/>
      <c r="Q923" s="4"/>
      <c r="R923" s="4"/>
    </row>
    <row r="924" spans="1:18" ht="16.5" customHeight="1">
      <c r="A924" s="4"/>
      <c r="B924" s="4"/>
      <c r="C924" s="34"/>
      <c r="D924" s="4"/>
      <c r="E924" s="4"/>
      <c r="F924" s="4"/>
      <c r="G924" s="4"/>
      <c r="H924" s="4"/>
      <c r="I924" s="4"/>
      <c r="J924" s="4"/>
      <c r="K924" s="4"/>
      <c r="L924" s="4"/>
      <c r="M924" s="4"/>
      <c r="N924" s="4"/>
      <c r="P924" s="4"/>
      <c r="Q924" s="4"/>
      <c r="R924" s="4"/>
    </row>
    <row r="925" spans="1:18" ht="16.5" customHeight="1">
      <c r="A925" s="4"/>
      <c r="B925" s="4"/>
      <c r="C925" s="34"/>
      <c r="D925" s="4"/>
      <c r="E925" s="4"/>
      <c r="F925" s="4"/>
      <c r="G925" s="4"/>
      <c r="H925" s="4"/>
      <c r="I925" s="4"/>
      <c r="J925" s="4"/>
      <c r="K925" s="4"/>
      <c r="L925" s="4"/>
      <c r="M925" s="4"/>
      <c r="N925" s="4"/>
      <c r="P925" s="4"/>
      <c r="Q925" s="4"/>
      <c r="R925" s="4"/>
    </row>
    <row r="926" spans="1:18" ht="16.5" customHeight="1">
      <c r="A926" s="4"/>
      <c r="B926" s="4"/>
      <c r="C926" s="34"/>
      <c r="D926" s="4"/>
      <c r="E926" s="4"/>
      <c r="F926" s="4"/>
      <c r="G926" s="4"/>
      <c r="H926" s="4"/>
      <c r="I926" s="4"/>
      <c r="J926" s="4"/>
      <c r="K926" s="4"/>
      <c r="L926" s="4"/>
      <c r="M926" s="4"/>
      <c r="N926" s="4"/>
      <c r="P926" s="4"/>
      <c r="Q926" s="4"/>
      <c r="R926" s="4"/>
    </row>
    <row r="927" spans="1:18" ht="16.5" customHeight="1">
      <c r="A927" s="4"/>
      <c r="B927" s="4"/>
      <c r="C927" s="34"/>
      <c r="D927" s="4"/>
      <c r="E927" s="4"/>
      <c r="F927" s="4"/>
      <c r="G927" s="4"/>
      <c r="H927" s="4"/>
      <c r="I927" s="4"/>
      <c r="J927" s="4"/>
      <c r="K927" s="4"/>
      <c r="L927" s="4"/>
      <c r="M927" s="4"/>
      <c r="N927" s="4"/>
      <c r="P927" s="4"/>
      <c r="Q927" s="4"/>
      <c r="R927" s="4"/>
    </row>
    <row r="928" spans="1:18" ht="16.5" customHeight="1">
      <c r="A928" s="4"/>
      <c r="B928" s="4"/>
      <c r="C928" s="34"/>
      <c r="D928" s="4"/>
      <c r="E928" s="4"/>
      <c r="F928" s="4"/>
      <c r="G928" s="4"/>
      <c r="H928" s="4"/>
      <c r="I928" s="4"/>
      <c r="J928" s="4"/>
      <c r="K928" s="4"/>
      <c r="L928" s="4"/>
      <c r="M928" s="4"/>
      <c r="N928" s="4"/>
      <c r="P928" s="4"/>
      <c r="Q928" s="4"/>
      <c r="R928" s="4"/>
    </row>
    <row r="929" spans="1:18" ht="16.5" customHeight="1">
      <c r="A929" s="4"/>
      <c r="B929" s="4"/>
      <c r="C929" s="34"/>
      <c r="D929" s="4"/>
      <c r="E929" s="4"/>
      <c r="F929" s="4"/>
      <c r="G929" s="4"/>
      <c r="H929" s="4"/>
      <c r="I929" s="4"/>
      <c r="J929" s="4"/>
      <c r="K929" s="4"/>
      <c r="L929" s="4"/>
      <c r="M929" s="4"/>
      <c r="N929" s="4"/>
      <c r="P929" s="4"/>
      <c r="Q929" s="4"/>
      <c r="R929" s="4"/>
    </row>
    <row r="930" spans="1:18" ht="16.5" customHeight="1">
      <c r="A930" s="4"/>
      <c r="B930" s="4"/>
      <c r="C930" s="34"/>
      <c r="D930" s="4"/>
      <c r="E930" s="4"/>
      <c r="F930" s="4"/>
      <c r="G930" s="4"/>
      <c r="H930" s="4"/>
      <c r="I930" s="4"/>
      <c r="J930" s="4"/>
      <c r="K930" s="4"/>
      <c r="L930" s="4"/>
      <c r="M930" s="4"/>
      <c r="N930" s="4"/>
      <c r="P930" s="4"/>
      <c r="Q930" s="4"/>
      <c r="R930" s="4"/>
    </row>
    <row r="931" spans="1:18" ht="16.5" customHeight="1">
      <c r="A931" s="4"/>
      <c r="B931" s="4"/>
      <c r="C931" s="34"/>
      <c r="D931" s="4"/>
      <c r="E931" s="4"/>
      <c r="F931" s="4"/>
      <c r="G931" s="4"/>
      <c r="H931" s="4"/>
      <c r="I931" s="4"/>
      <c r="J931" s="4"/>
      <c r="K931" s="4"/>
      <c r="L931" s="4"/>
      <c r="M931" s="4"/>
      <c r="N931" s="4"/>
      <c r="P931" s="4"/>
      <c r="Q931" s="4"/>
      <c r="R931" s="4"/>
    </row>
    <row r="932" spans="1:18" ht="16.5" customHeight="1">
      <c r="A932" s="4"/>
      <c r="B932" s="4"/>
      <c r="C932" s="34"/>
      <c r="D932" s="4"/>
      <c r="E932" s="4"/>
      <c r="F932" s="4"/>
      <c r="G932" s="4"/>
      <c r="H932" s="4"/>
      <c r="I932" s="4"/>
      <c r="J932" s="4"/>
      <c r="K932" s="4"/>
      <c r="L932" s="4"/>
      <c r="M932" s="4"/>
      <c r="N932" s="4"/>
      <c r="P932" s="4"/>
      <c r="Q932" s="4"/>
      <c r="R932" s="4"/>
    </row>
    <row r="933" spans="1:18" ht="16.5" customHeight="1">
      <c r="A933" s="4"/>
      <c r="B933" s="4"/>
      <c r="C933" s="34"/>
      <c r="D933" s="4"/>
      <c r="E933" s="4"/>
      <c r="F933" s="4"/>
      <c r="G933" s="4"/>
      <c r="H933" s="4"/>
      <c r="I933" s="4"/>
      <c r="J933" s="4"/>
      <c r="K933" s="4"/>
      <c r="L933" s="4"/>
      <c r="M933" s="4"/>
      <c r="N933" s="4"/>
      <c r="P933" s="4"/>
      <c r="Q933" s="4"/>
      <c r="R933" s="4"/>
    </row>
    <row r="934" spans="1:18" ht="16.5" customHeight="1">
      <c r="A934" s="4"/>
      <c r="B934" s="4"/>
      <c r="C934" s="34"/>
      <c r="D934" s="4"/>
      <c r="E934" s="4"/>
      <c r="F934" s="4"/>
      <c r="G934" s="4"/>
      <c r="H934" s="4"/>
      <c r="I934" s="4"/>
      <c r="J934" s="4"/>
      <c r="K934" s="4"/>
      <c r="L934" s="4"/>
      <c r="M934" s="4"/>
      <c r="N934" s="4"/>
      <c r="P934" s="4"/>
      <c r="Q934" s="4"/>
      <c r="R934" s="4"/>
    </row>
    <row r="935" spans="1:18" ht="16.5" customHeight="1">
      <c r="A935" s="4"/>
      <c r="B935" s="4"/>
      <c r="C935" s="34"/>
      <c r="D935" s="4"/>
      <c r="E935" s="4"/>
      <c r="F935" s="4"/>
      <c r="G935" s="4"/>
      <c r="H935" s="4"/>
      <c r="I935" s="4"/>
      <c r="J935" s="4"/>
      <c r="K935" s="4"/>
      <c r="L935" s="4"/>
      <c r="M935" s="4"/>
      <c r="N935" s="4"/>
      <c r="P935" s="4"/>
      <c r="Q935" s="4"/>
      <c r="R935" s="4"/>
    </row>
    <row r="936" spans="1:18" ht="16.5" customHeight="1">
      <c r="A936" s="4"/>
      <c r="B936" s="4"/>
      <c r="C936" s="34"/>
      <c r="D936" s="4"/>
      <c r="E936" s="4"/>
      <c r="F936" s="4"/>
      <c r="G936" s="4"/>
      <c r="H936" s="4"/>
      <c r="I936" s="4"/>
      <c r="J936" s="4"/>
      <c r="K936" s="4"/>
      <c r="L936" s="4"/>
      <c r="M936" s="4"/>
      <c r="N936" s="4"/>
      <c r="P936" s="4"/>
      <c r="Q936" s="4"/>
      <c r="R936" s="4"/>
    </row>
    <row r="937" spans="1:18" ht="16.5" customHeight="1">
      <c r="A937" s="4"/>
      <c r="B937" s="4"/>
      <c r="C937" s="34"/>
      <c r="D937" s="4"/>
      <c r="E937" s="4"/>
      <c r="F937" s="4"/>
      <c r="G937" s="4"/>
      <c r="H937" s="4"/>
      <c r="I937" s="4"/>
      <c r="J937" s="4"/>
      <c r="K937" s="4"/>
      <c r="L937" s="4"/>
      <c r="M937" s="4"/>
      <c r="N937" s="4"/>
      <c r="P937" s="4"/>
      <c r="Q937" s="4"/>
      <c r="R937" s="4"/>
    </row>
    <row r="938" spans="1:18" ht="16.5" customHeight="1">
      <c r="A938" s="4"/>
      <c r="B938" s="4"/>
      <c r="C938" s="34"/>
      <c r="D938" s="4"/>
      <c r="E938" s="4"/>
      <c r="F938" s="4"/>
      <c r="G938" s="4"/>
      <c r="H938" s="4"/>
      <c r="I938" s="4"/>
      <c r="J938" s="4"/>
      <c r="K938" s="4"/>
      <c r="L938" s="4"/>
      <c r="M938" s="4"/>
      <c r="N938" s="4"/>
      <c r="P938" s="4"/>
      <c r="Q938" s="4"/>
      <c r="R938" s="4"/>
    </row>
    <row r="939" spans="1:18" ht="16.5" customHeight="1">
      <c r="A939" s="4"/>
      <c r="B939" s="4"/>
      <c r="C939" s="34"/>
      <c r="D939" s="4"/>
      <c r="E939" s="4"/>
      <c r="F939" s="4"/>
      <c r="G939" s="4"/>
      <c r="H939" s="4"/>
      <c r="I939" s="4"/>
      <c r="J939" s="4"/>
      <c r="K939" s="4"/>
      <c r="L939" s="4"/>
      <c r="M939" s="4"/>
      <c r="N939" s="4"/>
      <c r="P939" s="4"/>
      <c r="Q939" s="4"/>
      <c r="R939" s="4"/>
    </row>
    <row r="940" spans="1:18" ht="16.5" customHeight="1">
      <c r="A940" s="4"/>
      <c r="B940" s="4"/>
      <c r="C940" s="34"/>
      <c r="D940" s="4"/>
      <c r="E940" s="4"/>
      <c r="F940" s="4"/>
      <c r="G940" s="4"/>
      <c r="H940" s="4"/>
      <c r="I940" s="4"/>
      <c r="J940" s="4"/>
      <c r="K940" s="4"/>
      <c r="L940" s="4"/>
      <c r="M940" s="4"/>
      <c r="N940" s="4"/>
      <c r="P940" s="4"/>
      <c r="Q940" s="4"/>
      <c r="R940" s="4"/>
    </row>
    <row r="941" spans="1:18" ht="16.5" customHeight="1">
      <c r="A941" s="4"/>
      <c r="B941" s="4"/>
      <c r="C941" s="34"/>
      <c r="D941" s="4"/>
      <c r="E941" s="4"/>
      <c r="F941" s="4"/>
      <c r="G941" s="4"/>
      <c r="H941" s="4"/>
      <c r="I941" s="4"/>
      <c r="J941" s="4"/>
      <c r="K941" s="4"/>
      <c r="L941" s="4"/>
      <c r="M941" s="4"/>
      <c r="N941" s="4"/>
      <c r="P941" s="4"/>
      <c r="Q941" s="4"/>
      <c r="R941" s="4"/>
    </row>
    <row r="942" spans="1:18" ht="16.5" customHeight="1">
      <c r="A942" s="4"/>
      <c r="B942" s="4"/>
      <c r="C942" s="34"/>
      <c r="D942" s="4"/>
      <c r="E942" s="4"/>
      <c r="F942" s="4"/>
      <c r="G942" s="4"/>
      <c r="H942" s="4"/>
      <c r="I942" s="4"/>
      <c r="J942" s="4"/>
      <c r="K942" s="4"/>
      <c r="L942" s="4"/>
      <c r="M942" s="4"/>
      <c r="N942" s="4"/>
      <c r="P942" s="4"/>
      <c r="Q942" s="4"/>
      <c r="R942" s="4"/>
    </row>
    <row r="943" spans="1:18" ht="16.5" customHeight="1">
      <c r="A943" s="4"/>
      <c r="B943" s="4"/>
      <c r="C943" s="34"/>
      <c r="D943" s="4"/>
      <c r="E943" s="4"/>
      <c r="F943" s="4"/>
      <c r="G943" s="4"/>
      <c r="H943" s="4"/>
      <c r="I943" s="4"/>
      <c r="J943" s="4"/>
      <c r="K943" s="4"/>
      <c r="L943" s="4"/>
      <c r="M943" s="4"/>
      <c r="N943" s="4"/>
      <c r="P943" s="4"/>
      <c r="Q943" s="4"/>
      <c r="R943" s="4"/>
    </row>
    <row r="944" spans="1:18" ht="16.5" customHeight="1">
      <c r="A944" s="4"/>
      <c r="B944" s="4"/>
      <c r="C944" s="34"/>
      <c r="D944" s="4"/>
      <c r="E944" s="4"/>
      <c r="F944" s="4"/>
      <c r="G944" s="4"/>
      <c r="H944" s="4"/>
      <c r="I944" s="4"/>
      <c r="J944" s="4"/>
      <c r="K944" s="4"/>
      <c r="L944" s="4"/>
      <c r="M944" s="4"/>
      <c r="N944" s="4"/>
      <c r="P944" s="4"/>
      <c r="Q944" s="4"/>
      <c r="R944" s="4"/>
    </row>
    <row r="945" spans="1:18" ht="16.5" customHeight="1">
      <c r="A945" s="4"/>
      <c r="B945" s="4"/>
      <c r="C945" s="34"/>
      <c r="D945" s="4"/>
      <c r="E945" s="4"/>
      <c r="F945" s="4"/>
      <c r="G945" s="4"/>
      <c r="H945" s="4"/>
      <c r="I945" s="4"/>
      <c r="J945" s="4"/>
      <c r="K945" s="4"/>
      <c r="L945" s="4"/>
      <c r="M945" s="4"/>
      <c r="N945" s="4"/>
      <c r="P945" s="4"/>
      <c r="Q945" s="4"/>
      <c r="R945" s="4"/>
    </row>
    <row r="946" spans="1:18" ht="16.5" customHeight="1">
      <c r="A946" s="4"/>
      <c r="B946" s="4"/>
      <c r="C946" s="34"/>
      <c r="D946" s="4"/>
      <c r="E946" s="4"/>
      <c r="F946" s="4"/>
      <c r="G946" s="4"/>
      <c r="H946" s="4"/>
      <c r="I946" s="4"/>
      <c r="J946" s="4"/>
      <c r="K946" s="4"/>
      <c r="L946" s="4"/>
      <c r="M946" s="4"/>
      <c r="N946" s="4"/>
      <c r="P946" s="4"/>
      <c r="Q946" s="4"/>
      <c r="R946" s="4"/>
    </row>
    <row r="947" spans="1:18" ht="16.5" customHeight="1">
      <c r="A947" s="4"/>
      <c r="B947" s="4"/>
      <c r="C947" s="34"/>
      <c r="D947" s="4"/>
      <c r="E947" s="4"/>
      <c r="F947" s="4"/>
      <c r="G947" s="4"/>
      <c r="H947" s="4"/>
      <c r="I947" s="4"/>
      <c r="J947" s="4"/>
      <c r="K947" s="4"/>
      <c r="L947" s="4"/>
      <c r="M947" s="4"/>
      <c r="N947" s="4"/>
      <c r="P947" s="4"/>
      <c r="Q947" s="4"/>
      <c r="R947" s="4"/>
    </row>
    <row r="948" spans="1:18" ht="16.5" customHeight="1">
      <c r="A948" s="4"/>
      <c r="B948" s="4"/>
      <c r="C948" s="34"/>
      <c r="D948" s="4"/>
      <c r="E948" s="4"/>
      <c r="F948" s="4"/>
      <c r="G948" s="4"/>
      <c r="H948" s="4"/>
      <c r="I948" s="4"/>
      <c r="J948" s="4"/>
      <c r="K948" s="4"/>
      <c r="L948" s="4"/>
      <c r="M948" s="4"/>
      <c r="N948" s="4"/>
      <c r="P948" s="4"/>
      <c r="Q948" s="4"/>
      <c r="R948" s="4"/>
    </row>
    <row r="949" spans="1:18" ht="16.5" customHeight="1">
      <c r="A949" s="4"/>
      <c r="B949" s="4"/>
      <c r="C949" s="34"/>
      <c r="D949" s="4"/>
      <c r="E949" s="4"/>
      <c r="F949" s="4"/>
      <c r="G949" s="4"/>
      <c r="H949" s="4"/>
      <c r="I949" s="4"/>
      <c r="J949" s="4"/>
      <c r="K949" s="4"/>
      <c r="L949" s="4"/>
      <c r="M949" s="4"/>
      <c r="N949" s="4"/>
      <c r="P949" s="4"/>
      <c r="Q949" s="4"/>
      <c r="R949" s="4"/>
    </row>
    <row r="950" spans="1:18" ht="16.5" customHeight="1">
      <c r="A950" s="4"/>
      <c r="B950" s="4"/>
      <c r="C950" s="34"/>
      <c r="D950" s="4"/>
      <c r="E950" s="4"/>
      <c r="F950" s="4"/>
      <c r="G950" s="4"/>
      <c r="H950" s="4"/>
      <c r="I950" s="4"/>
      <c r="J950" s="4"/>
      <c r="K950" s="4"/>
      <c r="L950" s="4"/>
      <c r="M950" s="4"/>
      <c r="N950" s="4"/>
      <c r="P950" s="4"/>
      <c r="Q950" s="4"/>
      <c r="R950" s="4"/>
    </row>
    <row r="951" spans="1:18" ht="16.5" customHeight="1">
      <c r="A951" s="4"/>
      <c r="B951" s="4"/>
      <c r="C951" s="34"/>
      <c r="D951" s="4"/>
      <c r="E951" s="4"/>
      <c r="F951" s="4"/>
      <c r="G951" s="4"/>
      <c r="H951" s="4"/>
      <c r="I951" s="4"/>
      <c r="J951" s="4"/>
      <c r="K951" s="4"/>
      <c r="L951" s="4"/>
      <c r="M951" s="4"/>
      <c r="N951" s="4"/>
      <c r="P951" s="4"/>
      <c r="Q951" s="4"/>
      <c r="R951" s="4"/>
    </row>
    <row r="952" spans="1:18" ht="16.5" customHeight="1">
      <c r="A952" s="4"/>
      <c r="B952" s="4"/>
      <c r="C952" s="34"/>
      <c r="D952" s="4"/>
      <c r="E952" s="4"/>
      <c r="F952" s="4"/>
      <c r="G952" s="4"/>
      <c r="H952" s="4"/>
      <c r="I952" s="4"/>
      <c r="J952" s="4"/>
      <c r="K952" s="4"/>
      <c r="L952" s="4"/>
      <c r="M952" s="4"/>
      <c r="N952" s="4"/>
      <c r="P952" s="4"/>
      <c r="Q952" s="4"/>
      <c r="R952" s="4"/>
    </row>
    <row r="953" spans="1:18" ht="16.5" customHeight="1">
      <c r="A953" s="4"/>
      <c r="B953" s="4"/>
      <c r="C953" s="34"/>
      <c r="D953" s="4"/>
      <c r="E953" s="4"/>
      <c r="F953" s="4"/>
      <c r="G953" s="4"/>
      <c r="H953" s="4"/>
      <c r="I953" s="4"/>
      <c r="J953" s="4"/>
      <c r="K953" s="4"/>
      <c r="L953" s="4"/>
      <c r="M953" s="4"/>
      <c r="N953" s="4"/>
      <c r="P953" s="4"/>
      <c r="Q953" s="4"/>
      <c r="R953" s="4"/>
    </row>
    <row r="954" spans="1:18" ht="16.5" customHeight="1">
      <c r="A954" s="4"/>
      <c r="B954" s="4"/>
      <c r="C954" s="34"/>
      <c r="D954" s="4"/>
      <c r="E954" s="4"/>
      <c r="F954" s="4"/>
      <c r="G954" s="4"/>
      <c r="H954" s="4"/>
      <c r="I954" s="4"/>
      <c r="J954" s="4"/>
      <c r="K954" s="4"/>
      <c r="L954" s="4"/>
      <c r="M954" s="4"/>
      <c r="N954" s="4"/>
      <c r="P954" s="4"/>
      <c r="Q954" s="4"/>
      <c r="R954" s="4"/>
    </row>
    <row r="955" spans="1:18" ht="16.5" customHeight="1">
      <c r="A955" s="4"/>
      <c r="B955" s="4"/>
      <c r="C955" s="34"/>
      <c r="D955" s="4"/>
      <c r="E955" s="4"/>
      <c r="F955" s="4"/>
      <c r="G955" s="4"/>
      <c r="H955" s="4"/>
      <c r="I955" s="4"/>
      <c r="J955" s="4"/>
      <c r="K955" s="4"/>
      <c r="L955" s="4"/>
      <c r="M955" s="4"/>
      <c r="N955" s="4"/>
      <c r="P955" s="4"/>
      <c r="Q955" s="4"/>
      <c r="R955" s="4"/>
    </row>
    <row r="956" spans="1:18" ht="16.5" customHeight="1">
      <c r="A956" s="4"/>
      <c r="B956" s="4"/>
      <c r="C956" s="34"/>
      <c r="D956" s="4"/>
      <c r="E956" s="4"/>
      <c r="F956" s="4"/>
      <c r="G956" s="4"/>
      <c r="H956" s="4"/>
      <c r="I956" s="4"/>
      <c r="J956" s="4"/>
      <c r="K956" s="4"/>
      <c r="L956" s="4"/>
      <c r="M956" s="4"/>
      <c r="N956" s="4"/>
      <c r="P956" s="4"/>
      <c r="Q956" s="4"/>
      <c r="R956" s="4"/>
    </row>
    <row r="957" spans="1:18" ht="16.5" customHeight="1">
      <c r="A957" s="4"/>
      <c r="B957" s="4"/>
      <c r="C957" s="34"/>
      <c r="D957" s="4"/>
      <c r="E957" s="4"/>
      <c r="F957" s="4"/>
      <c r="G957" s="4"/>
      <c r="H957" s="4"/>
      <c r="I957" s="4"/>
      <c r="J957" s="4"/>
      <c r="K957" s="4"/>
      <c r="L957" s="4"/>
      <c r="M957" s="4"/>
      <c r="N957" s="4"/>
      <c r="P957" s="4"/>
      <c r="Q957" s="4"/>
      <c r="R957" s="4"/>
    </row>
    <row r="958" spans="1:18" ht="16.5" customHeight="1">
      <c r="A958" s="4"/>
      <c r="B958" s="4"/>
      <c r="C958" s="34"/>
      <c r="D958" s="4"/>
      <c r="E958" s="4"/>
      <c r="F958" s="4"/>
      <c r="G958" s="4"/>
      <c r="H958" s="4"/>
      <c r="I958" s="4"/>
      <c r="J958" s="4"/>
      <c r="K958" s="4"/>
      <c r="L958" s="4"/>
      <c r="M958" s="4"/>
      <c r="N958" s="4"/>
      <c r="P958" s="4"/>
      <c r="Q958" s="4"/>
      <c r="R958" s="4"/>
    </row>
    <row r="959" spans="1:18" ht="16.5" customHeight="1">
      <c r="A959" s="4"/>
      <c r="B959" s="4"/>
      <c r="C959" s="34"/>
      <c r="D959" s="4"/>
      <c r="E959" s="4"/>
      <c r="F959" s="4"/>
      <c r="G959" s="4"/>
      <c r="H959" s="4"/>
      <c r="I959" s="4"/>
      <c r="J959" s="4"/>
      <c r="K959" s="4"/>
      <c r="L959" s="4"/>
      <c r="M959" s="4"/>
      <c r="N959" s="4"/>
      <c r="P959" s="4"/>
      <c r="Q959" s="4"/>
      <c r="R959" s="4"/>
    </row>
    <row r="960" spans="1:18" ht="16.5" customHeight="1">
      <c r="A960" s="4"/>
      <c r="B960" s="4"/>
      <c r="C960" s="34"/>
      <c r="D960" s="4"/>
      <c r="E960" s="4"/>
      <c r="F960" s="4"/>
      <c r="G960" s="4"/>
      <c r="H960" s="4"/>
      <c r="I960" s="4"/>
      <c r="J960" s="4"/>
      <c r="K960" s="4"/>
      <c r="L960" s="4"/>
      <c r="M960" s="4"/>
      <c r="N960" s="4"/>
      <c r="P960" s="4"/>
      <c r="Q960" s="4"/>
      <c r="R960" s="4"/>
    </row>
    <row r="961" spans="1:18" ht="16.5" customHeight="1">
      <c r="A961" s="4"/>
      <c r="B961" s="4"/>
      <c r="C961" s="34"/>
      <c r="D961" s="4"/>
      <c r="E961" s="4"/>
      <c r="F961" s="4"/>
      <c r="G961" s="4"/>
      <c r="H961" s="4"/>
      <c r="I961" s="4"/>
      <c r="J961" s="4"/>
      <c r="K961" s="4"/>
      <c r="L961" s="4"/>
      <c r="M961" s="4"/>
      <c r="N961" s="4"/>
      <c r="P961" s="4"/>
      <c r="Q961" s="4"/>
      <c r="R961" s="4"/>
    </row>
    <row r="962" spans="1:18" ht="16.5" customHeight="1">
      <c r="A962" s="4"/>
      <c r="B962" s="4"/>
      <c r="C962" s="34"/>
      <c r="D962" s="4"/>
      <c r="E962" s="4"/>
      <c r="F962" s="4"/>
      <c r="G962" s="4"/>
      <c r="H962" s="4"/>
      <c r="I962" s="4"/>
      <c r="J962" s="4"/>
      <c r="K962" s="4"/>
      <c r="L962" s="4"/>
      <c r="M962" s="4"/>
      <c r="N962" s="4"/>
      <c r="P962" s="4"/>
      <c r="Q962" s="4"/>
      <c r="R962" s="4"/>
    </row>
    <row r="963" spans="1:18" ht="16.5" customHeight="1">
      <c r="A963" s="4"/>
      <c r="B963" s="4"/>
      <c r="C963" s="34"/>
      <c r="D963" s="4"/>
      <c r="E963" s="4"/>
      <c r="F963" s="4"/>
      <c r="G963" s="4"/>
      <c r="H963" s="4"/>
      <c r="I963" s="4"/>
      <c r="J963" s="4"/>
      <c r="K963" s="4"/>
      <c r="L963" s="4"/>
      <c r="M963" s="4"/>
      <c r="N963" s="4"/>
      <c r="P963" s="4"/>
      <c r="Q963" s="4"/>
      <c r="R963" s="4"/>
    </row>
    <row r="964" spans="1:18" ht="16.5" customHeight="1">
      <c r="A964" s="4"/>
      <c r="B964" s="4"/>
      <c r="C964" s="34"/>
      <c r="D964" s="4"/>
      <c r="E964" s="4"/>
      <c r="F964" s="4"/>
      <c r="G964" s="4"/>
      <c r="H964" s="4"/>
      <c r="I964" s="4"/>
      <c r="J964" s="4"/>
      <c r="K964" s="4"/>
      <c r="L964" s="4"/>
      <c r="M964" s="4"/>
      <c r="N964" s="4"/>
      <c r="P964" s="4"/>
      <c r="Q964" s="4"/>
      <c r="R964" s="4"/>
    </row>
    <row r="965" spans="1:18" ht="16.5" customHeight="1">
      <c r="A965" s="4"/>
      <c r="B965" s="4"/>
      <c r="C965" s="34"/>
      <c r="D965" s="4"/>
      <c r="E965" s="4"/>
      <c r="F965" s="4"/>
      <c r="G965" s="4"/>
      <c r="H965" s="4"/>
      <c r="I965" s="4"/>
      <c r="J965" s="4"/>
      <c r="K965" s="4"/>
      <c r="L965" s="4"/>
      <c r="M965" s="4"/>
      <c r="N965" s="4"/>
      <c r="P965" s="4"/>
      <c r="Q965" s="4"/>
      <c r="R965" s="4"/>
    </row>
    <row r="966" spans="1:18" ht="16.5" customHeight="1">
      <c r="A966" s="4"/>
      <c r="B966" s="4"/>
      <c r="C966" s="34"/>
      <c r="D966" s="4"/>
      <c r="E966" s="4"/>
      <c r="F966" s="4"/>
      <c r="G966" s="4"/>
      <c r="H966" s="4"/>
      <c r="I966" s="4"/>
      <c r="J966" s="4"/>
      <c r="K966" s="4"/>
      <c r="L966" s="4"/>
      <c r="M966" s="4"/>
      <c r="N966" s="4"/>
      <c r="P966" s="4"/>
      <c r="Q966" s="4"/>
      <c r="R966" s="4"/>
    </row>
    <row r="967" spans="1:18" ht="16.5" customHeight="1">
      <c r="A967" s="4"/>
      <c r="B967" s="4"/>
      <c r="C967" s="34"/>
      <c r="D967" s="4"/>
      <c r="E967" s="4"/>
      <c r="F967" s="4"/>
      <c r="G967" s="4"/>
      <c r="H967" s="4"/>
      <c r="I967" s="4"/>
      <c r="J967" s="4"/>
      <c r="K967" s="4"/>
      <c r="L967" s="4"/>
      <c r="M967" s="4"/>
      <c r="N967" s="4"/>
      <c r="P967" s="4"/>
      <c r="Q967" s="4"/>
      <c r="R967" s="4"/>
    </row>
    <row r="968" spans="1:18" ht="16.5" customHeight="1">
      <c r="A968" s="4"/>
      <c r="B968" s="4"/>
      <c r="C968" s="34"/>
      <c r="D968" s="4"/>
      <c r="E968" s="4"/>
      <c r="F968" s="4"/>
      <c r="G968" s="4"/>
      <c r="H968" s="4"/>
      <c r="I968" s="4"/>
      <c r="J968" s="4"/>
      <c r="K968" s="4"/>
      <c r="L968" s="4"/>
      <c r="M968" s="4"/>
      <c r="N968" s="4"/>
      <c r="P968" s="4"/>
      <c r="Q968" s="4"/>
      <c r="R968" s="4"/>
    </row>
    <row r="969" spans="1:18" ht="16.5" customHeight="1">
      <c r="A969" s="4"/>
      <c r="B969" s="4"/>
      <c r="C969" s="34"/>
      <c r="D969" s="4"/>
      <c r="E969" s="4"/>
      <c r="F969" s="4"/>
      <c r="G969" s="4"/>
      <c r="H969" s="4"/>
      <c r="I969" s="4"/>
      <c r="J969" s="4"/>
      <c r="K969" s="4"/>
      <c r="L969" s="4"/>
      <c r="M969" s="4"/>
      <c r="N969" s="4"/>
      <c r="P969" s="4"/>
      <c r="Q969" s="4"/>
      <c r="R969" s="4"/>
    </row>
    <row r="970" spans="1:18" ht="16.5" customHeight="1">
      <c r="A970" s="4"/>
      <c r="B970" s="4"/>
      <c r="C970" s="34"/>
      <c r="D970" s="4"/>
      <c r="E970" s="4"/>
      <c r="F970" s="4"/>
      <c r="G970" s="4"/>
      <c r="H970" s="4"/>
      <c r="I970" s="4"/>
      <c r="J970" s="4"/>
      <c r="K970" s="4"/>
      <c r="L970" s="4"/>
      <c r="M970" s="4"/>
      <c r="N970" s="4"/>
      <c r="P970" s="4"/>
      <c r="Q970" s="4"/>
      <c r="R970" s="4"/>
    </row>
    <row r="971" spans="1:18" ht="16.5" customHeight="1">
      <c r="A971" s="4"/>
      <c r="B971" s="4"/>
      <c r="C971" s="34"/>
      <c r="D971" s="4"/>
      <c r="E971" s="4"/>
      <c r="F971" s="4"/>
      <c r="G971" s="4"/>
      <c r="H971" s="4"/>
      <c r="I971" s="4"/>
      <c r="J971" s="4"/>
      <c r="K971" s="4"/>
      <c r="L971" s="4"/>
      <c r="M971" s="4"/>
      <c r="N971" s="4"/>
      <c r="P971" s="4"/>
      <c r="Q971" s="4"/>
      <c r="R971" s="4"/>
    </row>
    <row r="972" spans="1:18" ht="16.5" customHeight="1">
      <c r="A972" s="4"/>
      <c r="B972" s="4"/>
      <c r="C972" s="34"/>
      <c r="D972" s="4"/>
      <c r="E972" s="4"/>
      <c r="F972" s="4"/>
      <c r="G972" s="4"/>
      <c r="H972" s="4"/>
      <c r="I972" s="4"/>
      <c r="J972" s="4"/>
      <c r="K972" s="4"/>
      <c r="L972" s="4"/>
      <c r="M972" s="4"/>
      <c r="N972" s="4"/>
      <c r="P972" s="4"/>
      <c r="Q972" s="4"/>
      <c r="R972" s="4"/>
    </row>
    <row r="973" spans="1:18" ht="16.5" customHeight="1">
      <c r="A973" s="4"/>
      <c r="B973" s="4"/>
      <c r="C973" s="34"/>
      <c r="D973" s="4"/>
      <c r="E973" s="4"/>
      <c r="F973" s="4"/>
      <c r="G973" s="4"/>
      <c r="H973" s="4"/>
      <c r="I973" s="4"/>
      <c r="J973" s="4"/>
      <c r="K973" s="4"/>
      <c r="L973" s="4"/>
      <c r="M973" s="4"/>
      <c r="N973" s="4"/>
      <c r="P973" s="4"/>
      <c r="Q973" s="4"/>
      <c r="R973" s="4"/>
    </row>
    <row r="974" spans="1:18" ht="16.5" customHeight="1">
      <c r="A974" s="4"/>
      <c r="B974" s="4"/>
      <c r="C974" s="34"/>
      <c r="D974" s="4"/>
      <c r="E974" s="4"/>
      <c r="F974" s="4"/>
      <c r="G974" s="4"/>
      <c r="H974" s="4"/>
      <c r="I974" s="4"/>
      <c r="J974" s="4"/>
      <c r="K974" s="4"/>
      <c r="L974" s="4"/>
      <c r="M974" s="4"/>
      <c r="N974" s="4"/>
      <c r="P974" s="4"/>
      <c r="Q974" s="4"/>
      <c r="R974" s="4"/>
    </row>
    <row r="975" spans="1:18" ht="16.5" customHeight="1">
      <c r="A975" s="4"/>
      <c r="B975" s="4"/>
      <c r="C975" s="34"/>
      <c r="D975" s="4"/>
      <c r="E975" s="4"/>
      <c r="F975" s="4"/>
      <c r="G975" s="4"/>
      <c r="H975" s="4"/>
      <c r="I975" s="4"/>
      <c r="J975" s="4"/>
      <c r="K975" s="4"/>
      <c r="L975" s="4"/>
      <c r="M975" s="4"/>
      <c r="N975" s="4"/>
      <c r="P975" s="4"/>
      <c r="Q975" s="4"/>
      <c r="R975" s="4"/>
    </row>
    <row r="976" spans="1:18" ht="16.5" customHeight="1">
      <c r="A976" s="4"/>
      <c r="B976" s="4"/>
      <c r="C976" s="34"/>
      <c r="D976" s="4"/>
      <c r="E976" s="4"/>
      <c r="F976" s="4"/>
      <c r="G976" s="4"/>
      <c r="H976" s="4"/>
      <c r="I976" s="4"/>
      <c r="J976" s="4"/>
      <c r="K976" s="4"/>
      <c r="L976" s="4"/>
      <c r="M976" s="4"/>
      <c r="N976" s="4"/>
      <c r="P976" s="4"/>
      <c r="Q976" s="4"/>
      <c r="R976" s="4"/>
    </row>
    <row r="977" spans="1:18" ht="16.5" customHeight="1">
      <c r="A977" s="4"/>
      <c r="B977" s="4"/>
      <c r="C977" s="34"/>
      <c r="D977" s="4"/>
      <c r="E977" s="4"/>
      <c r="F977" s="4"/>
      <c r="G977" s="4"/>
      <c r="H977" s="4"/>
      <c r="I977" s="4"/>
      <c r="J977" s="4"/>
      <c r="K977" s="4"/>
      <c r="L977" s="4"/>
      <c r="M977" s="4"/>
      <c r="N977" s="4"/>
      <c r="P977" s="4"/>
      <c r="Q977" s="4"/>
      <c r="R977" s="4"/>
    </row>
    <row r="978" spans="1:18" ht="16.5" customHeight="1">
      <c r="A978" s="4"/>
      <c r="B978" s="4"/>
      <c r="C978" s="34"/>
      <c r="D978" s="4"/>
      <c r="E978" s="4"/>
      <c r="F978" s="4"/>
      <c r="G978" s="4"/>
      <c r="H978" s="4"/>
      <c r="I978" s="4"/>
      <c r="J978" s="4"/>
      <c r="K978" s="4"/>
      <c r="L978" s="4"/>
      <c r="M978" s="4"/>
      <c r="N978" s="4"/>
      <c r="P978" s="4"/>
      <c r="Q978" s="4"/>
      <c r="R978" s="4"/>
    </row>
    <row r="979" spans="1:18" ht="16.5" customHeight="1">
      <c r="A979" s="4"/>
      <c r="B979" s="4"/>
      <c r="C979" s="34"/>
      <c r="D979" s="4"/>
      <c r="E979" s="4"/>
      <c r="F979" s="4"/>
      <c r="G979" s="4"/>
      <c r="H979" s="4"/>
      <c r="I979" s="4"/>
      <c r="J979" s="4"/>
      <c r="K979" s="4"/>
      <c r="L979" s="4"/>
      <c r="M979" s="4"/>
      <c r="N979" s="4"/>
      <c r="P979" s="4"/>
      <c r="Q979" s="4"/>
      <c r="R979" s="4"/>
    </row>
    <row r="980" spans="1:18" ht="16.5" customHeight="1">
      <c r="A980" s="4"/>
      <c r="B980" s="4"/>
      <c r="C980" s="34"/>
      <c r="D980" s="4"/>
      <c r="E980" s="4"/>
      <c r="F980" s="4"/>
      <c r="G980" s="4"/>
      <c r="H980" s="4"/>
      <c r="I980" s="4"/>
      <c r="J980" s="4"/>
      <c r="K980" s="4"/>
      <c r="L980" s="4"/>
      <c r="M980" s="4"/>
      <c r="N980" s="4"/>
      <c r="P980" s="4"/>
      <c r="Q980" s="4"/>
      <c r="R980" s="4"/>
    </row>
    <row r="981" spans="1:18" ht="16.5" customHeight="1">
      <c r="A981" s="4"/>
      <c r="B981" s="4"/>
      <c r="C981" s="34"/>
      <c r="D981" s="4"/>
      <c r="E981" s="4"/>
      <c r="F981" s="4"/>
      <c r="G981" s="4"/>
      <c r="H981" s="4"/>
      <c r="I981" s="4"/>
      <c r="J981" s="4"/>
      <c r="K981" s="4"/>
      <c r="L981" s="4"/>
      <c r="M981" s="4"/>
      <c r="N981" s="4"/>
      <c r="P981" s="4"/>
      <c r="Q981" s="4"/>
      <c r="R981" s="4"/>
    </row>
    <row r="982" spans="1:18" ht="16.5" customHeight="1">
      <c r="A982" s="4"/>
      <c r="B982" s="4"/>
      <c r="C982" s="34"/>
      <c r="D982" s="4"/>
      <c r="E982" s="4"/>
      <c r="F982" s="4"/>
      <c r="G982" s="4"/>
      <c r="H982" s="4"/>
      <c r="I982" s="4"/>
      <c r="J982" s="4"/>
      <c r="K982" s="4"/>
      <c r="L982" s="4"/>
      <c r="M982" s="4"/>
      <c r="N982" s="4"/>
      <c r="P982" s="4"/>
      <c r="Q982" s="4"/>
      <c r="R982" s="4"/>
    </row>
    <row r="983" spans="1:18" ht="16.5" customHeight="1">
      <c r="A983" s="4"/>
      <c r="B983" s="4"/>
      <c r="C983" s="34"/>
      <c r="D983" s="4"/>
      <c r="E983" s="4"/>
      <c r="F983" s="4"/>
      <c r="G983" s="4"/>
      <c r="H983" s="4"/>
      <c r="I983" s="4"/>
      <c r="J983" s="4"/>
      <c r="K983" s="4"/>
      <c r="L983" s="4"/>
      <c r="M983" s="4"/>
      <c r="N983" s="4"/>
      <c r="P983" s="4"/>
      <c r="Q983" s="4"/>
      <c r="R983" s="4"/>
    </row>
    <row r="984" spans="1:18" ht="16.5" customHeight="1">
      <c r="A984" s="4"/>
      <c r="B984" s="4"/>
      <c r="C984" s="34"/>
      <c r="D984" s="4"/>
      <c r="E984" s="4"/>
      <c r="F984" s="4"/>
      <c r="G984" s="4"/>
      <c r="H984" s="4"/>
      <c r="I984" s="4"/>
      <c r="J984" s="4"/>
      <c r="K984" s="4"/>
      <c r="L984" s="4"/>
      <c r="M984" s="4"/>
      <c r="N984" s="4"/>
      <c r="P984" s="4"/>
      <c r="Q984" s="4"/>
      <c r="R984" s="4"/>
    </row>
    <row r="985" spans="1:18" ht="16.5" customHeight="1">
      <c r="A985" s="4"/>
      <c r="B985" s="4"/>
      <c r="C985" s="34"/>
      <c r="D985" s="4"/>
      <c r="E985" s="4"/>
      <c r="F985" s="4"/>
      <c r="G985" s="4"/>
      <c r="H985" s="4"/>
      <c r="I985" s="4"/>
      <c r="J985" s="4"/>
      <c r="K985" s="4"/>
      <c r="L985" s="4"/>
      <c r="M985" s="4"/>
      <c r="N985" s="4"/>
      <c r="P985" s="4"/>
      <c r="Q985" s="4"/>
      <c r="R985" s="4"/>
    </row>
    <row r="986" spans="1:18" ht="16.5" customHeight="1">
      <c r="A986" s="4"/>
      <c r="B986" s="4"/>
      <c r="C986" s="34"/>
      <c r="D986" s="4"/>
      <c r="E986" s="4"/>
      <c r="F986" s="4"/>
      <c r="G986" s="4"/>
      <c r="H986" s="4"/>
      <c r="I986" s="4"/>
      <c r="J986" s="4"/>
      <c r="K986" s="4"/>
      <c r="L986" s="4"/>
      <c r="M986" s="4"/>
      <c r="N986" s="4"/>
      <c r="P986" s="4"/>
      <c r="Q986" s="4"/>
      <c r="R986" s="4"/>
    </row>
    <row r="987" spans="1:18" ht="16.5" customHeight="1">
      <c r="A987" s="4"/>
      <c r="B987" s="4"/>
      <c r="C987" s="34"/>
      <c r="D987" s="4"/>
      <c r="E987" s="4"/>
      <c r="F987" s="4"/>
      <c r="G987" s="4"/>
      <c r="H987" s="4"/>
      <c r="I987" s="4"/>
      <c r="J987" s="4"/>
      <c r="K987" s="4"/>
      <c r="L987" s="4"/>
      <c r="M987" s="4"/>
      <c r="N987" s="4"/>
      <c r="P987" s="4"/>
      <c r="Q987" s="4"/>
      <c r="R987" s="4"/>
    </row>
    <row r="988" spans="1:18" ht="16.5" customHeight="1">
      <c r="A988" s="4"/>
      <c r="B988" s="4"/>
      <c r="C988" s="34"/>
      <c r="D988" s="4"/>
      <c r="E988" s="4"/>
      <c r="F988" s="4"/>
      <c r="G988" s="4"/>
      <c r="H988" s="4"/>
      <c r="I988" s="4"/>
      <c r="J988" s="4"/>
      <c r="K988" s="4"/>
      <c r="L988" s="4"/>
      <c r="M988" s="4"/>
      <c r="N988" s="4"/>
      <c r="P988" s="4"/>
      <c r="Q988" s="4"/>
      <c r="R988" s="4"/>
    </row>
    <row r="989" spans="1:18" ht="16.5" customHeight="1">
      <c r="A989" s="4"/>
      <c r="B989" s="4"/>
      <c r="C989" s="34"/>
      <c r="D989" s="4"/>
      <c r="E989" s="4"/>
      <c r="F989" s="4"/>
      <c r="G989" s="4"/>
      <c r="H989" s="4"/>
      <c r="I989" s="4"/>
      <c r="J989" s="4"/>
      <c r="K989" s="4"/>
      <c r="L989" s="4"/>
      <c r="M989" s="4"/>
      <c r="N989" s="4"/>
      <c r="P989" s="4"/>
      <c r="Q989" s="4"/>
      <c r="R989" s="4"/>
    </row>
    <row r="990" spans="1:18" ht="16.5" customHeight="1">
      <c r="A990" s="4"/>
      <c r="B990" s="4"/>
      <c r="C990" s="34"/>
      <c r="D990" s="4"/>
      <c r="E990" s="4"/>
      <c r="F990" s="4"/>
      <c r="G990" s="4"/>
      <c r="H990" s="4"/>
      <c r="I990" s="4"/>
      <c r="J990" s="4"/>
      <c r="K990" s="4"/>
      <c r="L990" s="4"/>
      <c r="M990" s="4"/>
      <c r="N990" s="4"/>
      <c r="P990" s="4"/>
      <c r="Q990" s="4"/>
      <c r="R990" s="4"/>
    </row>
    <row r="991" spans="1:18" ht="16.5" customHeight="1">
      <c r="A991" s="4"/>
      <c r="B991" s="4"/>
      <c r="C991" s="34"/>
      <c r="D991" s="4"/>
      <c r="E991" s="4"/>
      <c r="F991" s="4"/>
      <c r="G991" s="4"/>
      <c r="H991" s="4"/>
      <c r="I991" s="4"/>
      <c r="J991" s="4"/>
      <c r="K991" s="4"/>
      <c r="L991" s="4"/>
      <c r="M991" s="4"/>
      <c r="N991" s="4"/>
      <c r="P991" s="4"/>
      <c r="Q991" s="4"/>
      <c r="R991" s="4"/>
    </row>
    <row r="992" spans="1:18" ht="16.5" customHeight="1">
      <c r="A992" s="4"/>
      <c r="B992" s="4"/>
      <c r="C992" s="34"/>
      <c r="D992" s="4"/>
      <c r="E992" s="4"/>
      <c r="F992" s="4"/>
      <c r="G992" s="4"/>
      <c r="H992" s="4"/>
      <c r="I992" s="4"/>
      <c r="J992" s="4"/>
      <c r="K992" s="4"/>
      <c r="L992" s="4"/>
      <c r="M992" s="4"/>
      <c r="N992" s="4"/>
      <c r="P992" s="4"/>
      <c r="Q992" s="4"/>
      <c r="R992" s="4"/>
    </row>
    <row r="993" spans="1:18" ht="16.5" customHeight="1">
      <c r="A993" s="4"/>
      <c r="B993" s="4"/>
      <c r="C993" s="34"/>
      <c r="D993" s="4"/>
      <c r="E993" s="4"/>
      <c r="F993" s="4"/>
      <c r="G993" s="4"/>
      <c r="H993" s="4"/>
      <c r="I993" s="4"/>
      <c r="J993" s="4"/>
      <c r="K993" s="4"/>
      <c r="L993" s="4"/>
      <c r="M993" s="4"/>
      <c r="N993" s="4"/>
      <c r="P993" s="4"/>
      <c r="Q993" s="4"/>
      <c r="R993" s="4"/>
    </row>
    <row r="994" spans="1:18" ht="16.5" customHeight="1">
      <c r="A994" s="4"/>
      <c r="B994" s="4"/>
      <c r="C994" s="34"/>
      <c r="D994" s="4"/>
      <c r="E994" s="4"/>
      <c r="F994" s="4"/>
      <c r="G994" s="4"/>
      <c r="H994" s="4"/>
      <c r="I994" s="4"/>
      <c r="J994" s="4"/>
      <c r="K994" s="4"/>
      <c r="L994" s="4"/>
      <c r="M994" s="4"/>
      <c r="N994" s="4"/>
      <c r="P994" s="4"/>
      <c r="Q994" s="4"/>
      <c r="R994" s="4"/>
    </row>
    <row r="995" spans="1:18" ht="16.5" customHeight="1">
      <c r="A995" s="4"/>
      <c r="B995" s="4"/>
      <c r="C995" s="34"/>
      <c r="D995" s="4"/>
      <c r="E995" s="4"/>
      <c r="F995" s="4"/>
      <c r="G995" s="4"/>
      <c r="H995" s="4"/>
      <c r="I995" s="4"/>
      <c r="J995" s="4"/>
      <c r="K995" s="4"/>
      <c r="L995" s="4"/>
      <c r="M995" s="4"/>
      <c r="N995" s="4"/>
      <c r="P995" s="4"/>
      <c r="Q995" s="4"/>
      <c r="R995" s="4"/>
    </row>
    <row r="996" spans="1:18" ht="16.5" customHeight="1">
      <c r="A996" s="4"/>
      <c r="B996" s="4"/>
      <c r="C996" s="34"/>
      <c r="D996" s="4"/>
      <c r="E996" s="4"/>
      <c r="F996" s="4"/>
      <c r="G996" s="4"/>
      <c r="H996" s="4"/>
      <c r="I996" s="4"/>
      <c r="J996" s="4"/>
      <c r="K996" s="4"/>
      <c r="L996" s="4"/>
      <c r="M996" s="4"/>
      <c r="N996" s="4"/>
      <c r="P996" s="4"/>
      <c r="Q996" s="4"/>
      <c r="R996" s="4"/>
    </row>
    <row r="997" spans="1:18" ht="16.5" customHeight="1">
      <c r="A997" s="4"/>
      <c r="B997" s="4"/>
      <c r="C997" s="34"/>
      <c r="D997" s="4"/>
      <c r="E997" s="4"/>
      <c r="F997" s="4"/>
      <c r="G997" s="4"/>
      <c r="H997" s="4"/>
      <c r="I997" s="4"/>
      <c r="J997" s="4"/>
      <c r="K997" s="4"/>
      <c r="L997" s="4"/>
      <c r="M997" s="4"/>
      <c r="N997" s="4"/>
      <c r="P997" s="4"/>
      <c r="Q997" s="4"/>
      <c r="R997" s="4"/>
    </row>
    <row r="998" spans="1:18" ht="16.5" customHeight="1">
      <c r="A998" s="4"/>
      <c r="B998" s="4"/>
      <c r="C998" s="34"/>
      <c r="D998" s="4"/>
      <c r="E998" s="4"/>
      <c r="F998" s="4"/>
      <c r="G998" s="4"/>
      <c r="H998" s="4"/>
      <c r="I998" s="4"/>
      <c r="J998" s="4"/>
      <c r="K998" s="4"/>
      <c r="L998" s="4"/>
      <c r="M998" s="4"/>
      <c r="N998" s="4"/>
      <c r="P998" s="4"/>
      <c r="Q998" s="4"/>
      <c r="R998" s="4"/>
    </row>
    <row r="999" spans="1:18" ht="16.5" customHeight="1">
      <c r="A999" s="4"/>
      <c r="B999" s="4"/>
      <c r="C999" s="34"/>
      <c r="D999" s="4"/>
      <c r="E999" s="4"/>
      <c r="F999" s="4"/>
      <c r="G999" s="4"/>
      <c r="H999" s="4"/>
      <c r="I999" s="4"/>
      <c r="J999" s="4"/>
      <c r="K999" s="4"/>
      <c r="L999" s="4"/>
      <c r="M999" s="4"/>
      <c r="N999" s="4"/>
      <c r="P999" s="4"/>
      <c r="Q999" s="4"/>
      <c r="R999" s="4"/>
    </row>
    <row r="1000" spans="1:18" ht="16.5" customHeight="1">
      <c r="A1000" s="4"/>
      <c r="B1000" s="4"/>
      <c r="C1000" s="34"/>
      <c r="D1000" s="4"/>
      <c r="E1000" s="4"/>
      <c r="F1000" s="4"/>
      <c r="G1000" s="4"/>
      <c r="H1000" s="4"/>
      <c r="I1000" s="4"/>
      <c r="J1000" s="4"/>
      <c r="K1000" s="4"/>
      <c r="L1000" s="4"/>
      <c r="M1000" s="4"/>
      <c r="N1000" s="4"/>
      <c r="P1000" s="4"/>
      <c r="Q1000" s="4"/>
      <c r="R1000" s="4"/>
    </row>
    <row r="1001" spans="1:18" ht="16.5" customHeight="1">
      <c r="A1001" s="4"/>
      <c r="B1001" s="4"/>
      <c r="C1001" s="34"/>
      <c r="D1001" s="4"/>
      <c r="E1001" s="4"/>
      <c r="F1001" s="4"/>
      <c r="G1001" s="4"/>
      <c r="H1001" s="4"/>
      <c r="I1001" s="4"/>
      <c r="J1001" s="4"/>
      <c r="K1001" s="4"/>
      <c r="L1001" s="4"/>
      <c r="M1001" s="4"/>
      <c r="N1001" s="4"/>
      <c r="P1001" s="4"/>
      <c r="Q1001" s="4"/>
      <c r="R1001" s="4"/>
    </row>
  </sheetData>
  <mergeCells count="51">
    <mergeCell ref="C17:C19"/>
    <mergeCell ref="H6:H7"/>
    <mergeCell ref="F6:F7"/>
    <mergeCell ref="E6:E7"/>
    <mergeCell ref="A4:A7"/>
    <mergeCell ref="B4:B7"/>
    <mergeCell ref="C4:C7"/>
    <mergeCell ref="D4:D7"/>
    <mergeCell ref="D35:D37"/>
    <mergeCell ref="D38:D40"/>
    <mergeCell ref="D14:D16"/>
    <mergeCell ref="D17:D19"/>
    <mergeCell ref="D20:D22"/>
    <mergeCell ref="D32:D34"/>
    <mergeCell ref="D23:D25"/>
    <mergeCell ref="A1:O1"/>
    <mergeCell ref="E4:L5"/>
    <mergeCell ref="L6:L7"/>
    <mergeCell ref="C29:C31"/>
    <mergeCell ref="D29:D31"/>
    <mergeCell ref="D26:D28"/>
    <mergeCell ref="A29:A31"/>
    <mergeCell ref="D8:D10"/>
    <mergeCell ref="A8:A10"/>
    <mergeCell ref="C8:C10"/>
    <mergeCell ref="A14:A16"/>
    <mergeCell ref="N3:O3"/>
    <mergeCell ref="I6:I7"/>
    <mergeCell ref="J6:J7"/>
    <mergeCell ref="M4:M7"/>
    <mergeCell ref="N4:N7"/>
    <mergeCell ref="O4:O7"/>
    <mergeCell ref="K6:K7"/>
    <mergeCell ref="C14:C16"/>
    <mergeCell ref="C38:C40"/>
    <mergeCell ref="A38:A40"/>
    <mergeCell ref="A32:A34"/>
    <mergeCell ref="A35:A37"/>
    <mergeCell ref="C32:C34"/>
    <mergeCell ref="C20:C22"/>
    <mergeCell ref="A20:A22"/>
    <mergeCell ref="A2:O2"/>
    <mergeCell ref="A17:A19"/>
    <mergeCell ref="C35:C37"/>
    <mergeCell ref="C26:C28"/>
    <mergeCell ref="A26:A28"/>
    <mergeCell ref="A11:A13"/>
    <mergeCell ref="C11:C13"/>
    <mergeCell ref="D11:D13"/>
    <mergeCell ref="A23:A25"/>
    <mergeCell ref="C23:C25"/>
  </mergeCells>
  <phoneticPr fontId="38" type="noConversion"/>
  <pageMargins left="0.57999999999999996" right="0.51" top="0.65" bottom="0.41" header="0.3" footer="0.32"/>
  <pageSetup paperSize="9" scale="98" firstPageNumber="81" fitToHeight="0" orientation="landscape" useFirstPageNumber="1" verticalDpi="0"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Z1001"/>
  <sheetViews>
    <sheetView workbookViewId="0">
      <selection activeCell="A2" sqref="A2:O2"/>
    </sheetView>
  </sheetViews>
  <sheetFormatPr defaultColWidth="13.44140625" defaultRowHeight="15" customHeight="1"/>
  <cols>
    <col min="1" max="1" width="4.88671875" customWidth="1"/>
    <col min="2" max="2" width="12.33203125" customWidth="1"/>
    <col min="3" max="3" width="5.88671875" customWidth="1"/>
    <col min="4" max="4" width="12.21875" customWidth="1"/>
    <col min="5" max="5" width="9.6640625" customWidth="1"/>
    <col min="6" max="6" width="6.44140625" customWidth="1"/>
    <col min="7" max="7" width="8.109375" hidden="1" customWidth="1"/>
    <col min="8" max="8" width="7.77734375" customWidth="1"/>
    <col min="9" max="10" width="7.44140625" customWidth="1"/>
    <col min="11" max="11" width="7.33203125" customWidth="1"/>
    <col min="12" max="12" width="9.44140625" customWidth="1"/>
    <col min="13" max="13" width="9.33203125" customWidth="1"/>
    <col min="14" max="14" width="8.77734375" customWidth="1"/>
    <col min="15" max="15" width="8" customWidth="1"/>
    <col min="16" max="18" width="0" hidden="1" customWidth="1"/>
    <col min="19" max="26" width="8" customWidth="1"/>
  </cols>
  <sheetData>
    <row r="1" spans="1:26" ht="62.25" customHeight="1">
      <c r="A1" s="646" t="s">
        <v>309</v>
      </c>
      <c r="B1" s="607"/>
      <c r="C1" s="607"/>
      <c r="D1" s="607"/>
      <c r="E1" s="607"/>
      <c r="F1" s="607"/>
      <c r="G1" s="607"/>
      <c r="H1" s="607"/>
      <c r="I1" s="607"/>
      <c r="J1" s="607"/>
      <c r="K1" s="607"/>
      <c r="L1" s="607"/>
      <c r="M1" s="607"/>
      <c r="N1" s="607"/>
      <c r="O1" s="607"/>
      <c r="P1" s="4"/>
      <c r="Q1" s="121">
        <v>0</v>
      </c>
      <c r="R1" s="122">
        <f>LUONGNGAY!J2</f>
        <v>1390000</v>
      </c>
    </row>
    <row r="2" spans="1:26" ht="16.5">
      <c r="A2" s="622" t="s">
        <v>633</v>
      </c>
      <c r="B2" s="622"/>
      <c r="C2" s="622"/>
      <c r="D2" s="622"/>
      <c r="E2" s="622"/>
      <c r="F2" s="622"/>
      <c r="G2" s="622"/>
      <c r="H2" s="622"/>
      <c r="I2" s="622"/>
      <c r="J2" s="622"/>
      <c r="K2" s="622"/>
      <c r="L2" s="622"/>
      <c r="M2" s="622"/>
      <c r="N2" s="622"/>
      <c r="O2" s="622"/>
      <c r="P2" s="4"/>
      <c r="Q2" s="121"/>
      <c r="R2" s="122"/>
    </row>
    <row r="3" spans="1:26" ht="18.75" customHeight="1">
      <c r="A3" s="88"/>
      <c r="B3" s="88"/>
      <c r="C3" s="89"/>
      <c r="D3" s="88"/>
      <c r="E3" s="88"/>
      <c r="F3" s="88"/>
      <c r="G3" s="88"/>
      <c r="H3" s="88"/>
      <c r="I3" s="88"/>
      <c r="J3" s="88"/>
      <c r="K3" s="88"/>
      <c r="L3" s="88"/>
      <c r="M3" s="91"/>
      <c r="N3" s="632" t="s">
        <v>231</v>
      </c>
      <c r="O3" s="633"/>
      <c r="P3" s="4"/>
      <c r="Q3" s="4"/>
      <c r="R3" s="4"/>
    </row>
    <row r="4" spans="1:26" s="591" customFormat="1" ht="16.5" customHeight="1">
      <c r="A4" s="655" t="s">
        <v>189</v>
      </c>
      <c r="B4" s="617" t="s">
        <v>235</v>
      </c>
      <c r="C4" s="617" t="s">
        <v>236</v>
      </c>
      <c r="D4" s="617" t="s">
        <v>237</v>
      </c>
      <c r="E4" s="649" t="s">
        <v>211</v>
      </c>
      <c r="F4" s="650"/>
      <c r="G4" s="650"/>
      <c r="H4" s="650"/>
      <c r="I4" s="650"/>
      <c r="J4" s="650"/>
      <c r="K4" s="650"/>
      <c r="L4" s="651"/>
      <c r="M4" s="617" t="s">
        <v>629</v>
      </c>
      <c r="N4" s="617" t="s">
        <v>241</v>
      </c>
      <c r="O4" s="617" t="s">
        <v>242</v>
      </c>
      <c r="P4" s="96" t="s">
        <v>214</v>
      </c>
      <c r="Q4" s="96" t="s">
        <v>214</v>
      </c>
      <c r="R4" s="98" t="s">
        <v>243</v>
      </c>
    </row>
    <row r="5" spans="1:26" s="591" customFormat="1" ht="9" customHeight="1">
      <c r="A5" s="648"/>
      <c r="B5" s="648"/>
      <c r="C5" s="648"/>
      <c r="D5" s="648"/>
      <c r="E5" s="652"/>
      <c r="F5" s="653"/>
      <c r="G5" s="653"/>
      <c r="H5" s="653"/>
      <c r="I5" s="653"/>
      <c r="J5" s="653"/>
      <c r="K5" s="653"/>
      <c r="L5" s="654"/>
      <c r="M5" s="648"/>
      <c r="N5" s="648"/>
      <c r="O5" s="648"/>
      <c r="P5" s="103" t="s">
        <v>244</v>
      </c>
      <c r="Q5" s="103" t="s">
        <v>245</v>
      </c>
      <c r="R5" s="105" t="s">
        <v>246</v>
      </c>
    </row>
    <row r="6" spans="1:26" s="591" customFormat="1" ht="16.5" customHeight="1">
      <c r="A6" s="648"/>
      <c r="B6" s="648"/>
      <c r="C6" s="648"/>
      <c r="D6" s="648"/>
      <c r="E6" s="617" t="s">
        <v>219</v>
      </c>
      <c r="F6" s="617" t="s">
        <v>220</v>
      </c>
      <c r="G6" s="592" t="s">
        <v>221</v>
      </c>
      <c r="H6" s="617" t="s">
        <v>7</v>
      </c>
      <c r="I6" s="617" t="s">
        <v>14</v>
      </c>
      <c r="J6" s="617" t="s">
        <v>11</v>
      </c>
      <c r="K6" s="617" t="s">
        <v>249</v>
      </c>
      <c r="L6" s="617" t="s">
        <v>198</v>
      </c>
      <c r="M6" s="648"/>
      <c r="N6" s="648"/>
      <c r="O6" s="648"/>
      <c r="P6" s="593">
        <f>'He so chung'!D18</f>
        <v>5346.1538461538457</v>
      </c>
      <c r="Q6" s="593">
        <f>'He so chung'!D19</f>
        <v>1336.5384615384617</v>
      </c>
      <c r="R6" s="594"/>
    </row>
    <row r="7" spans="1:26" s="591" customFormat="1" ht="15" customHeight="1">
      <c r="A7" s="647"/>
      <c r="B7" s="647"/>
      <c r="C7" s="647"/>
      <c r="D7" s="647"/>
      <c r="E7" s="647"/>
      <c r="F7" s="647"/>
      <c r="G7" s="596">
        <f>$Q$1</f>
        <v>0</v>
      </c>
      <c r="H7" s="647"/>
      <c r="I7" s="647"/>
      <c r="J7" s="647"/>
      <c r="K7" s="647"/>
      <c r="L7" s="647"/>
      <c r="M7" s="647"/>
      <c r="N7" s="647"/>
      <c r="O7" s="647"/>
      <c r="P7" s="597">
        <f>'He so chung'!D21</f>
        <v>5346.1538461538457</v>
      </c>
      <c r="Q7" s="597">
        <f>'He so chung'!D22</f>
        <v>801.92307692307691</v>
      </c>
      <c r="R7" s="595"/>
    </row>
    <row r="8" spans="1:26" s="492" customFormat="1" ht="22.5" customHeight="1">
      <c r="A8" s="640">
        <v>1</v>
      </c>
      <c r="B8" s="561" t="s">
        <v>199</v>
      </c>
      <c r="C8" s="640" t="s">
        <v>250</v>
      </c>
      <c r="D8" s="640" t="s">
        <v>251</v>
      </c>
      <c r="E8" s="289" t="e">
        <f>'V.2TRICH DO-ĐT'!E8*0.3</f>
        <v>#VALUE!</v>
      </c>
      <c r="F8" s="289">
        <f>'V.1TRICH DO-NT'!F8*0.5</f>
        <v>0</v>
      </c>
      <c r="G8" s="289">
        <f>P8*$Q$1*10</f>
        <v>0</v>
      </c>
      <c r="H8" s="289">
        <f>'V.2TRICH DO-ĐT'!H8*35</f>
        <v>56130.477989743595</v>
      </c>
      <c r="I8" s="289">
        <f>'V.2TRICH DO-ĐT'!I8*0.3</f>
        <v>628.87104000000011</v>
      </c>
      <c r="J8" s="289">
        <f>'V.2TRICH DO-ĐT'!J8*0.3</f>
        <v>923.43551999999988</v>
      </c>
      <c r="K8" s="289">
        <f>'V.1TRICH DO-NT'!K8*0.5</f>
        <v>0</v>
      </c>
      <c r="L8" s="576" t="e">
        <f>SUM(E8:K8)</f>
        <v>#VALUE!</v>
      </c>
      <c r="M8" s="498" t="e">
        <f>L8*'He so chung'!$D$15/100</f>
        <v>#VALUE!</v>
      </c>
      <c r="N8" s="577" t="e">
        <f>M8+L8</f>
        <v>#VALUE!</v>
      </c>
      <c r="O8" s="289">
        <f>'V.1TRICH DO-NT'!O8*0.5</f>
        <v>16038.461538461537</v>
      </c>
      <c r="P8" s="185">
        <f>'V.1TRICH DO-NT'!P8*0.5</f>
        <v>12830.769230769229</v>
      </c>
      <c r="Q8" s="185">
        <f>'V.1TRICH DO-NT'!Q8*0.5</f>
        <v>3207.6923076923081</v>
      </c>
      <c r="R8" s="578">
        <f>'V.1TRICH DO-NT'!R8*0.5</f>
        <v>2.4</v>
      </c>
      <c r="S8" s="546"/>
      <c r="T8" s="546"/>
      <c r="U8" s="546"/>
      <c r="V8" s="546"/>
      <c r="W8" s="546"/>
      <c r="X8" s="546"/>
      <c r="Y8" s="546"/>
      <c r="Z8" s="546"/>
    </row>
    <row r="9" spans="1:26" s="492" customFormat="1" ht="22.5" customHeight="1">
      <c r="A9" s="641"/>
      <c r="B9" s="561" t="s">
        <v>202</v>
      </c>
      <c r="C9" s="641"/>
      <c r="D9" s="641"/>
      <c r="E9" s="289" t="e">
        <f>'V.2TRICH DO-ĐT'!E9*0.3</f>
        <v>#VALUE!</v>
      </c>
      <c r="F9" s="289">
        <f>'V.1TRICH DO-NT'!F9*0.5</f>
        <v>0</v>
      </c>
      <c r="G9" s="289">
        <f>P9*$Q$1*10</f>
        <v>0</v>
      </c>
      <c r="H9" s="289">
        <f>'V.2TRICH DO-ĐT'!H9*0.3</f>
        <v>65.972887173846161</v>
      </c>
      <c r="I9" s="289">
        <f>'V.2TRICH DO-ĐT'!I9*0.3</f>
        <v>2897.3272319999996</v>
      </c>
      <c r="J9" s="289">
        <f>'V.2TRICH DO-ĐT'!J9*0.3</f>
        <v>191.15222399999999</v>
      </c>
      <c r="K9" s="289">
        <f>'V.2TRICH DO-ĐT'!K9*0.3</f>
        <v>285.9558912</v>
      </c>
      <c r="L9" s="576" t="e">
        <f>SUM(E9:K9)</f>
        <v>#VALUE!</v>
      </c>
      <c r="M9" s="498" t="e">
        <f>L9*'He so chung'!$D$16/100</f>
        <v>#VALUE!</v>
      </c>
      <c r="N9" s="577" t="e">
        <f>M9+L9</f>
        <v>#VALUE!</v>
      </c>
      <c r="O9" s="289">
        <f>'V.1TRICH DO-NT'!O9*0.5</f>
        <v>2951.0769230769229</v>
      </c>
      <c r="P9" s="180">
        <f>'V.1TRICH DO-NT'!P9*0.5</f>
        <v>2566.1538461538457</v>
      </c>
      <c r="Q9" s="180">
        <f>'V.1TRICH DO-NT'!Q9*0.5</f>
        <v>384.92307692307691</v>
      </c>
      <c r="R9" s="321">
        <f>'V.1TRICH DO-NT'!R9*0.5</f>
        <v>0.48</v>
      </c>
      <c r="S9" s="546"/>
      <c r="T9" s="546"/>
      <c r="U9" s="546"/>
      <c r="V9" s="546"/>
      <c r="W9" s="546"/>
      <c r="X9" s="546"/>
      <c r="Y9" s="546"/>
      <c r="Z9" s="546"/>
    </row>
    <row r="10" spans="1:26" s="492" customFormat="1" ht="22.5" customHeight="1">
      <c r="A10" s="641"/>
      <c r="B10" s="178" t="s">
        <v>198</v>
      </c>
      <c r="C10" s="641"/>
      <c r="D10" s="641"/>
      <c r="E10" s="233" t="e">
        <f t="shared" ref="E10:O10" si="0">E8+E9</f>
        <v>#VALUE!</v>
      </c>
      <c r="F10" s="233">
        <f t="shared" si="0"/>
        <v>0</v>
      </c>
      <c r="G10" s="233">
        <f t="shared" si="0"/>
        <v>0</v>
      </c>
      <c r="H10" s="233">
        <f t="shared" si="0"/>
        <v>56196.450876917443</v>
      </c>
      <c r="I10" s="233">
        <f t="shared" si="0"/>
        <v>3526.1982719999996</v>
      </c>
      <c r="J10" s="233">
        <f t="shared" si="0"/>
        <v>1114.5877439999999</v>
      </c>
      <c r="K10" s="233">
        <f t="shared" si="0"/>
        <v>285.9558912</v>
      </c>
      <c r="L10" s="233" t="e">
        <f t="shared" si="0"/>
        <v>#VALUE!</v>
      </c>
      <c r="M10" s="233" t="e">
        <f t="shared" si="0"/>
        <v>#VALUE!</v>
      </c>
      <c r="N10" s="233" t="e">
        <f t="shared" si="0"/>
        <v>#VALUE!</v>
      </c>
      <c r="O10" s="233">
        <f t="shared" si="0"/>
        <v>18989.538461538461</v>
      </c>
      <c r="P10" s="546"/>
      <c r="Q10" s="546"/>
      <c r="R10" s="546"/>
      <c r="S10" s="546"/>
      <c r="T10" s="546"/>
      <c r="U10" s="546"/>
      <c r="V10" s="546"/>
      <c r="W10" s="546"/>
      <c r="X10" s="546"/>
      <c r="Y10" s="546"/>
      <c r="Z10" s="546"/>
    </row>
    <row r="11" spans="1:26" s="492" customFormat="1" ht="22.5" customHeight="1">
      <c r="A11" s="640">
        <v>2</v>
      </c>
      <c r="B11" s="561" t="s">
        <v>199</v>
      </c>
      <c r="C11" s="640" t="s">
        <v>250</v>
      </c>
      <c r="D11" s="640" t="s">
        <v>256</v>
      </c>
      <c r="E11" s="289" t="e">
        <f>'V.2TRICH DO-ĐT'!E11*0.3</f>
        <v>#VALUE!</v>
      </c>
      <c r="F11" s="289">
        <f>'V.1TRICH DO-NT'!F11*0.5</f>
        <v>0</v>
      </c>
      <c r="G11" s="289">
        <f>P11*$Q$1*10</f>
        <v>0</v>
      </c>
      <c r="H11" s="289">
        <f>'V.2TRICH DO-ĐT'!H11*0.3</f>
        <v>571.32807953846168</v>
      </c>
      <c r="I11" s="289">
        <f>'V.2TRICH DO-ĐT'!I11*0.3</f>
        <v>746.78436000000033</v>
      </c>
      <c r="J11" s="289">
        <f>'V.2TRICH DO-ĐT'!J11*0.3</f>
        <v>1096.5796800000001</v>
      </c>
      <c r="K11" s="289">
        <f>'V.2TRICH DO-ĐT'!K11*0.3</f>
        <v>0</v>
      </c>
      <c r="L11" s="576" t="e">
        <f>SUM(E11:K11)</f>
        <v>#VALUE!</v>
      </c>
      <c r="M11" s="498" t="e">
        <f>L11*'He so chung'!$D$15/100</f>
        <v>#VALUE!</v>
      </c>
      <c r="N11" s="577" t="e">
        <f>M11+L11</f>
        <v>#VALUE!</v>
      </c>
      <c r="O11" s="289">
        <f>'V.1TRICH DO-NT'!O11*0.5</f>
        <v>19045.673076923078</v>
      </c>
      <c r="P11" s="185">
        <f>'V.1TRICH DO-NT'!P11*0.5</f>
        <v>15236.538461538463</v>
      </c>
      <c r="Q11" s="185">
        <f>'V.1TRICH DO-NT'!Q11*0.5</f>
        <v>3809.1346153846166</v>
      </c>
      <c r="R11" s="578">
        <f>'V.1TRICH DO-NT'!R11*0.5</f>
        <v>2.8500000000000005</v>
      </c>
      <c r="S11" s="546"/>
      <c r="T11" s="546"/>
      <c r="U11" s="546"/>
      <c r="V11" s="546"/>
      <c r="W11" s="546"/>
      <c r="X11" s="546"/>
      <c r="Y11" s="546"/>
      <c r="Z11" s="546"/>
    </row>
    <row r="12" spans="1:26" s="492" customFormat="1" ht="22.5" customHeight="1">
      <c r="A12" s="641"/>
      <c r="B12" s="561" t="s">
        <v>202</v>
      </c>
      <c r="C12" s="641"/>
      <c r="D12" s="641"/>
      <c r="E12" s="289" t="e">
        <f>'V.2TRICH DO-ĐT'!E12*0.3</f>
        <v>#VALUE!</v>
      </c>
      <c r="F12" s="289">
        <f>'V.1TRICH DO-NT'!F12*0.5</f>
        <v>0</v>
      </c>
      <c r="G12" s="289">
        <f>P12*$Q$1*10</f>
        <v>0</v>
      </c>
      <c r="H12" s="289">
        <f>'V.2TRICH DO-ĐT'!H12*0.3</f>
        <v>78.342803518942304</v>
      </c>
      <c r="I12" s="289">
        <f>'V.2TRICH DO-ĐT'!I12*0.3</f>
        <v>3440.5760879999993</v>
      </c>
      <c r="J12" s="289">
        <f>'V.2TRICH DO-ĐT'!J12*0.3</f>
        <v>226.99326600000001</v>
      </c>
      <c r="K12" s="289">
        <f>'V.2TRICH DO-ĐT'!K12*0.3</f>
        <v>339.57262080000004</v>
      </c>
      <c r="L12" s="576" t="e">
        <f>SUM(E12:K12)</f>
        <v>#VALUE!</v>
      </c>
      <c r="M12" s="498" t="e">
        <f>L12*'He so chung'!$D$16/100</f>
        <v>#VALUE!</v>
      </c>
      <c r="N12" s="577" t="e">
        <f>M12+L12</f>
        <v>#VALUE!</v>
      </c>
      <c r="O12" s="289">
        <f>'V.1TRICH DO-NT'!O12*0.5</f>
        <v>3504.4038461538462</v>
      </c>
      <c r="P12" s="180">
        <f>'V.1TRICH DO-NT'!P12*0.5</f>
        <v>3047.3076923076924</v>
      </c>
      <c r="Q12" s="180">
        <f>'V.1TRICH DO-NT'!Q12*0.5</f>
        <v>457.09615384615387</v>
      </c>
      <c r="R12" s="321">
        <f>'V.1TRICH DO-NT'!R12*0.5</f>
        <v>0.57000000000000006</v>
      </c>
      <c r="S12" s="546"/>
      <c r="T12" s="546"/>
      <c r="U12" s="546"/>
      <c r="V12" s="546"/>
      <c r="W12" s="546"/>
      <c r="X12" s="546"/>
      <c r="Y12" s="546"/>
      <c r="Z12" s="546"/>
    </row>
    <row r="13" spans="1:26" s="492" customFormat="1" ht="22.5" customHeight="1">
      <c r="A13" s="641"/>
      <c r="B13" s="178" t="s">
        <v>198</v>
      </c>
      <c r="C13" s="641"/>
      <c r="D13" s="641"/>
      <c r="E13" s="233" t="e">
        <f t="shared" ref="E13:O13" si="1">E11+E12</f>
        <v>#VALUE!</v>
      </c>
      <c r="F13" s="233">
        <f t="shared" si="1"/>
        <v>0</v>
      </c>
      <c r="G13" s="233">
        <f t="shared" si="1"/>
        <v>0</v>
      </c>
      <c r="H13" s="233">
        <f t="shared" si="1"/>
        <v>649.67088305740401</v>
      </c>
      <c r="I13" s="233">
        <f t="shared" si="1"/>
        <v>4187.3604479999995</v>
      </c>
      <c r="J13" s="233">
        <f t="shared" si="1"/>
        <v>1323.572946</v>
      </c>
      <c r="K13" s="233">
        <f t="shared" si="1"/>
        <v>339.57262080000004</v>
      </c>
      <c r="L13" s="233" t="e">
        <f t="shared" si="1"/>
        <v>#VALUE!</v>
      </c>
      <c r="M13" s="233" t="e">
        <f t="shared" si="1"/>
        <v>#VALUE!</v>
      </c>
      <c r="N13" s="233" t="e">
        <f t="shared" si="1"/>
        <v>#VALUE!</v>
      </c>
      <c r="O13" s="233">
        <f t="shared" si="1"/>
        <v>22550.076923076926</v>
      </c>
      <c r="P13" s="546"/>
      <c r="Q13" s="546"/>
      <c r="R13" s="546"/>
      <c r="S13" s="546"/>
      <c r="T13" s="546"/>
      <c r="U13" s="546"/>
      <c r="V13" s="546"/>
      <c r="W13" s="546"/>
      <c r="X13" s="546"/>
      <c r="Y13" s="546"/>
      <c r="Z13" s="546"/>
    </row>
    <row r="14" spans="1:26" s="492" customFormat="1" ht="22.5" customHeight="1">
      <c r="A14" s="640">
        <v>3</v>
      </c>
      <c r="B14" s="561" t="s">
        <v>199</v>
      </c>
      <c r="C14" s="640" t="s">
        <v>250</v>
      </c>
      <c r="D14" s="640" t="s">
        <v>262</v>
      </c>
      <c r="E14" s="289" t="e">
        <f>'V.2TRICH DO-ĐT'!E14*0.3</f>
        <v>#VALUE!</v>
      </c>
      <c r="F14" s="289">
        <f>'V.1TRICH DO-NT'!F14*0.5</f>
        <v>0</v>
      </c>
      <c r="G14" s="289">
        <f>P14*$Q$1*10</f>
        <v>0</v>
      </c>
      <c r="H14" s="289">
        <f>'V.2TRICH DO-ĐT'!H14*0.3</f>
        <v>606.40962828205136</v>
      </c>
      <c r="I14" s="289">
        <f>'V.2TRICH DO-ĐT'!I14*0.3</f>
        <v>792.63954000000024</v>
      </c>
      <c r="J14" s="289">
        <f>'V.2TRICH DO-ĐT'!J14*0.3</f>
        <v>1163.9135200000001</v>
      </c>
      <c r="K14" s="289">
        <f>'V.2TRICH DO-ĐT'!K14*0.3</f>
        <v>0</v>
      </c>
      <c r="L14" s="576" t="e">
        <f>SUM(E14:K14)</f>
        <v>#VALUE!</v>
      </c>
      <c r="M14" s="498" t="e">
        <f>L14*'He so chung'!$D$15/100</f>
        <v>#VALUE!</v>
      </c>
      <c r="N14" s="577" t="e">
        <f>M14+L14</f>
        <v>#VALUE!</v>
      </c>
      <c r="O14" s="289">
        <f>'V.1TRICH DO-NT'!O14*0.5</f>
        <v>20298.677884615383</v>
      </c>
      <c r="P14" s="185">
        <f>'V.1TRICH DO-NT'!P14*0.5</f>
        <v>16238.942307692307</v>
      </c>
      <c r="Q14" s="185">
        <f>'V.1TRICH DO-NT'!Q14*0.5</f>
        <v>4059.7355769230776</v>
      </c>
      <c r="R14" s="578">
        <f>'V.1TRICH DO-NT'!R14*0.5</f>
        <v>3.0375000000000001</v>
      </c>
      <c r="S14" s="546"/>
      <c r="T14" s="546"/>
      <c r="U14" s="546"/>
      <c r="V14" s="546"/>
      <c r="W14" s="546"/>
      <c r="X14" s="546"/>
      <c r="Y14" s="546"/>
      <c r="Z14" s="546"/>
    </row>
    <row r="15" spans="1:26" s="492" customFormat="1" ht="22.5" customHeight="1">
      <c r="A15" s="641"/>
      <c r="B15" s="561" t="s">
        <v>202</v>
      </c>
      <c r="C15" s="641"/>
      <c r="D15" s="641"/>
      <c r="E15" s="289" t="e">
        <f>'V.2TRICH DO-ĐT'!E15*0.3</f>
        <v>#VALUE!</v>
      </c>
      <c r="F15" s="289">
        <f>'V.1TRICH DO-NT'!F15*0.5</f>
        <v>0</v>
      </c>
      <c r="G15" s="289">
        <f>P15*$Q$1*10</f>
        <v>0</v>
      </c>
      <c r="H15" s="289">
        <f>'V.2TRICH DO-ĐT'!H15*0.3</f>
        <v>82.466108967307704</v>
      </c>
      <c r="I15" s="289">
        <f>'V.2TRICH DO-ĐT'!I15*0.3</f>
        <v>3621.65904</v>
      </c>
      <c r="J15" s="289">
        <f>'V.2TRICH DO-ĐT'!J15*0.3</f>
        <v>238.94027999999997</v>
      </c>
      <c r="K15" s="289">
        <f>'V.2TRICH DO-ĐT'!K15*0.3</f>
        <v>357.444864</v>
      </c>
      <c r="L15" s="576" t="e">
        <f>SUM(E15:K15)</f>
        <v>#VALUE!</v>
      </c>
      <c r="M15" s="498" t="e">
        <f>L15*'He so chung'!$D$16/100</f>
        <v>#VALUE!</v>
      </c>
      <c r="N15" s="577" t="e">
        <f>M15+L15</f>
        <v>#VALUE!</v>
      </c>
      <c r="O15" s="289">
        <f>'V.1TRICH DO-NT'!O15*0.5</f>
        <v>3688.8461538461543</v>
      </c>
      <c r="P15" s="180">
        <f>'V.1TRICH DO-NT'!P15*0.5</f>
        <v>3207.6923076923081</v>
      </c>
      <c r="Q15" s="180">
        <f>'V.1TRICH DO-NT'!Q15*0.5</f>
        <v>481.15384615384619</v>
      </c>
      <c r="R15" s="321">
        <f>'V.1TRICH DO-NT'!R15*0.5</f>
        <v>0.60000000000000009</v>
      </c>
      <c r="S15" s="546"/>
      <c r="T15" s="546"/>
      <c r="U15" s="546"/>
      <c r="V15" s="546"/>
      <c r="W15" s="546"/>
      <c r="X15" s="546"/>
      <c r="Y15" s="546"/>
      <c r="Z15" s="546"/>
    </row>
    <row r="16" spans="1:26" s="492" customFormat="1" ht="22.5" customHeight="1">
      <c r="A16" s="641"/>
      <c r="B16" s="178" t="s">
        <v>198</v>
      </c>
      <c r="C16" s="641"/>
      <c r="D16" s="641"/>
      <c r="E16" s="233" t="e">
        <f t="shared" ref="E16:O16" si="2">E14+E15</f>
        <v>#VALUE!</v>
      </c>
      <c r="F16" s="233">
        <f t="shared" si="2"/>
        <v>0</v>
      </c>
      <c r="G16" s="233">
        <f t="shared" si="2"/>
        <v>0</v>
      </c>
      <c r="H16" s="233">
        <f t="shared" si="2"/>
        <v>688.87573724935908</v>
      </c>
      <c r="I16" s="233">
        <f t="shared" si="2"/>
        <v>4414.2985800000006</v>
      </c>
      <c r="J16" s="233">
        <f t="shared" si="2"/>
        <v>1402.8538000000001</v>
      </c>
      <c r="K16" s="233">
        <f t="shared" si="2"/>
        <v>357.444864</v>
      </c>
      <c r="L16" s="233" t="e">
        <f t="shared" si="2"/>
        <v>#VALUE!</v>
      </c>
      <c r="M16" s="233" t="e">
        <f t="shared" si="2"/>
        <v>#VALUE!</v>
      </c>
      <c r="N16" s="233" t="e">
        <f t="shared" si="2"/>
        <v>#VALUE!</v>
      </c>
      <c r="O16" s="233">
        <f t="shared" si="2"/>
        <v>23987.524038461539</v>
      </c>
      <c r="P16" s="546"/>
      <c r="Q16" s="546"/>
      <c r="R16" s="546"/>
      <c r="S16" s="546"/>
      <c r="T16" s="546"/>
      <c r="U16" s="546"/>
      <c r="V16" s="546"/>
      <c r="W16" s="546"/>
      <c r="X16" s="546"/>
      <c r="Y16" s="546"/>
      <c r="Z16" s="546"/>
    </row>
    <row r="17" spans="1:26" s="492" customFormat="1" ht="22.5" customHeight="1">
      <c r="A17" s="640">
        <v>4</v>
      </c>
      <c r="B17" s="561" t="s">
        <v>199</v>
      </c>
      <c r="C17" s="640" t="s">
        <v>250</v>
      </c>
      <c r="D17" s="640" t="s">
        <v>266</v>
      </c>
      <c r="E17" s="289" t="e">
        <f>'V.2TRICH DO-ĐT'!E17*0.3</f>
        <v>#VALUE!</v>
      </c>
      <c r="F17" s="289">
        <f>'V.1TRICH DO-NT'!F17*0.5</f>
        <v>0</v>
      </c>
      <c r="G17" s="289">
        <f>P17*$Q$1*10</f>
        <v>0</v>
      </c>
      <c r="H17" s="289">
        <f>'V.2TRICH DO-ĐT'!H17*0.3</f>
        <v>741.72417343589734</v>
      </c>
      <c r="I17" s="289">
        <f>'V.2TRICH DO-ĐT'!I17*0.3</f>
        <v>969.50952000000018</v>
      </c>
      <c r="J17" s="289">
        <f>'V.2TRICH DO-ĐT'!J17*0.3</f>
        <v>1423.6297599999998</v>
      </c>
      <c r="K17" s="289">
        <f>'V.2TRICH DO-ĐT'!K17*0.3</f>
        <v>0</v>
      </c>
      <c r="L17" s="576" t="e">
        <f>SUM(E17:K17)</f>
        <v>#VALUE!</v>
      </c>
      <c r="M17" s="498" t="e">
        <f>L17*'He so chung'!$D$15/100</f>
        <v>#VALUE!</v>
      </c>
      <c r="N17" s="577" t="e">
        <f>M17+L17</f>
        <v>#VALUE!</v>
      </c>
      <c r="O17" s="289">
        <f>'V.1TRICH DO-NT'!O17*0.5</f>
        <v>24684.194711538461</v>
      </c>
      <c r="P17" s="185">
        <f>'V.1TRICH DO-NT'!P17*0.5</f>
        <v>19747.35576923077</v>
      </c>
      <c r="Q17" s="185">
        <f>'V.1TRICH DO-NT'!Q17*0.5</f>
        <v>4936.8389423076933</v>
      </c>
      <c r="R17" s="578">
        <f>'V.1TRICH DO-NT'!R17*0.5</f>
        <v>3.6937500000000001</v>
      </c>
      <c r="S17" s="546"/>
      <c r="T17" s="546"/>
      <c r="U17" s="546"/>
      <c r="V17" s="546"/>
      <c r="W17" s="546"/>
      <c r="X17" s="546"/>
      <c r="Y17" s="546"/>
      <c r="Z17" s="546"/>
    </row>
    <row r="18" spans="1:26" s="492" customFormat="1" ht="22.5" customHeight="1">
      <c r="A18" s="641"/>
      <c r="B18" s="561" t="s">
        <v>202</v>
      </c>
      <c r="C18" s="641"/>
      <c r="D18" s="641"/>
      <c r="E18" s="289" t="e">
        <f>'V.2TRICH DO-ĐT'!E18*0.3</f>
        <v>#VALUE!</v>
      </c>
      <c r="F18" s="289">
        <f>'V.1TRICH DO-NT'!F18*0.5</f>
        <v>0</v>
      </c>
      <c r="G18" s="289">
        <f>P18*$Q$1*10</f>
        <v>0</v>
      </c>
      <c r="H18" s="289">
        <f>'V.2TRICH DO-ĐT'!H18*0.3</f>
        <v>101.70820105967948</v>
      </c>
      <c r="I18" s="289">
        <f>'V.2TRICH DO-ĐT'!I18*0.3</f>
        <v>4466.7128159999993</v>
      </c>
      <c r="J18" s="289">
        <f>'V.2TRICH DO-ĐT'!J18*0.3</f>
        <v>294.69301199999995</v>
      </c>
      <c r="K18" s="289">
        <f>'V.2TRICH DO-ĐT'!K18*0.3</f>
        <v>440.84866559999995</v>
      </c>
      <c r="L18" s="576" t="e">
        <f>SUM(E18:K18)</f>
        <v>#VALUE!</v>
      </c>
      <c r="M18" s="498" t="e">
        <f>L18*'He so chung'!$D$16/100</f>
        <v>#VALUE!</v>
      </c>
      <c r="N18" s="577" t="e">
        <f>M18+L18</f>
        <v>#VALUE!</v>
      </c>
      <c r="O18" s="289">
        <f>'V.1TRICH DO-NT'!O18*0.5</f>
        <v>4518.8365384615381</v>
      </c>
      <c r="P18" s="180">
        <f>'V.1TRICH DO-NT'!P18*0.5</f>
        <v>3929.4230769230767</v>
      </c>
      <c r="Q18" s="180">
        <f>'V.1TRICH DO-NT'!Q18*0.5</f>
        <v>589.41346153846155</v>
      </c>
      <c r="R18" s="321">
        <f>'V.1TRICH DO-NT'!R18*0.5</f>
        <v>0.73499999999999999</v>
      </c>
      <c r="S18" s="546"/>
      <c r="T18" s="546"/>
      <c r="U18" s="546"/>
      <c r="V18" s="546"/>
      <c r="W18" s="546"/>
      <c r="X18" s="546"/>
      <c r="Y18" s="546"/>
      <c r="Z18" s="546"/>
    </row>
    <row r="19" spans="1:26" s="492" customFormat="1" ht="22.5" customHeight="1">
      <c r="A19" s="641"/>
      <c r="B19" s="178" t="s">
        <v>198</v>
      </c>
      <c r="C19" s="641"/>
      <c r="D19" s="641"/>
      <c r="E19" s="233" t="e">
        <f t="shared" ref="E19:O19" si="3">E17+E18</f>
        <v>#VALUE!</v>
      </c>
      <c r="F19" s="233">
        <f t="shared" si="3"/>
        <v>0</v>
      </c>
      <c r="G19" s="233">
        <f t="shared" si="3"/>
        <v>0</v>
      </c>
      <c r="H19" s="233">
        <f t="shared" si="3"/>
        <v>843.43237449557682</v>
      </c>
      <c r="I19" s="233">
        <f t="shared" si="3"/>
        <v>5436.2223359999998</v>
      </c>
      <c r="J19" s="233">
        <f t="shared" si="3"/>
        <v>1718.3227719999998</v>
      </c>
      <c r="K19" s="233">
        <f t="shared" si="3"/>
        <v>440.84866559999995</v>
      </c>
      <c r="L19" s="233" t="e">
        <f t="shared" si="3"/>
        <v>#VALUE!</v>
      </c>
      <c r="M19" s="233" t="e">
        <f t="shared" si="3"/>
        <v>#VALUE!</v>
      </c>
      <c r="N19" s="233" t="e">
        <f t="shared" si="3"/>
        <v>#VALUE!</v>
      </c>
      <c r="O19" s="233">
        <f t="shared" si="3"/>
        <v>29203.03125</v>
      </c>
      <c r="P19" s="546"/>
      <c r="Q19" s="546"/>
      <c r="R19" s="546"/>
      <c r="S19" s="546"/>
      <c r="T19" s="546"/>
      <c r="U19" s="546"/>
      <c r="V19" s="546"/>
      <c r="W19" s="546"/>
      <c r="X19" s="546"/>
      <c r="Y19" s="546"/>
      <c r="Z19" s="546"/>
    </row>
    <row r="20" spans="1:26" s="492" customFormat="1" ht="22.5" customHeight="1">
      <c r="A20" s="640">
        <v>5</v>
      </c>
      <c r="B20" s="561" t="s">
        <v>199</v>
      </c>
      <c r="C20" s="640" t="s">
        <v>250</v>
      </c>
      <c r="D20" s="640" t="s">
        <v>267</v>
      </c>
      <c r="E20" s="289" t="e">
        <f>'V.2TRICH DO-ĐT'!E20*0.3</f>
        <v>#VALUE!</v>
      </c>
      <c r="F20" s="289">
        <f>'V.1TRICH DO-NT'!F20*0.5</f>
        <v>0</v>
      </c>
      <c r="G20" s="289">
        <f>P20*$Q$1*10</f>
        <v>0</v>
      </c>
      <c r="H20" s="289">
        <f>'V.2TRICH DO-ĐT'!H20*0.3</f>
        <v>1017.3649135641027</v>
      </c>
      <c r="I20" s="289">
        <f>'V.2TRICH DO-ĐT'!I20*0.3</f>
        <v>1329.8002200000003</v>
      </c>
      <c r="J20" s="289">
        <f>'V.2TRICH DO-ĐT'!J20*0.3</f>
        <v>1952.68136</v>
      </c>
      <c r="K20" s="289">
        <f>'V.2TRICH DO-ĐT'!K20*0.3</f>
        <v>0</v>
      </c>
      <c r="L20" s="576" t="e">
        <f>SUM(E20:K20)</f>
        <v>#VALUE!</v>
      </c>
      <c r="M20" s="498" t="e">
        <f>L20*'He so chung'!$D$15/100</f>
        <v>#VALUE!</v>
      </c>
      <c r="N20" s="577" t="e">
        <f>M20+L20</f>
        <v>#VALUE!</v>
      </c>
      <c r="O20" s="289">
        <f>'V.1TRICH DO-NT'!O20*0.5</f>
        <v>33831.129807692312</v>
      </c>
      <c r="P20" s="185">
        <f>'V.1TRICH DO-NT'!P20*0.5</f>
        <v>27064.903846153848</v>
      </c>
      <c r="Q20" s="185">
        <f>'V.1TRICH DO-NT'!Q20*0.5</f>
        <v>6766.2259615384637</v>
      </c>
      <c r="R20" s="578">
        <f>'V.1TRICH DO-NT'!R20*0.5</f>
        <v>5.0625000000000009</v>
      </c>
      <c r="S20" s="546"/>
      <c r="T20" s="546"/>
      <c r="U20" s="546"/>
      <c r="V20" s="546"/>
      <c r="W20" s="546"/>
      <c r="X20" s="546"/>
      <c r="Y20" s="546"/>
      <c r="Z20" s="546"/>
    </row>
    <row r="21" spans="1:26" s="492" customFormat="1" ht="22.5" customHeight="1">
      <c r="A21" s="641"/>
      <c r="B21" s="561" t="s">
        <v>202</v>
      </c>
      <c r="C21" s="641"/>
      <c r="D21" s="641"/>
      <c r="E21" s="289" t="e">
        <f>'V.2TRICH DO-ĐT'!E21*0.3</f>
        <v>#VALUE!</v>
      </c>
      <c r="F21" s="289">
        <f>'V.1TRICH DO-NT'!F21*0.5</f>
        <v>0</v>
      </c>
      <c r="G21" s="289">
        <f>P21*$Q$1*10</f>
        <v>0</v>
      </c>
      <c r="H21" s="289">
        <f>'V.2TRICH DO-ĐT'!H21*0.3</f>
        <v>140.19238524442309</v>
      </c>
      <c r="I21" s="289">
        <f>'V.2TRICH DO-ĐT'!I21*0.3</f>
        <v>6156.8203679999988</v>
      </c>
      <c r="J21" s="289">
        <f>'V.2TRICH DO-ĐT'!J21*0.3</f>
        <v>406.19847600000003</v>
      </c>
      <c r="K21" s="289">
        <f>'V.2TRICH DO-ĐT'!K21*0.3</f>
        <v>607.65626880000002</v>
      </c>
      <c r="L21" s="576" t="e">
        <f>SUM(E21:K21)</f>
        <v>#VALUE!</v>
      </c>
      <c r="M21" s="498" t="e">
        <f>L21*'He so chung'!$D$16/100</f>
        <v>#VALUE!</v>
      </c>
      <c r="N21" s="577" t="e">
        <f>M21+L21</f>
        <v>#VALUE!</v>
      </c>
      <c r="O21" s="289">
        <f>'V.1TRICH DO-NT'!O21*0.5</f>
        <v>6178.8173076923076</v>
      </c>
      <c r="P21" s="180">
        <f>'V.1TRICH DO-NT'!P21*0.5</f>
        <v>5372.8846153846152</v>
      </c>
      <c r="Q21" s="180">
        <f>'V.1TRICH DO-NT'!Q21*0.5</f>
        <v>805.93269230769238</v>
      </c>
      <c r="R21" s="321">
        <f>'V.1TRICH DO-NT'!R21*0.5</f>
        <v>1.0050000000000001</v>
      </c>
      <c r="S21" s="546"/>
      <c r="T21" s="546"/>
      <c r="U21" s="546"/>
      <c r="V21" s="546"/>
      <c r="W21" s="546"/>
      <c r="X21" s="546"/>
      <c r="Y21" s="546"/>
      <c r="Z21" s="546"/>
    </row>
    <row r="22" spans="1:26" s="492" customFormat="1" ht="22.5" customHeight="1">
      <c r="A22" s="641"/>
      <c r="B22" s="178" t="s">
        <v>198</v>
      </c>
      <c r="C22" s="641"/>
      <c r="D22" s="641"/>
      <c r="E22" s="233" t="e">
        <f t="shared" ref="E22:O22" si="4">E20+E21</f>
        <v>#VALUE!</v>
      </c>
      <c r="F22" s="233">
        <f t="shared" si="4"/>
        <v>0</v>
      </c>
      <c r="G22" s="233">
        <f t="shared" si="4"/>
        <v>0</v>
      </c>
      <c r="H22" s="233">
        <f t="shared" si="4"/>
        <v>1157.5572988085257</v>
      </c>
      <c r="I22" s="233">
        <f t="shared" si="4"/>
        <v>7486.6205879999989</v>
      </c>
      <c r="J22" s="233">
        <f t="shared" si="4"/>
        <v>2358.8798360000001</v>
      </c>
      <c r="K22" s="233">
        <f t="shared" si="4"/>
        <v>607.65626880000002</v>
      </c>
      <c r="L22" s="233" t="e">
        <f t="shared" si="4"/>
        <v>#VALUE!</v>
      </c>
      <c r="M22" s="233" t="e">
        <f t="shared" si="4"/>
        <v>#VALUE!</v>
      </c>
      <c r="N22" s="233" t="e">
        <f t="shared" si="4"/>
        <v>#VALUE!</v>
      </c>
      <c r="O22" s="233">
        <f t="shared" si="4"/>
        <v>40009.947115384617</v>
      </c>
      <c r="P22" s="546"/>
      <c r="Q22" s="546"/>
      <c r="R22" s="546"/>
      <c r="S22" s="546"/>
      <c r="T22" s="546"/>
      <c r="U22" s="546"/>
      <c r="V22" s="546"/>
      <c r="W22" s="546"/>
      <c r="X22" s="546"/>
      <c r="Y22" s="546"/>
      <c r="Z22" s="546"/>
    </row>
    <row r="23" spans="1:26" s="492" customFormat="1" ht="22.5" customHeight="1">
      <c r="A23" s="640">
        <v>6</v>
      </c>
      <c r="B23" s="561" t="s">
        <v>199</v>
      </c>
      <c r="C23" s="640" t="s">
        <v>250</v>
      </c>
      <c r="D23" s="640" t="s">
        <v>272</v>
      </c>
      <c r="E23" s="289" t="e">
        <f>'V.2TRICH DO-ĐT'!E23*0.3</f>
        <v>#VALUE!</v>
      </c>
      <c r="F23" s="289">
        <f>'V.1TRICH DO-NT'!F23*0.5</f>
        <v>0</v>
      </c>
      <c r="G23" s="289">
        <f>P23*$Q$1*10</f>
        <v>0</v>
      </c>
      <c r="H23" s="289">
        <f>'V.2TRICH DO-ĐT'!H23*0.3</f>
        <v>1563.6347440000002</v>
      </c>
      <c r="I23" s="289">
        <f>'V.2TRICH DO-ĐT'!I23*0.3</f>
        <v>2043.8308800000004</v>
      </c>
      <c r="J23" s="289">
        <f>'V.2TRICH DO-ĐT'!J23*0.3</f>
        <v>3001.1654399999998</v>
      </c>
      <c r="K23" s="289">
        <f>'V.2TRICH DO-ĐT'!K23*0.3</f>
        <v>0</v>
      </c>
      <c r="L23" s="576" t="e">
        <f>SUM(E23:K23)</f>
        <v>#VALUE!</v>
      </c>
      <c r="M23" s="498" t="e">
        <f>L23*'He so chung'!$D$15/100</f>
        <v>#VALUE!</v>
      </c>
      <c r="N23" s="577" t="e">
        <f>M23+L23</f>
        <v>#VALUE!</v>
      </c>
      <c r="O23" s="289">
        <f>'V.1TRICH DO-NT'!O23*0.5</f>
        <v>52125</v>
      </c>
      <c r="P23" s="185">
        <f>'V.1TRICH DO-NT'!P23*0.5</f>
        <v>41700</v>
      </c>
      <c r="Q23" s="185">
        <f>'V.1TRICH DO-NT'!Q23*0.5</f>
        <v>10425.000000000002</v>
      </c>
      <c r="R23" s="578">
        <f>'V.1TRICH DO-NT'!R23*0.5</f>
        <v>7.8000000000000007</v>
      </c>
      <c r="S23" s="546"/>
      <c r="T23" s="546"/>
      <c r="U23" s="546"/>
      <c r="V23" s="546"/>
      <c r="W23" s="546"/>
      <c r="X23" s="546"/>
      <c r="Y23" s="546"/>
      <c r="Z23" s="546"/>
    </row>
    <row r="24" spans="1:26" s="492" customFormat="1" ht="22.5" customHeight="1">
      <c r="A24" s="641"/>
      <c r="B24" s="561" t="s">
        <v>202</v>
      </c>
      <c r="C24" s="641"/>
      <c r="D24" s="641"/>
      <c r="E24" s="289" t="e">
        <f>'V.2TRICH DO-ĐT'!E24*0.3</f>
        <v>#VALUE!</v>
      </c>
      <c r="F24" s="289">
        <f>'V.1TRICH DO-NT'!F24*0.5</f>
        <v>0</v>
      </c>
      <c r="G24" s="289">
        <f>P24*$Q$1*10</f>
        <v>0</v>
      </c>
      <c r="H24" s="289">
        <f>'V.2TRICH DO-ĐT'!H24*0.3</f>
        <v>214.41188331500001</v>
      </c>
      <c r="I24" s="289">
        <f>'V.2TRICH DO-ĐT'!I24*0.3</f>
        <v>9416.3135039999979</v>
      </c>
      <c r="J24" s="289">
        <f>'V.2TRICH DO-ĐT'!J24*0.3</f>
        <v>621.24472800000001</v>
      </c>
      <c r="K24" s="289">
        <f>'V.2TRICH DO-ĐT'!K24*0.3</f>
        <v>929.35664640000005</v>
      </c>
      <c r="L24" s="576" t="e">
        <f>SUM(E24:K24)</f>
        <v>#VALUE!</v>
      </c>
      <c r="M24" s="498" t="e">
        <f>L24*'He so chung'!$D$16/100</f>
        <v>#VALUE!</v>
      </c>
      <c r="N24" s="577" t="e">
        <f>M24+L24</f>
        <v>#VALUE!</v>
      </c>
      <c r="O24" s="289">
        <f>'V.1TRICH DO-NT'!O24*0.5</f>
        <v>9591</v>
      </c>
      <c r="P24" s="180">
        <f>'V.1TRICH DO-NT'!P24*0.5</f>
        <v>8340</v>
      </c>
      <c r="Q24" s="180">
        <f>'V.1TRICH DO-NT'!Q24*0.5</f>
        <v>1251</v>
      </c>
      <c r="R24" s="321">
        <f>'V.1TRICH DO-NT'!R24*0.5</f>
        <v>1.56</v>
      </c>
      <c r="S24" s="546"/>
      <c r="T24" s="546"/>
      <c r="U24" s="546"/>
      <c r="V24" s="546"/>
      <c r="W24" s="546"/>
      <c r="X24" s="546"/>
      <c r="Y24" s="546"/>
      <c r="Z24" s="546"/>
    </row>
    <row r="25" spans="1:26" s="492" customFormat="1" ht="22.5" customHeight="1">
      <c r="A25" s="641"/>
      <c r="B25" s="178" t="s">
        <v>198</v>
      </c>
      <c r="C25" s="641"/>
      <c r="D25" s="641"/>
      <c r="E25" s="233" t="e">
        <f t="shared" ref="E25:O25" si="5">E23+E24</f>
        <v>#VALUE!</v>
      </c>
      <c r="F25" s="233">
        <f t="shared" si="5"/>
        <v>0</v>
      </c>
      <c r="G25" s="233">
        <f t="shared" si="5"/>
        <v>0</v>
      </c>
      <c r="H25" s="233">
        <f t="shared" si="5"/>
        <v>1778.0466273150003</v>
      </c>
      <c r="I25" s="233">
        <f t="shared" si="5"/>
        <v>11460.144383999999</v>
      </c>
      <c r="J25" s="233">
        <f t="shared" si="5"/>
        <v>3622.4101679999999</v>
      </c>
      <c r="K25" s="233">
        <f t="shared" si="5"/>
        <v>929.35664640000005</v>
      </c>
      <c r="L25" s="233" t="e">
        <f t="shared" si="5"/>
        <v>#VALUE!</v>
      </c>
      <c r="M25" s="233" t="e">
        <f t="shared" si="5"/>
        <v>#VALUE!</v>
      </c>
      <c r="N25" s="233" t="e">
        <f t="shared" si="5"/>
        <v>#VALUE!</v>
      </c>
      <c r="O25" s="233">
        <f t="shared" si="5"/>
        <v>61716</v>
      </c>
      <c r="P25" s="546"/>
      <c r="Q25" s="546"/>
      <c r="R25" s="546"/>
      <c r="S25" s="546"/>
      <c r="T25" s="546"/>
      <c r="U25" s="546"/>
      <c r="V25" s="546"/>
      <c r="W25" s="546"/>
      <c r="X25" s="546"/>
      <c r="Y25" s="546"/>
      <c r="Z25" s="546"/>
    </row>
    <row r="26" spans="1:26" s="492" customFormat="1" ht="22.5" customHeight="1">
      <c r="A26" s="640">
        <v>7</v>
      </c>
      <c r="B26" s="561" t="s">
        <v>199</v>
      </c>
      <c r="C26" s="640" t="s">
        <v>250</v>
      </c>
      <c r="D26" s="640" t="s">
        <v>279</v>
      </c>
      <c r="E26" s="289" t="e">
        <f>'V.2TRICH DO-ĐT'!E26*0.3</f>
        <v>#VALUE!</v>
      </c>
      <c r="F26" s="289">
        <f>'V.1TRICH DO-NT'!F26*0.5</f>
        <v>0</v>
      </c>
      <c r="G26" s="289">
        <f>G$23*1.2</f>
        <v>0</v>
      </c>
      <c r="H26" s="289">
        <f>'V.2TRICH DO-ĐT'!H26*0.3</f>
        <v>1876.3616928000001</v>
      </c>
      <c r="I26" s="289">
        <f>'V.2TRICH DO-ĐT'!I26*0.3</f>
        <v>2452.5970560000005</v>
      </c>
      <c r="J26" s="289">
        <f>'V.2TRICH DO-ĐT'!J26*0.3</f>
        <v>3601.3985279999997</v>
      </c>
      <c r="K26" s="289">
        <f>'V.2TRICH DO-ĐT'!K26*0.3</f>
        <v>0</v>
      </c>
      <c r="L26" s="576" t="e">
        <f>SUM(E26:K26)</f>
        <v>#VALUE!</v>
      </c>
      <c r="M26" s="498" t="e">
        <f>L26*'He so chung'!$D$15/100</f>
        <v>#VALUE!</v>
      </c>
      <c r="N26" s="577" t="e">
        <f>M26+L26</f>
        <v>#VALUE!</v>
      </c>
      <c r="O26" s="289">
        <f>'V.1TRICH DO-NT'!O26*0.5</f>
        <v>62550</v>
      </c>
      <c r="P26" s="546"/>
      <c r="Q26" s="546"/>
      <c r="R26" s="546"/>
      <c r="S26" s="546"/>
      <c r="T26" s="546"/>
      <c r="U26" s="546"/>
      <c r="V26" s="546"/>
      <c r="W26" s="546"/>
      <c r="X26" s="546"/>
      <c r="Y26" s="546"/>
      <c r="Z26" s="546"/>
    </row>
    <row r="27" spans="1:26" s="492" customFormat="1" ht="22.5" customHeight="1">
      <c r="A27" s="641"/>
      <c r="B27" s="561" t="s">
        <v>202</v>
      </c>
      <c r="C27" s="641"/>
      <c r="D27" s="641"/>
      <c r="E27" s="289" t="e">
        <f>'V.2TRICH DO-ĐT'!E27*0.3</f>
        <v>#VALUE!</v>
      </c>
      <c r="F27" s="289">
        <f>'V.1TRICH DO-NT'!F27*0.5</f>
        <v>0</v>
      </c>
      <c r="G27" s="289">
        <f>G$24*1.2</f>
        <v>0</v>
      </c>
      <c r="H27" s="289">
        <f>'V.2TRICH DO-ĐT'!H27*0.3</f>
        <v>257.29425997800001</v>
      </c>
      <c r="I27" s="289">
        <f>'V.2TRICH DO-ĐT'!I27*0.3</f>
        <v>11299.576204799998</v>
      </c>
      <c r="J27" s="289">
        <f>'V.2TRICH DO-ĐT'!J27*0.3</f>
        <v>745.49367359999997</v>
      </c>
      <c r="K27" s="289">
        <f>'V.2TRICH DO-ĐT'!K27*0.3</f>
        <v>1115.2279756800001</v>
      </c>
      <c r="L27" s="576" t="e">
        <f>SUM(E27:K27)</f>
        <v>#VALUE!</v>
      </c>
      <c r="M27" s="498" t="e">
        <f>L27*'He so chung'!$D$16/100</f>
        <v>#VALUE!</v>
      </c>
      <c r="N27" s="577" t="e">
        <f>M27+L27</f>
        <v>#VALUE!</v>
      </c>
      <c r="O27" s="289">
        <f>'V.1TRICH DO-NT'!O27*0.5</f>
        <v>11509.199999999999</v>
      </c>
      <c r="P27" s="546"/>
      <c r="Q27" s="546"/>
      <c r="R27" s="546"/>
      <c r="S27" s="546"/>
      <c r="T27" s="546"/>
      <c r="U27" s="546"/>
      <c r="V27" s="546"/>
      <c r="W27" s="546"/>
      <c r="X27" s="546"/>
      <c r="Y27" s="546"/>
      <c r="Z27" s="546"/>
    </row>
    <row r="28" spans="1:26" s="492" customFormat="1" ht="22.5" customHeight="1">
      <c r="A28" s="641"/>
      <c r="B28" s="178" t="s">
        <v>198</v>
      </c>
      <c r="C28" s="641"/>
      <c r="D28" s="641"/>
      <c r="E28" s="233" t="e">
        <f t="shared" ref="E28:O28" si="6">E26+E27</f>
        <v>#VALUE!</v>
      </c>
      <c r="F28" s="233">
        <f t="shared" si="6"/>
        <v>0</v>
      </c>
      <c r="G28" s="233">
        <f t="shared" si="6"/>
        <v>0</v>
      </c>
      <c r="H28" s="233">
        <f t="shared" si="6"/>
        <v>2133.655952778</v>
      </c>
      <c r="I28" s="233">
        <f t="shared" si="6"/>
        <v>13752.173260799998</v>
      </c>
      <c r="J28" s="233">
        <f t="shared" si="6"/>
        <v>4346.8922015999997</v>
      </c>
      <c r="K28" s="233">
        <f t="shared" si="6"/>
        <v>1115.2279756800001</v>
      </c>
      <c r="L28" s="233" t="e">
        <f t="shared" si="6"/>
        <v>#VALUE!</v>
      </c>
      <c r="M28" s="233" t="e">
        <f t="shared" si="6"/>
        <v>#VALUE!</v>
      </c>
      <c r="N28" s="233" t="e">
        <f t="shared" si="6"/>
        <v>#VALUE!</v>
      </c>
      <c r="O28" s="233">
        <f t="shared" si="6"/>
        <v>74059.199999999997</v>
      </c>
      <c r="P28" s="546"/>
      <c r="Q28" s="546"/>
      <c r="R28" s="546"/>
      <c r="S28" s="546"/>
      <c r="T28" s="546"/>
      <c r="U28" s="546"/>
      <c r="V28" s="546"/>
      <c r="W28" s="546"/>
      <c r="X28" s="546"/>
      <c r="Y28" s="546"/>
      <c r="Z28" s="546"/>
    </row>
    <row r="29" spans="1:26" s="492" customFormat="1" ht="22.5" customHeight="1">
      <c r="A29" s="640">
        <v>8</v>
      </c>
      <c r="B29" s="561" t="s">
        <v>199</v>
      </c>
      <c r="C29" s="640" t="s">
        <v>250</v>
      </c>
      <c r="D29" s="640" t="s">
        <v>284</v>
      </c>
      <c r="E29" s="289" t="e">
        <f>'V.2TRICH DO-ĐT'!E29*0.3</f>
        <v>#VALUE!</v>
      </c>
      <c r="F29" s="289">
        <f>'V.1TRICH DO-NT'!F29*0.5</f>
        <v>0</v>
      </c>
      <c r="G29" s="289">
        <f>G$23*1.3</f>
        <v>0</v>
      </c>
      <c r="H29" s="289">
        <f>'V.2TRICH DO-ĐT'!H29*0.3</f>
        <v>2032.7251672</v>
      </c>
      <c r="I29" s="289">
        <f>'V.2TRICH DO-ĐT'!I29*0.3</f>
        <v>2656.9801440000006</v>
      </c>
      <c r="J29" s="289">
        <f>'V.2TRICH DO-ĐT'!J29*0.3</f>
        <v>3901.5150720000001</v>
      </c>
      <c r="K29" s="289">
        <f>'V.2TRICH DO-ĐT'!K29*0.3</f>
        <v>0</v>
      </c>
      <c r="L29" s="576" t="e">
        <f>SUM(E29:K29)</f>
        <v>#VALUE!</v>
      </c>
      <c r="M29" s="498" t="e">
        <f>L29*'He so chung'!$D$15/100</f>
        <v>#VALUE!</v>
      </c>
      <c r="N29" s="577" t="e">
        <f>M29+L29</f>
        <v>#VALUE!</v>
      </c>
      <c r="O29" s="289">
        <f>'V.1TRICH DO-NT'!O29*0.5</f>
        <v>67762.5</v>
      </c>
      <c r="P29" s="546"/>
      <c r="Q29" s="546"/>
      <c r="R29" s="546"/>
      <c r="S29" s="546"/>
      <c r="T29" s="546"/>
      <c r="U29" s="546"/>
      <c r="V29" s="546"/>
      <c r="W29" s="546"/>
      <c r="X29" s="546"/>
      <c r="Y29" s="546"/>
      <c r="Z29" s="546"/>
    </row>
    <row r="30" spans="1:26" s="492" customFormat="1" ht="22.5" customHeight="1">
      <c r="A30" s="641"/>
      <c r="B30" s="561" t="s">
        <v>202</v>
      </c>
      <c r="C30" s="641"/>
      <c r="D30" s="641"/>
      <c r="E30" s="289" t="e">
        <f>'V.2TRICH DO-ĐT'!E30*0.3</f>
        <v>#VALUE!</v>
      </c>
      <c r="F30" s="289">
        <f>'V.1TRICH DO-NT'!F30*0.5</f>
        <v>0</v>
      </c>
      <c r="G30" s="289">
        <f>G$24*1.3</f>
        <v>0</v>
      </c>
      <c r="H30" s="289">
        <f>'V.2TRICH DO-ĐT'!H30*0.3</f>
        <v>278.73544830950004</v>
      </c>
      <c r="I30" s="289">
        <f>'V.2TRICH DO-ĐT'!I30*0.3</f>
        <v>12241.207555199999</v>
      </c>
      <c r="J30" s="289">
        <f>'V.2TRICH DO-ĐT'!J30*0.3</f>
        <v>807.6181464</v>
      </c>
      <c r="K30" s="289">
        <f>'V.2TRICH DO-ĐT'!K30*0.3</f>
        <v>1208.16364032</v>
      </c>
      <c r="L30" s="576" t="e">
        <f>SUM(E30:K30)</f>
        <v>#VALUE!</v>
      </c>
      <c r="M30" s="498" t="e">
        <f>L30*'He so chung'!$D$16/100</f>
        <v>#VALUE!</v>
      </c>
      <c r="N30" s="577" t="e">
        <f>M30+L30</f>
        <v>#VALUE!</v>
      </c>
      <c r="O30" s="289">
        <f>'V.1TRICH DO-NT'!O30*0.5</f>
        <v>12468.300000000001</v>
      </c>
      <c r="P30" s="546"/>
      <c r="Q30" s="546"/>
      <c r="R30" s="546"/>
      <c r="S30" s="546"/>
      <c r="T30" s="546"/>
      <c r="U30" s="546"/>
      <c r="V30" s="546"/>
      <c r="W30" s="546"/>
      <c r="X30" s="546"/>
      <c r="Y30" s="546"/>
      <c r="Z30" s="546"/>
    </row>
    <row r="31" spans="1:26" s="492" customFormat="1" ht="22.5" customHeight="1">
      <c r="A31" s="641"/>
      <c r="B31" s="178" t="s">
        <v>198</v>
      </c>
      <c r="C31" s="641"/>
      <c r="D31" s="641"/>
      <c r="E31" s="233" t="e">
        <f t="shared" ref="E31:O31" si="7">E29+E30</f>
        <v>#VALUE!</v>
      </c>
      <c r="F31" s="233">
        <f t="shared" si="7"/>
        <v>0</v>
      </c>
      <c r="G31" s="233">
        <f t="shared" si="7"/>
        <v>0</v>
      </c>
      <c r="H31" s="233">
        <f t="shared" si="7"/>
        <v>2311.4606155094998</v>
      </c>
      <c r="I31" s="233">
        <f t="shared" si="7"/>
        <v>14898.1876992</v>
      </c>
      <c r="J31" s="233">
        <f t="shared" si="7"/>
        <v>4709.1332184000003</v>
      </c>
      <c r="K31" s="233">
        <f t="shared" si="7"/>
        <v>1208.16364032</v>
      </c>
      <c r="L31" s="233" t="e">
        <f t="shared" si="7"/>
        <v>#VALUE!</v>
      </c>
      <c r="M31" s="233" t="e">
        <f t="shared" si="7"/>
        <v>#VALUE!</v>
      </c>
      <c r="N31" s="233" t="e">
        <f t="shared" si="7"/>
        <v>#VALUE!</v>
      </c>
      <c r="O31" s="233">
        <f t="shared" si="7"/>
        <v>80230.8</v>
      </c>
      <c r="P31" s="546"/>
      <c r="Q31" s="546"/>
      <c r="R31" s="546"/>
      <c r="S31" s="546"/>
      <c r="T31" s="546"/>
      <c r="U31" s="546"/>
      <c r="V31" s="546"/>
      <c r="W31" s="546"/>
      <c r="X31" s="546"/>
      <c r="Y31" s="546"/>
      <c r="Z31" s="546"/>
    </row>
    <row r="32" spans="1:26" s="492" customFormat="1" ht="22.5" customHeight="1">
      <c r="A32" s="640">
        <v>9</v>
      </c>
      <c r="B32" s="561" t="s">
        <v>199</v>
      </c>
      <c r="C32" s="640" t="s">
        <v>250</v>
      </c>
      <c r="D32" s="640" t="s">
        <v>285</v>
      </c>
      <c r="E32" s="289" t="e">
        <f>'V.2TRICH DO-ĐT'!E32*0.3</f>
        <v>#VALUE!</v>
      </c>
      <c r="F32" s="289">
        <f>'V.1TRICH DO-NT'!F32*0.5</f>
        <v>0</v>
      </c>
      <c r="G32" s="289">
        <f>G$23*1.4</f>
        <v>0</v>
      </c>
      <c r="H32" s="289">
        <f>'V.2TRICH DO-ĐT'!H32*0.3</f>
        <v>2189.0886415999998</v>
      </c>
      <c r="I32" s="289">
        <f>'V.2TRICH DO-ĐT'!I32*0.3</f>
        <v>2861.3632320000006</v>
      </c>
      <c r="J32" s="289">
        <f>'V.2TRICH DO-ĐT'!J32*0.3</f>
        <v>4201.6316159999997</v>
      </c>
      <c r="K32" s="289">
        <f>'V.2TRICH DO-ĐT'!K32*0.3</f>
        <v>0</v>
      </c>
      <c r="L32" s="576" t="e">
        <f>SUM(E32:K32)</f>
        <v>#VALUE!</v>
      </c>
      <c r="M32" s="498" t="e">
        <f>L32*'He so chung'!$D$15/100</f>
        <v>#VALUE!</v>
      </c>
      <c r="N32" s="577" t="e">
        <f>M32+L32</f>
        <v>#VALUE!</v>
      </c>
      <c r="O32" s="289">
        <f>'V.1TRICH DO-NT'!O32*0.5</f>
        <v>72975</v>
      </c>
      <c r="P32" s="546"/>
      <c r="Q32" s="546"/>
      <c r="R32" s="546"/>
      <c r="S32" s="546"/>
      <c r="T32" s="546"/>
      <c r="U32" s="546"/>
      <c r="V32" s="546"/>
      <c r="W32" s="546"/>
      <c r="X32" s="546"/>
      <c r="Y32" s="546"/>
      <c r="Z32" s="546"/>
    </row>
    <row r="33" spans="1:26" s="492" customFormat="1" ht="22.5" customHeight="1">
      <c r="A33" s="641"/>
      <c r="B33" s="561" t="s">
        <v>202</v>
      </c>
      <c r="C33" s="641"/>
      <c r="D33" s="641"/>
      <c r="E33" s="289" t="e">
        <f>'V.2TRICH DO-ĐT'!E33*0.3</f>
        <v>#VALUE!</v>
      </c>
      <c r="F33" s="289">
        <f>'V.1TRICH DO-NT'!F33*0.5</f>
        <v>0</v>
      </c>
      <c r="G33" s="289">
        <f>G$24*1.4</f>
        <v>0</v>
      </c>
      <c r="H33" s="289">
        <f>'V.2TRICH DO-ĐT'!H33*0.3</f>
        <v>300.17663664099996</v>
      </c>
      <c r="I33" s="289">
        <f>'V.2TRICH DO-ĐT'!I33*0.3</f>
        <v>13182.838905599996</v>
      </c>
      <c r="J33" s="289">
        <f>'V.2TRICH DO-ĐT'!J33*0.3</f>
        <v>869.74261919999992</v>
      </c>
      <c r="K33" s="289">
        <f>'V.2TRICH DO-ĐT'!K33*0.3</f>
        <v>1301.0993049599999</v>
      </c>
      <c r="L33" s="576" t="e">
        <f>SUM(E33:K33)</f>
        <v>#VALUE!</v>
      </c>
      <c r="M33" s="498" t="e">
        <f>L33*'He so chung'!$D$16/100</f>
        <v>#VALUE!</v>
      </c>
      <c r="N33" s="577" t="e">
        <f>M33+L33</f>
        <v>#VALUE!</v>
      </c>
      <c r="O33" s="289">
        <f>'V.1TRICH DO-NT'!O33*0.5</f>
        <v>13427.4</v>
      </c>
      <c r="P33" s="546"/>
      <c r="Q33" s="546"/>
      <c r="R33" s="546"/>
      <c r="S33" s="546"/>
      <c r="T33" s="546"/>
      <c r="U33" s="546"/>
      <c r="V33" s="546"/>
      <c r="W33" s="546"/>
      <c r="X33" s="546"/>
      <c r="Y33" s="546"/>
      <c r="Z33" s="546"/>
    </row>
    <row r="34" spans="1:26" s="492" customFormat="1" ht="22.5" customHeight="1">
      <c r="A34" s="641"/>
      <c r="B34" s="178" t="s">
        <v>198</v>
      </c>
      <c r="C34" s="641"/>
      <c r="D34" s="641"/>
      <c r="E34" s="233" t="e">
        <f t="shared" ref="E34:R34" si="8">E32+E33</f>
        <v>#VALUE!</v>
      </c>
      <c r="F34" s="233">
        <f t="shared" si="8"/>
        <v>0</v>
      </c>
      <c r="G34" s="233">
        <f t="shared" si="8"/>
        <v>0</v>
      </c>
      <c r="H34" s="233">
        <f t="shared" si="8"/>
        <v>2489.2652782409996</v>
      </c>
      <c r="I34" s="233">
        <f t="shared" si="8"/>
        <v>16044.202137599998</v>
      </c>
      <c r="J34" s="233">
        <f t="shared" si="8"/>
        <v>5071.3742351999999</v>
      </c>
      <c r="K34" s="233">
        <f t="shared" si="8"/>
        <v>1301.0993049599999</v>
      </c>
      <c r="L34" s="233" t="e">
        <f t="shared" si="8"/>
        <v>#VALUE!</v>
      </c>
      <c r="M34" s="233" t="e">
        <f t="shared" si="8"/>
        <v>#VALUE!</v>
      </c>
      <c r="N34" s="233" t="e">
        <f t="shared" si="8"/>
        <v>#VALUE!</v>
      </c>
      <c r="O34" s="233">
        <f t="shared" si="8"/>
        <v>86402.4</v>
      </c>
      <c r="P34" s="237">
        <f t="shared" si="8"/>
        <v>0</v>
      </c>
      <c r="Q34" s="237">
        <f t="shared" si="8"/>
        <v>0</v>
      </c>
      <c r="R34" s="237">
        <f t="shared" si="8"/>
        <v>0</v>
      </c>
      <c r="S34" s="546"/>
      <c r="T34" s="546"/>
      <c r="U34" s="546"/>
      <c r="V34" s="546"/>
      <c r="W34" s="546"/>
      <c r="X34" s="546"/>
      <c r="Y34" s="546"/>
      <c r="Z34" s="546"/>
    </row>
    <row r="35" spans="1:26" s="492" customFormat="1" ht="22.5" customHeight="1">
      <c r="A35" s="640">
        <v>10</v>
      </c>
      <c r="B35" s="561" t="s">
        <v>199</v>
      </c>
      <c r="C35" s="640" t="s">
        <v>250</v>
      </c>
      <c r="D35" s="640" t="s">
        <v>287</v>
      </c>
      <c r="E35" s="289" t="e">
        <f>'V.2TRICH DO-ĐT'!E35*0.3</f>
        <v>#VALUE!</v>
      </c>
      <c r="F35" s="289">
        <f>'V.1TRICH DO-NT'!F35*0.5</f>
        <v>0</v>
      </c>
      <c r="G35" s="289">
        <f>G$23*1.6</f>
        <v>0</v>
      </c>
      <c r="H35" s="289">
        <f>'V.2TRICH DO-ĐT'!H35*0.3</f>
        <v>2501.8155904</v>
      </c>
      <c r="I35" s="289">
        <f>'V.2TRICH DO-ĐT'!I35*0.3</f>
        <v>3270.1294080000007</v>
      </c>
      <c r="J35" s="289">
        <f>'V.2TRICH DO-ĐT'!J35*0.3</f>
        <v>4801.8647040000005</v>
      </c>
      <c r="K35" s="289">
        <f>'V.2TRICH DO-ĐT'!K35*0.3</f>
        <v>0</v>
      </c>
      <c r="L35" s="576" t="e">
        <f>SUM(E35:K35)</f>
        <v>#VALUE!</v>
      </c>
      <c r="M35" s="498" t="e">
        <f>L35*'He so chung'!$D$15/100</f>
        <v>#VALUE!</v>
      </c>
      <c r="N35" s="577" t="e">
        <f>M35+L35</f>
        <v>#VALUE!</v>
      </c>
      <c r="O35" s="289">
        <f>'V.1TRICH DO-NT'!O35*0.5</f>
        <v>83400</v>
      </c>
      <c r="P35" s="546"/>
      <c r="Q35" s="546"/>
      <c r="R35" s="546"/>
      <c r="S35" s="546"/>
      <c r="T35" s="546"/>
      <c r="U35" s="546"/>
      <c r="V35" s="546"/>
      <c r="W35" s="546"/>
      <c r="X35" s="546"/>
      <c r="Y35" s="546"/>
      <c r="Z35" s="546"/>
    </row>
    <row r="36" spans="1:26" s="492" customFormat="1" ht="22.5" customHeight="1">
      <c r="A36" s="641"/>
      <c r="B36" s="561" t="s">
        <v>202</v>
      </c>
      <c r="C36" s="641"/>
      <c r="D36" s="641"/>
      <c r="E36" s="289" t="e">
        <f>'V.2TRICH DO-ĐT'!E36*0.3</f>
        <v>#VALUE!</v>
      </c>
      <c r="F36" s="289">
        <f>'V.1TRICH DO-NT'!F36*0.5</f>
        <v>0</v>
      </c>
      <c r="G36" s="289">
        <f>G$24*1.6</f>
        <v>0</v>
      </c>
      <c r="H36" s="289">
        <f>'V.2TRICH DO-ĐT'!H36*0.3</f>
        <v>343.05901330400002</v>
      </c>
      <c r="I36" s="289">
        <f>'V.2TRICH DO-ĐT'!I36*0.3</f>
        <v>15066.101606399998</v>
      </c>
      <c r="J36" s="289">
        <f>'V.2TRICH DO-ĐT'!J36*0.3</f>
        <v>993.99156479999999</v>
      </c>
      <c r="K36" s="289">
        <f>'V.2TRICH DO-ĐT'!K36*0.3</f>
        <v>1486.97063424</v>
      </c>
      <c r="L36" s="576" t="e">
        <f>SUM(E36:K36)</f>
        <v>#VALUE!</v>
      </c>
      <c r="M36" s="498" t="e">
        <f>L36*'He so chung'!$D$16/100</f>
        <v>#VALUE!</v>
      </c>
      <c r="N36" s="577" t="e">
        <f>M36+L36</f>
        <v>#VALUE!</v>
      </c>
      <c r="O36" s="289">
        <f>'V.1TRICH DO-NT'!O36*0.5</f>
        <v>15345.6</v>
      </c>
      <c r="P36" s="546"/>
      <c r="Q36" s="546"/>
      <c r="R36" s="546"/>
      <c r="S36" s="546"/>
      <c r="T36" s="546"/>
      <c r="U36" s="546"/>
      <c r="V36" s="546"/>
      <c r="W36" s="546"/>
      <c r="X36" s="546"/>
      <c r="Y36" s="546"/>
      <c r="Z36" s="546"/>
    </row>
    <row r="37" spans="1:26" s="492" customFormat="1" ht="22.5" customHeight="1">
      <c r="A37" s="641"/>
      <c r="B37" s="178" t="s">
        <v>198</v>
      </c>
      <c r="C37" s="641"/>
      <c r="D37" s="641"/>
      <c r="E37" s="233" t="e">
        <f t="shared" ref="E37:O37" si="9">E35+E36</f>
        <v>#VALUE!</v>
      </c>
      <c r="F37" s="233">
        <f t="shared" si="9"/>
        <v>0</v>
      </c>
      <c r="G37" s="233">
        <f t="shared" si="9"/>
        <v>0</v>
      </c>
      <c r="H37" s="233">
        <f t="shared" si="9"/>
        <v>2844.874603704</v>
      </c>
      <c r="I37" s="233">
        <f t="shared" si="9"/>
        <v>18336.2310144</v>
      </c>
      <c r="J37" s="233">
        <f t="shared" si="9"/>
        <v>5795.8562688000002</v>
      </c>
      <c r="K37" s="233">
        <f t="shared" si="9"/>
        <v>1486.97063424</v>
      </c>
      <c r="L37" s="233" t="e">
        <f t="shared" si="9"/>
        <v>#VALUE!</v>
      </c>
      <c r="M37" s="233" t="e">
        <f t="shared" si="9"/>
        <v>#VALUE!</v>
      </c>
      <c r="N37" s="233" t="e">
        <f t="shared" si="9"/>
        <v>#VALUE!</v>
      </c>
      <c r="O37" s="233">
        <f t="shared" si="9"/>
        <v>98745.600000000006</v>
      </c>
      <c r="P37" s="546"/>
      <c r="Q37" s="546"/>
      <c r="R37" s="546"/>
      <c r="S37" s="546"/>
      <c r="T37" s="546"/>
      <c r="U37" s="546"/>
      <c r="V37" s="546"/>
      <c r="W37" s="546"/>
      <c r="X37" s="546"/>
      <c r="Y37" s="546"/>
      <c r="Z37" s="546"/>
    </row>
    <row r="38" spans="1:26" s="492" customFormat="1" ht="22.5" customHeight="1">
      <c r="A38" s="640">
        <v>11</v>
      </c>
      <c r="B38" s="561" t="s">
        <v>199</v>
      </c>
      <c r="C38" s="640" t="s">
        <v>250</v>
      </c>
      <c r="D38" s="640" t="s">
        <v>288</v>
      </c>
      <c r="E38" s="289" t="e">
        <f>'V.2TRICH DO-ĐT'!E38*0.3</f>
        <v>#VALUE!</v>
      </c>
      <c r="F38" s="289">
        <f>'V.1TRICH DO-NT'!F38*0.5</f>
        <v>0</v>
      </c>
      <c r="G38" s="289">
        <f>G$23*1.8</f>
        <v>0</v>
      </c>
      <c r="H38" s="289">
        <f>'V.2TRICH DO-ĐT'!H38*0.3</f>
        <v>2814.5425392000002</v>
      </c>
      <c r="I38" s="289">
        <f>'V.2TRICH DO-ĐT'!I38*0.3</f>
        <v>3678.8955840000008</v>
      </c>
      <c r="J38" s="289">
        <f>'V.2TRICH DO-ĐT'!J38*0.3</f>
        <v>5402.0977919999996</v>
      </c>
      <c r="K38" s="289">
        <f>'V.2TRICH DO-ĐT'!K38*0.3</f>
        <v>0</v>
      </c>
      <c r="L38" s="576" t="e">
        <f>SUM(E38:K38)</f>
        <v>#VALUE!</v>
      </c>
      <c r="M38" s="498" t="e">
        <f>L38*'He so chung'!$D$15/100</f>
        <v>#VALUE!</v>
      </c>
      <c r="N38" s="577" t="e">
        <f>M38+L38</f>
        <v>#VALUE!</v>
      </c>
      <c r="O38" s="289">
        <f>'V.1TRICH DO-NT'!O38*0.5</f>
        <v>93825</v>
      </c>
      <c r="P38" s="546"/>
      <c r="Q38" s="546"/>
      <c r="R38" s="546"/>
      <c r="S38" s="546"/>
      <c r="T38" s="546"/>
      <c r="U38" s="546"/>
      <c r="V38" s="546"/>
      <c r="W38" s="546"/>
      <c r="X38" s="546"/>
      <c r="Y38" s="546"/>
      <c r="Z38" s="546"/>
    </row>
    <row r="39" spans="1:26" s="492" customFormat="1" ht="22.5" customHeight="1">
      <c r="A39" s="641"/>
      <c r="B39" s="561" t="s">
        <v>202</v>
      </c>
      <c r="C39" s="641"/>
      <c r="D39" s="641"/>
      <c r="E39" s="289" t="e">
        <f>'V.2TRICH DO-ĐT'!E39*0.3</f>
        <v>#VALUE!</v>
      </c>
      <c r="F39" s="289">
        <f>'V.1TRICH DO-NT'!F39*0.5</f>
        <v>0</v>
      </c>
      <c r="G39" s="289">
        <f>G$24*1.8</f>
        <v>0</v>
      </c>
      <c r="H39" s="289">
        <f>'V.2TRICH DO-ĐT'!H39*0.3</f>
        <v>385.94138996700002</v>
      </c>
      <c r="I39" s="289">
        <f>'V.2TRICH DO-ĐT'!I39*0.3</f>
        <v>16949.364307199998</v>
      </c>
      <c r="J39" s="289">
        <f>'V.2TRICH DO-ĐT'!J39*0.3</f>
        <v>1118.2405103999999</v>
      </c>
      <c r="K39" s="289">
        <f>'V.2TRICH DO-ĐT'!K39*0.3</f>
        <v>1672.84196352</v>
      </c>
      <c r="L39" s="576" t="e">
        <f>SUM(E39:K39)</f>
        <v>#VALUE!</v>
      </c>
      <c r="M39" s="498" t="e">
        <f>L39*'He so chung'!$D$16/100</f>
        <v>#VALUE!</v>
      </c>
      <c r="N39" s="577" t="e">
        <f>M39+L39</f>
        <v>#VALUE!</v>
      </c>
      <c r="O39" s="289">
        <f>'V.1TRICH DO-NT'!O39*0.5</f>
        <v>17263.8</v>
      </c>
      <c r="P39" s="546"/>
      <c r="Q39" s="546"/>
      <c r="R39" s="546"/>
      <c r="S39" s="546"/>
      <c r="T39" s="546"/>
      <c r="U39" s="546"/>
      <c r="V39" s="546"/>
      <c r="W39" s="546"/>
      <c r="X39" s="546"/>
      <c r="Y39" s="546"/>
      <c r="Z39" s="546"/>
    </row>
    <row r="40" spans="1:26" s="492" customFormat="1" ht="22.5" customHeight="1">
      <c r="A40" s="641"/>
      <c r="B40" s="178" t="s">
        <v>198</v>
      </c>
      <c r="C40" s="641"/>
      <c r="D40" s="641"/>
      <c r="E40" s="233" t="e">
        <f t="shared" ref="E40:O40" si="10">E38+E39</f>
        <v>#VALUE!</v>
      </c>
      <c r="F40" s="233">
        <f t="shared" si="10"/>
        <v>0</v>
      </c>
      <c r="G40" s="233">
        <f t="shared" si="10"/>
        <v>0</v>
      </c>
      <c r="H40" s="233">
        <f t="shared" si="10"/>
        <v>3200.483929167</v>
      </c>
      <c r="I40" s="233">
        <f t="shared" si="10"/>
        <v>20628.259891199999</v>
      </c>
      <c r="J40" s="233">
        <f t="shared" si="10"/>
        <v>6520.3383023999995</v>
      </c>
      <c r="K40" s="233">
        <f t="shared" si="10"/>
        <v>1672.84196352</v>
      </c>
      <c r="L40" s="233" t="e">
        <f t="shared" si="10"/>
        <v>#VALUE!</v>
      </c>
      <c r="M40" s="233" t="e">
        <f t="shared" si="10"/>
        <v>#VALUE!</v>
      </c>
      <c r="N40" s="233" t="e">
        <f t="shared" si="10"/>
        <v>#VALUE!</v>
      </c>
      <c r="O40" s="233">
        <f t="shared" si="10"/>
        <v>111088.8</v>
      </c>
      <c r="P40" s="546"/>
      <c r="Q40" s="546"/>
      <c r="R40" s="546"/>
      <c r="S40" s="546"/>
      <c r="T40" s="546"/>
      <c r="U40" s="546"/>
      <c r="V40" s="546"/>
      <c r="W40" s="546"/>
      <c r="X40" s="546"/>
      <c r="Y40" s="546"/>
      <c r="Z40" s="546"/>
    </row>
    <row r="41" spans="1:26" ht="16.5" customHeight="1">
      <c r="A41" s="4"/>
      <c r="B41" s="4"/>
      <c r="C41" s="34"/>
      <c r="D41" s="4"/>
      <c r="E41" s="4"/>
      <c r="F41" s="4"/>
      <c r="G41" s="4"/>
      <c r="H41" s="4"/>
      <c r="I41" s="4"/>
      <c r="J41" s="4"/>
      <c r="K41" s="4"/>
      <c r="L41" s="4"/>
      <c r="M41" s="4"/>
      <c r="N41" s="4"/>
      <c r="P41" s="4"/>
      <c r="Q41" s="4"/>
      <c r="R41" s="4"/>
    </row>
    <row r="42" spans="1:26" ht="16.5" customHeight="1">
      <c r="A42" s="4"/>
      <c r="B42" s="4"/>
      <c r="C42" s="34"/>
      <c r="D42" s="4"/>
      <c r="E42" s="4"/>
      <c r="F42" s="4"/>
      <c r="G42" s="4"/>
      <c r="H42" s="4"/>
      <c r="I42" s="4"/>
      <c r="J42" s="4"/>
      <c r="K42" s="4"/>
      <c r="L42" s="4"/>
      <c r="M42" s="4"/>
      <c r="N42" s="4"/>
      <c r="P42" s="4"/>
      <c r="Q42" s="4"/>
      <c r="R42" s="4"/>
    </row>
    <row r="43" spans="1:26" ht="16.5" customHeight="1">
      <c r="A43" s="4"/>
      <c r="B43" s="4"/>
      <c r="C43" s="34"/>
      <c r="D43" s="4"/>
      <c r="E43" s="4"/>
      <c r="F43" s="4"/>
      <c r="G43" s="4"/>
      <c r="H43" s="4"/>
      <c r="I43" s="4"/>
      <c r="J43" s="4"/>
      <c r="K43" s="4"/>
      <c r="L43" s="4"/>
      <c r="M43" s="4"/>
      <c r="N43" s="4"/>
      <c r="P43" s="4"/>
      <c r="Q43" s="4"/>
      <c r="R43" s="4"/>
    </row>
    <row r="44" spans="1:26" ht="16.5" customHeight="1">
      <c r="A44" s="4"/>
      <c r="B44" s="4"/>
      <c r="C44" s="34"/>
      <c r="D44" s="4"/>
      <c r="E44" s="4"/>
      <c r="F44" s="4"/>
      <c r="G44" s="4"/>
      <c r="H44" s="4"/>
      <c r="I44" s="4"/>
      <c r="J44" s="4"/>
      <c r="K44" s="4"/>
      <c r="L44" s="4"/>
      <c r="M44" s="4"/>
      <c r="N44" s="4"/>
      <c r="P44" s="4"/>
      <c r="Q44" s="4"/>
      <c r="R44" s="4"/>
    </row>
    <row r="45" spans="1:26" ht="16.5" customHeight="1">
      <c r="A45" s="4"/>
      <c r="B45" s="4"/>
      <c r="C45" s="34"/>
      <c r="D45" s="4"/>
      <c r="E45" s="4"/>
      <c r="F45" s="4"/>
      <c r="G45" s="4"/>
      <c r="H45" s="4"/>
      <c r="I45" s="4"/>
      <c r="J45" s="4"/>
      <c r="K45" s="4"/>
      <c r="L45" s="4"/>
      <c r="M45" s="4"/>
      <c r="N45" s="4"/>
      <c r="P45" s="4"/>
      <c r="Q45" s="4"/>
      <c r="R45" s="4"/>
    </row>
    <row r="46" spans="1:26" ht="16.5" customHeight="1">
      <c r="A46" s="4"/>
      <c r="B46" s="4"/>
      <c r="C46" s="34"/>
      <c r="D46" s="4"/>
      <c r="E46" s="4"/>
      <c r="F46" s="4"/>
      <c r="G46" s="4"/>
      <c r="H46" s="4"/>
      <c r="I46" s="4"/>
      <c r="J46" s="4"/>
      <c r="K46" s="4"/>
      <c r="L46" s="4"/>
      <c r="M46" s="4"/>
      <c r="N46" s="4"/>
      <c r="P46" s="4"/>
      <c r="Q46" s="4"/>
      <c r="R46" s="4"/>
    </row>
    <row r="47" spans="1:26" ht="16.5" customHeight="1">
      <c r="A47" s="4"/>
      <c r="B47" s="4"/>
      <c r="C47" s="34"/>
      <c r="D47" s="4"/>
      <c r="E47" s="4"/>
      <c r="F47" s="4"/>
      <c r="G47" s="4"/>
      <c r="H47" s="4"/>
      <c r="I47" s="4"/>
      <c r="J47" s="4"/>
      <c r="K47" s="4"/>
      <c r="L47" s="4"/>
      <c r="M47" s="4"/>
      <c r="N47" s="4"/>
      <c r="P47" s="4"/>
      <c r="Q47" s="4"/>
      <c r="R47" s="4"/>
    </row>
    <row r="48" spans="1:26" ht="16.5" customHeight="1">
      <c r="A48" s="4"/>
      <c r="B48" s="4"/>
      <c r="C48" s="34"/>
      <c r="D48" s="4"/>
      <c r="E48" s="4"/>
      <c r="F48" s="4"/>
      <c r="G48" s="4"/>
      <c r="H48" s="4"/>
      <c r="I48" s="4"/>
      <c r="J48" s="4"/>
      <c r="K48" s="4"/>
      <c r="L48" s="4"/>
      <c r="M48" s="4"/>
      <c r="N48" s="4"/>
      <c r="P48" s="4"/>
      <c r="Q48" s="4"/>
      <c r="R48" s="4"/>
    </row>
    <row r="49" spans="1:18" ht="16.5" customHeight="1">
      <c r="A49" s="4"/>
      <c r="B49" s="4"/>
      <c r="C49" s="34"/>
      <c r="D49" s="4"/>
      <c r="E49" s="4"/>
      <c r="F49" s="4"/>
      <c r="G49" s="4"/>
      <c r="H49" s="4"/>
      <c r="I49" s="4"/>
      <c r="J49" s="4"/>
      <c r="K49" s="4"/>
      <c r="L49" s="4"/>
      <c r="M49" s="4"/>
      <c r="N49" s="4"/>
      <c r="P49" s="4"/>
      <c r="Q49" s="4"/>
      <c r="R49" s="4"/>
    </row>
    <row r="50" spans="1:18" ht="16.5" customHeight="1">
      <c r="A50" s="4"/>
      <c r="B50" s="4"/>
      <c r="C50" s="34"/>
      <c r="D50" s="4"/>
      <c r="E50" s="4"/>
      <c r="F50" s="4"/>
      <c r="G50" s="4"/>
      <c r="H50" s="4"/>
      <c r="I50" s="4"/>
      <c r="J50" s="4"/>
      <c r="K50" s="4"/>
      <c r="L50" s="4"/>
      <c r="M50" s="4"/>
      <c r="N50" s="4"/>
      <c r="P50" s="4"/>
      <c r="Q50" s="4"/>
      <c r="R50" s="4"/>
    </row>
    <row r="51" spans="1:18" ht="16.5" customHeight="1">
      <c r="A51" s="4"/>
      <c r="B51" s="4"/>
      <c r="C51" s="34"/>
      <c r="D51" s="4"/>
      <c r="E51" s="4"/>
      <c r="F51" s="4"/>
      <c r="G51" s="4"/>
      <c r="H51" s="4"/>
      <c r="I51" s="4"/>
      <c r="J51" s="4"/>
      <c r="K51" s="4"/>
      <c r="L51" s="4"/>
      <c r="M51" s="4"/>
      <c r="N51" s="4"/>
      <c r="P51" s="4"/>
      <c r="Q51" s="4"/>
      <c r="R51" s="4"/>
    </row>
    <row r="52" spans="1:18" ht="16.5" customHeight="1">
      <c r="A52" s="4"/>
      <c r="B52" s="4"/>
      <c r="C52" s="34"/>
      <c r="D52" s="4"/>
      <c r="E52" s="4"/>
      <c r="F52" s="4"/>
      <c r="G52" s="4"/>
      <c r="H52" s="4"/>
      <c r="I52" s="4"/>
      <c r="J52" s="4"/>
      <c r="K52" s="4"/>
      <c r="L52" s="4"/>
      <c r="M52" s="4"/>
      <c r="N52" s="4"/>
      <c r="P52" s="4"/>
      <c r="Q52" s="4"/>
      <c r="R52" s="4"/>
    </row>
    <row r="53" spans="1:18" ht="16.5" customHeight="1">
      <c r="A53" s="4"/>
      <c r="B53" s="4"/>
      <c r="C53" s="34"/>
      <c r="D53" s="4"/>
      <c r="E53" s="4"/>
      <c r="F53" s="4"/>
      <c r="G53" s="4"/>
      <c r="H53" s="4"/>
      <c r="I53" s="4"/>
      <c r="J53" s="4"/>
      <c r="K53" s="4"/>
      <c r="L53" s="4"/>
      <c r="M53" s="4"/>
      <c r="N53" s="4"/>
      <c r="P53" s="4"/>
      <c r="Q53" s="4"/>
      <c r="R53" s="4"/>
    </row>
    <row r="54" spans="1:18" ht="16.5" customHeight="1">
      <c r="A54" s="4"/>
      <c r="B54" s="4"/>
      <c r="C54" s="34"/>
      <c r="D54" s="4"/>
      <c r="E54" s="4"/>
      <c r="F54" s="4"/>
      <c r="G54" s="4"/>
      <c r="H54" s="4"/>
      <c r="I54" s="4"/>
      <c r="J54" s="4"/>
      <c r="K54" s="4"/>
      <c r="L54" s="4"/>
      <c r="M54" s="4"/>
      <c r="N54" s="4"/>
      <c r="P54" s="4"/>
      <c r="Q54" s="4"/>
      <c r="R54" s="4"/>
    </row>
    <row r="55" spans="1:18" ht="16.5" customHeight="1">
      <c r="A55" s="4"/>
      <c r="B55" s="4"/>
      <c r="C55" s="34"/>
      <c r="D55" s="4"/>
      <c r="E55" s="4"/>
      <c r="F55" s="4"/>
      <c r="G55" s="4"/>
      <c r="H55" s="4"/>
      <c r="I55" s="4"/>
      <c r="J55" s="4"/>
      <c r="K55" s="4"/>
      <c r="L55" s="4"/>
      <c r="M55" s="4"/>
      <c r="N55" s="4"/>
      <c r="P55" s="4"/>
      <c r="Q55" s="4"/>
      <c r="R55" s="4"/>
    </row>
    <row r="56" spans="1:18" ht="16.5" customHeight="1">
      <c r="A56" s="4"/>
      <c r="B56" s="4"/>
      <c r="C56" s="34"/>
      <c r="D56" s="4"/>
      <c r="E56" s="4"/>
      <c r="F56" s="4"/>
      <c r="G56" s="4"/>
      <c r="H56" s="4"/>
      <c r="I56" s="4"/>
      <c r="J56" s="4"/>
      <c r="K56" s="4"/>
      <c r="L56" s="4"/>
      <c r="M56" s="4"/>
      <c r="N56" s="4"/>
      <c r="P56" s="4"/>
      <c r="Q56" s="4"/>
      <c r="R56" s="4"/>
    </row>
    <row r="57" spans="1:18" ht="16.5" customHeight="1">
      <c r="A57" s="4"/>
      <c r="B57" s="4"/>
      <c r="C57" s="34"/>
      <c r="D57" s="4"/>
      <c r="E57" s="4"/>
      <c r="F57" s="4"/>
      <c r="G57" s="4"/>
      <c r="H57" s="4"/>
      <c r="I57" s="4"/>
      <c r="J57" s="4"/>
      <c r="K57" s="4"/>
      <c r="L57" s="4"/>
      <c r="M57" s="4"/>
      <c r="N57" s="4"/>
      <c r="P57" s="4"/>
      <c r="Q57" s="4"/>
      <c r="R57" s="4"/>
    </row>
    <row r="58" spans="1:18" ht="16.5" customHeight="1">
      <c r="A58" s="4"/>
      <c r="B58" s="4"/>
      <c r="C58" s="34"/>
      <c r="D58" s="4"/>
      <c r="E58" s="4"/>
      <c r="F58" s="4"/>
      <c r="G58" s="4"/>
      <c r="H58" s="4"/>
      <c r="I58" s="4"/>
      <c r="J58" s="4"/>
      <c r="K58" s="4"/>
      <c r="L58" s="4"/>
      <c r="M58" s="4"/>
      <c r="N58" s="4"/>
      <c r="P58" s="4"/>
      <c r="Q58" s="4"/>
      <c r="R58" s="4"/>
    </row>
    <row r="59" spans="1:18" ht="16.5" customHeight="1">
      <c r="A59" s="4"/>
      <c r="B59" s="4"/>
      <c r="C59" s="34"/>
      <c r="D59" s="4"/>
      <c r="E59" s="4"/>
      <c r="F59" s="4"/>
      <c r="G59" s="4"/>
      <c r="H59" s="4"/>
      <c r="I59" s="4"/>
      <c r="J59" s="4"/>
      <c r="K59" s="4"/>
      <c r="L59" s="4"/>
      <c r="M59" s="4"/>
      <c r="N59" s="4"/>
      <c r="P59" s="4"/>
      <c r="Q59" s="4"/>
      <c r="R59" s="4"/>
    </row>
    <row r="60" spans="1:18" ht="16.5" customHeight="1">
      <c r="A60" s="4"/>
      <c r="B60" s="4"/>
      <c r="C60" s="34"/>
      <c r="D60" s="4"/>
      <c r="E60" s="4"/>
      <c r="F60" s="4"/>
      <c r="G60" s="4"/>
      <c r="H60" s="4"/>
      <c r="I60" s="4"/>
      <c r="J60" s="4"/>
      <c r="K60" s="4"/>
      <c r="L60" s="4"/>
      <c r="M60" s="4"/>
      <c r="N60" s="4"/>
      <c r="P60" s="4"/>
      <c r="Q60" s="4"/>
      <c r="R60" s="4"/>
    </row>
    <row r="61" spans="1:18" ht="16.5" customHeight="1">
      <c r="A61" s="4"/>
      <c r="B61" s="4"/>
      <c r="C61" s="34"/>
      <c r="D61" s="4"/>
      <c r="E61" s="4"/>
      <c r="F61" s="4"/>
      <c r="G61" s="4"/>
      <c r="H61" s="4"/>
      <c r="I61" s="4"/>
      <c r="J61" s="4"/>
      <c r="K61" s="4"/>
      <c r="L61" s="4"/>
      <c r="M61" s="4"/>
      <c r="N61" s="4"/>
      <c r="P61" s="4"/>
      <c r="Q61" s="4"/>
      <c r="R61" s="4"/>
    </row>
    <row r="62" spans="1:18" ht="16.5" customHeight="1">
      <c r="A62" s="4"/>
      <c r="B62" s="4"/>
      <c r="C62" s="34"/>
      <c r="D62" s="4"/>
      <c r="E62" s="4"/>
      <c r="F62" s="4"/>
      <c r="G62" s="4"/>
      <c r="H62" s="4"/>
      <c r="I62" s="4"/>
      <c r="J62" s="4"/>
      <c r="K62" s="4"/>
      <c r="L62" s="4"/>
      <c r="M62" s="4"/>
      <c r="N62" s="4"/>
      <c r="P62" s="4"/>
      <c r="Q62" s="4"/>
      <c r="R62" s="4"/>
    </row>
    <row r="63" spans="1:18" ht="16.5" customHeight="1">
      <c r="A63" s="4"/>
      <c r="B63" s="4"/>
      <c r="C63" s="34"/>
      <c r="D63" s="4"/>
      <c r="E63" s="4"/>
      <c r="F63" s="4"/>
      <c r="G63" s="4"/>
      <c r="H63" s="4"/>
      <c r="I63" s="4"/>
      <c r="J63" s="4"/>
      <c r="K63" s="4"/>
      <c r="L63" s="4"/>
      <c r="M63" s="4"/>
      <c r="N63" s="4"/>
      <c r="P63" s="4"/>
      <c r="Q63" s="4"/>
      <c r="R63" s="4"/>
    </row>
    <row r="64" spans="1:18" ht="16.5" customHeight="1">
      <c r="A64" s="4"/>
      <c r="B64" s="4"/>
      <c r="C64" s="34"/>
      <c r="D64" s="4"/>
      <c r="E64" s="4"/>
      <c r="F64" s="4"/>
      <c r="G64" s="4"/>
      <c r="H64" s="4"/>
      <c r="I64" s="4"/>
      <c r="J64" s="4"/>
      <c r="K64" s="4"/>
      <c r="L64" s="4"/>
      <c r="M64" s="4"/>
      <c r="N64" s="4"/>
      <c r="P64" s="4"/>
      <c r="Q64" s="4"/>
      <c r="R64" s="4"/>
    </row>
    <row r="65" spans="1:18" ht="16.5" customHeight="1">
      <c r="A65" s="4"/>
      <c r="B65" s="4"/>
      <c r="C65" s="34"/>
      <c r="D65" s="4"/>
      <c r="E65" s="4"/>
      <c r="F65" s="4"/>
      <c r="G65" s="4"/>
      <c r="H65" s="4"/>
      <c r="I65" s="4"/>
      <c r="J65" s="4"/>
      <c r="K65" s="4"/>
      <c r="L65" s="4"/>
      <c r="M65" s="4"/>
      <c r="N65" s="4"/>
      <c r="P65" s="4"/>
      <c r="Q65" s="4"/>
      <c r="R65" s="4"/>
    </row>
    <row r="66" spans="1:18" ht="16.5" customHeight="1">
      <c r="A66" s="4"/>
      <c r="B66" s="4"/>
      <c r="C66" s="34"/>
      <c r="D66" s="4"/>
      <c r="E66" s="4"/>
      <c r="F66" s="4"/>
      <c r="G66" s="4"/>
      <c r="H66" s="4"/>
      <c r="I66" s="4"/>
      <c r="J66" s="4"/>
      <c r="K66" s="4"/>
      <c r="L66" s="4"/>
      <c r="M66" s="4"/>
      <c r="N66" s="4"/>
      <c r="P66" s="4"/>
      <c r="Q66" s="4"/>
      <c r="R66" s="4"/>
    </row>
    <row r="67" spans="1:18" ht="16.5" customHeight="1">
      <c r="A67" s="4"/>
      <c r="B67" s="4"/>
      <c r="C67" s="34"/>
      <c r="D67" s="4"/>
      <c r="E67" s="4"/>
      <c r="F67" s="4"/>
      <c r="G67" s="4"/>
      <c r="H67" s="4"/>
      <c r="I67" s="4"/>
      <c r="J67" s="4"/>
      <c r="K67" s="4"/>
      <c r="L67" s="4"/>
      <c r="M67" s="4"/>
      <c r="N67" s="4"/>
      <c r="P67" s="4"/>
      <c r="Q67" s="4"/>
      <c r="R67" s="4"/>
    </row>
    <row r="68" spans="1:18" ht="16.5" customHeight="1">
      <c r="A68" s="4"/>
      <c r="B68" s="4"/>
      <c r="C68" s="34"/>
      <c r="D68" s="4"/>
      <c r="E68" s="4"/>
      <c r="F68" s="4"/>
      <c r="G68" s="4"/>
      <c r="H68" s="4"/>
      <c r="I68" s="4"/>
      <c r="J68" s="4"/>
      <c r="K68" s="4"/>
      <c r="L68" s="4"/>
      <c r="M68" s="4"/>
      <c r="N68" s="4"/>
      <c r="P68" s="4"/>
      <c r="Q68" s="4"/>
      <c r="R68" s="4"/>
    </row>
    <row r="69" spans="1:18" ht="16.5" customHeight="1">
      <c r="A69" s="4"/>
      <c r="B69" s="4"/>
      <c r="C69" s="34"/>
      <c r="D69" s="4"/>
      <c r="E69" s="4"/>
      <c r="F69" s="4"/>
      <c r="G69" s="4"/>
      <c r="H69" s="4"/>
      <c r="I69" s="4"/>
      <c r="J69" s="4"/>
      <c r="K69" s="4"/>
      <c r="L69" s="4"/>
      <c r="M69" s="4"/>
      <c r="N69" s="4"/>
      <c r="P69" s="4"/>
      <c r="Q69" s="4"/>
      <c r="R69" s="4"/>
    </row>
    <row r="70" spans="1:18" ht="16.5" customHeight="1">
      <c r="A70" s="4"/>
      <c r="B70" s="4"/>
      <c r="C70" s="34"/>
      <c r="D70" s="4"/>
      <c r="E70" s="4"/>
      <c r="F70" s="4"/>
      <c r="G70" s="4"/>
      <c r="H70" s="4"/>
      <c r="I70" s="4"/>
      <c r="J70" s="4"/>
      <c r="K70" s="4"/>
      <c r="L70" s="4"/>
      <c r="M70" s="4"/>
      <c r="N70" s="4"/>
      <c r="P70" s="4"/>
      <c r="Q70" s="4"/>
      <c r="R70" s="4"/>
    </row>
    <row r="71" spans="1:18" ht="16.5" customHeight="1">
      <c r="A71" s="4"/>
      <c r="B71" s="4"/>
      <c r="C71" s="34"/>
      <c r="D71" s="4"/>
      <c r="E71" s="4"/>
      <c r="F71" s="4"/>
      <c r="G71" s="4"/>
      <c r="H71" s="4"/>
      <c r="I71" s="4"/>
      <c r="J71" s="4"/>
      <c r="K71" s="4"/>
      <c r="L71" s="4"/>
      <c r="M71" s="4"/>
      <c r="N71" s="4"/>
      <c r="P71" s="4"/>
      <c r="Q71" s="4"/>
      <c r="R71" s="4"/>
    </row>
    <row r="72" spans="1:18" ht="16.5" customHeight="1">
      <c r="A72" s="4"/>
      <c r="B72" s="4"/>
      <c r="C72" s="34"/>
      <c r="D72" s="4"/>
      <c r="E72" s="4"/>
      <c r="F72" s="4"/>
      <c r="G72" s="4"/>
      <c r="H72" s="4"/>
      <c r="I72" s="4"/>
      <c r="J72" s="4"/>
      <c r="K72" s="4"/>
      <c r="L72" s="4"/>
      <c r="M72" s="4"/>
      <c r="N72" s="4"/>
      <c r="P72" s="4"/>
      <c r="Q72" s="4"/>
      <c r="R72" s="4"/>
    </row>
    <row r="73" spans="1:18" ht="16.5" customHeight="1">
      <c r="A73" s="4"/>
      <c r="B73" s="4"/>
      <c r="C73" s="34"/>
      <c r="D73" s="4"/>
      <c r="E73" s="4"/>
      <c r="F73" s="4"/>
      <c r="G73" s="4"/>
      <c r="H73" s="4"/>
      <c r="I73" s="4"/>
      <c r="J73" s="4"/>
      <c r="K73" s="4"/>
      <c r="L73" s="4"/>
      <c r="M73" s="4"/>
      <c r="N73" s="4"/>
      <c r="P73" s="4"/>
      <c r="Q73" s="4"/>
      <c r="R73" s="4"/>
    </row>
    <row r="74" spans="1:18" ht="16.5" customHeight="1">
      <c r="A74" s="4"/>
      <c r="B74" s="4"/>
      <c r="C74" s="34"/>
      <c r="D74" s="4"/>
      <c r="E74" s="4"/>
      <c r="F74" s="4"/>
      <c r="G74" s="4"/>
      <c r="H74" s="4"/>
      <c r="I74" s="4"/>
      <c r="J74" s="4"/>
      <c r="K74" s="4"/>
      <c r="L74" s="4"/>
      <c r="M74" s="4"/>
      <c r="N74" s="4"/>
      <c r="P74" s="4"/>
      <c r="Q74" s="4"/>
      <c r="R74" s="4"/>
    </row>
    <row r="75" spans="1:18" ht="16.5" customHeight="1">
      <c r="A75" s="4"/>
      <c r="B75" s="4"/>
      <c r="C75" s="34"/>
      <c r="D75" s="4"/>
      <c r="E75" s="4"/>
      <c r="F75" s="4"/>
      <c r="G75" s="4"/>
      <c r="H75" s="4"/>
      <c r="I75" s="4"/>
      <c r="J75" s="4"/>
      <c r="K75" s="4"/>
      <c r="L75" s="4"/>
      <c r="M75" s="4"/>
      <c r="N75" s="4"/>
      <c r="P75" s="4"/>
      <c r="Q75" s="4"/>
      <c r="R75" s="4"/>
    </row>
    <row r="76" spans="1:18" ht="16.5" customHeight="1">
      <c r="A76" s="4"/>
      <c r="B76" s="4"/>
      <c r="C76" s="34"/>
      <c r="D76" s="4"/>
      <c r="E76" s="4"/>
      <c r="F76" s="4"/>
      <c r="G76" s="4"/>
      <c r="H76" s="4"/>
      <c r="I76" s="4"/>
      <c r="J76" s="4"/>
      <c r="K76" s="4"/>
      <c r="L76" s="4"/>
      <c r="M76" s="4"/>
      <c r="N76" s="4"/>
      <c r="P76" s="4"/>
      <c r="Q76" s="4"/>
      <c r="R76" s="4"/>
    </row>
    <row r="77" spans="1:18" ht="16.5" customHeight="1">
      <c r="A77" s="4"/>
      <c r="B77" s="4"/>
      <c r="C77" s="34"/>
      <c r="D77" s="4"/>
      <c r="E77" s="4"/>
      <c r="F77" s="4"/>
      <c r="G77" s="4"/>
      <c r="H77" s="4"/>
      <c r="I77" s="4"/>
      <c r="J77" s="4"/>
      <c r="K77" s="4"/>
      <c r="L77" s="4"/>
      <c r="M77" s="4"/>
      <c r="N77" s="4"/>
      <c r="P77" s="4"/>
      <c r="Q77" s="4"/>
      <c r="R77" s="4"/>
    </row>
    <row r="78" spans="1:18" ht="16.5" customHeight="1">
      <c r="A78" s="4"/>
      <c r="B78" s="4"/>
      <c r="C78" s="34"/>
      <c r="D78" s="4"/>
      <c r="E78" s="4"/>
      <c r="F78" s="4"/>
      <c r="G78" s="4"/>
      <c r="H78" s="4"/>
      <c r="I78" s="4"/>
      <c r="J78" s="4"/>
      <c r="K78" s="4"/>
      <c r="L78" s="4"/>
      <c r="M78" s="4"/>
      <c r="N78" s="4"/>
      <c r="P78" s="4"/>
      <c r="Q78" s="4"/>
      <c r="R78" s="4"/>
    </row>
    <row r="79" spans="1:18" ht="16.5" customHeight="1">
      <c r="A79" s="4"/>
      <c r="B79" s="4"/>
      <c r="C79" s="34"/>
      <c r="D79" s="4"/>
      <c r="E79" s="4"/>
      <c r="F79" s="4"/>
      <c r="G79" s="4"/>
      <c r="H79" s="4"/>
      <c r="I79" s="4"/>
      <c r="J79" s="4"/>
      <c r="K79" s="4"/>
      <c r="L79" s="4"/>
      <c r="M79" s="4"/>
      <c r="N79" s="4"/>
      <c r="P79" s="4"/>
      <c r="Q79" s="4"/>
      <c r="R79" s="4"/>
    </row>
    <row r="80" spans="1:18" ht="16.5" customHeight="1">
      <c r="A80" s="4"/>
      <c r="B80" s="4"/>
      <c r="C80" s="34"/>
      <c r="D80" s="4"/>
      <c r="E80" s="4"/>
      <c r="F80" s="4"/>
      <c r="G80" s="4"/>
      <c r="H80" s="4"/>
      <c r="I80" s="4"/>
      <c r="J80" s="4"/>
      <c r="K80" s="4"/>
      <c r="L80" s="4"/>
      <c r="M80" s="4"/>
      <c r="N80" s="4"/>
      <c r="P80" s="4"/>
      <c r="Q80" s="4"/>
      <c r="R80" s="4"/>
    </row>
    <row r="81" spans="1:18" ht="16.5" customHeight="1">
      <c r="A81" s="4"/>
      <c r="B81" s="4"/>
      <c r="C81" s="34"/>
      <c r="D81" s="4"/>
      <c r="E81" s="4"/>
      <c r="F81" s="4"/>
      <c r="G81" s="4"/>
      <c r="H81" s="4"/>
      <c r="I81" s="4"/>
      <c r="J81" s="4"/>
      <c r="K81" s="4"/>
      <c r="L81" s="4"/>
      <c r="M81" s="4"/>
      <c r="N81" s="4"/>
      <c r="P81" s="4"/>
      <c r="Q81" s="4"/>
      <c r="R81" s="4"/>
    </row>
    <row r="82" spans="1:18" ht="16.5" customHeight="1">
      <c r="A82" s="4"/>
      <c r="B82" s="4"/>
      <c r="C82" s="34"/>
      <c r="D82" s="4"/>
      <c r="E82" s="4"/>
      <c r="F82" s="4"/>
      <c r="G82" s="4"/>
      <c r="H82" s="4"/>
      <c r="I82" s="4"/>
      <c r="J82" s="4"/>
      <c r="K82" s="4"/>
      <c r="L82" s="4"/>
      <c r="M82" s="4"/>
      <c r="N82" s="4"/>
      <c r="P82" s="4"/>
      <c r="Q82" s="4"/>
      <c r="R82" s="4"/>
    </row>
    <row r="83" spans="1:18" ht="16.5" customHeight="1">
      <c r="A83" s="4"/>
      <c r="B83" s="4"/>
      <c r="C83" s="34"/>
      <c r="D83" s="4"/>
      <c r="E83" s="4"/>
      <c r="F83" s="4"/>
      <c r="G83" s="4"/>
      <c r="H83" s="4"/>
      <c r="I83" s="4"/>
      <c r="J83" s="4"/>
      <c r="K83" s="4"/>
      <c r="L83" s="4"/>
      <c r="M83" s="4"/>
      <c r="N83" s="4"/>
      <c r="P83" s="4"/>
      <c r="Q83" s="4"/>
      <c r="R83" s="4"/>
    </row>
    <row r="84" spans="1:18" ht="16.5" customHeight="1">
      <c r="A84" s="4"/>
      <c r="B84" s="4"/>
      <c r="C84" s="34"/>
      <c r="D84" s="4"/>
      <c r="E84" s="4"/>
      <c r="F84" s="4"/>
      <c r="G84" s="4"/>
      <c r="H84" s="4"/>
      <c r="I84" s="4"/>
      <c r="J84" s="4"/>
      <c r="K84" s="4"/>
      <c r="L84" s="4"/>
      <c r="M84" s="4"/>
      <c r="N84" s="4"/>
      <c r="P84" s="4"/>
      <c r="Q84" s="4"/>
      <c r="R84" s="4"/>
    </row>
    <row r="85" spans="1:18" ht="16.5" customHeight="1">
      <c r="A85" s="4"/>
      <c r="B85" s="4"/>
      <c r="C85" s="34"/>
      <c r="D85" s="4"/>
      <c r="E85" s="4"/>
      <c r="F85" s="4"/>
      <c r="G85" s="4"/>
      <c r="H85" s="4"/>
      <c r="I85" s="4"/>
      <c r="J85" s="4"/>
      <c r="K85" s="4"/>
      <c r="L85" s="4"/>
      <c r="M85" s="4"/>
      <c r="N85" s="4"/>
      <c r="P85" s="4"/>
      <c r="Q85" s="4"/>
      <c r="R85" s="4"/>
    </row>
    <row r="86" spans="1:18" ht="16.5" customHeight="1">
      <c r="A86" s="4"/>
      <c r="B86" s="4"/>
      <c r="C86" s="34"/>
      <c r="D86" s="4"/>
      <c r="E86" s="4"/>
      <c r="F86" s="4"/>
      <c r="G86" s="4"/>
      <c r="H86" s="4"/>
      <c r="I86" s="4"/>
      <c r="J86" s="4"/>
      <c r="K86" s="4"/>
      <c r="L86" s="4"/>
      <c r="M86" s="4"/>
      <c r="N86" s="4"/>
      <c r="P86" s="4"/>
      <c r="Q86" s="4"/>
      <c r="R86" s="4"/>
    </row>
    <row r="87" spans="1:18" ht="16.5" customHeight="1">
      <c r="A87" s="4"/>
      <c r="B87" s="4"/>
      <c r="C87" s="34"/>
      <c r="D87" s="4"/>
      <c r="E87" s="4"/>
      <c r="F87" s="4"/>
      <c r="G87" s="4"/>
      <c r="H87" s="4"/>
      <c r="I87" s="4"/>
      <c r="J87" s="4"/>
      <c r="K87" s="4"/>
      <c r="L87" s="4"/>
      <c r="M87" s="4"/>
      <c r="N87" s="4"/>
      <c r="P87" s="4"/>
      <c r="Q87" s="4"/>
      <c r="R87" s="4"/>
    </row>
    <row r="88" spans="1:18" ht="16.5" customHeight="1">
      <c r="A88" s="4"/>
      <c r="B88" s="4"/>
      <c r="C88" s="34"/>
      <c r="D88" s="4"/>
      <c r="E88" s="4"/>
      <c r="F88" s="4"/>
      <c r="G88" s="4"/>
      <c r="H88" s="4"/>
      <c r="I88" s="4"/>
      <c r="J88" s="4"/>
      <c r="K88" s="4"/>
      <c r="L88" s="4"/>
      <c r="M88" s="4"/>
      <c r="N88" s="4"/>
      <c r="P88" s="4"/>
      <c r="Q88" s="4"/>
      <c r="R88" s="4"/>
    </row>
    <row r="89" spans="1:18" ht="16.5" customHeight="1">
      <c r="A89" s="4"/>
      <c r="B89" s="4"/>
      <c r="C89" s="34"/>
      <c r="D89" s="4"/>
      <c r="E89" s="4"/>
      <c r="F89" s="4"/>
      <c r="G89" s="4"/>
      <c r="H89" s="4"/>
      <c r="I89" s="4"/>
      <c r="J89" s="4"/>
      <c r="K89" s="4"/>
      <c r="L89" s="4"/>
      <c r="M89" s="4"/>
      <c r="N89" s="4"/>
      <c r="P89" s="4"/>
      <c r="Q89" s="4"/>
      <c r="R89" s="4"/>
    </row>
    <row r="90" spans="1:18" ht="16.5" customHeight="1">
      <c r="A90" s="4"/>
      <c r="B90" s="4"/>
      <c r="C90" s="34"/>
      <c r="D90" s="4"/>
      <c r="E90" s="4"/>
      <c r="F90" s="4"/>
      <c r="G90" s="4"/>
      <c r="H90" s="4"/>
      <c r="I90" s="4"/>
      <c r="J90" s="4"/>
      <c r="K90" s="4"/>
      <c r="L90" s="4"/>
      <c r="M90" s="4"/>
      <c r="N90" s="4"/>
      <c r="P90" s="4"/>
      <c r="Q90" s="4"/>
      <c r="R90" s="4"/>
    </row>
    <row r="91" spans="1:18" ht="16.5" customHeight="1">
      <c r="A91" s="4"/>
      <c r="B91" s="4"/>
      <c r="C91" s="34"/>
      <c r="D91" s="4"/>
      <c r="E91" s="4"/>
      <c r="F91" s="4"/>
      <c r="G91" s="4"/>
      <c r="H91" s="4"/>
      <c r="I91" s="4"/>
      <c r="J91" s="4"/>
      <c r="K91" s="4"/>
      <c r="L91" s="4"/>
      <c r="M91" s="4"/>
      <c r="N91" s="4"/>
      <c r="P91" s="4"/>
      <c r="Q91" s="4"/>
      <c r="R91" s="4"/>
    </row>
    <row r="92" spans="1:18" ht="16.5" customHeight="1">
      <c r="A92" s="4"/>
      <c r="B92" s="4"/>
      <c r="C92" s="34"/>
      <c r="D92" s="4"/>
      <c r="E92" s="4"/>
      <c r="F92" s="4"/>
      <c r="G92" s="4"/>
      <c r="H92" s="4"/>
      <c r="I92" s="4"/>
      <c r="J92" s="4"/>
      <c r="K92" s="4"/>
      <c r="L92" s="4"/>
      <c r="M92" s="4"/>
      <c r="N92" s="4"/>
      <c r="P92" s="4"/>
      <c r="Q92" s="4"/>
      <c r="R92" s="4"/>
    </row>
    <row r="93" spans="1:18" ht="16.5" customHeight="1">
      <c r="A93" s="4"/>
      <c r="B93" s="4"/>
      <c r="C93" s="34"/>
      <c r="D93" s="4"/>
      <c r="E93" s="4"/>
      <c r="F93" s="4"/>
      <c r="G93" s="4"/>
      <c r="H93" s="4"/>
      <c r="I93" s="4"/>
      <c r="J93" s="4"/>
      <c r="K93" s="4"/>
      <c r="L93" s="4"/>
      <c r="M93" s="4"/>
      <c r="N93" s="4"/>
      <c r="P93" s="4"/>
      <c r="Q93" s="4"/>
      <c r="R93" s="4"/>
    </row>
    <row r="94" spans="1:18" ht="16.5" customHeight="1">
      <c r="A94" s="4"/>
      <c r="B94" s="4"/>
      <c r="C94" s="34"/>
      <c r="D94" s="4"/>
      <c r="E94" s="4"/>
      <c r="F94" s="4"/>
      <c r="G94" s="4"/>
      <c r="H94" s="4"/>
      <c r="I94" s="4"/>
      <c r="J94" s="4"/>
      <c r="K94" s="4"/>
      <c r="L94" s="4"/>
      <c r="M94" s="4"/>
      <c r="N94" s="4"/>
      <c r="P94" s="4"/>
      <c r="Q94" s="4"/>
      <c r="R94" s="4"/>
    </row>
    <row r="95" spans="1:18" ht="16.5" customHeight="1">
      <c r="A95" s="4"/>
      <c r="B95" s="4"/>
      <c r="C95" s="34"/>
      <c r="D95" s="4"/>
      <c r="E95" s="4"/>
      <c r="F95" s="4"/>
      <c r="G95" s="4"/>
      <c r="H95" s="4"/>
      <c r="I95" s="4"/>
      <c r="J95" s="4"/>
      <c r="K95" s="4"/>
      <c r="L95" s="4"/>
      <c r="M95" s="4"/>
      <c r="N95" s="4"/>
      <c r="P95" s="4"/>
      <c r="Q95" s="4"/>
      <c r="R95" s="4"/>
    </row>
    <row r="96" spans="1:18" ht="16.5" customHeight="1">
      <c r="A96" s="4"/>
      <c r="B96" s="4"/>
      <c r="C96" s="34"/>
      <c r="D96" s="4"/>
      <c r="E96" s="4"/>
      <c r="F96" s="4"/>
      <c r="G96" s="4"/>
      <c r="H96" s="4"/>
      <c r="I96" s="4"/>
      <c r="J96" s="4"/>
      <c r="K96" s="4"/>
      <c r="L96" s="4"/>
      <c r="M96" s="4"/>
      <c r="N96" s="4"/>
      <c r="P96" s="4"/>
      <c r="Q96" s="4"/>
      <c r="R96" s="4"/>
    </row>
    <row r="97" spans="1:18" ht="16.5" customHeight="1">
      <c r="A97" s="4"/>
      <c r="B97" s="4"/>
      <c r="C97" s="34"/>
      <c r="D97" s="4"/>
      <c r="E97" s="4"/>
      <c r="F97" s="4"/>
      <c r="G97" s="4"/>
      <c r="H97" s="4"/>
      <c r="I97" s="4"/>
      <c r="J97" s="4"/>
      <c r="K97" s="4"/>
      <c r="L97" s="4"/>
      <c r="M97" s="4"/>
      <c r="N97" s="4"/>
      <c r="P97" s="4"/>
      <c r="Q97" s="4"/>
      <c r="R97" s="4"/>
    </row>
    <row r="98" spans="1:18" ht="16.5" customHeight="1">
      <c r="A98" s="4"/>
      <c r="B98" s="4"/>
      <c r="C98" s="34"/>
      <c r="D98" s="4"/>
      <c r="E98" s="4"/>
      <c r="F98" s="4"/>
      <c r="G98" s="4"/>
      <c r="H98" s="4"/>
      <c r="I98" s="4"/>
      <c r="J98" s="4"/>
      <c r="K98" s="4"/>
      <c r="L98" s="4"/>
      <c r="M98" s="4"/>
      <c r="N98" s="4"/>
      <c r="P98" s="4"/>
      <c r="Q98" s="4"/>
      <c r="R98" s="4"/>
    </row>
    <row r="99" spans="1:18" ht="16.5" customHeight="1">
      <c r="A99" s="4"/>
      <c r="B99" s="4"/>
      <c r="C99" s="34"/>
      <c r="D99" s="4"/>
      <c r="E99" s="4"/>
      <c r="F99" s="4"/>
      <c r="G99" s="4"/>
      <c r="H99" s="4"/>
      <c r="I99" s="4"/>
      <c r="J99" s="4"/>
      <c r="K99" s="4"/>
      <c r="L99" s="4"/>
      <c r="M99" s="4"/>
      <c r="N99" s="4"/>
      <c r="P99" s="4"/>
      <c r="Q99" s="4"/>
      <c r="R99" s="4"/>
    </row>
    <row r="100" spans="1:18" ht="16.5" customHeight="1">
      <c r="A100" s="4"/>
      <c r="B100" s="4"/>
      <c r="C100" s="34"/>
      <c r="D100" s="4"/>
      <c r="E100" s="4"/>
      <c r="F100" s="4"/>
      <c r="G100" s="4"/>
      <c r="H100" s="4"/>
      <c r="I100" s="4"/>
      <c r="J100" s="4"/>
      <c r="K100" s="4"/>
      <c r="L100" s="4"/>
      <c r="M100" s="4"/>
      <c r="N100" s="4"/>
      <c r="P100" s="4"/>
      <c r="Q100" s="4"/>
      <c r="R100" s="4"/>
    </row>
    <row r="101" spans="1:18" ht="16.5" customHeight="1">
      <c r="A101" s="4"/>
      <c r="B101" s="4"/>
      <c r="C101" s="34"/>
      <c r="D101" s="4"/>
      <c r="E101" s="4"/>
      <c r="F101" s="4"/>
      <c r="G101" s="4"/>
      <c r="H101" s="4"/>
      <c r="I101" s="4"/>
      <c r="J101" s="4"/>
      <c r="K101" s="4"/>
      <c r="L101" s="4"/>
      <c r="M101" s="4"/>
      <c r="N101" s="4"/>
      <c r="P101" s="4"/>
      <c r="Q101" s="4"/>
      <c r="R101" s="4"/>
    </row>
    <row r="102" spans="1:18" ht="16.5" customHeight="1">
      <c r="A102" s="4"/>
      <c r="B102" s="4"/>
      <c r="C102" s="34"/>
      <c r="D102" s="4"/>
      <c r="E102" s="4"/>
      <c r="F102" s="4"/>
      <c r="G102" s="4"/>
      <c r="H102" s="4"/>
      <c r="I102" s="4"/>
      <c r="J102" s="4"/>
      <c r="K102" s="4"/>
      <c r="L102" s="4"/>
      <c r="M102" s="4"/>
      <c r="N102" s="4"/>
      <c r="P102" s="4"/>
      <c r="Q102" s="4"/>
      <c r="R102" s="4"/>
    </row>
    <row r="103" spans="1:18" ht="16.5" customHeight="1">
      <c r="A103" s="4"/>
      <c r="B103" s="4"/>
      <c r="C103" s="34"/>
      <c r="D103" s="4"/>
      <c r="E103" s="4"/>
      <c r="F103" s="4"/>
      <c r="G103" s="4"/>
      <c r="H103" s="4"/>
      <c r="I103" s="4"/>
      <c r="J103" s="4"/>
      <c r="K103" s="4"/>
      <c r="L103" s="4"/>
      <c r="M103" s="4"/>
      <c r="N103" s="4"/>
      <c r="P103" s="4"/>
      <c r="Q103" s="4"/>
      <c r="R103" s="4"/>
    </row>
    <row r="104" spans="1:18" ht="16.5" customHeight="1">
      <c r="A104" s="4"/>
      <c r="B104" s="4"/>
      <c r="C104" s="34"/>
      <c r="D104" s="4"/>
      <c r="E104" s="4"/>
      <c r="F104" s="4"/>
      <c r="G104" s="4"/>
      <c r="H104" s="4"/>
      <c r="I104" s="4"/>
      <c r="J104" s="4"/>
      <c r="K104" s="4"/>
      <c r="L104" s="4"/>
      <c r="M104" s="4"/>
      <c r="N104" s="4"/>
      <c r="P104" s="4"/>
      <c r="Q104" s="4"/>
      <c r="R104" s="4"/>
    </row>
    <row r="105" spans="1:18" ht="16.5" customHeight="1">
      <c r="A105" s="4"/>
      <c r="B105" s="4"/>
      <c r="C105" s="34"/>
      <c r="D105" s="4"/>
      <c r="E105" s="4"/>
      <c r="F105" s="4"/>
      <c r="G105" s="4"/>
      <c r="H105" s="4"/>
      <c r="I105" s="4"/>
      <c r="J105" s="4"/>
      <c r="K105" s="4"/>
      <c r="L105" s="4"/>
      <c r="M105" s="4"/>
      <c r="N105" s="4"/>
      <c r="P105" s="4"/>
      <c r="Q105" s="4"/>
      <c r="R105" s="4"/>
    </row>
    <row r="106" spans="1:18" ht="16.5" customHeight="1">
      <c r="A106" s="4"/>
      <c r="B106" s="4"/>
      <c r="C106" s="34"/>
      <c r="D106" s="4"/>
      <c r="E106" s="4"/>
      <c r="F106" s="4"/>
      <c r="G106" s="4"/>
      <c r="H106" s="4"/>
      <c r="I106" s="4"/>
      <c r="J106" s="4"/>
      <c r="K106" s="4"/>
      <c r="L106" s="4"/>
      <c r="M106" s="4"/>
      <c r="N106" s="4"/>
      <c r="P106" s="4"/>
      <c r="Q106" s="4"/>
      <c r="R106" s="4"/>
    </row>
    <row r="107" spans="1:18" ht="16.5" customHeight="1">
      <c r="A107" s="4"/>
      <c r="B107" s="4"/>
      <c r="C107" s="34"/>
      <c r="D107" s="4"/>
      <c r="E107" s="4"/>
      <c r="F107" s="4"/>
      <c r="G107" s="4"/>
      <c r="H107" s="4"/>
      <c r="I107" s="4"/>
      <c r="J107" s="4"/>
      <c r="K107" s="4"/>
      <c r="L107" s="4"/>
      <c r="M107" s="4"/>
      <c r="N107" s="4"/>
      <c r="P107" s="4"/>
      <c r="Q107" s="4"/>
      <c r="R107" s="4"/>
    </row>
    <row r="108" spans="1:18" ht="16.5" customHeight="1">
      <c r="A108" s="4"/>
      <c r="B108" s="4"/>
      <c r="C108" s="34"/>
      <c r="D108" s="4"/>
      <c r="E108" s="4"/>
      <c r="F108" s="4"/>
      <c r="G108" s="4"/>
      <c r="H108" s="4"/>
      <c r="I108" s="4"/>
      <c r="J108" s="4"/>
      <c r="K108" s="4"/>
      <c r="L108" s="4"/>
      <c r="M108" s="4"/>
      <c r="N108" s="4"/>
      <c r="P108" s="4"/>
      <c r="Q108" s="4"/>
      <c r="R108" s="4"/>
    </row>
    <row r="109" spans="1:18" ht="16.5" customHeight="1">
      <c r="A109" s="4"/>
      <c r="B109" s="4"/>
      <c r="C109" s="34"/>
      <c r="D109" s="4"/>
      <c r="E109" s="4"/>
      <c r="F109" s="4"/>
      <c r="G109" s="4"/>
      <c r="H109" s="4"/>
      <c r="I109" s="4"/>
      <c r="J109" s="4"/>
      <c r="K109" s="4"/>
      <c r="L109" s="4"/>
      <c r="M109" s="4"/>
      <c r="N109" s="4"/>
      <c r="P109" s="4"/>
      <c r="Q109" s="4"/>
      <c r="R109" s="4"/>
    </row>
    <row r="110" spans="1:18" ht="16.5" customHeight="1">
      <c r="A110" s="4"/>
      <c r="B110" s="4"/>
      <c r="C110" s="34"/>
      <c r="D110" s="4"/>
      <c r="E110" s="4"/>
      <c r="F110" s="4"/>
      <c r="G110" s="4"/>
      <c r="H110" s="4"/>
      <c r="I110" s="4"/>
      <c r="J110" s="4"/>
      <c r="K110" s="4"/>
      <c r="L110" s="4"/>
      <c r="M110" s="4"/>
      <c r="N110" s="4"/>
      <c r="P110" s="4"/>
      <c r="Q110" s="4"/>
      <c r="R110" s="4"/>
    </row>
    <row r="111" spans="1:18" ht="16.5" customHeight="1">
      <c r="A111" s="4"/>
      <c r="B111" s="4"/>
      <c r="C111" s="34"/>
      <c r="D111" s="4"/>
      <c r="E111" s="4"/>
      <c r="F111" s="4"/>
      <c r="G111" s="4"/>
      <c r="H111" s="4"/>
      <c r="I111" s="4"/>
      <c r="J111" s="4"/>
      <c r="K111" s="4"/>
      <c r="L111" s="4"/>
      <c r="M111" s="4"/>
      <c r="N111" s="4"/>
      <c r="P111" s="4"/>
      <c r="Q111" s="4"/>
      <c r="R111" s="4"/>
    </row>
    <row r="112" spans="1:18" ht="16.5" customHeight="1">
      <c r="A112" s="4"/>
      <c r="B112" s="4"/>
      <c r="C112" s="34"/>
      <c r="D112" s="4"/>
      <c r="E112" s="4"/>
      <c r="F112" s="4"/>
      <c r="G112" s="4"/>
      <c r="H112" s="4"/>
      <c r="I112" s="4"/>
      <c r="J112" s="4"/>
      <c r="K112" s="4"/>
      <c r="L112" s="4"/>
      <c r="M112" s="4"/>
      <c r="N112" s="4"/>
      <c r="P112" s="4"/>
      <c r="Q112" s="4"/>
      <c r="R112" s="4"/>
    </row>
    <row r="113" spans="1:18" ht="16.5" customHeight="1">
      <c r="A113" s="4"/>
      <c r="B113" s="4"/>
      <c r="C113" s="34"/>
      <c r="D113" s="4"/>
      <c r="E113" s="4"/>
      <c r="F113" s="4"/>
      <c r="G113" s="4"/>
      <c r="H113" s="4"/>
      <c r="I113" s="4"/>
      <c r="J113" s="4"/>
      <c r="K113" s="4"/>
      <c r="L113" s="4"/>
      <c r="M113" s="4"/>
      <c r="N113" s="4"/>
      <c r="P113" s="4"/>
      <c r="Q113" s="4"/>
      <c r="R113" s="4"/>
    </row>
    <row r="114" spans="1:18" ht="16.5" customHeight="1">
      <c r="A114" s="4"/>
      <c r="B114" s="4"/>
      <c r="C114" s="34"/>
      <c r="D114" s="4"/>
      <c r="E114" s="4"/>
      <c r="F114" s="4"/>
      <c r="G114" s="4"/>
      <c r="H114" s="4"/>
      <c r="I114" s="4"/>
      <c r="J114" s="4"/>
      <c r="K114" s="4"/>
      <c r="L114" s="4"/>
      <c r="M114" s="4"/>
      <c r="N114" s="4"/>
      <c r="P114" s="4"/>
      <c r="Q114" s="4"/>
      <c r="R114" s="4"/>
    </row>
    <row r="115" spans="1:18" ht="16.5" customHeight="1">
      <c r="A115" s="4"/>
      <c r="B115" s="4"/>
      <c r="C115" s="34"/>
      <c r="D115" s="4"/>
      <c r="E115" s="4"/>
      <c r="F115" s="4"/>
      <c r="G115" s="4"/>
      <c r="H115" s="4"/>
      <c r="I115" s="4"/>
      <c r="J115" s="4"/>
      <c r="K115" s="4"/>
      <c r="L115" s="4"/>
      <c r="M115" s="4"/>
      <c r="N115" s="4"/>
      <c r="P115" s="4"/>
      <c r="Q115" s="4"/>
      <c r="R115" s="4"/>
    </row>
    <row r="116" spans="1:18" ht="16.5" customHeight="1">
      <c r="A116" s="4"/>
      <c r="B116" s="4"/>
      <c r="C116" s="34"/>
      <c r="D116" s="4"/>
      <c r="E116" s="4"/>
      <c r="F116" s="4"/>
      <c r="G116" s="4"/>
      <c r="H116" s="4"/>
      <c r="I116" s="4"/>
      <c r="J116" s="4"/>
      <c r="K116" s="4"/>
      <c r="L116" s="4"/>
      <c r="M116" s="4"/>
      <c r="N116" s="4"/>
      <c r="P116" s="4"/>
      <c r="Q116" s="4"/>
      <c r="R116" s="4"/>
    </row>
    <row r="117" spans="1:18" ht="16.5" customHeight="1">
      <c r="A117" s="4"/>
      <c r="B117" s="4"/>
      <c r="C117" s="34"/>
      <c r="D117" s="4"/>
      <c r="E117" s="4"/>
      <c r="F117" s="4"/>
      <c r="G117" s="4"/>
      <c r="H117" s="4"/>
      <c r="I117" s="4"/>
      <c r="J117" s="4"/>
      <c r="K117" s="4"/>
      <c r="L117" s="4"/>
      <c r="M117" s="4"/>
      <c r="N117" s="4"/>
      <c r="P117" s="4"/>
      <c r="Q117" s="4"/>
      <c r="R117" s="4"/>
    </row>
    <row r="118" spans="1:18" ht="16.5" customHeight="1">
      <c r="A118" s="4"/>
      <c r="B118" s="4"/>
      <c r="C118" s="34"/>
      <c r="D118" s="4"/>
      <c r="E118" s="4"/>
      <c r="F118" s="4"/>
      <c r="G118" s="4"/>
      <c r="H118" s="4"/>
      <c r="I118" s="4"/>
      <c r="J118" s="4"/>
      <c r="K118" s="4"/>
      <c r="L118" s="4"/>
      <c r="M118" s="4"/>
      <c r="N118" s="4"/>
      <c r="P118" s="4"/>
      <c r="Q118" s="4"/>
      <c r="R118" s="4"/>
    </row>
    <row r="119" spans="1:18" ht="16.5" customHeight="1">
      <c r="A119" s="4"/>
      <c r="B119" s="4"/>
      <c r="C119" s="34"/>
      <c r="D119" s="4"/>
      <c r="E119" s="4"/>
      <c r="F119" s="4"/>
      <c r="G119" s="4"/>
      <c r="H119" s="4"/>
      <c r="I119" s="4"/>
      <c r="J119" s="4"/>
      <c r="K119" s="4"/>
      <c r="L119" s="4"/>
      <c r="M119" s="4"/>
      <c r="N119" s="4"/>
      <c r="P119" s="4"/>
      <c r="Q119" s="4"/>
      <c r="R119" s="4"/>
    </row>
    <row r="120" spans="1:18" ht="16.5" customHeight="1">
      <c r="A120" s="4"/>
      <c r="B120" s="4"/>
      <c r="C120" s="34"/>
      <c r="D120" s="4"/>
      <c r="E120" s="4"/>
      <c r="F120" s="4"/>
      <c r="G120" s="4"/>
      <c r="H120" s="4"/>
      <c r="I120" s="4"/>
      <c r="J120" s="4"/>
      <c r="K120" s="4"/>
      <c r="L120" s="4"/>
      <c r="M120" s="4"/>
      <c r="N120" s="4"/>
      <c r="P120" s="4"/>
      <c r="Q120" s="4"/>
      <c r="R120" s="4"/>
    </row>
    <row r="121" spans="1:18" ht="16.5" customHeight="1">
      <c r="A121" s="4"/>
      <c r="B121" s="4"/>
      <c r="C121" s="34"/>
      <c r="D121" s="4"/>
      <c r="E121" s="4"/>
      <c r="F121" s="4"/>
      <c r="G121" s="4"/>
      <c r="H121" s="4"/>
      <c r="I121" s="4"/>
      <c r="J121" s="4"/>
      <c r="K121" s="4"/>
      <c r="L121" s="4"/>
      <c r="M121" s="4"/>
      <c r="N121" s="4"/>
      <c r="P121" s="4"/>
      <c r="Q121" s="4"/>
      <c r="R121" s="4"/>
    </row>
    <row r="122" spans="1:18" ht="16.5" customHeight="1">
      <c r="A122" s="4"/>
      <c r="B122" s="4"/>
      <c r="C122" s="34"/>
      <c r="D122" s="4"/>
      <c r="E122" s="4"/>
      <c r="F122" s="4"/>
      <c r="G122" s="4"/>
      <c r="H122" s="4"/>
      <c r="I122" s="4"/>
      <c r="J122" s="4"/>
      <c r="K122" s="4"/>
      <c r="L122" s="4"/>
      <c r="M122" s="4"/>
      <c r="N122" s="4"/>
      <c r="P122" s="4"/>
      <c r="Q122" s="4"/>
      <c r="R122" s="4"/>
    </row>
    <row r="123" spans="1:18" ht="16.5" customHeight="1">
      <c r="A123" s="4"/>
      <c r="B123" s="4"/>
      <c r="C123" s="34"/>
      <c r="D123" s="4"/>
      <c r="E123" s="4"/>
      <c r="F123" s="4"/>
      <c r="G123" s="4"/>
      <c r="H123" s="4"/>
      <c r="I123" s="4"/>
      <c r="J123" s="4"/>
      <c r="K123" s="4"/>
      <c r="L123" s="4"/>
      <c r="M123" s="4"/>
      <c r="N123" s="4"/>
      <c r="P123" s="4"/>
      <c r="Q123" s="4"/>
      <c r="R123" s="4"/>
    </row>
    <row r="124" spans="1:18" ht="16.5" customHeight="1">
      <c r="A124" s="4"/>
      <c r="B124" s="4"/>
      <c r="C124" s="34"/>
      <c r="D124" s="4"/>
      <c r="E124" s="4"/>
      <c r="F124" s="4"/>
      <c r="G124" s="4"/>
      <c r="H124" s="4"/>
      <c r="I124" s="4"/>
      <c r="J124" s="4"/>
      <c r="K124" s="4"/>
      <c r="L124" s="4"/>
      <c r="M124" s="4"/>
      <c r="N124" s="4"/>
      <c r="P124" s="4"/>
      <c r="Q124" s="4"/>
      <c r="R124" s="4"/>
    </row>
    <row r="125" spans="1:18" ht="16.5" customHeight="1">
      <c r="A125" s="4"/>
      <c r="B125" s="4"/>
      <c r="C125" s="34"/>
      <c r="D125" s="4"/>
      <c r="E125" s="4"/>
      <c r="F125" s="4"/>
      <c r="G125" s="4"/>
      <c r="H125" s="4"/>
      <c r="I125" s="4"/>
      <c r="J125" s="4"/>
      <c r="K125" s="4"/>
      <c r="L125" s="4"/>
      <c r="M125" s="4"/>
      <c r="N125" s="4"/>
      <c r="P125" s="4"/>
      <c r="Q125" s="4"/>
      <c r="R125" s="4"/>
    </row>
    <row r="126" spans="1:18" ht="16.5" customHeight="1">
      <c r="A126" s="4"/>
      <c r="B126" s="4"/>
      <c r="C126" s="34"/>
      <c r="D126" s="4"/>
      <c r="E126" s="4"/>
      <c r="F126" s="4"/>
      <c r="G126" s="4"/>
      <c r="H126" s="4"/>
      <c r="I126" s="4"/>
      <c r="J126" s="4"/>
      <c r="K126" s="4"/>
      <c r="L126" s="4"/>
      <c r="M126" s="4"/>
      <c r="N126" s="4"/>
      <c r="P126" s="4"/>
      <c r="Q126" s="4"/>
      <c r="R126" s="4"/>
    </row>
    <row r="127" spans="1:18" ht="16.5" customHeight="1">
      <c r="A127" s="4"/>
      <c r="B127" s="4"/>
      <c r="C127" s="34"/>
      <c r="D127" s="4"/>
      <c r="E127" s="4"/>
      <c r="F127" s="4"/>
      <c r="G127" s="4"/>
      <c r="H127" s="4"/>
      <c r="I127" s="4"/>
      <c r="J127" s="4"/>
      <c r="K127" s="4"/>
      <c r="L127" s="4"/>
      <c r="M127" s="4"/>
      <c r="N127" s="4"/>
      <c r="P127" s="4"/>
      <c r="Q127" s="4"/>
      <c r="R127" s="4"/>
    </row>
    <row r="128" spans="1:18" ht="16.5" customHeight="1">
      <c r="A128" s="4"/>
      <c r="B128" s="4"/>
      <c r="C128" s="34"/>
      <c r="D128" s="4"/>
      <c r="E128" s="4"/>
      <c r="F128" s="4"/>
      <c r="G128" s="4"/>
      <c r="H128" s="4"/>
      <c r="I128" s="4"/>
      <c r="J128" s="4"/>
      <c r="K128" s="4"/>
      <c r="L128" s="4"/>
      <c r="M128" s="4"/>
      <c r="N128" s="4"/>
      <c r="P128" s="4"/>
      <c r="Q128" s="4"/>
      <c r="R128" s="4"/>
    </row>
    <row r="129" spans="1:18" ht="16.5" customHeight="1">
      <c r="A129" s="4"/>
      <c r="B129" s="4"/>
      <c r="C129" s="34"/>
      <c r="D129" s="4"/>
      <c r="E129" s="4"/>
      <c r="F129" s="4"/>
      <c r="G129" s="4"/>
      <c r="H129" s="4"/>
      <c r="I129" s="4"/>
      <c r="J129" s="4"/>
      <c r="K129" s="4"/>
      <c r="L129" s="4"/>
      <c r="M129" s="4"/>
      <c r="N129" s="4"/>
      <c r="P129" s="4"/>
      <c r="Q129" s="4"/>
      <c r="R129" s="4"/>
    </row>
    <row r="130" spans="1:18" ht="16.5" customHeight="1">
      <c r="A130" s="4"/>
      <c r="B130" s="4"/>
      <c r="C130" s="34"/>
      <c r="D130" s="4"/>
      <c r="E130" s="4"/>
      <c r="F130" s="4"/>
      <c r="G130" s="4"/>
      <c r="H130" s="4"/>
      <c r="I130" s="4"/>
      <c r="J130" s="4"/>
      <c r="K130" s="4"/>
      <c r="L130" s="4"/>
      <c r="M130" s="4"/>
      <c r="N130" s="4"/>
      <c r="P130" s="4"/>
      <c r="Q130" s="4"/>
      <c r="R130" s="4"/>
    </row>
    <row r="131" spans="1:18" ht="16.5" customHeight="1">
      <c r="A131" s="4"/>
      <c r="B131" s="4"/>
      <c r="C131" s="34"/>
      <c r="D131" s="4"/>
      <c r="E131" s="4"/>
      <c r="F131" s="4"/>
      <c r="G131" s="4"/>
      <c r="H131" s="4"/>
      <c r="I131" s="4"/>
      <c r="J131" s="4"/>
      <c r="K131" s="4"/>
      <c r="L131" s="4"/>
      <c r="M131" s="4"/>
      <c r="N131" s="4"/>
      <c r="P131" s="4"/>
      <c r="Q131" s="4"/>
      <c r="R131" s="4"/>
    </row>
    <row r="132" spans="1:18" ht="16.5" customHeight="1">
      <c r="A132" s="4"/>
      <c r="B132" s="4"/>
      <c r="C132" s="34"/>
      <c r="D132" s="4"/>
      <c r="E132" s="4"/>
      <c r="F132" s="4"/>
      <c r="G132" s="4"/>
      <c r="H132" s="4"/>
      <c r="I132" s="4"/>
      <c r="J132" s="4"/>
      <c r="K132" s="4"/>
      <c r="L132" s="4"/>
      <c r="M132" s="4"/>
      <c r="N132" s="4"/>
      <c r="P132" s="4"/>
      <c r="Q132" s="4"/>
      <c r="R132" s="4"/>
    </row>
    <row r="133" spans="1:18" ht="16.5" customHeight="1">
      <c r="A133" s="4"/>
      <c r="B133" s="4"/>
      <c r="C133" s="34"/>
      <c r="D133" s="4"/>
      <c r="E133" s="4"/>
      <c r="F133" s="4"/>
      <c r="G133" s="4"/>
      <c r="H133" s="4"/>
      <c r="I133" s="4"/>
      <c r="J133" s="4"/>
      <c r="K133" s="4"/>
      <c r="L133" s="4"/>
      <c r="M133" s="4"/>
      <c r="N133" s="4"/>
      <c r="P133" s="4"/>
      <c r="Q133" s="4"/>
      <c r="R133" s="4"/>
    </row>
    <row r="134" spans="1:18" ht="16.5" customHeight="1">
      <c r="A134" s="4"/>
      <c r="B134" s="4"/>
      <c r="C134" s="34"/>
      <c r="D134" s="4"/>
      <c r="E134" s="4"/>
      <c r="F134" s="4"/>
      <c r="G134" s="4"/>
      <c r="H134" s="4"/>
      <c r="I134" s="4"/>
      <c r="J134" s="4"/>
      <c r="K134" s="4"/>
      <c r="L134" s="4"/>
      <c r="M134" s="4"/>
      <c r="N134" s="4"/>
      <c r="P134" s="4"/>
      <c r="Q134" s="4"/>
      <c r="R134" s="4"/>
    </row>
    <row r="135" spans="1:18" ht="16.5" customHeight="1">
      <c r="A135" s="4"/>
      <c r="B135" s="4"/>
      <c r="C135" s="34"/>
      <c r="D135" s="4"/>
      <c r="E135" s="4"/>
      <c r="F135" s="4"/>
      <c r="G135" s="4"/>
      <c r="H135" s="4"/>
      <c r="I135" s="4"/>
      <c r="J135" s="4"/>
      <c r="K135" s="4"/>
      <c r="L135" s="4"/>
      <c r="M135" s="4"/>
      <c r="N135" s="4"/>
      <c r="P135" s="4"/>
      <c r="Q135" s="4"/>
      <c r="R135" s="4"/>
    </row>
    <row r="136" spans="1:18" ht="16.5" customHeight="1">
      <c r="A136" s="4"/>
      <c r="B136" s="4"/>
      <c r="C136" s="34"/>
      <c r="D136" s="4"/>
      <c r="E136" s="4"/>
      <c r="F136" s="4"/>
      <c r="G136" s="4"/>
      <c r="H136" s="4"/>
      <c r="I136" s="4"/>
      <c r="J136" s="4"/>
      <c r="K136" s="4"/>
      <c r="L136" s="4"/>
      <c r="M136" s="4"/>
      <c r="N136" s="4"/>
      <c r="P136" s="4"/>
      <c r="Q136" s="4"/>
      <c r="R136" s="4"/>
    </row>
    <row r="137" spans="1:18" ht="16.5" customHeight="1">
      <c r="A137" s="4"/>
      <c r="B137" s="4"/>
      <c r="C137" s="34"/>
      <c r="D137" s="4"/>
      <c r="E137" s="4"/>
      <c r="F137" s="4"/>
      <c r="G137" s="4"/>
      <c r="H137" s="4"/>
      <c r="I137" s="4"/>
      <c r="J137" s="4"/>
      <c r="K137" s="4"/>
      <c r="L137" s="4"/>
      <c r="M137" s="4"/>
      <c r="N137" s="4"/>
      <c r="P137" s="4"/>
      <c r="Q137" s="4"/>
      <c r="R137" s="4"/>
    </row>
    <row r="138" spans="1:18" ht="16.5" customHeight="1">
      <c r="A138" s="4"/>
      <c r="B138" s="4"/>
      <c r="C138" s="34"/>
      <c r="D138" s="4"/>
      <c r="E138" s="4"/>
      <c r="F138" s="4"/>
      <c r="G138" s="4"/>
      <c r="H138" s="4"/>
      <c r="I138" s="4"/>
      <c r="J138" s="4"/>
      <c r="K138" s="4"/>
      <c r="L138" s="4"/>
      <c r="M138" s="4"/>
      <c r="N138" s="4"/>
      <c r="P138" s="4"/>
      <c r="Q138" s="4"/>
      <c r="R138" s="4"/>
    </row>
    <row r="139" spans="1:18" ht="16.5" customHeight="1">
      <c r="A139" s="4"/>
      <c r="B139" s="4"/>
      <c r="C139" s="34"/>
      <c r="D139" s="4"/>
      <c r="E139" s="4"/>
      <c r="F139" s="4"/>
      <c r="G139" s="4"/>
      <c r="H139" s="4"/>
      <c r="I139" s="4"/>
      <c r="J139" s="4"/>
      <c r="K139" s="4"/>
      <c r="L139" s="4"/>
      <c r="M139" s="4"/>
      <c r="N139" s="4"/>
      <c r="P139" s="4"/>
      <c r="Q139" s="4"/>
      <c r="R139" s="4"/>
    </row>
    <row r="140" spans="1:18" ht="16.5" customHeight="1">
      <c r="A140" s="4"/>
      <c r="B140" s="4"/>
      <c r="C140" s="34"/>
      <c r="D140" s="4"/>
      <c r="E140" s="4"/>
      <c r="F140" s="4"/>
      <c r="G140" s="4"/>
      <c r="H140" s="4"/>
      <c r="I140" s="4"/>
      <c r="J140" s="4"/>
      <c r="K140" s="4"/>
      <c r="L140" s="4"/>
      <c r="M140" s="4"/>
      <c r="N140" s="4"/>
      <c r="P140" s="4"/>
      <c r="Q140" s="4"/>
      <c r="R140" s="4"/>
    </row>
    <row r="141" spans="1:18" ht="16.5" customHeight="1">
      <c r="A141" s="4"/>
      <c r="B141" s="4"/>
      <c r="C141" s="34"/>
      <c r="D141" s="4"/>
      <c r="E141" s="4"/>
      <c r="F141" s="4"/>
      <c r="G141" s="4"/>
      <c r="H141" s="4"/>
      <c r="I141" s="4"/>
      <c r="J141" s="4"/>
      <c r="K141" s="4"/>
      <c r="L141" s="4"/>
      <c r="M141" s="4"/>
      <c r="N141" s="4"/>
      <c r="P141" s="4"/>
      <c r="Q141" s="4"/>
      <c r="R141" s="4"/>
    </row>
    <row r="142" spans="1:18" ht="16.5" customHeight="1">
      <c r="A142" s="4"/>
      <c r="B142" s="4"/>
      <c r="C142" s="34"/>
      <c r="D142" s="4"/>
      <c r="E142" s="4"/>
      <c r="F142" s="4"/>
      <c r="G142" s="4"/>
      <c r="H142" s="4"/>
      <c r="I142" s="4"/>
      <c r="J142" s="4"/>
      <c r="K142" s="4"/>
      <c r="L142" s="4"/>
      <c r="M142" s="4"/>
      <c r="N142" s="4"/>
      <c r="P142" s="4"/>
      <c r="Q142" s="4"/>
      <c r="R142" s="4"/>
    </row>
    <row r="143" spans="1:18" ht="16.5" customHeight="1">
      <c r="A143" s="4"/>
      <c r="B143" s="4"/>
      <c r="C143" s="34"/>
      <c r="D143" s="4"/>
      <c r="E143" s="4"/>
      <c r="F143" s="4"/>
      <c r="G143" s="4"/>
      <c r="H143" s="4"/>
      <c r="I143" s="4"/>
      <c r="J143" s="4"/>
      <c r="K143" s="4"/>
      <c r="L143" s="4"/>
      <c r="M143" s="4"/>
      <c r="N143" s="4"/>
      <c r="P143" s="4"/>
      <c r="Q143" s="4"/>
      <c r="R143" s="4"/>
    </row>
    <row r="144" spans="1:18" ht="16.5" customHeight="1">
      <c r="A144" s="4"/>
      <c r="B144" s="4"/>
      <c r="C144" s="34"/>
      <c r="D144" s="4"/>
      <c r="E144" s="4"/>
      <c r="F144" s="4"/>
      <c r="G144" s="4"/>
      <c r="H144" s="4"/>
      <c r="I144" s="4"/>
      <c r="J144" s="4"/>
      <c r="K144" s="4"/>
      <c r="L144" s="4"/>
      <c r="M144" s="4"/>
      <c r="N144" s="4"/>
      <c r="P144" s="4"/>
      <c r="Q144" s="4"/>
      <c r="R144" s="4"/>
    </row>
    <row r="145" spans="1:18" ht="16.5" customHeight="1">
      <c r="A145" s="4"/>
      <c r="B145" s="4"/>
      <c r="C145" s="34"/>
      <c r="D145" s="4"/>
      <c r="E145" s="4"/>
      <c r="F145" s="4"/>
      <c r="G145" s="4"/>
      <c r="H145" s="4"/>
      <c r="I145" s="4"/>
      <c r="J145" s="4"/>
      <c r="K145" s="4"/>
      <c r="L145" s="4"/>
      <c r="M145" s="4"/>
      <c r="N145" s="4"/>
      <c r="P145" s="4"/>
      <c r="Q145" s="4"/>
      <c r="R145" s="4"/>
    </row>
    <row r="146" spans="1:18" ht="16.5" customHeight="1">
      <c r="A146" s="4"/>
      <c r="B146" s="4"/>
      <c r="C146" s="34"/>
      <c r="D146" s="4"/>
      <c r="E146" s="4"/>
      <c r="F146" s="4"/>
      <c r="G146" s="4"/>
      <c r="H146" s="4"/>
      <c r="I146" s="4"/>
      <c r="J146" s="4"/>
      <c r="K146" s="4"/>
      <c r="L146" s="4"/>
      <c r="M146" s="4"/>
      <c r="N146" s="4"/>
      <c r="P146" s="4"/>
      <c r="Q146" s="4"/>
      <c r="R146" s="4"/>
    </row>
    <row r="147" spans="1:18" ht="16.5" customHeight="1">
      <c r="A147" s="4"/>
      <c r="B147" s="4"/>
      <c r="C147" s="34"/>
      <c r="D147" s="4"/>
      <c r="E147" s="4"/>
      <c r="F147" s="4"/>
      <c r="G147" s="4"/>
      <c r="H147" s="4"/>
      <c r="I147" s="4"/>
      <c r="J147" s="4"/>
      <c r="K147" s="4"/>
      <c r="L147" s="4"/>
      <c r="M147" s="4"/>
      <c r="N147" s="4"/>
      <c r="P147" s="4"/>
      <c r="Q147" s="4"/>
      <c r="R147" s="4"/>
    </row>
    <row r="148" spans="1:18" ht="16.5" customHeight="1">
      <c r="A148" s="4"/>
      <c r="B148" s="4"/>
      <c r="C148" s="34"/>
      <c r="D148" s="4"/>
      <c r="E148" s="4"/>
      <c r="F148" s="4"/>
      <c r="G148" s="4"/>
      <c r="H148" s="4"/>
      <c r="I148" s="4"/>
      <c r="J148" s="4"/>
      <c r="K148" s="4"/>
      <c r="L148" s="4"/>
      <c r="M148" s="4"/>
      <c r="N148" s="4"/>
      <c r="P148" s="4"/>
      <c r="Q148" s="4"/>
      <c r="R148" s="4"/>
    </row>
    <row r="149" spans="1:18" ht="16.5" customHeight="1">
      <c r="A149" s="4"/>
      <c r="B149" s="4"/>
      <c r="C149" s="34"/>
      <c r="D149" s="4"/>
      <c r="E149" s="4"/>
      <c r="F149" s="4"/>
      <c r="G149" s="4"/>
      <c r="H149" s="4"/>
      <c r="I149" s="4"/>
      <c r="J149" s="4"/>
      <c r="K149" s="4"/>
      <c r="L149" s="4"/>
      <c r="M149" s="4"/>
      <c r="N149" s="4"/>
      <c r="P149" s="4"/>
      <c r="Q149" s="4"/>
      <c r="R149" s="4"/>
    </row>
    <row r="150" spans="1:18" ht="16.5" customHeight="1">
      <c r="A150" s="4"/>
      <c r="B150" s="4"/>
      <c r="C150" s="34"/>
      <c r="D150" s="4"/>
      <c r="E150" s="4"/>
      <c r="F150" s="4"/>
      <c r="G150" s="4"/>
      <c r="H150" s="4"/>
      <c r="I150" s="4"/>
      <c r="J150" s="4"/>
      <c r="K150" s="4"/>
      <c r="L150" s="4"/>
      <c r="M150" s="4"/>
      <c r="N150" s="4"/>
      <c r="P150" s="4"/>
      <c r="Q150" s="4"/>
      <c r="R150" s="4"/>
    </row>
    <row r="151" spans="1:18" ht="16.5" customHeight="1">
      <c r="A151" s="4"/>
      <c r="B151" s="4"/>
      <c r="C151" s="34"/>
      <c r="D151" s="4"/>
      <c r="E151" s="4"/>
      <c r="F151" s="4"/>
      <c r="G151" s="4"/>
      <c r="H151" s="4"/>
      <c r="I151" s="4"/>
      <c r="J151" s="4"/>
      <c r="K151" s="4"/>
      <c r="L151" s="4"/>
      <c r="M151" s="4"/>
      <c r="N151" s="4"/>
      <c r="P151" s="4"/>
      <c r="Q151" s="4"/>
      <c r="R151" s="4"/>
    </row>
    <row r="152" spans="1:18" ht="16.5" customHeight="1">
      <c r="A152" s="4"/>
      <c r="B152" s="4"/>
      <c r="C152" s="34"/>
      <c r="D152" s="4"/>
      <c r="E152" s="4"/>
      <c r="F152" s="4"/>
      <c r="G152" s="4"/>
      <c r="H152" s="4"/>
      <c r="I152" s="4"/>
      <c r="J152" s="4"/>
      <c r="K152" s="4"/>
      <c r="L152" s="4"/>
      <c r="M152" s="4"/>
      <c r="N152" s="4"/>
      <c r="P152" s="4"/>
      <c r="Q152" s="4"/>
      <c r="R152" s="4"/>
    </row>
    <row r="153" spans="1:18" ht="16.5" customHeight="1">
      <c r="A153" s="4"/>
      <c r="B153" s="4"/>
      <c r="C153" s="34"/>
      <c r="D153" s="4"/>
      <c r="E153" s="4"/>
      <c r="F153" s="4"/>
      <c r="G153" s="4"/>
      <c r="H153" s="4"/>
      <c r="I153" s="4"/>
      <c r="J153" s="4"/>
      <c r="K153" s="4"/>
      <c r="L153" s="4"/>
      <c r="M153" s="4"/>
      <c r="N153" s="4"/>
      <c r="P153" s="4"/>
      <c r="Q153" s="4"/>
      <c r="R153" s="4"/>
    </row>
    <row r="154" spans="1:18" ht="16.5" customHeight="1">
      <c r="A154" s="4"/>
      <c r="B154" s="4"/>
      <c r="C154" s="34"/>
      <c r="D154" s="4"/>
      <c r="E154" s="4"/>
      <c r="F154" s="4"/>
      <c r="G154" s="4"/>
      <c r="H154" s="4"/>
      <c r="I154" s="4"/>
      <c r="J154" s="4"/>
      <c r="K154" s="4"/>
      <c r="L154" s="4"/>
      <c r="M154" s="4"/>
      <c r="N154" s="4"/>
      <c r="P154" s="4"/>
      <c r="Q154" s="4"/>
      <c r="R154" s="4"/>
    </row>
    <row r="155" spans="1:18" ht="16.5" customHeight="1">
      <c r="A155" s="4"/>
      <c r="B155" s="4"/>
      <c r="C155" s="34"/>
      <c r="D155" s="4"/>
      <c r="E155" s="4"/>
      <c r="F155" s="4"/>
      <c r="G155" s="4"/>
      <c r="H155" s="4"/>
      <c r="I155" s="4"/>
      <c r="J155" s="4"/>
      <c r="K155" s="4"/>
      <c r="L155" s="4"/>
      <c r="M155" s="4"/>
      <c r="N155" s="4"/>
      <c r="P155" s="4"/>
      <c r="Q155" s="4"/>
      <c r="R155" s="4"/>
    </row>
    <row r="156" spans="1:18" ht="16.5" customHeight="1">
      <c r="A156" s="4"/>
      <c r="B156" s="4"/>
      <c r="C156" s="34"/>
      <c r="D156" s="4"/>
      <c r="E156" s="4"/>
      <c r="F156" s="4"/>
      <c r="G156" s="4"/>
      <c r="H156" s="4"/>
      <c r="I156" s="4"/>
      <c r="J156" s="4"/>
      <c r="K156" s="4"/>
      <c r="L156" s="4"/>
      <c r="M156" s="4"/>
      <c r="N156" s="4"/>
      <c r="P156" s="4"/>
      <c r="Q156" s="4"/>
      <c r="R156" s="4"/>
    </row>
    <row r="157" spans="1:18" ht="16.5" customHeight="1">
      <c r="A157" s="4"/>
      <c r="B157" s="4"/>
      <c r="C157" s="34"/>
      <c r="D157" s="4"/>
      <c r="E157" s="4"/>
      <c r="F157" s="4"/>
      <c r="G157" s="4"/>
      <c r="H157" s="4"/>
      <c r="I157" s="4"/>
      <c r="J157" s="4"/>
      <c r="K157" s="4"/>
      <c r="L157" s="4"/>
      <c r="M157" s="4"/>
      <c r="N157" s="4"/>
      <c r="P157" s="4"/>
      <c r="Q157" s="4"/>
      <c r="R157" s="4"/>
    </row>
    <row r="158" spans="1:18" ht="16.5" customHeight="1">
      <c r="A158" s="4"/>
      <c r="B158" s="4"/>
      <c r="C158" s="34"/>
      <c r="D158" s="4"/>
      <c r="E158" s="4"/>
      <c r="F158" s="4"/>
      <c r="G158" s="4"/>
      <c r="H158" s="4"/>
      <c r="I158" s="4"/>
      <c r="J158" s="4"/>
      <c r="K158" s="4"/>
      <c r="L158" s="4"/>
      <c r="M158" s="4"/>
      <c r="N158" s="4"/>
      <c r="P158" s="4"/>
      <c r="Q158" s="4"/>
      <c r="R158" s="4"/>
    </row>
    <row r="159" spans="1:18" ht="16.5" customHeight="1">
      <c r="A159" s="4"/>
      <c r="B159" s="4"/>
      <c r="C159" s="34"/>
      <c r="D159" s="4"/>
      <c r="E159" s="4"/>
      <c r="F159" s="4"/>
      <c r="G159" s="4"/>
      <c r="H159" s="4"/>
      <c r="I159" s="4"/>
      <c r="J159" s="4"/>
      <c r="K159" s="4"/>
      <c r="L159" s="4"/>
      <c r="M159" s="4"/>
      <c r="N159" s="4"/>
      <c r="P159" s="4"/>
      <c r="Q159" s="4"/>
      <c r="R159" s="4"/>
    </row>
    <row r="160" spans="1:18" ht="16.5" customHeight="1">
      <c r="A160" s="4"/>
      <c r="B160" s="4"/>
      <c r="C160" s="34"/>
      <c r="D160" s="4"/>
      <c r="E160" s="4"/>
      <c r="F160" s="4"/>
      <c r="G160" s="4"/>
      <c r="H160" s="4"/>
      <c r="I160" s="4"/>
      <c r="J160" s="4"/>
      <c r="K160" s="4"/>
      <c r="L160" s="4"/>
      <c r="M160" s="4"/>
      <c r="N160" s="4"/>
      <c r="P160" s="4"/>
      <c r="Q160" s="4"/>
      <c r="R160" s="4"/>
    </row>
    <row r="161" spans="1:18" ht="16.5" customHeight="1">
      <c r="A161" s="4"/>
      <c r="B161" s="4"/>
      <c r="C161" s="34"/>
      <c r="D161" s="4"/>
      <c r="E161" s="4"/>
      <c r="F161" s="4"/>
      <c r="G161" s="4"/>
      <c r="H161" s="4"/>
      <c r="I161" s="4"/>
      <c r="J161" s="4"/>
      <c r="K161" s="4"/>
      <c r="L161" s="4"/>
      <c r="M161" s="4"/>
      <c r="N161" s="4"/>
      <c r="P161" s="4"/>
      <c r="Q161" s="4"/>
      <c r="R161" s="4"/>
    </row>
    <row r="162" spans="1:18" ht="16.5" customHeight="1">
      <c r="A162" s="4"/>
      <c r="B162" s="4"/>
      <c r="C162" s="34"/>
      <c r="D162" s="4"/>
      <c r="E162" s="4"/>
      <c r="F162" s="4"/>
      <c r="G162" s="4"/>
      <c r="H162" s="4"/>
      <c r="I162" s="4"/>
      <c r="J162" s="4"/>
      <c r="K162" s="4"/>
      <c r="L162" s="4"/>
      <c r="M162" s="4"/>
      <c r="N162" s="4"/>
      <c r="P162" s="4"/>
      <c r="Q162" s="4"/>
      <c r="R162" s="4"/>
    </row>
    <row r="163" spans="1:18" ht="16.5" customHeight="1">
      <c r="A163" s="4"/>
      <c r="B163" s="4"/>
      <c r="C163" s="34"/>
      <c r="D163" s="4"/>
      <c r="E163" s="4"/>
      <c r="F163" s="4"/>
      <c r="G163" s="4"/>
      <c r="H163" s="4"/>
      <c r="I163" s="4"/>
      <c r="J163" s="4"/>
      <c r="K163" s="4"/>
      <c r="L163" s="4"/>
      <c r="M163" s="4"/>
      <c r="N163" s="4"/>
      <c r="P163" s="4"/>
      <c r="Q163" s="4"/>
      <c r="R163" s="4"/>
    </row>
    <row r="164" spans="1:18" ht="16.5" customHeight="1">
      <c r="A164" s="4"/>
      <c r="B164" s="4"/>
      <c r="C164" s="34"/>
      <c r="D164" s="4"/>
      <c r="E164" s="4"/>
      <c r="F164" s="4"/>
      <c r="G164" s="4"/>
      <c r="H164" s="4"/>
      <c r="I164" s="4"/>
      <c r="J164" s="4"/>
      <c r="K164" s="4"/>
      <c r="L164" s="4"/>
      <c r="M164" s="4"/>
      <c r="N164" s="4"/>
      <c r="P164" s="4"/>
      <c r="Q164" s="4"/>
      <c r="R164" s="4"/>
    </row>
    <row r="165" spans="1:18" ht="16.5" customHeight="1">
      <c r="A165" s="4"/>
      <c r="B165" s="4"/>
      <c r="C165" s="34"/>
      <c r="D165" s="4"/>
      <c r="E165" s="4"/>
      <c r="F165" s="4"/>
      <c r="G165" s="4"/>
      <c r="H165" s="4"/>
      <c r="I165" s="4"/>
      <c r="J165" s="4"/>
      <c r="K165" s="4"/>
      <c r="L165" s="4"/>
      <c r="M165" s="4"/>
      <c r="N165" s="4"/>
      <c r="P165" s="4"/>
      <c r="Q165" s="4"/>
      <c r="R165" s="4"/>
    </row>
    <row r="166" spans="1:18" ht="16.5" customHeight="1">
      <c r="A166" s="4"/>
      <c r="B166" s="4"/>
      <c r="C166" s="34"/>
      <c r="D166" s="4"/>
      <c r="E166" s="4"/>
      <c r="F166" s="4"/>
      <c r="G166" s="4"/>
      <c r="H166" s="4"/>
      <c r="I166" s="4"/>
      <c r="J166" s="4"/>
      <c r="K166" s="4"/>
      <c r="L166" s="4"/>
      <c r="M166" s="4"/>
      <c r="N166" s="4"/>
      <c r="P166" s="4"/>
      <c r="Q166" s="4"/>
      <c r="R166" s="4"/>
    </row>
    <row r="167" spans="1:18" ht="16.5" customHeight="1">
      <c r="A167" s="4"/>
      <c r="B167" s="4"/>
      <c r="C167" s="34"/>
      <c r="D167" s="4"/>
      <c r="E167" s="4"/>
      <c r="F167" s="4"/>
      <c r="G167" s="4"/>
      <c r="H167" s="4"/>
      <c r="I167" s="4"/>
      <c r="J167" s="4"/>
      <c r="K167" s="4"/>
      <c r="L167" s="4"/>
      <c r="M167" s="4"/>
      <c r="N167" s="4"/>
      <c r="P167" s="4"/>
      <c r="Q167" s="4"/>
      <c r="R167" s="4"/>
    </row>
    <row r="168" spans="1:18" ht="16.5" customHeight="1">
      <c r="A168" s="4"/>
      <c r="B168" s="4"/>
      <c r="C168" s="34"/>
      <c r="D168" s="4"/>
      <c r="E168" s="4"/>
      <c r="F168" s="4"/>
      <c r="G168" s="4"/>
      <c r="H168" s="4"/>
      <c r="I168" s="4"/>
      <c r="J168" s="4"/>
      <c r="K168" s="4"/>
      <c r="L168" s="4"/>
      <c r="M168" s="4"/>
      <c r="N168" s="4"/>
      <c r="P168" s="4"/>
      <c r="Q168" s="4"/>
      <c r="R168" s="4"/>
    </row>
    <row r="169" spans="1:18" ht="16.5" customHeight="1">
      <c r="A169" s="4"/>
      <c r="B169" s="4"/>
      <c r="C169" s="34"/>
      <c r="D169" s="4"/>
      <c r="E169" s="4"/>
      <c r="F169" s="4"/>
      <c r="G169" s="4"/>
      <c r="H169" s="4"/>
      <c r="I169" s="4"/>
      <c r="J169" s="4"/>
      <c r="K169" s="4"/>
      <c r="L169" s="4"/>
      <c r="M169" s="4"/>
      <c r="N169" s="4"/>
      <c r="P169" s="4"/>
      <c r="Q169" s="4"/>
      <c r="R169" s="4"/>
    </row>
    <row r="170" spans="1:18" ht="16.5" customHeight="1">
      <c r="A170" s="4"/>
      <c r="B170" s="4"/>
      <c r="C170" s="34"/>
      <c r="D170" s="4"/>
      <c r="E170" s="4"/>
      <c r="F170" s="4"/>
      <c r="G170" s="4"/>
      <c r="H170" s="4"/>
      <c r="I170" s="4"/>
      <c r="J170" s="4"/>
      <c r="K170" s="4"/>
      <c r="L170" s="4"/>
      <c r="M170" s="4"/>
      <c r="N170" s="4"/>
      <c r="P170" s="4"/>
      <c r="Q170" s="4"/>
      <c r="R170" s="4"/>
    </row>
    <row r="171" spans="1:18" ht="16.5" customHeight="1">
      <c r="A171" s="4"/>
      <c r="B171" s="4"/>
      <c r="C171" s="34"/>
      <c r="D171" s="4"/>
      <c r="E171" s="4"/>
      <c r="F171" s="4"/>
      <c r="G171" s="4"/>
      <c r="H171" s="4"/>
      <c r="I171" s="4"/>
      <c r="J171" s="4"/>
      <c r="K171" s="4"/>
      <c r="L171" s="4"/>
      <c r="M171" s="4"/>
      <c r="N171" s="4"/>
      <c r="P171" s="4"/>
      <c r="Q171" s="4"/>
      <c r="R171" s="4"/>
    </row>
    <row r="172" spans="1:18" ht="16.5" customHeight="1">
      <c r="A172" s="4"/>
      <c r="B172" s="4"/>
      <c r="C172" s="34"/>
      <c r="D172" s="4"/>
      <c r="E172" s="4"/>
      <c r="F172" s="4"/>
      <c r="G172" s="4"/>
      <c r="H172" s="4"/>
      <c r="I172" s="4"/>
      <c r="J172" s="4"/>
      <c r="K172" s="4"/>
      <c r="L172" s="4"/>
      <c r="M172" s="4"/>
      <c r="N172" s="4"/>
      <c r="P172" s="4"/>
      <c r="Q172" s="4"/>
      <c r="R172" s="4"/>
    </row>
    <row r="173" spans="1:18" ht="16.5" customHeight="1">
      <c r="A173" s="4"/>
      <c r="B173" s="4"/>
      <c r="C173" s="34"/>
      <c r="D173" s="4"/>
      <c r="E173" s="4"/>
      <c r="F173" s="4"/>
      <c r="G173" s="4"/>
      <c r="H173" s="4"/>
      <c r="I173" s="4"/>
      <c r="J173" s="4"/>
      <c r="K173" s="4"/>
      <c r="L173" s="4"/>
      <c r="M173" s="4"/>
      <c r="N173" s="4"/>
      <c r="P173" s="4"/>
      <c r="Q173" s="4"/>
      <c r="R173" s="4"/>
    </row>
    <row r="174" spans="1:18" ht="16.5" customHeight="1">
      <c r="A174" s="4"/>
      <c r="B174" s="4"/>
      <c r="C174" s="34"/>
      <c r="D174" s="4"/>
      <c r="E174" s="4"/>
      <c r="F174" s="4"/>
      <c r="G174" s="4"/>
      <c r="H174" s="4"/>
      <c r="I174" s="4"/>
      <c r="J174" s="4"/>
      <c r="K174" s="4"/>
      <c r="L174" s="4"/>
      <c r="M174" s="4"/>
      <c r="N174" s="4"/>
      <c r="P174" s="4"/>
      <c r="Q174" s="4"/>
      <c r="R174" s="4"/>
    </row>
    <row r="175" spans="1:18" ht="16.5" customHeight="1">
      <c r="A175" s="4"/>
      <c r="B175" s="4"/>
      <c r="C175" s="34"/>
      <c r="D175" s="4"/>
      <c r="E175" s="4"/>
      <c r="F175" s="4"/>
      <c r="G175" s="4"/>
      <c r="H175" s="4"/>
      <c r="I175" s="4"/>
      <c r="J175" s="4"/>
      <c r="K175" s="4"/>
      <c r="L175" s="4"/>
      <c r="M175" s="4"/>
      <c r="N175" s="4"/>
      <c r="P175" s="4"/>
      <c r="Q175" s="4"/>
      <c r="R175" s="4"/>
    </row>
    <row r="176" spans="1:18" ht="16.5" customHeight="1">
      <c r="A176" s="4"/>
      <c r="B176" s="4"/>
      <c r="C176" s="34"/>
      <c r="D176" s="4"/>
      <c r="E176" s="4"/>
      <c r="F176" s="4"/>
      <c r="G176" s="4"/>
      <c r="H176" s="4"/>
      <c r="I176" s="4"/>
      <c r="J176" s="4"/>
      <c r="K176" s="4"/>
      <c r="L176" s="4"/>
      <c r="M176" s="4"/>
      <c r="N176" s="4"/>
      <c r="P176" s="4"/>
      <c r="Q176" s="4"/>
      <c r="R176" s="4"/>
    </row>
    <row r="177" spans="1:18" ht="16.5" customHeight="1">
      <c r="A177" s="4"/>
      <c r="B177" s="4"/>
      <c r="C177" s="34"/>
      <c r="D177" s="4"/>
      <c r="E177" s="4"/>
      <c r="F177" s="4"/>
      <c r="G177" s="4"/>
      <c r="H177" s="4"/>
      <c r="I177" s="4"/>
      <c r="J177" s="4"/>
      <c r="K177" s="4"/>
      <c r="L177" s="4"/>
      <c r="M177" s="4"/>
      <c r="N177" s="4"/>
      <c r="P177" s="4"/>
      <c r="Q177" s="4"/>
      <c r="R177" s="4"/>
    </row>
    <row r="178" spans="1:18" ht="16.5" customHeight="1">
      <c r="A178" s="4"/>
      <c r="B178" s="4"/>
      <c r="C178" s="34"/>
      <c r="D178" s="4"/>
      <c r="E178" s="4"/>
      <c r="F178" s="4"/>
      <c r="G178" s="4"/>
      <c r="H178" s="4"/>
      <c r="I178" s="4"/>
      <c r="J178" s="4"/>
      <c r="K178" s="4"/>
      <c r="L178" s="4"/>
      <c r="M178" s="4"/>
      <c r="N178" s="4"/>
      <c r="P178" s="4"/>
      <c r="Q178" s="4"/>
      <c r="R178" s="4"/>
    </row>
    <row r="179" spans="1:18" ht="16.5" customHeight="1">
      <c r="A179" s="4"/>
      <c r="B179" s="4"/>
      <c r="C179" s="34"/>
      <c r="D179" s="4"/>
      <c r="E179" s="4"/>
      <c r="F179" s="4"/>
      <c r="G179" s="4"/>
      <c r="H179" s="4"/>
      <c r="I179" s="4"/>
      <c r="J179" s="4"/>
      <c r="K179" s="4"/>
      <c r="L179" s="4"/>
      <c r="M179" s="4"/>
      <c r="N179" s="4"/>
      <c r="P179" s="4"/>
      <c r="Q179" s="4"/>
      <c r="R179" s="4"/>
    </row>
    <row r="180" spans="1:18" ht="16.5" customHeight="1">
      <c r="A180" s="4"/>
      <c r="B180" s="4"/>
      <c r="C180" s="34"/>
      <c r="D180" s="4"/>
      <c r="E180" s="4"/>
      <c r="F180" s="4"/>
      <c r="G180" s="4"/>
      <c r="H180" s="4"/>
      <c r="I180" s="4"/>
      <c r="J180" s="4"/>
      <c r="K180" s="4"/>
      <c r="L180" s="4"/>
      <c r="M180" s="4"/>
      <c r="N180" s="4"/>
      <c r="P180" s="4"/>
      <c r="Q180" s="4"/>
      <c r="R180" s="4"/>
    </row>
    <row r="181" spans="1:18" ht="16.5" customHeight="1">
      <c r="A181" s="4"/>
      <c r="B181" s="4"/>
      <c r="C181" s="34"/>
      <c r="D181" s="4"/>
      <c r="E181" s="4"/>
      <c r="F181" s="4"/>
      <c r="G181" s="4"/>
      <c r="H181" s="4"/>
      <c r="I181" s="4"/>
      <c r="J181" s="4"/>
      <c r="K181" s="4"/>
      <c r="L181" s="4"/>
      <c r="M181" s="4"/>
      <c r="N181" s="4"/>
      <c r="P181" s="4"/>
      <c r="Q181" s="4"/>
      <c r="R181" s="4"/>
    </row>
    <row r="182" spans="1:18" ht="16.5" customHeight="1">
      <c r="A182" s="4"/>
      <c r="B182" s="4"/>
      <c r="C182" s="34"/>
      <c r="D182" s="4"/>
      <c r="E182" s="4"/>
      <c r="F182" s="4"/>
      <c r="G182" s="4"/>
      <c r="H182" s="4"/>
      <c r="I182" s="4"/>
      <c r="J182" s="4"/>
      <c r="K182" s="4"/>
      <c r="L182" s="4"/>
      <c r="M182" s="4"/>
      <c r="N182" s="4"/>
      <c r="P182" s="4"/>
      <c r="Q182" s="4"/>
      <c r="R182" s="4"/>
    </row>
    <row r="183" spans="1:18" ht="16.5" customHeight="1">
      <c r="A183" s="4"/>
      <c r="B183" s="4"/>
      <c r="C183" s="34"/>
      <c r="D183" s="4"/>
      <c r="E183" s="4"/>
      <c r="F183" s="4"/>
      <c r="G183" s="4"/>
      <c r="H183" s="4"/>
      <c r="I183" s="4"/>
      <c r="J183" s="4"/>
      <c r="K183" s="4"/>
      <c r="L183" s="4"/>
      <c r="M183" s="4"/>
      <c r="N183" s="4"/>
      <c r="P183" s="4"/>
      <c r="Q183" s="4"/>
      <c r="R183" s="4"/>
    </row>
    <row r="184" spans="1:18" ht="16.5" customHeight="1">
      <c r="A184" s="4"/>
      <c r="B184" s="4"/>
      <c r="C184" s="34"/>
      <c r="D184" s="4"/>
      <c r="E184" s="4"/>
      <c r="F184" s="4"/>
      <c r="G184" s="4"/>
      <c r="H184" s="4"/>
      <c r="I184" s="4"/>
      <c r="J184" s="4"/>
      <c r="K184" s="4"/>
      <c r="L184" s="4"/>
      <c r="M184" s="4"/>
      <c r="N184" s="4"/>
      <c r="P184" s="4"/>
      <c r="Q184" s="4"/>
      <c r="R184" s="4"/>
    </row>
    <row r="185" spans="1:18" ht="16.5" customHeight="1">
      <c r="A185" s="4"/>
      <c r="B185" s="4"/>
      <c r="C185" s="34"/>
      <c r="D185" s="4"/>
      <c r="E185" s="4"/>
      <c r="F185" s="4"/>
      <c r="G185" s="4"/>
      <c r="H185" s="4"/>
      <c r="I185" s="4"/>
      <c r="J185" s="4"/>
      <c r="K185" s="4"/>
      <c r="L185" s="4"/>
      <c r="M185" s="4"/>
      <c r="N185" s="4"/>
      <c r="P185" s="4"/>
      <c r="Q185" s="4"/>
      <c r="R185" s="4"/>
    </row>
    <row r="186" spans="1:18" ht="16.5" customHeight="1">
      <c r="A186" s="4"/>
      <c r="B186" s="4"/>
      <c r="C186" s="34"/>
      <c r="D186" s="4"/>
      <c r="E186" s="4"/>
      <c r="F186" s="4"/>
      <c r="G186" s="4"/>
      <c r="H186" s="4"/>
      <c r="I186" s="4"/>
      <c r="J186" s="4"/>
      <c r="K186" s="4"/>
      <c r="L186" s="4"/>
      <c r="M186" s="4"/>
      <c r="N186" s="4"/>
      <c r="P186" s="4"/>
      <c r="Q186" s="4"/>
      <c r="R186" s="4"/>
    </row>
    <row r="187" spans="1:18" ht="16.5" customHeight="1">
      <c r="A187" s="4"/>
      <c r="B187" s="4"/>
      <c r="C187" s="34"/>
      <c r="D187" s="4"/>
      <c r="E187" s="4"/>
      <c r="F187" s="4"/>
      <c r="G187" s="4"/>
      <c r="H187" s="4"/>
      <c r="I187" s="4"/>
      <c r="J187" s="4"/>
      <c r="K187" s="4"/>
      <c r="L187" s="4"/>
      <c r="M187" s="4"/>
      <c r="N187" s="4"/>
      <c r="P187" s="4"/>
      <c r="Q187" s="4"/>
      <c r="R187" s="4"/>
    </row>
    <row r="188" spans="1:18" ht="16.5" customHeight="1">
      <c r="A188" s="4"/>
      <c r="B188" s="4"/>
      <c r="C188" s="34"/>
      <c r="D188" s="4"/>
      <c r="E188" s="4"/>
      <c r="F188" s="4"/>
      <c r="G188" s="4"/>
      <c r="H188" s="4"/>
      <c r="I188" s="4"/>
      <c r="J188" s="4"/>
      <c r="K188" s="4"/>
      <c r="L188" s="4"/>
      <c r="M188" s="4"/>
      <c r="N188" s="4"/>
      <c r="P188" s="4"/>
      <c r="Q188" s="4"/>
      <c r="R188" s="4"/>
    </row>
    <row r="189" spans="1:18" ht="16.5" customHeight="1">
      <c r="A189" s="4"/>
      <c r="B189" s="4"/>
      <c r="C189" s="34"/>
      <c r="D189" s="4"/>
      <c r="E189" s="4"/>
      <c r="F189" s="4"/>
      <c r="G189" s="4"/>
      <c r="H189" s="4"/>
      <c r="I189" s="4"/>
      <c r="J189" s="4"/>
      <c r="K189" s="4"/>
      <c r="L189" s="4"/>
      <c r="M189" s="4"/>
      <c r="N189" s="4"/>
      <c r="P189" s="4"/>
      <c r="Q189" s="4"/>
      <c r="R189" s="4"/>
    </row>
    <row r="190" spans="1:18" ht="16.5" customHeight="1">
      <c r="A190" s="4"/>
      <c r="B190" s="4"/>
      <c r="C190" s="34"/>
      <c r="D190" s="4"/>
      <c r="E190" s="4"/>
      <c r="F190" s="4"/>
      <c r="G190" s="4"/>
      <c r="H190" s="4"/>
      <c r="I190" s="4"/>
      <c r="J190" s="4"/>
      <c r="K190" s="4"/>
      <c r="L190" s="4"/>
      <c r="M190" s="4"/>
      <c r="N190" s="4"/>
      <c r="P190" s="4"/>
      <c r="Q190" s="4"/>
      <c r="R190" s="4"/>
    </row>
    <row r="191" spans="1:18" ht="16.5" customHeight="1">
      <c r="A191" s="4"/>
      <c r="B191" s="4"/>
      <c r="C191" s="34"/>
      <c r="D191" s="4"/>
      <c r="E191" s="4"/>
      <c r="F191" s="4"/>
      <c r="G191" s="4"/>
      <c r="H191" s="4"/>
      <c r="I191" s="4"/>
      <c r="J191" s="4"/>
      <c r="K191" s="4"/>
      <c r="L191" s="4"/>
      <c r="M191" s="4"/>
      <c r="N191" s="4"/>
      <c r="P191" s="4"/>
      <c r="Q191" s="4"/>
      <c r="R191" s="4"/>
    </row>
    <row r="192" spans="1:18" ht="16.5" customHeight="1">
      <c r="A192" s="4"/>
      <c r="B192" s="4"/>
      <c r="C192" s="34"/>
      <c r="D192" s="4"/>
      <c r="E192" s="4"/>
      <c r="F192" s="4"/>
      <c r="G192" s="4"/>
      <c r="H192" s="4"/>
      <c r="I192" s="4"/>
      <c r="J192" s="4"/>
      <c r="K192" s="4"/>
      <c r="L192" s="4"/>
      <c r="M192" s="4"/>
      <c r="N192" s="4"/>
      <c r="P192" s="4"/>
      <c r="Q192" s="4"/>
      <c r="R192" s="4"/>
    </row>
    <row r="193" spans="1:18" ht="16.5" customHeight="1">
      <c r="A193" s="4"/>
      <c r="B193" s="4"/>
      <c r="C193" s="34"/>
      <c r="D193" s="4"/>
      <c r="E193" s="4"/>
      <c r="F193" s="4"/>
      <c r="G193" s="4"/>
      <c r="H193" s="4"/>
      <c r="I193" s="4"/>
      <c r="J193" s="4"/>
      <c r="K193" s="4"/>
      <c r="L193" s="4"/>
      <c r="M193" s="4"/>
      <c r="N193" s="4"/>
      <c r="P193" s="4"/>
      <c r="Q193" s="4"/>
      <c r="R193" s="4"/>
    </row>
    <row r="194" spans="1:18" ht="16.5" customHeight="1">
      <c r="A194" s="4"/>
      <c r="B194" s="4"/>
      <c r="C194" s="34"/>
      <c r="D194" s="4"/>
      <c r="E194" s="4"/>
      <c r="F194" s="4"/>
      <c r="G194" s="4"/>
      <c r="H194" s="4"/>
      <c r="I194" s="4"/>
      <c r="J194" s="4"/>
      <c r="K194" s="4"/>
      <c r="L194" s="4"/>
      <c r="M194" s="4"/>
      <c r="N194" s="4"/>
      <c r="P194" s="4"/>
      <c r="Q194" s="4"/>
      <c r="R194" s="4"/>
    </row>
    <row r="195" spans="1:18" ht="16.5" customHeight="1">
      <c r="A195" s="4"/>
      <c r="B195" s="4"/>
      <c r="C195" s="34"/>
      <c r="D195" s="4"/>
      <c r="E195" s="4"/>
      <c r="F195" s="4"/>
      <c r="G195" s="4"/>
      <c r="H195" s="4"/>
      <c r="I195" s="4"/>
      <c r="J195" s="4"/>
      <c r="K195" s="4"/>
      <c r="L195" s="4"/>
      <c r="M195" s="4"/>
      <c r="N195" s="4"/>
      <c r="P195" s="4"/>
      <c r="Q195" s="4"/>
      <c r="R195" s="4"/>
    </row>
    <row r="196" spans="1:18" ht="16.5" customHeight="1">
      <c r="A196" s="4"/>
      <c r="B196" s="4"/>
      <c r="C196" s="34"/>
      <c r="D196" s="4"/>
      <c r="E196" s="4"/>
      <c r="F196" s="4"/>
      <c r="G196" s="4"/>
      <c r="H196" s="4"/>
      <c r="I196" s="4"/>
      <c r="J196" s="4"/>
      <c r="K196" s="4"/>
      <c r="L196" s="4"/>
      <c r="M196" s="4"/>
      <c r="N196" s="4"/>
      <c r="P196" s="4"/>
      <c r="Q196" s="4"/>
      <c r="R196" s="4"/>
    </row>
    <row r="197" spans="1:18" ht="16.5" customHeight="1">
      <c r="A197" s="4"/>
      <c r="B197" s="4"/>
      <c r="C197" s="34"/>
      <c r="D197" s="4"/>
      <c r="E197" s="4"/>
      <c r="F197" s="4"/>
      <c r="G197" s="4"/>
      <c r="H197" s="4"/>
      <c r="I197" s="4"/>
      <c r="J197" s="4"/>
      <c r="K197" s="4"/>
      <c r="L197" s="4"/>
      <c r="M197" s="4"/>
      <c r="N197" s="4"/>
      <c r="P197" s="4"/>
      <c r="Q197" s="4"/>
      <c r="R197" s="4"/>
    </row>
    <row r="198" spans="1:18" ht="16.5" customHeight="1">
      <c r="A198" s="4"/>
      <c r="B198" s="4"/>
      <c r="C198" s="34"/>
      <c r="D198" s="4"/>
      <c r="E198" s="4"/>
      <c r="F198" s="4"/>
      <c r="G198" s="4"/>
      <c r="H198" s="4"/>
      <c r="I198" s="4"/>
      <c r="J198" s="4"/>
      <c r="K198" s="4"/>
      <c r="L198" s="4"/>
      <c r="M198" s="4"/>
      <c r="N198" s="4"/>
      <c r="P198" s="4"/>
      <c r="Q198" s="4"/>
      <c r="R198" s="4"/>
    </row>
    <row r="199" spans="1:18" ht="16.5" customHeight="1">
      <c r="A199" s="4"/>
      <c r="B199" s="4"/>
      <c r="C199" s="34"/>
      <c r="D199" s="4"/>
      <c r="E199" s="4"/>
      <c r="F199" s="4"/>
      <c r="G199" s="4"/>
      <c r="H199" s="4"/>
      <c r="I199" s="4"/>
      <c r="J199" s="4"/>
      <c r="K199" s="4"/>
      <c r="L199" s="4"/>
      <c r="M199" s="4"/>
      <c r="N199" s="4"/>
      <c r="P199" s="4"/>
      <c r="Q199" s="4"/>
      <c r="R199" s="4"/>
    </row>
    <row r="200" spans="1:18" ht="16.5" customHeight="1">
      <c r="A200" s="4"/>
      <c r="B200" s="4"/>
      <c r="C200" s="34"/>
      <c r="D200" s="4"/>
      <c r="E200" s="4"/>
      <c r="F200" s="4"/>
      <c r="G200" s="4"/>
      <c r="H200" s="4"/>
      <c r="I200" s="4"/>
      <c r="J200" s="4"/>
      <c r="K200" s="4"/>
      <c r="L200" s="4"/>
      <c r="M200" s="4"/>
      <c r="N200" s="4"/>
      <c r="P200" s="4"/>
      <c r="Q200" s="4"/>
      <c r="R200" s="4"/>
    </row>
    <row r="201" spans="1:18" ht="16.5" customHeight="1">
      <c r="A201" s="4"/>
      <c r="B201" s="4"/>
      <c r="C201" s="34"/>
      <c r="D201" s="4"/>
      <c r="E201" s="4"/>
      <c r="F201" s="4"/>
      <c r="G201" s="4"/>
      <c r="H201" s="4"/>
      <c r="I201" s="4"/>
      <c r="J201" s="4"/>
      <c r="K201" s="4"/>
      <c r="L201" s="4"/>
      <c r="M201" s="4"/>
      <c r="N201" s="4"/>
      <c r="P201" s="4"/>
      <c r="Q201" s="4"/>
      <c r="R201" s="4"/>
    </row>
    <row r="202" spans="1:18" ht="16.5" customHeight="1">
      <c r="A202" s="4"/>
      <c r="B202" s="4"/>
      <c r="C202" s="34"/>
      <c r="D202" s="4"/>
      <c r="E202" s="4"/>
      <c r="F202" s="4"/>
      <c r="G202" s="4"/>
      <c r="H202" s="4"/>
      <c r="I202" s="4"/>
      <c r="J202" s="4"/>
      <c r="K202" s="4"/>
      <c r="L202" s="4"/>
      <c r="M202" s="4"/>
      <c r="N202" s="4"/>
      <c r="P202" s="4"/>
      <c r="Q202" s="4"/>
      <c r="R202" s="4"/>
    </row>
    <row r="203" spans="1:18" ht="16.5" customHeight="1">
      <c r="A203" s="4"/>
      <c r="B203" s="4"/>
      <c r="C203" s="34"/>
      <c r="D203" s="4"/>
      <c r="E203" s="4"/>
      <c r="F203" s="4"/>
      <c r="G203" s="4"/>
      <c r="H203" s="4"/>
      <c r="I203" s="4"/>
      <c r="J203" s="4"/>
      <c r="K203" s="4"/>
      <c r="L203" s="4"/>
      <c r="M203" s="4"/>
      <c r="N203" s="4"/>
      <c r="P203" s="4"/>
      <c r="Q203" s="4"/>
      <c r="R203" s="4"/>
    </row>
    <row r="204" spans="1:18" ht="16.5" customHeight="1">
      <c r="A204" s="4"/>
      <c r="B204" s="4"/>
      <c r="C204" s="34"/>
      <c r="D204" s="4"/>
      <c r="E204" s="4"/>
      <c r="F204" s="4"/>
      <c r="G204" s="4"/>
      <c r="H204" s="4"/>
      <c r="I204" s="4"/>
      <c r="J204" s="4"/>
      <c r="K204" s="4"/>
      <c r="L204" s="4"/>
      <c r="M204" s="4"/>
      <c r="N204" s="4"/>
      <c r="P204" s="4"/>
      <c r="Q204" s="4"/>
      <c r="R204" s="4"/>
    </row>
    <row r="205" spans="1:18" ht="16.5" customHeight="1">
      <c r="A205" s="4"/>
      <c r="B205" s="4"/>
      <c r="C205" s="34"/>
      <c r="D205" s="4"/>
      <c r="E205" s="4"/>
      <c r="F205" s="4"/>
      <c r="G205" s="4"/>
      <c r="H205" s="4"/>
      <c r="I205" s="4"/>
      <c r="J205" s="4"/>
      <c r="K205" s="4"/>
      <c r="L205" s="4"/>
      <c r="M205" s="4"/>
      <c r="N205" s="4"/>
      <c r="P205" s="4"/>
      <c r="Q205" s="4"/>
      <c r="R205" s="4"/>
    </row>
    <row r="206" spans="1:18" ht="16.5" customHeight="1">
      <c r="A206" s="4"/>
      <c r="B206" s="4"/>
      <c r="C206" s="34"/>
      <c r="D206" s="4"/>
      <c r="E206" s="4"/>
      <c r="F206" s="4"/>
      <c r="G206" s="4"/>
      <c r="H206" s="4"/>
      <c r="I206" s="4"/>
      <c r="J206" s="4"/>
      <c r="K206" s="4"/>
      <c r="L206" s="4"/>
      <c r="M206" s="4"/>
      <c r="N206" s="4"/>
      <c r="P206" s="4"/>
      <c r="Q206" s="4"/>
      <c r="R206" s="4"/>
    </row>
    <row r="207" spans="1:18" ht="16.5" customHeight="1">
      <c r="A207" s="4"/>
      <c r="B207" s="4"/>
      <c r="C207" s="34"/>
      <c r="D207" s="4"/>
      <c r="E207" s="4"/>
      <c r="F207" s="4"/>
      <c r="G207" s="4"/>
      <c r="H207" s="4"/>
      <c r="I207" s="4"/>
      <c r="J207" s="4"/>
      <c r="K207" s="4"/>
      <c r="L207" s="4"/>
      <c r="M207" s="4"/>
      <c r="N207" s="4"/>
      <c r="P207" s="4"/>
      <c r="Q207" s="4"/>
      <c r="R207" s="4"/>
    </row>
    <row r="208" spans="1:18" ht="16.5" customHeight="1">
      <c r="A208" s="4"/>
      <c r="B208" s="4"/>
      <c r="C208" s="34"/>
      <c r="D208" s="4"/>
      <c r="E208" s="4"/>
      <c r="F208" s="4"/>
      <c r="G208" s="4"/>
      <c r="H208" s="4"/>
      <c r="I208" s="4"/>
      <c r="J208" s="4"/>
      <c r="K208" s="4"/>
      <c r="L208" s="4"/>
      <c r="M208" s="4"/>
      <c r="N208" s="4"/>
      <c r="P208" s="4"/>
      <c r="Q208" s="4"/>
      <c r="R208" s="4"/>
    </row>
    <row r="209" spans="1:18" ht="16.5" customHeight="1">
      <c r="A209" s="4"/>
      <c r="B209" s="4"/>
      <c r="C209" s="34"/>
      <c r="D209" s="4"/>
      <c r="E209" s="4"/>
      <c r="F209" s="4"/>
      <c r="G209" s="4"/>
      <c r="H209" s="4"/>
      <c r="I209" s="4"/>
      <c r="J209" s="4"/>
      <c r="K209" s="4"/>
      <c r="L209" s="4"/>
      <c r="M209" s="4"/>
      <c r="N209" s="4"/>
      <c r="P209" s="4"/>
      <c r="Q209" s="4"/>
      <c r="R209" s="4"/>
    </row>
    <row r="210" spans="1:18" ht="16.5" customHeight="1">
      <c r="A210" s="4"/>
      <c r="B210" s="4"/>
      <c r="C210" s="34"/>
      <c r="D210" s="4"/>
      <c r="E210" s="4"/>
      <c r="F210" s="4"/>
      <c r="G210" s="4"/>
      <c r="H210" s="4"/>
      <c r="I210" s="4"/>
      <c r="J210" s="4"/>
      <c r="K210" s="4"/>
      <c r="L210" s="4"/>
      <c r="M210" s="4"/>
      <c r="N210" s="4"/>
      <c r="P210" s="4"/>
      <c r="Q210" s="4"/>
      <c r="R210" s="4"/>
    </row>
    <row r="211" spans="1:18" ht="16.5" customHeight="1">
      <c r="A211" s="4"/>
      <c r="B211" s="4"/>
      <c r="C211" s="34"/>
      <c r="D211" s="4"/>
      <c r="E211" s="4"/>
      <c r="F211" s="4"/>
      <c r="G211" s="4"/>
      <c r="H211" s="4"/>
      <c r="I211" s="4"/>
      <c r="J211" s="4"/>
      <c r="K211" s="4"/>
      <c r="L211" s="4"/>
      <c r="M211" s="4"/>
      <c r="N211" s="4"/>
      <c r="P211" s="4"/>
      <c r="Q211" s="4"/>
      <c r="R211" s="4"/>
    </row>
    <row r="212" spans="1:18" ht="16.5" customHeight="1">
      <c r="A212" s="4"/>
      <c r="B212" s="4"/>
      <c r="C212" s="34"/>
      <c r="D212" s="4"/>
      <c r="E212" s="4"/>
      <c r="F212" s="4"/>
      <c r="G212" s="4"/>
      <c r="H212" s="4"/>
      <c r="I212" s="4"/>
      <c r="J212" s="4"/>
      <c r="K212" s="4"/>
      <c r="L212" s="4"/>
      <c r="M212" s="4"/>
      <c r="N212" s="4"/>
      <c r="P212" s="4"/>
      <c r="Q212" s="4"/>
      <c r="R212" s="4"/>
    </row>
    <row r="213" spans="1:18" ht="16.5" customHeight="1">
      <c r="A213" s="4"/>
      <c r="B213" s="4"/>
      <c r="C213" s="34"/>
      <c r="D213" s="4"/>
      <c r="E213" s="4"/>
      <c r="F213" s="4"/>
      <c r="G213" s="4"/>
      <c r="H213" s="4"/>
      <c r="I213" s="4"/>
      <c r="J213" s="4"/>
      <c r="K213" s="4"/>
      <c r="L213" s="4"/>
      <c r="M213" s="4"/>
      <c r="N213" s="4"/>
      <c r="P213" s="4"/>
      <c r="Q213" s="4"/>
      <c r="R213" s="4"/>
    </row>
    <row r="214" spans="1:18" ht="16.5" customHeight="1">
      <c r="A214" s="4"/>
      <c r="B214" s="4"/>
      <c r="C214" s="34"/>
      <c r="D214" s="4"/>
      <c r="E214" s="4"/>
      <c r="F214" s="4"/>
      <c r="G214" s="4"/>
      <c r="H214" s="4"/>
      <c r="I214" s="4"/>
      <c r="J214" s="4"/>
      <c r="K214" s="4"/>
      <c r="L214" s="4"/>
      <c r="M214" s="4"/>
      <c r="N214" s="4"/>
      <c r="P214" s="4"/>
      <c r="Q214" s="4"/>
      <c r="R214" s="4"/>
    </row>
    <row r="215" spans="1:18" ht="16.5" customHeight="1">
      <c r="A215" s="4"/>
      <c r="B215" s="4"/>
      <c r="C215" s="34"/>
      <c r="D215" s="4"/>
      <c r="E215" s="4"/>
      <c r="F215" s="4"/>
      <c r="G215" s="4"/>
      <c r="H215" s="4"/>
      <c r="I215" s="4"/>
      <c r="J215" s="4"/>
      <c r="K215" s="4"/>
      <c r="L215" s="4"/>
      <c r="M215" s="4"/>
      <c r="N215" s="4"/>
      <c r="P215" s="4"/>
      <c r="Q215" s="4"/>
      <c r="R215" s="4"/>
    </row>
    <row r="216" spans="1:18" ht="16.5" customHeight="1">
      <c r="A216" s="4"/>
      <c r="B216" s="4"/>
      <c r="C216" s="34"/>
      <c r="D216" s="4"/>
      <c r="E216" s="4"/>
      <c r="F216" s="4"/>
      <c r="G216" s="4"/>
      <c r="H216" s="4"/>
      <c r="I216" s="4"/>
      <c r="J216" s="4"/>
      <c r="K216" s="4"/>
      <c r="L216" s="4"/>
      <c r="M216" s="4"/>
      <c r="N216" s="4"/>
      <c r="P216" s="4"/>
      <c r="Q216" s="4"/>
      <c r="R216" s="4"/>
    </row>
    <row r="217" spans="1:18" ht="16.5" customHeight="1">
      <c r="A217" s="4"/>
      <c r="B217" s="4"/>
      <c r="C217" s="34"/>
      <c r="D217" s="4"/>
      <c r="E217" s="4"/>
      <c r="F217" s="4"/>
      <c r="G217" s="4"/>
      <c r="H217" s="4"/>
      <c r="I217" s="4"/>
      <c r="J217" s="4"/>
      <c r="K217" s="4"/>
      <c r="L217" s="4"/>
      <c r="M217" s="4"/>
      <c r="N217" s="4"/>
      <c r="P217" s="4"/>
      <c r="Q217" s="4"/>
      <c r="R217" s="4"/>
    </row>
    <row r="218" spans="1:18" ht="16.5" customHeight="1">
      <c r="A218" s="4"/>
      <c r="B218" s="4"/>
      <c r="C218" s="34"/>
      <c r="D218" s="4"/>
      <c r="E218" s="4"/>
      <c r="F218" s="4"/>
      <c r="G218" s="4"/>
      <c r="H218" s="4"/>
      <c r="I218" s="4"/>
      <c r="J218" s="4"/>
      <c r="K218" s="4"/>
      <c r="L218" s="4"/>
      <c r="M218" s="4"/>
      <c r="N218" s="4"/>
      <c r="P218" s="4"/>
      <c r="Q218" s="4"/>
      <c r="R218" s="4"/>
    </row>
    <row r="219" spans="1:18" ht="16.5" customHeight="1">
      <c r="A219" s="4"/>
      <c r="B219" s="4"/>
      <c r="C219" s="34"/>
      <c r="D219" s="4"/>
      <c r="E219" s="4"/>
      <c r="F219" s="4"/>
      <c r="G219" s="4"/>
      <c r="H219" s="4"/>
      <c r="I219" s="4"/>
      <c r="J219" s="4"/>
      <c r="K219" s="4"/>
      <c r="L219" s="4"/>
      <c r="M219" s="4"/>
      <c r="N219" s="4"/>
      <c r="P219" s="4"/>
      <c r="Q219" s="4"/>
      <c r="R219" s="4"/>
    </row>
    <row r="220" spans="1:18" ht="16.5" customHeight="1">
      <c r="A220" s="4"/>
      <c r="B220" s="4"/>
      <c r="C220" s="34"/>
      <c r="D220" s="4"/>
      <c r="E220" s="4"/>
      <c r="F220" s="4"/>
      <c r="G220" s="4"/>
      <c r="H220" s="4"/>
      <c r="I220" s="4"/>
      <c r="J220" s="4"/>
      <c r="K220" s="4"/>
      <c r="L220" s="4"/>
      <c r="M220" s="4"/>
      <c r="N220" s="4"/>
      <c r="P220" s="4"/>
      <c r="Q220" s="4"/>
      <c r="R220" s="4"/>
    </row>
    <row r="221" spans="1:18" ht="16.5" customHeight="1">
      <c r="A221" s="4"/>
      <c r="B221" s="4"/>
      <c r="C221" s="34"/>
      <c r="D221" s="4"/>
      <c r="E221" s="4"/>
      <c r="F221" s="4"/>
      <c r="G221" s="4"/>
      <c r="H221" s="4"/>
      <c r="I221" s="4"/>
      <c r="J221" s="4"/>
      <c r="K221" s="4"/>
      <c r="L221" s="4"/>
      <c r="M221" s="4"/>
      <c r="N221" s="4"/>
      <c r="P221" s="4"/>
      <c r="Q221" s="4"/>
      <c r="R221" s="4"/>
    </row>
    <row r="222" spans="1:18" ht="16.5" customHeight="1">
      <c r="A222" s="4"/>
      <c r="B222" s="4"/>
      <c r="C222" s="34"/>
      <c r="D222" s="4"/>
      <c r="E222" s="4"/>
      <c r="F222" s="4"/>
      <c r="G222" s="4"/>
      <c r="H222" s="4"/>
      <c r="I222" s="4"/>
      <c r="J222" s="4"/>
      <c r="K222" s="4"/>
      <c r="L222" s="4"/>
      <c r="M222" s="4"/>
      <c r="N222" s="4"/>
      <c r="P222" s="4"/>
      <c r="Q222" s="4"/>
      <c r="R222" s="4"/>
    </row>
    <row r="223" spans="1:18" ht="16.5" customHeight="1">
      <c r="A223" s="4"/>
      <c r="B223" s="4"/>
      <c r="C223" s="34"/>
      <c r="D223" s="4"/>
      <c r="E223" s="4"/>
      <c r="F223" s="4"/>
      <c r="G223" s="4"/>
      <c r="H223" s="4"/>
      <c r="I223" s="4"/>
      <c r="J223" s="4"/>
      <c r="K223" s="4"/>
      <c r="L223" s="4"/>
      <c r="M223" s="4"/>
      <c r="N223" s="4"/>
      <c r="P223" s="4"/>
      <c r="Q223" s="4"/>
      <c r="R223" s="4"/>
    </row>
    <row r="224" spans="1:18" ht="16.5" customHeight="1">
      <c r="A224" s="4"/>
      <c r="B224" s="4"/>
      <c r="C224" s="34"/>
      <c r="D224" s="4"/>
      <c r="E224" s="4"/>
      <c r="F224" s="4"/>
      <c r="G224" s="4"/>
      <c r="H224" s="4"/>
      <c r="I224" s="4"/>
      <c r="J224" s="4"/>
      <c r="K224" s="4"/>
      <c r="L224" s="4"/>
      <c r="M224" s="4"/>
      <c r="N224" s="4"/>
      <c r="P224" s="4"/>
      <c r="Q224" s="4"/>
      <c r="R224" s="4"/>
    </row>
    <row r="225" spans="1:18" ht="16.5" customHeight="1">
      <c r="A225" s="4"/>
      <c r="B225" s="4"/>
      <c r="C225" s="34"/>
      <c r="D225" s="4"/>
      <c r="E225" s="4"/>
      <c r="F225" s="4"/>
      <c r="G225" s="4"/>
      <c r="H225" s="4"/>
      <c r="I225" s="4"/>
      <c r="J225" s="4"/>
      <c r="K225" s="4"/>
      <c r="L225" s="4"/>
      <c r="M225" s="4"/>
      <c r="N225" s="4"/>
      <c r="P225" s="4"/>
      <c r="Q225" s="4"/>
      <c r="R225" s="4"/>
    </row>
    <row r="226" spans="1:18" ht="16.5" customHeight="1">
      <c r="A226" s="4"/>
      <c r="B226" s="4"/>
      <c r="C226" s="34"/>
      <c r="D226" s="4"/>
      <c r="E226" s="4"/>
      <c r="F226" s="4"/>
      <c r="G226" s="4"/>
      <c r="H226" s="4"/>
      <c r="I226" s="4"/>
      <c r="J226" s="4"/>
      <c r="K226" s="4"/>
      <c r="L226" s="4"/>
      <c r="M226" s="4"/>
      <c r="N226" s="4"/>
      <c r="P226" s="4"/>
      <c r="Q226" s="4"/>
      <c r="R226" s="4"/>
    </row>
    <row r="227" spans="1:18" ht="16.5" customHeight="1">
      <c r="A227" s="4"/>
      <c r="B227" s="4"/>
      <c r="C227" s="34"/>
      <c r="D227" s="4"/>
      <c r="E227" s="4"/>
      <c r="F227" s="4"/>
      <c r="G227" s="4"/>
      <c r="H227" s="4"/>
      <c r="I227" s="4"/>
      <c r="J227" s="4"/>
      <c r="K227" s="4"/>
      <c r="L227" s="4"/>
      <c r="M227" s="4"/>
      <c r="N227" s="4"/>
      <c r="P227" s="4"/>
      <c r="Q227" s="4"/>
      <c r="R227" s="4"/>
    </row>
    <row r="228" spans="1:18" ht="16.5" customHeight="1">
      <c r="A228" s="4"/>
      <c r="B228" s="4"/>
      <c r="C228" s="34"/>
      <c r="D228" s="4"/>
      <c r="E228" s="4"/>
      <c r="F228" s="4"/>
      <c r="G228" s="4"/>
      <c r="H228" s="4"/>
      <c r="I228" s="4"/>
      <c r="J228" s="4"/>
      <c r="K228" s="4"/>
      <c r="L228" s="4"/>
      <c r="M228" s="4"/>
      <c r="N228" s="4"/>
      <c r="P228" s="4"/>
      <c r="Q228" s="4"/>
      <c r="R228" s="4"/>
    </row>
    <row r="229" spans="1:18" ht="16.5" customHeight="1">
      <c r="A229" s="4"/>
      <c r="B229" s="4"/>
      <c r="C229" s="34"/>
      <c r="D229" s="4"/>
      <c r="E229" s="4"/>
      <c r="F229" s="4"/>
      <c r="G229" s="4"/>
      <c r="H229" s="4"/>
      <c r="I229" s="4"/>
      <c r="J229" s="4"/>
      <c r="K229" s="4"/>
      <c r="L229" s="4"/>
      <c r="M229" s="4"/>
      <c r="N229" s="4"/>
      <c r="P229" s="4"/>
      <c r="Q229" s="4"/>
      <c r="R229" s="4"/>
    </row>
    <row r="230" spans="1:18" ht="16.5" customHeight="1">
      <c r="A230" s="4"/>
      <c r="B230" s="4"/>
      <c r="C230" s="34"/>
      <c r="D230" s="4"/>
      <c r="E230" s="4"/>
      <c r="F230" s="4"/>
      <c r="G230" s="4"/>
      <c r="H230" s="4"/>
      <c r="I230" s="4"/>
      <c r="J230" s="4"/>
      <c r="K230" s="4"/>
      <c r="L230" s="4"/>
      <c r="M230" s="4"/>
      <c r="N230" s="4"/>
      <c r="P230" s="4"/>
      <c r="Q230" s="4"/>
      <c r="R230" s="4"/>
    </row>
    <row r="231" spans="1:18" ht="16.5" customHeight="1">
      <c r="A231" s="4"/>
      <c r="B231" s="4"/>
      <c r="C231" s="34"/>
      <c r="D231" s="4"/>
      <c r="E231" s="4"/>
      <c r="F231" s="4"/>
      <c r="G231" s="4"/>
      <c r="H231" s="4"/>
      <c r="I231" s="4"/>
      <c r="J231" s="4"/>
      <c r="K231" s="4"/>
      <c r="L231" s="4"/>
      <c r="M231" s="4"/>
      <c r="N231" s="4"/>
      <c r="P231" s="4"/>
      <c r="Q231" s="4"/>
      <c r="R231" s="4"/>
    </row>
    <row r="232" spans="1:18" ht="16.5" customHeight="1">
      <c r="A232" s="4"/>
      <c r="B232" s="4"/>
      <c r="C232" s="34"/>
      <c r="D232" s="4"/>
      <c r="E232" s="4"/>
      <c r="F232" s="4"/>
      <c r="G232" s="4"/>
      <c r="H232" s="4"/>
      <c r="I232" s="4"/>
      <c r="J232" s="4"/>
      <c r="K232" s="4"/>
      <c r="L232" s="4"/>
      <c r="M232" s="4"/>
      <c r="N232" s="4"/>
      <c r="P232" s="4"/>
      <c r="Q232" s="4"/>
      <c r="R232" s="4"/>
    </row>
    <row r="233" spans="1:18" ht="16.5" customHeight="1">
      <c r="A233" s="4"/>
      <c r="B233" s="4"/>
      <c r="C233" s="34"/>
      <c r="D233" s="4"/>
      <c r="E233" s="4"/>
      <c r="F233" s="4"/>
      <c r="G233" s="4"/>
      <c r="H233" s="4"/>
      <c r="I233" s="4"/>
      <c r="J233" s="4"/>
      <c r="K233" s="4"/>
      <c r="L233" s="4"/>
      <c r="M233" s="4"/>
      <c r="N233" s="4"/>
      <c r="P233" s="4"/>
      <c r="Q233" s="4"/>
      <c r="R233" s="4"/>
    </row>
    <row r="234" spans="1:18" ht="16.5" customHeight="1">
      <c r="A234" s="4"/>
      <c r="B234" s="4"/>
      <c r="C234" s="34"/>
      <c r="D234" s="4"/>
      <c r="E234" s="4"/>
      <c r="F234" s="4"/>
      <c r="G234" s="4"/>
      <c r="H234" s="4"/>
      <c r="I234" s="4"/>
      <c r="J234" s="4"/>
      <c r="K234" s="4"/>
      <c r="L234" s="4"/>
      <c r="M234" s="4"/>
      <c r="N234" s="4"/>
      <c r="P234" s="4"/>
      <c r="Q234" s="4"/>
      <c r="R234" s="4"/>
    </row>
    <row r="235" spans="1:18" ht="16.5" customHeight="1">
      <c r="A235" s="4"/>
      <c r="B235" s="4"/>
      <c r="C235" s="34"/>
      <c r="D235" s="4"/>
      <c r="E235" s="4"/>
      <c r="F235" s="4"/>
      <c r="G235" s="4"/>
      <c r="H235" s="4"/>
      <c r="I235" s="4"/>
      <c r="J235" s="4"/>
      <c r="K235" s="4"/>
      <c r="L235" s="4"/>
      <c r="M235" s="4"/>
      <c r="N235" s="4"/>
      <c r="P235" s="4"/>
      <c r="Q235" s="4"/>
      <c r="R235" s="4"/>
    </row>
    <row r="236" spans="1:18" ht="16.5" customHeight="1">
      <c r="A236" s="4"/>
      <c r="B236" s="4"/>
      <c r="C236" s="34"/>
      <c r="D236" s="4"/>
      <c r="E236" s="4"/>
      <c r="F236" s="4"/>
      <c r="G236" s="4"/>
      <c r="H236" s="4"/>
      <c r="I236" s="4"/>
      <c r="J236" s="4"/>
      <c r="K236" s="4"/>
      <c r="L236" s="4"/>
      <c r="M236" s="4"/>
      <c r="N236" s="4"/>
      <c r="P236" s="4"/>
      <c r="Q236" s="4"/>
      <c r="R236" s="4"/>
    </row>
    <row r="237" spans="1:18" ht="16.5" customHeight="1">
      <c r="A237" s="4"/>
      <c r="B237" s="4"/>
      <c r="C237" s="34"/>
      <c r="D237" s="4"/>
      <c r="E237" s="4"/>
      <c r="F237" s="4"/>
      <c r="G237" s="4"/>
      <c r="H237" s="4"/>
      <c r="I237" s="4"/>
      <c r="J237" s="4"/>
      <c r="K237" s="4"/>
      <c r="L237" s="4"/>
      <c r="M237" s="4"/>
      <c r="N237" s="4"/>
      <c r="P237" s="4"/>
      <c r="Q237" s="4"/>
      <c r="R237" s="4"/>
    </row>
    <row r="238" spans="1:18" ht="16.5" customHeight="1">
      <c r="A238" s="4"/>
      <c r="B238" s="4"/>
      <c r="C238" s="34"/>
      <c r="D238" s="4"/>
      <c r="E238" s="4"/>
      <c r="F238" s="4"/>
      <c r="G238" s="4"/>
      <c r="H238" s="4"/>
      <c r="I238" s="4"/>
      <c r="J238" s="4"/>
      <c r="K238" s="4"/>
      <c r="L238" s="4"/>
      <c r="M238" s="4"/>
      <c r="N238" s="4"/>
      <c r="P238" s="4"/>
      <c r="Q238" s="4"/>
      <c r="R238" s="4"/>
    </row>
    <row r="239" spans="1:18" ht="16.5" customHeight="1">
      <c r="A239" s="4"/>
      <c r="B239" s="4"/>
      <c r="C239" s="34"/>
      <c r="D239" s="4"/>
      <c r="E239" s="4"/>
      <c r="F239" s="4"/>
      <c r="G239" s="4"/>
      <c r="H239" s="4"/>
      <c r="I239" s="4"/>
      <c r="J239" s="4"/>
      <c r="K239" s="4"/>
      <c r="L239" s="4"/>
      <c r="M239" s="4"/>
      <c r="N239" s="4"/>
      <c r="P239" s="4"/>
      <c r="Q239" s="4"/>
      <c r="R239" s="4"/>
    </row>
    <row r="240" spans="1:18" ht="16.5" customHeight="1">
      <c r="A240" s="4"/>
      <c r="B240" s="4"/>
      <c r="C240" s="34"/>
      <c r="D240" s="4"/>
      <c r="E240" s="4"/>
      <c r="F240" s="4"/>
      <c r="G240" s="4"/>
      <c r="H240" s="4"/>
      <c r="I240" s="4"/>
      <c r="J240" s="4"/>
      <c r="K240" s="4"/>
      <c r="L240" s="4"/>
      <c r="M240" s="4"/>
      <c r="N240" s="4"/>
      <c r="P240" s="4"/>
      <c r="Q240" s="4"/>
      <c r="R240" s="4"/>
    </row>
    <row r="241" spans="1:18" ht="16.5" customHeight="1">
      <c r="A241" s="4"/>
      <c r="B241" s="4"/>
      <c r="C241" s="34"/>
      <c r="D241" s="4"/>
      <c r="E241" s="4"/>
      <c r="F241" s="4"/>
      <c r="G241" s="4"/>
      <c r="H241" s="4"/>
      <c r="I241" s="4"/>
      <c r="J241" s="4"/>
      <c r="K241" s="4"/>
      <c r="L241" s="4"/>
      <c r="M241" s="4"/>
      <c r="N241" s="4"/>
      <c r="P241" s="4"/>
      <c r="Q241" s="4"/>
      <c r="R241" s="4"/>
    </row>
    <row r="242" spans="1:18" ht="16.5" customHeight="1">
      <c r="A242" s="4"/>
      <c r="B242" s="4"/>
      <c r="C242" s="34"/>
      <c r="D242" s="4"/>
      <c r="E242" s="4"/>
      <c r="F242" s="4"/>
      <c r="G242" s="4"/>
      <c r="H242" s="4"/>
      <c r="I242" s="4"/>
      <c r="J242" s="4"/>
      <c r="K242" s="4"/>
      <c r="L242" s="4"/>
      <c r="M242" s="4"/>
      <c r="N242" s="4"/>
      <c r="P242" s="4"/>
      <c r="Q242" s="4"/>
      <c r="R242" s="4"/>
    </row>
    <row r="243" spans="1:18" ht="16.5" customHeight="1">
      <c r="A243" s="4"/>
      <c r="B243" s="4"/>
      <c r="C243" s="34"/>
      <c r="D243" s="4"/>
      <c r="E243" s="4"/>
      <c r="F243" s="4"/>
      <c r="G243" s="4"/>
      <c r="H243" s="4"/>
      <c r="I243" s="4"/>
      <c r="J243" s="4"/>
      <c r="K243" s="4"/>
      <c r="L243" s="4"/>
      <c r="M243" s="4"/>
      <c r="N243" s="4"/>
      <c r="P243" s="4"/>
      <c r="Q243" s="4"/>
      <c r="R243" s="4"/>
    </row>
    <row r="244" spans="1:18" ht="16.5" customHeight="1">
      <c r="A244" s="4"/>
      <c r="B244" s="4"/>
      <c r="C244" s="34"/>
      <c r="D244" s="4"/>
      <c r="E244" s="4"/>
      <c r="F244" s="4"/>
      <c r="G244" s="4"/>
      <c r="H244" s="4"/>
      <c r="I244" s="4"/>
      <c r="J244" s="4"/>
      <c r="K244" s="4"/>
      <c r="L244" s="4"/>
      <c r="M244" s="4"/>
      <c r="N244" s="4"/>
      <c r="P244" s="4"/>
      <c r="Q244" s="4"/>
      <c r="R244" s="4"/>
    </row>
    <row r="245" spans="1:18" ht="16.5" customHeight="1">
      <c r="A245" s="4"/>
      <c r="B245" s="4"/>
      <c r="C245" s="34"/>
      <c r="D245" s="4"/>
      <c r="E245" s="4"/>
      <c r="F245" s="4"/>
      <c r="G245" s="4"/>
      <c r="H245" s="4"/>
      <c r="I245" s="4"/>
      <c r="J245" s="4"/>
      <c r="K245" s="4"/>
      <c r="L245" s="4"/>
      <c r="M245" s="4"/>
      <c r="N245" s="4"/>
      <c r="P245" s="4"/>
      <c r="Q245" s="4"/>
      <c r="R245" s="4"/>
    </row>
    <row r="246" spans="1:18" ht="16.5" customHeight="1">
      <c r="A246" s="4"/>
      <c r="B246" s="4"/>
      <c r="C246" s="34"/>
      <c r="D246" s="4"/>
      <c r="E246" s="4"/>
      <c r="F246" s="4"/>
      <c r="G246" s="4"/>
      <c r="H246" s="4"/>
      <c r="I246" s="4"/>
      <c r="J246" s="4"/>
      <c r="K246" s="4"/>
      <c r="L246" s="4"/>
      <c r="M246" s="4"/>
      <c r="N246" s="4"/>
      <c r="P246" s="4"/>
      <c r="Q246" s="4"/>
      <c r="R246" s="4"/>
    </row>
    <row r="247" spans="1:18" ht="16.5" customHeight="1">
      <c r="A247" s="4"/>
      <c r="B247" s="4"/>
      <c r="C247" s="34"/>
      <c r="D247" s="4"/>
      <c r="E247" s="4"/>
      <c r="F247" s="4"/>
      <c r="G247" s="4"/>
      <c r="H247" s="4"/>
      <c r="I247" s="4"/>
      <c r="J247" s="4"/>
      <c r="K247" s="4"/>
      <c r="L247" s="4"/>
      <c r="M247" s="4"/>
      <c r="N247" s="4"/>
      <c r="P247" s="4"/>
      <c r="Q247" s="4"/>
      <c r="R247" s="4"/>
    </row>
    <row r="248" spans="1:18" ht="16.5" customHeight="1">
      <c r="A248" s="4"/>
      <c r="B248" s="4"/>
      <c r="C248" s="34"/>
      <c r="D248" s="4"/>
      <c r="E248" s="4"/>
      <c r="F248" s="4"/>
      <c r="G248" s="4"/>
      <c r="H248" s="4"/>
      <c r="I248" s="4"/>
      <c r="J248" s="4"/>
      <c r="K248" s="4"/>
      <c r="L248" s="4"/>
      <c r="M248" s="4"/>
      <c r="N248" s="4"/>
      <c r="P248" s="4"/>
      <c r="Q248" s="4"/>
      <c r="R248" s="4"/>
    </row>
    <row r="249" spans="1:18" ht="16.5" customHeight="1">
      <c r="A249" s="4"/>
      <c r="B249" s="4"/>
      <c r="C249" s="34"/>
      <c r="D249" s="4"/>
      <c r="E249" s="4"/>
      <c r="F249" s="4"/>
      <c r="G249" s="4"/>
      <c r="H249" s="4"/>
      <c r="I249" s="4"/>
      <c r="J249" s="4"/>
      <c r="K249" s="4"/>
      <c r="L249" s="4"/>
      <c r="M249" s="4"/>
      <c r="N249" s="4"/>
      <c r="P249" s="4"/>
      <c r="Q249" s="4"/>
      <c r="R249" s="4"/>
    </row>
    <row r="250" spans="1:18" ht="16.5" customHeight="1">
      <c r="A250" s="4"/>
      <c r="B250" s="4"/>
      <c r="C250" s="34"/>
      <c r="D250" s="4"/>
      <c r="E250" s="4"/>
      <c r="F250" s="4"/>
      <c r="G250" s="4"/>
      <c r="H250" s="4"/>
      <c r="I250" s="4"/>
      <c r="J250" s="4"/>
      <c r="K250" s="4"/>
      <c r="L250" s="4"/>
      <c r="M250" s="4"/>
      <c r="N250" s="4"/>
      <c r="P250" s="4"/>
      <c r="Q250" s="4"/>
      <c r="R250" s="4"/>
    </row>
    <row r="251" spans="1:18" ht="16.5" customHeight="1">
      <c r="A251" s="4"/>
      <c r="B251" s="4"/>
      <c r="C251" s="34"/>
      <c r="D251" s="4"/>
      <c r="E251" s="4"/>
      <c r="F251" s="4"/>
      <c r="G251" s="4"/>
      <c r="H251" s="4"/>
      <c r="I251" s="4"/>
      <c r="J251" s="4"/>
      <c r="K251" s="4"/>
      <c r="L251" s="4"/>
      <c r="M251" s="4"/>
      <c r="N251" s="4"/>
      <c r="P251" s="4"/>
      <c r="Q251" s="4"/>
      <c r="R251" s="4"/>
    </row>
    <row r="252" spans="1:18" ht="16.5" customHeight="1">
      <c r="A252" s="4"/>
      <c r="B252" s="4"/>
      <c r="C252" s="34"/>
      <c r="D252" s="4"/>
      <c r="E252" s="4"/>
      <c r="F252" s="4"/>
      <c r="G252" s="4"/>
      <c r="H252" s="4"/>
      <c r="I252" s="4"/>
      <c r="J252" s="4"/>
      <c r="K252" s="4"/>
      <c r="L252" s="4"/>
      <c r="M252" s="4"/>
      <c r="N252" s="4"/>
      <c r="P252" s="4"/>
      <c r="Q252" s="4"/>
      <c r="R252" s="4"/>
    </row>
    <row r="253" spans="1:18" ht="16.5" customHeight="1">
      <c r="A253" s="4"/>
      <c r="B253" s="4"/>
      <c r="C253" s="34"/>
      <c r="D253" s="4"/>
      <c r="E253" s="4"/>
      <c r="F253" s="4"/>
      <c r="G253" s="4"/>
      <c r="H253" s="4"/>
      <c r="I253" s="4"/>
      <c r="J253" s="4"/>
      <c r="K253" s="4"/>
      <c r="L253" s="4"/>
      <c r="M253" s="4"/>
      <c r="N253" s="4"/>
      <c r="P253" s="4"/>
      <c r="Q253" s="4"/>
      <c r="R253" s="4"/>
    </row>
    <row r="254" spans="1:18" ht="16.5" customHeight="1">
      <c r="A254" s="4"/>
      <c r="B254" s="4"/>
      <c r="C254" s="34"/>
      <c r="D254" s="4"/>
      <c r="E254" s="4"/>
      <c r="F254" s="4"/>
      <c r="G254" s="4"/>
      <c r="H254" s="4"/>
      <c r="I254" s="4"/>
      <c r="J254" s="4"/>
      <c r="K254" s="4"/>
      <c r="L254" s="4"/>
      <c r="M254" s="4"/>
      <c r="N254" s="4"/>
      <c r="P254" s="4"/>
      <c r="Q254" s="4"/>
      <c r="R254" s="4"/>
    </row>
    <row r="255" spans="1:18" ht="16.5" customHeight="1">
      <c r="A255" s="4"/>
      <c r="B255" s="4"/>
      <c r="C255" s="34"/>
      <c r="D255" s="4"/>
      <c r="E255" s="4"/>
      <c r="F255" s="4"/>
      <c r="G255" s="4"/>
      <c r="H255" s="4"/>
      <c r="I255" s="4"/>
      <c r="J255" s="4"/>
      <c r="K255" s="4"/>
      <c r="L255" s="4"/>
      <c r="M255" s="4"/>
      <c r="N255" s="4"/>
      <c r="P255" s="4"/>
      <c r="Q255" s="4"/>
      <c r="R255" s="4"/>
    </row>
    <row r="256" spans="1:18" ht="16.5" customHeight="1">
      <c r="A256" s="4"/>
      <c r="B256" s="4"/>
      <c r="C256" s="34"/>
      <c r="D256" s="4"/>
      <c r="E256" s="4"/>
      <c r="F256" s="4"/>
      <c r="G256" s="4"/>
      <c r="H256" s="4"/>
      <c r="I256" s="4"/>
      <c r="J256" s="4"/>
      <c r="K256" s="4"/>
      <c r="L256" s="4"/>
      <c r="M256" s="4"/>
      <c r="N256" s="4"/>
      <c r="P256" s="4"/>
      <c r="Q256" s="4"/>
      <c r="R256" s="4"/>
    </row>
    <row r="257" spans="1:18" ht="16.5" customHeight="1">
      <c r="A257" s="4"/>
      <c r="B257" s="4"/>
      <c r="C257" s="34"/>
      <c r="D257" s="4"/>
      <c r="E257" s="4"/>
      <c r="F257" s="4"/>
      <c r="G257" s="4"/>
      <c r="H257" s="4"/>
      <c r="I257" s="4"/>
      <c r="J257" s="4"/>
      <c r="K257" s="4"/>
      <c r="L257" s="4"/>
      <c r="M257" s="4"/>
      <c r="N257" s="4"/>
      <c r="P257" s="4"/>
      <c r="Q257" s="4"/>
      <c r="R257" s="4"/>
    </row>
    <row r="258" spans="1:18" ht="16.5" customHeight="1">
      <c r="A258" s="4"/>
      <c r="B258" s="4"/>
      <c r="C258" s="34"/>
      <c r="D258" s="4"/>
      <c r="E258" s="4"/>
      <c r="F258" s="4"/>
      <c r="G258" s="4"/>
      <c r="H258" s="4"/>
      <c r="I258" s="4"/>
      <c r="J258" s="4"/>
      <c r="K258" s="4"/>
      <c r="L258" s="4"/>
      <c r="M258" s="4"/>
      <c r="N258" s="4"/>
      <c r="P258" s="4"/>
      <c r="Q258" s="4"/>
      <c r="R258" s="4"/>
    </row>
    <row r="259" spans="1:18" ht="16.5" customHeight="1">
      <c r="A259" s="4"/>
      <c r="B259" s="4"/>
      <c r="C259" s="34"/>
      <c r="D259" s="4"/>
      <c r="E259" s="4"/>
      <c r="F259" s="4"/>
      <c r="G259" s="4"/>
      <c r="H259" s="4"/>
      <c r="I259" s="4"/>
      <c r="J259" s="4"/>
      <c r="K259" s="4"/>
      <c r="L259" s="4"/>
      <c r="M259" s="4"/>
      <c r="N259" s="4"/>
      <c r="P259" s="4"/>
      <c r="Q259" s="4"/>
      <c r="R259" s="4"/>
    </row>
    <row r="260" spans="1:18" ht="16.5" customHeight="1">
      <c r="A260" s="4"/>
      <c r="B260" s="4"/>
      <c r="C260" s="34"/>
      <c r="D260" s="4"/>
      <c r="E260" s="4"/>
      <c r="F260" s="4"/>
      <c r="G260" s="4"/>
      <c r="H260" s="4"/>
      <c r="I260" s="4"/>
      <c r="J260" s="4"/>
      <c r="K260" s="4"/>
      <c r="L260" s="4"/>
      <c r="M260" s="4"/>
      <c r="N260" s="4"/>
      <c r="P260" s="4"/>
      <c r="Q260" s="4"/>
      <c r="R260" s="4"/>
    </row>
    <row r="261" spans="1:18" ht="16.5" customHeight="1">
      <c r="A261" s="4"/>
      <c r="B261" s="4"/>
      <c r="C261" s="34"/>
      <c r="D261" s="4"/>
      <c r="E261" s="4"/>
      <c r="F261" s="4"/>
      <c r="G261" s="4"/>
      <c r="H261" s="4"/>
      <c r="I261" s="4"/>
      <c r="J261" s="4"/>
      <c r="K261" s="4"/>
      <c r="L261" s="4"/>
      <c r="M261" s="4"/>
      <c r="N261" s="4"/>
      <c r="P261" s="4"/>
      <c r="Q261" s="4"/>
      <c r="R261" s="4"/>
    </row>
    <row r="262" spans="1:18" ht="16.5" customHeight="1">
      <c r="A262" s="4"/>
      <c r="B262" s="4"/>
      <c r="C262" s="34"/>
      <c r="D262" s="4"/>
      <c r="E262" s="4"/>
      <c r="F262" s="4"/>
      <c r="G262" s="4"/>
      <c r="H262" s="4"/>
      <c r="I262" s="4"/>
      <c r="J262" s="4"/>
      <c r="K262" s="4"/>
      <c r="L262" s="4"/>
      <c r="M262" s="4"/>
      <c r="N262" s="4"/>
      <c r="P262" s="4"/>
      <c r="Q262" s="4"/>
      <c r="R262" s="4"/>
    </row>
    <row r="263" spans="1:18" ht="16.5" customHeight="1">
      <c r="A263" s="4"/>
      <c r="B263" s="4"/>
      <c r="C263" s="34"/>
      <c r="D263" s="4"/>
      <c r="E263" s="4"/>
      <c r="F263" s="4"/>
      <c r="G263" s="4"/>
      <c r="H263" s="4"/>
      <c r="I263" s="4"/>
      <c r="J263" s="4"/>
      <c r="K263" s="4"/>
      <c r="L263" s="4"/>
      <c r="M263" s="4"/>
      <c r="N263" s="4"/>
      <c r="P263" s="4"/>
      <c r="Q263" s="4"/>
      <c r="R263" s="4"/>
    </row>
    <row r="264" spans="1:18" ht="16.5" customHeight="1">
      <c r="A264" s="4"/>
      <c r="B264" s="4"/>
      <c r="C264" s="34"/>
      <c r="D264" s="4"/>
      <c r="E264" s="4"/>
      <c r="F264" s="4"/>
      <c r="G264" s="4"/>
      <c r="H264" s="4"/>
      <c r="I264" s="4"/>
      <c r="J264" s="4"/>
      <c r="K264" s="4"/>
      <c r="L264" s="4"/>
      <c r="M264" s="4"/>
      <c r="N264" s="4"/>
      <c r="P264" s="4"/>
      <c r="Q264" s="4"/>
      <c r="R264" s="4"/>
    </row>
    <row r="265" spans="1:18" ht="16.5" customHeight="1">
      <c r="A265" s="4"/>
      <c r="B265" s="4"/>
      <c r="C265" s="34"/>
      <c r="D265" s="4"/>
      <c r="E265" s="4"/>
      <c r="F265" s="4"/>
      <c r="G265" s="4"/>
      <c r="H265" s="4"/>
      <c r="I265" s="4"/>
      <c r="J265" s="4"/>
      <c r="K265" s="4"/>
      <c r="L265" s="4"/>
      <c r="M265" s="4"/>
      <c r="N265" s="4"/>
      <c r="P265" s="4"/>
      <c r="Q265" s="4"/>
      <c r="R265" s="4"/>
    </row>
    <row r="266" spans="1:18" ht="16.5" customHeight="1">
      <c r="A266" s="4"/>
      <c r="B266" s="4"/>
      <c r="C266" s="34"/>
      <c r="D266" s="4"/>
      <c r="E266" s="4"/>
      <c r="F266" s="4"/>
      <c r="G266" s="4"/>
      <c r="H266" s="4"/>
      <c r="I266" s="4"/>
      <c r="J266" s="4"/>
      <c r="K266" s="4"/>
      <c r="L266" s="4"/>
      <c r="M266" s="4"/>
      <c r="N266" s="4"/>
      <c r="P266" s="4"/>
      <c r="Q266" s="4"/>
      <c r="R266" s="4"/>
    </row>
    <row r="267" spans="1:18" ht="16.5" customHeight="1">
      <c r="A267" s="4"/>
      <c r="B267" s="4"/>
      <c r="C267" s="34"/>
      <c r="D267" s="4"/>
      <c r="E267" s="4"/>
      <c r="F267" s="4"/>
      <c r="G267" s="4"/>
      <c r="H267" s="4"/>
      <c r="I267" s="4"/>
      <c r="J267" s="4"/>
      <c r="K267" s="4"/>
      <c r="L267" s="4"/>
      <c r="M267" s="4"/>
      <c r="N267" s="4"/>
      <c r="P267" s="4"/>
      <c r="Q267" s="4"/>
      <c r="R267" s="4"/>
    </row>
    <row r="268" spans="1:18" ht="16.5" customHeight="1">
      <c r="A268" s="4"/>
      <c r="B268" s="4"/>
      <c r="C268" s="34"/>
      <c r="D268" s="4"/>
      <c r="E268" s="4"/>
      <c r="F268" s="4"/>
      <c r="G268" s="4"/>
      <c r="H268" s="4"/>
      <c r="I268" s="4"/>
      <c r="J268" s="4"/>
      <c r="K268" s="4"/>
      <c r="L268" s="4"/>
      <c r="M268" s="4"/>
      <c r="N268" s="4"/>
      <c r="P268" s="4"/>
      <c r="Q268" s="4"/>
      <c r="R268" s="4"/>
    </row>
    <row r="269" spans="1:18" ht="16.5" customHeight="1">
      <c r="A269" s="4"/>
      <c r="B269" s="4"/>
      <c r="C269" s="34"/>
      <c r="D269" s="4"/>
      <c r="E269" s="4"/>
      <c r="F269" s="4"/>
      <c r="G269" s="4"/>
      <c r="H269" s="4"/>
      <c r="I269" s="4"/>
      <c r="J269" s="4"/>
      <c r="K269" s="4"/>
      <c r="L269" s="4"/>
      <c r="M269" s="4"/>
      <c r="N269" s="4"/>
      <c r="P269" s="4"/>
      <c r="Q269" s="4"/>
      <c r="R269" s="4"/>
    </row>
    <row r="270" spans="1:18" ht="16.5" customHeight="1">
      <c r="A270" s="4"/>
      <c r="B270" s="4"/>
      <c r="C270" s="34"/>
      <c r="D270" s="4"/>
      <c r="E270" s="4"/>
      <c r="F270" s="4"/>
      <c r="G270" s="4"/>
      <c r="H270" s="4"/>
      <c r="I270" s="4"/>
      <c r="J270" s="4"/>
      <c r="K270" s="4"/>
      <c r="L270" s="4"/>
      <c r="M270" s="4"/>
      <c r="N270" s="4"/>
      <c r="P270" s="4"/>
      <c r="Q270" s="4"/>
      <c r="R270" s="4"/>
    </row>
    <row r="271" spans="1:18" ht="16.5" customHeight="1">
      <c r="A271" s="4"/>
      <c r="B271" s="4"/>
      <c r="C271" s="34"/>
      <c r="D271" s="4"/>
      <c r="E271" s="4"/>
      <c r="F271" s="4"/>
      <c r="G271" s="4"/>
      <c r="H271" s="4"/>
      <c r="I271" s="4"/>
      <c r="J271" s="4"/>
      <c r="K271" s="4"/>
      <c r="L271" s="4"/>
      <c r="M271" s="4"/>
      <c r="N271" s="4"/>
      <c r="P271" s="4"/>
      <c r="Q271" s="4"/>
      <c r="R271" s="4"/>
    </row>
    <row r="272" spans="1:18" ht="16.5" customHeight="1">
      <c r="A272" s="4"/>
      <c r="B272" s="4"/>
      <c r="C272" s="34"/>
      <c r="D272" s="4"/>
      <c r="E272" s="4"/>
      <c r="F272" s="4"/>
      <c r="G272" s="4"/>
      <c r="H272" s="4"/>
      <c r="I272" s="4"/>
      <c r="J272" s="4"/>
      <c r="K272" s="4"/>
      <c r="L272" s="4"/>
      <c r="M272" s="4"/>
      <c r="N272" s="4"/>
      <c r="P272" s="4"/>
      <c r="Q272" s="4"/>
      <c r="R272" s="4"/>
    </row>
    <row r="273" spans="1:18" ht="16.5" customHeight="1">
      <c r="A273" s="4"/>
      <c r="B273" s="4"/>
      <c r="C273" s="34"/>
      <c r="D273" s="4"/>
      <c r="E273" s="4"/>
      <c r="F273" s="4"/>
      <c r="G273" s="4"/>
      <c r="H273" s="4"/>
      <c r="I273" s="4"/>
      <c r="J273" s="4"/>
      <c r="K273" s="4"/>
      <c r="L273" s="4"/>
      <c r="M273" s="4"/>
      <c r="N273" s="4"/>
      <c r="P273" s="4"/>
      <c r="Q273" s="4"/>
      <c r="R273" s="4"/>
    </row>
    <row r="274" spans="1:18" ht="16.5" customHeight="1">
      <c r="A274" s="4"/>
      <c r="B274" s="4"/>
      <c r="C274" s="34"/>
      <c r="D274" s="4"/>
      <c r="E274" s="4"/>
      <c r="F274" s="4"/>
      <c r="G274" s="4"/>
      <c r="H274" s="4"/>
      <c r="I274" s="4"/>
      <c r="J274" s="4"/>
      <c r="K274" s="4"/>
      <c r="L274" s="4"/>
      <c r="M274" s="4"/>
      <c r="N274" s="4"/>
      <c r="P274" s="4"/>
      <c r="Q274" s="4"/>
      <c r="R274" s="4"/>
    </row>
    <row r="275" spans="1:18" ht="16.5" customHeight="1">
      <c r="A275" s="4"/>
      <c r="B275" s="4"/>
      <c r="C275" s="34"/>
      <c r="D275" s="4"/>
      <c r="E275" s="4"/>
      <c r="F275" s="4"/>
      <c r="G275" s="4"/>
      <c r="H275" s="4"/>
      <c r="I275" s="4"/>
      <c r="J275" s="4"/>
      <c r="K275" s="4"/>
      <c r="L275" s="4"/>
      <c r="M275" s="4"/>
      <c r="N275" s="4"/>
      <c r="P275" s="4"/>
      <c r="Q275" s="4"/>
      <c r="R275" s="4"/>
    </row>
    <row r="276" spans="1:18" ht="16.5" customHeight="1">
      <c r="A276" s="4"/>
      <c r="B276" s="4"/>
      <c r="C276" s="34"/>
      <c r="D276" s="4"/>
      <c r="E276" s="4"/>
      <c r="F276" s="4"/>
      <c r="G276" s="4"/>
      <c r="H276" s="4"/>
      <c r="I276" s="4"/>
      <c r="J276" s="4"/>
      <c r="K276" s="4"/>
      <c r="L276" s="4"/>
      <c r="M276" s="4"/>
      <c r="N276" s="4"/>
      <c r="P276" s="4"/>
      <c r="Q276" s="4"/>
      <c r="R276" s="4"/>
    </row>
    <row r="277" spans="1:18" ht="16.5" customHeight="1">
      <c r="A277" s="4"/>
      <c r="B277" s="4"/>
      <c r="C277" s="34"/>
      <c r="D277" s="4"/>
      <c r="E277" s="4"/>
      <c r="F277" s="4"/>
      <c r="G277" s="4"/>
      <c r="H277" s="4"/>
      <c r="I277" s="4"/>
      <c r="J277" s="4"/>
      <c r="K277" s="4"/>
      <c r="L277" s="4"/>
      <c r="M277" s="4"/>
      <c r="N277" s="4"/>
      <c r="P277" s="4"/>
      <c r="Q277" s="4"/>
      <c r="R277" s="4"/>
    </row>
    <row r="278" spans="1:18" ht="16.5" customHeight="1">
      <c r="A278" s="4"/>
      <c r="B278" s="4"/>
      <c r="C278" s="34"/>
      <c r="D278" s="4"/>
      <c r="E278" s="4"/>
      <c r="F278" s="4"/>
      <c r="G278" s="4"/>
      <c r="H278" s="4"/>
      <c r="I278" s="4"/>
      <c r="J278" s="4"/>
      <c r="K278" s="4"/>
      <c r="L278" s="4"/>
      <c r="M278" s="4"/>
      <c r="N278" s="4"/>
      <c r="P278" s="4"/>
      <c r="Q278" s="4"/>
      <c r="R278" s="4"/>
    </row>
    <row r="279" spans="1:18" ht="16.5" customHeight="1">
      <c r="A279" s="4"/>
      <c r="B279" s="4"/>
      <c r="C279" s="34"/>
      <c r="D279" s="4"/>
      <c r="E279" s="4"/>
      <c r="F279" s="4"/>
      <c r="G279" s="4"/>
      <c r="H279" s="4"/>
      <c r="I279" s="4"/>
      <c r="J279" s="4"/>
      <c r="K279" s="4"/>
      <c r="L279" s="4"/>
      <c r="M279" s="4"/>
      <c r="N279" s="4"/>
      <c r="P279" s="4"/>
      <c r="Q279" s="4"/>
      <c r="R279" s="4"/>
    </row>
    <row r="280" spans="1:18" ht="16.5" customHeight="1">
      <c r="A280" s="4"/>
      <c r="B280" s="4"/>
      <c r="C280" s="34"/>
      <c r="D280" s="4"/>
      <c r="E280" s="4"/>
      <c r="F280" s="4"/>
      <c r="G280" s="4"/>
      <c r="H280" s="4"/>
      <c r="I280" s="4"/>
      <c r="J280" s="4"/>
      <c r="K280" s="4"/>
      <c r="L280" s="4"/>
      <c r="M280" s="4"/>
      <c r="N280" s="4"/>
      <c r="P280" s="4"/>
      <c r="Q280" s="4"/>
      <c r="R280" s="4"/>
    </row>
    <row r="281" spans="1:18" ht="16.5" customHeight="1">
      <c r="A281" s="4"/>
      <c r="B281" s="4"/>
      <c r="C281" s="34"/>
      <c r="D281" s="4"/>
      <c r="E281" s="4"/>
      <c r="F281" s="4"/>
      <c r="G281" s="4"/>
      <c r="H281" s="4"/>
      <c r="I281" s="4"/>
      <c r="J281" s="4"/>
      <c r="K281" s="4"/>
      <c r="L281" s="4"/>
      <c r="M281" s="4"/>
      <c r="N281" s="4"/>
      <c r="P281" s="4"/>
      <c r="Q281" s="4"/>
      <c r="R281" s="4"/>
    </row>
    <row r="282" spans="1:18" ht="16.5" customHeight="1">
      <c r="A282" s="4"/>
      <c r="B282" s="4"/>
      <c r="C282" s="34"/>
      <c r="D282" s="4"/>
      <c r="E282" s="4"/>
      <c r="F282" s="4"/>
      <c r="G282" s="4"/>
      <c r="H282" s="4"/>
      <c r="I282" s="4"/>
      <c r="J282" s="4"/>
      <c r="K282" s="4"/>
      <c r="L282" s="4"/>
      <c r="M282" s="4"/>
      <c r="N282" s="4"/>
      <c r="P282" s="4"/>
      <c r="Q282" s="4"/>
      <c r="R282" s="4"/>
    </row>
    <row r="283" spans="1:18" ht="16.5" customHeight="1">
      <c r="A283" s="4"/>
      <c r="B283" s="4"/>
      <c r="C283" s="34"/>
      <c r="D283" s="4"/>
      <c r="E283" s="4"/>
      <c r="F283" s="4"/>
      <c r="G283" s="4"/>
      <c r="H283" s="4"/>
      <c r="I283" s="4"/>
      <c r="J283" s="4"/>
      <c r="K283" s="4"/>
      <c r="L283" s="4"/>
      <c r="M283" s="4"/>
      <c r="N283" s="4"/>
      <c r="P283" s="4"/>
      <c r="Q283" s="4"/>
      <c r="R283" s="4"/>
    </row>
    <row r="284" spans="1:18" ht="16.5" customHeight="1">
      <c r="A284" s="4"/>
      <c r="B284" s="4"/>
      <c r="C284" s="34"/>
      <c r="D284" s="4"/>
      <c r="E284" s="4"/>
      <c r="F284" s="4"/>
      <c r="G284" s="4"/>
      <c r="H284" s="4"/>
      <c r="I284" s="4"/>
      <c r="J284" s="4"/>
      <c r="K284" s="4"/>
      <c r="L284" s="4"/>
      <c r="M284" s="4"/>
      <c r="N284" s="4"/>
      <c r="P284" s="4"/>
      <c r="Q284" s="4"/>
      <c r="R284" s="4"/>
    </row>
    <row r="285" spans="1:18" ht="16.5" customHeight="1">
      <c r="A285" s="4"/>
      <c r="B285" s="4"/>
      <c r="C285" s="34"/>
      <c r="D285" s="4"/>
      <c r="E285" s="4"/>
      <c r="F285" s="4"/>
      <c r="G285" s="4"/>
      <c r="H285" s="4"/>
      <c r="I285" s="4"/>
      <c r="J285" s="4"/>
      <c r="K285" s="4"/>
      <c r="L285" s="4"/>
      <c r="M285" s="4"/>
      <c r="N285" s="4"/>
      <c r="P285" s="4"/>
      <c r="Q285" s="4"/>
      <c r="R285" s="4"/>
    </row>
    <row r="286" spans="1:18" ht="16.5" customHeight="1">
      <c r="A286" s="4"/>
      <c r="B286" s="4"/>
      <c r="C286" s="34"/>
      <c r="D286" s="4"/>
      <c r="E286" s="4"/>
      <c r="F286" s="4"/>
      <c r="G286" s="4"/>
      <c r="H286" s="4"/>
      <c r="I286" s="4"/>
      <c r="J286" s="4"/>
      <c r="K286" s="4"/>
      <c r="L286" s="4"/>
      <c r="M286" s="4"/>
      <c r="N286" s="4"/>
      <c r="P286" s="4"/>
      <c r="Q286" s="4"/>
      <c r="R286" s="4"/>
    </row>
    <row r="287" spans="1:18" ht="16.5" customHeight="1">
      <c r="A287" s="4"/>
      <c r="B287" s="4"/>
      <c r="C287" s="34"/>
      <c r="D287" s="4"/>
      <c r="E287" s="4"/>
      <c r="F287" s="4"/>
      <c r="G287" s="4"/>
      <c r="H287" s="4"/>
      <c r="I287" s="4"/>
      <c r="J287" s="4"/>
      <c r="K287" s="4"/>
      <c r="L287" s="4"/>
      <c r="M287" s="4"/>
      <c r="N287" s="4"/>
      <c r="P287" s="4"/>
      <c r="Q287" s="4"/>
      <c r="R287" s="4"/>
    </row>
    <row r="288" spans="1:18" ht="16.5" customHeight="1">
      <c r="A288" s="4"/>
      <c r="B288" s="4"/>
      <c r="C288" s="34"/>
      <c r="D288" s="4"/>
      <c r="E288" s="4"/>
      <c r="F288" s="4"/>
      <c r="G288" s="4"/>
      <c r="H288" s="4"/>
      <c r="I288" s="4"/>
      <c r="J288" s="4"/>
      <c r="K288" s="4"/>
      <c r="L288" s="4"/>
      <c r="M288" s="4"/>
      <c r="N288" s="4"/>
      <c r="P288" s="4"/>
      <c r="Q288" s="4"/>
      <c r="R288" s="4"/>
    </row>
    <row r="289" spans="1:18" ht="16.5" customHeight="1">
      <c r="A289" s="4"/>
      <c r="B289" s="4"/>
      <c r="C289" s="34"/>
      <c r="D289" s="4"/>
      <c r="E289" s="4"/>
      <c r="F289" s="4"/>
      <c r="G289" s="4"/>
      <c r="H289" s="4"/>
      <c r="I289" s="4"/>
      <c r="J289" s="4"/>
      <c r="K289" s="4"/>
      <c r="L289" s="4"/>
      <c r="M289" s="4"/>
      <c r="N289" s="4"/>
      <c r="P289" s="4"/>
      <c r="Q289" s="4"/>
      <c r="R289" s="4"/>
    </row>
    <row r="290" spans="1:18" ht="16.5" customHeight="1">
      <c r="A290" s="4"/>
      <c r="B290" s="4"/>
      <c r="C290" s="34"/>
      <c r="D290" s="4"/>
      <c r="E290" s="4"/>
      <c r="F290" s="4"/>
      <c r="G290" s="4"/>
      <c r="H290" s="4"/>
      <c r="I290" s="4"/>
      <c r="J290" s="4"/>
      <c r="K290" s="4"/>
      <c r="L290" s="4"/>
      <c r="M290" s="4"/>
      <c r="N290" s="4"/>
      <c r="P290" s="4"/>
      <c r="Q290" s="4"/>
      <c r="R290" s="4"/>
    </row>
    <row r="291" spans="1:18" ht="16.5" customHeight="1">
      <c r="A291" s="4"/>
      <c r="B291" s="4"/>
      <c r="C291" s="34"/>
      <c r="D291" s="4"/>
      <c r="E291" s="4"/>
      <c r="F291" s="4"/>
      <c r="G291" s="4"/>
      <c r="H291" s="4"/>
      <c r="I291" s="4"/>
      <c r="J291" s="4"/>
      <c r="K291" s="4"/>
      <c r="L291" s="4"/>
      <c r="M291" s="4"/>
      <c r="N291" s="4"/>
      <c r="P291" s="4"/>
      <c r="Q291" s="4"/>
      <c r="R291" s="4"/>
    </row>
    <row r="292" spans="1:18" ht="16.5" customHeight="1">
      <c r="A292" s="4"/>
      <c r="B292" s="4"/>
      <c r="C292" s="34"/>
      <c r="D292" s="4"/>
      <c r="E292" s="4"/>
      <c r="F292" s="4"/>
      <c r="G292" s="4"/>
      <c r="H292" s="4"/>
      <c r="I292" s="4"/>
      <c r="J292" s="4"/>
      <c r="K292" s="4"/>
      <c r="L292" s="4"/>
      <c r="M292" s="4"/>
      <c r="N292" s="4"/>
      <c r="P292" s="4"/>
      <c r="Q292" s="4"/>
      <c r="R292" s="4"/>
    </row>
    <row r="293" spans="1:18" ht="16.5" customHeight="1">
      <c r="A293" s="4"/>
      <c r="B293" s="4"/>
      <c r="C293" s="34"/>
      <c r="D293" s="4"/>
      <c r="E293" s="4"/>
      <c r="F293" s="4"/>
      <c r="G293" s="4"/>
      <c r="H293" s="4"/>
      <c r="I293" s="4"/>
      <c r="J293" s="4"/>
      <c r="K293" s="4"/>
      <c r="L293" s="4"/>
      <c r="M293" s="4"/>
      <c r="N293" s="4"/>
      <c r="P293" s="4"/>
      <c r="Q293" s="4"/>
      <c r="R293" s="4"/>
    </row>
    <row r="294" spans="1:18" ht="16.5" customHeight="1">
      <c r="A294" s="4"/>
      <c r="B294" s="4"/>
      <c r="C294" s="34"/>
      <c r="D294" s="4"/>
      <c r="E294" s="4"/>
      <c r="F294" s="4"/>
      <c r="G294" s="4"/>
      <c r="H294" s="4"/>
      <c r="I294" s="4"/>
      <c r="J294" s="4"/>
      <c r="K294" s="4"/>
      <c r="L294" s="4"/>
      <c r="M294" s="4"/>
      <c r="N294" s="4"/>
      <c r="P294" s="4"/>
      <c r="Q294" s="4"/>
      <c r="R294" s="4"/>
    </row>
    <row r="295" spans="1:18" ht="16.5" customHeight="1">
      <c r="A295" s="4"/>
      <c r="B295" s="4"/>
      <c r="C295" s="34"/>
      <c r="D295" s="4"/>
      <c r="E295" s="4"/>
      <c r="F295" s="4"/>
      <c r="G295" s="4"/>
      <c r="H295" s="4"/>
      <c r="I295" s="4"/>
      <c r="J295" s="4"/>
      <c r="K295" s="4"/>
      <c r="L295" s="4"/>
      <c r="M295" s="4"/>
      <c r="N295" s="4"/>
      <c r="P295" s="4"/>
      <c r="Q295" s="4"/>
      <c r="R295" s="4"/>
    </row>
    <row r="296" spans="1:18" ht="16.5" customHeight="1">
      <c r="A296" s="4"/>
      <c r="B296" s="4"/>
      <c r="C296" s="34"/>
      <c r="D296" s="4"/>
      <c r="E296" s="4"/>
      <c r="F296" s="4"/>
      <c r="G296" s="4"/>
      <c r="H296" s="4"/>
      <c r="I296" s="4"/>
      <c r="J296" s="4"/>
      <c r="K296" s="4"/>
      <c r="L296" s="4"/>
      <c r="M296" s="4"/>
      <c r="N296" s="4"/>
      <c r="P296" s="4"/>
      <c r="Q296" s="4"/>
      <c r="R296" s="4"/>
    </row>
    <row r="297" spans="1:18" ht="16.5" customHeight="1">
      <c r="A297" s="4"/>
      <c r="B297" s="4"/>
      <c r="C297" s="34"/>
      <c r="D297" s="4"/>
      <c r="E297" s="4"/>
      <c r="F297" s="4"/>
      <c r="G297" s="4"/>
      <c r="H297" s="4"/>
      <c r="I297" s="4"/>
      <c r="J297" s="4"/>
      <c r="K297" s="4"/>
      <c r="L297" s="4"/>
      <c r="M297" s="4"/>
      <c r="N297" s="4"/>
      <c r="P297" s="4"/>
      <c r="Q297" s="4"/>
      <c r="R297" s="4"/>
    </row>
    <row r="298" spans="1:18" ht="16.5" customHeight="1">
      <c r="A298" s="4"/>
      <c r="B298" s="4"/>
      <c r="C298" s="34"/>
      <c r="D298" s="4"/>
      <c r="E298" s="4"/>
      <c r="F298" s="4"/>
      <c r="G298" s="4"/>
      <c r="H298" s="4"/>
      <c r="I298" s="4"/>
      <c r="J298" s="4"/>
      <c r="K298" s="4"/>
      <c r="L298" s="4"/>
      <c r="M298" s="4"/>
      <c r="N298" s="4"/>
      <c r="P298" s="4"/>
      <c r="Q298" s="4"/>
      <c r="R298" s="4"/>
    </row>
    <row r="299" spans="1:18" ht="16.5" customHeight="1">
      <c r="A299" s="4"/>
      <c r="B299" s="4"/>
      <c r="C299" s="34"/>
      <c r="D299" s="4"/>
      <c r="E299" s="4"/>
      <c r="F299" s="4"/>
      <c r="G299" s="4"/>
      <c r="H299" s="4"/>
      <c r="I299" s="4"/>
      <c r="J299" s="4"/>
      <c r="K299" s="4"/>
      <c r="L299" s="4"/>
      <c r="M299" s="4"/>
      <c r="N299" s="4"/>
      <c r="P299" s="4"/>
      <c r="Q299" s="4"/>
      <c r="R299" s="4"/>
    </row>
    <row r="300" spans="1:18" ht="16.5" customHeight="1">
      <c r="A300" s="4"/>
      <c r="B300" s="4"/>
      <c r="C300" s="34"/>
      <c r="D300" s="4"/>
      <c r="E300" s="4"/>
      <c r="F300" s="4"/>
      <c r="G300" s="4"/>
      <c r="H300" s="4"/>
      <c r="I300" s="4"/>
      <c r="J300" s="4"/>
      <c r="K300" s="4"/>
      <c r="L300" s="4"/>
      <c r="M300" s="4"/>
      <c r="N300" s="4"/>
      <c r="P300" s="4"/>
      <c r="Q300" s="4"/>
      <c r="R300" s="4"/>
    </row>
    <row r="301" spans="1:18" ht="16.5" customHeight="1">
      <c r="A301" s="4"/>
      <c r="B301" s="4"/>
      <c r="C301" s="34"/>
      <c r="D301" s="4"/>
      <c r="E301" s="4"/>
      <c r="F301" s="4"/>
      <c r="G301" s="4"/>
      <c r="H301" s="4"/>
      <c r="I301" s="4"/>
      <c r="J301" s="4"/>
      <c r="K301" s="4"/>
      <c r="L301" s="4"/>
      <c r="M301" s="4"/>
      <c r="N301" s="4"/>
      <c r="P301" s="4"/>
      <c r="Q301" s="4"/>
      <c r="R301" s="4"/>
    </row>
    <row r="302" spans="1:18" ht="16.5" customHeight="1">
      <c r="A302" s="4"/>
      <c r="B302" s="4"/>
      <c r="C302" s="34"/>
      <c r="D302" s="4"/>
      <c r="E302" s="4"/>
      <c r="F302" s="4"/>
      <c r="G302" s="4"/>
      <c r="H302" s="4"/>
      <c r="I302" s="4"/>
      <c r="J302" s="4"/>
      <c r="K302" s="4"/>
      <c r="L302" s="4"/>
      <c r="M302" s="4"/>
      <c r="N302" s="4"/>
      <c r="P302" s="4"/>
      <c r="Q302" s="4"/>
      <c r="R302" s="4"/>
    </row>
    <row r="303" spans="1:18" ht="16.5" customHeight="1">
      <c r="A303" s="4"/>
      <c r="B303" s="4"/>
      <c r="C303" s="34"/>
      <c r="D303" s="4"/>
      <c r="E303" s="4"/>
      <c r="F303" s="4"/>
      <c r="G303" s="4"/>
      <c r="H303" s="4"/>
      <c r="I303" s="4"/>
      <c r="J303" s="4"/>
      <c r="K303" s="4"/>
      <c r="L303" s="4"/>
      <c r="M303" s="4"/>
      <c r="N303" s="4"/>
      <c r="P303" s="4"/>
      <c r="Q303" s="4"/>
      <c r="R303" s="4"/>
    </row>
    <row r="304" spans="1:18" ht="16.5" customHeight="1">
      <c r="A304" s="4"/>
      <c r="B304" s="4"/>
      <c r="C304" s="34"/>
      <c r="D304" s="4"/>
      <c r="E304" s="4"/>
      <c r="F304" s="4"/>
      <c r="G304" s="4"/>
      <c r="H304" s="4"/>
      <c r="I304" s="4"/>
      <c r="J304" s="4"/>
      <c r="K304" s="4"/>
      <c r="L304" s="4"/>
      <c r="M304" s="4"/>
      <c r="N304" s="4"/>
      <c r="P304" s="4"/>
      <c r="Q304" s="4"/>
      <c r="R304" s="4"/>
    </row>
    <row r="305" spans="1:18" ht="16.5" customHeight="1">
      <c r="A305" s="4"/>
      <c r="B305" s="4"/>
      <c r="C305" s="34"/>
      <c r="D305" s="4"/>
      <c r="E305" s="4"/>
      <c r="F305" s="4"/>
      <c r="G305" s="4"/>
      <c r="H305" s="4"/>
      <c r="I305" s="4"/>
      <c r="J305" s="4"/>
      <c r="K305" s="4"/>
      <c r="L305" s="4"/>
      <c r="M305" s="4"/>
      <c r="N305" s="4"/>
      <c r="P305" s="4"/>
      <c r="Q305" s="4"/>
      <c r="R305" s="4"/>
    </row>
    <row r="306" spans="1:18" ht="16.5" customHeight="1">
      <c r="A306" s="4"/>
      <c r="B306" s="4"/>
      <c r="C306" s="34"/>
      <c r="D306" s="4"/>
      <c r="E306" s="4"/>
      <c r="F306" s="4"/>
      <c r="G306" s="4"/>
      <c r="H306" s="4"/>
      <c r="I306" s="4"/>
      <c r="J306" s="4"/>
      <c r="K306" s="4"/>
      <c r="L306" s="4"/>
      <c r="M306" s="4"/>
      <c r="N306" s="4"/>
      <c r="P306" s="4"/>
      <c r="Q306" s="4"/>
      <c r="R306" s="4"/>
    </row>
    <row r="307" spans="1:18" ht="16.5" customHeight="1">
      <c r="A307" s="4"/>
      <c r="B307" s="4"/>
      <c r="C307" s="34"/>
      <c r="D307" s="4"/>
      <c r="E307" s="4"/>
      <c r="F307" s="4"/>
      <c r="G307" s="4"/>
      <c r="H307" s="4"/>
      <c r="I307" s="4"/>
      <c r="J307" s="4"/>
      <c r="K307" s="4"/>
      <c r="L307" s="4"/>
      <c r="M307" s="4"/>
      <c r="N307" s="4"/>
      <c r="P307" s="4"/>
      <c r="Q307" s="4"/>
      <c r="R307" s="4"/>
    </row>
    <row r="308" spans="1:18" ht="16.5" customHeight="1">
      <c r="A308" s="4"/>
      <c r="B308" s="4"/>
      <c r="C308" s="34"/>
      <c r="D308" s="4"/>
      <c r="E308" s="4"/>
      <c r="F308" s="4"/>
      <c r="G308" s="4"/>
      <c r="H308" s="4"/>
      <c r="I308" s="4"/>
      <c r="J308" s="4"/>
      <c r="K308" s="4"/>
      <c r="L308" s="4"/>
      <c r="M308" s="4"/>
      <c r="N308" s="4"/>
      <c r="P308" s="4"/>
      <c r="Q308" s="4"/>
      <c r="R308" s="4"/>
    </row>
    <row r="309" spans="1:18" ht="16.5" customHeight="1">
      <c r="A309" s="4"/>
      <c r="B309" s="4"/>
      <c r="C309" s="34"/>
      <c r="D309" s="4"/>
      <c r="E309" s="4"/>
      <c r="F309" s="4"/>
      <c r="G309" s="4"/>
      <c r="H309" s="4"/>
      <c r="I309" s="4"/>
      <c r="J309" s="4"/>
      <c r="K309" s="4"/>
      <c r="L309" s="4"/>
      <c r="M309" s="4"/>
      <c r="N309" s="4"/>
      <c r="P309" s="4"/>
      <c r="Q309" s="4"/>
      <c r="R309" s="4"/>
    </row>
    <row r="310" spans="1:18" ht="16.5" customHeight="1">
      <c r="A310" s="4"/>
      <c r="B310" s="4"/>
      <c r="C310" s="34"/>
      <c r="D310" s="4"/>
      <c r="E310" s="4"/>
      <c r="F310" s="4"/>
      <c r="G310" s="4"/>
      <c r="H310" s="4"/>
      <c r="I310" s="4"/>
      <c r="J310" s="4"/>
      <c r="K310" s="4"/>
      <c r="L310" s="4"/>
      <c r="M310" s="4"/>
      <c r="N310" s="4"/>
      <c r="P310" s="4"/>
      <c r="Q310" s="4"/>
      <c r="R310" s="4"/>
    </row>
    <row r="311" spans="1:18" ht="16.5" customHeight="1">
      <c r="A311" s="4"/>
      <c r="B311" s="4"/>
      <c r="C311" s="34"/>
      <c r="D311" s="4"/>
      <c r="E311" s="4"/>
      <c r="F311" s="4"/>
      <c r="G311" s="4"/>
      <c r="H311" s="4"/>
      <c r="I311" s="4"/>
      <c r="J311" s="4"/>
      <c r="K311" s="4"/>
      <c r="L311" s="4"/>
      <c r="M311" s="4"/>
      <c r="N311" s="4"/>
      <c r="P311" s="4"/>
      <c r="Q311" s="4"/>
      <c r="R311" s="4"/>
    </row>
    <row r="312" spans="1:18" ht="16.5" customHeight="1">
      <c r="A312" s="4"/>
      <c r="B312" s="4"/>
      <c r="C312" s="34"/>
      <c r="D312" s="4"/>
      <c r="E312" s="4"/>
      <c r="F312" s="4"/>
      <c r="G312" s="4"/>
      <c r="H312" s="4"/>
      <c r="I312" s="4"/>
      <c r="J312" s="4"/>
      <c r="K312" s="4"/>
      <c r="L312" s="4"/>
      <c r="M312" s="4"/>
      <c r="N312" s="4"/>
      <c r="P312" s="4"/>
      <c r="Q312" s="4"/>
      <c r="R312" s="4"/>
    </row>
    <row r="313" spans="1:18" ht="16.5" customHeight="1">
      <c r="A313" s="4"/>
      <c r="B313" s="4"/>
      <c r="C313" s="34"/>
      <c r="D313" s="4"/>
      <c r="E313" s="4"/>
      <c r="F313" s="4"/>
      <c r="G313" s="4"/>
      <c r="H313" s="4"/>
      <c r="I313" s="4"/>
      <c r="J313" s="4"/>
      <c r="K313" s="4"/>
      <c r="L313" s="4"/>
      <c r="M313" s="4"/>
      <c r="N313" s="4"/>
      <c r="P313" s="4"/>
      <c r="Q313" s="4"/>
      <c r="R313" s="4"/>
    </row>
    <row r="314" spans="1:18" ht="16.5" customHeight="1">
      <c r="A314" s="4"/>
      <c r="B314" s="4"/>
      <c r="C314" s="34"/>
      <c r="D314" s="4"/>
      <c r="E314" s="4"/>
      <c r="F314" s="4"/>
      <c r="G314" s="4"/>
      <c r="H314" s="4"/>
      <c r="I314" s="4"/>
      <c r="J314" s="4"/>
      <c r="K314" s="4"/>
      <c r="L314" s="4"/>
      <c r="M314" s="4"/>
      <c r="N314" s="4"/>
      <c r="P314" s="4"/>
      <c r="Q314" s="4"/>
      <c r="R314" s="4"/>
    </row>
    <row r="315" spans="1:18" ht="16.5" customHeight="1">
      <c r="A315" s="4"/>
      <c r="B315" s="4"/>
      <c r="C315" s="34"/>
      <c r="D315" s="4"/>
      <c r="E315" s="4"/>
      <c r="F315" s="4"/>
      <c r="G315" s="4"/>
      <c r="H315" s="4"/>
      <c r="I315" s="4"/>
      <c r="J315" s="4"/>
      <c r="K315" s="4"/>
      <c r="L315" s="4"/>
      <c r="M315" s="4"/>
      <c r="N315" s="4"/>
      <c r="P315" s="4"/>
      <c r="Q315" s="4"/>
      <c r="R315" s="4"/>
    </row>
    <row r="316" spans="1:18" ht="16.5" customHeight="1">
      <c r="A316" s="4"/>
      <c r="B316" s="4"/>
      <c r="C316" s="34"/>
      <c r="D316" s="4"/>
      <c r="E316" s="4"/>
      <c r="F316" s="4"/>
      <c r="G316" s="4"/>
      <c r="H316" s="4"/>
      <c r="I316" s="4"/>
      <c r="J316" s="4"/>
      <c r="K316" s="4"/>
      <c r="L316" s="4"/>
      <c r="M316" s="4"/>
      <c r="N316" s="4"/>
      <c r="P316" s="4"/>
      <c r="Q316" s="4"/>
      <c r="R316" s="4"/>
    </row>
    <row r="317" spans="1:18" ht="16.5" customHeight="1">
      <c r="A317" s="4"/>
      <c r="B317" s="4"/>
      <c r="C317" s="34"/>
      <c r="D317" s="4"/>
      <c r="E317" s="4"/>
      <c r="F317" s="4"/>
      <c r="G317" s="4"/>
      <c r="H317" s="4"/>
      <c r="I317" s="4"/>
      <c r="J317" s="4"/>
      <c r="K317" s="4"/>
      <c r="L317" s="4"/>
      <c r="M317" s="4"/>
      <c r="N317" s="4"/>
      <c r="P317" s="4"/>
      <c r="Q317" s="4"/>
      <c r="R317" s="4"/>
    </row>
    <row r="318" spans="1:18" ht="16.5" customHeight="1">
      <c r="A318" s="4"/>
      <c r="B318" s="4"/>
      <c r="C318" s="34"/>
      <c r="D318" s="4"/>
      <c r="E318" s="4"/>
      <c r="F318" s="4"/>
      <c r="G318" s="4"/>
      <c r="H318" s="4"/>
      <c r="I318" s="4"/>
      <c r="J318" s="4"/>
      <c r="K318" s="4"/>
      <c r="L318" s="4"/>
      <c r="M318" s="4"/>
      <c r="N318" s="4"/>
      <c r="P318" s="4"/>
      <c r="Q318" s="4"/>
      <c r="R318" s="4"/>
    </row>
    <row r="319" spans="1:18" ht="16.5" customHeight="1">
      <c r="A319" s="4"/>
      <c r="B319" s="4"/>
      <c r="C319" s="34"/>
      <c r="D319" s="4"/>
      <c r="E319" s="4"/>
      <c r="F319" s="4"/>
      <c r="G319" s="4"/>
      <c r="H319" s="4"/>
      <c r="I319" s="4"/>
      <c r="J319" s="4"/>
      <c r="K319" s="4"/>
      <c r="L319" s="4"/>
      <c r="M319" s="4"/>
      <c r="N319" s="4"/>
      <c r="P319" s="4"/>
      <c r="Q319" s="4"/>
      <c r="R319" s="4"/>
    </row>
    <row r="320" spans="1:18" ht="16.5" customHeight="1">
      <c r="A320" s="4"/>
      <c r="B320" s="4"/>
      <c r="C320" s="34"/>
      <c r="D320" s="4"/>
      <c r="E320" s="4"/>
      <c r="F320" s="4"/>
      <c r="G320" s="4"/>
      <c r="H320" s="4"/>
      <c r="I320" s="4"/>
      <c r="J320" s="4"/>
      <c r="K320" s="4"/>
      <c r="L320" s="4"/>
      <c r="M320" s="4"/>
      <c r="N320" s="4"/>
      <c r="P320" s="4"/>
      <c r="Q320" s="4"/>
      <c r="R320" s="4"/>
    </row>
    <row r="321" spans="1:18" ht="16.5" customHeight="1">
      <c r="A321" s="4"/>
      <c r="B321" s="4"/>
      <c r="C321" s="34"/>
      <c r="D321" s="4"/>
      <c r="E321" s="4"/>
      <c r="F321" s="4"/>
      <c r="G321" s="4"/>
      <c r="H321" s="4"/>
      <c r="I321" s="4"/>
      <c r="J321" s="4"/>
      <c r="K321" s="4"/>
      <c r="L321" s="4"/>
      <c r="M321" s="4"/>
      <c r="N321" s="4"/>
      <c r="P321" s="4"/>
      <c r="Q321" s="4"/>
      <c r="R321" s="4"/>
    </row>
    <row r="322" spans="1:18" ht="16.5" customHeight="1">
      <c r="A322" s="4"/>
      <c r="B322" s="4"/>
      <c r="C322" s="34"/>
      <c r="D322" s="4"/>
      <c r="E322" s="4"/>
      <c r="F322" s="4"/>
      <c r="G322" s="4"/>
      <c r="H322" s="4"/>
      <c r="I322" s="4"/>
      <c r="J322" s="4"/>
      <c r="K322" s="4"/>
      <c r="L322" s="4"/>
      <c r="M322" s="4"/>
      <c r="N322" s="4"/>
      <c r="P322" s="4"/>
      <c r="Q322" s="4"/>
      <c r="R322" s="4"/>
    </row>
    <row r="323" spans="1:18" ht="16.5" customHeight="1">
      <c r="A323" s="4"/>
      <c r="B323" s="4"/>
      <c r="C323" s="34"/>
      <c r="D323" s="4"/>
      <c r="E323" s="4"/>
      <c r="F323" s="4"/>
      <c r="G323" s="4"/>
      <c r="H323" s="4"/>
      <c r="I323" s="4"/>
      <c r="J323" s="4"/>
      <c r="K323" s="4"/>
      <c r="L323" s="4"/>
      <c r="M323" s="4"/>
      <c r="N323" s="4"/>
      <c r="P323" s="4"/>
      <c r="Q323" s="4"/>
      <c r="R323" s="4"/>
    </row>
    <row r="324" spans="1:18" ht="16.5" customHeight="1">
      <c r="A324" s="4"/>
      <c r="B324" s="4"/>
      <c r="C324" s="34"/>
      <c r="D324" s="4"/>
      <c r="E324" s="4"/>
      <c r="F324" s="4"/>
      <c r="G324" s="4"/>
      <c r="H324" s="4"/>
      <c r="I324" s="4"/>
      <c r="J324" s="4"/>
      <c r="K324" s="4"/>
      <c r="L324" s="4"/>
      <c r="M324" s="4"/>
      <c r="N324" s="4"/>
      <c r="P324" s="4"/>
      <c r="Q324" s="4"/>
      <c r="R324" s="4"/>
    </row>
    <row r="325" spans="1:18" ht="16.5" customHeight="1">
      <c r="A325" s="4"/>
      <c r="B325" s="4"/>
      <c r="C325" s="34"/>
      <c r="D325" s="4"/>
      <c r="E325" s="4"/>
      <c r="F325" s="4"/>
      <c r="G325" s="4"/>
      <c r="H325" s="4"/>
      <c r="I325" s="4"/>
      <c r="J325" s="4"/>
      <c r="K325" s="4"/>
      <c r="L325" s="4"/>
      <c r="M325" s="4"/>
      <c r="N325" s="4"/>
      <c r="P325" s="4"/>
      <c r="Q325" s="4"/>
      <c r="R325" s="4"/>
    </row>
    <row r="326" spans="1:18" ht="16.5" customHeight="1">
      <c r="A326" s="4"/>
      <c r="B326" s="4"/>
      <c r="C326" s="34"/>
      <c r="D326" s="4"/>
      <c r="E326" s="4"/>
      <c r="F326" s="4"/>
      <c r="G326" s="4"/>
      <c r="H326" s="4"/>
      <c r="I326" s="4"/>
      <c r="J326" s="4"/>
      <c r="K326" s="4"/>
      <c r="L326" s="4"/>
      <c r="M326" s="4"/>
      <c r="N326" s="4"/>
      <c r="P326" s="4"/>
      <c r="Q326" s="4"/>
      <c r="R326" s="4"/>
    </row>
    <row r="327" spans="1:18" ht="16.5" customHeight="1">
      <c r="A327" s="4"/>
      <c r="B327" s="4"/>
      <c r="C327" s="34"/>
      <c r="D327" s="4"/>
      <c r="E327" s="4"/>
      <c r="F327" s="4"/>
      <c r="G327" s="4"/>
      <c r="H327" s="4"/>
      <c r="I327" s="4"/>
      <c r="J327" s="4"/>
      <c r="K327" s="4"/>
      <c r="L327" s="4"/>
      <c r="M327" s="4"/>
      <c r="N327" s="4"/>
      <c r="P327" s="4"/>
      <c r="Q327" s="4"/>
      <c r="R327" s="4"/>
    </row>
    <row r="328" spans="1:18" ht="16.5" customHeight="1">
      <c r="A328" s="4"/>
      <c r="B328" s="4"/>
      <c r="C328" s="34"/>
      <c r="D328" s="4"/>
      <c r="E328" s="4"/>
      <c r="F328" s="4"/>
      <c r="G328" s="4"/>
      <c r="H328" s="4"/>
      <c r="I328" s="4"/>
      <c r="J328" s="4"/>
      <c r="K328" s="4"/>
      <c r="L328" s="4"/>
      <c r="M328" s="4"/>
      <c r="N328" s="4"/>
      <c r="P328" s="4"/>
      <c r="Q328" s="4"/>
      <c r="R328" s="4"/>
    </row>
    <row r="329" spans="1:18" ht="16.5" customHeight="1">
      <c r="A329" s="4"/>
      <c r="B329" s="4"/>
      <c r="C329" s="34"/>
      <c r="D329" s="4"/>
      <c r="E329" s="4"/>
      <c r="F329" s="4"/>
      <c r="G329" s="4"/>
      <c r="H329" s="4"/>
      <c r="I329" s="4"/>
      <c r="J329" s="4"/>
      <c r="K329" s="4"/>
      <c r="L329" s="4"/>
      <c r="M329" s="4"/>
      <c r="N329" s="4"/>
      <c r="P329" s="4"/>
      <c r="Q329" s="4"/>
      <c r="R329" s="4"/>
    </row>
    <row r="330" spans="1:18" ht="16.5" customHeight="1">
      <c r="A330" s="4"/>
      <c r="B330" s="4"/>
      <c r="C330" s="34"/>
      <c r="D330" s="4"/>
      <c r="E330" s="4"/>
      <c r="F330" s="4"/>
      <c r="G330" s="4"/>
      <c r="H330" s="4"/>
      <c r="I330" s="4"/>
      <c r="J330" s="4"/>
      <c r="K330" s="4"/>
      <c r="L330" s="4"/>
      <c r="M330" s="4"/>
      <c r="N330" s="4"/>
      <c r="P330" s="4"/>
      <c r="Q330" s="4"/>
      <c r="R330" s="4"/>
    </row>
    <row r="331" spans="1:18" ht="16.5" customHeight="1">
      <c r="A331" s="4"/>
      <c r="B331" s="4"/>
      <c r="C331" s="34"/>
      <c r="D331" s="4"/>
      <c r="E331" s="4"/>
      <c r="F331" s="4"/>
      <c r="G331" s="4"/>
      <c r="H331" s="4"/>
      <c r="I331" s="4"/>
      <c r="J331" s="4"/>
      <c r="K331" s="4"/>
      <c r="L331" s="4"/>
      <c r="M331" s="4"/>
      <c r="N331" s="4"/>
      <c r="P331" s="4"/>
      <c r="Q331" s="4"/>
      <c r="R331" s="4"/>
    </row>
    <row r="332" spans="1:18" ht="16.5" customHeight="1">
      <c r="A332" s="4"/>
      <c r="B332" s="4"/>
      <c r="C332" s="34"/>
      <c r="D332" s="4"/>
      <c r="E332" s="4"/>
      <c r="F332" s="4"/>
      <c r="G332" s="4"/>
      <c r="H332" s="4"/>
      <c r="I332" s="4"/>
      <c r="J332" s="4"/>
      <c r="K332" s="4"/>
      <c r="L332" s="4"/>
      <c r="M332" s="4"/>
      <c r="N332" s="4"/>
      <c r="P332" s="4"/>
      <c r="Q332" s="4"/>
      <c r="R332" s="4"/>
    </row>
    <row r="333" spans="1:18" ht="16.5" customHeight="1">
      <c r="A333" s="4"/>
      <c r="B333" s="4"/>
      <c r="C333" s="34"/>
      <c r="D333" s="4"/>
      <c r="E333" s="4"/>
      <c r="F333" s="4"/>
      <c r="G333" s="4"/>
      <c r="H333" s="4"/>
      <c r="I333" s="4"/>
      <c r="J333" s="4"/>
      <c r="K333" s="4"/>
      <c r="L333" s="4"/>
      <c r="M333" s="4"/>
      <c r="N333" s="4"/>
      <c r="P333" s="4"/>
      <c r="Q333" s="4"/>
      <c r="R333" s="4"/>
    </row>
    <row r="334" spans="1:18" ht="16.5" customHeight="1">
      <c r="A334" s="4"/>
      <c r="B334" s="4"/>
      <c r="C334" s="34"/>
      <c r="D334" s="4"/>
      <c r="E334" s="4"/>
      <c r="F334" s="4"/>
      <c r="G334" s="4"/>
      <c r="H334" s="4"/>
      <c r="I334" s="4"/>
      <c r="J334" s="4"/>
      <c r="K334" s="4"/>
      <c r="L334" s="4"/>
      <c r="M334" s="4"/>
      <c r="N334" s="4"/>
      <c r="P334" s="4"/>
      <c r="Q334" s="4"/>
      <c r="R334" s="4"/>
    </row>
    <row r="335" spans="1:18" ht="16.5" customHeight="1">
      <c r="A335" s="4"/>
      <c r="B335" s="4"/>
      <c r="C335" s="34"/>
      <c r="D335" s="4"/>
      <c r="E335" s="4"/>
      <c r="F335" s="4"/>
      <c r="G335" s="4"/>
      <c r="H335" s="4"/>
      <c r="I335" s="4"/>
      <c r="J335" s="4"/>
      <c r="K335" s="4"/>
      <c r="L335" s="4"/>
      <c r="M335" s="4"/>
      <c r="N335" s="4"/>
      <c r="P335" s="4"/>
      <c r="Q335" s="4"/>
      <c r="R335" s="4"/>
    </row>
    <row r="336" spans="1:18" ht="16.5" customHeight="1">
      <c r="A336" s="4"/>
      <c r="B336" s="4"/>
      <c r="C336" s="34"/>
      <c r="D336" s="4"/>
      <c r="E336" s="4"/>
      <c r="F336" s="4"/>
      <c r="G336" s="4"/>
      <c r="H336" s="4"/>
      <c r="I336" s="4"/>
      <c r="J336" s="4"/>
      <c r="K336" s="4"/>
      <c r="L336" s="4"/>
      <c r="M336" s="4"/>
      <c r="N336" s="4"/>
      <c r="P336" s="4"/>
      <c r="Q336" s="4"/>
      <c r="R336" s="4"/>
    </row>
    <row r="337" spans="1:18" ht="16.5" customHeight="1">
      <c r="A337" s="4"/>
      <c r="B337" s="4"/>
      <c r="C337" s="34"/>
      <c r="D337" s="4"/>
      <c r="E337" s="4"/>
      <c r="F337" s="4"/>
      <c r="G337" s="4"/>
      <c r="H337" s="4"/>
      <c r="I337" s="4"/>
      <c r="J337" s="4"/>
      <c r="K337" s="4"/>
      <c r="L337" s="4"/>
      <c r="M337" s="4"/>
      <c r="N337" s="4"/>
      <c r="P337" s="4"/>
      <c r="Q337" s="4"/>
      <c r="R337" s="4"/>
    </row>
    <row r="338" spans="1:18" ht="16.5" customHeight="1">
      <c r="A338" s="4"/>
      <c r="B338" s="4"/>
      <c r="C338" s="34"/>
      <c r="D338" s="4"/>
      <c r="E338" s="4"/>
      <c r="F338" s="4"/>
      <c r="G338" s="4"/>
      <c r="H338" s="4"/>
      <c r="I338" s="4"/>
      <c r="J338" s="4"/>
      <c r="K338" s="4"/>
      <c r="L338" s="4"/>
      <c r="M338" s="4"/>
      <c r="N338" s="4"/>
      <c r="P338" s="4"/>
      <c r="Q338" s="4"/>
      <c r="R338" s="4"/>
    </row>
    <row r="339" spans="1:18" ht="16.5" customHeight="1">
      <c r="A339" s="4"/>
      <c r="B339" s="4"/>
      <c r="C339" s="34"/>
      <c r="D339" s="4"/>
      <c r="E339" s="4"/>
      <c r="F339" s="4"/>
      <c r="G339" s="4"/>
      <c r="H339" s="4"/>
      <c r="I339" s="4"/>
      <c r="J339" s="4"/>
      <c r="K339" s="4"/>
      <c r="L339" s="4"/>
      <c r="M339" s="4"/>
      <c r="N339" s="4"/>
      <c r="P339" s="4"/>
      <c r="Q339" s="4"/>
      <c r="R339" s="4"/>
    </row>
    <row r="340" spans="1:18" ht="16.5" customHeight="1">
      <c r="A340" s="4"/>
      <c r="B340" s="4"/>
      <c r="C340" s="34"/>
      <c r="D340" s="4"/>
      <c r="E340" s="4"/>
      <c r="F340" s="4"/>
      <c r="G340" s="4"/>
      <c r="H340" s="4"/>
      <c r="I340" s="4"/>
      <c r="J340" s="4"/>
      <c r="K340" s="4"/>
      <c r="L340" s="4"/>
      <c r="M340" s="4"/>
      <c r="N340" s="4"/>
      <c r="P340" s="4"/>
      <c r="Q340" s="4"/>
      <c r="R340" s="4"/>
    </row>
    <row r="341" spans="1:18" ht="16.5" customHeight="1">
      <c r="A341" s="4"/>
      <c r="B341" s="4"/>
      <c r="C341" s="34"/>
      <c r="D341" s="4"/>
      <c r="E341" s="4"/>
      <c r="F341" s="4"/>
      <c r="G341" s="4"/>
      <c r="H341" s="4"/>
      <c r="I341" s="4"/>
      <c r="J341" s="4"/>
      <c r="K341" s="4"/>
      <c r="L341" s="4"/>
      <c r="M341" s="4"/>
      <c r="N341" s="4"/>
      <c r="P341" s="4"/>
      <c r="Q341" s="4"/>
      <c r="R341" s="4"/>
    </row>
    <row r="342" spans="1:18" ht="16.5" customHeight="1">
      <c r="A342" s="4"/>
      <c r="B342" s="4"/>
      <c r="C342" s="34"/>
      <c r="D342" s="4"/>
      <c r="E342" s="4"/>
      <c r="F342" s="4"/>
      <c r="G342" s="4"/>
      <c r="H342" s="4"/>
      <c r="I342" s="4"/>
      <c r="J342" s="4"/>
      <c r="K342" s="4"/>
      <c r="L342" s="4"/>
      <c r="M342" s="4"/>
      <c r="N342" s="4"/>
      <c r="P342" s="4"/>
      <c r="Q342" s="4"/>
      <c r="R342" s="4"/>
    </row>
    <row r="343" spans="1:18" ht="16.5" customHeight="1">
      <c r="A343" s="4"/>
      <c r="B343" s="4"/>
      <c r="C343" s="34"/>
      <c r="D343" s="4"/>
      <c r="E343" s="4"/>
      <c r="F343" s="4"/>
      <c r="G343" s="4"/>
      <c r="H343" s="4"/>
      <c r="I343" s="4"/>
      <c r="J343" s="4"/>
      <c r="K343" s="4"/>
      <c r="L343" s="4"/>
      <c r="M343" s="4"/>
      <c r="N343" s="4"/>
      <c r="P343" s="4"/>
      <c r="Q343" s="4"/>
      <c r="R343" s="4"/>
    </row>
    <row r="344" spans="1:18" ht="16.5" customHeight="1">
      <c r="A344" s="4"/>
      <c r="B344" s="4"/>
      <c r="C344" s="34"/>
      <c r="D344" s="4"/>
      <c r="E344" s="4"/>
      <c r="F344" s="4"/>
      <c r="G344" s="4"/>
      <c r="H344" s="4"/>
      <c r="I344" s="4"/>
      <c r="J344" s="4"/>
      <c r="K344" s="4"/>
      <c r="L344" s="4"/>
      <c r="M344" s="4"/>
      <c r="N344" s="4"/>
      <c r="P344" s="4"/>
      <c r="Q344" s="4"/>
      <c r="R344" s="4"/>
    </row>
    <row r="345" spans="1:18" ht="16.5" customHeight="1">
      <c r="A345" s="4"/>
      <c r="B345" s="4"/>
      <c r="C345" s="34"/>
      <c r="D345" s="4"/>
      <c r="E345" s="4"/>
      <c r="F345" s="4"/>
      <c r="G345" s="4"/>
      <c r="H345" s="4"/>
      <c r="I345" s="4"/>
      <c r="J345" s="4"/>
      <c r="K345" s="4"/>
      <c r="L345" s="4"/>
      <c r="M345" s="4"/>
      <c r="N345" s="4"/>
      <c r="P345" s="4"/>
      <c r="Q345" s="4"/>
      <c r="R345" s="4"/>
    </row>
    <row r="346" spans="1:18" ht="16.5" customHeight="1">
      <c r="A346" s="4"/>
      <c r="B346" s="4"/>
      <c r="C346" s="34"/>
      <c r="D346" s="4"/>
      <c r="E346" s="4"/>
      <c r="F346" s="4"/>
      <c r="G346" s="4"/>
      <c r="H346" s="4"/>
      <c r="I346" s="4"/>
      <c r="J346" s="4"/>
      <c r="K346" s="4"/>
      <c r="L346" s="4"/>
      <c r="M346" s="4"/>
      <c r="N346" s="4"/>
      <c r="P346" s="4"/>
      <c r="Q346" s="4"/>
      <c r="R346" s="4"/>
    </row>
    <row r="347" spans="1:18" ht="16.5" customHeight="1">
      <c r="A347" s="4"/>
      <c r="B347" s="4"/>
      <c r="C347" s="34"/>
      <c r="D347" s="4"/>
      <c r="E347" s="4"/>
      <c r="F347" s="4"/>
      <c r="G347" s="4"/>
      <c r="H347" s="4"/>
      <c r="I347" s="4"/>
      <c r="J347" s="4"/>
      <c r="K347" s="4"/>
      <c r="L347" s="4"/>
      <c r="M347" s="4"/>
      <c r="N347" s="4"/>
      <c r="P347" s="4"/>
      <c r="Q347" s="4"/>
      <c r="R347" s="4"/>
    </row>
    <row r="348" spans="1:18" ht="16.5" customHeight="1">
      <c r="A348" s="4"/>
      <c r="B348" s="4"/>
      <c r="C348" s="34"/>
      <c r="D348" s="4"/>
      <c r="E348" s="4"/>
      <c r="F348" s="4"/>
      <c r="G348" s="4"/>
      <c r="H348" s="4"/>
      <c r="I348" s="4"/>
      <c r="J348" s="4"/>
      <c r="K348" s="4"/>
      <c r="L348" s="4"/>
      <c r="M348" s="4"/>
      <c r="N348" s="4"/>
      <c r="P348" s="4"/>
      <c r="Q348" s="4"/>
      <c r="R348" s="4"/>
    </row>
    <row r="349" spans="1:18" ht="16.5" customHeight="1">
      <c r="A349" s="4"/>
      <c r="B349" s="4"/>
      <c r="C349" s="34"/>
      <c r="D349" s="4"/>
      <c r="E349" s="4"/>
      <c r="F349" s="4"/>
      <c r="G349" s="4"/>
      <c r="H349" s="4"/>
      <c r="I349" s="4"/>
      <c r="J349" s="4"/>
      <c r="K349" s="4"/>
      <c r="L349" s="4"/>
      <c r="M349" s="4"/>
      <c r="N349" s="4"/>
      <c r="P349" s="4"/>
      <c r="Q349" s="4"/>
      <c r="R349" s="4"/>
    </row>
    <row r="350" spans="1:18" ht="16.5" customHeight="1">
      <c r="A350" s="4"/>
      <c r="B350" s="4"/>
      <c r="C350" s="34"/>
      <c r="D350" s="4"/>
      <c r="E350" s="4"/>
      <c r="F350" s="4"/>
      <c r="G350" s="4"/>
      <c r="H350" s="4"/>
      <c r="I350" s="4"/>
      <c r="J350" s="4"/>
      <c r="K350" s="4"/>
      <c r="L350" s="4"/>
      <c r="M350" s="4"/>
      <c r="N350" s="4"/>
      <c r="P350" s="4"/>
      <c r="Q350" s="4"/>
      <c r="R350" s="4"/>
    </row>
    <row r="351" spans="1:18" ht="16.5" customHeight="1">
      <c r="A351" s="4"/>
      <c r="B351" s="4"/>
      <c r="C351" s="34"/>
      <c r="D351" s="4"/>
      <c r="E351" s="4"/>
      <c r="F351" s="4"/>
      <c r="G351" s="4"/>
      <c r="H351" s="4"/>
      <c r="I351" s="4"/>
      <c r="J351" s="4"/>
      <c r="K351" s="4"/>
      <c r="L351" s="4"/>
      <c r="M351" s="4"/>
      <c r="N351" s="4"/>
      <c r="P351" s="4"/>
      <c r="Q351" s="4"/>
      <c r="R351" s="4"/>
    </row>
    <row r="352" spans="1:18" ht="16.5" customHeight="1">
      <c r="A352" s="4"/>
      <c r="B352" s="4"/>
      <c r="C352" s="34"/>
      <c r="D352" s="4"/>
      <c r="E352" s="4"/>
      <c r="F352" s="4"/>
      <c r="G352" s="4"/>
      <c r="H352" s="4"/>
      <c r="I352" s="4"/>
      <c r="J352" s="4"/>
      <c r="K352" s="4"/>
      <c r="L352" s="4"/>
      <c r="M352" s="4"/>
      <c r="N352" s="4"/>
      <c r="P352" s="4"/>
      <c r="Q352" s="4"/>
      <c r="R352" s="4"/>
    </row>
    <row r="353" spans="1:18" ht="16.5" customHeight="1">
      <c r="A353" s="4"/>
      <c r="B353" s="4"/>
      <c r="C353" s="34"/>
      <c r="D353" s="4"/>
      <c r="E353" s="4"/>
      <c r="F353" s="4"/>
      <c r="G353" s="4"/>
      <c r="H353" s="4"/>
      <c r="I353" s="4"/>
      <c r="J353" s="4"/>
      <c r="K353" s="4"/>
      <c r="L353" s="4"/>
      <c r="M353" s="4"/>
      <c r="N353" s="4"/>
      <c r="P353" s="4"/>
      <c r="Q353" s="4"/>
      <c r="R353" s="4"/>
    </row>
    <row r="354" spans="1:18" ht="16.5" customHeight="1">
      <c r="A354" s="4"/>
      <c r="B354" s="4"/>
      <c r="C354" s="34"/>
      <c r="D354" s="4"/>
      <c r="E354" s="4"/>
      <c r="F354" s="4"/>
      <c r="G354" s="4"/>
      <c r="H354" s="4"/>
      <c r="I354" s="4"/>
      <c r="J354" s="4"/>
      <c r="K354" s="4"/>
      <c r="L354" s="4"/>
      <c r="M354" s="4"/>
      <c r="N354" s="4"/>
      <c r="P354" s="4"/>
      <c r="Q354" s="4"/>
      <c r="R354" s="4"/>
    </row>
    <row r="355" spans="1:18" ht="16.5" customHeight="1">
      <c r="A355" s="4"/>
      <c r="B355" s="4"/>
      <c r="C355" s="34"/>
      <c r="D355" s="4"/>
      <c r="E355" s="4"/>
      <c r="F355" s="4"/>
      <c r="G355" s="4"/>
      <c r="H355" s="4"/>
      <c r="I355" s="4"/>
      <c r="J355" s="4"/>
      <c r="K355" s="4"/>
      <c r="L355" s="4"/>
      <c r="M355" s="4"/>
      <c r="N355" s="4"/>
      <c r="P355" s="4"/>
      <c r="Q355" s="4"/>
      <c r="R355" s="4"/>
    </row>
    <row r="356" spans="1:18" ht="16.5" customHeight="1">
      <c r="A356" s="4"/>
      <c r="B356" s="4"/>
      <c r="C356" s="34"/>
      <c r="D356" s="4"/>
      <c r="E356" s="4"/>
      <c r="F356" s="4"/>
      <c r="G356" s="4"/>
      <c r="H356" s="4"/>
      <c r="I356" s="4"/>
      <c r="J356" s="4"/>
      <c r="K356" s="4"/>
      <c r="L356" s="4"/>
      <c r="M356" s="4"/>
      <c r="N356" s="4"/>
      <c r="P356" s="4"/>
      <c r="Q356" s="4"/>
      <c r="R356" s="4"/>
    </row>
    <row r="357" spans="1:18" ht="16.5" customHeight="1">
      <c r="A357" s="4"/>
      <c r="B357" s="4"/>
      <c r="C357" s="34"/>
      <c r="D357" s="4"/>
      <c r="E357" s="4"/>
      <c r="F357" s="4"/>
      <c r="G357" s="4"/>
      <c r="H357" s="4"/>
      <c r="I357" s="4"/>
      <c r="J357" s="4"/>
      <c r="K357" s="4"/>
      <c r="L357" s="4"/>
      <c r="M357" s="4"/>
      <c r="N357" s="4"/>
      <c r="P357" s="4"/>
      <c r="Q357" s="4"/>
      <c r="R357" s="4"/>
    </row>
    <row r="358" spans="1:18" ht="16.5" customHeight="1">
      <c r="A358" s="4"/>
      <c r="B358" s="4"/>
      <c r="C358" s="34"/>
      <c r="D358" s="4"/>
      <c r="E358" s="4"/>
      <c r="F358" s="4"/>
      <c r="G358" s="4"/>
      <c r="H358" s="4"/>
      <c r="I358" s="4"/>
      <c r="J358" s="4"/>
      <c r="K358" s="4"/>
      <c r="L358" s="4"/>
      <c r="M358" s="4"/>
      <c r="N358" s="4"/>
      <c r="P358" s="4"/>
      <c r="Q358" s="4"/>
      <c r="R358" s="4"/>
    </row>
    <row r="359" spans="1:18" ht="16.5" customHeight="1">
      <c r="A359" s="4"/>
      <c r="B359" s="4"/>
      <c r="C359" s="34"/>
      <c r="D359" s="4"/>
      <c r="E359" s="4"/>
      <c r="F359" s="4"/>
      <c r="G359" s="4"/>
      <c r="H359" s="4"/>
      <c r="I359" s="4"/>
      <c r="J359" s="4"/>
      <c r="K359" s="4"/>
      <c r="L359" s="4"/>
      <c r="M359" s="4"/>
      <c r="N359" s="4"/>
      <c r="P359" s="4"/>
      <c r="Q359" s="4"/>
      <c r="R359" s="4"/>
    </row>
    <row r="360" spans="1:18" ht="16.5" customHeight="1">
      <c r="A360" s="4"/>
      <c r="B360" s="4"/>
      <c r="C360" s="34"/>
      <c r="D360" s="4"/>
      <c r="E360" s="4"/>
      <c r="F360" s="4"/>
      <c r="G360" s="4"/>
      <c r="H360" s="4"/>
      <c r="I360" s="4"/>
      <c r="J360" s="4"/>
      <c r="K360" s="4"/>
      <c r="L360" s="4"/>
      <c r="M360" s="4"/>
      <c r="N360" s="4"/>
      <c r="P360" s="4"/>
      <c r="Q360" s="4"/>
      <c r="R360" s="4"/>
    </row>
    <row r="361" spans="1:18" ht="16.5" customHeight="1">
      <c r="A361" s="4"/>
      <c r="B361" s="4"/>
      <c r="C361" s="34"/>
      <c r="D361" s="4"/>
      <c r="E361" s="4"/>
      <c r="F361" s="4"/>
      <c r="G361" s="4"/>
      <c r="H361" s="4"/>
      <c r="I361" s="4"/>
      <c r="J361" s="4"/>
      <c r="K361" s="4"/>
      <c r="L361" s="4"/>
      <c r="M361" s="4"/>
      <c r="N361" s="4"/>
      <c r="P361" s="4"/>
      <c r="Q361" s="4"/>
      <c r="R361" s="4"/>
    </row>
    <row r="362" spans="1:18" ht="16.5" customHeight="1">
      <c r="A362" s="4"/>
      <c r="B362" s="4"/>
      <c r="C362" s="34"/>
      <c r="D362" s="4"/>
      <c r="E362" s="4"/>
      <c r="F362" s="4"/>
      <c r="G362" s="4"/>
      <c r="H362" s="4"/>
      <c r="I362" s="4"/>
      <c r="J362" s="4"/>
      <c r="K362" s="4"/>
      <c r="L362" s="4"/>
      <c r="M362" s="4"/>
      <c r="N362" s="4"/>
      <c r="P362" s="4"/>
      <c r="Q362" s="4"/>
      <c r="R362" s="4"/>
    </row>
    <row r="363" spans="1:18" ht="16.5" customHeight="1">
      <c r="A363" s="4"/>
      <c r="B363" s="4"/>
      <c r="C363" s="34"/>
      <c r="D363" s="4"/>
      <c r="E363" s="4"/>
      <c r="F363" s="4"/>
      <c r="G363" s="4"/>
      <c r="H363" s="4"/>
      <c r="I363" s="4"/>
      <c r="J363" s="4"/>
      <c r="K363" s="4"/>
      <c r="L363" s="4"/>
      <c r="M363" s="4"/>
      <c r="N363" s="4"/>
      <c r="P363" s="4"/>
      <c r="Q363" s="4"/>
      <c r="R363" s="4"/>
    </row>
    <row r="364" spans="1:18" ht="16.5" customHeight="1">
      <c r="A364" s="4"/>
      <c r="B364" s="4"/>
      <c r="C364" s="34"/>
      <c r="D364" s="4"/>
      <c r="E364" s="4"/>
      <c r="F364" s="4"/>
      <c r="G364" s="4"/>
      <c r="H364" s="4"/>
      <c r="I364" s="4"/>
      <c r="J364" s="4"/>
      <c r="K364" s="4"/>
      <c r="L364" s="4"/>
      <c r="M364" s="4"/>
      <c r="N364" s="4"/>
      <c r="P364" s="4"/>
      <c r="Q364" s="4"/>
      <c r="R364" s="4"/>
    </row>
    <row r="365" spans="1:18" ht="16.5" customHeight="1">
      <c r="A365" s="4"/>
      <c r="B365" s="4"/>
      <c r="C365" s="34"/>
      <c r="D365" s="4"/>
      <c r="E365" s="4"/>
      <c r="F365" s="4"/>
      <c r="G365" s="4"/>
      <c r="H365" s="4"/>
      <c r="I365" s="4"/>
      <c r="J365" s="4"/>
      <c r="K365" s="4"/>
      <c r="L365" s="4"/>
      <c r="M365" s="4"/>
      <c r="N365" s="4"/>
      <c r="P365" s="4"/>
      <c r="Q365" s="4"/>
      <c r="R365" s="4"/>
    </row>
    <row r="366" spans="1:18" ht="16.5" customHeight="1">
      <c r="A366" s="4"/>
      <c r="B366" s="4"/>
      <c r="C366" s="34"/>
      <c r="D366" s="4"/>
      <c r="E366" s="4"/>
      <c r="F366" s="4"/>
      <c r="G366" s="4"/>
      <c r="H366" s="4"/>
      <c r="I366" s="4"/>
      <c r="J366" s="4"/>
      <c r="K366" s="4"/>
      <c r="L366" s="4"/>
      <c r="M366" s="4"/>
      <c r="N366" s="4"/>
      <c r="P366" s="4"/>
      <c r="Q366" s="4"/>
      <c r="R366" s="4"/>
    </row>
    <row r="367" spans="1:18" ht="16.5" customHeight="1">
      <c r="A367" s="4"/>
      <c r="B367" s="4"/>
      <c r="C367" s="34"/>
      <c r="D367" s="4"/>
      <c r="E367" s="4"/>
      <c r="F367" s="4"/>
      <c r="G367" s="4"/>
      <c r="H367" s="4"/>
      <c r="I367" s="4"/>
      <c r="J367" s="4"/>
      <c r="K367" s="4"/>
      <c r="L367" s="4"/>
      <c r="M367" s="4"/>
      <c r="N367" s="4"/>
      <c r="P367" s="4"/>
      <c r="Q367" s="4"/>
      <c r="R367" s="4"/>
    </row>
    <row r="368" spans="1:18" ht="16.5" customHeight="1">
      <c r="A368" s="4"/>
      <c r="B368" s="4"/>
      <c r="C368" s="34"/>
      <c r="D368" s="4"/>
      <c r="E368" s="4"/>
      <c r="F368" s="4"/>
      <c r="G368" s="4"/>
      <c r="H368" s="4"/>
      <c r="I368" s="4"/>
      <c r="J368" s="4"/>
      <c r="K368" s="4"/>
      <c r="L368" s="4"/>
      <c r="M368" s="4"/>
      <c r="N368" s="4"/>
      <c r="P368" s="4"/>
      <c r="Q368" s="4"/>
      <c r="R368" s="4"/>
    </row>
    <row r="369" spans="1:18" ht="16.5" customHeight="1">
      <c r="A369" s="4"/>
      <c r="B369" s="4"/>
      <c r="C369" s="34"/>
      <c r="D369" s="4"/>
      <c r="E369" s="4"/>
      <c r="F369" s="4"/>
      <c r="G369" s="4"/>
      <c r="H369" s="4"/>
      <c r="I369" s="4"/>
      <c r="J369" s="4"/>
      <c r="K369" s="4"/>
      <c r="L369" s="4"/>
      <c r="M369" s="4"/>
      <c r="N369" s="4"/>
      <c r="P369" s="4"/>
      <c r="Q369" s="4"/>
      <c r="R369" s="4"/>
    </row>
    <row r="370" spans="1:18" ht="16.5" customHeight="1">
      <c r="A370" s="4"/>
      <c r="B370" s="4"/>
      <c r="C370" s="34"/>
      <c r="D370" s="4"/>
      <c r="E370" s="4"/>
      <c r="F370" s="4"/>
      <c r="G370" s="4"/>
      <c r="H370" s="4"/>
      <c r="I370" s="4"/>
      <c r="J370" s="4"/>
      <c r="K370" s="4"/>
      <c r="L370" s="4"/>
      <c r="M370" s="4"/>
      <c r="N370" s="4"/>
      <c r="P370" s="4"/>
      <c r="Q370" s="4"/>
      <c r="R370" s="4"/>
    </row>
    <row r="371" spans="1:18" ht="16.5" customHeight="1">
      <c r="A371" s="4"/>
      <c r="B371" s="4"/>
      <c r="C371" s="34"/>
      <c r="D371" s="4"/>
      <c r="E371" s="4"/>
      <c r="F371" s="4"/>
      <c r="G371" s="4"/>
      <c r="H371" s="4"/>
      <c r="I371" s="4"/>
      <c r="J371" s="4"/>
      <c r="K371" s="4"/>
      <c r="L371" s="4"/>
      <c r="M371" s="4"/>
      <c r="N371" s="4"/>
      <c r="P371" s="4"/>
      <c r="Q371" s="4"/>
      <c r="R371" s="4"/>
    </row>
    <row r="372" spans="1:18" ht="16.5" customHeight="1">
      <c r="A372" s="4"/>
      <c r="B372" s="4"/>
      <c r="C372" s="34"/>
      <c r="D372" s="4"/>
      <c r="E372" s="4"/>
      <c r="F372" s="4"/>
      <c r="G372" s="4"/>
      <c r="H372" s="4"/>
      <c r="I372" s="4"/>
      <c r="J372" s="4"/>
      <c r="K372" s="4"/>
      <c r="L372" s="4"/>
      <c r="M372" s="4"/>
      <c r="N372" s="4"/>
      <c r="P372" s="4"/>
      <c r="Q372" s="4"/>
      <c r="R372" s="4"/>
    </row>
    <row r="373" spans="1:18" ht="16.5" customHeight="1">
      <c r="A373" s="4"/>
      <c r="B373" s="4"/>
      <c r="C373" s="34"/>
      <c r="D373" s="4"/>
      <c r="E373" s="4"/>
      <c r="F373" s="4"/>
      <c r="G373" s="4"/>
      <c r="H373" s="4"/>
      <c r="I373" s="4"/>
      <c r="J373" s="4"/>
      <c r="K373" s="4"/>
      <c r="L373" s="4"/>
      <c r="M373" s="4"/>
      <c r="N373" s="4"/>
      <c r="P373" s="4"/>
      <c r="Q373" s="4"/>
      <c r="R373" s="4"/>
    </row>
    <row r="374" spans="1:18" ht="16.5" customHeight="1">
      <c r="A374" s="4"/>
      <c r="B374" s="4"/>
      <c r="C374" s="34"/>
      <c r="D374" s="4"/>
      <c r="E374" s="4"/>
      <c r="F374" s="4"/>
      <c r="G374" s="4"/>
      <c r="H374" s="4"/>
      <c r="I374" s="4"/>
      <c r="J374" s="4"/>
      <c r="K374" s="4"/>
      <c r="L374" s="4"/>
      <c r="M374" s="4"/>
      <c r="N374" s="4"/>
      <c r="P374" s="4"/>
      <c r="Q374" s="4"/>
      <c r="R374" s="4"/>
    </row>
    <row r="375" spans="1:18" ht="16.5" customHeight="1">
      <c r="A375" s="4"/>
      <c r="B375" s="4"/>
      <c r="C375" s="34"/>
      <c r="D375" s="4"/>
      <c r="E375" s="4"/>
      <c r="F375" s="4"/>
      <c r="G375" s="4"/>
      <c r="H375" s="4"/>
      <c r="I375" s="4"/>
      <c r="J375" s="4"/>
      <c r="K375" s="4"/>
      <c r="L375" s="4"/>
      <c r="M375" s="4"/>
      <c r="N375" s="4"/>
      <c r="P375" s="4"/>
      <c r="Q375" s="4"/>
      <c r="R375" s="4"/>
    </row>
    <row r="376" spans="1:18" ht="16.5" customHeight="1">
      <c r="A376" s="4"/>
      <c r="B376" s="4"/>
      <c r="C376" s="34"/>
      <c r="D376" s="4"/>
      <c r="E376" s="4"/>
      <c r="F376" s="4"/>
      <c r="G376" s="4"/>
      <c r="H376" s="4"/>
      <c r="I376" s="4"/>
      <c r="J376" s="4"/>
      <c r="K376" s="4"/>
      <c r="L376" s="4"/>
      <c r="M376" s="4"/>
      <c r="N376" s="4"/>
      <c r="P376" s="4"/>
      <c r="Q376" s="4"/>
      <c r="R376" s="4"/>
    </row>
    <row r="377" spans="1:18" ht="16.5" customHeight="1">
      <c r="A377" s="4"/>
      <c r="B377" s="4"/>
      <c r="C377" s="34"/>
      <c r="D377" s="4"/>
      <c r="E377" s="4"/>
      <c r="F377" s="4"/>
      <c r="G377" s="4"/>
      <c r="H377" s="4"/>
      <c r="I377" s="4"/>
      <c r="J377" s="4"/>
      <c r="K377" s="4"/>
      <c r="L377" s="4"/>
      <c r="M377" s="4"/>
      <c r="N377" s="4"/>
      <c r="P377" s="4"/>
      <c r="Q377" s="4"/>
      <c r="R377" s="4"/>
    </row>
    <row r="378" spans="1:18" ht="16.5" customHeight="1">
      <c r="A378" s="4"/>
      <c r="B378" s="4"/>
      <c r="C378" s="34"/>
      <c r="D378" s="4"/>
      <c r="E378" s="4"/>
      <c r="F378" s="4"/>
      <c r="G378" s="4"/>
      <c r="H378" s="4"/>
      <c r="I378" s="4"/>
      <c r="J378" s="4"/>
      <c r="K378" s="4"/>
      <c r="L378" s="4"/>
      <c r="M378" s="4"/>
      <c r="N378" s="4"/>
      <c r="P378" s="4"/>
      <c r="Q378" s="4"/>
      <c r="R378" s="4"/>
    </row>
    <row r="379" spans="1:18" ht="16.5" customHeight="1">
      <c r="A379" s="4"/>
      <c r="B379" s="4"/>
      <c r="C379" s="34"/>
      <c r="D379" s="4"/>
      <c r="E379" s="4"/>
      <c r="F379" s="4"/>
      <c r="G379" s="4"/>
      <c r="H379" s="4"/>
      <c r="I379" s="4"/>
      <c r="J379" s="4"/>
      <c r="K379" s="4"/>
      <c r="L379" s="4"/>
      <c r="M379" s="4"/>
      <c r="N379" s="4"/>
      <c r="P379" s="4"/>
      <c r="Q379" s="4"/>
      <c r="R379" s="4"/>
    </row>
    <row r="380" spans="1:18" ht="16.5" customHeight="1">
      <c r="A380" s="4"/>
      <c r="B380" s="4"/>
      <c r="C380" s="34"/>
      <c r="D380" s="4"/>
      <c r="E380" s="4"/>
      <c r="F380" s="4"/>
      <c r="G380" s="4"/>
      <c r="H380" s="4"/>
      <c r="I380" s="4"/>
      <c r="J380" s="4"/>
      <c r="K380" s="4"/>
      <c r="L380" s="4"/>
      <c r="M380" s="4"/>
      <c r="N380" s="4"/>
      <c r="P380" s="4"/>
      <c r="Q380" s="4"/>
      <c r="R380" s="4"/>
    </row>
    <row r="381" spans="1:18" ht="16.5" customHeight="1">
      <c r="A381" s="4"/>
      <c r="B381" s="4"/>
      <c r="C381" s="34"/>
      <c r="D381" s="4"/>
      <c r="E381" s="4"/>
      <c r="F381" s="4"/>
      <c r="G381" s="4"/>
      <c r="H381" s="4"/>
      <c r="I381" s="4"/>
      <c r="J381" s="4"/>
      <c r="K381" s="4"/>
      <c r="L381" s="4"/>
      <c r="M381" s="4"/>
      <c r="N381" s="4"/>
      <c r="P381" s="4"/>
      <c r="Q381" s="4"/>
      <c r="R381" s="4"/>
    </row>
    <row r="382" spans="1:18" ht="16.5" customHeight="1">
      <c r="A382" s="4"/>
      <c r="B382" s="4"/>
      <c r="C382" s="34"/>
      <c r="D382" s="4"/>
      <c r="E382" s="4"/>
      <c r="F382" s="4"/>
      <c r="G382" s="4"/>
      <c r="H382" s="4"/>
      <c r="I382" s="4"/>
      <c r="J382" s="4"/>
      <c r="K382" s="4"/>
      <c r="L382" s="4"/>
      <c r="M382" s="4"/>
      <c r="N382" s="4"/>
      <c r="P382" s="4"/>
      <c r="Q382" s="4"/>
      <c r="R382" s="4"/>
    </row>
    <row r="383" spans="1:18" ht="16.5" customHeight="1">
      <c r="A383" s="4"/>
      <c r="B383" s="4"/>
      <c r="C383" s="34"/>
      <c r="D383" s="4"/>
      <c r="E383" s="4"/>
      <c r="F383" s="4"/>
      <c r="G383" s="4"/>
      <c r="H383" s="4"/>
      <c r="I383" s="4"/>
      <c r="J383" s="4"/>
      <c r="K383" s="4"/>
      <c r="L383" s="4"/>
      <c r="M383" s="4"/>
      <c r="N383" s="4"/>
      <c r="P383" s="4"/>
      <c r="Q383" s="4"/>
      <c r="R383" s="4"/>
    </row>
    <row r="384" spans="1:18" ht="16.5" customHeight="1">
      <c r="A384" s="4"/>
      <c r="B384" s="4"/>
      <c r="C384" s="34"/>
      <c r="D384" s="4"/>
      <c r="E384" s="4"/>
      <c r="F384" s="4"/>
      <c r="G384" s="4"/>
      <c r="H384" s="4"/>
      <c r="I384" s="4"/>
      <c r="J384" s="4"/>
      <c r="K384" s="4"/>
      <c r="L384" s="4"/>
      <c r="M384" s="4"/>
      <c r="N384" s="4"/>
      <c r="P384" s="4"/>
      <c r="Q384" s="4"/>
      <c r="R384" s="4"/>
    </row>
    <row r="385" spans="1:18" ht="16.5" customHeight="1">
      <c r="A385" s="4"/>
      <c r="B385" s="4"/>
      <c r="C385" s="34"/>
      <c r="D385" s="4"/>
      <c r="E385" s="4"/>
      <c r="F385" s="4"/>
      <c r="G385" s="4"/>
      <c r="H385" s="4"/>
      <c r="I385" s="4"/>
      <c r="J385" s="4"/>
      <c r="K385" s="4"/>
      <c r="L385" s="4"/>
      <c r="M385" s="4"/>
      <c r="N385" s="4"/>
      <c r="P385" s="4"/>
      <c r="Q385" s="4"/>
      <c r="R385" s="4"/>
    </row>
    <row r="386" spans="1:18" ht="16.5" customHeight="1">
      <c r="A386" s="4"/>
      <c r="B386" s="4"/>
      <c r="C386" s="34"/>
      <c r="D386" s="4"/>
      <c r="E386" s="4"/>
      <c r="F386" s="4"/>
      <c r="G386" s="4"/>
      <c r="H386" s="4"/>
      <c r="I386" s="4"/>
      <c r="J386" s="4"/>
      <c r="K386" s="4"/>
      <c r="L386" s="4"/>
      <c r="M386" s="4"/>
      <c r="N386" s="4"/>
      <c r="P386" s="4"/>
      <c r="Q386" s="4"/>
      <c r="R386" s="4"/>
    </row>
    <row r="387" spans="1:18" ht="16.5" customHeight="1">
      <c r="A387" s="4"/>
      <c r="B387" s="4"/>
      <c r="C387" s="34"/>
      <c r="D387" s="4"/>
      <c r="E387" s="4"/>
      <c r="F387" s="4"/>
      <c r="G387" s="4"/>
      <c r="H387" s="4"/>
      <c r="I387" s="4"/>
      <c r="J387" s="4"/>
      <c r="K387" s="4"/>
      <c r="L387" s="4"/>
      <c r="M387" s="4"/>
      <c r="N387" s="4"/>
      <c r="P387" s="4"/>
      <c r="Q387" s="4"/>
      <c r="R387" s="4"/>
    </row>
    <row r="388" spans="1:18" ht="16.5" customHeight="1">
      <c r="A388" s="4"/>
      <c r="B388" s="4"/>
      <c r="C388" s="34"/>
      <c r="D388" s="4"/>
      <c r="E388" s="4"/>
      <c r="F388" s="4"/>
      <c r="G388" s="4"/>
      <c r="H388" s="4"/>
      <c r="I388" s="4"/>
      <c r="J388" s="4"/>
      <c r="K388" s="4"/>
      <c r="L388" s="4"/>
      <c r="M388" s="4"/>
      <c r="N388" s="4"/>
      <c r="P388" s="4"/>
      <c r="Q388" s="4"/>
      <c r="R388" s="4"/>
    </row>
    <row r="389" spans="1:18" ht="16.5" customHeight="1">
      <c r="A389" s="4"/>
      <c r="B389" s="4"/>
      <c r="C389" s="34"/>
      <c r="D389" s="4"/>
      <c r="E389" s="4"/>
      <c r="F389" s="4"/>
      <c r="G389" s="4"/>
      <c r="H389" s="4"/>
      <c r="I389" s="4"/>
      <c r="J389" s="4"/>
      <c r="K389" s="4"/>
      <c r="L389" s="4"/>
      <c r="M389" s="4"/>
      <c r="N389" s="4"/>
      <c r="P389" s="4"/>
      <c r="Q389" s="4"/>
      <c r="R389" s="4"/>
    </row>
    <row r="390" spans="1:18" ht="16.5" customHeight="1">
      <c r="A390" s="4"/>
      <c r="B390" s="4"/>
      <c r="C390" s="34"/>
      <c r="D390" s="4"/>
      <c r="E390" s="4"/>
      <c r="F390" s="4"/>
      <c r="G390" s="4"/>
      <c r="H390" s="4"/>
      <c r="I390" s="4"/>
      <c r="J390" s="4"/>
      <c r="K390" s="4"/>
      <c r="L390" s="4"/>
      <c r="M390" s="4"/>
      <c r="N390" s="4"/>
      <c r="P390" s="4"/>
      <c r="Q390" s="4"/>
      <c r="R390" s="4"/>
    </row>
    <row r="391" spans="1:18" ht="16.5" customHeight="1">
      <c r="A391" s="4"/>
      <c r="B391" s="4"/>
      <c r="C391" s="34"/>
      <c r="D391" s="4"/>
      <c r="E391" s="4"/>
      <c r="F391" s="4"/>
      <c r="G391" s="4"/>
      <c r="H391" s="4"/>
      <c r="I391" s="4"/>
      <c r="J391" s="4"/>
      <c r="K391" s="4"/>
      <c r="L391" s="4"/>
      <c r="M391" s="4"/>
      <c r="N391" s="4"/>
      <c r="P391" s="4"/>
      <c r="Q391" s="4"/>
      <c r="R391" s="4"/>
    </row>
    <row r="392" spans="1:18" ht="16.5" customHeight="1">
      <c r="A392" s="4"/>
      <c r="B392" s="4"/>
      <c r="C392" s="34"/>
      <c r="D392" s="4"/>
      <c r="E392" s="4"/>
      <c r="F392" s="4"/>
      <c r="G392" s="4"/>
      <c r="H392" s="4"/>
      <c r="I392" s="4"/>
      <c r="J392" s="4"/>
      <c r="K392" s="4"/>
      <c r="L392" s="4"/>
      <c r="M392" s="4"/>
      <c r="N392" s="4"/>
      <c r="P392" s="4"/>
      <c r="Q392" s="4"/>
      <c r="R392" s="4"/>
    </row>
    <row r="393" spans="1:18" ht="16.5" customHeight="1">
      <c r="A393" s="4"/>
      <c r="B393" s="4"/>
      <c r="C393" s="34"/>
      <c r="D393" s="4"/>
      <c r="E393" s="4"/>
      <c r="F393" s="4"/>
      <c r="G393" s="4"/>
      <c r="H393" s="4"/>
      <c r="I393" s="4"/>
      <c r="J393" s="4"/>
      <c r="K393" s="4"/>
      <c r="L393" s="4"/>
      <c r="M393" s="4"/>
      <c r="N393" s="4"/>
      <c r="P393" s="4"/>
      <c r="Q393" s="4"/>
      <c r="R393" s="4"/>
    </row>
    <row r="394" spans="1:18" ht="16.5" customHeight="1">
      <c r="A394" s="4"/>
      <c r="B394" s="4"/>
      <c r="C394" s="34"/>
      <c r="D394" s="4"/>
      <c r="E394" s="4"/>
      <c r="F394" s="4"/>
      <c r="G394" s="4"/>
      <c r="H394" s="4"/>
      <c r="I394" s="4"/>
      <c r="J394" s="4"/>
      <c r="K394" s="4"/>
      <c r="L394" s="4"/>
      <c r="M394" s="4"/>
      <c r="N394" s="4"/>
      <c r="P394" s="4"/>
      <c r="Q394" s="4"/>
      <c r="R394" s="4"/>
    </row>
    <row r="395" spans="1:18" ht="16.5" customHeight="1">
      <c r="A395" s="4"/>
      <c r="B395" s="4"/>
      <c r="C395" s="34"/>
      <c r="D395" s="4"/>
      <c r="E395" s="4"/>
      <c r="F395" s="4"/>
      <c r="G395" s="4"/>
      <c r="H395" s="4"/>
      <c r="I395" s="4"/>
      <c r="J395" s="4"/>
      <c r="K395" s="4"/>
      <c r="L395" s="4"/>
      <c r="M395" s="4"/>
      <c r="N395" s="4"/>
      <c r="P395" s="4"/>
      <c r="Q395" s="4"/>
      <c r="R395" s="4"/>
    </row>
    <row r="396" spans="1:18" ht="16.5" customHeight="1">
      <c r="A396" s="4"/>
      <c r="B396" s="4"/>
      <c r="C396" s="34"/>
      <c r="D396" s="4"/>
      <c r="E396" s="4"/>
      <c r="F396" s="4"/>
      <c r="G396" s="4"/>
      <c r="H396" s="4"/>
      <c r="I396" s="4"/>
      <c r="J396" s="4"/>
      <c r="K396" s="4"/>
      <c r="L396" s="4"/>
      <c r="M396" s="4"/>
      <c r="N396" s="4"/>
      <c r="P396" s="4"/>
      <c r="Q396" s="4"/>
      <c r="R396" s="4"/>
    </row>
    <row r="397" spans="1:18" ht="16.5" customHeight="1">
      <c r="A397" s="4"/>
      <c r="B397" s="4"/>
      <c r="C397" s="34"/>
      <c r="D397" s="4"/>
      <c r="E397" s="4"/>
      <c r="F397" s="4"/>
      <c r="G397" s="4"/>
      <c r="H397" s="4"/>
      <c r="I397" s="4"/>
      <c r="J397" s="4"/>
      <c r="K397" s="4"/>
      <c r="L397" s="4"/>
      <c r="M397" s="4"/>
      <c r="N397" s="4"/>
      <c r="P397" s="4"/>
      <c r="Q397" s="4"/>
      <c r="R397" s="4"/>
    </row>
    <row r="398" spans="1:18" ht="16.5" customHeight="1">
      <c r="A398" s="4"/>
      <c r="B398" s="4"/>
      <c r="C398" s="34"/>
      <c r="D398" s="4"/>
      <c r="E398" s="4"/>
      <c r="F398" s="4"/>
      <c r="G398" s="4"/>
      <c r="H398" s="4"/>
      <c r="I398" s="4"/>
      <c r="J398" s="4"/>
      <c r="K398" s="4"/>
      <c r="L398" s="4"/>
      <c r="M398" s="4"/>
      <c r="N398" s="4"/>
      <c r="P398" s="4"/>
      <c r="Q398" s="4"/>
      <c r="R398" s="4"/>
    </row>
    <row r="399" spans="1:18" ht="16.5" customHeight="1">
      <c r="A399" s="4"/>
      <c r="B399" s="4"/>
      <c r="C399" s="34"/>
      <c r="D399" s="4"/>
      <c r="E399" s="4"/>
      <c r="F399" s="4"/>
      <c r="G399" s="4"/>
      <c r="H399" s="4"/>
      <c r="I399" s="4"/>
      <c r="J399" s="4"/>
      <c r="K399" s="4"/>
      <c r="L399" s="4"/>
      <c r="M399" s="4"/>
      <c r="N399" s="4"/>
      <c r="P399" s="4"/>
      <c r="Q399" s="4"/>
      <c r="R399" s="4"/>
    </row>
    <row r="400" spans="1:18" ht="16.5" customHeight="1">
      <c r="A400" s="4"/>
      <c r="B400" s="4"/>
      <c r="C400" s="34"/>
      <c r="D400" s="4"/>
      <c r="E400" s="4"/>
      <c r="F400" s="4"/>
      <c r="G400" s="4"/>
      <c r="H400" s="4"/>
      <c r="I400" s="4"/>
      <c r="J400" s="4"/>
      <c r="K400" s="4"/>
      <c r="L400" s="4"/>
      <c r="M400" s="4"/>
      <c r="N400" s="4"/>
      <c r="P400" s="4"/>
      <c r="Q400" s="4"/>
      <c r="R400" s="4"/>
    </row>
    <row r="401" spans="1:18" ht="16.5" customHeight="1">
      <c r="A401" s="4"/>
      <c r="B401" s="4"/>
      <c r="C401" s="34"/>
      <c r="D401" s="4"/>
      <c r="E401" s="4"/>
      <c r="F401" s="4"/>
      <c r="G401" s="4"/>
      <c r="H401" s="4"/>
      <c r="I401" s="4"/>
      <c r="J401" s="4"/>
      <c r="K401" s="4"/>
      <c r="L401" s="4"/>
      <c r="M401" s="4"/>
      <c r="N401" s="4"/>
      <c r="P401" s="4"/>
      <c r="Q401" s="4"/>
      <c r="R401" s="4"/>
    </row>
    <row r="402" spans="1:18" ht="16.5" customHeight="1">
      <c r="A402" s="4"/>
      <c r="B402" s="4"/>
      <c r="C402" s="34"/>
      <c r="D402" s="4"/>
      <c r="E402" s="4"/>
      <c r="F402" s="4"/>
      <c r="G402" s="4"/>
      <c r="H402" s="4"/>
      <c r="I402" s="4"/>
      <c r="J402" s="4"/>
      <c r="K402" s="4"/>
      <c r="L402" s="4"/>
      <c r="M402" s="4"/>
      <c r="N402" s="4"/>
      <c r="P402" s="4"/>
      <c r="Q402" s="4"/>
      <c r="R402" s="4"/>
    </row>
    <row r="403" spans="1:18" ht="16.5" customHeight="1">
      <c r="A403" s="4"/>
      <c r="B403" s="4"/>
      <c r="C403" s="34"/>
      <c r="D403" s="4"/>
      <c r="E403" s="4"/>
      <c r="F403" s="4"/>
      <c r="G403" s="4"/>
      <c r="H403" s="4"/>
      <c r="I403" s="4"/>
      <c r="J403" s="4"/>
      <c r="K403" s="4"/>
      <c r="L403" s="4"/>
      <c r="M403" s="4"/>
      <c r="N403" s="4"/>
      <c r="P403" s="4"/>
      <c r="Q403" s="4"/>
      <c r="R403" s="4"/>
    </row>
    <row r="404" spans="1:18" ht="16.5" customHeight="1">
      <c r="A404" s="4"/>
      <c r="B404" s="4"/>
      <c r="C404" s="34"/>
      <c r="D404" s="4"/>
      <c r="E404" s="4"/>
      <c r="F404" s="4"/>
      <c r="G404" s="4"/>
      <c r="H404" s="4"/>
      <c r="I404" s="4"/>
      <c r="J404" s="4"/>
      <c r="K404" s="4"/>
      <c r="L404" s="4"/>
      <c r="M404" s="4"/>
      <c r="N404" s="4"/>
      <c r="P404" s="4"/>
      <c r="Q404" s="4"/>
      <c r="R404" s="4"/>
    </row>
    <row r="405" spans="1:18" ht="16.5" customHeight="1">
      <c r="A405" s="4"/>
      <c r="B405" s="4"/>
      <c r="C405" s="34"/>
      <c r="D405" s="4"/>
      <c r="E405" s="4"/>
      <c r="F405" s="4"/>
      <c r="G405" s="4"/>
      <c r="H405" s="4"/>
      <c r="I405" s="4"/>
      <c r="J405" s="4"/>
      <c r="K405" s="4"/>
      <c r="L405" s="4"/>
      <c r="M405" s="4"/>
      <c r="N405" s="4"/>
      <c r="P405" s="4"/>
      <c r="Q405" s="4"/>
      <c r="R405" s="4"/>
    </row>
    <row r="406" spans="1:18" ht="16.5" customHeight="1">
      <c r="A406" s="4"/>
      <c r="B406" s="4"/>
      <c r="C406" s="34"/>
      <c r="D406" s="4"/>
      <c r="E406" s="4"/>
      <c r="F406" s="4"/>
      <c r="G406" s="4"/>
      <c r="H406" s="4"/>
      <c r="I406" s="4"/>
      <c r="J406" s="4"/>
      <c r="K406" s="4"/>
      <c r="L406" s="4"/>
      <c r="M406" s="4"/>
      <c r="N406" s="4"/>
      <c r="P406" s="4"/>
      <c r="Q406" s="4"/>
      <c r="R406" s="4"/>
    </row>
    <row r="407" spans="1:18" ht="16.5" customHeight="1">
      <c r="A407" s="4"/>
      <c r="B407" s="4"/>
      <c r="C407" s="34"/>
      <c r="D407" s="4"/>
      <c r="E407" s="4"/>
      <c r="F407" s="4"/>
      <c r="G407" s="4"/>
      <c r="H407" s="4"/>
      <c r="I407" s="4"/>
      <c r="J407" s="4"/>
      <c r="K407" s="4"/>
      <c r="L407" s="4"/>
      <c r="M407" s="4"/>
      <c r="N407" s="4"/>
      <c r="P407" s="4"/>
      <c r="Q407" s="4"/>
      <c r="R407" s="4"/>
    </row>
    <row r="408" spans="1:18" ht="16.5" customHeight="1">
      <c r="A408" s="4"/>
      <c r="B408" s="4"/>
      <c r="C408" s="34"/>
      <c r="D408" s="4"/>
      <c r="E408" s="4"/>
      <c r="F408" s="4"/>
      <c r="G408" s="4"/>
      <c r="H408" s="4"/>
      <c r="I408" s="4"/>
      <c r="J408" s="4"/>
      <c r="K408" s="4"/>
      <c r="L408" s="4"/>
      <c r="M408" s="4"/>
      <c r="N408" s="4"/>
      <c r="P408" s="4"/>
      <c r="Q408" s="4"/>
      <c r="R408" s="4"/>
    </row>
    <row r="409" spans="1:18" ht="16.5" customHeight="1">
      <c r="A409" s="4"/>
      <c r="B409" s="4"/>
      <c r="C409" s="34"/>
      <c r="D409" s="4"/>
      <c r="E409" s="4"/>
      <c r="F409" s="4"/>
      <c r="G409" s="4"/>
      <c r="H409" s="4"/>
      <c r="I409" s="4"/>
      <c r="J409" s="4"/>
      <c r="K409" s="4"/>
      <c r="L409" s="4"/>
      <c r="M409" s="4"/>
      <c r="N409" s="4"/>
      <c r="P409" s="4"/>
      <c r="Q409" s="4"/>
      <c r="R409" s="4"/>
    </row>
    <row r="410" spans="1:18" ht="16.5" customHeight="1">
      <c r="A410" s="4"/>
      <c r="B410" s="4"/>
      <c r="C410" s="34"/>
      <c r="D410" s="4"/>
      <c r="E410" s="4"/>
      <c r="F410" s="4"/>
      <c r="G410" s="4"/>
      <c r="H410" s="4"/>
      <c r="I410" s="4"/>
      <c r="J410" s="4"/>
      <c r="K410" s="4"/>
      <c r="L410" s="4"/>
      <c r="M410" s="4"/>
      <c r="N410" s="4"/>
      <c r="P410" s="4"/>
      <c r="Q410" s="4"/>
      <c r="R410" s="4"/>
    </row>
    <row r="411" spans="1:18" ht="16.5" customHeight="1">
      <c r="A411" s="4"/>
      <c r="B411" s="4"/>
      <c r="C411" s="34"/>
      <c r="D411" s="4"/>
      <c r="E411" s="4"/>
      <c r="F411" s="4"/>
      <c r="G411" s="4"/>
      <c r="H411" s="4"/>
      <c r="I411" s="4"/>
      <c r="J411" s="4"/>
      <c r="K411" s="4"/>
      <c r="L411" s="4"/>
      <c r="M411" s="4"/>
      <c r="N411" s="4"/>
      <c r="P411" s="4"/>
      <c r="Q411" s="4"/>
      <c r="R411" s="4"/>
    </row>
    <row r="412" spans="1:18" ht="16.5" customHeight="1">
      <c r="A412" s="4"/>
      <c r="B412" s="4"/>
      <c r="C412" s="34"/>
      <c r="D412" s="4"/>
      <c r="E412" s="4"/>
      <c r="F412" s="4"/>
      <c r="G412" s="4"/>
      <c r="H412" s="4"/>
      <c r="I412" s="4"/>
      <c r="J412" s="4"/>
      <c r="K412" s="4"/>
      <c r="L412" s="4"/>
      <c r="M412" s="4"/>
      <c r="N412" s="4"/>
      <c r="P412" s="4"/>
      <c r="Q412" s="4"/>
      <c r="R412" s="4"/>
    </row>
    <row r="413" spans="1:18" ht="16.5" customHeight="1">
      <c r="A413" s="4"/>
      <c r="B413" s="4"/>
      <c r="C413" s="34"/>
      <c r="D413" s="4"/>
      <c r="E413" s="4"/>
      <c r="F413" s="4"/>
      <c r="G413" s="4"/>
      <c r="H413" s="4"/>
      <c r="I413" s="4"/>
      <c r="J413" s="4"/>
      <c r="K413" s="4"/>
      <c r="L413" s="4"/>
      <c r="M413" s="4"/>
      <c r="N413" s="4"/>
      <c r="P413" s="4"/>
      <c r="Q413" s="4"/>
      <c r="R413" s="4"/>
    </row>
    <row r="414" spans="1:18" ht="16.5" customHeight="1">
      <c r="A414" s="4"/>
      <c r="B414" s="4"/>
      <c r="C414" s="34"/>
      <c r="D414" s="4"/>
      <c r="E414" s="4"/>
      <c r="F414" s="4"/>
      <c r="G414" s="4"/>
      <c r="H414" s="4"/>
      <c r="I414" s="4"/>
      <c r="J414" s="4"/>
      <c r="K414" s="4"/>
      <c r="L414" s="4"/>
      <c r="M414" s="4"/>
      <c r="N414" s="4"/>
      <c r="P414" s="4"/>
      <c r="Q414" s="4"/>
      <c r="R414" s="4"/>
    </row>
    <row r="415" spans="1:18" ht="16.5" customHeight="1">
      <c r="A415" s="4"/>
      <c r="B415" s="4"/>
      <c r="C415" s="34"/>
      <c r="D415" s="4"/>
      <c r="E415" s="4"/>
      <c r="F415" s="4"/>
      <c r="G415" s="4"/>
      <c r="H415" s="4"/>
      <c r="I415" s="4"/>
      <c r="J415" s="4"/>
      <c r="K415" s="4"/>
      <c r="L415" s="4"/>
      <c r="M415" s="4"/>
      <c r="N415" s="4"/>
      <c r="P415" s="4"/>
      <c r="Q415" s="4"/>
      <c r="R415" s="4"/>
    </row>
    <row r="416" spans="1:18" ht="16.5" customHeight="1">
      <c r="A416" s="4"/>
      <c r="B416" s="4"/>
      <c r="C416" s="34"/>
      <c r="D416" s="4"/>
      <c r="E416" s="4"/>
      <c r="F416" s="4"/>
      <c r="G416" s="4"/>
      <c r="H416" s="4"/>
      <c r="I416" s="4"/>
      <c r="J416" s="4"/>
      <c r="K416" s="4"/>
      <c r="L416" s="4"/>
      <c r="M416" s="4"/>
      <c r="N416" s="4"/>
      <c r="P416" s="4"/>
      <c r="Q416" s="4"/>
      <c r="R416" s="4"/>
    </row>
    <row r="417" spans="1:18" ht="16.5" customHeight="1">
      <c r="A417" s="4"/>
      <c r="B417" s="4"/>
      <c r="C417" s="34"/>
      <c r="D417" s="4"/>
      <c r="E417" s="4"/>
      <c r="F417" s="4"/>
      <c r="G417" s="4"/>
      <c r="H417" s="4"/>
      <c r="I417" s="4"/>
      <c r="J417" s="4"/>
      <c r="K417" s="4"/>
      <c r="L417" s="4"/>
      <c r="M417" s="4"/>
      <c r="N417" s="4"/>
      <c r="P417" s="4"/>
      <c r="Q417" s="4"/>
      <c r="R417" s="4"/>
    </row>
    <row r="418" spans="1:18" ht="16.5" customHeight="1">
      <c r="A418" s="4"/>
      <c r="B418" s="4"/>
      <c r="C418" s="34"/>
      <c r="D418" s="4"/>
      <c r="E418" s="4"/>
      <c r="F418" s="4"/>
      <c r="G418" s="4"/>
      <c r="H418" s="4"/>
      <c r="I418" s="4"/>
      <c r="J418" s="4"/>
      <c r="K418" s="4"/>
      <c r="L418" s="4"/>
      <c r="M418" s="4"/>
      <c r="N418" s="4"/>
      <c r="P418" s="4"/>
      <c r="Q418" s="4"/>
      <c r="R418" s="4"/>
    </row>
    <row r="419" spans="1:18" ht="16.5" customHeight="1">
      <c r="A419" s="4"/>
      <c r="B419" s="4"/>
      <c r="C419" s="34"/>
      <c r="D419" s="4"/>
      <c r="E419" s="4"/>
      <c r="F419" s="4"/>
      <c r="G419" s="4"/>
      <c r="H419" s="4"/>
      <c r="I419" s="4"/>
      <c r="J419" s="4"/>
      <c r="K419" s="4"/>
      <c r="L419" s="4"/>
      <c r="M419" s="4"/>
      <c r="N419" s="4"/>
      <c r="P419" s="4"/>
      <c r="Q419" s="4"/>
      <c r="R419" s="4"/>
    </row>
    <row r="420" spans="1:18" ht="16.5" customHeight="1">
      <c r="A420" s="4"/>
      <c r="B420" s="4"/>
      <c r="C420" s="34"/>
      <c r="D420" s="4"/>
      <c r="E420" s="4"/>
      <c r="F420" s="4"/>
      <c r="G420" s="4"/>
      <c r="H420" s="4"/>
      <c r="I420" s="4"/>
      <c r="J420" s="4"/>
      <c r="K420" s="4"/>
      <c r="L420" s="4"/>
      <c r="M420" s="4"/>
      <c r="N420" s="4"/>
      <c r="P420" s="4"/>
      <c r="Q420" s="4"/>
      <c r="R420" s="4"/>
    </row>
    <row r="421" spans="1:18" ht="16.5" customHeight="1">
      <c r="A421" s="4"/>
      <c r="B421" s="4"/>
      <c r="C421" s="34"/>
      <c r="D421" s="4"/>
      <c r="E421" s="4"/>
      <c r="F421" s="4"/>
      <c r="G421" s="4"/>
      <c r="H421" s="4"/>
      <c r="I421" s="4"/>
      <c r="J421" s="4"/>
      <c r="K421" s="4"/>
      <c r="L421" s="4"/>
      <c r="M421" s="4"/>
      <c r="N421" s="4"/>
      <c r="P421" s="4"/>
      <c r="Q421" s="4"/>
      <c r="R421" s="4"/>
    </row>
    <row r="422" spans="1:18" ht="16.5" customHeight="1">
      <c r="A422" s="4"/>
      <c r="B422" s="4"/>
      <c r="C422" s="34"/>
      <c r="D422" s="4"/>
      <c r="E422" s="4"/>
      <c r="F422" s="4"/>
      <c r="G422" s="4"/>
      <c r="H422" s="4"/>
      <c r="I422" s="4"/>
      <c r="J422" s="4"/>
      <c r="K422" s="4"/>
      <c r="L422" s="4"/>
      <c r="M422" s="4"/>
      <c r="N422" s="4"/>
      <c r="P422" s="4"/>
      <c r="Q422" s="4"/>
      <c r="R422" s="4"/>
    </row>
    <row r="423" spans="1:18" ht="16.5" customHeight="1">
      <c r="A423" s="4"/>
      <c r="B423" s="4"/>
      <c r="C423" s="34"/>
      <c r="D423" s="4"/>
      <c r="E423" s="4"/>
      <c r="F423" s="4"/>
      <c r="G423" s="4"/>
      <c r="H423" s="4"/>
      <c r="I423" s="4"/>
      <c r="J423" s="4"/>
      <c r="K423" s="4"/>
      <c r="L423" s="4"/>
      <c r="M423" s="4"/>
      <c r="N423" s="4"/>
      <c r="P423" s="4"/>
      <c r="Q423" s="4"/>
      <c r="R423" s="4"/>
    </row>
    <row r="424" spans="1:18" ht="16.5" customHeight="1">
      <c r="A424" s="4"/>
      <c r="B424" s="4"/>
      <c r="C424" s="34"/>
      <c r="D424" s="4"/>
      <c r="E424" s="4"/>
      <c r="F424" s="4"/>
      <c r="G424" s="4"/>
      <c r="H424" s="4"/>
      <c r="I424" s="4"/>
      <c r="J424" s="4"/>
      <c r="K424" s="4"/>
      <c r="L424" s="4"/>
      <c r="M424" s="4"/>
      <c r="N424" s="4"/>
      <c r="P424" s="4"/>
      <c r="Q424" s="4"/>
      <c r="R424" s="4"/>
    </row>
    <row r="425" spans="1:18" ht="16.5" customHeight="1">
      <c r="A425" s="4"/>
      <c r="B425" s="4"/>
      <c r="C425" s="34"/>
      <c r="D425" s="4"/>
      <c r="E425" s="4"/>
      <c r="F425" s="4"/>
      <c r="G425" s="4"/>
      <c r="H425" s="4"/>
      <c r="I425" s="4"/>
      <c r="J425" s="4"/>
      <c r="K425" s="4"/>
      <c r="L425" s="4"/>
      <c r="M425" s="4"/>
      <c r="N425" s="4"/>
      <c r="P425" s="4"/>
      <c r="Q425" s="4"/>
      <c r="R425" s="4"/>
    </row>
    <row r="426" spans="1:18" ht="16.5" customHeight="1">
      <c r="A426" s="4"/>
      <c r="B426" s="4"/>
      <c r="C426" s="34"/>
      <c r="D426" s="4"/>
      <c r="E426" s="4"/>
      <c r="F426" s="4"/>
      <c r="G426" s="4"/>
      <c r="H426" s="4"/>
      <c r="I426" s="4"/>
      <c r="J426" s="4"/>
      <c r="K426" s="4"/>
      <c r="L426" s="4"/>
      <c r="M426" s="4"/>
      <c r="N426" s="4"/>
      <c r="P426" s="4"/>
      <c r="Q426" s="4"/>
      <c r="R426" s="4"/>
    </row>
    <row r="427" spans="1:18" ht="16.5" customHeight="1">
      <c r="A427" s="4"/>
      <c r="B427" s="4"/>
      <c r="C427" s="34"/>
      <c r="D427" s="4"/>
      <c r="E427" s="4"/>
      <c r="F427" s="4"/>
      <c r="G427" s="4"/>
      <c r="H427" s="4"/>
      <c r="I427" s="4"/>
      <c r="J427" s="4"/>
      <c r="K427" s="4"/>
      <c r="L427" s="4"/>
      <c r="M427" s="4"/>
      <c r="N427" s="4"/>
      <c r="P427" s="4"/>
      <c r="Q427" s="4"/>
      <c r="R427" s="4"/>
    </row>
    <row r="428" spans="1:18" ht="16.5" customHeight="1">
      <c r="A428" s="4"/>
      <c r="B428" s="4"/>
      <c r="C428" s="34"/>
      <c r="D428" s="4"/>
      <c r="E428" s="4"/>
      <c r="F428" s="4"/>
      <c r="G428" s="4"/>
      <c r="H428" s="4"/>
      <c r="I428" s="4"/>
      <c r="J428" s="4"/>
      <c r="K428" s="4"/>
      <c r="L428" s="4"/>
      <c r="M428" s="4"/>
      <c r="N428" s="4"/>
      <c r="P428" s="4"/>
      <c r="Q428" s="4"/>
      <c r="R428" s="4"/>
    </row>
    <row r="429" spans="1:18" ht="16.5" customHeight="1">
      <c r="A429" s="4"/>
      <c r="B429" s="4"/>
      <c r="C429" s="34"/>
      <c r="D429" s="4"/>
      <c r="E429" s="4"/>
      <c r="F429" s="4"/>
      <c r="G429" s="4"/>
      <c r="H429" s="4"/>
      <c r="I429" s="4"/>
      <c r="J429" s="4"/>
      <c r="K429" s="4"/>
      <c r="L429" s="4"/>
      <c r="M429" s="4"/>
      <c r="N429" s="4"/>
      <c r="P429" s="4"/>
      <c r="Q429" s="4"/>
      <c r="R429" s="4"/>
    </row>
    <row r="430" spans="1:18" ht="16.5" customHeight="1">
      <c r="A430" s="4"/>
      <c r="B430" s="4"/>
      <c r="C430" s="34"/>
      <c r="D430" s="4"/>
      <c r="E430" s="4"/>
      <c r="F430" s="4"/>
      <c r="G430" s="4"/>
      <c r="H430" s="4"/>
      <c r="I430" s="4"/>
      <c r="J430" s="4"/>
      <c r="K430" s="4"/>
      <c r="L430" s="4"/>
      <c r="M430" s="4"/>
      <c r="N430" s="4"/>
      <c r="P430" s="4"/>
      <c r="Q430" s="4"/>
      <c r="R430" s="4"/>
    </row>
    <row r="431" spans="1:18" ht="16.5" customHeight="1">
      <c r="A431" s="4"/>
      <c r="B431" s="4"/>
      <c r="C431" s="34"/>
      <c r="D431" s="4"/>
      <c r="E431" s="4"/>
      <c r="F431" s="4"/>
      <c r="G431" s="4"/>
      <c r="H431" s="4"/>
      <c r="I431" s="4"/>
      <c r="J431" s="4"/>
      <c r="K431" s="4"/>
      <c r="L431" s="4"/>
      <c r="M431" s="4"/>
      <c r="N431" s="4"/>
      <c r="P431" s="4"/>
      <c r="Q431" s="4"/>
      <c r="R431" s="4"/>
    </row>
    <row r="432" spans="1:18" ht="16.5" customHeight="1">
      <c r="A432" s="4"/>
      <c r="B432" s="4"/>
      <c r="C432" s="34"/>
      <c r="D432" s="4"/>
      <c r="E432" s="4"/>
      <c r="F432" s="4"/>
      <c r="G432" s="4"/>
      <c r="H432" s="4"/>
      <c r="I432" s="4"/>
      <c r="J432" s="4"/>
      <c r="K432" s="4"/>
      <c r="L432" s="4"/>
      <c r="M432" s="4"/>
      <c r="N432" s="4"/>
      <c r="P432" s="4"/>
      <c r="Q432" s="4"/>
      <c r="R432" s="4"/>
    </row>
    <row r="433" spans="1:18" ht="16.5" customHeight="1">
      <c r="A433" s="4"/>
      <c r="B433" s="4"/>
      <c r="C433" s="34"/>
      <c r="D433" s="4"/>
      <c r="E433" s="4"/>
      <c r="F433" s="4"/>
      <c r="G433" s="4"/>
      <c r="H433" s="4"/>
      <c r="I433" s="4"/>
      <c r="J433" s="4"/>
      <c r="K433" s="4"/>
      <c r="L433" s="4"/>
      <c r="M433" s="4"/>
      <c r="N433" s="4"/>
      <c r="P433" s="4"/>
      <c r="Q433" s="4"/>
      <c r="R433" s="4"/>
    </row>
    <row r="434" spans="1:18" ht="16.5" customHeight="1">
      <c r="A434" s="4"/>
      <c r="B434" s="4"/>
      <c r="C434" s="34"/>
      <c r="D434" s="4"/>
      <c r="E434" s="4"/>
      <c r="F434" s="4"/>
      <c r="G434" s="4"/>
      <c r="H434" s="4"/>
      <c r="I434" s="4"/>
      <c r="J434" s="4"/>
      <c r="K434" s="4"/>
      <c r="L434" s="4"/>
      <c r="M434" s="4"/>
      <c r="N434" s="4"/>
      <c r="P434" s="4"/>
      <c r="Q434" s="4"/>
      <c r="R434" s="4"/>
    </row>
    <row r="435" spans="1:18" ht="16.5" customHeight="1">
      <c r="A435" s="4"/>
      <c r="B435" s="4"/>
      <c r="C435" s="34"/>
      <c r="D435" s="4"/>
      <c r="E435" s="4"/>
      <c r="F435" s="4"/>
      <c r="G435" s="4"/>
      <c r="H435" s="4"/>
      <c r="I435" s="4"/>
      <c r="J435" s="4"/>
      <c r="K435" s="4"/>
      <c r="L435" s="4"/>
      <c r="M435" s="4"/>
      <c r="N435" s="4"/>
      <c r="P435" s="4"/>
      <c r="Q435" s="4"/>
      <c r="R435" s="4"/>
    </row>
    <row r="436" spans="1:18" ht="16.5" customHeight="1">
      <c r="A436" s="4"/>
      <c r="B436" s="4"/>
      <c r="C436" s="34"/>
      <c r="D436" s="4"/>
      <c r="E436" s="4"/>
      <c r="F436" s="4"/>
      <c r="G436" s="4"/>
      <c r="H436" s="4"/>
      <c r="I436" s="4"/>
      <c r="J436" s="4"/>
      <c r="K436" s="4"/>
      <c r="L436" s="4"/>
      <c r="M436" s="4"/>
      <c r="N436" s="4"/>
      <c r="P436" s="4"/>
      <c r="Q436" s="4"/>
      <c r="R436" s="4"/>
    </row>
    <row r="437" spans="1:18" ht="16.5" customHeight="1">
      <c r="A437" s="4"/>
      <c r="B437" s="4"/>
      <c r="C437" s="34"/>
      <c r="D437" s="4"/>
      <c r="E437" s="4"/>
      <c r="F437" s="4"/>
      <c r="G437" s="4"/>
      <c r="H437" s="4"/>
      <c r="I437" s="4"/>
      <c r="J437" s="4"/>
      <c r="K437" s="4"/>
      <c r="L437" s="4"/>
      <c r="M437" s="4"/>
      <c r="N437" s="4"/>
      <c r="P437" s="4"/>
      <c r="Q437" s="4"/>
      <c r="R437" s="4"/>
    </row>
    <row r="438" spans="1:18" ht="16.5" customHeight="1">
      <c r="A438" s="4"/>
      <c r="B438" s="4"/>
      <c r="C438" s="34"/>
      <c r="D438" s="4"/>
      <c r="E438" s="4"/>
      <c r="F438" s="4"/>
      <c r="G438" s="4"/>
      <c r="H438" s="4"/>
      <c r="I438" s="4"/>
      <c r="J438" s="4"/>
      <c r="K438" s="4"/>
      <c r="L438" s="4"/>
      <c r="M438" s="4"/>
      <c r="N438" s="4"/>
      <c r="P438" s="4"/>
      <c r="Q438" s="4"/>
      <c r="R438" s="4"/>
    </row>
    <row r="439" spans="1:18" ht="16.5" customHeight="1">
      <c r="A439" s="4"/>
      <c r="B439" s="4"/>
      <c r="C439" s="34"/>
      <c r="D439" s="4"/>
      <c r="E439" s="4"/>
      <c r="F439" s="4"/>
      <c r="G439" s="4"/>
      <c r="H439" s="4"/>
      <c r="I439" s="4"/>
      <c r="J439" s="4"/>
      <c r="K439" s="4"/>
      <c r="L439" s="4"/>
      <c r="M439" s="4"/>
      <c r="N439" s="4"/>
      <c r="P439" s="4"/>
      <c r="Q439" s="4"/>
      <c r="R439" s="4"/>
    </row>
    <row r="440" spans="1:18" ht="16.5" customHeight="1">
      <c r="A440" s="4"/>
      <c r="B440" s="4"/>
      <c r="C440" s="34"/>
      <c r="D440" s="4"/>
      <c r="E440" s="4"/>
      <c r="F440" s="4"/>
      <c r="G440" s="4"/>
      <c r="H440" s="4"/>
      <c r="I440" s="4"/>
      <c r="J440" s="4"/>
      <c r="K440" s="4"/>
      <c r="L440" s="4"/>
      <c r="M440" s="4"/>
      <c r="N440" s="4"/>
      <c r="P440" s="4"/>
      <c r="Q440" s="4"/>
      <c r="R440" s="4"/>
    </row>
    <row r="441" spans="1:18" ht="16.5" customHeight="1">
      <c r="A441" s="4"/>
      <c r="B441" s="4"/>
      <c r="C441" s="34"/>
      <c r="D441" s="4"/>
      <c r="E441" s="4"/>
      <c r="F441" s="4"/>
      <c r="G441" s="4"/>
      <c r="H441" s="4"/>
      <c r="I441" s="4"/>
      <c r="J441" s="4"/>
      <c r="K441" s="4"/>
      <c r="L441" s="4"/>
      <c r="M441" s="4"/>
      <c r="N441" s="4"/>
      <c r="P441" s="4"/>
      <c r="Q441" s="4"/>
      <c r="R441" s="4"/>
    </row>
    <row r="442" spans="1:18" ht="16.5" customHeight="1">
      <c r="A442" s="4"/>
      <c r="B442" s="4"/>
      <c r="C442" s="34"/>
      <c r="D442" s="4"/>
      <c r="E442" s="4"/>
      <c r="F442" s="4"/>
      <c r="G442" s="4"/>
      <c r="H442" s="4"/>
      <c r="I442" s="4"/>
      <c r="J442" s="4"/>
      <c r="K442" s="4"/>
      <c r="L442" s="4"/>
      <c r="M442" s="4"/>
      <c r="N442" s="4"/>
      <c r="P442" s="4"/>
      <c r="Q442" s="4"/>
      <c r="R442" s="4"/>
    </row>
    <row r="443" spans="1:18" ht="16.5" customHeight="1">
      <c r="A443" s="4"/>
      <c r="B443" s="4"/>
      <c r="C443" s="34"/>
      <c r="D443" s="4"/>
      <c r="E443" s="4"/>
      <c r="F443" s="4"/>
      <c r="G443" s="4"/>
      <c r="H443" s="4"/>
      <c r="I443" s="4"/>
      <c r="J443" s="4"/>
      <c r="K443" s="4"/>
      <c r="L443" s="4"/>
      <c r="M443" s="4"/>
      <c r="N443" s="4"/>
      <c r="P443" s="4"/>
      <c r="Q443" s="4"/>
      <c r="R443" s="4"/>
    </row>
    <row r="444" spans="1:18" ht="16.5" customHeight="1">
      <c r="A444" s="4"/>
      <c r="B444" s="4"/>
      <c r="C444" s="34"/>
      <c r="D444" s="4"/>
      <c r="E444" s="4"/>
      <c r="F444" s="4"/>
      <c r="G444" s="4"/>
      <c r="H444" s="4"/>
      <c r="I444" s="4"/>
      <c r="J444" s="4"/>
      <c r="K444" s="4"/>
      <c r="L444" s="4"/>
      <c r="M444" s="4"/>
      <c r="N444" s="4"/>
      <c r="P444" s="4"/>
      <c r="Q444" s="4"/>
      <c r="R444" s="4"/>
    </row>
    <row r="445" spans="1:18" ht="16.5" customHeight="1">
      <c r="A445" s="4"/>
      <c r="B445" s="4"/>
      <c r="C445" s="34"/>
      <c r="D445" s="4"/>
      <c r="E445" s="4"/>
      <c r="F445" s="4"/>
      <c r="G445" s="4"/>
      <c r="H445" s="4"/>
      <c r="I445" s="4"/>
      <c r="J445" s="4"/>
      <c r="K445" s="4"/>
      <c r="L445" s="4"/>
      <c r="M445" s="4"/>
      <c r="N445" s="4"/>
      <c r="P445" s="4"/>
      <c r="Q445" s="4"/>
      <c r="R445" s="4"/>
    </row>
    <row r="446" spans="1:18" ht="16.5" customHeight="1">
      <c r="A446" s="4"/>
      <c r="B446" s="4"/>
      <c r="C446" s="34"/>
      <c r="D446" s="4"/>
      <c r="E446" s="4"/>
      <c r="F446" s="4"/>
      <c r="G446" s="4"/>
      <c r="H446" s="4"/>
      <c r="I446" s="4"/>
      <c r="J446" s="4"/>
      <c r="K446" s="4"/>
      <c r="L446" s="4"/>
      <c r="M446" s="4"/>
      <c r="N446" s="4"/>
      <c r="P446" s="4"/>
      <c r="Q446" s="4"/>
      <c r="R446" s="4"/>
    </row>
    <row r="447" spans="1:18" ht="16.5" customHeight="1">
      <c r="A447" s="4"/>
      <c r="B447" s="4"/>
      <c r="C447" s="34"/>
      <c r="D447" s="4"/>
      <c r="E447" s="4"/>
      <c r="F447" s="4"/>
      <c r="G447" s="4"/>
      <c r="H447" s="4"/>
      <c r="I447" s="4"/>
      <c r="J447" s="4"/>
      <c r="K447" s="4"/>
      <c r="L447" s="4"/>
      <c r="M447" s="4"/>
      <c r="N447" s="4"/>
      <c r="P447" s="4"/>
      <c r="Q447" s="4"/>
      <c r="R447" s="4"/>
    </row>
    <row r="448" spans="1:18" ht="16.5" customHeight="1">
      <c r="A448" s="4"/>
      <c r="B448" s="4"/>
      <c r="C448" s="34"/>
      <c r="D448" s="4"/>
      <c r="E448" s="4"/>
      <c r="F448" s="4"/>
      <c r="G448" s="4"/>
      <c r="H448" s="4"/>
      <c r="I448" s="4"/>
      <c r="J448" s="4"/>
      <c r="K448" s="4"/>
      <c r="L448" s="4"/>
      <c r="M448" s="4"/>
      <c r="N448" s="4"/>
      <c r="P448" s="4"/>
      <c r="Q448" s="4"/>
      <c r="R448" s="4"/>
    </row>
    <row r="449" spans="1:18" ht="16.5" customHeight="1">
      <c r="A449" s="4"/>
      <c r="B449" s="4"/>
      <c r="C449" s="34"/>
      <c r="D449" s="4"/>
      <c r="E449" s="4"/>
      <c r="F449" s="4"/>
      <c r="G449" s="4"/>
      <c r="H449" s="4"/>
      <c r="I449" s="4"/>
      <c r="J449" s="4"/>
      <c r="K449" s="4"/>
      <c r="L449" s="4"/>
      <c r="M449" s="4"/>
      <c r="N449" s="4"/>
      <c r="P449" s="4"/>
      <c r="Q449" s="4"/>
      <c r="R449" s="4"/>
    </row>
    <row r="450" spans="1:18" ht="16.5" customHeight="1">
      <c r="A450" s="4"/>
      <c r="B450" s="4"/>
      <c r="C450" s="34"/>
      <c r="D450" s="4"/>
      <c r="E450" s="4"/>
      <c r="F450" s="4"/>
      <c r="G450" s="4"/>
      <c r="H450" s="4"/>
      <c r="I450" s="4"/>
      <c r="J450" s="4"/>
      <c r="K450" s="4"/>
      <c r="L450" s="4"/>
      <c r="M450" s="4"/>
      <c r="N450" s="4"/>
      <c r="P450" s="4"/>
      <c r="Q450" s="4"/>
      <c r="R450" s="4"/>
    </row>
    <row r="451" spans="1:18" ht="16.5" customHeight="1">
      <c r="A451" s="4"/>
      <c r="B451" s="4"/>
      <c r="C451" s="34"/>
      <c r="D451" s="4"/>
      <c r="E451" s="4"/>
      <c r="F451" s="4"/>
      <c r="G451" s="4"/>
      <c r="H451" s="4"/>
      <c r="I451" s="4"/>
      <c r="J451" s="4"/>
      <c r="K451" s="4"/>
      <c r="L451" s="4"/>
      <c r="M451" s="4"/>
      <c r="N451" s="4"/>
      <c r="P451" s="4"/>
      <c r="Q451" s="4"/>
      <c r="R451" s="4"/>
    </row>
    <row r="452" spans="1:18" ht="16.5" customHeight="1">
      <c r="A452" s="4"/>
      <c r="B452" s="4"/>
      <c r="C452" s="34"/>
      <c r="D452" s="4"/>
      <c r="E452" s="4"/>
      <c r="F452" s="4"/>
      <c r="G452" s="4"/>
      <c r="H452" s="4"/>
      <c r="I452" s="4"/>
      <c r="J452" s="4"/>
      <c r="K452" s="4"/>
      <c r="L452" s="4"/>
      <c r="M452" s="4"/>
      <c r="N452" s="4"/>
      <c r="P452" s="4"/>
      <c r="Q452" s="4"/>
      <c r="R452" s="4"/>
    </row>
    <row r="453" spans="1:18" ht="16.5" customHeight="1">
      <c r="A453" s="4"/>
      <c r="B453" s="4"/>
      <c r="C453" s="34"/>
      <c r="D453" s="4"/>
      <c r="E453" s="4"/>
      <c r="F453" s="4"/>
      <c r="G453" s="4"/>
      <c r="H453" s="4"/>
      <c r="I453" s="4"/>
      <c r="J453" s="4"/>
      <c r="K453" s="4"/>
      <c r="L453" s="4"/>
      <c r="M453" s="4"/>
      <c r="N453" s="4"/>
      <c r="P453" s="4"/>
      <c r="Q453" s="4"/>
      <c r="R453" s="4"/>
    </row>
    <row r="454" spans="1:18" ht="16.5" customHeight="1">
      <c r="A454" s="4"/>
      <c r="B454" s="4"/>
      <c r="C454" s="34"/>
      <c r="D454" s="4"/>
      <c r="E454" s="4"/>
      <c r="F454" s="4"/>
      <c r="G454" s="4"/>
      <c r="H454" s="4"/>
      <c r="I454" s="4"/>
      <c r="J454" s="4"/>
      <c r="K454" s="4"/>
      <c r="L454" s="4"/>
      <c r="M454" s="4"/>
      <c r="N454" s="4"/>
      <c r="P454" s="4"/>
      <c r="Q454" s="4"/>
      <c r="R454" s="4"/>
    </row>
    <row r="455" spans="1:18" ht="16.5" customHeight="1">
      <c r="A455" s="4"/>
      <c r="B455" s="4"/>
      <c r="C455" s="34"/>
      <c r="D455" s="4"/>
      <c r="E455" s="4"/>
      <c r="F455" s="4"/>
      <c r="G455" s="4"/>
      <c r="H455" s="4"/>
      <c r="I455" s="4"/>
      <c r="J455" s="4"/>
      <c r="K455" s="4"/>
      <c r="L455" s="4"/>
      <c r="M455" s="4"/>
      <c r="N455" s="4"/>
      <c r="P455" s="4"/>
      <c r="Q455" s="4"/>
      <c r="R455" s="4"/>
    </row>
    <row r="456" spans="1:18" ht="16.5" customHeight="1">
      <c r="A456" s="4"/>
      <c r="B456" s="4"/>
      <c r="C456" s="34"/>
      <c r="D456" s="4"/>
      <c r="E456" s="4"/>
      <c r="F456" s="4"/>
      <c r="G456" s="4"/>
      <c r="H456" s="4"/>
      <c r="I456" s="4"/>
      <c r="J456" s="4"/>
      <c r="K456" s="4"/>
      <c r="L456" s="4"/>
      <c r="M456" s="4"/>
      <c r="N456" s="4"/>
      <c r="P456" s="4"/>
      <c r="Q456" s="4"/>
      <c r="R456" s="4"/>
    </row>
    <row r="457" spans="1:18" ht="16.5" customHeight="1">
      <c r="A457" s="4"/>
      <c r="B457" s="4"/>
      <c r="C457" s="34"/>
      <c r="D457" s="4"/>
      <c r="E457" s="4"/>
      <c r="F457" s="4"/>
      <c r="G457" s="4"/>
      <c r="H457" s="4"/>
      <c r="I457" s="4"/>
      <c r="J457" s="4"/>
      <c r="K457" s="4"/>
      <c r="L457" s="4"/>
      <c r="M457" s="4"/>
      <c r="N457" s="4"/>
      <c r="P457" s="4"/>
      <c r="Q457" s="4"/>
      <c r="R457" s="4"/>
    </row>
    <row r="458" spans="1:18" ht="16.5" customHeight="1">
      <c r="A458" s="4"/>
      <c r="B458" s="4"/>
      <c r="C458" s="34"/>
      <c r="D458" s="4"/>
      <c r="E458" s="4"/>
      <c r="F458" s="4"/>
      <c r="G458" s="4"/>
      <c r="H458" s="4"/>
      <c r="I458" s="4"/>
      <c r="J458" s="4"/>
      <c r="K458" s="4"/>
      <c r="L458" s="4"/>
      <c r="M458" s="4"/>
      <c r="N458" s="4"/>
      <c r="P458" s="4"/>
      <c r="Q458" s="4"/>
      <c r="R458" s="4"/>
    </row>
    <row r="459" spans="1:18" ht="16.5" customHeight="1">
      <c r="A459" s="4"/>
      <c r="B459" s="4"/>
      <c r="C459" s="34"/>
      <c r="D459" s="4"/>
      <c r="E459" s="4"/>
      <c r="F459" s="4"/>
      <c r="G459" s="4"/>
      <c r="H459" s="4"/>
      <c r="I459" s="4"/>
      <c r="J459" s="4"/>
      <c r="K459" s="4"/>
      <c r="L459" s="4"/>
      <c r="M459" s="4"/>
      <c r="N459" s="4"/>
      <c r="P459" s="4"/>
      <c r="Q459" s="4"/>
      <c r="R459" s="4"/>
    </row>
    <row r="460" spans="1:18" ht="16.5" customHeight="1">
      <c r="A460" s="4"/>
      <c r="B460" s="4"/>
      <c r="C460" s="34"/>
      <c r="D460" s="4"/>
      <c r="E460" s="4"/>
      <c r="F460" s="4"/>
      <c r="G460" s="4"/>
      <c r="H460" s="4"/>
      <c r="I460" s="4"/>
      <c r="J460" s="4"/>
      <c r="K460" s="4"/>
      <c r="L460" s="4"/>
      <c r="M460" s="4"/>
      <c r="N460" s="4"/>
      <c r="P460" s="4"/>
      <c r="Q460" s="4"/>
      <c r="R460" s="4"/>
    </row>
    <row r="461" spans="1:18" ht="16.5" customHeight="1">
      <c r="A461" s="4"/>
      <c r="B461" s="4"/>
      <c r="C461" s="34"/>
      <c r="D461" s="4"/>
      <c r="E461" s="4"/>
      <c r="F461" s="4"/>
      <c r="G461" s="4"/>
      <c r="H461" s="4"/>
      <c r="I461" s="4"/>
      <c r="J461" s="4"/>
      <c r="K461" s="4"/>
      <c r="L461" s="4"/>
      <c r="M461" s="4"/>
      <c r="N461" s="4"/>
      <c r="P461" s="4"/>
      <c r="Q461" s="4"/>
      <c r="R461" s="4"/>
    </row>
    <row r="462" spans="1:18" ht="16.5" customHeight="1">
      <c r="A462" s="4"/>
      <c r="B462" s="4"/>
      <c r="C462" s="34"/>
      <c r="D462" s="4"/>
      <c r="E462" s="4"/>
      <c r="F462" s="4"/>
      <c r="G462" s="4"/>
      <c r="H462" s="4"/>
      <c r="I462" s="4"/>
      <c r="J462" s="4"/>
      <c r="K462" s="4"/>
      <c r="L462" s="4"/>
      <c r="M462" s="4"/>
      <c r="N462" s="4"/>
      <c r="P462" s="4"/>
      <c r="Q462" s="4"/>
      <c r="R462" s="4"/>
    </row>
    <row r="463" spans="1:18" ht="16.5" customHeight="1">
      <c r="A463" s="4"/>
      <c r="B463" s="4"/>
      <c r="C463" s="34"/>
      <c r="D463" s="4"/>
      <c r="E463" s="4"/>
      <c r="F463" s="4"/>
      <c r="G463" s="4"/>
      <c r="H463" s="4"/>
      <c r="I463" s="4"/>
      <c r="J463" s="4"/>
      <c r="K463" s="4"/>
      <c r="L463" s="4"/>
      <c r="M463" s="4"/>
      <c r="N463" s="4"/>
      <c r="P463" s="4"/>
      <c r="Q463" s="4"/>
      <c r="R463" s="4"/>
    </row>
    <row r="464" spans="1:18" ht="16.5" customHeight="1">
      <c r="A464" s="4"/>
      <c r="B464" s="4"/>
      <c r="C464" s="34"/>
      <c r="D464" s="4"/>
      <c r="E464" s="4"/>
      <c r="F464" s="4"/>
      <c r="G464" s="4"/>
      <c r="H464" s="4"/>
      <c r="I464" s="4"/>
      <c r="J464" s="4"/>
      <c r="K464" s="4"/>
      <c r="L464" s="4"/>
      <c r="M464" s="4"/>
      <c r="N464" s="4"/>
      <c r="P464" s="4"/>
      <c r="Q464" s="4"/>
      <c r="R464" s="4"/>
    </row>
    <row r="465" spans="1:18" ht="16.5" customHeight="1">
      <c r="A465" s="4"/>
      <c r="B465" s="4"/>
      <c r="C465" s="34"/>
      <c r="D465" s="4"/>
      <c r="E465" s="4"/>
      <c r="F465" s="4"/>
      <c r="G465" s="4"/>
      <c r="H465" s="4"/>
      <c r="I465" s="4"/>
      <c r="J465" s="4"/>
      <c r="K465" s="4"/>
      <c r="L465" s="4"/>
      <c r="M465" s="4"/>
      <c r="N465" s="4"/>
      <c r="P465" s="4"/>
      <c r="Q465" s="4"/>
      <c r="R465" s="4"/>
    </row>
    <row r="466" spans="1:18" ht="16.5" customHeight="1">
      <c r="A466" s="4"/>
      <c r="B466" s="4"/>
      <c r="C466" s="34"/>
      <c r="D466" s="4"/>
      <c r="E466" s="4"/>
      <c r="F466" s="4"/>
      <c r="G466" s="4"/>
      <c r="H466" s="4"/>
      <c r="I466" s="4"/>
      <c r="J466" s="4"/>
      <c r="K466" s="4"/>
      <c r="L466" s="4"/>
      <c r="M466" s="4"/>
      <c r="N466" s="4"/>
      <c r="P466" s="4"/>
      <c r="Q466" s="4"/>
      <c r="R466" s="4"/>
    </row>
    <row r="467" spans="1:18" ht="16.5" customHeight="1">
      <c r="A467" s="4"/>
      <c r="B467" s="4"/>
      <c r="C467" s="34"/>
      <c r="D467" s="4"/>
      <c r="E467" s="4"/>
      <c r="F467" s="4"/>
      <c r="G467" s="4"/>
      <c r="H467" s="4"/>
      <c r="I467" s="4"/>
      <c r="J467" s="4"/>
      <c r="K467" s="4"/>
      <c r="L467" s="4"/>
      <c r="M467" s="4"/>
      <c r="N467" s="4"/>
      <c r="P467" s="4"/>
      <c r="Q467" s="4"/>
      <c r="R467" s="4"/>
    </row>
    <row r="468" spans="1:18" ht="16.5" customHeight="1">
      <c r="A468" s="4"/>
      <c r="B468" s="4"/>
      <c r="C468" s="34"/>
      <c r="D468" s="4"/>
      <c r="E468" s="4"/>
      <c r="F468" s="4"/>
      <c r="G468" s="4"/>
      <c r="H468" s="4"/>
      <c r="I468" s="4"/>
      <c r="J468" s="4"/>
      <c r="K468" s="4"/>
      <c r="L468" s="4"/>
      <c r="M468" s="4"/>
      <c r="N468" s="4"/>
      <c r="P468" s="4"/>
      <c r="Q468" s="4"/>
      <c r="R468" s="4"/>
    </row>
    <row r="469" spans="1:18" ht="16.5" customHeight="1">
      <c r="A469" s="4"/>
      <c r="B469" s="4"/>
      <c r="C469" s="34"/>
      <c r="D469" s="4"/>
      <c r="E469" s="4"/>
      <c r="F469" s="4"/>
      <c r="G469" s="4"/>
      <c r="H469" s="4"/>
      <c r="I469" s="4"/>
      <c r="J469" s="4"/>
      <c r="K469" s="4"/>
      <c r="L469" s="4"/>
      <c r="M469" s="4"/>
      <c r="N469" s="4"/>
      <c r="P469" s="4"/>
      <c r="Q469" s="4"/>
      <c r="R469" s="4"/>
    </row>
    <row r="470" spans="1:18" ht="16.5" customHeight="1">
      <c r="A470" s="4"/>
      <c r="B470" s="4"/>
      <c r="C470" s="34"/>
      <c r="D470" s="4"/>
      <c r="E470" s="4"/>
      <c r="F470" s="4"/>
      <c r="G470" s="4"/>
      <c r="H470" s="4"/>
      <c r="I470" s="4"/>
      <c r="J470" s="4"/>
      <c r="K470" s="4"/>
      <c r="L470" s="4"/>
      <c r="M470" s="4"/>
      <c r="N470" s="4"/>
      <c r="P470" s="4"/>
      <c r="Q470" s="4"/>
      <c r="R470" s="4"/>
    </row>
    <row r="471" spans="1:18" ht="16.5" customHeight="1">
      <c r="A471" s="4"/>
      <c r="B471" s="4"/>
      <c r="C471" s="34"/>
      <c r="D471" s="4"/>
      <c r="E471" s="4"/>
      <c r="F471" s="4"/>
      <c r="G471" s="4"/>
      <c r="H471" s="4"/>
      <c r="I471" s="4"/>
      <c r="J471" s="4"/>
      <c r="K471" s="4"/>
      <c r="L471" s="4"/>
      <c r="M471" s="4"/>
      <c r="N471" s="4"/>
      <c r="P471" s="4"/>
      <c r="Q471" s="4"/>
      <c r="R471" s="4"/>
    </row>
    <row r="472" spans="1:18" ht="16.5" customHeight="1">
      <c r="A472" s="4"/>
      <c r="B472" s="4"/>
      <c r="C472" s="34"/>
      <c r="D472" s="4"/>
      <c r="E472" s="4"/>
      <c r="F472" s="4"/>
      <c r="G472" s="4"/>
      <c r="H472" s="4"/>
      <c r="I472" s="4"/>
      <c r="J472" s="4"/>
      <c r="K472" s="4"/>
      <c r="L472" s="4"/>
      <c r="M472" s="4"/>
      <c r="N472" s="4"/>
      <c r="P472" s="4"/>
      <c r="Q472" s="4"/>
      <c r="R472" s="4"/>
    </row>
    <row r="473" spans="1:18" ht="16.5" customHeight="1">
      <c r="A473" s="4"/>
      <c r="B473" s="4"/>
      <c r="C473" s="34"/>
      <c r="D473" s="4"/>
      <c r="E473" s="4"/>
      <c r="F473" s="4"/>
      <c r="G473" s="4"/>
      <c r="H473" s="4"/>
      <c r="I473" s="4"/>
      <c r="J473" s="4"/>
      <c r="K473" s="4"/>
      <c r="L473" s="4"/>
      <c r="M473" s="4"/>
      <c r="N473" s="4"/>
      <c r="P473" s="4"/>
      <c r="Q473" s="4"/>
      <c r="R473" s="4"/>
    </row>
    <row r="474" spans="1:18" ht="16.5" customHeight="1">
      <c r="A474" s="4"/>
      <c r="B474" s="4"/>
      <c r="C474" s="34"/>
      <c r="D474" s="4"/>
      <c r="E474" s="4"/>
      <c r="F474" s="4"/>
      <c r="G474" s="4"/>
      <c r="H474" s="4"/>
      <c r="I474" s="4"/>
      <c r="J474" s="4"/>
      <c r="K474" s="4"/>
      <c r="L474" s="4"/>
      <c r="M474" s="4"/>
      <c r="N474" s="4"/>
      <c r="P474" s="4"/>
      <c r="Q474" s="4"/>
      <c r="R474" s="4"/>
    </row>
    <row r="475" spans="1:18" ht="16.5" customHeight="1">
      <c r="A475" s="4"/>
      <c r="B475" s="4"/>
      <c r="C475" s="34"/>
      <c r="D475" s="4"/>
      <c r="E475" s="4"/>
      <c r="F475" s="4"/>
      <c r="G475" s="4"/>
      <c r="H475" s="4"/>
      <c r="I475" s="4"/>
      <c r="J475" s="4"/>
      <c r="K475" s="4"/>
      <c r="L475" s="4"/>
      <c r="M475" s="4"/>
      <c r="N475" s="4"/>
      <c r="P475" s="4"/>
      <c r="Q475" s="4"/>
      <c r="R475" s="4"/>
    </row>
    <row r="476" spans="1:18" ht="16.5" customHeight="1">
      <c r="A476" s="4"/>
      <c r="B476" s="4"/>
      <c r="C476" s="34"/>
      <c r="D476" s="4"/>
      <c r="E476" s="4"/>
      <c r="F476" s="4"/>
      <c r="G476" s="4"/>
      <c r="H476" s="4"/>
      <c r="I476" s="4"/>
      <c r="J476" s="4"/>
      <c r="K476" s="4"/>
      <c r="L476" s="4"/>
      <c r="M476" s="4"/>
      <c r="N476" s="4"/>
      <c r="P476" s="4"/>
      <c r="Q476" s="4"/>
      <c r="R476" s="4"/>
    </row>
    <row r="477" spans="1:18" ht="16.5" customHeight="1">
      <c r="A477" s="4"/>
      <c r="B477" s="4"/>
      <c r="C477" s="34"/>
      <c r="D477" s="4"/>
      <c r="E477" s="4"/>
      <c r="F477" s="4"/>
      <c r="G477" s="4"/>
      <c r="H477" s="4"/>
      <c r="I477" s="4"/>
      <c r="J477" s="4"/>
      <c r="K477" s="4"/>
      <c r="L477" s="4"/>
      <c r="M477" s="4"/>
      <c r="N477" s="4"/>
      <c r="P477" s="4"/>
      <c r="Q477" s="4"/>
      <c r="R477" s="4"/>
    </row>
    <row r="478" spans="1:18" ht="16.5" customHeight="1">
      <c r="A478" s="4"/>
      <c r="B478" s="4"/>
      <c r="C478" s="34"/>
      <c r="D478" s="4"/>
      <c r="E478" s="4"/>
      <c r="F478" s="4"/>
      <c r="G478" s="4"/>
      <c r="H478" s="4"/>
      <c r="I478" s="4"/>
      <c r="J478" s="4"/>
      <c r="K478" s="4"/>
      <c r="L478" s="4"/>
      <c r="M478" s="4"/>
      <c r="N478" s="4"/>
      <c r="P478" s="4"/>
      <c r="Q478" s="4"/>
      <c r="R478" s="4"/>
    </row>
    <row r="479" spans="1:18" ht="16.5" customHeight="1">
      <c r="A479" s="4"/>
      <c r="B479" s="4"/>
      <c r="C479" s="34"/>
      <c r="D479" s="4"/>
      <c r="E479" s="4"/>
      <c r="F479" s="4"/>
      <c r="G479" s="4"/>
      <c r="H479" s="4"/>
      <c r="I479" s="4"/>
      <c r="J479" s="4"/>
      <c r="K479" s="4"/>
      <c r="L479" s="4"/>
      <c r="M479" s="4"/>
      <c r="N479" s="4"/>
      <c r="P479" s="4"/>
      <c r="Q479" s="4"/>
      <c r="R479" s="4"/>
    </row>
    <row r="480" spans="1:18" ht="16.5" customHeight="1">
      <c r="A480" s="4"/>
      <c r="B480" s="4"/>
      <c r="C480" s="34"/>
      <c r="D480" s="4"/>
      <c r="E480" s="4"/>
      <c r="F480" s="4"/>
      <c r="G480" s="4"/>
      <c r="H480" s="4"/>
      <c r="I480" s="4"/>
      <c r="J480" s="4"/>
      <c r="K480" s="4"/>
      <c r="L480" s="4"/>
      <c r="M480" s="4"/>
      <c r="N480" s="4"/>
      <c r="P480" s="4"/>
      <c r="Q480" s="4"/>
      <c r="R480" s="4"/>
    </row>
    <row r="481" spans="1:18" ht="16.5" customHeight="1">
      <c r="A481" s="4"/>
      <c r="B481" s="4"/>
      <c r="C481" s="34"/>
      <c r="D481" s="4"/>
      <c r="E481" s="4"/>
      <c r="F481" s="4"/>
      <c r="G481" s="4"/>
      <c r="H481" s="4"/>
      <c r="I481" s="4"/>
      <c r="J481" s="4"/>
      <c r="K481" s="4"/>
      <c r="L481" s="4"/>
      <c r="M481" s="4"/>
      <c r="N481" s="4"/>
      <c r="P481" s="4"/>
      <c r="Q481" s="4"/>
      <c r="R481" s="4"/>
    </row>
    <row r="482" spans="1:18" ht="16.5" customHeight="1">
      <c r="A482" s="4"/>
      <c r="B482" s="4"/>
      <c r="C482" s="34"/>
      <c r="D482" s="4"/>
      <c r="E482" s="4"/>
      <c r="F482" s="4"/>
      <c r="G482" s="4"/>
      <c r="H482" s="4"/>
      <c r="I482" s="4"/>
      <c r="J482" s="4"/>
      <c r="K482" s="4"/>
      <c r="L482" s="4"/>
      <c r="M482" s="4"/>
      <c r="N482" s="4"/>
      <c r="P482" s="4"/>
      <c r="Q482" s="4"/>
      <c r="R482" s="4"/>
    </row>
    <row r="483" spans="1:18" ht="16.5" customHeight="1">
      <c r="A483" s="4"/>
      <c r="B483" s="4"/>
      <c r="C483" s="34"/>
      <c r="D483" s="4"/>
      <c r="E483" s="4"/>
      <c r="F483" s="4"/>
      <c r="G483" s="4"/>
      <c r="H483" s="4"/>
      <c r="I483" s="4"/>
      <c r="J483" s="4"/>
      <c r="K483" s="4"/>
      <c r="L483" s="4"/>
      <c r="M483" s="4"/>
      <c r="N483" s="4"/>
      <c r="P483" s="4"/>
      <c r="Q483" s="4"/>
      <c r="R483" s="4"/>
    </row>
    <row r="484" spans="1:18" ht="16.5" customHeight="1">
      <c r="A484" s="4"/>
      <c r="B484" s="4"/>
      <c r="C484" s="34"/>
      <c r="D484" s="4"/>
      <c r="E484" s="4"/>
      <c r="F484" s="4"/>
      <c r="G484" s="4"/>
      <c r="H484" s="4"/>
      <c r="I484" s="4"/>
      <c r="J484" s="4"/>
      <c r="K484" s="4"/>
      <c r="L484" s="4"/>
      <c r="M484" s="4"/>
      <c r="N484" s="4"/>
      <c r="P484" s="4"/>
      <c r="Q484" s="4"/>
      <c r="R484" s="4"/>
    </row>
    <row r="485" spans="1:18" ht="16.5" customHeight="1">
      <c r="A485" s="4"/>
      <c r="B485" s="4"/>
      <c r="C485" s="34"/>
      <c r="D485" s="4"/>
      <c r="E485" s="4"/>
      <c r="F485" s="4"/>
      <c r="G485" s="4"/>
      <c r="H485" s="4"/>
      <c r="I485" s="4"/>
      <c r="J485" s="4"/>
      <c r="K485" s="4"/>
      <c r="L485" s="4"/>
      <c r="M485" s="4"/>
      <c r="N485" s="4"/>
      <c r="P485" s="4"/>
      <c r="Q485" s="4"/>
      <c r="R485" s="4"/>
    </row>
    <row r="486" spans="1:18" ht="16.5" customHeight="1">
      <c r="A486" s="4"/>
      <c r="B486" s="4"/>
      <c r="C486" s="34"/>
      <c r="D486" s="4"/>
      <c r="E486" s="4"/>
      <c r="F486" s="4"/>
      <c r="G486" s="4"/>
      <c r="H486" s="4"/>
      <c r="I486" s="4"/>
      <c r="J486" s="4"/>
      <c r="K486" s="4"/>
      <c r="L486" s="4"/>
      <c r="M486" s="4"/>
      <c r="N486" s="4"/>
      <c r="P486" s="4"/>
      <c r="Q486" s="4"/>
      <c r="R486" s="4"/>
    </row>
    <row r="487" spans="1:18" ht="16.5" customHeight="1">
      <c r="A487" s="4"/>
      <c r="B487" s="4"/>
      <c r="C487" s="34"/>
      <c r="D487" s="4"/>
      <c r="E487" s="4"/>
      <c r="F487" s="4"/>
      <c r="G487" s="4"/>
      <c r="H487" s="4"/>
      <c r="I487" s="4"/>
      <c r="J487" s="4"/>
      <c r="K487" s="4"/>
      <c r="L487" s="4"/>
      <c r="M487" s="4"/>
      <c r="N487" s="4"/>
      <c r="P487" s="4"/>
      <c r="Q487" s="4"/>
      <c r="R487" s="4"/>
    </row>
    <row r="488" spans="1:18" ht="16.5" customHeight="1">
      <c r="A488" s="4"/>
      <c r="B488" s="4"/>
      <c r="C488" s="34"/>
      <c r="D488" s="4"/>
      <c r="E488" s="4"/>
      <c r="F488" s="4"/>
      <c r="G488" s="4"/>
      <c r="H488" s="4"/>
      <c r="I488" s="4"/>
      <c r="J488" s="4"/>
      <c r="K488" s="4"/>
      <c r="L488" s="4"/>
      <c r="M488" s="4"/>
      <c r="N488" s="4"/>
      <c r="P488" s="4"/>
      <c r="Q488" s="4"/>
      <c r="R488" s="4"/>
    </row>
    <row r="489" spans="1:18" ht="16.5" customHeight="1">
      <c r="A489" s="4"/>
      <c r="B489" s="4"/>
      <c r="C489" s="34"/>
      <c r="D489" s="4"/>
      <c r="E489" s="4"/>
      <c r="F489" s="4"/>
      <c r="G489" s="4"/>
      <c r="H489" s="4"/>
      <c r="I489" s="4"/>
      <c r="J489" s="4"/>
      <c r="K489" s="4"/>
      <c r="L489" s="4"/>
      <c r="M489" s="4"/>
      <c r="N489" s="4"/>
      <c r="P489" s="4"/>
      <c r="Q489" s="4"/>
      <c r="R489" s="4"/>
    </row>
    <row r="490" spans="1:18" ht="16.5" customHeight="1">
      <c r="A490" s="4"/>
      <c r="B490" s="4"/>
      <c r="C490" s="34"/>
      <c r="D490" s="4"/>
      <c r="E490" s="4"/>
      <c r="F490" s="4"/>
      <c r="G490" s="4"/>
      <c r="H490" s="4"/>
      <c r="I490" s="4"/>
      <c r="J490" s="4"/>
      <c r="K490" s="4"/>
      <c r="L490" s="4"/>
      <c r="M490" s="4"/>
      <c r="N490" s="4"/>
      <c r="P490" s="4"/>
      <c r="Q490" s="4"/>
      <c r="R490" s="4"/>
    </row>
    <row r="491" spans="1:18" ht="16.5" customHeight="1">
      <c r="A491" s="4"/>
      <c r="B491" s="4"/>
      <c r="C491" s="34"/>
      <c r="D491" s="4"/>
      <c r="E491" s="4"/>
      <c r="F491" s="4"/>
      <c r="G491" s="4"/>
      <c r="H491" s="4"/>
      <c r="I491" s="4"/>
      <c r="J491" s="4"/>
      <c r="K491" s="4"/>
      <c r="L491" s="4"/>
      <c r="M491" s="4"/>
      <c r="N491" s="4"/>
      <c r="P491" s="4"/>
      <c r="Q491" s="4"/>
      <c r="R491" s="4"/>
    </row>
    <row r="492" spans="1:18" ht="16.5" customHeight="1">
      <c r="A492" s="4"/>
      <c r="B492" s="4"/>
      <c r="C492" s="34"/>
      <c r="D492" s="4"/>
      <c r="E492" s="4"/>
      <c r="F492" s="4"/>
      <c r="G492" s="4"/>
      <c r="H492" s="4"/>
      <c r="I492" s="4"/>
      <c r="J492" s="4"/>
      <c r="K492" s="4"/>
      <c r="L492" s="4"/>
      <c r="M492" s="4"/>
      <c r="N492" s="4"/>
      <c r="P492" s="4"/>
      <c r="Q492" s="4"/>
      <c r="R492" s="4"/>
    </row>
    <row r="493" spans="1:18" ht="16.5" customHeight="1">
      <c r="A493" s="4"/>
      <c r="B493" s="4"/>
      <c r="C493" s="34"/>
      <c r="D493" s="4"/>
      <c r="E493" s="4"/>
      <c r="F493" s="4"/>
      <c r="G493" s="4"/>
      <c r="H493" s="4"/>
      <c r="I493" s="4"/>
      <c r="J493" s="4"/>
      <c r="K493" s="4"/>
      <c r="L493" s="4"/>
      <c r="M493" s="4"/>
      <c r="N493" s="4"/>
      <c r="P493" s="4"/>
      <c r="Q493" s="4"/>
      <c r="R493" s="4"/>
    </row>
    <row r="494" spans="1:18" ht="16.5" customHeight="1">
      <c r="A494" s="4"/>
      <c r="B494" s="4"/>
      <c r="C494" s="34"/>
      <c r="D494" s="4"/>
      <c r="E494" s="4"/>
      <c r="F494" s="4"/>
      <c r="G494" s="4"/>
      <c r="H494" s="4"/>
      <c r="I494" s="4"/>
      <c r="J494" s="4"/>
      <c r="K494" s="4"/>
      <c r="L494" s="4"/>
      <c r="M494" s="4"/>
      <c r="N494" s="4"/>
      <c r="P494" s="4"/>
      <c r="Q494" s="4"/>
      <c r="R494" s="4"/>
    </row>
    <row r="495" spans="1:18" ht="16.5" customHeight="1">
      <c r="A495" s="4"/>
      <c r="B495" s="4"/>
      <c r="C495" s="34"/>
      <c r="D495" s="4"/>
      <c r="E495" s="4"/>
      <c r="F495" s="4"/>
      <c r="G495" s="4"/>
      <c r="H495" s="4"/>
      <c r="I495" s="4"/>
      <c r="J495" s="4"/>
      <c r="K495" s="4"/>
      <c r="L495" s="4"/>
      <c r="M495" s="4"/>
      <c r="N495" s="4"/>
      <c r="P495" s="4"/>
      <c r="Q495" s="4"/>
      <c r="R495" s="4"/>
    </row>
    <row r="496" spans="1:18" ht="16.5" customHeight="1">
      <c r="A496" s="4"/>
      <c r="B496" s="4"/>
      <c r="C496" s="34"/>
      <c r="D496" s="4"/>
      <c r="E496" s="4"/>
      <c r="F496" s="4"/>
      <c r="G496" s="4"/>
      <c r="H496" s="4"/>
      <c r="I496" s="4"/>
      <c r="J496" s="4"/>
      <c r="K496" s="4"/>
      <c r="L496" s="4"/>
      <c r="M496" s="4"/>
      <c r="N496" s="4"/>
      <c r="P496" s="4"/>
      <c r="Q496" s="4"/>
      <c r="R496" s="4"/>
    </row>
    <row r="497" spans="1:18" ht="16.5" customHeight="1">
      <c r="A497" s="4"/>
      <c r="B497" s="4"/>
      <c r="C497" s="34"/>
      <c r="D497" s="4"/>
      <c r="E497" s="4"/>
      <c r="F497" s="4"/>
      <c r="G497" s="4"/>
      <c r="H497" s="4"/>
      <c r="I497" s="4"/>
      <c r="J497" s="4"/>
      <c r="K497" s="4"/>
      <c r="L497" s="4"/>
      <c r="M497" s="4"/>
      <c r="N497" s="4"/>
      <c r="P497" s="4"/>
      <c r="Q497" s="4"/>
      <c r="R497" s="4"/>
    </row>
    <row r="498" spans="1:18" ht="16.5" customHeight="1">
      <c r="A498" s="4"/>
      <c r="B498" s="4"/>
      <c r="C498" s="34"/>
      <c r="D498" s="4"/>
      <c r="E498" s="4"/>
      <c r="F498" s="4"/>
      <c r="G498" s="4"/>
      <c r="H498" s="4"/>
      <c r="I498" s="4"/>
      <c r="J498" s="4"/>
      <c r="K498" s="4"/>
      <c r="L498" s="4"/>
      <c r="M498" s="4"/>
      <c r="N498" s="4"/>
      <c r="P498" s="4"/>
      <c r="Q498" s="4"/>
      <c r="R498" s="4"/>
    </row>
    <row r="499" spans="1:18" ht="16.5" customHeight="1">
      <c r="A499" s="4"/>
      <c r="B499" s="4"/>
      <c r="C499" s="34"/>
      <c r="D499" s="4"/>
      <c r="E499" s="4"/>
      <c r="F499" s="4"/>
      <c r="G499" s="4"/>
      <c r="H499" s="4"/>
      <c r="I499" s="4"/>
      <c r="J499" s="4"/>
      <c r="K499" s="4"/>
      <c r="L499" s="4"/>
      <c r="M499" s="4"/>
      <c r="N499" s="4"/>
      <c r="P499" s="4"/>
      <c r="Q499" s="4"/>
      <c r="R499" s="4"/>
    </row>
    <row r="500" spans="1:18" ht="16.5" customHeight="1">
      <c r="A500" s="4"/>
      <c r="B500" s="4"/>
      <c r="C500" s="34"/>
      <c r="D500" s="4"/>
      <c r="E500" s="4"/>
      <c r="F500" s="4"/>
      <c r="G500" s="4"/>
      <c r="H500" s="4"/>
      <c r="I500" s="4"/>
      <c r="J500" s="4"/>
      <c r="K500" s="4"/>
      <c r="L500" s="4"/>
      <c r="M500" s="4"/>
      <c r="N500" s="4"/>
      <c r="P500" s="4"/>
      <c r="Q500" s="4"/>
      <c r="R500" s="4"/>
    </row>
    <row r="501" spans="1:18" ht="16.5" customHeight="1">
      <c r="A501" s="4"/>
      <c r="B501" s="4"/>
      <c r="C501" s="34"/>
      <c r="D501" s="4"/>
      <c r="E501" s="4"/>
      <c r="F501" s="4"/>
      <c r="G501" s="4"/>
      <c r="H501" s="4"/>
      <c r="I501" s="4"/>
      <c r="J501" s="4"/>
      <c r="K501" s="4"/>
      <c r="L501" s="4"/>
      <c r="M501" s="4"/>
      <c r="N501" s="4"/>
      <c r="P501" s="4"/>
      <c r="Q501" s="4"/>
      <c r="R501" s="4"/>
    </row>
    <row r="502" spans="1:18" ht="16.5" customHeight="1">
      <c r="A502" s="4"/>
      <c r="B502" s="4"/>
      <c r="C502" s="34"/>
      <c r="D502" s="4"/>
      <c r="E502" s="4"/>
      <c r="F502" s="4"/>
      <c r="G502" s="4"/>
      <c r="H502" s="4"/>
      <c r="I502" s="4"/>
      <c r="J502" s="4"/>
      <c r="K502" s="4"/>
      <c r="L502" s="4"/>
      <c r="M502" s="4"/>
      <c r="N502" s="4"/>
      <c r="P502" s="4"/>
      <c r="Q502" s="4"/>
      <c r="R502" s="4"/>
    </row>
    <row r="503" spans="1:18" ht="16.5" customHeight="1">
      <c r="A503" s="4"/>
      <c r="B503" s="4"/>
      <c r="C503" s="34"/>
      <c r="D503" s="4"/>
      <c r="E503" s="4"/>
      <c r="F503" s="4"/>
      <c r="G503" s="4"/>
      <c r="H503" s="4"/>
      <c r="I503" s="4"/>
      <c r="J503" s="4"/>
      <c r="K503" s="4"/>
      <c r="L503" s="4"/>
      <c r="M503" s="4"/>
      <c r="N503" s="4"/>
      <c r="P503" s="4"/>
      <c r="Q503" s="4"/>
      <c r="R503" s="4"/>
    </row>
    <row r="504" spans="1:18" ht="16.5" customHeight="1">
      <c r="A504" s="4"/>
      <c r="B504" s="4"/>
      <c r="C504" s="34"/>
      <c r="D504" s="4"/>
      <c r="E504" s="4"/>
      <c r="F504" s="4"/>
      <c r="G504" s="4"/>
      <c r="H504" s="4"/>
      <c r="I504" s="4"/>
      <c r="J504" s="4"/>
      <c r="K504" s="4"/>
      <c r="L504" s="4"/>
      <c r="M504" s="4"/>
      <c r="N504" s="4"/>
      <c r="P504" s="4"/>
      <c r="Q504" s="4"/>
      <c r="R504" s="4"/>
    </row>
    <row r="505" spans="1:18" ht="16.5" customHeight="1">
      <c r="A505" s="4"/>
      <c r="B505" s="4"/>
      <c r="C505" s="34"/>
      <c r="D505" s="4"/>
      <c r="E505" s="4"/>
      <c r="F505" s="4"/>
      <c r="G505" s="4"/>
      <c r="H505" s="4"/>
      <c r="I505" s="4"/>
      <c r="J505" s="4"/>
      <c r="K505" s="4"/>
      <c r="L505" s="4"/>
      <c r="M505" s="4"/>
      <c r="N505" s="4"/>
      <c r="P505" s="4"/>
      <c r="Q505" s="4"/>
      <c r="R505" s="4"/>
    </row>
    <row r="506" spans="1:18" ht="16.5" customHeight="1">
      <c r="A506" s="4"/>
      <c r="B506" s="4"/>
      <c r="C506" s="34"/>
      <c r="D506" s="4"/>
      <c r="E506" s="4"/>
      <c r="F506" s="4"/>
      <c r="G506" s="4"/>
      <c r="H506" s="4"/>
      <c r="I506" s="4"/>
      <c r="J506" s="4"/>
      <c r="K506" s="4"/>
      <c r="L506" s="4"/>
      <c r="M506" s="4"/>
      <c r="N506" s="4"/>
      <c r="P506" s="4"/>
      <c r="Q506" s="4"/>
      <c r="R506" s="4"/>
    </row>
    <row r="507" spans="1:18" ht="16.5" customHeight="1">
      <c r="A507" s="4"/>
      <c r="B507" s="4"/>
      <c r="C507" s="34"/>
      <c r="D507" s="4"/>
      <c r="E507" s="4"/>
      <c r="F507" s="4"/>
      <c r="G507" s="4"/>
      <c r="H507" s="4"/>
      <c r="I507" s="4"/>
      <c r="J507" s="4"/>
      <c r="K507" s="4"/>
      <c r="L507" s="4"/>
      <c r="M507" s="4"/>
      <c r="N507" s="4"/>
      <c r="P507" s="4"/>
      <c r="Q507" s="4"/>
      <c r="R507" s="4"/>
    </row>
    <row r="508" spans="1:18" ht="16.5" customHeight="1">
      <c r="A508" s="4"/>
      <c r="B508" s="4"/>
      <c r="C508" s="34"/>
      <c r="D508" s="4"/>
      <c r="E508" s="4"/>
      <c r="F508" s="4"/>
      <c r="G508" s="4"/>
      <c r="H508" s="4"/>
      <c r="I508" s="4"/>
      <c r="J508" s="4"/>
      <c r="K508" s="4"/>
      <c r="L508" s="4"/>
      <c r="M508" s="4"/>
      <c r="N508" s="4"/>
      <c r="P508" s="4"/>
      <c r="Q508" s="4"/>
      <c r="R508" s="4"/>
    </row>
    <row r="509" spans="1:18" ht="16.5" customHeight="1">
      <c r="A509" s="4"/>
      <c r="B509" s="4"/>
      <c r="C509" s="34"/>
      <c r="D509" s="4"/>
      <c r="E509" s="4"/>
      <c r="F509" s="4"/>
      <c r="G509" s="4"/>
      <c r="H509" s="4"/>
      <c r="I509" s="4"/>
      <c r="J509" s="4"/>
      <c r="K509" s="4"/>
      <c r="L509" s="4"/>
      <c r="M509" s="4"/>
      <c r="N509" s="4"/>
      <c r="P509" s="4"/>
      <c r="Q509" s="4"/>
      <c r="R509" s="4"/>
    </row>
    <row r="510" spans="1:18" ht="16.5" customHeight="1">
      <c r="A510" s="4"/>
      <c r="B510" s="4"/>
      <c r="C510" s="34"/>
      <c r="D510" s="4"/>
      <c r="E510" s="4"/>
      <c r="F510" s="4"/>
      <c r="G510" s="4"/>
      <c r="H510" s="4"/>
      <c r="I510" s="4"/>
      <c r="J510" s="4"/>
      <c r="K510" s="4"/>
      <c r="L510" s="4"/>
      <c r="M510" s="4"/>
      <c r="N510" s="4"/>
      <c r="P510" s="4"/>
      <c r="Q510" s="4"/>
      <c r="R510" s="4"/>
    </row>
    <row r="511" spans="1:18" ht="16.5" customHeight="1">
      <c r="A511" s="4"/>
      <c r="B511" s="4"/>
      <c r="C511" s="34"/>
      <c r="D511" s="4"/>
      <c r="E511" s="4"/>
      <c r="F511" s="4"/>
      <c r="G511" s="4"/>
      <c r="H511" s="4"/>
      <c r="I511" s="4"/>
      <c r="J511" s="4"/>
      <c r="K511" s="4"/>
      <c r="L511" s="4"/>
      <c r="M511" s="4"/>
      <c r="N511" s="4"/>
      <c r="P511" s="4"/>
      <c r="Q511" s="4"/>
      <c r="R511" s="4"/>
    </row>
    <row r="512" spans="1:18" ht="16.5" customHeight="1">
      <c r="A512" s="4"/>
      <c r="B512" s="4"/>
      <c r="C512" s="34"/>
      <c r="D512" s="4"/>
      <c r="E512" s="4"/>
      <c r="F512" s="4"/>
      <c r="G512" s="4"/>
      <c r="H512" s="4"/>
      <c r="I512" s="4"/>
      <c r="J512" s="4"/>
      <c r="K512" s="4"/>
      <c r="L512" s="4"/>
      <c r="M512" s="4"/>
      <c r="N512" s="4"/>
      <c r="P512" s="4"/>
      <c r="Q512" s="4"/>
      <c r="R512" s="4"/>
    </row>
    <row r="513" spans="1:18" ht="16.5" customHeight="1">
      <c r="A513" s="4"/>
      <c r="B513" s="4"/>
      <c r="C513" s="34"/>
      <c r="D513" s="4"/>
      <c r="E513" s="4"/>
      <c r="F513" s="4"/>
      <c r="G513" s="4"/>
      <c r="H513" s="4"/>
      <c r="I513" s="4"/>
      <c r="J513" s="4"/>
      <c r="K513" s="4"/>
      <c r="L513" s="4"/>
      <c r="M513" s="4"/>
      <c r="N513" s="4"/>
      <c r="P513" s="4"/>
      <c r="Q513" s="4"/>
      <c r="R513" s="4"/>
    </row>
    <row r="514" spans="1:18" ht="16.5" customHeight="1">
      <c r="A514" s="4"/>
      <c r="B514" s="4"/>
      <c r="C514" s="34"/>
      <c r="D514" s="4"/>
      <c r="E514" s="4"/>
      <c r="F514" s="4"/>
      <c r="G514" s="4"/>
      <c r="H514" s="4"/>
      <c r="I514" s="4"/>
      <c r="J514" s="4"/>
      <c r="K514" s="4"/>
      <c r="L514" s="4"/>
      <c r="M514" s="4"/>
      <c r="N514" s="4"/>
      <c r="P514" s="4"/>
      <c r="Q514" s="4"/>
      <c r="R514" s="4"/>
    </row>
    <row r="515" spans="1:18" ht="16.5" customHeight="1">
      <c r="A515" s="4"/>
      <c r="B515" s="4"/>
      <c r="C515" s="34"/>
      <c r="D515" s="4"/>
      <c r="E515" s="4"/>
      <c r="F515" s="4"/>
      <c r="G515" s="4"/>
      <c r="H515" s="4"/>
      <c r="I515" s="4"/>
      <c r="J515" s="4"/>
      <c r="K515" s="4"/>
      <c r="L515" s="4"/>
      <c r="M515" s="4"/>
      <c r="N515" s="4"/>
      <c r="P515" s="4"/>
      <c r="Q515" s="4"/>
      <c r="R515" s="4"/>
    </row>
    <row r="516" spans="1:18" ht="16.5" customHeight="1">
      <c r="A516" s="4"/>
      <c r="B516" s="4"/>
      <c r="C516" s="34"/>
      <c r="D516" s="4"/>
      <c r="E516" s="4"/>
      <c r="F516" s="4"/>
      <c r="G516" s="4"/>
      <c r="H516" s="4"/>
      <c r="I516" s="4"/>
      <c r="J516" s="4"/>
      <c r="K516" s="4"/>
      <c r="L516" s="4"/>
      <c r="M516" s="4"/>
      <c r="N516" s="4"/>
      <c r="P516" s="4"/>
      <c r="Q516" s="4"/>
      <c r="R516" s="4"/>
    </row>
    <row r="517" spans="1:18" ht="16.5" customHeight="1">
      <c r="A517" s="4"/>
      <c r="B517" s="4"/>
      <c r="C517" s="34"/>
      <c r="D517" s="4"/>
      <c r="E517" s="4"/>
      <c r="F517" s="4"/>
      <c r="G517" s="4"/>
      <c r="H517" s="4"/>
      <c r="I517" s="4"/>
      <c r="J517" s="4"/>
      <c r="K517" s="4"/>
      <c r="L517" s="4"/>
      <c r="M517" s="4"/>
      <c r="N517" s="4"/>
      <c r="P517" s="4"/>
      <c r="Q517" s="4"/>
      <c r="R517" s="4"/>
    </row>
    <row r="518" spans="1:18" ht="16.5" customHeight="1">
      <c r="A518" s="4"/>
      <c r="B518" s="4"/>
      <c r="C518" s="34"/>
      <c r="D518" s="4"/>
      <c r="E518" s="4"/>
      <c r="F518" s="4"/>
      <c r="G518" s="4"/>
      <c r="H518" s="4"/>
      <c r="I518" s="4"/>
      <c r="J518" s="4"/>
      <c r="K518" s="4"/>
      <c r="L518" s="4"/>
      <c r="M518" s="4"/>
      <c r="N518" s="4"/>
      <c r="P518" s="4"/>
      <c r="Q518" s="4"/>
      <c r="R518" s="4"/>
    </row>
    <row r="519" spans="1:18" ht="16.5" customHeight="1">
      <c r="A519" s="4"/>
      <c r="B519" s="4"/>
      <c r="C519" s="34"/>
      <c r="D519" s="4"/>
      <c r="E519" s="4"/>
      <c r="F519" s="4"/>
      <c r="G519" s="4"/>
      <c r="H519" s="4"/>
      <c r="I519" s="4"/>
      <c r="J519" s="4"/>
      <c r="K519" s="4"/>
      <c r="L519" s="4"/>
      <c r="M519" s="4"/>
      <c r="N519" s="4"/>
      <c r="P519" s="4"/>
      <c r="Q519" s="4"/>
      <c r="R519" s="4"/>
    </row>
    <row r="520" spans="1:18" ht="16.5" customHeight="1">
      <c r="A520" s="4"/>
      <c r="B520" s="4"/>
      <c r="C520" s="34"/>
      <c r="D520" s="4"/>
      <c r="E520" s="4"/>
      <c r="F520" s="4"/>
      <c r="G520" s="4"/>
      <c r="H520" s="4"/>
      <c r="I520" s="4"/>
      <c r="J520" s="4"/>
      <c r="K520" s="4"/>
      <c r="L520" s="4"/>
      <c r="M520" s="4"/>
      <c r="N520" s="4"/>
      <c r="P520" s="4"/>
      <c r="Q520" s="4"/>
      <c r="R520" s="4"/>
    </row>
    <row r="521" spans="1:18" ht="16.5" customHeight="1">
      <c r="A521" s="4"/>
      <c r="B521" s="4"/>
      <c r="C521" s="34"/>
      <c r="D521" s="4"/>
      <c r="E521" s="4"/>
      <c r="F521" s="4"/>
      <c r="G521" s="4"/>
      <c r="H521" s="4"/>
      <c r="I521" s="4"/>
      <c r="J521" s="4"/>
      <c r="K521" s="4"/>
      <c r="L521" s="4"/>
      <c r="M521" s="4"/>
      <c r="N521" s="4"/>
      <c r="P521" s="4"/>
      <c r="Q521" s="4"/>
      <c r="R521" s="4"/>
    </row>
    <row r="522" spans="1:18" ht="16.5" customHeight="1">
      <c r="A522" s="4"/>
      <c r="B522" s="4"/>
      <c r="C522" s="34"/>
      <c r="D522" s="4"/>
      <c r="E522" s="4"/>
      <c r="F522" s="4"/>
      <c r="G522" s="4"/>
      <c r="H522" s="4"/>
      <c r="I522" s="4"/>
      <c r="J522" s="4"/>
      <c r="K522" s="4"/>
      <c r="L522" s="4"/>
      <c r="M522" s="4"/>
      <c r="N522" s="4"/>
      <c r="P522" s="4"/>
      <c r="Q522" s="4"/>
      <c r="R522" s="4"/>
    </row>
    <row r="523" spans="1:18" ht="16.5" customHeight="1">
      <c r="A523" s="4"/>
      <c r="B523" s="4"/>
      <c r="C523" s="34"/>
      <c r="D523" s="4"/>
      <c r="E523" s="4"/>
      <c r="F523" s="4"/>
      <c r="G523" s="4"/>
      <c r="H523" s="4"/>
      <c r="I523" s="4"/>
      <c r="J523" s="4"/>
      <c r="K523" s="4"/>
      <c r="L523" s="4"/>
      <c r="M523" s="4"/>
      <c r="N523" s="4"/>
      <c r="P523" s="4"/>
      <c r="Q523" s="4"/>
      <c r="R523" s="4"/>
    </row>
    <row r="524" spans="1:18" ht="16.5" customHeight="1">
      <c r="A524" s="4"/>
      <c r="B524" s="4"/>
      <c r="C524" s="34"/>
      <c r="D524" s="4"/>
      <c r="E524" s="4"/>
      <c r="F524" s="4"/>
      <c r="G524" s="4"/>
      <c r="H524" s="4"/>
      <c r="I524" s="4"/>
      <c r="J524" s="4"/>
      <c r="K524" s="4"/>
      <c r="L524" s="4"/>
      <c r="M524" s="4"/>
      <c r="N524" s="4"/>
      <c r="P524" s="4"/>
      <c r="Q524" s="4"/>
      <c r="R524" s="4"/>
    </row>
    <row r="525" spans="1:18" ht="16.5" customHeight="1">
      <c r="A525" s="4"/>
      <c r="B525" s="4"/>
      <c r="C525" s="34"/>
      <c r="D525" s="4"/>
      <c r="E525" s="4"/>
      <c r="F525" s="4"/>
      <c r="G525" s="4"/>
      <c r="H525" s="4"/>
      <c r="I525" s="4"/>
      <c r="J525" s="4"/>
      <c r="K525" s="4"/>
      <c r="L525" s="4"/>
      <c r="M525" s="4"/>
      <c r="N525" s="4"/>
      <c r="P525" s="4"/>
      <c r="Q525" s="4"/>
      <c r="R525" s="4"/>
    </row>
    <row r="526" spans="1:18" ht="16.5" customHeight="1">
      <c r="A526" s="4"/>
      <c r="B526" s="4"/>
      <c r="C526" s="34"/>
      <c r="D526" s="4"/>
      <c r="E526" s="4"/>
      <c r="F526" s="4"/>
      <c r="G526" s="4"/>
      <c r="H526" s="4"/>
      <c r="I526" s="4"/>
      <c r="J526" s="4"/>
      <c r="K526" s="4"/>
      <c r="L526" s="4"/>
      <c r="M526" s="4"/>
      <c r="N526" s="4"/>
      <c r="P526" s="4"/>
      <c r="Q526" s="4"/>
      <c r="R526" s="4"/>
    </row>
    <row r="527" spans="1:18" ht="16.5" customHeight="1">
      <c r="A527" s="4"/>
      <c r="B527" s="4"/>
      <c r="C527" s="34"/>
      <c r="D527" s="4"/>
      <c r="E527" s="4"/>
      <c r="F527" s="4"/>
      <c r="G527" s="4"/>
      <c r="H527" s="4"/>
      <c r="I527" s="4"/>
      <c r="J527" s="4"/>
      <c r="K527" s="4"/>
      <c r="L527" s="4"/>
      <c r="M527" s="4"/>
      <c r="N527" s="4"/>
      <c r="P527" s="4"/>
      <c r="Q527" s="4"/>
      <c r="R527" s="4"/>
    </row>
    <row r="528" spans="1:18" ht="16.5" customHeight="1">
      <c r="A528" s="4"/>
      <c r="B528" s="4"/>
      <c r="C528" s="34"/>
      <c r="D528" s="4"/>
      <c r="E528" s="4"/>
      <c r="F528" s="4"/>
      <c r="G528" s="4"/>
      <c r="H528" s="4"/>
      <c r="I528" s="4"/>
      <c r="J528" s="4"/>
      <c r="K528" s="4"/>
      <c r="L528" s="4"/>
      <c r="M528" s="4"/>
      <c r="N528" s="4"/>
      <c r="P528" s="4"/>
      <c r="Q528" s="4"/>
      <c r="R528" s="4"/>
    </row>
    <row r="529" spans="1:18" ht="16.5" customHeight="1">
      <c r="A529" s="4"/>
      <c r="B529" s="4"/>
      <c r="C529" s="34"/>
      <c r="D529" s="4"/>
      <c r="E529" s="4"/>
      <c r="F529" s="4"/>
      <c r="G529" s="4"/>
      <c r="H529" s="4"/>
      <c r="I529" s="4"/>
      <c r="J529" s="4"/>
      <c r="K529" s="4"/>
      <c r="L529" s="4"/>
      <c r="M529" s="4"/>
      <c r="N529" s="4"/>
      <c r="P529" s="4"/>
      <c r="Q529" s="4"/>
      <c r="R529" s="4"/>
    </row>
    <row r="530" spans="1:18" ht="16.5" customHeight="1">
      <c r="A530" s="4"/>
      <c r="B530" s="4"/>
      <c r="C530" s="34"/>
      <c r="D530" s="4"/>
      <c r="E530" s="4"/>
      <c r="F530" s="4"/>
      <c r="G530" s="4"/>
      <c r="H530" s="4"/>
      <c r="I530" s="4"/>
      <c r="J530" s="4"/>
      <c r="K530" s="4"/>
      <c r="L530" s="4"/>
      <c r="M530" s="4"/>
      <c r="N530" s="4"/>
      <c r="P530" s="4"/>
      <c r="Q530" s="4"/>
      <c r="R530" s="4"/>
    </row>
    <row r="531" spans="1:18" ht="16.5" customHeight="1">
      <c r="A531" s="4"/>
      <c r="B531" s="4"/>
      <c r="C531" s="34"/>
      <c r="D531" s="4"/>
      <c r="E531" s="4"/>
      <c r="F531" s="4"/>
      <c r="G531" s="4"/>
      <c r="H531" s="4"/>
      <c r="I531" s="4"/>
      <c r="J531" s="4"/>
      <c r="K531" s="4"/>
      <c r="L531" s="4"/>
      <c r="M531" s="4"/>
      <c r="N531" s="4"/>
      <c r="P531" s="4"/>
      <c r="Q531" s="4"/>
      <c r="R531" s="4"/>
    </row>
    <row r="532" spans="1:18" ht="16.5" customHeight="1">
      <c r="A532" s="4"/>
      <c r="B532" s="4"/>
      <c r="C532" s="34"/>
      <c r="D532" s="4"/>
      <c r="E532" s="4"/>
      <c r="F532" s="4"/>
      <c r="G532" s="4"/>
      <c r="H532" s="4"/>
      <c r="I532" s="4"/>
      <c r="J532" s="4"/>
      <c r="K532" s="4"/>
      <c r="L532" s="4"/>
      <c r="M532" s="4"/>
      <c r="N532" s="4"/>
      <c r="P532" s="4"/>
      <c r="Q532" s="4"/>
      <c r="R532" s="4"/>
    </row>
    <row r="533" spans="1:18" ht="16.5" customHeight="1">
      <c r="A533" s="4"/>
      <c r="B533" s="4"/>
      <c r="C533" s="34"/>
      <c r="D533" s="4"/>
      <c r="E533" s="4"/>
      <c r="F533" s="4"/>
      <c r="G533" s="4"/>
      <c r="H533" s="4"/>
      <c r="I533" s="4"/>
      <c r="J533" s="4"/>
      <c r="K533" s="4"/>
      <c r="L533" s="4"/>
      <c r="M533" s="4"/>
      <c r="N533" s="4"/>
      <c r="P533" s="4"/>
      <c r="Q533" s="4"/>
      <c r="R533" s="4"/>
    </row>
    <row r="534" spans="1:18" ht="16.5" customHeight="1">
      <c r="A534" s="4"/>
      <c r="B534" s="4"/>
      <c r="C534" s="34"/>
      <c r="D534" s="4"/>
      <c r="E534" s="4"/>
      <c r="F534" s="4"/>
      <c r="G534" s="4"/>
      <c r="H534" s="4"/>
      <c r="I534" s="4"/>
      <c r="J534" s="4"/>
      <c r="K534" s="4"/>
      <c r="L534" s="4"/>
      <c r="M534" s="4"/>
      <c r="N534" s="4"/>
      <c r="P534" s="4"/>
      <c r="Q534" s="4"/>
      <c r="R534" s="4"/>
    </row>
    <row r="535" spans="1:18" ht="16.5" customHeight="1">
      <c r="A535" s="4"/>
      <c r="B535" s="4"/>
      <c r="C535" s="34"/>
      <c r="D535" s="4"/>
      <c r="E535" s="4"/>
      <c r="F535" s="4"/>
      <c r="G535" s="4"/>
      <c r="H535" s="4"/>
      <c r="I535" s="4"/>
      <c r="J535" s="4"/>
      <c r="K535" s="4"/>
      <c r="L535" s="4"/>
      <c r="M535" s="4"/>
      <c r="N535" s="4"/>
      <c r="P535" s="4"/>
      <c r="Q535" s="4"/>
      <c r="R535" s="4"/>
    </row>
    <row r="536" spans="1:18" ht="16.5" customHeight="1">
      <c r="A536" s="4"/>
      <c r="B536" s="4"/>
      <c r="C536" s="34"/>
      <c r="D536" s="4"/>
      <c r="E536" s="4"/>
      <c r="F536" s="4"/>
      <c r="G536" s="4"/>
      <c r="H536" s="4"/>
      <c r="I536" s="4"/>
      <c r="J536" s="4"/>
      <c r="K536" s="4"/>
      <c r="L536" s="4"/>
      <c r="M536" s="4"/>
      <c r="N536" s="4"/>
      <c r="P536" s="4"/>
      <c r="Q536" s="4"/>
      <c r="R536" s="4"/>
    </row>
    <row r="537" spans="1:18" ht="16.5" customHeight="1">
      <c r="A537" s="4"/>
      <c r="B537" s="4"/>
      <c r="C537" s="34"/>
      <c r="D537" s="4"/>
      <c r="E537" s="4"/>
      <c r="F537" s="4"/>
      <c r="G537" s="4"/>
      <c r="H537" s="4"/>
      <c r="I537" s="4"/>
      <c r="J537" s="4"/>
      <c r="K537" s="4"/>
      <c r="L537" s="4"/>
      <c r="M537" s="4"/>
      <c r="N537" s="4"/>
      <c r="P537" s="4"/>
      <c r="Q537" s="4"/>
      <c r="R537" s="4"/>
    </row>
    <row r="538" spans="1:18" ht="16.5" customHeight="1">
      <c r="A538" s="4"/>
      <c r="B538" s="4"/>
      <c r="C538" s="34"/>
      <c r="D538" s="4"/>
      <c r="E538" s="4"/>
      <c r="F538" s="4"/>
      <c r="G538" s="4"/>
      <c r="H538" s="4"/>
      <c r="I538" s="4"/>
      <c r="J538" s="4"/>
      <c r="K538" s="4"/>
      <c r="L538" s="4"/>
      <c r="M538" s="4"/>
      <c r="N538" s="4"/>
      <c r="P538" s="4"/>
      <c r="Q538" s="4"/>
      <c r="R538" s="4"/>
    </row>
    <row r="539" spans="1:18" ht="16.5" customHeight="1">
      <c r="A539" s="4"/>
      <c r="B539" s="4"/>
      <c r="C539" s="34"/>
      <c r="D539" s="4"/>
      <c r="E539" s="4"/>
      <c r="F539" s="4"/>
      <c r="G539" s="4"/>
      <c r="H539" s="4"/>
      <c r="I539" s="4"/>
      <c r="J539" s="4"/>
      <c r="K539" s="4"/>
      <c r="L539" s="4"/>
      <c r="M539" s="4"/>
      <c r="N539" s="4"/>
      <c r="P539" s="4"/>
      <c r="Q539" s="4"/>
      <c r="R539" s="4"/>
    </row>
    <row r="540" spans="1:18" ht="16.5" customHeight="1">
      <c r="A540" s="4"/>
      <c r="B540" s="4"/>
      <c r="C540" s="34"/>
      <c r="D540" s="4"/>
      <c r="E540" s="4"/>
      <c r="F540" s="4"/>
      <c r="G540" s="4"/>
      <c r="H540" s="4"/>
      <c r="I540" s="4"/>
      <c r="J540" s="4"/>
      <c r="K540" s="4"/>
      <c r="L540" s="4"/>
      <c r="M540" s="4"/>
      <c r="N540" s="4"/>
      <c r="P540" s="4"/>
      <c r="Q540" s="4"/>
      <c r="R540" s="4"/>
    </row>
    <row r="541" spans="1:18" ht="16.5" customHeight="1">
      <c r="A541" s="4"/>
      <c r="B541" s="4"/>
      <c r="C541" s="34"/>
      <c r="D541" s="4"/>
      <c r="E541" s="4"/>
      <c r="F541" s="4"/>
      <c r="G541" s="4"/>
      <c r="H541" s="4"/>
      <c r="I541" s="4"/>
      <c r="J541" s="4"/>
      <c r="K541" s="4"/>
      <c r="L541" s="4"/>
      <c r="M541" s="4"/>
      <c r="N541" s="4"/>
      <c r="P541" s="4"/>
      <c r="Q541" s="4"/>
      <c r="R541" s="4"/>
    </row>
    <row r="542" spans="1:18" ht="16.5" customHeight="1">
      <c r="A542" s="4"/>
      <c r="B542" s="4"/>
      <c r="C542" s="34"/>
      <c r="D542" s="4"/>
      <c r="E542" s="4"/>
      <c r="F542" s="4"/>
      <c r="G542" s="4"/>
      <c r="H542" s="4"/>
      <c r="I542" s="4"/>
      <c r="J542" s="4"/>
      <c r="K542" s="4"/>
      <c r="L542" s="4"/>
      <c r="M542" s="4"/>
      <c r="N542" s="4"/>
      <c r="P542" s="4"/>
      <c r="Q542" s="4"/>
      <c r="R542" s="4"/>
    </row>
    <row r="543" spans="1:18" ht="16.5" customHeight="1">
      <c r="A543" s="4"/>
      <c r="B543" s="4"/>
      <c r="C543" s="34"/>
      <c r="D543" s="4"/>
      <c r="E543" s="4"/>
      <c r="F543" s="4"/>
      <c r="G543" s="4"/>
      <c r="H543" s="4"/>
      <c r="I543" s="4"/>
      <c r="J543" s="4"/>
      <c r="K543" s="4"/>
      <c r="L543" s="4"/>
      <c r="M543" s="4"/>
      <c r="N543" s="4"/>
      <c r="P543" s="4"/>
      <c r="Q543" s="4"/>
      <c r="R543" s="4"/>
    </row>
    <row r="544" spans="1:18" ht="16.5" customHeight="1">
      <c r="A544" s="4"/>
      <c r="B544" s="4"/>
      <c r="C544" s="34"/>
      <c r="D544" s="4"/>
      <c r="E544" s="4"/>
      <c r="F544" s="4"/>
      <c r="G544" s="4"/>
      <c r="H544" s="4"/>
      <c r="I544" s="4"/>
      <c r="J544" s="4"/>
      <c r="K544" s="4"/>
      <c r="L544" s="4"/>
      <c r="M544" s="4"/>
      <c r="N544" s="4"/>
      <c r="P544" s="4"/>
      <c r="Q544" s="4"/>
      <c r="R544" s="4"/>
    </row>
    <row r="545" spans="1:18" ht="16.5" customHeight="1">
      <c r="A545" s="4"/>
      <c r="B545" s="4"/>
      <c r="C545" s="34"/>
      <c r="D545" s="4"/>
      <c r="E545" s="4"/>
      <c r="F545" s="4"/>
      <c r="G545" s="4"/>
      <c r="H545" s="4"/>
      <c r="I545" s="4"/>
      <c r="J545" s="4"/>
      <c r="K545" s="4"/>
      <c r="L545" s="4"/>
      <c r="M545" s="4"/>
      <c r="N545" s="4"/>
      <c r="P545" s="4"/>
      <c r="Q545" s="4"/>
      <c r="R545" s="4"/>
    </row>
    <row r="546" spans="1:18" ht="16.5" customHeight="1">
      <c r="A546" s="4"/>
      <c r="B546" s="4"/>
      <c r="C546" s="34"/>
      <c r="D546" s="4"/>
      <c r="E546" s="4"/>
      <c r="F546" s="4"/>
      <c r="G546" s="4"/>
      <c r="H546" s="4"/>
      <c r="I546" s="4"/>
      <c r="J546" s="4"/>
      <c r="K546" s="4"/>
      <c r="L546" s="4"/>
      <c r="M546" s="4"/>
      <c r="N546" s="4"/>
      <c r="P546" s="4"/>
      <c r="Q546" s="4"/>
      <c r="R546" s="4"/>
    </row>
    <row r="547" spans="1:18" ht="16.5" customHeight="1">
      <c r="A547" s="4"/>
      <c r="B547" s="4"/>
      <c r="C547" s="34"/>
      <c r="D547" s="4"/>
      <c r="E547" s="4"/>
      <c r="F547" s="4"/>
      <c r="G547" s="4"/>
      <c r="H547" s="4"/>
      <c r="I547" s="4"/>
      <c r="J547" s="4"/>
      <c r="K547" s="4"/>
      <c r="L547" s="4"/>
      <c r="M547" s="4"/>
      <c r="N547" s="4"/>
      <c r="P547" s="4"/>
      <c r="Q547" s="4"/>
      <c r="R547" s="4"/>
    </row>
    <row r="548" spans="1:18" ht="16.5" customHeight="1">
      <c r="A548" s="4"/>
      <c r="B548" s="4"/>
      <c r="C548" s="34"/>
      <c r="D548" s="4"/>
      <c r="E548" s="4"/>
      <c r="F548" s="4"/>
      <c r="G548" s="4"/>
      <c r="H548" s="4"/>
      <c r="I548" s="4"/>
      <c r="J548" s="4"/>
      <c r="K548" s="4"/>
      <c r="L548" s="4"/>
      <c r="M548" s="4"/>
      <c r="N548" s="4"/>
      <c r="P548" s="4"/>
      <c r="Q548" s="4"/>
      <c r="R548" s="4"/>
    </row>
    <row r="549" spans="1:18" ht="16.5" customHeight="1">
      <c r="A549" s="4"/>
      <c r="B549" s="4"/>
      <c r="C549" s="34"/>
      <c r="D549" s="4"/>
      <c r="E549" s="4"/>
      <c r="F549" s="4"/>
      <c r="G549" s="4"/>
      <c r="H549" s="4"/>
      <c r="I549" s="4"/>
      <c r="J549" s="4"/>
      <c r="K549" s="4"/>
      <c r="L549" s="4"/>
      <c r="M549" s="4"/>
      <c r="N549" s="4"/>
      <c r="P549" s="4"/>
      <c r="Q549" s="4"/>
      <c r="R549" s="4"/>
    </row>
    <row r="550" spans="1:18" ht="16.5" customHeight="1">
      <c r="A550" s="4"/>
      <c r="B550" s="4"/>
      <c r="C550" s="34"/>
      <c r="D550" s="4"/>
      <c r="E550" s="4"/>
      <c r="F550" s="4"/>
      <c r="G550" s="4"/>
      <c r="H550" s="4"/>
      <c r="I550" s="4"/>
      <c r="J550" s="4"/>
      <c r="K550" s="4"/>
      <c r="L550" s="4"/>
      <c r="M550" s="4"/>
      <c r="N550" s="4"/>
      <c r="P550" s="4"/>
      <c r="Q550" s="4"/>
      <c r="R550" s="4"/>
    </row>
    <row r="551" spans="1:18" ht="16.5" customHeight="1">
      <c r="A551" s="4"/>
      <c r="B551" s="4"/>
      <c r="C551" s="34"/>
      <c r="D551" s="4"/>
      <c r="E551" s="4"/>
      <c r="F551" s="4"/>
      <c r="G551" s="4"/>
      <c r="H551" s="4"/>
      <c r="I551" s="4"/>
      <c r="J551" s="4"/>
      <c r="K551" s="4"/>
      <c r="L551" s="4"/>
      <c r="M551" s="4"/>
      <c r="N551" s="4"/>
      <c r="P551" s="4"/>
      <c r="Q551" s="4"/>
      <c r="R551" s="4"/>
    </row>
    <row r="552" spans="1:18" ht="16.5" customHeight="1">
      <c r="A552" s="4"/>
      <c r="B552" s="4"/>
      <c r="C552" s="34"/>
      <c r="D552" s="4"/>
      <c r="E552" s="4"/>
      <c r="F552" s="4"/>
      <c r="G552" s="4"/>
      <c r="H552" s="4"/>
      <c r="I552" s="4"/>
      <c r="J552" s="4"/>
      <c r="K552" s="4"/>
      <c r="L552" s="4"/>
      <c r="M552" s="4"/>
      <c r="N552" s="4"/>
      <c r="P552" s="4"/>
      <c r="Q552" s="4"/>
      <c r="R552" s="4"/>
    </row>
    <row r="553" spans="1:18" ht="16.5" customHeight="1">
      <c r="A553" s="4"/>
      <c r="B553" s="4"/>
      <c r="C553" s="34"/>
      <c r="D553" s="4"/>
      <c r="E553" s="4"/>
      <c r="F553" s="4"/>
      <c r="G553" s="4"/>
      <c r="H553" s="4"/>
      <c r="I553" s="4"/>
      <c r="J553" s="4"/>
      <c r="K553" s="4"/>
      <c r="L553" s="4"/>
      <c r="M553" s="4"/>
      <c r="N553" s="4"/>
      <c r="P553" s="4"/>
      <c r="Q553" s="4"/>
      <c r="R553" s="4"/>
    </row>
    <row r="554" spans="1:18" ht="16.5" customHeight="1">
      <c r="A554" s="4"/>
      <c r="B554" s="4"/>
      <c r="C554" s="34"/>
      <c r="D554" s="4"/>
      <c r="E554" s="4"/>
      <c r="F554" s="4"/>
      <c r="G554" s="4"/>
      <c r="H554" s="4"/>
      <c r="I554" s="4"/>
      <c r="J554" s="4"/>
      <c r="K554" s="4"/>
      <c r="L554" s="4"/>
      <c r="M554" s="4"/>
      <c r="N554" s="4"/>
      <c r="P554" s="4"/>
      <c r="Q554" s="4"/>
      <c r="R554" s="4"/>
    </row>
    <row r="555" spans="1:18" ht="16.5" customHeight="1">
      <c r="A555" s="4"/>
      <c r="B555" s="4"/>
      <c r="C555" s="34"/>
      <c r="D555" s="4"/>
      <c r="E555" s="4"/>
      <c r="F555" s="4"/>
      <c r="G555" s="4"/>
      <c r="H555" s="4"/>
      <c r="I555" s="4"/>
      <c r="J555" s="4"/>
      <c r="K555" s="4"/>
      <c r="L555" s="4"/>
      <c r="M555" s="4"/>
      <c r="N555" s="4"/>
      <c r="P555" s="4"/>
      <c r="Q555" s="4"/>
      <c r="R555" s="4"/>
    </row>
    <row r="556" spans="1:18" ht="16.5" customHeight="1">
      <c r="A556" s="4"/>
      <c r="B556" s="4"/>
      <c r="C556" s="34"/>
      <c r="D556" s="4"/>
      <c r="E556" s="4"/>
      <c r="F556" s="4"/>
      <c r="G556" s="4"/>
      <c r="H556" s="4"/>
      <c r="I556" s="4"/>
      <c r="J556" s="4"/>
      <c r="K556" s="4"/>
      <c r="L556" s="4"/>
      <c r="M556" s="4"/>
      <c r="N556" s="4"/>
      <c r="P556" s="4"/>
      <c r="Q556" s="4"/>
      <c r="R556" s="4"/>
    </row>
    <row r="557" spans="1:18" ht="16.5" customHeight="1">
      <c r="A557" s="4"/>
      <c r="B557" s="4"/>
      <c r="C557" s="34"/>
      <c r="D557" s="4"/>
      <c r="E557" s="4"/>
      <c r="F557" s="4"/>
      <c r="G557" s="4"/>
      <c r="H557" s="4"/>
      <c r="I557" s="4"/>
      <c r="J557" s="4"/>
      <c r="K557" s="4"/>
      <c r="L557" s="4"/>
      <c r="M557" s="4"/>
      <c r="N557" s="4"/>
      <c r="P557" s="4"/>
      <c r="Q557" s="4"/>
      <c r="R557" s="4"/>
    </row>
    <row r="558" spans="1:18" ht="16.5" customHeight="1">
      <c r="A558" s="4"/>
      <c r="B558" s="4"/>
      <c r="C558" s="34"/>
      <c r="D558" s="4"/>
      <c r="E558" s="4"/>
      <c r="F558" s="4"/>
      <c r="G558" s="4"/>
      <c r="H558" s="4"/>
      <c r="I558" s="4"/>
      <c r="J558" s="4"/>
      <c r="K558" s="4"/>
      <c r="L558" s="4"/>
      <c r="M558" s="4"/>
      <c r="N558" s="4"/>
      <c r="P558" s="4"/>
      <c r="Q558" s="4"/>
      <c r="R558" s="4"/>
    </row>
    <row r="559" spans="1:18" ht="16.5" customHeight="1">
      <c r="A559" s="4"/>
      <c r="B559" s="4"/>
      <c r="C559" s="34"/>
      <c r="D559" s="4"/>
      <c r="E559" s="4"/>
      <c r="F559" s="4"/>
      <c r="G559" s="4"/>
      <c r="H559" s="4"/>
      <c r="I559" s="4"/>
      <c r="J559" s="4"/>
      <c r="K559" s="4"/>
      <c r="L559" s="4"/>
      <c r="M559" s="4"/>
      <c r="N559" s="4"/>
      <c r="P559" s="4"/>
      <c r="Q559" s="4"/>
      <c r="R559" s="4"/>
    </row>
    <row r="560" spans="1:18" ht="16.5" customHeight="1">
      <c r="A560" s="4"/>
      <c r="B560" s="4"/>
      <c r="C560" s="34"/>
      <c r="D560" s="4"/>
      <c r="E560" s="4"/>
      <c r="F560" s="4"/>
      <c r="G560" s="4"/>
      <c r="H560" s="4"/>
      <c r="I560" s="4"/>
      <c r="J560" s="4"/>
      <c r="K560" s="4"/>
      <c r="L560" s="4"/>
      <c r="M560" s="4"/>
      <c r="N560" s="4"/>
      <c r="P560" s="4"/>
      <c r="Q560" s="4"/>
      <c r="R560" s="4"/>
    </row>
    <row r="561" spans="1:18" ht="16.5" customHeight="1">
      <c r="A561" s="4"/>
      <c r="B561" s="4"/>
      <c r="C561" s="34"/>
      <c r="D561" s="4"/>
      <c r="E561" s="4"/>
      <c r="F561" s="4"/>
      <c r="G561" s="4"/>
      <c r="H561" s="4"/>
      <c r="I561" s="4"/>
      <c r="J561" s="4"/>
      <c r="K561" s="4"/>
      <c r="L561" s="4"/>
      <c r="M561" s="4"/>
      <c r="N561" s="4"/>
      <c r="P561" s="4"/>
      <c r="Q561" s="4"/>
      <c r="R561" s="4"/>
    </row>
    <row r="562" spans="1:18" ht="16.5" customHeight="1">
      <c r="A562" s="4"/>
      <c r="B562" s="4"/>
      <c r="C562" s="34"/>
      <c r="D562" s="4"/>
      <c r="E562" s="4"/>
      <c r="F562" s="4"/>
      <c r="G562" s="4"/>
      <c r="H562" s="4"/>
      <c r="I562" s="4"/>
      <c r="J562" s="4"/>
      <c r="K562" s="4"/>
      <c r="L562" s="4"/>
      <c r="M562" s="4"/>
      <c r="N562" s="4"/>
      <c r="P562" s="4"/>
      <c r="Q562" s="4"/>
      <c r="R562" s="4"/>
    </row>
    <row r="563" spans="1:18" ht="16.5" customHeight="1">
      <c r="A563" s="4"/>
      <c r="B563" s="4"/>
      <c r="C563" s="34"/>
      <c r="D563" s="4"/>
      <c r="E563" s="4"/>
      <c r="F563" s="4"/>
      <c r="G563" s="4"/>
      <c r="H563" s="4"/>
      <c r="I563" s="4"/>
      <c r="J563" s="4"/>
      <c r="K563" s="4"/>
      <c r="L563" s="4"/>
      <c r="M563" s="4"/>
      <c r="N563" s="4"/>
      <c r="P563" s="4"/>
      <c r="Q563" s="4"/>
      <c r="R563" s="4"/>
    </row>
    <row r="564" spans="1:18" ht="16.5" customHeight="1">
      <c r="A564" s="4"/>
      <c r="B564" s="4"/>
      <c r="C564" s="34"/>
      <c r="D564" s="4"/>
      <c r="E564" s="4"/>
      <c r="F564" s="4"/>
      <c r="G564" s="4"/>
      <c r="H564" s="4"/>
      <c r="I564" s="4"/>
      <c r="J564" s="4"/>
      <c r="K564" s="4"/>
      <c r="L564" s="4"/>
      <c r="M564" s="4"/>
      <c r="N564" s="4"/>
      <c r="P564" s="4"/>
      <c r="Q564" s="4"/>
      <c r="R564" s="4"/>
    </row>
    <row r="565" spans="1:18" ht="16.5" customHeight="1">
      <c r="A565" s="4"/>
      <c r="B565" s="4"/>
      <c r="C565" s="34"/>
      <c r="D565" s="4"/>
      <c r="E565" s="4"/>
      <c r="F565" s="4"/>
      <c r="G565" s="4"/>
      <c r="H565" s="4"/>
      <c r="I565" s="4"/>
      <c r="J565" s="4"/>
      <c r="K565" s="4"/>
      <c r="L565" s="4"/>
      <c r="M565" s="4"/>
      <c r="N565" s="4"/>
      <c r="P565" s="4"/>
      <c r="Q565" s="4"/>
      <c r="R565" s="4"/>
    </row>
    <row r="566" spans="1:18" ht="16.5" customHeight="1">
      <c r="A566" s="4"/>
      <c r="B566" s="4"/>
      <c r="C566" s="34"/>
      <c r="D566" s="4"/>
      <c r="E566" s="4"/>
      <c r="F566" s="4"/>
      <c r="G566" s="4"/>
      <c r="H566" s="4"/>
      <c r="I566" s="4"/>
      <c r="J566" s="4"/>
      <c r="K566" s="4"/>
      <c r="L566" s="4"/>
      <c r="M566" s="4"/>
      <c r="N566" s="4"/>
      <c r="P566" s="4"/>
      <c r="Q566" s="4"/>
      <c r="R566" s="4"/>
    </row>
    <row r="567" spans="1:18" ht="16.5" customHeight="1">
      <c r="A567" s="4"/>
      <c r="B567" s="4"/>
      <c r="C567" s="34"/>
      <c r="D567" s="4"/>
      <c r="E567" s="4"/>
      <c r="F567" s="4"/>
      <c r="G567" s="4"/>
      <c r="H567" s="4"/>
      <c r="I567" s="4"/>
      <c r="J567" s="4"/>
      <c r="K567" s="4"/>
      <c r="L567" s="4"/>
      <c r="M567" s="4"/>
      <c r="N567" s="4"/>
      <c r="P567" s="4"/>
      <c r="Q567" s="4"/>
      <c r="R567" s="4"/>
    </row>
    <row r="568" spans="1:18" ht="16.5" customHeight="1">
      <c r="A568" s="4"/>
      <c r="B568" s="4"/>
      <c r="C568" s="34"/>
      <c r="D568" s="4"/>
      <c r="E568" s="4"/>
      <c r="F568" s="4"/>
      <c r="G568" s="4"/>
      <c r="H568" s="4"/>
      <c r="I568" s="4"/>
      <c r="J568" s="4"/>
      <c r="K568" s="4"/>
      <c r="L568" s="4"/>
      <c r="M568" s="4"/>
      <c r="N568" s="4"/>
      <c r="P568" s="4"/>
      <c r="Q568" s="4"/>
      <c r="R568" s="4"/>
    </row>
    <row r="569" spans="1:18" ht="16.5" customHeight="1">
      <c r="A569" s="4"/>
      <c r="B569" s="4"/>
      <c r="C569" s="34"/>
      <c r="D569" s="4"/>
      <c r="E569" s="4"/>
      <c r="F569" s="4"/>
      <c r="G569" s="4"/>
      <c r="H569" s="4"/>
      <c r="I569" s="4"/>
      <c r="J569" s="4"/>
      <c r="K569" s="4"/>
      <c r="L569" s="4"/>
      <c r="M569" s="4"/>
      <c r="N569" s="4"/>
      <c r="P569" s="4"/>
      <c r="Q569" s="4"/>
      <c r="R569" s="4"/>
    </row>
    <row r="570" spans="1:18" ht="16.5" customHeight="1">
      <c r="A570" s="4"/>
      <c r="B570" s="4"/>
      <c r="C570" s="34"/>
      <c r="D570" s="4"/>
      <c r="E570" s="4"/>
      <c r="F570" s="4"/>
      <c r="G570" s="4"/>
      <c r="H570" s="4"/>
      <c r="I570" s="4"/>
      <c r="J570" s="4"/>
      <c r="K570" s="4"/>
      <c r="L570" s="4"/>
      <c r="M570" s="4"/>
      <c r="N570" s="4"/>
      <c r="P570" s="4"/>
      <c r="Q570" s="4"/>
      <c r="R570" s="4"/>
    </row>
    <row r="571" spans="1:18" ht="16.5" customHeight="1">
      <c r="A571" s="4"/>
      <c r="B571" s="4"/>
      <c r="C571" s="34"/>
      <c r="D571" s="4"/>
      <c r="E571" s="4"/>
      <c r="F571" s="4"/>
      <c r="G571" s="4"/>
      <c r="H571" s="4"/>
      <c r="I571" s="4"/>
      <c r="J571" s="4"/>
      <c r="K571" s="4"/>
      <c r="L571" s="4"/>
      <c r="M571" s="4"/>
      <c r="N571" s="4"/>
      <c r="P571" s="4"/>
      <c r="Q571" s="4"/>
      <c r="R571" s="4"/>
    </row>
    <row r="572" spans="1:18" ht="16.5" customHeight="1">
      <c r="A572" s="4"/>
      <c r="B572" s="4"/>
      <c r="C572" s="34"/>
      <c r="D572" s="4"/>
      <c r="E572" s="4"/>
      <c r="F572" s="4"/>
      <c r="G572" s="4"/>
      <c r="H572" s="4"/>
      <c r="I572" s="4"/>
      <c r="J572" s="4"/>
      <c r="K572" s="4"/>
      <c r="L572" s="4"/>
      <c r="M572" s="4"/>
      <c r="N572" s="4"/>
      <c r="P572" s="4"/>
      <c r="Q572" s="4"/>
      <c r="R572" s="4"/>
    </row>
    <row r="573" spans="1:18" ht="16.5" customHeight="1">
      <c r="A573" s="4"/>
      <c r="B573" s="4"/>
      <c r="C573" s="34"/>
      <c r="D573" s="4"/>
      <c r="E573" s="4"/>
      <c r="F573" s="4"/>
      <c r="G573" s="4"/>
      <c r="H573" s="4"/>
      <c r="I573" s="4"/>
      <c r="J573" s="4"/>
      <c r="K573" s="4"/>
      <c r="L573" s="4"/>
      <c r="M573" s="4"/>
      <c r="N573" s="4"/>
      <c r="P573" s="4"/>
      <c r="Q573" s="4"/>
      <c r="R573" s="4"/>
    </row>
    <row r="574" spans="1:18" ht="16.5" customHeight="1">
      <c r="A574" s="4"/>
      <c r="B574" s="4"/>
      <c r="C574" s="34"/>
      <c r="D574" s="4"/>
      <c r="E574" s="4"/>
      <c r="F574" s="4"/>
      <c r="G574" s="4"/>
      <c r="H574" s="4"/>
      <c r="I574" s="4"/>
      <c r="J574" s="4"/>
      <c r="K574" s="4"/>
      <c r="L574" s="4"/>
      <c r="M574" s="4"/>
      <c r="N574" s="4"/>
      <c r="P574" s="4"/>
      <c r="Q574" s="4"/>
      <c r="R574" s="4"/>
    </row>
    <row r="575" spans="1:18" ht="16.5" customHeight="1">
      <c r="A575" s="4"/>
      <c r="B575" s="4"/>
      <c r="C575" s="34"/>
      <c r="D575" s="4"/>
      <c r="E575" s="4"/>
      <c r="F575" s="4"/>
      <c r="G575" s="4"/>
      <c r="H575" s="4"/>
      <c r="I575" s="4"/>
      <c r="J575" s="4"/>
      <c r="K575" s="4"/>
      <c r="L575" s="4"/>
      <c r="M575" s="4"/>
      <c r="N575" s="4"/>
      <c r="P575" s="4"/>
      <c r="Q575" s="4"/>
      <c r="R575" s="4"/>
    </row>
    <row r="576" spans="1:18" ht="16.5" customHeight="1">
      <c r="A576" s="4"/>
      <c r="B576" s="4"/>
      <c r="C576" s="34"/>
      <c r="D576" s="4"/>
      <c r="E576" s="4"/>
      <c r="F576" s="4"/>
      <c r="G576" s="4"/>
      <c r="H576" s="4"/>
      <c r="I576" s="4"/>
      <c r="J576" s="4"/>
      <c r="K576" s="4"/>
      <c r="L576" s="4"/>
      <c r="M576" s="4"/>
      <c r="N576" s="4"/>
      <c r="P576" s="4"/>
      <c r="Q576" s="4"/>
      <c r="R576" s="4"/>
    </row>
    <row r="577" spans="1:18" ht="16.5" customHeight="1">
      <c r="A577" s="4"/>
      <c r="B577" s="4"/>
      <c r="C577" s="34"/>
      <c r="D577" s="4"/>
      <c r="E577" s="4"/>
      <c r="F577" s="4"/>
      <c r="G577" s="4"/>
      <c r="H577" s="4"/>
      <c r="I577" s="4"/>
      <c r="J577" s="4"/>
      <c r="K577" s="4"/>
      <c r="L577" s="4"/>
      <c r="M577" s="4"/>
      <c r="N577" s="4"/>
      <c r="P577" s="4"/>
      <c r="Q577" s="4"/>
      <c r="R577" s="4"/>
    </row>
    <row r="578" spans="1:18" ht="16.5" customHeight="1">
      <c r="A578" s="4"/>
      <c r="B578" s="4"/>
      <c r="C578" s="34"/>
      <c r="D578" s="4"/>
      <c r="E578" s="4"/>
      <c r="F578" s="4"/>
      <c r="G578" s="4"/>
      <c r="H578" s="4"/>
      <c r="I578" s="4"/>
      <c r="J578" s="4"/>
      <c r="K578" s="4"/>
      <c r="L578" s="4"/>
      <c r="M578" s="4"/>
      <c r="N578" s="4"/>
      <c r="P578" s="4"/>
      <c r="Q578" s="4"/>
      <c r="R578" s="4"/>
    </row>
    <row r="579" spans="1:18" ht="16.5" customHeight="1">
      <c r="A579" s="4"/>
      <c r="B579" s="4"/>
      <c r="C579" s="34"/>
      <c r="D579" s="4"/>
      <c r="E579" s="4"/>
      <c r="F579" s="4"/>
      <c r="G579" s="4"/>
      <c r="H579" s="4"/>
      <c r="I579" s="4"/>
      <c r="J579" s="4"/>
      <c r="K579" s="4"/>
      <c r="L579" s="4"/>
      <c r="M579" s="4"/>
      <c r="N579" s="4"/>
      <c r="P579" s="4"/>
      <c r="Q579" s="4"/>
      <c r="R579" s="4"/>
    </row>
    <row r="580" spans="1:18" ht="16.5" customHeight="1">
      <c r="A580" s="4"/>
      <c r="B580" s="4"/>
      <c r="C580" s="34"/>
      <c r="D580" s="4"/>
      <c r="E580" s="4"/>
      <c r="F580" s="4"/>
      <c r="G580" s="4"/>
      <c r="H580" s="4"/>
      <c r="I580" s="4"/>
      <c r="J580" s="4"/>
      <c r="K580" s="4"/>
      <c r="L580" s="4"/>
      <c r="M580" s="4"/>
      <c r="N580" s="4"/>
      <c r="P580" s="4"/>
      <c r="Q580" s="4"/>
      <c r="R580" s="4"/>
    </row>
    <row r="581" spans="1:18" ht="16.5" customHeight="1">
      <c r="A581" s="4"/>
      <c r="B581" s="4"/>
      <c r="C581" s="34"/>
      <c r="D581" s="4"/>
      <c r="E581" s="4"/>
      <c r="F581" s="4"/>
      <c r="G581" s="4"/>
      <c r="H581" s="4"/>
      <c r="I581" s="4"/>
      <c r="J581" s="4"/>
      <c r="K581" s="4"/>
      <c r="L581" s="4"/>
      <c r="M581" s="4"/>
      <c r="N581" s="4"/>
      <c r="P581" s="4"/>
      <c r="Q581" s="4"/>
      <c r="R581" s="4"/>
    </row>
    <row r="582" spans="1:18" ht="16.5" customHeight="1">
      <c r="A582" s="4"/>
      <c r="B582" s="4"/>
      <c r="C582" s="34"/>
      <c r="D582" s="4"/>
      <c r="E582" s="4"/>
      <c r="F582" s="4"/>
      <c r="G582" s="4"/>
      <c r="H582" s="4"/>
      <c r="I582" s="4"/>
      <c r="J582" s="4"/>
      <c r="K582" s="4"/>
      <c r="L582" s="4"/>
      <c r="M582" s="4"/>
      <c r="N582" s="4"/>
      <c r="P582" s="4"/>
      <c r="Q582" s="4"/>
      <c r="R582" s="4"/>
    </row>
    <row r="583" spans="1:18" ht="16.5" customHeight="1">
      <c r="A583" s="4"/>
      <c r="B583" s="4"/>
      <c r="C583" s="34"/>
      <c r="D583" s="4"/>
      <c r="E583" s="4"/>
      <c r="F583" s="4"/>
      <c r="G583" s="4"/>
      <c r="H583" s="4"/>
      <c r="I583" s="4"/>
      <c r="J583" s="4"/>
      <c r="K583" s="4"/>
      <c r="L583" s="4"/>
      <c r="M583" s="4"/>
      <c r="N583" s="4"/>
      <c r="P583" s="4"/>
      <c r="Q583" s="4"/>
      <c r="R583" s="4"/>
    </row>
    <row r="584" spans="1:18" ht="16.5" customHeight="1">
      <c r="A584" s="4"/>
      <c r="B584" s="4"/>
      <c r="C584" s="34"/>
      <c r="D584" s="4"/>
      <c r="E584" s="4"/>
      <c r="F584" s="4"/>
      <c r="G584" s="4"/>
      <c r="H584" s="4"/>
      <c r="I584" s="4"/>
      <c r="J584" s="4"/>
      <c r="K584" s="4"/>
      <c r="L584" s="4"/>
      <c r="M584" s="4"/>
      <c r="N584" s="4"/>
      <c r="P584" s="4"/>
      <c r="Q584" s="4"/>
      <c r="R584" s="4"/>
    </row>
    <row r="585" spans="1:18" ht="16.5" customHeight="1">
      <c r="A585" s="4"/>
      <c r="B585" s="4"/>
      <c r="C585" s="34"/>
      <c r="D585" s="4"/>
      <c r="E585" s="4"/>
      <c r="F585" s="4"/>
      <c r="G585" s="4"/>
      <c r="H585" s="4"/>
      <c r="I585" s="4"/>
      <c r="J585" s="4"/>
      <c r="K585" s="4"/>
      <c r="L585" s="4"/>
      <c r="M585" s="4"/>
      <c r="N585" s="4"/>
      <c r="P585" s="4"/>
      <c r="Q585" s="4"/>
      <c r="R585" s="4"/>
    </row>
    <row r="586" spans="1:18" ht="16.5" customHeight="1">
      <c r="A586" s="4"/>
      <c r="B586" s="4"/>
      <c r="C586" s="34"/>
      <c r="D586" s="4"/>
      <c r="E586" s="4"/>
      <c r="F586" s="4"/>
      <c r="G586" s="4"/>
      <c r="H586" s="4"/>
      <c r="I586" s="4"/>
      <c r="J586" s="4"/>
      <c r="K586" s="4"/>
      <c r="L586" s="4"/>
      <c r="M586" s="4"/>
      <c r="N586" s="4"/>
      <c r="P586" s="4"/>
      <c r="Q586" s="4"/>
      <c r="R586" s="4"/>
    </row>
    <row r="587" spans="1:18" ht="16.5" customHeight="1">
      <c r="A587" s="4"/>
      <c r="B587" s="4"/>
      <c r="C587" s="34"/>
      <c r="D587" s="4"/>
      <c r="E587" s="4"/>
      <c r="F587" s="4"/>
      <c r="G587" s="4"/>
      <c r="H587" s="4"/>
      <c r="I587" s="4"/>
      <c r="J587" s="4"/>
      <c r="K587" s="4"/>
      <c r="L587" s="4"/>
      <c r="M587" s="4"/>
      <c r="N587" s="4"/>
      <c r="P587" s="4"/>
      <c r="Q587" s="4"/>
      <c r="R587" s="4"/>
    </row>
    <row r="588" spans="1:18" ht="16.5" customHeight="1">
      <c r="A588" s="4"/>
      <c r="B588" s="4"/>
      <c r="C588" s="34"/>
      <c r="D588" s="4"/>
      <c r="E588" s="4"/>
      <c r="F588" s="4"/>
      <c r="G588" s="4"/>
      <c r="H588" s="4"/>
      <c r="I588" s="4"/>
      <c r="J588" s="4"/>
      <c r="K588" s="4"/>
      <c r="L588" s="4"/>
      <c r="M588" s="4"/>
      <c r="N588" s="4"/>
      <c r="P588" s="4"/>
      <c r="Q588" s="4"/>
      <c r="R588" s="4"/>
    </row>
    <row r="589" spans="1:18" ht="16.5" customHeight="1">
      <c r="A589" s="4"/>
      <c r="B589" s="4"/>
      <c r="C589" s="34"/>
      <c r="D589" s="4"/>
      <c r="E589" s="4"/>
      <c r="F589" s="4"/>
      <c r="G589" s="4"/>
      <c r="H589" s="4"/>
      <c r="I589" s="4"/>
      <c r="J589" s="4"/>
      <c r="K589" s="4"/>
      <c r="L589" s="4"/>
      <c r="M589" s="4"/>
      <c r="N589" s="4"/>
      <c r="P589" s="4"/>
      <c r="Q589" s="4"/>
      <c r="R589" s="4"/>
    </row>
    <row r="590" spans="1:18" ht="16.5" customHeight="1">
      <c r="A590" s="4"/>
      <c r="B590" s="4"/>
      <c r="C590" s="34"/>
      <c r="D590" s="4"/>
      <c r="E590" s="4"/>
      <c r="F590" s="4"/>
      <c r="G590" s="4"/>
      <c r="H590" s="4"/>
      <c r="I590" s="4"/>
      <c r="J590" s="4"/>
      <c r="K590" s="4"/>
      <c r="L590" s="4"/>
      <c r="M590" s="4"/>
      <c r="N590" s="4"/>
      <c r="P590" s="4"/>
      <c r="Q590" s="4"/>
      <c r="R590" s="4"/>
    </row>
    <row r="591" spans="1:18" ht="16.5" customHeight="1">
      <c r="A591" s="4"/>
      <c r="B591" s="4"/>
      <c r="C591" s="34"/>
      <c r="D591" s="4"/>
      <c r="E591" s="4"/>
      <c r="F591" s="4"/>
      <c r="G591" s="4"/>
      <c r="H591" s="4"/>
      <c r="I591" s="4"/>
      <c r="J591" s="4"/>
      <c r="K591" s="4"/>
      <c r="L591" s="4"/>
      <c r="M591" s="4"/>
      <c r="N591" s="4"/>
      <c r="P591" s="4"/>
      <c r="Q591" s="4"/>
      <c r="R591" s="4"/>
    </row>
    <row r="592" spans="1:18" ht="16.5" customHeight="1">
      <c r="A592" s="4"/>
      <c r="B592" s="4"/>
      <c r="C592" s="34"/>
      <c r="D592" s="4"/>
      <c r="E592" s="4"/>
      <c r="F592" s="4"/>
      <c r="G592" s="4"/>
      <c r="H592" s="4"/>
      <c r="I592" s="4"/>
      <c r="J592" s="4"/>
      <c r="K592" s="4"/>
      <c r="L592" s="4"/>
      <c r="M592" s="4"/>
      <c r="N592" s="4"/>
      <c r="P592" s="4"/>
      <c r="Q592" s="4"/>
      <c r="R592" s="4"/>
    </row>
    <row r="593" spans="1:18" ht="16.5" customHeight="1">
      <c r="A593" s="4"/>
      <c r="B593" s="4"/>
      <c r="C593" s="34"/>
      <c r="D593" s="4"/>
      <c r="E593" s="4"/>
      <c r="F593" s="4"/>
      <c r="G593" s="4"/>
      <c r="H593" s="4"/>
      <c r="I593" s="4"/>
      <c r="J593" s="4"/>
      <c r="K593" s="4"/>
      <c r="L593" s="4"/>
      <c r="M593" s="4"/>
      <c r="N593" s="4"/>
      <c r="P593" s="4"/>
      <c r="Q593" s="4"/>
      <c r="R593" s="4"/>
    </row>
    <row r="594" spans="1:18" ht="16.5" customHeight="1">
      <c r="A594" s="4"/>
      <c r="B594" s="4"/>
      <c r="C594" s="34"/>
      <c r="D594" s="4"/>
      <c r="E594" s="4"/>
      <c r="F594" s="4"/>
      <c r="G594" s="4"/>
      <c r="H594" s="4"/>
      <c r="I594" s="4"/>
      <c r="J594" s="4"/>
      <c r="K594" s="4"/>
      <c r="L594" s="4"/>
      <c r="M594" s="4"/>
      <c r="N594" s="4"/>
      <c r="P594" s="4"/>
      <c r="Q594" s="4"/>
      <c r="R594" s="4"/>
    </row>
    <row r="595" spans="1:18" ht="16.5" customHeight="1">
      <c r="A595" s="4"/>
      <c r="B595" s="4"/>
      <c r="C595" s="34"/>
      <c r="D595" s="4"/>
      <c r="E595" s="4"/>
      <c r="F595" s="4"/>
      <c r="G595" s="4"/>
      <c r="H595" s="4"/>
      <c r="I595" s="4"/>
      <c r="J595" s="4"/>
      <c r="K595" s="4"/>
      <c r="L595" s="4"/>
      <c r="M595" s="4"/>
      <c r="N595" s="4"/>
      <c r="P595" s="4"/>
      <c r="Q595" s="4"/>
      <c r="R595" s="4"/>
    </row>
    <row r="596" spans="1:18" ht="16.5" customHeight="1">
      <c r="A596" s="4"/>
      <c r="B596" s="4"/>
      <c r="C596" s="34"/>
      <c r="D596" s="4"/>
      <c r="E596" s="4"/>
      <c r="F596" s="4"/>
      <c r="G596" s="4"/>
      <c r="H596" s="4"/>
      <c r="I596" s="4"/>
      <c r="J596" s="4"/>
      <c r="K596" s="4"/>
      <c r="L596" s="4"/>
      <c r="M596" s="4"/>
      <c r="N596" s="4"/>
      <c r="P596" s="4"/>
      <c r="Q596" s="4"/>
      <c r="R596" s="4"/>
    </row>
    <row r="597" spans="1:18" ht="16.5" customHeight="1">
      <c r="A597" s="4"/>
      <c r="B597" s="4"/>
      <c r="C597" s="34"/>
      <c r="D597" s="4"/>
      <c r="E597" s="4"/>
      <c r="F597" s="4"/>
      <c r="G597" s="4"/>
      <c r="H597" s="4"/>
      <c r="I597" s="4"/>
      <c r="J597" s="4"/>
      <c r="K597" s="4"/>
      <c r="L597" s="4"/>
      <c r="M597" s="4"/>
      <c r="N597" s="4"/>
      <c r="P597" s="4"/>
      <c r="Q597" s="4"/>
      <c r="R597" s="4"/>
    </row>
    <row r="598" spans="1:18" ht="16.5" customHeight="1">
      <c r="A598" s="4"/>
      <c r="B598" s="4"/>
      <c r="C598" s="34"/>
      <c r="D598" s="4"/>
      <c r="E598" s="4"/>
      <c r="F598" s="4"/>
      <c r="G598" s="4"/>
      <c r="H598" s="4"/>
      <c r="I598" s="4"/>
      <c r="J598" s="4"/>
      <c r="K598" s="4"/>
      <c r="L598" s="4"/>
      <c r="M598" s="4"/>
      <c r="N598" s="4"/>
      <c r="P598" s="4"/>
      <c r="Q598" s="4"/>
      <c r="R598" s="4"/>
    </row>
    <row r="599" spans="1:18" ht="16.5" customHeight="1">
      <c r="A599" s="4"/>
      <c r="B599" s="4"/>
      <c r="C599" s="34"/>
      <c r="D599" s="4"/>
      <c r="E599" s="4"/>
      <c r="F599" s="4"/>
      <c r="G599" s="4"/>
      <c r="H599" s="4"/>
      <c r="I599" s="4"/>
      <c r="J599" s="4"/>
      <c r="K599" s="4"/>
      <c r="L599" s="4"/>
      <c r="M599" s="4"/>
      <c r="N599" s="4"/>
      <c r="P599" s="4"/>
      <c r="Q599" s="4"/>
      <c r="R599" s="4"/>
    </row>
    <row r="600" spans="1:18" ht="16.5" customHeight="1">
      <c r="A600" s="4"/>
      <c r="B600" s="4"/>
      <c r="C600" s="34"/>
      <c r="D600" s="4"/>
      <c r="E600" s="4"/>
      <c r="F600" s="4"/>
      <c r="G600" s="4"/>
      <c r="H600" s="4"/>
      <c r="I600" s="4"/>
      <c r="J600" s="4"/>
      <c r="K600" s="4"/>
      <c r="L600" s="4"/>
      <c r="M600" s="4"/>
      <c r="N600" s="4"/>
      <c r="P600" s="4"/>
      <c r="Q600" s="4"/>
      <c r="R600" s="4"/>
    </row>
    <row r="601" spans="1:18" ht="16.5" customHeight="1">
      <c r="A601" s="4"/>
      <c r="B601" s="4"/>
      <c r="C601" s="34"/>
      <c r="D601" s="4"/>
      <c r="E601" s="4"/>
      <c r="F601" s="4"/>
      <c r="G601" s="4"/>
      <c r="H601" s="4"/>
      <c r="I601" s="4"/>
      <c r="J601" s="4"/>
      <c r="K601" s="4"/>
      <c r="L601" s="4"/>
      <c r="M601" s="4"/>
      <c r="N601" s="4"/>
      <c r="P601" s="4"/>
      <c r="Q601" s="4"/>
      <c r="R601" s="4"/>
    </row>
    <row r="602" spans="1:18" ht="16.5" customHeight="1">
      <c r="A602" s="4"/>
      <c r="B602" s="4"/>
      <c r="C602" s="34"/>
      <c r="D602" s="4"/>
      <c r="E602" s="4"/>
      <c r="F602" s="4"/>
      <c r="G602" s="4"/>
      <c r="H602" s="4"/>
      <c r="I602" s="4"/>
      <c r="J602" s="4"/>
      <c r="K602" s="4"/>
      <c r="L602" s="4"/>
      <c r="M602" s="4"/>
      <c r="N602" s="4"/>
      <c r="P602" s="4"/>
      <c r="Q602" s="4"/>
      <c r="R602" s="4"/>
    </row>
    <row r="603" spans="1:18" ht="16.5" customHeight="1">
      <c r="A603" s="4"/>
      <c r="B603" s="4"/>
      <c r="C603" s="34"/>
      <c r="D603" s="4"/>
      <c r="E603" s="4"/>
      <c r="F603" s="4"/>
      <c r="G603" s="4"/>
      <c r="H603" s="4"/>
      <c r="I603" s="4"/>
      <c r="J603" s="4"/>
      <c r="K603" s="4"/>
      <c r="L603" s="4"/>
      <c r="M603" s="4"/>
      <c r="N603" s="4"/>
      <c r="P603" s="4"/>
      <c r="Q603" s="4"/>
      <c r="R603" s="4"/>
    </row>
    <row r="604" spans="1:18" ht="16.5" customHeight="1">
      <c r="A604" s="4"/>
      <c r="B604" s="4"/>
      <c r="C604" s="34"/>
      <c r="D604" s="4"/>
      <c r="E604" s="4"/>
      <c r="F604" s="4"/>
      <c r="G604" s="4"/>
      <c r="H604" s="4"/>
      <c r="I604" s="4"/>
      <c r="J604" s="4"/>
      <c r="K604" s="4"/>
      <c r="L604" s="4"/>
      <c r="M604" s="4"/>
      <c r="N604" s="4"/>
      <c r="P604" s="4"/>
      <c r="Q604" s="4"/>
      <c r="R604" s="4"/>
    </row>
    <row r="605" spans="1:18" ht="16.5" customHeight="1">
      <c r="A605" s="4"/>
      <c r="B605" s="4"/>
      <c r="C605" s="34"/>
      <c r="D605" s="4"/>
      <c r="E605" s="4"/>
      <c r="F605" s="4"/>
      <c r="G605" s="4"/>
      <c r="H605" s="4"/>
      <c r="I605" s="4"/>
      <c r="J605" s="4"/>
      <c r="K605" s="4"/>
      <c r="L605" s="4"/>
      <c r="M605" s="4"/>
      <c r="N605" s="4"/>
      <c r="P605" s="4"/>
      <c r="Q605" s="4"/>
      <c r="R605" s="4"/>
    </row>
    <row r="606" spans="1:18" ht="16.5" customHeight="1">
      <c r="A606" s="4"/>
      <c r="B606" s="4"/>
      <c r="C606" s="34"/>
      <c r="D606" s="4"/>
      <c r="E606" s="4"/>
      <c r="F606" s="4"/>
      <c r="G606" s="4"/>
      <c r="H606" s="4"/>
      <c r="I606" s="4"/>
      <c r="J606" s="4"/>
      <c r="K606" s="4"/>
      <c r="L606" s="4"/>
      <c r="M606" s="4"/>
      <c r="N606" s="4"/>
      <c r="P606" s="4"/>
      <c r="Q606" s="4"/>
      <c r="R606" s="4"/>
    </row>
    <row r="607" spans="1:18" ht="16.5" customHeight="1">
      <c r="A607" s="4"/>
      <c r="B607" s="4"/>
      <c r="C607" s="34"/>
      <c r="D607" s="4"/>
      <c r="E607" s="4"/>
      <c r="F607" s="4"/>
      <c r="G607" s="4"/>
      <c r="H607" s="4"/>
      <c r="I607" s="4"/>
      <c r="J607" s="4"/>
      <c r="K607" s="4"/>
      <c r="L607" s="4"/>
      <c r="M607" s="4"/>
      <c r="N607" s="4"/>
      <c r="P607" s="4"/>
      <c r="Q607" s="4"/>
      <c r="R607" s="4"/>
    </row>
    <row r="608" spans="1:18" ht="16.5" customHeight="1">
      <c r="A608" s="4"/>
      <c r="B608" s="4"/>
      <c r="C608" s="34"/>
      <c r="D608" s="4"/>
      <c r="E608" s="4"/>
      <c r="F608" s="4"/>
      <c r="G608" s="4"/>
      <c r="H608" s="4"/>
      <c r="I608" s="4"/>
      <c r="J608" s="4"/>
      <c r="K608" s="4"/>
      <c r="L608" s="4"/>
      <c r="M608" s="4"/>
      <c r="N608" s="4"/>
      <c r="P608" s="4"/>
      <c r="Q608" s="4"/>
      <c r="R608" s="4"/>
    </row>
    <row r="609" spans="1:18" ht="16.5" customHeight="1">
      <c r="A609" s="4"/>
      <c r="B609" s="4"/>
      <c r="C609" s="34"/>
      <c r="D609" s="4"/>
      <c r="E609" s="4"/>
      <c r="F609" s="4"/>
      <c r="G609" s="4"/>
      <c r="H609" s="4"/>
      <c r="I609" s="4"/>
      <c r="J609" s="4"/>
      <c r="K609" s="4"/>
      <c r="L609" s="4"/>
      <c r="M609" s="4"/>
      <c r="N609" s="4"/>
      <c r="P609" s="4"/>
      <c r="Q609" s="4"/>
      <c r="R609" s="4"/>
    </row>
    <row r="610" spans="1:18" ht="16.5" customHeight="1">
      <c r="A610" s="4"/>
      <c r="B610" s="4"/>
      <c r="C610" s="34"/>
      <c r="D610" s="4"/>
      <c r="E610" s="4"/>
      <c r="F610" s="4"/>
      <c r="G610" s="4"/>
      <c r="H610" s="4"/>
      <c r="I610" s="4"/>
      <c r="J610" s="4"/>
      <c r="K610" s="4"/>
      <c r="L610" s="4"/>
      <c r="M610" s="4"/>
      <c r="N610" s="4"/>
      <c r="P610" s="4"/>
      <c r="Q610" s="4"/>
      <c r="R610" s="4"/>
    </row>
    <row r="611" spans="1:18" ht="16.5" customHeight="1">
      <c r="A611" s="4"/>
      <c r="B611" s="4"/>
      <c r="C611" s="34"/>
      <c r="D611" s="4"/>
      <c r="E611" s="4"/>
      <c r="F611" s="4"/>
      <c r="G611" s="4"/>
      <c r="H611" s="4"/>
      <c r="I611" s="4"/>
      <c r="J611" s="4"/>
      <c r="K611" s="4"/>
      <c r="L611" s="4"/>
      <c r="M611" s="4"/>
      <c r="N611" s="4"/>
      <c r="P611" s="4"/>
      <c r="Q611" s="4"/>
      <c r="R611" s="4"/>
    </row>
    <row r="612" spans="1:18" ht="16.5" customHeight="1">
      <c r="A612" s="4"/>
      <c r="B612" s="4"/>
      <c r="C612" s="34"/>
      <c r="D612" s="4"/>
      <c r="E612" s="4"/>
      <c r="F612" s="4"/>
      <c r="G612" s="4"/>
      <c r="H612" s="4"/>
      <c r="I612" s="4"/>
      <c r="J612" s="4"/>
      <c r="K612" s="4"/>
      <c r="L612" s="4"/>
      <c r="M612" s="4"/>
      <c r="N612" s="4"/>
      <c r="P612" s="4"/>
      <c r="Q612" s="4"/>
      <c r="R612" s="4"/>
    </row>
    <row r="613" spans="1:18" ht="16.5" customHeight="1">
      <c r="A613" s="4"/>
      <c r="B613" s="4"/>
      <c r="C613" s="34"/>
      <c r="D613" s="4"/>
      <c r="E613" s="4"/>
      <c r="F613" s="4"/>
      <c r="G613" s="4"/>
      <c r="H613" s="4"/>
      <c r="I613" s="4"/>
      <c r="J613" s="4"/>
      <c r="K613" s="4"/>
      <c r="L613" s="4"/>
      <c r="M613" s="4"/>
      <c r="N613" s="4"/>
      <c r="P613" s="4"/>
      <c r="Q613" s="4"/>
      <c r="R613" s="4"/>
    </row>
    <row r="614" spans="1:18" ht="16.5" customHeight="1">
      <c r="A614" s="4"/>
      <c r="B614" s="4"/>
      <c r="C614" s="34"/>
      <c r="D614" s="4"/>
      <c r="E614" s="4"/>
      <c r="F614" s="4"/>
      <c r="G614" s="4"/>
      <c r="H614" s="4"/>
      <c r="I614" s="4"/>
      <c r="J614" s="4"/>
      <c r="K614" s="4"/>
      <c r="L614" s="4"/>
      <c r="M614" s="4"/>
      <c r="N614" s="4"/>
      <c r="P614" s="4"/>
      <c r="Q614" s="4"/>
      <c r="R614" s="4"/>
    </row>
    <row r="615" spans="1:18" ht="16.5" customHeight="1">
      <c r="A615" s="4"/>
      <c r="B615" s="4"/>
      <c r="C615" s="34"/>
      <c r="D615" s="4"/>
      <c r="E615" s="4"/>
      <c r="F615" s="4"/>
      <c r="G615" s="4"/>
      <c r="H615" s="4"/>
      <c r="I615" s="4"/>
      <c r="J615" s="4"/>
      <c r="K615" s="4"/>
      <c r="L615" s="4"/>
      <c r="M615" s="4"/>
      <c r="N615" s="4"/>
      <c r="P615" s="4"/>
      <c r="Q615" s="4"/>
      <c r="R615" s="4"/>
    </row>
    <row r="616" spans="1:18" ht="16.5" customHeight="1">
      <c r="A616" s="4"/>
      <c r="B616" s="4"/>
      <c r="C616" s="34"/>
      <c r="D616" s="4"/>
      <c r="E616" s="4"/>
      <c r="F616" s="4"/>
      <c r="G616" s="4"/>
      <c r="H616" s="4"/>
      <c r="I616" s="4"/>
      <c r="J616" s="4"/>
      <c r="K616" s="4"/>
      <c r="L616" s="4"/>
      <c r="M616" s="4"/>
      <c r="N616" s="4"/>
      <c r="P616" s="4"/>
      <c r="Q616" s="4"/>
      <c r="R616" s="4"/>
    </row>
    <row r="617" spans="1:18" ht="16.5" customHeight="1">
      <c r="A617" s="4"/>
      <c r="B617" s="4"/>
      <c r="C617" s="34"/>
      <c r="D617" s="4"/>
      <c r="E617" s="4"/>
      <c r="F617" s="4"/>
      <c r="G617" s="4"/>
      <c r="H617" s="4"/>
      <c r="I617" s="4"/>
      <c r="J617" s="4"/>
      <c r="K617" s="4"/>
      <c r="L617" s="4"/>
      <c r="M617" s="4"/>
      <c r="N617" s="4"/>
      <c r="P617" s="4"/>
      <c r="Q617" s="4"/>
      <c r="R617" s="4"/>
    </row>
    <row r="618" spans="1:18" ht="16.5" customHeight="1">
      <c r="A618" s="4"/>
      <c r="B618" s="4"/>
      <c r="C618" s="34"/>
      <c r="D618" s="4"/>
      <c r="E618" s="4"/>
      <c r="F618" s="4"/>
      <c r="G618" s="4"/>
      <c r="H618" s="4"/>
      <c r="I618" s="4"/>
      <c r="J618" s="4"/>
      <c r="K618" s="4"/>
      <c r="L618" s="4"/>
      <c r="M618" s="4"/>
      <c r="N618" s="4"/>
      <c r="P618" s="4"/>
      <c r="Q618" s="4"/>
      <c r="R618" s="4"/>
    </row>
    <row r="619" spans="1:18" ht="16.5" customHeight="1">
      <c r="A619" s="4"/>
      <c r="B619" s="4"/>
      <c r="C619" s="34"/>
      <c r="D619" s="4"/>
      <c r="E619" s="4"/>
      <c r="F619" s="4"/>
      <c r="G619" s="4"/>
      <c r="H619" s="4"/>
      <c r="I619" s="4"/>
      <c r="J619" s="4"/>
      <c r="K619" s="4"/>
      <c r="L619" s="4"/>
      <c r="M619" s="4"/>
      <c r="N619" s="4"/>
      <c r="P619" s="4"/>
      <c r="Q619" s="4"/>
      <c r="R619" s="4"/>
    </row>
    <row r="620" spans="1:18" ht="16.5" customHeight="1">
      <c r="A620" s="4"/>
      <c r="B620" s="4"/>
      <c r="C620" s="34"/>
      <c r="D620" s="4"/>
      <c r="E620" s="4"/>
      <c r="F620" s="4"/>
      <c r="G620" s="4"/>
      <c r="H620" s="4"/>
      <c r="I620" s="4"/>
      <c r="J620" s="4"/>
      <c r="K620" s="4"/>
      <c r="L620" s="4"/>
      <c r="M620" s="4"/>
      <c r="N620" s="4"/>
      <c r="P620" s="4"/>
      <c r="Q620" s="4"/>
      <c r="R620" s="4"/>
    </row>
    <row r="621" spans="1:18" ht="16.5" customHeight="1">
      <c r="A621" s="4"/>
      <c r="B621" s="4"/>
      <c r="C621" s="34"/>
      <c r="D621" s="4"/>
      <c r="E621" s="4"/>
      <c r="F621" s="4"/>
      <c r="G621" s="4"/>
      <c r="H621" s="4"/>
      <c r="I621" s="4"/>
      <c r="J621" s="4"/>
      <c r="K621" s="4"/>
      <c r="L621" s="4"/>
      <c r="M621" s="4"/>
      <c r="N621" s="4"/>
      <c r="P621" s="4"/>
      <c r="Q621" s="4"/>
      <c r="R621" s="4"/>
    </row>
    <row r="622" spans="1:18" ht="16.5" customHeight="1">
      <c r="A622" s="4"/>
      <c r="B622" s="4"/>
      <c r="C622" s="34"/>
      <c r="D622" s="4"/>
      <c r="E622" s="4"/>
      <c r="F622" s="4"/>
      <c r="G622" s="4"/>
      <c r="H622" s="4"/>
      <c r="I622" s="4"/>
      <c r="J622" s="4"/>
      <c r="K622" s="4"/>
      <c r="L622" s="4"/>
      <c r="M622" s="4"/>
      <c r="N622" s="4"/>
      <c r="P622" s="4"/>
      <c r="Q622" s="4"/>
      <c r="R622" s="4"/>
    </row>
    <row r="623" spans="1:18" ht="16.5" customHeight="1">
      <c r="A623" s="4"/>
      <c r="B623" s="4"/>
      <c r="C623" s="34"/>
      <c r="D623" s="4"/>
      <c r="E623" s="4"/>
      <c r="F623" s="4"/>
      <c r="G623" s="4"/>
      <c r="H623" s="4"/>
      <c r="I623" s="4"/>
      <c r="J623" s="4"/>
      <c r="K623" s="4"/>
      <c r="L623" s="4"/>
      <c r="M623" s="4"/>
      <c r="N623" s="4"/>
      <c r="P623" s="4"/>
      <c r="Q623" s="4"/>
      <c r="R623" s="4"/>
    </row>
    <row r="624" spans="1:18" ht="16.5" customHeight="1">
      <c r="A624" s="4"/>
      <c r="B624" s="4"/>
      <c r="C624" s="34"/>
      <c r="D624" s="4"/>
      <c r="E624" s="4"/>
      <c r="F624" s="4"/>
      <c r="G624" s="4"/>
      <c r="H624" s="4"/>
      <c r="I624" s="4"/>
      <c r="J624" s="4"/>
      <c r="K624" s="4"/>
      <c r="L624" s="4"/>
      <c r="M624" s="4"/>
      <c r="N624" s="4"/>
      <c r="P624" s="4"/>
      <c r="Q624" s="4"/>
      <c r="R624" s="4"/>
    </row>
    <row r="625" spans="1:18" ht="16.5" customHeight="1">
      <c r="A625" s="4"/>
      <c r="B625" s="4"/>
      <c r="C625" s="34"/>
      <c r="D625" s="4"/>
      <c r="E625" s="4"/>
      <c r="F625" s="4"/>
      <c r="G625" s="4"/>
      <c r="H625" s="4"/>
      <c r="I625" s="4"/>
      <c r="J625" s="4"/>
      <c r="K625" s="4"/>
      <c r="L625" s="4"/>
      <c r="M625" s="4"/>
      <c r="N625" s="4"/>
      <c r="P625" s="4"/>
      <c r="Q625" s="4"/>
      <c r="R625" s="4"/>
    </row>
    <row r="626" spans="1:18" ht="16.5" customHeight="1">
      <c r="A626" s="4"/>
      <c r="B626" s="4"/>
      <c r="C626" s="34"/>
      <c r="D626" s="4"/>
      <c r="E626" s="4"/>
      <c r="F626" s="4"/>
      <c r="G626" s="4"/>
      <c r="H626" s="4"/>
      <c r="I626" s="4"/>
      <c r="J626" s="4"/>
      <c r="K626" s="4"/>
      <c r="L626" s="4"/>
      <c r="M626" s="4"/>
      <c r="N626" s="4"/>
      <c r="P626" s="4"/>
      <c r="Q626" s="4"/>
      <c r="R626" s="4"/>
    </row>
    <row r="627" spans="1:18" ht="16.5" customHeight="1">
      <c r="A627" s="4"/>
      <c r="B627" s="4"/>
      <c r="C627" s="34"/>
      <c r="D627" s="4"/>
      <c r="E627" s="4"/>
      <c r="F627" s="4"/>
      <c r="G627" s="4"/>
      <c r="H627" s="4"/>
      <c r="I627" s="4"/>
      <c r="J627" s="4"/>
      <c r="K627" s="4"/>
      <c r="L627" s="4"/>
      <c r="M627" s="4"/>
      <c r="N627" s="4"/>
      <c r="P627" s="4"/>
      <c r="Q627" s="4"/>
      <c r="R627" s="4"/>
    </row>
    <row r="628" spans="1:18" ht="16.5" customHeight="1">
      <c r="A628" s="4"/>
      <c r="B628" s="4"/>
      <c r="C628" s="34"/>
      <c r="D628" s="4"/>
      <c r="E628" s="4"/>
      <c r="F628" s="4"/>
      <c r="G628" s="4"/>
      <c r="H628" s="4"/>
      <c r="I628" s="4"/>
      <c r="J628" s="4"/>
      <c r="K628" s="4"/>
      <c r="L628" s="4"/>
      <c r="M628" s="4"/>
      <c r="N628" s="4"/>
      <c r="P628" s="4"/>
      <c r="Q628" s="4"/>
      <c r="R628" s="4"/>
    </row>
    <row r="629" spans="1:18" ht="16.5" customHeight="1">
      <c r="A629" s="4"/>
      <c r="B629" s="4"/>
      <c r="C629" s="34"/>
      <c r="D629" s="4"/>
      <c r="E629" s="4"/>
      <c r="F629" s="4"/>
      <c r="G629" s="4"/>
      <c r="H629" s="4"/>
      <c r="I629" s="4"/>
      <c r="J629" s="4"/>
      <c r="K629" s="4"/>
      <c r="L629" s="4"/>
      <c r="M629" s="4"/>
      <c r="N629" s="4"/>
      <c r="P629" s="4"/>
      <c r="Q629" s="4"/>
      <c r="R629" s="4"/>
    </row>
    <row r="630" spans="1:18" ht="16.5" customHeight="1">
      <c r="A630" s="4"/>
      <c r="B630" s="4"/>
      <c r="C630" s="34"/>
      <c r="D630" s="4"/>
      <c r="E630" s="4"/>
      <c r="F630" s="4"/>
      <c r="G630" s="4"/>
      <c r="H630" s="4"/>
      <c r="I630" s="4"/>
      <c r="J630" s="4"/>
      <c r="K630" s="4"/>
      <c r="L630" s="4"/>
      <c r="M630" s="4"/>
      <c r="N630" s="4"/>
      <c r="P630" s="4"/>
      <c r="Q630" s="4"/>
      <c r="R630" s="4"/>
    </row>
    <row r="631" spans="1:18" ht="16.5" customHeight="1">
      <c r="A631" s="4"/>
      <c r="B631" s="4"/>
      <c r="C631" s="34"/>
      <c r="D631" s="4"/>
      <c r="E631" s="4"/>
      <c r="F631" s="4"/>
      <c r="G631" s="4"/>
      <c r="H631" s="4"/>
      <c r="I631" s="4"/>
      <c r="J631" s="4"/>
      <c r="K631" s="4"/>
      <c r="L631" s="4"/>
      <c r="M631" s="4"/>
      <c r="N631" s="4"/>
      <c r="P631" s="4"/>
      <c r="Q631" s="4"/>
      <c r="R631" s="4"/>
    </row>
    <row r="632" spans="1:18" ht="16.5" customHeight="1">
      <c r="A632" s="4"/>
      <c r="B632" s="4"/>
      <c r="C632" s="34"/>
      <c r="D632" s="4"/>
      <c r="E632" s="4"/>
      <c r="F632" s="4"/>
      <c r="G632" s="4"/>
      <c r="H632" s="4"/>
      <c r="I632" s="4"/>
      <c r="J632" s="4"/>
      <c r="K632" s="4"/>
      <c r="L632" s="4"/>
      <c r="M632" s="4"/>
      <c r="N632" s="4"/>
      <c r="P632" s="4"/>
      <c r="Q632" s="4"/>
      <c r="R632" s="4"/>
    </row>
    <row r="633" spans="1:18" ht="16.5" customHeight="1">
      <c r="A633" s="4"/>
      <c r="B633" s="4"/>
      <c r="C633" s="34"/>
      <c r="D633" s="4"/>
      <c r="E633" s="4"/>
      <c r="F633" s="4"/>
      <c r="G633" s="4"/>
      <c r="H633" s="4"/>
      <c r="I633" s="4"/>
      <c r="J633" s="4"/>
      <c r="K633" s="4"/>
      <c r="L633" s="4"/>
      <c r="M633" s="4"/>
      <c r="N633" s="4"/>
      <c r="P633" s="4"/>
      <c r="Q633" s="4"/>
      <c r="R633" s="4"/>
    </row>
    <row r="634" spans="1:18" ht="16.5" customHeight="1">
      <c r="A634" s="4"/>
      <c r="B634" s="4"/>
      <c r="C634" s="34"/>
      <c r="D634" s="4"/>
      <c r="E634" s="4"/>
      <c r="F634" s="4"/>
      <c r="G634" s="4"/>
      <c r="H634" s="4"/>
      <c r="I634" s="4"/>
      <c r="J634" s="4"/>
      <c r="K634" s="4"/>
      <c r="L634" s="4"/>
      <c r="M634" s="4"/>
      <c r="N634" s="4"/>
      <c r="P634" s="4"/>
      <c r="Q634" s="4"/>
      <c r="R634" s="4"/>
    </row>
    <row r="635" spans="1:18" ht="16.5" customHeight="1">
      <c r="A635" s="4"/>
      <c r="B635" s="4"/>
      <c r="C635" s="34"/>
      <c r="D635" s="4"/>
      <c r="E635" s="4"/>
      <c r="F635" s="4"/>
      <c r="G635" s="4"/>
      <c r="H635" s="4"/>
      <c r="I635" s="4"/>
      <c r="J635" s="4"/>
      <c r="K635" s="4"/>
      <c r="L635" s="4"/>
      <c r="M635" s="4"/>
      <c r="N635" s="4"/>
      <c r="P635" s="4"/>
      <c r="Q635" s="4"/>
      <c r="R635" s="4"/>
    </row>
    <row r="636" spans="1:18" ht="16.5" customHeight="1">
      <c r="A636" s="4"/>
      <c r="B636" s="4"/>
      <c r="C636" s="34"/>
      <c r="D636" s="4"/>
      <c r="E636" s="4"/>
      <c r="F636" s="4"/>
      <c r="G636" s="4"/>
      <c r="H636" s="4"/>
      <c r="I636" s="4"/>
      <c r="J636" s="4"/>
      <c r="K636" s="4"/>
      <c r="L636" s="4"/>
      <c r="M636" s="4"/>
      <c r="N636" s="4"/>
      <c r="P636" s="4"/>
      <c r="Q636" s="4"/>
      <c r="R636" s="4"/>
    </row>
    <row r="637" spans="1:18" ht="16.5" customHeight="1">
      <c r="A637" s="4"/>
      <c r="B637" s="4"/>
      <c r="C637" s="34"/>
      <c r="D637" s="4"/>
      <c r="E637" s="4"/>
      <c r="F637" s="4"/>
      <c r="G637" s="4"/>
      <c r="H637" s="4"/>
      <c r="I637" s="4"/>
      <c r="J637" s="4"/>
      <c r="K637" s="4"/>
      <c r="L637" s="4"/>
      <c r="M637" s="4"/>
      <c r="N637" s="4"/>
      <c r="P637" s="4"/>
      <c r="Q637" s="4"/>
      <c r="R637" s="4"/>
    </row>
    <row r="638" spans="1:18" ht="16.5" customHeight="1">
      <c r="A638" s="4"/>
      <c r="B638" s="4"/>
      <c r="C638" s="34"/>
      <c r="D638" s="4"/>
      <c r="E638" s="4"/>
      <c r="F638" s="4"/>
      <c r="G638" s="4"/>
      <c r="H638" s="4"/>
      <c r="I638" s="4"/>
      <c r="J638" s="4"/>
      <c r="K638" s="4"/>
      <c r="L638" s="4"/>
      <c r="M638" s="4"/>
      <c r="N638" s="4"/>
      <c r="P638" s="4"/>
      <c r="Q638" s="4"/>
      <c r="R638" s="4"/>
    </row>
    <row r="639" spans="1:18" ht="16.5" customHeight="1">
      <c r="A639" s="4"/>
      <c r="B639" s="4"/>
      <c r="C639" s="34"/>
      <c r="D639" s="4"/>
      <c r="E639" s="4"/>
      <c r="F639" s="4"/>
      <c r="G639" s="4"/>
      <c r="H639" s="4"/>
      <c r="I639" s="4"/>
      <c r="J639" s="4"/>
      <c r="K639" s="4"/>
      <c r="L639" s="4"/>
      <c r="M639" s="4"/>
      <c r="N639" s="4"/>
      <c r="P639" s="4"/>
      <c r="Q639" s="4"/>
      <c r="R639" s="4"/>
    </row>
    <row r="640" spans="1:18" ht="16.5" customHeight="1">
      <c r="A640" s="4"/>
      <c r="B640" s="4"/>
      <c r="C640" s="34"/>
      <c r="D640" s="4"/>
      <c r="E640" s="4"/>
      <c r="F640" s="4"/>
      <c r="G640" s="4"/>
      <c r="H640" s="4"/>
      <c r="I640" s="4"/>
      <c r="J640" s="4"/>
      <c r="K640" s="4"/>
      <c r="L640" s="4"/>
      <c r="M640" s="4"/>
      <c r="N640" s="4"/>
      <c r="P640" s="4"/>
      <c r="Q640" s="4"/>
      <c r="R640" s="4"/>
    </row>
    <row r="641" spans="1:18" ht="16.5" customHeight="1">
      <c r="A641" s="4"/>
      <c r="B641" s="4"/>
      <c r="C641" s="34"/>
      <c r="D641" s="4"/>
      <c r="E641" s="4"/>
      <c r="F641" s="4"/>
      <c r="G641" s="4"/>
      <c r="H641" s="4"/>
      <c r="I641" s="4"/>
      <c r="J641" s="4"/>
      <c r="K641" s="4"/>
      <c r="L641" s="4"/>
      <c r="M641" s="4"/>
      <c r="N641" s="4"/>
      <c r="P641" s="4"/>
      <c r="Q641" s="4"/>
      <c r="R641" s="4"/>
    </row>
    <row r="642" spans="1:18" ht="16.5" customHeight="1">
      <c r="A642" s="4"/>
      <c r="B642" s="4"/>
      <c r="C642" s="34"/>
      <c r="D642" s="4"/>
      <c r="E642" s="4"/>
      <c r="F642" s="4"/>
      <c r="G642" s="4"/>
      <c r="H642" s="4"/>
      <c r="I642" s="4"/>
      <c r="J642" s="4"/>
      <c r="K642" s="4"/>
      <c r="L642" s="4"/>
      <c r="M642" s="4"/>
      <c r="N642" s="4"/>
      <c r="P642" s="4"/>
      <c r="Q642" s="4"/>
      <c r="R642" s="4"/>
    </row>
    <row r="643" spans="1:18" ht="16.5" customHeight="1">
      <c r="A643" s="4"/>
      <c r="B643" s="4"/>
      <c r="C643" s="34"/>
      <c r="D643" s="4"/>
      <c r="E643" s="4"/>
      <c r="F643" s="4"/>
      <c r="G643" s="4"/>
      <c r="H643" s="4"/>
      <c r="I643" s="4"/>
      <c r="J643" s="4"/>
      <c r="K643" s="4"/>
      <c r="L643" s="4"/>
      <c r="M643" s="4"/>
      <c r="N643" s="4"/>
      <c r="P643" s="4"/>
      <c r="Q643" s="4"/>
      <c r="R643" s="4"/>
    </row>
    <row r="644" spans="1:18" ht="16.5" customHeight="1">
      <c r="A644" s="4"/>
      <c r="B644" s="4"/>
      <c r="C644" s="34"/>
      <c r="D644" s="4"/>
      <c r="E644" s="4"/>
      <c r="F644" s="4"/>
      <c r="G644" s="4"/>
      <c r="H644" s="4"/>
      <c r="I644" s="4"/>
      <c r="J644" s="4"/>
      <c r="K644" s="4"/>
      <c r="L644" s="4"/>
      <c r="M644" s="4"/>
      <c r="N644" s="4"/>
      <c r="P644" s="4"/>
      <c r="Q644" s="4"/>
      <c r="R644" s="4"/>
    </row>
    <row r="645" spans="1:18" ht="16.5" customHeight="1">
      <c r="A645" s="4"/>
      <c r="B645" s="4"/>
      <c r="C645" s="34"/>
      <c r="D645" s="4"/>
      <c r="E645" s="4"/>
      <c r="F645" s="4"/>
      <c r="G645" s="4"/>
      <c r="H645" s="4"/>
      <c r="I645" s="4"/>
      <c r="J645" s="4"/>
      <c r="K645" s="4"/>
      <c r="L645" s="4"/>
      <c r="M645" s="4"/>
      <c r="N645" s="4"/>
      <c r="P645" s="4"/>
      <c r="Q645" s="4"/>
      <c r="R645" s="4"/>
    </row>
    <row r="646" spans="1:18" ht="16.5" customHeight="1">
      <c r="A646" s="4"/>
      <c r="B646" s="4"/>
      <c r="C646" s="34"/>
      <c r="D646" s="4"/>
      <c r="E646" s="4"/>
      <c r="F646" s="4"/>
      <c r="G646" s="4"/>
      <c r="H646" s="4"/>
      <c r="I646" s="4"/>
      <c r="J646" s="4"/>
      <c r="K646" s="4"/>
      <c r="L646" s="4"/>
      <c r="M646" s="4"/>
      <c r="N646" s="4"/>
      <c r="P646" s="4"/>
      <c r="Q646" s="4"/>
      <c r="R646" s="4"/>
    </row>
    <row r="647" spans="1:18" ht="16.5" customHeight="1">
      <c r="A647" s="4"/>
      <c r="B647" s="4"/>
      <c r="C647" s="34"/>
      <c r="D647" s="4"/>
      <c r="E647" s="4"/>
      <c r="F647" s="4"/>
      <c r="G647" s="4"/>
      <c r="H647" s="4"/>
      <c r="I647" s="4"/>
      <c r="J647" s="4"/>
      <c r="K647" s="4"/>
      <c r="L647" s="4"/>
      <c r="M647" s="4"/>
      <c r="N647" s="4"/>
      <c r="P647" s="4"/>
      <c r="Q647" s="4"/>
      <c r="R647" s="4"/>
    </row>
    <row r="648" spans="1:18" ht="16.5" customHeight="1">
      <c r="A648" s="4"/>
      <c r="B648" s="4"/>
      <c r="C648" s="34"/>
      <c r="D648" s="4"/>
      <c r="E648" s="4"/>
      <c r="F648" s="4"/>
      <c r="G648" s="4"/>
      <c r="H648" s="4"/>
      <c r="I648" s="4"/>
      <c r="J648" s="4"/>
      <c r="K648" s="4"/>
      <c r="L648" s="4"/>
      <c r="M648" s="4"/>
      <c r="N648" s="4"/>
      <c r="P648" s="4"/>
      <c r="Q648" s="4"/>
      <c r="R648" s="4"/>
    </row>
    <row r="649" spans="1:18" ht="16.5" customHeight="1">
      <c r="A649" s="4"/>
      <c r="B649" s="4"/>
      <c r="C649" s="34"/>
      <c r="D649" s="4"/>
      <c r="E649" s="4"/>
      <c r="F649" s="4"/>
      <c r="G649" s="4"/>
      <c r="H649" s="4"/>
      <c r="I649" s="4"/>
      <c r="J649" s="4"/>
      <c r="K649" s="4"/>
      <c r="L649" s="4"/>
      <c r="M649" s="4"/>
      <c r="N649" s="4"/>
      <c r="P649" s="4"/>
      <c r="Q649" s="4"/>
      <c r="R649" s="4"/>
    </row>
    <row r="650" spans="1:18" ht="16.5" customHeight="1">
      <c r="A650" s="4"/>
      <c r="B650" s="4"/>
      <c r="C650" s="34"/>
      <c r="D650" s="4"/>
      <c r="E650" s="4"/>
      <c r="F650" s="4"/>
      <c r="G650" s="4"/>
      <c r="H650" s="4"/>
      <c r="I650" s="4"/>
      <c r="J650" s="4"/>
      <c r="K650" s="4"/>
      <c r="L650" s="4"/>
      <c r="M650" s="4"/>
      <c r="N650" s="4"/>
      <c r="P650" s="4"/>
      <c r="Q650" s="4"/>
      <c r="R650" s="4"/>
    </row>
    <row r="651" spans="1:18" ht="16.5" customHeight="1">
      <c r="A651" s="4"/>
      <c r="B651" s="4"/>
      <c r="C651" s="34"/>
      <c r="D651" s="4"/>
      <c r="E651" s="4"/>
      <c r="F651" s="4"/>
      <c r="G651" s="4"/>
      <c r="H651" s="4"/>
      <c r="I651" s="4"/>
      <c r="J651" s="4"/>
      <c r="K651" s="4"/>
      <c r="L651" s="4"/>
      <c r="M651" s="4"/>
      <c r="N651" s="4"/>
      <c r="P651" s="4"/>
      <c r="Q651" s="4"/>
      <c r="R651" s="4"/>
    </row>
    <row r="652" spans="1:18" ht="16.5" customHeight="1">
      <c r="A652" s="4"/>
      <c r="B652" s="4"/>
      <c r="C652" s="34"/>
      <c r="D652" s="4"/>
      <c r="E652" s="4"/>
      <c r="F652" s="4"/>
      <c r="G652" s="4"/>
      <c r="H652" s="4"/>
      <c r="I652" s="4"/>
      <c r="J652" s="4"/>
      <c r="K652" s="4"/>
      <c r="L652" s="4"/>
      <c r="M652" s="4"/>
      <c r="N652" s="4"/>
      <c r="P652" s="4"/>
      <c r="Q652" s="4"/>
      <c r="R652" s="4"/>
    </row>
    <row r="653" spans="1:18" ht="16.5" customHeight="1">
      <c r="A653" s="4"/>
      <c r="B653" s="4"/>
      <c r="C653" s="34"/>
      <c r="D653" s="4"/>
      <c r="E653" s="4"/>
      <c r="F653" s="4"/>
      <c r="G653" s="4"/>
      <c r="H653" s="4"/>
      <c r="I653" s="4"/>
      <c r="J653" s="4"/>
      <c r="K653" s="4"/>
      <c r="L653" s="4"/>
      <c r="M653" s="4"/>
      <c r="N653" s="4"/>
      <c r="P653" s="4"/>
      <c r="Q653" s="4"/>
      <c r="R653" s="4"/>
    </row>
    <row r="654" spans="1:18" ht="16.5" customHeight="1">
      <c r="A654" s="4"/>
      <c r="B654" s="4"/>
      <c r="C654" s="34"/>
      <c r="D654" s="4"/>
      <c r="E654" s="4"/>
      <c r="F654" s="4"/>
      <c r="G654" s="4"/>
      <c r="H654" s="4"/>
      <c r="I654" s="4"/>
      <c r="J654" s="4"/>
      <c r="K654" s="4"/>
      <c r="L654" s="4"/>
      <c r="M654" s="4"/>
      <c r="N654" s="4"/>
      <c r="P654" s="4"/>
      <c r="Q654" s="4"/>
      <c r="R654" s="4"/>
    </row>
    <row r="655" spans="1:18" ht="16.5" customHeight="1">
      <c r="A655" s="4"/>
      <c r="B655" s="4"/>
      <c r="C655" s="34"/>
      <c r="D655" s="4"/>
      <c r="E655" s="4"/>
      <c r="F655" s="4"/>
      <c r="G655" s="4"/>
      <c r="H655" s="4"/>
      <c r="I655" s="4"/>
      <c r="J655" s="4"/>
      <c r="K655" s="4"/>
      <c r="L655" s="4"/>
      <c r="M655" s="4"/>
      <c r="N655" s="4"/>
      <c r="P655" s="4"/>
      <c r="Q655" s="4"/>
      <c r="R655" s="4"/>
    </row>
    <row r="656" spans="1:18" ht="16.5" customHeight="1">
      <c r="A656" s="4"/>
      <c r="B656" s="4"/>
      <c r="C656" s="34"/>
      <c r="D656" s="4"/>
      <c r="E656" s="4"/>
      <c r="F656" s="4"/>
      <c r="G656" s="4"/>
      <c r="H656" s="4"/>
      <c r="I656" s="4"/>
      <c r="J656" s="4"/>
      <c r="K656" s="4"/>
      <c r="L656" s="4"/>
      <c r="M656" s="4"/>
      <c r="N656" s="4"/>
      <c r="P656" s="4"/>
      <c r="Q656" s="4"/>
      <c r="R656" s="4"/>
    </row>
    <row r="657" spans="1:18" ht="16.5" customHeight="1">
      <c r="A657" s="4"/>
      <c r="B657" s="4"/>
      <c r="C657" s="34"/>
      <c r="D657" s="4"/>
      <c r="E657" s="4"/>
      <c r="F657" s="4"/>
      <c r="G657" s="4"/>
      <c r="H657" s="4"/>
      <c r="I657" s="4"/>
      <c r="J657" s="4"/>
      <c r="K657" s="4"/>
      <c r="L657" s="4"/>
      <c r="M657" s="4"/>
      <c r="N657" s="4"/>
      <c r="P657" s="4"/>
      <c r="Q657" s="4"/>
      <c r="R657" s="4"/>
    </row>
    <row r="658" spans="1:18" ht="16.5" customHeight="1">
      <c r="A658" s="4"/>
      <c r="B658" s="4"/>
      <c r="C658" s="34"/>
      <c r="D658" s="4"/>
      <c r="E658" s="4"/>
      <c r="F658" s="4"/>
      <c r="G658" s="4"/>
      <c r="H658" s="4"/>
      <c r="I658" s="4"/>
      <c r="J658" s="4"/>
      <c r="K658" s="4"/>
      <c r="L658" s="4"/>
      <c r="M658" s="4"/>
      <c r="N658" s="4"/>
      <c r="P658" s="4"/>
      <c r="Q658" s="4"/>
      <c r="R658" s="4"/>
    </row>
    <row r="659" spans="1:18" ht="16.5" customHeight="1">
      <c r="A659" s="4"/>
      <c r="B659" s="4"/>
      <c r="C659" s="34"/>
      <c r="D659" s="4"/>
      <c r="E659" s="4"/>
      <c r="F659" s="4"/>
      <c r="G659" s="4"/>
      <c r="H659" s="4"/>
      <c r="I659" s="4"/>
      <c r="J659" s="4"/>
      <c r="K659" s="4"/>
      <c r="L659" s="4"/>
      <c r="M659" s="4"/>
      <c r="N659" s="4"/>
      <c r="P659" s="4"/>
      <c r="Q659" s="4"/>
      <c r="R659" s="4"/>
    </row>
    <row r="660" spans="1:18" ht="16.5" customHeight="1">
      <c r="A660" s="4"/>
      <c r="B660" s="4"/>
      <c r="C660" s="34"/>
      <c r="D660" s="4"/>
      <c r="E660" s="4"/>
      <c r="F660" s="4"/>
      <c r="G660" s="4"/>
      <c r="H660" s="4"/>
      <c r="I660" s="4"/>
      <c r="J660" s="4"/>
      <c r="K660" s="4"/>
      <c r="L660" s="4"/>
      <c r="M660" s="4"/>
      <c r="N660" s="4"/>
      <c r="P660" s="4"/>
      <c r="Q660" s="4"/>
      <c r="R660" s="4"/>
    </row>
    <row r="661" spans="1:18" ht="16.5" customHeight="1">
      <c r="A661" s="4"/>
      <c r="B661" s="4"/>
      <c r="C661" s="34"/>
      <c r="D661" s="4"/>
      <c r="E661" s="4"/>
      <c r="F661" s="4"/>
      <c r="G661" s="4"/>
      <c r="H661" s="4"/>
      <c r="I661" s="4"/>
      <c r="J661" s="4"/>
      <c r="K661" s="4"/>
      <c r="L661" s="4"/>
      <c r="M661" s="4"/>
      <c r="N661" s="4"/>
      <c r="P661" s="4"/>
      <c r="Q661" s="4"/>
      <c r="R661" s="4"/>
    </row>
    <row r="662" spans="1:18" ht="16.5" customHeight="1">
      <c r="A662" s="4"/>
      <c r="B662" s="4"/>
      <c r="C662" s="34"/>
      <c r="D662" s="4"/>
      <c r="E662" s="4"/>
      <c r="F662" s="4"/>
      <c r="G662" s="4"/>
      <c r="H662" s="4"/>
      <c r="I662" s="4"/>
      <c r="J662" s="4"/>
      <c r="K662" s="4"/>
      <c r="L662" s="4"/>
      <c r="M662" s="4"/>
      <c r="N662" s="4"/>
      <c r="P662" s="4"/>
      <c r="Q662" s="4"/>
      <c r="R662" s="4"/>
    </row>
    <row r="663" spans="1:18" ht="16.5" customHeight="1">
      <c r="A663" s="4"/>
      <c r="B663" s="4"/>
      <c r="C663" s="34"/>
      <c r="D663" s="4"/>
      <c r="E663" s="4"/>
      <c r="F663" s="4"/>
      <c r="G663" s="4"/>
      <c r="H663" s="4"/>
      <c r="I663" s="4"/>
      <c r="J663" s="4"/>
      <c r="K663" s="4"/>
      <c r="L663" s="4"/>
      <c r="M663" s="4"/>
      <c r="N663" s="4"/>
      <c r="P663" s="4"/>
      <c r="Q663" s="4"/>
      <c r="R663" s="4"/>
    </row>
    <row r="664" spans="1:18" ht="16.5" customHeight="1">
      <c r="A664" s="4"/>
      <c r="B664" s="4"/>
      <c r="C664" s="34"/>
      <c r="D664" s="4"/>
      <c r="E664" s="4"/>
      <c r="F664" s="4"/>
      <c r="G664" s="4"/>
      <c r="H664" s="4"/>
      <c r="I664" s="4"/>
      <c r="J664" s="4"/>
      <c r="K664" s="4"/>
      <c r="L664" s="4"/>
      <c r="M664" s="4"/>
      <c r="N664" s="4"/>
      <c r="P664" s="4"/>
      <c r="Q664" s="4"/>
      <c r="R664" s="4"/>
    </row>
    <row r="665" spans="1:18" ht="16.5" customHeight="1">
      <c r="A665" s="4"/>
      <c r="B665" s="4"/>
      <c r="C665" s="34"/>
      <c r="D665" s="4"/>
      <c r="E665" s="4"/>
      <c r="F665" s="4"/>
      <c r="G665" s="4"/>
      <c r="H665" s="4"/>
      <c r="I665" s="4"/>
      <c r="J665" s="4"/>
      <c r="K665" s="4"/>
      <c r="L665" s="4"/>
      <c r="M665" s="4"/>
      <c r="N665" s="4"/>
      <c r="P665" s="4"/>
      <c r="Q665" s="4"/>
      <c r="R665" s="4"/>
    </row>
    <row r="666" spans="1:18" ht="16.5" customHeight="1">
      <c r="A666" s="4"/>
      <c r="B666" s="4"/>
      <c r="C666" s="34"/>
      <c r="D666" s="4"/>
      <c r="E666" s="4"/>
      <c r="F666" s="4"/>
      <c r="G666" s="4"/>
      <c r="H666" s="4"/>
      <c r="I666" s="4"/>
      <c r="J666" s="4"/>
      <c r="K666" s="4"/>
      <c r="L666" s="4"/>
      <c r="M666" s="4"/>
      <c r="N666" s="4"/>
      <c r="P666" s="4"/>
      <c r="Q666" s="4"/>
      <c r="R666" s="4"/>
    </row>
    <row r="667" spans="1:18" ht="16.5" customHeight="1">
      <c r="A667" s="4"/>
      <c r="B667" s="4"/>
      <c r="C667" s="34"/>
      <c r="D667" s="4"/>
      <c r="E667" s="4"/>
      <c r="F667" s="4"/>
      <c r="G667" s="4"/>
      <c r="H667" s="4"/>
      <c r="I667" s="4"/>
      <c r="J667" s="4"/>
      <c r="K667" s="4"/>
      <c r="L667" s="4"/>
      <c r="M667" s="4"/>
      <c r="N667" s="4"/>
      <c r="P667" s="4"/>
      <c r="Q667" s="4"/>
      <c r="R667" s="4"/>
    </row>
    <row r="668" spans="1:18" ht="16.5" customHeight="1">
      <c r="A668" s="4"/>
      <c r="B668" s="4"/>
      <c r="C668" s="34"/>
      <c r="D668" s="4"/>
      <c r="E668" s="4"/>
      <c r="F668" s="4"/>
      <c r="G668" s="4"/>
      <c r="H668" s="4"/>
      <c r="I668" s="4"/>
      <c r="J668" s="4"/>
      <c r="K668" s="4"/>
      <c r="L668" s="4"/>
      <c r="M668" s="4"/>
      <c r="N668" s="4"/>
      <c r="P668" s="4"/>
      <c r="Q668" s="4"/>
      <c r="R668" s="4"/>
    </row>
    <row r="669" spans="1:18" ht="16.5" customHeight="1">
      <c r="A669" s="4"/>
      <c r="B669" s="4"/>
      <c r="C669" s="34"/>
      <c r="D669" s="4"/>
      <c r="E669" s="4"/>
      <c r="F669" s="4"/>
      <c r="G669" s="4"/>
      <c r="H669" s="4"/>
      <c r="I669" s="4"/>
      <c r="J669" s="4"/>
      <c r="K669" s="4"/>
      <c r="L669" s="4"/>
      <c r="M669" s="4"/>
      <c r="N669" s="4"/>
      <c r="P669" s="4"/>
      <c r="Q669" s="4"/>
      <c r="R669" s="4"/>
    </row>
    <row r="670" spans="1:18" ht="16.5" customHeight="1">
      <c r="A670" s="4"/>
      <c r="B670" s="4"/>
      <c r="C670" s="34"/>
      <c r="D670" s="4"/>
      <c r="E670" s="4"/>
      <c r="F670" s="4"/>
      <c r="G670" s="4"/>
      <c r="H670" s="4"/>
      <c r="I670" s="4"/>
      <c r="J670" s="4"/>
      <c r="K670" s="4"/>
      <c r="L670" s="4"/>
      <c r="M670" s="4"/>
      <c r="N670" s="4"/>
      <c r="P670" s="4"/>
      <c r="Q670" s="4"/>
      <c r="R670" s="4"/>
    </row>
    <row r="671" spans="1:18" ht="16.5" customHeight="1">
      <c r="A671" s="4"/>
      <c r="B671" s="4"/>
      <c r="C671" s="34"/>
      <c r="D671" s="4"/>
      <c r="E671" s="4"/>
      <c r="F671" s="4"/>
      <c r="G671" s="4"/>
      <c r="H671" s="4"/>
      <c r="I671" s="4"/>
      <c r="J671" s="4"/>
      <c r="K671" s="4"/>
      <c r="L671" s="4"/>
      <c r="M671" s="4"/>
      <c r="N671" s="4"/>
      <c r="P671" s="4"/>
      <c r="Q671" s="4"/>
      <c r="R671" s="4"/>
    </row>
    <row r="672" spans="1:18" ht="16.5" customHeight="1">
      <c r="A672" s="4"/>
      <c r="B672" s="4"/>
      <c r="C672" s="34"/>
      <c r="D672" s="4"/>
      <c r="E672" s="4"/>
      <c r="F672" s="4"/>
      <c r="G672" s="4"/>
      <c r="H672" s="4"/>
      <c r="I672" s="4"/>
      <c r="J672" s="4"/>
      <c r="K672" s="4"/>
      <c r="L672" s="4"/>
      <c r="M672" s="4"/>
      <c r="N672" s="4"/>
      <c r="P672" s="4"/>
      <c r="Q672" s="4"/>
      <c r="R672" s="4"/>
    </row>
    <row r="673" spans="1:18" ht="16.5" customHeight="1">
      <c r="A673" s="4"/>
      <c r="B673" s="4"/>
      <c r="C673" s="34"/>
      <c r="D673" s="4"/>
      <c r="E673" s="4"/>
      <c r="F673" s="4"/>
      <c r="G673" s="4"/>
      <c r="H673" s="4"/>
      <c r="I673" s="4"/>
      <c r="J673" s="4"/>
      <c r="K673" s="4"/>
      <c r="L673" s="4"/>
      <c r="M673" s="4"/>
      <c r="N673" s="4"/>
      <c r="P673" s="4"/>
      <c r="Q673" s="4"/>
      <c r="R673" s="4"/>
    </row>
    <row r="674" spans="1:18" ht="16.5" customHeight="1">
      <c r="A674" s="4"/>
      <c r="B674" s="4"/>
      <c r="C674" s="34"/>
      <c r="D674" s="4"/>
      <c r="E674" s="4"/>
      <c r="F674" s="4"/>
      <c r="G674" s="4"/>
      <c r="H674" s="4"/>
      <c r="I674" s="4"/>
      <c r="J674" s="4"/>
      <c r="K674" s="4"/>
      <c r="L674" s="4"/>
      <c r="M674" s="4"/>
      <c r="N674" s="4"/>
      <c r="P674" s="4"/>
      <c r="Q674" s="4"/>
      <c r="R674" s="4"/>
    </row>
    <row r="675" spans="1:18" ht="16.5" customHeight="1">
      <c r="A675" s="4"/>
      <c r="B675" s="4"/>
      <c r="C675" s="34"/>
      <c r="D675" s="4"/>
      <c r="E675" s="4"/>
      <c r="F675" s="4"/>
      <c r="G675" s="4"/>
      <c r="H675" s="4"/>
      <c r="I675" s="4"/>
      <c r="J675" s="4"/>
      <c r="K675" s="4"/>
      <c r="L675" s="4"/>
      <c r="M675" s="4"/>
      <c r="N675" s="4"/>
      <c r="P675" s="4"/>
      <c r="Q675" s="4"/>
      <c r="R675" s="4"/>
    </row>
    <row r="676" spans="1:18" ht="16.5" customHeight="1">
      <c r="A676" s="4"/>
      <c r="B676" s="4"/>
      <c r="C676" s="34"/>
      <c r="D676" s="4"/>
      <c r="E676" s="4"/>
      <c r="F676" s="4"/>
      <c r="G676" s="4"/>
      <c r="H676" s="4"/>
      <c r="I676" s="4"/>
      <c r="J676" s="4"/>
      <c r="K676" s="4"/>
      <c r="L676" s="4"/>
      <c r="M676" s="4"/>
      <c r="N676" s="4"/>
      <c r="P676" s="4"/>
      <c r="Q676" s="4"/>
      <c r="R676" s="4"/>
    </row>
    <row r="677" spans="1:18" ht="16.5" customHeight="1">
      <c r="A677" s="4"/>
      <c r="B677" s="4"/>
      <c r="C677" s="34"/>
      <c r="D677" s="4"/>
      <c r="E677" s="4"/>
      <c r="F677" s="4"/>
      <c r="G677" s="4"/>
      <c r="H677" s="4"/>
      <c r="I677" s="4"/>
      <c r="J677" s="4"/>
      <c r="K677" s="4"/>
      <c r="L677" s="4"/>
      <c r="M677" s="4"/>
      <c r="N677" s="4"/>
      <c r="P677" s="4"/>
      <c r="Q677" s="4"/>
      <c r="R677" s="4"/>
    </row>
    <row r="678" spans="1:18" ht="16.5" customHeight="1">
      <c r="A678" s="4"/>
      <c r="B678" s="4"/>
      <c r="C678" s="34"/>
      <c r="D678" s="4"/>
      <c r="E678" s="4"/>
      <c r="F678" s="4"/>
      <c r="G678" s="4"/>
      <c r="H678" s="4"/>
      <c r="I678" s="4"/>
      <c r="J678" s="4"/>
      <c r="K678" s="4"/>
      <c r="L678" s="4"/>
      <c r="M678" s="4"/>
      <c r="N678" s="4"/>
      <c r="P678" s="4"/>
      <c r="Q678" s="4"/>
      <c r="R678" s="4"/>
    </row>
    <row r="679" spans="1:18" ht="16.5" customHeight="1">
      <c r="A679" s="4"/>
      <c r="B679" s="4"/>
      <c r="C679" s="34"/>
      <c r="D679" s="4"/>
      <c r="E679" s="4"/>
      <c r="F679" s="4"/>
      <c r="G679" s="4"/>
      <c r="H679" s="4"/>
      <c r="I679" s="4"/>
      <c r="J679" s="4"/>
      <c r="K679" s="4"/>
      <c r="L679" s="4"/>
      <c r="M679" s="4"/>
      <c r="N679" s="4"/>
      <c r="P679" s="4"/>
      <c r="Q679" s="4"/>
      <c r="R679" s="4"/>
    </row>
    <row r="680" spans="1:18" ht="16.5" customHeight="1">
      <c r="A680" s="4"/>
      <c r="B680" s="4"/>
      <c r="C680" s="34"/>
      <c r="D680" s="4"/>
      <c r="E680" s="4"/>
      <c r="F680" s="4"/>
      <c r="G680" s="4"/>
      <c r="H680" s="4"/>
      <c r="I680" s="4"/>
      <c r="J680" s="4"/>
      <c r="K680" s="4"/>
      <c r="L680" s="4"/>
      <c r="M680" s="4"/>
      <c r="N680" s="4"/>
      <c r="P680" s="4"/>
      <c r="Q680" s="4"/>
      <c r="R680" s="4"/>
    </row>
    <row r="681" spans="1:18" ht="16.5" customHeight="1">
      <c r="A681" s="4"/>
      <c r="B681" s="4"/>
      <c r="C681" s="34"/>
      <c r="D681" s="4"/>
      <c r="E681" s="4"/>
      <c r="F681" s="4"/>
      <c r="G681" s="4"/>
      <c r="H681" s="4"/>
      <c r="I681" s="4"/>
      <c r="J681" s="4"/>
      <c r="K681" s="4"/>
      <c r="L681" s="4"/>
      <c r="M681" s="4"/>
      <c r="N681" s="4"/>
      <c r="P681" s="4"/>
      <c r="Q681" s="4"/>
      <c r="R681" s="4"/>
    </row>
    <row r="682" spans="1:18" ht="16.5" customHeight="1">
      <c r="A682" s="4"/>
      <c r="B682" s="4"/>
      <c r="C682" s="34"/>
      <c r="D682" s="4"/>
      <c r="E682" s="4"/>
      <c r="F682" s="4"/>
      <c r="G682" s="4"/>
      <c r="H682" s="4"/>
      <c r="I682" s="4"/>
      <c r="J682" s="4"/>
      <c r="K682" s="4"/>
      <c r="L682" s="4"/>
      <c r="M682" s="4"/>
      <c r="N682" s="4"/>
      <c r="P682" s="4"/>
      <c r="Q682" s="4"/>
      <c r="R682" s="4"/>
    </row>
    <row r="683" spans="1:18" ht="16.5" customHeight="1">
      <c r="A683" s="4"/>
      <c r="B683" s="4"/>
      <c r="C683" s="34"/>
      <c r="D683" s="4"/>
      <c r="E683" s="4"/>
      <c r="F683" s="4"/>
      <c r="G683" s="4"/>
      <c r="H683" s="4"/>
      <c r="I683" s="4"/>
      <c r="J683" s="4"/>
      <c r="K683" s="4"/>
      <c r="L683" s="4"/>
      <c r="M683" s="4"/>
      <c r="N683" s="4"/>
      <c r="P683" s="4"/>
      <c r="Q683" s="4"/>
      <c r="R683" s="4"/>
    </row>
    <row r="684" spans="1:18" ht="16.5" customHeight="1">
      <c r="A684" s="4"/>
      <c r="B684" s="4"/>
      <c r="C684" s="34"/>
      <c r="D684" s="4"/>
      <c r="E684" s="4"/>
      <c r="F684" s="4"/>
      <c r="G684" s="4"/>
      <c r="H684" s="4"/>
      <c r="I684" s="4"/>
      <c r="J684" s="4"/>
      <c r="K684" s="4"/>
      <c r="L684" s="4"/>
      <c r="M684" s="4"/>
      <c r="N684" s="4"/>
      <c r="P684" s="4"/>
      <c r="Q684" s="4"/>
      <c r="R684" s="4"/>
    </row>
    <row r="685" spans="1:18" ht="16.5" customHeight="1">
      <c r="A685" s="4"/>
      <c r="B685" s="4"/>
      <c r="C685" s="34"/>
      <c r="D685" s="4"/>
      <c r="E685" s="4"/>
      <c r="F685" s="4"/>
      <c r="G685" s="4"/>
      <c r="H685" s="4"/>
      <c r="I685" s="4"/>
      <c r="J685" s="4"/>
      <c r="K685" s="4"/>
      <c r="L685" s="4"/>
      <c r="M685" s="4"/>
      <c r="N685" s="4"/>
      <c r="P685" s="4"/>
      <c r="Q685" s="4"/>
      <c r="R685" s="4"/>
    </row>
    <row r="686" spans="1:18" ht="16.5" customHeight="1">
      <c r="A686" s="4"/>
      <c r="B686" s="4"/>
      <c r="C686" s="34"/>
      <c r="D686" s="4"/>
      <c r="E686" s="4"/>
      <c r="F686" s="4"/>
      <c r="G686" s="4"/>
      <c r="H686" s="4"/>
      <c r="I686" s="4"/>
      <c r="J686" s="4"/>
      <c r="K686" s="4"/>
      <c r="L686" s="4"/>
      <c r="M686" s="4"/>
      <c r="N686" s="4"/>
      <c r="P686" s="4"/>
      <c r="Q686" s="4"/>
      <c r="R686" s="4"/>
    </row>
    <row r="687" spans="1:18" ht="16.5" customHeight="1">
      <c r="A687" s="4"/>
      <c r="B687" s="4"/>
      <c r="C687" s="34"/>
      <c r="D687" s="4"/>
      <c r="E687" s="4"/>
      <c r="F687" s="4"/>
      <c r="G687" s="4"/>
      <c r="H687" s="4"/>
      <c r="I687" s="4"/>
      <c r="J687" s="4"/>
      <c r="K687" s="4"/>
      <c r="L687" s="4"/>
      <c r="M687" s="4"/>
      <c r="N687" s="4"/>
      <c r="P687" s="4"/>
      <c r="Q687" s="4"/>
      <c r="R687" s="4"/>
    </row>
    <row r="688" spans="1:18" ht="16.5" customHeight="1">
      <c r="A688" s="4"/>
      <c r="B688" s="4"/>
      <c r="C688" s="34"/>
      <c r="D688" s="4"/>
      <c r="E688" s="4"/>
      <c r="F688" s="4"/>
      <c r="G688" s="4"/>
      <c r="H688" s="4"/>
      <c r="I688" s="4"/>
      <c r="J688" s="4"/>
      <c r="K688" s="4"/>
      <c r="L688" s="4"/>
      <c r="M688" s="4"/>
      <c r="N688" s="4"/>
      <c r="P688" s="4"/>
      <c r="Q688" s="4"/>
      <c r="R688" s="4"/>
    </row>
    <row r="689" spans="1:18" ht="16.5" customHeight="1">
      <c r="A689" s="4"/>
      <c r="B689" s="4"/>
      <c r="C689" s="34"/>
      <c r="D689" s="4"/>
      <c r="E689" s="4"/>
      <c r="F689" s="4"/>
      <c r="G689" s="4"/>
      <c r="H689" s="4"/>
      <c r="I689" s="4"/>
      <c r="J689" s="4"/>
      <c r="K689" s="4"/>
      <c r="L689" s="4"/>
      <c r="M689" s="4"/>
      <c r="N689" s="4"/>
      <c r="P689" s="4"/>
      <c r="Q689" s="4"/>
      <c r="R689" s="4"/>
    </row>
    <row r="690" spans="1:18" ht="16.5" customHeight="1">
      <c r="A690" s="4"/>
      <c r="B690" s="4"/>
      <c r="C690" s="34"/>
      <c r="D690" s="4"/>
      <c r="E690" s="4"/>
      <c r="F690" s="4"/>
      <c r="G690" s="4"/>
      <c r="H690" s="4"/>
      <c r="I690" s="4"/>
      <c r="J690" s="4"/>
      <c r="K690" s="4"/>
      <c r="L690" s="4"/>
      <c r="M690" s="4"/>
      <c r="N690" s="4"/>
      <c r="P690" s="4"/>
      <c r="Q690" s="4"/>
      <c r="R690" s="4"/>
    </row>
    <row r="691" spans="1:18" ht="16.5" customHeight="1">
      <c r="A691" s="4"/>
      <c r="B691" s="4"/>
      <c r="C691" s="34"/>
      <c r="D691" s="4"/>
      <c r="E691" s="4"/>
      <c r="F691" s="4"/>
      <c r="G691" s="4"/>
      <c r="H691" s="4"/>
      <c r="I691" s="4"/>
      <c r="J691" s="4"/>
      <c r="K691" s="4"/>
      <c r="L691" s="4"/>
      <c r="M691" s="4"/>
      <c r="N691" s="4"/>
      <c r="P691" s="4"/>
      <c r="Q691" s="4"/>
      <c r="R691" s="4"/>
    </row>
    <row r="692" spans="1:18" ht="16.5" customHeight="1">
      <c r="A692" s="4"/>
      <c r="B692" s="4"/>
      <c r="C692" s="34"/>
      <c r="D692" s="4"/>
      <c r="E692" s="4"/>
      <c r="F692" s="4"/>
      <c r="G692" s="4"/>
      <c r="H692" s="4"/>
      <c r="I692" s="4"/>
      <c r="J692" s="4"/>
      <c r="K692" s="4"/>
      <c r="L692" s="4"/>
      <c r="M692" s="4"/>
      <c r="N692" s="4"/>
      <c r="P692" s="4"/>
      <c r="Q692" s="4"/>
      <c r="R692" s="4"/>
    </row>
    <row r="693" spans="1:18" ht="16.5" customHeight="1">
      <c r="A693" s="4"/>
      <c r="B693" s="4"/>
      <c r="C693" s="34"/>
      <c r="D693" s="4"/>
      <c r="E693" s="4"/>
      <c r="F693" s="4"/>
      <c r="G693" s="4"/>
      <c r="H693" s="4"/>
      <c r="I693" s="4"/>
      <c r="J693" s="4"/>
      <c r="K693" s="4"/>
      <c r="L693" s="4"/>
      <c r="M693" s="4"/>
      <c r="N693" s="4"/>
      <c r="P693" s="4"/>
      <c r="Q693" s="4"/>
      <c r="R693" s="4"/>
    </row>
    <row r="694" spans="1:18" ht="16.5" customHeight="1">
      <c r="A694" s="4"/>
      <c r="B694" s="4"/>
      <c r="C694" s="34"/>
      <c r="D694" s="4"/>
      <c r="E694" s="4"/>
      <c r="F694" s="4"/>
      <c r="G694" s="4"/>
      <c r="H694" s="4"/>
      <c r="I694" s="4"/>
      <c r="J694" s="4"/>
      <c r="K694" s="4"/>
      <c r="L694" s="4"/>
      <c r="M694" s="4"/>
      <c r="N694" s="4"/>
      <c r="P694" s="4"/>
      <c r="Q694" s="4"/>
      <c r="R694" s="4"/>
    </row>
    <row r="695" spans="1:18" ht="16.5" customHeight="1">
      <c r="A695" s="4"/>
      <c r="B695" s="4"/>
      <c r="C695" s="34"/>
      <c r="D695" s="4"/>
      <c r="E695" s="4"/>
      <c r="F695" s="4"/>
      <c r="G695" s="4"/>
      <c r="H695" s="4"/>
      <c r="I695" s="4"/>
      <c r="J695" s="4"/>
      <c r="K695" s="4"/>
      <c r="L695" s="4"/>
      <c r="M695" s="4"/>
      <c r="N695" s="4"/>
      <c r="P695" s="4"/>
      <c r="Q695" s="4"/>
      <c r="R695" s="4"/>
    </row>
    <row r="696" spans="1:18" ht="16.5" customHeight="1">
      <c r="A696" s="4"/>
      <c r="B696" s="4"/>
      <c r="C696" s="34"/>
      <c r="D696" s="4"/>
      <c r="E696" s="4"/>
      <c r="F696" s="4"/>
      <c r="G696" s="4"/>
      <c r="H696" s="4"/>
      <c r="I696" s="4"/>
      <c r="J696" s="4"/>
      <c r="K696" s="4"/>
      <c r="L696" s="4"/>
      <c r="M696" s="4"/>
      <c r="N696" s="4"/>
      <c r="P696" s="4"/>
      <c r="Q696" s="4"/>
      <c r="R696" s="4"/>
    </row>
    <row r="697" spans="1:18" ht="16.5" customHeight="1">
      <c r="A697" s="4"/>
      <c r="B697" s="4"/>
      <c r="C697" s="34"/>
      <c r="D697" s="4"/>
      <c r="E697" s="4"/>
      <c r="F697" s="4"/>
      <c r="G697" s="4"/>
      <c r="H697" s="4"/>
      <c r="I697" s="4"/>
      <c r="J697" s="4"/>
      <c r="K697" s="4"/>
      <c r="L697" s="4"/>
      <c r="M697" s="4"/>
      <c r="N697" s="4"/>
      <c r="P697" s="4"/>
      <c r="Q697" s="4"/>
      <c r="R697" s="4"/>
    </row>
    <row r="698" spans="1:18" ht="16.5" customHeight="1">
      <c r="A698" s="4"/>
      <c r="B698" s="4"/>
      <c r="C698" s="34"/>
      <c r="D698" s="4"/>
      <c r="E698" s="4"/>
      <c r="F698" s="4"/>
      <c r="G698" s="4"/>
      <c r="H698" s="4"/>
      <c r="I698" s="4"/>
      <c r="J698" s="4"/>
      <c r="K698" s="4"/>
      <c r="L698" s="4"/>
      <c r="M698" s="4"/>
      <c r="N698" s="4"/>
      <c r="P698" s="4"/>
      <c r="Q698" s="4"/>
      <c r="R698" s="4"/>
    </row>
    <row r="699" spans="1:18" ht="16.5" customHeight="1">
      <c r="A699" s="4"/>
      <c r="B699" s="4"/>
      <c r="C699" s="34"/>
      <c r="D699" s="4"/>
      <c r="E699" s="4"/>
      <c r="F699" s="4"/>
      <c r="G699" s="4"/>
      <c r="H699" s="4"/>
      <c r="I699" s="4"/>
      <c r="J699" s="4"/>
      <c r="K699" s="4"/>
      <c r="L699" s="4"/>
      <c r="M699" s="4"/>
      <c r="N699" s="4"/>
      <c r="P699" s="4"/>
      <c r="Q699" s="4"/>
      <c r="R699" s="4"/>
    </row>
    <row r="700" spans="1:18" ht="16.5" customHeight="1">
      <c r="A700" s="4"/>
      <c r="B700" s="4"/>
      <c r="C700" s="34"/>
      <c r="D700" s="4"/>
      <c r="E700" s="4"/>
      <c r="F700" s="4"/>
      <c r="G700" s="4"/>
      <c r="H700" s="4"/>
      <c r="I700" s="4"/>
      <c r="J700" s="4"/>
      <c r="K700" s="4"/>
      <c r="L700" s="4"/>
      <c r="M700" s="4"/>
      <c r="N700" s="4"/>
      <c r="P700" s="4"/>
      <c r="Q700" s="4"/>
      <c r="R700" s="4"/>
    </row>
    <row r="701" spans="1:18" ht="16.5" customHeight="1">
      <c r="A701" s="4"/>
      <c r="B701" s="4"/>
      <c r="C701" s="34"/>
      <c r="D701" s="4"/>
      <c r="E701" s="4"/>
      <c r="F701" s="4"/>
      <c r="G701" s="4"/>
      <c r="H701" s="4"/>
      <c r="I701" s="4"/>
      <c r="J701" s="4"/>
      <c r="K701" s="4"/>
      <c r="L701" s="4"/>
      <c r="M701" s="4"/>
      <c r="N701" s="4"/>
      <c r="P701" s="4"/>
      <c r="Q701" s="4"/>
      <c r="R701" s="4"/>
    </row>
    <row r="702" spans="1:18" ht="16.5" customHeight="1">
      <c r="A702" s="4"/>
      <c r="B702" s="4"/>
      <c r="C702" s="34"/>
      <c r="D702" s="4"/>
      <c r="E702" s="4"/>
      <c r="F702" s="4"/>
      <c r="G702" s="4"/>
      <c r="H702" s="4"/>
      <c r="I702" s="4"/>
      <c r="J702" s="4"/>
      <c r="K702" s="4"/>
      <c r="L702" s="4"/>
      <c r="M702" s="4"/>
      <c r="N702" s="4"/>
      <c r="P702" s="4"/>
      <c r="Q702" s="4"/>
      <c r="R702" s="4"/>
    </row>
    <row r="703" spans="1:18" ht="16.5" customHeight="1">
      <c r="A703" s="4"/>
      <c r="B703" s="4"/>
      <c r="C703" s="34"/>
      <c r="D703" s="4"/>
      <c r="E703" s="4"/>
      <c r="F703" s="4"/>
      <c r="G703" s="4"/>
      <c r="H703" s="4"/>
      <c r="I703" s="4"/>
      <c r="J703" s="4"/>
      <c r="K703" s="4"/>
      <c r="L703" s="4"/>
      <c r="M703" s="4"/>
      <c r="N703" s="4"/>
      <c r="P703" s="4"/>
      <c r="Q703" s="4"/>
      <c r="R703" s="4"/>
    </row>
    <row r="704" spans="1:18" ht="16.5" customHeight="1">
      <c r="A704" s="4"/>
      <c r="B704" s="4"/>
      <c r="C704" s="34"/>
      <c r="D704" s="4"/>
      <c r="E704" s="4"/>
      <c r="F704" s="4"/>
      <c r="G704" s="4"/>
      <c r="H704" s="4"/>
      <c r="I704" s="4"/>
      <c r="J704" s="4"/>
      <c r="K704" s="4"/>
      <c r="L704" s="4"/>
      <c r="M704" s="4"/>
      <c r="N704" s="4"/>
      <c r="P704" s="4"/>
      <c r="Q704" s="4"/>
      <c r="R704" s="4"/>
    </row>
    <row r="705" spans="1:18" ht="16.5" customHeight="1">
      <c r="A705" s="4"/>
      <c r="B705" s="4"/>
      <c r="C705" s="34"/>
      <c r="D705" s="4"/>
      <c r="E705" s="4"/>
      <c r="F705" s="4"/>
      <c r="G705" s="4"/>
      <c r="H705" s="4"/>
      <c r="I705" s="4"/>
      <c r="J705" s="4"/>
      <c r="K705" s="4"/>
      <c r="L705" s="4"/>
      <c r="M705" s="4"/>
      <c r="N705" s="4"/>
      <c r="P705" s="4"/>
      <c r="Q705" s="4"/>
      <c r="R705" s="4"/>
    </row>
    <row r="706" spans="1:18" ht="16.5" customHeight="1">
      <c r="A706" s="4"/>
      <c r="B706" s="4"/>
      <c r="C706" s="34"/>
      <c r="D706" s="4"/>
      <c r="E706" s="4"/>
      <c r="F706" s="4"/>
      <c r="G706" s="4"/>
      <c r="H706" s="4"/>
      <c r="I706" s="4"/>
      <c r="J706" s="4"/>
      <c r="K706" s="4"/>
      <c r="L706" s="4"/>
      <c r="M706" s="4"/>
      <c r="N706" s="4"/>
      <c r="P706" s="4"/>
      <c r="Q706" s="4"/>
      <c r="R706" s="4"/>
    </row>
    <row r="707" spans="1:18" ht="16.5" customHeight="1">
      <c r="A707" s="4"/>
      <c r="B707" s="4"/>
      <c r="C707" s="34"/>
      <c r="D707" s="4"/>
      <c r="E707" s="4"/>
      <c r="F707" s="4"/>
      <c r="G707" s="4"/>
      <c r="H707" s="4"/>
      <c r="I707" s="4"/>
      <c r="J707" s="4"/>
      <c r="K707" s="4"/>
      <c r="L707" s="4"/>
      <c r="M707" s="4"/>
      <c r="N707" s="4"/>
      <c r="P707" s="4"/>
      <c r="Q707" s="4"/>
      <c r="R707" s="4"/>
    </row>
    <row r="708" spans="1:18" ht="16.5" customHeight="1">
      <c r="A708" s="4"/>
      <c r="B708" s="4"/>
      <c r="C708" s="34"/>
      <c r="D708" s="4"/>
      <c r="E708" s="4"/>
      <c r="F708" s="4"/>
      <c r="G708" s="4"/>
      <c r="H708" s="4"/>
      <c r="I708" s="4"/>
      <c r="J708" s="4"/>
      <c r="K708" s="4"/>
      <c r="L708" s="4"/>
      <c r="M708" s="4"/>
      <c r="N708" s="4"/>
      <c r="P708" s="4"/>
      <c r="Q708" s="4"/>
      <c r="R708" s="4"/>
    </row>
    <row r="709" spans="1:18" ht="16.5" customHeight="1">
      <c r="A709" s="4"/>
      <c r="B709" s="4"/>
      <c r="C709" s="34"/>
      <c r="D709" s="4"/>
      <c r="E709" s="4"/>
      <c r="F709" s="4"/>
      <c r="G709" s="4"/>
      <c r="H709" s="4"/>
      <c r="I709" s="4"/>
      <c r="J709" s="4"/>
      <c r="K709" s="4"/>
      <c r="L709" s="4"/>
      <c r="M709" s="4"/>
      <c r="N709" s="4"/>
      <c r="P709" s="4"/>
      <c r="Q709" s="4"/>
      <c r="R709" s="4"/>
    </row>
    <row r="710" spans="1:18" ht="16.5" customHeight="1">
      <c r="A710" s="4"/>
      <c r="B710" s="4"/>
      <c r="C710" s="34"/>
      <c r="D710" s="4"/>
      <c r="E710" s="4"/>
      <c r="F710" s="4"/>
      <c r="G710" s="4"/>
      <c r="H710" s="4"/>
      <c r="I710" s="4"/>
      <c r="J710" s="4"/>
      <c r="K710" s="4"/>
      <c r="L710" s="4"/>
      <c r="M710" s="4"/>
      <c r="N710" s="4"/>
      <c r="P710" s="4"/>
      <c r="Q710" s="4"/>
      <c r="R710" s="4"/>
    </row>
    <row r="711" spans="1:18" ht="16.5" customHeight="1">
      <c r="A711" s="4"/>
      <c r="B711" s="4"/>
      <c r="C711" s="34"/>
      <c r="D711" s="4"/>
      <c r="E711" s="4"/>
      <c r="F711" s="4"/>
      <c r="G711" s="4"/>
      <c r="H711" s="4"/>
      <c r="I711" s="4"/>
      <c r="J711" s="4"/>
      <c r="K711" s="4"/>
      <c r="L711" s="4"/>
      <c r="M711" s="4"/>
      <c r="N711" s="4"/>
      <c r="P711" s="4"/>
      <c r="Q711" s="4"/>
      <c r="R711" s="4"/>
    </row>
    <row r="712" spans="1:18" ht="16.5" customHeight="1">
      <c r="A712" s="4"/>
      <c r="B712" s="4"/>
      <c r="C712" s="34"/>
      <c r="D712" s="4"/>
      <c r="E712" s="4"/>
      <c r="F712" s="4"/>
      <c r="G712" s="4"/>
      <c r="H712" s="4"/>
      <c r="I712" s="4"/>
      <c r="J712" s="4"/>
      <c r="K712" s="4"/>
      <c r="L712" s="4"/>
      <c r="M712" s="4"/>
      <c r="N712" s="4"/>
      <c r="P712" s="4"/>
      <c r="Q712" s="4"/>
      <c r="R712" s="4"/>
    </row>
    <row r="713" spans="1:18" ht="16.5" customHeight="1">
      <c r="A713" s="4"/>
      <c r="B713" s="4"/>
      <c r="C713" s="34"/>
      <c r="D713" s="4"/>
      <c r="E713" s="4"/>
      <c r="F713" s="4"/>
      <c r="G713" s="4"/>
      <c r="H713" s="4"/>
      <c r="I713" s="4"/>
      <c r="J713" s="4"/>
      <c r="K713" s="4"/>
      <c r="L713" s="4"/>
      <c r="M713" s="4"/>
      <c r="N713" s="4"/>
      <c r="P713" s="4"/>
      <c r="Q713" s="4"/>
      <c r="R713" s="4"/>
    </row>
    <row r="714" spans="1:18" ht="16.5" customHeight="1">
      <c r="A714" s="4"/>
      <c r="B714" s="4"/>
      <c r="C714" s="34"/>
      <c r="D714" s="4"/>
      <c r="E714" s="4"/>
      <c r="F714" s="4"/>
      <c r="G714" s="4"/>
      <c r="H714" s="4"/>
      <c r="I714" s="4"/>
      <c r="J714" s="4"/>
      <c r="K714" s="4"/>
      <c r="L714" s="4"/>
      <c r="M714" s="4"/>
      <c r="N714" s="4"/>
      <c r="P714" s="4"/>
      <c r="Q714" s="4"/>
      <c r="R714" s="4"/>
    </row>
    <row r="715" spans="1:18" ht="16.5" customHeight="1">
      <c r="A715" s="4"/>
      <c r="B715" s="4"/>
      <c r="C715" s="34"/>
      <c r="D715" s="4"/>
      <c r="E715" s="4"/>
      <c r="F715" s="4"/>
      <c r="G715" s="4"/>
      <c r="H715" s="4"/>
      <c r="I715" s="4"/>
      <c r="J715" s="4"/>
      <c r="K715" s="4"/>
      <c r="L715" s="4"/>
      <c r="M715" s="4"/>
      <c r="N715" s="4"/>
      <c r="P715" s="4"/>
      <c r="Q715" s="4"/>
      <c r="R715" s="4"/>
    </row>
    <row r="716" spans="1:18" ht="16.5" customHeight="1">
      <c r="A716" s="4"/>
      <c r="B716" s="4"/>
      <c r="C716" s="34"/>
      <c r="D716" s="4"/>
      <c r="E716" s="4"/>
      <c r="F716" s="4"/>
      <c r="G716" s="4"/>
      <c r="H716" s="4"/>
      <c r="I716" s="4"/>
      <c r="J716" s="4"/>
      <c r="K716" s="4"/>
      <c r="L716" s="4"/>
      <c r="M716" s="4"/>
      <c r="N716" s="4"/>
      <c r="P716" s="4"/>
      <c r="Q716" s="4"/>
      <c r="R716" s="4"/>
    </row>
    <row r="717" spans="1:18" ht="16.5" customHeight="1">
      <c r="A717" s="4"/>
      <c r="B717" s="4"/>
      <c r="C717" s="34"/>
      <c r="D717" s="4"/>
      <c r="E717" s="4"/>
      <c r="F717" s="4"/>
      <c r="G717" s="4"/>
      <c r="H717" s="4"/>
      <c r="I717" s="4"/>
      <c r="J717" s="4"/>
      <c r="K717" s="4"/>
      <c r="L717" s="4"/>
      <c r="M717" s="4"/>
      <c r="N717" s="4"/>
      <c r="P717" s="4"/>
      <c r="Q717" s="4"/>
      <c r="R717" s="4"/>
    </row>
    <row r="718" spans="1:18" ht="16.5" customHeight="1">
      <c r="A718" s="4"/>
      <c r="B718" s="4"/>
      <c r="C718" s="34"/>
      <c r="D718" s="4"/>
      <c r="E718" s="4"/>
      <c r="F718" s="4"/>
      <c r="G718" s="4"/>
      <c r="H718" s="4"/>
      <c r="I718" s="4"/>
      <c r="J718" s="4"/>
      <c r="K718" s="4"/>
      <c r="L718" s="4"/>
      <c r="M718" s="4"/>
      <c r="N718" s="4"/>
      <c r="P718" s="4"/>
      <c r="Q718" s="4"/>
      <c r="R718" s="4"/>
    </row>
    <row r="719" spans="1:18" ht="16.5" customHeight="1">
      <c r="A719" s="4"/>
      <c r="B719" s="4"/>
      <c r="C719" s="34"/>
      <c r="D719" s="4"/>
      <c r="E719" s="4"/>
      <c r="F719" s="4"/>
      <c r="G719" s="4"/>
      <c r="H719" s="4"/>
      <c r="I719" s="4"/>
      <c r="J719" s="4"/>
      <c r="K719" s="4"/>
      <c r="L719" s="4"/>
      <c r="M719" s="4"/>
      <c r="N719" s="4"/>
      <c r="P719" s="4"/>
      <c r="Q719" s="4"/>
      <c r="R719" s="4"/>
    </row>
    <row r="720" spans="1:18" ht="16.5" customHeight="1">
      <c r="A720" s="4"/>
      <c r="B720" s="4"/>
      <c r="C720" s="34"/>
      <c r="D720" s="4"/>
      <c r="E720" s="4"/>
      <c r="F720" s="4"/>
      <c r="G720" s="4"/>
      <c r="H720" s="4"/>
      <c r="I720" s="4"/>
      <c r="J720" s="4"/>
      <c r="K720" s="4"/>
      <c r="L720" s="4"/>
      <c r="M720" s="4"/>
      <c r="N720" s="4"/>
      <c r="P720" s="4"/>
      <c r="Q720" s="4"/>
      <c r="R720" s="4"/>
    </row>
    <row r="721" spans="1:18" ht="16.5" customHeight="1">
      <c r="A721" s="4"/>
      <c r="B721" s="4"/>
      <c r="C721" s="34"/>
      <c r="D721" s="4"/>
      <c r="E721" s="4"/>
      <c r="F721" s="4"/>
      <c r="G721" s="4"/>
      <c r="H721" s="4"/>
      <c r="I721" s="4"/>
      <c r="J721" s="4"/>
      <c r="K721" s="4"/>
      <c r="L721" s="4"/>
      <c r="M721" s="4"/>
      <c r="N721" s="4"/>
      <c r="P721" s="4"/>
      <c r="Q721" s="4"/>
      <c r="R721" s="4"/>
    </row>
    <row r="722" spans="1:18" ht="16.5" customHeight="1">
      <c r="A722" s="4"/>
      <c r="B722" s="4"/>
      <c r="C722" s="34"/>
      <c r="D722" s="4"/>
      <c r="E722" s="4"/>
      <c r="F722" s="4"/>
      <c r="G722" s="4"/>
      <c r="H722" s="4"/>
      <c r="I722" s="4"/>
      <c r="J722" s="4"/>
      <c r="K722" s="4"/>
      <c r="L722" s="4"/>
      <c r="M722" s="4"/>
      <c r="N722" s="4"/>
      <c r="P722" s="4"/>
      <c r="Q722" s="4"/>
      <c r="R722" s="4"/>
    </row>
    <row r="723" spans="1:18" ht="16.5" customHeight="1">
      <c r="A723" s="4"/>
      <c r="B723" s="4"/>
      <c r="C723" s="34"/>
      <c r="D723" s="4"/>
      <c r="E723" s="4"/>
      <c r="F723" s="4"/>
      <c r="G723" s="4"/>
      <c r="H723" s="4"/>
      <c r="I723" s="4"/>
      <c r="J723" s="4"/>
      <c r="K723" s="4"/>
      <c r="L723" s="4"/>
      <c r="M723" s="4"/>
      <c r="N723" s="4"/>
      <c r="P723" s="4"/>
      <c r="Q723" s="4"/>
      <c r="R723" s="4"/>
    </row>
    <row r="724" spans="1:18" ht="16.5" customHeight="1">
      <c r="A724" s="4"/>
      <c r="B724" s="4"/>
      <c r="C724" s="34"/>
      <c r="D724" s="4"/>
      <c r="E724" s="4"/>
      <c r="F724" s="4"/>
      <c r="G724" s="4"/>
      <c r="H724" s="4"/>
      <c r="I724" s="4"/>
      <c r="J724" s="4"/>
      <c r="K724" s="4"/>
      <c r="L724" s="4"/>
      <c r="M724" s="4"/>
      <c r="N724" s="4"/>
      <c r="P724" s="4"/>
      <c r="Q724" s="4"/>
      <c r="R724" s="4"/>
    </row>
    <row r="725" spans="1:18" ht="16.5" customHeight="1">
      <c r="A725" s="4"/>
      <c r="B725" s="4"/>
      <c r="C725" s="34"/>
      <c r="D725" s="4"/>
      <c r="E725" s="4"/>
      <c r="F725" s="4"/>
      <c r="G725" s="4"/>
      <c r="H725" s="4"/>
      <c r="I725" s="4"/>
      <c r="J725" s="4"/>
      <c r="K725" s="4"/>
      <c r="L725" s="4"/>
      <c r="M725" s="4"/>
      <c r="N725" s="4"/>
      <c r="P725" s="4"/>
      <c r="Q725" s="4"/>
      <c r="R725" s="4"/>
    </row>
    <row r="726" spans="1:18" ht="16.5" customHeight="1">
      <c r="A726" s="4"/>
      <c r="B726" s="4"/>
      <c r="C726" s="34"/>
      <c r="D726" s="4"/>
      <c r="E726" s="4"/>
      <c r="F726" s="4"/>
      <c r="G726" s="4"/>
      <c r="H726" s="4"/>
      <c r="I726" s="4"/>
      <c r="J726" s="4"/>
      <c r="K726" s="4"/>
      <c r="L726" s="4"/>
      <c r="M726" s="4"/>
      <c r="N726" s="4"/>
      <c r="P726" s="4"/>
      <c r="Q726" s="4"/>
      <c r="R726" s="4"/>
    </row>
    <row r="727" spans="1:18" ht="16.5" customHeight="1">
      <c r="A727" s="4"/>
      <c r="B727" s="4"/>
      <c r="C727" s="34"/>
      <c r="D727" s="4"/>
      <c r="E727" s="4"/>
      <c r="F727" s="4"/>
      <c r="G727" s="4"/>
      <c r="H727" s="4"/>
      <c r="I727" s="4"/>
      <c r="J727" s="4"/>
      <c r="K727" s="4"/>
      <c r="L727" s="4"/>
      <c r="M727" s="4"/>
      <c r="N727" s="4"/>
      <c r="P727" s="4"/>
      <c r="Q727" s="4"/>
      <c r="R727" s="4"/>
    </row>
    <row r="728" spans="1:18" ht="16.5" customHeight="1">
      <c r="A728" s="4"/>
      <c r="B728" s="4"/>
      <c r="C728" s="34"/>
      <c r="D728" s="4"/>
      <c r="E728" s="4"/>
      <c r="F728" s="4"/>
      <c r="G728" s="4"/>
      <c r="H728" s="4"/>
      <c r="I728" s="4"/>
      <c r="J728" s="4"/>
      <c r="K728" s="4"/>
      <c r="L728" s="4"/>
      <c r="M728" s="4"/>
      <c r="N728" s="4"/>
      <c r="P728" s="4"/>
      <c r="Q728" s="4"/>
      <c r="R728" s="4"/>
    </row>
    <row r="729" spans="1:18" ht="16.5" customHeight="1">
      <c r="A729" s="4"/>
      <c r="B729" s="4"/>
      <c r="C729" s="34"/>
      <c r="D729" s="4"/>
      <c r="E729" s="4"/>
      <c r="F729" s="4"/>
      <c r="G729" s="4"/>
      <c r="H729" s="4"/>
      <c r="I729" s="4"/>
      <c r="J729" s="4"/>
      <c r="K729" s="4"/>
      <c r="L729" s="4"/>
      <c r="M729" s="4"/>
      <c r="N729" s="4"/>
      <c r="P729" s="4"/>
      <c r="Q729" s="4"/>
      <c r="R729" s="4"/>
    </row>
    <row r="730" spans="1:18" ht="16.5" customHeight="1">
      <c r="A730" s="4"/>
      <c r="B730" s="4"/>
      <c r="C730" s="34"/>
      <c r="D730" s="4"/>
      <c r="E730" s="4"/>
      <c r="F730" s="4"/>
      <c r="G730" s="4"/>
      <c r="H730" s="4"/>
      <c r="I730" s="4"/>
      <c r="J730" s="4"/>
      <c r="K730" s="4"/>
      <c r="L730" s="4"/>
      <c r="M730" s="4"/>
      <c r="N730" s="4"/>
      <c r="P730" s="4"/>
      <c r="Q730" s="4"/>
      <c r="R730" s="4"/>
    </row>
    <row r="731" spans="1:18" ht="16.5" customHeight="1">
      <c r="A731" s="4"/>
      <c r="B731" s="4"/>
      <c r="C731" s="34"/>
      <c r="D731" s="4"/>
      <c r="E731" s="4"/>
      <c r="F731" s="4"/>
      <c r="G731" s="4"/>
      <c r="H731" s="4"/>
      <c r="I731" s="4"/>
      <c r="J731" s="4"/>
      <c r="K731" s="4"/>
      <c r="L731" s="4"/>
      <c r="M731" s="4"/>
      <c r="N731" s="4"/>
      <c r="P731" s="4"/>
      <c r="Q731" s="4"/>
      <c r="R731" s="4"/>
    </row>
    <row r="732" spans="1:18" ht="16.5" customHeight="1">
      <c r="A732" s="4"/>
      <c r="B732" s="4"/>
      <c r="C732" s="34"/>
      <c r="D732" s="4"/>
      <c r="E732" s="4"/>
      <c r="F732" s="4"/>
      <c r="G732" s="4"/>
      <c r="H732" s="4"/>
      <c r="I732" s="4"/>
      <c r="J732" s="4"/>
      <c r="K732" s="4"/>
      <c r="L732" s="4"/>
      <c r="M732" s="4"/>
      <c r="N732" s="4"/>
      <c r="P732" s="4"/>
      <c r="Q732" s="4"/>
      <c r="R732" s="4"/>
    </row>
    <row r="733" spans="1:18" ht="16.5" customHeight="1">
      <c r="A733" s="4"/>
      <c r="B733" s="4"/>
      <c r="C733" s="34"/>
      <c r="D733" s="4"/>
      <c r="E733" s="4"/>
      <c r="F733" s="4"/>
      <c r="G733" s="4"/>
      <c r="H733" s="4"/>
      <c r="I733" s="4"/>
      <c r="J733" s="4"/>
      <c r="K733" s="4"/>
      <c r="L733" s="4"/>
      <c r="M733" s="4"/>
      <c r="N733" s="4"/>
      <c r="P733" s="4"/>
      <c r="Q733" s="4"/>
      <c r="R733" s="4"/>
    </row>
    <row r="734" spans="1:18" ht="16.5" customHeight="1">
      <c r="A734" s="4"/>
      <c r="B734" s="4"/>
      <c r="C734" s="34"/>
      <c r="D734" s="4"/>
      <c r="E734" s="4"/>
      <c r="F734" s="4"/>
      <c r="G734" s="4"/>
      <c r="H734" s="4"/>
      <c r="I734" s="4"/>
      <c r="J734" s="4"/>
      <c r="K734" s="4"/>
      <c r="L734" s="4"/>
      <c r="M734" s="4"/>
      <c r="N734" s="4"/>
      <c r="P734" s="4"/>
      <c r="Q734" s="4"/>
      <c r="R734" s="4"/>
    </row>
    <row r="735" spans="1:18" ht="16.5" customHeight="1">
      <c r="A735" s="4"/>
      <c r="B735" s="4"/>
      <c r="C735" s="34"/>
      <c r="D735" s="4"/>
      <c r="E735" s="4"/>
      <c r="F735" s="4"/>
      <c r="G735" s="4"/>
      <c r="H735" s="4"/>
      <c r="I735" s="4"/>
      <c r="J735" s="4"/>
      <c r="K735" s="4"/>
      <c r="L735" s="4"/>
      <c r="M735" s="4"/>
      <c r="N735" s="4"/>
      <c r="P735" s="4"/>
      <c r="Q735" s="4"/>
      <c r="R735" s="4"/>
    </row>
    <row r="736" spans="1:18" ht="16.5" customHeight="1">
      <c r="A736" s="4"/>
      <c r="B736" s="4"/>
      <c r="C736" s="34"/>
      <c r="D736" s="4"/>
      <c r="E736" s="4"/>
      <c r="F736" s="4"/>
      <c r="G736" s="4"/>
      <c r="H736" s="4"/>
      <c r="I736" s="4"/>
      <c r="J736" s="4"/>
      <c r="K736" s="4"/>
      <c r="L736" s="4"/>
      <c r="M736" s="4"/>
      <c r="N736" s="4"/>
      <c r="P736" s="4"/>
      <c r="Q736" s="4"/>
      <c r="R736" s="4"/>
    </row>
    <row r="737" spans="1:18" ht="16.5" customHeight="1">
      <c r="A737" s="4"/>
      <c r="B737" s="4"/>
      <c r="C737" s="34"/>
      <c r="D737" s="4"/>
      <c r="E737" s="4"/>
      <c r="F737" s="4"/>
      <c r="G737" s="4"/>
      <c r="H737" s="4"/>
      <c r="I737" s="4"/>
      <c r="J737" s="4"/>
      <c r="K737" s="4"/>
      <c r="L737" s="4"/>
      <c r="M737" s="4"/>
      <c r="N737" s="4"/>
      <c r="P737" s="4"/>
      <c r="Q737" s="4"/>
      <c r="R737" s="4"/>
    </row>
    <row r="738" spans="1:18" ht="16.5" customHeight="1">
      <c r="A738" s="4"/>
      <c r="B738" s="4"/>
      <c r="C738" s="34"/>
      <c r="D738" s="4"/>
      <c r="E738" s="4"/>
      <c r="F738" s="4"/>
      <c r="G738" s="4"/>
      <c r="H738" s="4"/>
      <c r="I738" s="4"/>
      <c r="J738" s="4"/>
      <c r="K738" s="4"/>
      <c r="L738" s="4"/>
      <c r="M738" s="4"/>
      <c r="N738" s="4"/>
      <c r="P738" s="4"/>
      <c r="Q738" s="4"/>
      <c r="R738" s="4"/>
    </row>
    <row r="739" spans="1:18" ht="16.5" customHeight="1">
      <c r="A739" s="4"/>
      <c r="B739" s="4"/>
      <c r="C739" s="34"/>
      <c r="D739" s="4"/>
      <c r="E739" s="4"/>
      <c r="F739" s="4"/>
      <c r="G739" s="4"/>
      <c r="H739" s="4"/>
      <c r="I739" s="4"/>
      <c r="J739" s="4"/>
      <c r="K739" s="4"/>
      <c r="L739" s="4"/>
      <c r="M739" s="4"/>
      <c r="N739" s="4"/>
      <c r="P739" s="4"/>
      <c r="Q739" s="4"/>
      <c r="R739" s="4"/>
    </row>
    <row r="740" spans="1:18" ht="16.5" customHeight="1">
      <c r="A740" s="4"/>
      <c r="B740" s="4"/>
      <c r="C740" s="34"/>
      <c r="D740" s="4"/>
      <c r="E740" s="4"/>
      <c r="F740" s="4"/>
      <c r="G740" s="4"/>
      <c r="H740" s="4"/>
      <c r="I740" s="4"/>
      <c r="J740" s="4"/>
      <c r="K740" s="4"/>
      <c r="L740" s="4"/>
      <c r="M740" s="4"/>
      <c r="N740" s="4"/>
      <c r="P740" s="4"/>
      <c r="Q740" s="4"/>
      <c r="R740" s="4"/>
    </row>
    <row r="741" spans="1:18" ht="16.5" customHeight="1">
      <c r="A741" s="4"/>
      <c r="B741" s="4"/>
      <c r="C741" s="34"/>
      <c r="D741" s="4"/>
      <c r="E741" s="4"/>
      <c r="F741" s="4"/>
      <c r="G741" s="4"/>
      <c r="H741" s="4"/>
      <c r="I741" s="4"/>
      <c r="J741" s="4"/>
      <c r="K741" s="4"/>
      <c r="L741" s="4"/>
      <c r="M741" s="4"/>
      <c r="N741" s="4"/>
      <c r="P741" s="4"/>
      <c r="Q741" s="4"/>
      <c r="R741" s="4"/>
    </row>
    <row r="742" spans="1:18" ht="16.5" customHeight="1">
      <c r="A742" s="4"/>
      <c r="B742" s="4"/>
      <c r="C742" s="34"/>
      <c r="D742" s="4"/>
      <c r="E742" s="4"/>
      <c r="F742" s="4"/>
      <c r="G742" s="4"/>
      <c r="H742" s="4"/>
      <c r="I742" s="4"/>
      <c r="J742" s="4"/>
      <c r="K742" s="4"/>
      <c r="L742" s="4"/>
      <c r="M742" s="4"/>
      <c r="N742" s="4"/>
      <c r="P742" s="4"/>
      <c r="Q742" s="4"/>
      <c r="R742" s="4"/>
    </row>
    <row r="743" spans="1:18" ht="16.5" customHeight="1">
      <c r="A743" s="4"/>
      <c r="B743" s="4"/>
      <c r="C743" s="34"/>
      <c r="D743" s="4"/>
      <c r="E743" s="4"/>
      <c r="F743" s="4"/>
      <c r="G743" s="4"/>
      <c r="H743" s="4"/>
      <c r="I743" s="4"/>
      <c r="J743" s="4"/>
      <c r="K743" s="4"/>
      <c r="L743" s="4"/>
      <c r="M743" s="4"/>
      <c r="N743" s="4"/>
      <c r="P743" s="4"/>
      <c r="Q743" s="4"/>
      <c r="R743" s="4"/>
    </row>
    <row r="744" spans="1:18" ht="16.5" customHeight="1">
      <c r="A744" s="4"/>
      <c r="B744" s="4"/>
      <c r="C744" s="34"/>
      <c r="D744" s="4"/>
      <c r="E744" s="4"/>
      <c r="F744" s="4"/>
      <c r="G744" s="4"/>
      <c r="H744" s="4"/>
      <c r="I744" s="4"/>
      <c r="J744" s="4"/>
      <c r="K744" s="4"/>
      <c r="L744" s="4"/>
      <c r="M744" s="4"/>
      <c r="N744" s="4"/>
      <c r="P744" s="4"/>
      <c r="Q744" s="4"/>
      <c r="R744" s="4"/>
    </row>
    <row r="745" spans="1:18" ht="16.5" customHeight="1">
      <c r="A745" s="4"/>
      <c r="B745" s="4"/>
      <c r="C745" s="34"/>
      <c r="D745" s="4"/>
      <c r="E745" s="4"/>
      <c r="F745" s="4"/>
      <c r="G745" s="4"/>
      <c r="H745" s="4"/>
      <c r="I745" s="4"/>
      <c r="J745" s="4"/>
      <c r="K745" s="4"/>
      <c r="L745" s="4"/>
      <c r="M745" s="4"/>
      <c r="N745" s="4"/>
      <c r="P745" s="4"/>
      <c r="Q745" s="4"/>
      <c r="R745" s="4"/>
    </row>
    <row r="746" spans="1:18" ht="16.5" customHeight="1">
      <c r="A746" s="4"/>
      <c r="B746" s="4"/>
      <c r="C746" s="34"/>
      <c r="D746" s="4"/>
      <c r="E746" s="4"/>
      <c r="F746" s="4"/>
      <c r="G746" s="4"/>
      <c r="H746" s="4"/>
      <c r="I746" s="4"/>
      <c r="J746" s="4"/>
      <c r="K746" s="4"/>
      <c r="L746" s="4"/>
      <c r="M746" s="4"/>
      <c r="N746" s="4"/>
      <c r="P746" s="4"/>
      <c r="Q746" s="4"/>
      <c r="R746" s="4"/>
    </row>
    <row r="747" spans="1:18" ht="16.5" customHeight="1">
      <c r="A747" s="4"/>
      <c r="B747" s="4"/>
      <c r="C747" s="34"/>
      <c r="D747" s="4"/>
      <c r="E747" s="4"/>
      <c r="F747" s="4"/>
      <c r="G747" s="4"/>
      <c r="H747" s="4"/>
      <c r="I747" s="4"/>
      <c r="J747" s="4"/>
      <c r="K747" s="4"/>
      <c r="L747" s="4"/>
      <c r="M747" s="4"/>
      <c r="N747" s="4"/>
      <c r="P747" s="4"/>
      <c r="Q747" s="4"/>
      <c r="R747" s="4"/>
    </row>
    <row r="748" spans="1:18" ht="16.5" customHeight="1">
      <c r="A748" s="4"/>
      <c r="B748" s="4"/>
      <c r="C748" s="34"/>
      <c r="D748" s="4"/>
      <c r="E748" s="4"/>
      <c r="F748" s="4"/>
      <c r="G748" s="4"/>
      <c r="H748" s="4"/>
      <c r="I748" s="4"/>
      <c r="J748" s="4"/>
      <c r="K748" s="4"/>
      <c r="L748" s="4"/>
      <c r="M748" s="4"/>
      <c r="N748" s="4"/>
      <c r="P748" s="4"/>
      <c r="Q748" s="4"/>
      <c r="R748" s="4"/>
    </row>
    <row r="749" spans="1:18" ht="16.5" customHeight="1">
      <c r="A749" s="4"/>
      <c r="B749" s="4"/>
      <c r="C749" s="34"/>
      <c r="D749" s="4"/>
      <c r="E749" s="4"/>
      <c r="F749" s="4"/>
      <c r="G749" s="4"/>
      <c r="H749" s="4"/>
      <c r="I749" s="4"/>
      <c r="J749" s="4"/>
      <c r="K749" s="4"/>
      <c r="L749" s="4"/>
      <c r="M749" s="4"/>
      <c r="N749" s="4"/>
      <c r="P749" s="4"/>
      <c r="Q749" s="4"/>
      <c r="R749" s="4"/>
    </row>
    <row r="750" spans="1:18" ht="16.5" customHeight="1">
      <c r="A750" s="4"/>
      <c r="B750" s="4"/>
      <c r="C750" s="34"/>
      <c r="D750" s="4"/>
      <c r="E750" s="4"/>
      <c r="F750" s="4"/>
      <c r="G750" s="4"/>
      <c r="H750" s="4"/>
      <c r="I750" s="4"/>
      <c r="J750" s="4"/>
      <c r="K750" s="4"/>
      <c r="L750" s="4"/>
      <c r="M750" s="4"/>
      <c r="N750" s="4"/>
      <c r="P750" s="4"/>
      <c r="Q750" s="4"/>
      <c r="R750" s="4"/>
    </row>
    <row r="751" spans="1:18" ht="16.5" customHeight="1">
      <c r="A751" s="4"/>
      <c r="B751" s="4"/>
      <c r="C751" s="34"/>
      <c r="D751" s="4"/>
      <c r="E751" s="4"/>
      <c r="F751" s="4"/>
      <c r="G751" s="4"/>
      <c r="H751" s="4"/>
      <c r="I751" s="4"/>
      <c r="J751" s="4"/>
      <c r="K751" s="4"/>
      <c r="L751" s="4"/>
      <c r="M751" s="4"/>
      <c r="N751" s="4"/>
      <c r="P751" s="4"/>
      <c r="Q751" s="4"/>
      <c r="R751" s="4"/>
    </row>
    <row r="752" spans="1:18" ht="16.5" customHeight="1">
      <c r="A752" s="4"/>
      <c r="B752" s="4"/>
      <c r="C752" s="34"/>
      <c r="D752" s="4"/>
      <c r="E752" s="4"/>
      <c r="F752" s="4"/>
      <c r="G752" s="4"/>
      <c r="H752" s="4"/>
      <c r="I752" s="4"/>
      <c r="J752" s="4"/>
      <c r="K752" s="4"/>
      <c r="L752" s="4"/>
      <c r="M752" s="4"/>
      <c r="N752" s="4"/>
      <c r="P752" s="4"/>
      <c r="Q752" s="4"/>
      <c r="R752" s="4"/>
    </row>
    <row r="753" spans="1:18" ht="16.5" customHeight="1">
      <c r="A753" s="4"/>
      <c r="B753" s="4"/>
      <c r="C753" s="34"/>
      <c r="D753" s="4"/>
      <c r="E753" s="4"/>
      <c r="F753" s="4"/>
      <c r="G753" s="4"/>
      <c r="H753" s="4"/>
      <c r="I753" s="4"/>
      <c r="J753" s="4"/>
      <c r="K753" s="4"/>
      <c r="L753" s="4"/>
      <c r="M753" s="4"/>
      <c r="N753" s="4"/>
      <c r="P753" s="4"/>
      <c r="Q753" s="4"/>
      <c r="R753" s="4"/>
    </row>
    <row r="754" spans="1:18" ht="16.5" customHeight="1">
      <c r="A754" s="4"/>
      <c r="B754" s="4"/>
      <c r="C754" s="34"/>
      <c r="D754" s="4"/>
      <c r="E754" s="4"/>
      <c r="F754" s="4"/>
      <c r="G754" s="4"/>
      <c r="H754" s="4"/>
      <c r="I754" s="4"/>
      <c r="J754" s="4"/>
      <c r="K754" s="4"/>
      <c r="L754" s="4"/>
      <c r="M754" s="4"/>
      <c r="N754" s="4"/>
      <c r="P754" s="4"/>
      <c r="Q754" s="4"/>
      <c r="R754" s="4"/>
    </row>
    <row r="755" spans="1:18" ht="16.5" customHeight="1">
      <c r="A755" s="4"/>
      <c r="B755" s="4"/>
      <c r="C755" s="34"/>
      <c r="D755" s="4"/>
      <c r="E755" s="4"/>
      <c r="F755" s="4"/>
      <c r="G755" s="4"/>
      <c r="H755" s="4"/>
      <c r="I755" s="4"/>
      <c r="J755" s="4"/>
      <c r="K755" s="4"/>
      <c r="L755" s="4"/>
      <c r="M755" s="4"/>
      <c r="N755" s="4"/>
      <c r="P755" s="4"/>
      <c r="Q755" s="4"/>
      <c r="R755" s="4"/>
    </row>
    <row r="756" spans="1:18" ht="16.5" customHeight="1">
      <c r="A756" s="4"/>
      <c r="B756" s="4"/>
      <c r="C756" s="34"/>
      <c r="D756" s="4"/>
      <c r="E756" s="4"/>
      <c r="F756" s="4"/>
      <c r="G756" s="4"/>
      <c r="H756" s="4"/>
      <c r="I756" s="4"/>
      <c r="J756" s="4"/>
      <c r="K756" s="4"/>
      <c r="L756" s="4"/>
      <c r="M756" s="4"/>
      <c r="N756" s="4"/>
      <c r="P756" s="4"/>
      <c r="Q756" s="4"/>
      <c r="R756" s="4"/>
    </row>
    <row r="757" spans="1:18" ht="16.5" customHeight="1">
      <c r="A757" s="4"/>
      <c r="B757" s="4"/>
      <c r="C757" s="34"/>
      <c r="D757" s="4"/>
      <c r="E757" s="4"/>
      <c r="F757" s="4"/>
      <c r="G757" s="4"/>
      <c r="H757" s="4"/>
      <c r="I757" s="4"/>
      <c r="J757" s="4"/>
      <c r="K757" s="4"/>
      <c r="L757" s="4"/>
      <c r="M757" s="4"/>
      <c r="N757" s="4"/>
      <c r="P757" s="4"/>
      <c r="Q757" s="4"/>
      <c r="R757" s="4"/>
    </row>
    <row r="758" spans="1:18" ht="16.5" customHeight="1">
      <c r="A758" s="4"/>
      <c r="B758" s="4"/>
      <c r="C758" s="34"/>
      <c r="D758" s="4"/>
      <c r="E758" s="4"/>
      <c r="F758" s="4"/>
      <c r="G758" s="4"/>
      <c r="H758" s="4"/>
      <c r="I758" s="4"/>
      <c r="J758" s="4"/>
      <c r="K758" s="4"/>
      <c r="L758" s="4"/>
      <c r="M758" s="4"/>
      <c r="N758" s="4"/>
      <c r="P758" s="4"/>
      <c r="Q758" s="4"/>
      <c r="R758" s="4"/>
    </row>
    <row r="759" spans="1:18" ht="16.5" customHeight="1">
      <c r="A759" s="4"/>
      <c r="B759" s="4"/>
      <c r="C759" s="34"/>
      <c r="D759" s="4"/>
      <c r="E759" s="4"/>
      <c r="F759" s="4"/>
      <c r="G759" s="4"/>
      <c r="H759" s="4"/>
      <c r="I759" s="4"/>
      <c r="J759" s="4"/>
      <c r="K759" s="4"/>
      <c r="L759" s="4"/>
      <c r="M759" s="4"/>
      <c r="N759" s="4"/>
      <c r="P759" s="4"/>
      <c r="Q759" s="4"/>
      <c r="R759" s="4"/>
    </row>
    <row r="760" spans="1:18" ht="16.5" customHeight="1">
      <c r="A760" s="4"/>
      <c r="B760" s="4"/>
      <c r="C760" s="34"/>
      <c r="D760" s="4"/>
      <c r="E760" s="4"/>
      <c r="F760" s="4"/>
      <c r="G760" s="4"/>
      <c r="H760" s="4"/>
      <c r="I760" s="4"/>
      <c r="J760" s="4"/>
      <c r="K760" s="4"/>
      <c r="L760" s="4"/>
      <c r="M760" s="4"/>
      <c r="N760" s="4"/>
      <c r="P760" s="4"/>
      <c r="Q760" s="4"/>
      <c r="R760" s="4"/>
    </row>
    <row r="761" spans="1:18" ht="16.5" customHeight="1">
      <c r="A761" s="4"/>
      <c r="B761" s="4"/>
      <c r="C761" s="34"/>
      <c r="D761" s="4"/>
      <c r="E761" s="4"/>
      <c r="F761" s="4"/>
      <c r="G761" s="4"/>
      <c r="H761" s="4"/>
      <c r="I761" s="4"/>
      <c r="J761" s="4"/>
      <c r="K761" s="4"/>
      <c r="L761" s="4"/>
      <c r="M761" s="4"/>
      <c r="N761" s="4"/>
      <c r="P761" s="4"/>
      <c r="Q761" s="4"/>
      <c r="R761" s="4"/>
    </row>
    <row r="762" spans="1:18" ht="16.5" customHeight="1">
      <c r="A762" s="4"/>
      <c r="B762" s="4"/>
      <c r="C762" s="34"/>
      <c r="D762" s="4"/>
      <c r="E762" s="4"/>
      <c r="F762" s="4"/>
      <c r="G762" s="4"/>
      <c r="H762" s="4"/>
      <c r="I762" s="4"/>
      <c r="J762" s="4"/>
      <c r="K762" s="4"/>
      <c r="L762" s="4"/>
      <c r="M762" s="4"/>
      <c r="N762" s="4"/>
      <c r="P762" s="4"/>
      <c r="Q762" s="4"/>
      <c r="R762" s="4"/>
    </row>
    <row r="763" spans="1:18" ht="16.5" customHeight="1">
      <c r="A763" s="4"/>
      <c r="B763" s="4"/>
      <c r="C763" s="34"/>
      <c r="D763" s="4"/>
      <c r="E763" s="4"/>
      <c r="F763" s="4"/>
      <c r="G763" s="4"/>
      <c r="H763" s="4"/>
      <c r="I763" s="4"/>
      <c r="J763" s="4"/>
      <c r="K763" s="4"/>
      <c r="L763" s="4"/>
      <c r="M763" s="4"/>
      <c r="N763" s="4"/>
      <c r="P763" s="4"/>
      <c r="Q763" s="4"/>
      <c r="R763" s="4"/>
    </row>
    <row r="764" spans="1:18" ht="16.5" customHeight="1">
      <c r="A764" s="4"/>
      <c r="B764" s="4"/>
      <c r="C764" s="34"/>
      <c r="D764" s="4"/>
      <c r="E764" s="4"/>
      <c r="F764" s="4"/>
      <c r="G764" s="4"/>
      <c r="H764" s="4"/>
      <c r="I764" s="4"/>
      <c r="J764" s="4"/>
      <c r="K764" s="4"/>
      <c r="L764" s="4"/>
      <c r="M764" s="4"/>
      <c r="N764" s="4"/>
      <c r="P764" s="4"/>
      <c r="Q764" s="4"/>
      <c r="R764" s="4"/>
    </row>
    <row r="765" spans="1:18" ht="16.5" customHeight="1">
      <c r="A765" s="4"/>
      <c r="B765" s="4"/>
      <c r="C765" s="34"/>
      <c r="D765" s="4"/>
      <c r="E765" s="4"/>
      <c r="F765" s="4"/>
      <c r="G765" s="4"/>
      <c r="H765" s="4"/>
      <c r="I765" s="4"/>
      <c r="J765" s="4"/>
      <c r="K765" s="4"/>
      <c r="L765" s="4"/>
      <c r="M765" s="4"/>
      <c r="N765" s="4"/>
      <c r="P765" s="4"/>
      <c r="Q765" s="4"/>
      <c r="R765" s="4"/>
    </row>
    <row r="766" spans="1:18" ht="16.5" customHeight="1">
      <c r="A766" s="4"/>
      <c r="B766" s="4"/>
      <c r="C766" s="34"/>
      <c r="D766" s="4"/>
      <c r="E766" s="4"/>
      <c r="F766" s="4"/>
      <c r="G766" s="4"/>
      <c r="H766" s="4"/>
      <c r="I766" s="4"/>
      <c r="J766" s="4"/>
      <c r="K766" s="4"/>
      <c r="L766" s="4"/>
      <c r="M766" s="4"/>
      <c r="N766" s="4"/>
      <c r="P766" s="4"/>
      <c r="Q766" s="4"/>
      <c r="R766" s="4"/>
    </row>
    <row r="767" spans="1:18" ht="16.5" customHeight="1">
      <c r="A767" s="4"/>
      <c r="B767" s="4"/>
      <c r="C767" s="34"/>
      <c r="D767" s="4"/>
      <c r="E767" s="4"/>
      <c r="F767" s="4"/>
      <c r="G767" s="4"/>
      <c r="H767" s="4"/>
      <c r="I767" s="4"/>
      <c r="J767" s="4"/>
      <c r="K767" s="4"/>
      <c r="L767" s="4"/>
      <c r="M767" s="4"/>
      <c r="N767" s="4"/>
      <c r="P767" s="4"/>
      <c r="Q767" s="4"/>
      <c r="R767" s="4"/>
    </row>
    <row r="768" spans="1:18" ht="16.5" customHeight="1">
      <c r="A768" s="4"/>
      <c r="B768" s="4"/>
      <c r="C768" s="34"/>
      <c r="D768" s="4"/>
      <c r="E768" s="4"/>
      <c r="F768" s="4"/>
      <c r="G768" s="4"/>
      <c r="H768" s="4"/>
      <c r="I768" s="4"/>
      <c r="J768" s="4"/>
      <c r="K768" s="4"/>
      <c r="L768" s="4"/>
      <c r="M768" s="4"/>
      <c r="N768" s="4"/>
      <c r="P768" s="4"/>
      <c r="Q768" s="4"/>
      <c r="R768" s="4"/>
    </row>
    <row r="769" spans="1:18" ht="16.5" customHeight="1">
      <c r="A769" s="4"/>
      <c r="B769" s="4"/>
      <c r="C769" s="34"/>
      <c r="D769" s="4"/>
      <c r="E769" s="4"/>
      <c r="F769" s="4"/>
      <c r="G769" s="4"/>
      <c r="H769" s="4"/>
      <c r="I769" s="4"/>
      <c r="J769" s="4"/>
      <c r="K769" s="4"/>
      <c r="L769" s="4"/>
      <c r="M769" s="4"/>
      <c r="N769" s="4"/>
      <c r="P769" s="4"/>
      <c r="Q769" s="4"/>
      <c r="R769" s="4"/>
    </row>
    <row r="770" spans="1:18" ht="16.5" customHeight="1">
      <c r="A770" s="4"/>
      <c r="B770" s="4"/>
      <c r="C770" s="34"/>
      <c r="D770" s="4"/>
      <c r="E770" s="4"/>
      <c r="F770" s="4"/>
      <c r="G770" s="4"/>
      <c r="H770" s="4"/>
      <c r="I770" s="4"/>
      <c r="J770" s="4"/>
      <c r="K770" s="4"/>
      <c r="L770" s="4"/>
      <c r="M770" s="4"/>
      <c r="N770" s="4"/>
      <c r="P770" s="4"/>
      <c r="Q770" s="4"/>
      <c r="R770" s="4"/>
    </row>
    <row r="771" spans="1:18" ht="16.5" customHeight="1">
      <c r="A771" s="4"/>
      <c r="B771" s="4"/>
      <c r="C771" s="34"/>
      <c r="D771" s="4"/>
      <c r="E771" s="4"/>
      <c r="F771" s="4"/>
      <c r="G771" s="4"/>
      <c r="H771" s="4"/>
      <c r="I771" s="4"/>
      <c r="J771" s="4"/>
      <c r="K771" s="4"/>
      <c r="L771" s="4"/>
      <c r="M771" s="4"/>
      <c r="N771" s="4"/>
      <c r="P771" s="4"/>
      <c r="Q771" s="4"/>
      <c r="R771" s="4"/>
    </row>
    <row r="772" spans="1:18" ht="16.5" customHeight="1">
      <c r="A772" s="4"/>
      <c r="B772" s="4"/>
      <c r="C772" s="34"/>
      <c r="D772" s="4"/>
      <c r="E772" s="4"/>
      <c r="F772" s="4"/>
      <c r="G772" s="4"/>
      <c r="H772" s="4"/>
      <c r="I772" s="4"/>
      <c r="J772" s="4"/>
      <c r="K772" s="4"/>
      <c r="L772" s="4"/>
      <c r="M772" s="4"/>
      <c r="N772" s="4"/>
      <c r="P772" s="4"/>
      <c r="Q772" s="4"/>
      <c r="R772" s="4"/>
    </row>
    <row r="773" spans="1:18" ht="16.5" customHeight="1">
      <c r="A773" s="4"/>
      <c r="B773" s="4"/>
      <c r="C773" s="34"/>
      <c r="D773" s="4"/>
      <c r="E773" s="4"/>
      <c r="F773" s="4"/>
      <c r="G773" s="4"/>
      <c r="H773" s="4"/>
      <c r="I773" s="4"/>
      <c r="J773" s="4"/>
      <c r="K773" s="4"/>
      <c r="L773" s="4"/>
      <c r="M773" s="4"/>
      <c r="N773" s="4"/>
      <c r="P773" s="4"/>
      <c r="Q773" s="4"/>
      <c r="R773" s="4"/>
    </row>
    <row r="774" spans="1:18" ht="16.5" customHeight="1">
      <c r="A774" s="4"/>
      <c r="B774" s="4"/>
      <c r="C774" s="34"/>
      <c r="D774" s="4"/>
      <c r="E774" s="4"/>
      <c r="F774" s="4"/>
      <c r="G774" s="4"/>
      <c r="H774" s="4"/>
      <c r="I774" s="4"/>
      <c r="J774" s="4"/>
      <c r="K774" s="4"/>
      <c r="L774" s="4"/>
      <c r="M774" s="4"/>
      <c r="N774" s="4"/>
      <c r="P774" s="4"/>
      <c r="Q774" s="4"/>
      <c r="R774" s="4"/>
    </row>
    <row r="775" spans="1:18" ht="16.5" customHeight="1">
      <c r="A775" s="4"/>
      <c r="B775" s="4"/>
      <c r="C775" s="34"/>
      <c r="D775" s="4"/>
      <c r="E775" s="4"/>
      <c r="F775" s="4"/>
      <c r="G775" s="4"/>
      <c r="H775" s="4"/>
      <c r="I775" s="4"/>
      <c r="J775" s="4"/>
      <c r="K775" s="4"/>
      <c r="L775" s="4"/>
      <c r="M775" s="4"/>
      <c r="N775" s="4"/>
      <c r="P775" s="4"/>
      <c r="Q775" s="4"/>
      <c r="R775" s="4"/>
    </row>
    <row r="776" spans="1:18" ht="16.5" customHeight="1">
      <c r="A776" s="4"/>
      <c r="B776" s="4"/>
      <c r="C776" s="34"/>
      <c r="D776" s="4"/>
      <c r="E776" s="4"/>
      <c r="F776" s="4"/>
      <c r="G776" s="4"/>
      <c r="H776" s="4"/>
      <c r="I776" s="4"/>
      <c r="J776" s="4"/>
      <c r="K776" s="4"/>
      <c r="L776" s="4"/>
      <c r="M776" s="4"/>
      <c r="N776" s="4"/>
      <c r="P776" s="4"/>
      <c r="Q776" s="4"/>
      <c r="R776" s="4"/>
    </row>
    <row r="777" spans="1:18" ht="16.5" customHeight="1">
      <c r="A777" s="4"/>
      <c r="B777" s="4"/>
      <c r="C777" s="34"/>
      <c r="D777" s="4"/>
      <c r="E777" s="4"/>
      <c r="F777" s="4"/>
      <c r="G777" s="4"/>
      <c r="H777" s="4"/>
      <c r="I777" s="4"/>
      <c r="J777" s="4"/>
      <c r="K777" s="4"/>
      <c r="L777" s="4"/>
      <c r="M777" s="4"/>
      <c r="N777" s="4"/>
      <c r="P777" s="4"/>
      <c r="Q777" s="4"/>
      <c r="R777" s="4"/>
    </row>
    <row r="778" spans="1:18" ht="16.5" customHeight="1">
      <c r="A778" s="4"/>
      <c r="B778" s="4"/>
      <c r="C778" s="34"/>
      <c r="D778" s="4"/>
      <c r="E778" s="4"/>
      <c r="F778" s="4"/>
      <c r="G778" s="4"/>
      <c r="H778" s="4"/>
      <c r="I778" s="4"/>
      <c r="J778" s="4"/>
      <c r="K778" s="4"/>
      <c r="L778" s="4"/>
      <c r="M778" s="4"/>
      <c r="N778" s="4"/>
      <c r="P778" s="4"/>
      <c r="Q778" s="4"/>
      <c r="R778" s="4"/>
    </row>
    <row r="779" spans="1:18" ht="16.5" customHeight="1">
      <c r="A779" s="4"/>
      <c r="B779" s="4"/>
      <c r="C779" s="34"/>
      <c r="D779" s="4"/>
      <c r="E779" s="4"/>
      <c r="F779" s="4"/>
      <c r="G779" s="4"/>
      <c r="H779" s="4"/>
      <c r="I779" s="4"/>
      <c r="J779" s="4"/>
      <c r="K779" s="4"/>
      <c r="L779" s="4"/>
      <c r="M779" s="4"/>
      <c r="N779" s="4"/>
      <c r="P779" s="4"/>
      <c r="Q779" s="4"/>
      <c r="R779" s="4"/>
    </row>
    <row r="780" spans="1:18" ht="16.5" customHeight="1">
      <c r="A780" s="4"/>
      <c r="B780" s="4"/>
      <c r="C780" s="34"/>
      <c r="D780" s="4"/>
      <c r="E780" s="4"/>
      <c r="F780" s="4"/>
      <c r="G780" s="4"/>
      <c r="H780" s="4"/>
      <c r="I780" s="4"/>
      <c r="J780" s="4"/>
      <c r="K780" s="4"/>
      <c r="L780" s="4"/>
      <c r="M780" s="4"/>
      <c r="N780" s="4"/>
      <c r="P780" s="4"/>
      <c r="Q780" s="4"/>
      <c r="R780" s="4"/>
    </row>
    <row r="781" spans="1:18" ht="16.5" customHeight="1">
      <c r="A781" s="4"/>
      <c r="B781" s="4"/>
      <c r="C781" s="34"/>
      <c r="D781" s="4"/>
      <c r="E781" s="4"/>
      <c r="F781" s="4"/>
      <c r="G781" s="4"/>
      <c r="H781" s="4"/>
      <c r="I781" s="4"/>
      <c r="J781" s="4"/>
      <c r="K781" s="4"/>
      <c r="L781" s="4"/>
      <c r="M781" s="4"/>
      <c r="N781" s="4"/>
      <c r="P781" s="4"/>
      <c r="Q781" s="4"/>
      <c r="R781" s="4"/>
    </row>
    <row r="782" spans="1:18" ht="16.5" customHeight="1">
      <c r="A782" s="4"/>
      <c r="B782" s="4"/>
      <c r="C782" s="34"/>
      <c r="D782" s="4"/>
      <c r="E782" s="4"/>
      <c r="F782" s="4"/>
      <c r="G782" s="4"/>
      <c r="H782" s="4"/>
      <c r="I782" s="4"/>
      <c r="J782" s="4"/>
      <c r="K782" s="4"/>
      <c r="L782" s="4"/>
      <c r="M782" s="4"/>
      <c r="N782" s="4"/>
      <c r="P782" s="4"/>
      <c r="Q782" s="4"/>
      <c r="R782" s="4"/>
    </row>
    <row r="783" spans="1:18" ht="16.5" customHeight="1">
      <c r="A783" s="4"/>
      <c r="B783" s="4"/>
      <c r="C783" s="34"/>
      <c r="D783" s="4"/>
      <c r="E783" s="4"/>
      <c r="F783" s="4"/>
      <c r="G783" s="4"/>
      <c r="H783" s="4"/>
      <c r="I783" s="4"/>
      <c r="J783" s="4"/>
      <c r="K783" s="4"/>
      <c r="L783" s="4"/>
      <c r="M783" s="4"/>
      <c r="N783" s="4"/>
      <c r="P783" s="4"/>
      <c r="Q783" s="4"/>
      <c r="R783" s="4"/>
    </row>
    <row r="784" spans="1:18" ht="16.5" customHeight="1">
      <c r="A784" s="4"/>
      <c r="B784" s="4"/>
      <c r="C784" s="34"/>
      <c r="D784" s="4"/>
      <c r="E784" s="4"/>
      <c r="F784" s="4"/>
      <c r="G784" s="4"/>
      <c r="H784" s="4"/>
      <c r="I784" s="4"/>
      <c r="J784" s="4"/>
      <c r="K784" s="4"/>
      <c r="L784" s="4"/>
      <c r="M784" s="4"/>
      <c r="N784" s="4"/>
      <c r="P784" s="4"/>
      <c r="Q784" s="4"/>
      <c r="R784" s="4"/>
    </row>
    <row r="785" spans="1:18" ht="16.5" customHeight="1">
      <c r="A785" s="4"/>
      <c r="B785" s="4"/>
      <c r="C785" s="34"/>
      <c r="D785" s="4"/>
      <c r="E785" s="4"/>
      <c r="F785" s="4"/>
      <c r="G785" s="4"/>
      <c r="H785" s="4"/>
      <c r="I785" s="4"/>
      <c r="J785" s="4"/>
      <c r="K785" s="4"/>
      <c r="L785" s="4"/>
      <c r="M785" s="4"/>
      <c r="N785" s="4"/>
      <c r="P785" s="4"/>
      <c r="Q785" s="4"/>
      <c r="R785" s="4"/>
    </row>
    <row r="786" spans="1:18" ht="16.5" customHeight="1">
      <c r="A786" s="4"/>
      <c r="B786" s="4"/>
      <c r="C786" s="34"/>
      <c r="D786" s="4"/>
      <c r="E786" s="4"/>
      <c r="F786" s="4"/>
      <c r="G786" s="4"/>
      <c r="H786" s="4"/>
      <c r="I786" s="4"/>
      <c r="J786" s="4"/>
      <c r="K786" s="4"/>
      <c r="L786" s="4"/>
      <c r="M786" s="4"/>
      <c r="N786" s="4"/>
      <c r="P786" s="4"/>
      <c r="Q786" s="4"/>
      <c r="R786" s="4"/>
    </row>
    <row r="787" spans="1:18" ht="16.5" customHeight="1">
      <c r="A787" s="4"/>
      <c r="B787" s="4"/>
      <c r="C787" s="34"/>
      <c r="D787" s="4"/>
      <c r="E787" s="4"/>
      <c r="F787" s="4"/>
      <c r="G787" s="4"/>
      <c r="H787" s="4"/>
      <c r="I787" s="4"/>
      <c r="J787" s="4"/>
      <c r="K787" s="4"/>
      <c r="L787" s="4"/>
      <c r="M787" s="4"/>
      <c r="N787" s="4"/>
      <c r="P787" s="4"/>
      <c r="Q787" s="4"/>
      <c r="R787" s="4"/>
    </row>
    <row r="788" spans="1:18" ht="16.5" customHeight="1">
      <c r="A788" s="4"/>
      <c r="B788" s="4"/>
      <c r="C788" s="34"/>
      <c r="D788" s="4"/>
      <c r="E788" s="4"/>
      <c r="F788" s="4"/>
      <c r="G788" s="4"/>
      <c r="H788" s="4"/>
      <c r="I788" s="4"/>
      <c r="J788" s="4"/>
      <c r="K788" s="4"/>
      <c r="L788" s="4"/>
      <c r="M788" s="4"/>
      <c r="N788" s="4"/>
      <c r="P788" s="4"/>
      <c r="Q788" s="4"/>
      <c r="R788" s="4"/>
    </row>
    <row r="789" spans="1:18" ht="16.5" customHeight="1">
      <c r="A789" s="4"/>
      <c r="B789" s="4"/>
      <c r="C789" s="34"/>
      <c r="D789" s="4"/>
      <c r="E789" s="4"/>
      <c r="F789" s="4"/>
      <c r="G789" s="4"/>
      <c r="H789" s="4"/>
      <c r="I789" s="4"/>
      <c r="J789" s="4"/>
      <c r="K789" s="4"/>
      <c r="L789" s="4"/>
      <c r="M789" s="4"/>
      <c r="N789" s="4"/>
      <c r="P789" s="4"/>
      <c r="Q789" s="4"/>
      <c r="R789" s="4"/>
    </row>
    <row r="790" spans="1:18" ht="16.5" customHeight="1">
      <c r="A790" s="4"/>
      <c r="B790" s="4"/>
      <c r="C790" s="34"/>
      <c r="D790" s="4"/>
      <c r="E790" s="4"/>
      <c r="F790" s="4"/>
      <c r="G790" s="4"/>
      <c r="H790" s="4"/>
      <c r="I790" s="4"/>
      <c r="J790" s="4"/>
      <c r="K790" s="4"/>
      <c r="L790" s="4"/>
      <c r="M790" s="4"/>
      <c r="N790" s="4"/>
      <c r="P790" s="4"/>
      <c r="Q790" s="4"/>
      <c r="R790" s="4"/>
    </row>
    <row r="791" spans="1:18" ht="16.5" customHeight="1">
      <c r="A791" s="4"/>
      <c r="B791" s="4"/>
      <c r="C791" s="34"/>
      <c r="D791" s="4"/>
      <c r="E791" s="4"/>
      <c r="F791" s="4"/>
      <c r="G791" s="4"/>
      <c r="H791" s="4"/>
      <c r="I791" s="4"/>
      <c r="J791" s="4"/>
      <c r="K791" s="4"/>
      <c r="L791" s="4"/>
      <c r="M791" s="4"/>
      <c r="N791" s="4"/>
      <c r="P791" s="4"/>
      <c r="Q791" s="4"/>
      <c r="R791" s="4"/>
    </row>
    <row r="792" spans="1:18" ht="16.5" customHeight="1">
      <c r="A792" s="4"/>
      <c r="B792" s="4"/>
      <c r="C792" s="34"/>
      <c r="D792" s="4"/>
      <c r="E792" s="4"/>
      <c r="F792" s="4"/>
      <c r="G792" s="4"/>
      <c r="H792" s="4"/>
      <c r="I792" s="4"/>
      <c r="J792" s="4"/>
      <c r="K792" s="4"/>
      <c r="L792" s="4"/>
      <c r="M792" s="4"/>
      <c r="N792" s="4"/>
      <c r="P792" s="4"/>
      <c r="Q792" s="4"/>
      <c r="R792" s="4"/>
    </row>
    <row r="793" spans="1:18" ht="16.5" customHeight="1">
      <c r="A793" s="4"/>
      <c r="B793" s="4"/>
      <c r="C793" s="34"/>
      <c r="D793" s="4"/>
      <c r="E793" s="4"/>
      <c r="F793" s="4"/>
      <c r="G793" s="4"/>
      <c r="H793" s="4"/>
      <c r="I793" s="4"/>
      <c r="J793" s="4"/>
      <c r="K793" s="4"/>
      <c r="L793" s="4"/>
      <c r="M793" s="4"/>
      <c r="N793" s="4"/>
      <c r="P793" s="4"/>
      <c r="Q793" s="4"/>
      <c r="R793" s="4"/>
    </row>
    <row r="794" spans="1:18" ht="16.5" customHeight="1">
      <c r="A794" s="4"/>
      <c r="B794" s="4"/>
      <c r="C794" s="34"/>
      <c r="D794" s="4"/>
      <c r="E794" s="4"/>
      <c r="F794" s="4"/>
      <c r="G794" s="4"/>
      <c r="H794" s="4"/>
      <c r="I794" s="4"/>
      <c r="J794" s="4"/>
      <c r="K794" s="4"/>
      <c r="L794" s="4"/>
      <c r="M794" s="4"/>
      <c r="N794" s="4"/>
      <c r="P794" s="4"/>
      <c r="Q794" s="4"/>
      <c r="R794" s="4"/>
    </row>
    <row r="795" spans="1:18" ht="16.5" customHeight="1">
      <c r="A795" s="4"/>
      <c r="B795" s="4"/>
      <c r="C795" s="34"/>
      <c r="D795" s="4"/>
      <c r="E795" s="4"/>
      <c r="F795" s="4"/>
      <c r="G795" s="4"/>
      <c r="H795" s="4"/>
      <c r="I795" s="4"/>
      <c r="J795" s="4"/>
      <c r="K795" s="4"/>
      <c r="L795" s="4"/>
      <c r="M795" s="4"/>
      <c r="N795" s="4"/>
      <c r="P795" s="4"/>
      <c r="Q795" s="4"/>
      <c r="R795" s="4"/>
    </row>
    <row r="796" spans="1:18" ht="16.5" customHeight="1">
      <c r="A796" s="4"/>
      <c r="B796" s="4"/>
      <c r="C796" s="34"/>
      <c r="D796" s="4"/>
      <c r="E796" s="4"/>
      <c r="F796" s="4"/>
      <c r="G796" s="4"/>
      <c r="H796" s="4"/>
      <c r="I796" s="4"/>
      <c r="J796" s="4"/>
      <c r="K796" s="4"/>
      <c r="L796" s="4"/>
      <c r="M796" s="4"/>
      <c r="N796" s="4"/>
      <c r="P796" s="4"/>
      <c r="Q796" s="4"/>
      <c r="R796" s="4"/>
    </row>
    <row r="797" spans="1:18" ht="16.5" customHeight="1">
      <c r="A797" s="4"/>
      <c r="B797" s="4"/>
      <c r="C797" s="34"/>
      <c r="D797" s="4"/>
      <c r="E797" s="4"/>
      <c r="F797" s="4"/>
      <c r="G797" s="4"/>
      <c r="H797" s="4"/>
      <c r="I797" s="4"/>
      <c r="J797" s="4"/>
      <c r="K797" s="4"/>
      <c r="L797" s="4"/>
      <c r="M797" s="4"/>
      <c r="N797" s="4"/>
      <c r="P797" s="4"/>
      <c r="Q797" s="4"/>
      <c r="R797" s="4"/>
    </row>
    <row r="798" spans="1:18" ht="16.5" customHeight="1">
      <c r="A798" s="4"/>
      <c r="B798" s="4"/>
      <c r="C798" s="34"/>
      <c r="D798" s="4"/>
      <c r="E798" s="4"/>
      <c r="F798" s="4"/>
      <c r="G798" s="4"/>
      <c r="H798" s="4"/>
      <c r="I798" s="4"/>
      <c r="J798" s="4"/>
      <c r="K798" s="4"/>
      <c r="L798" s="4"/>
      <c r="M798" s="4"/>
      <c r="N798" s="4"/>
      <c r="P798" s="4"/>
      <c r="Q798" s="4"/>
      <c r="R798" s="4"/>
    </row>
    <row r="799" spans="1:18" ht="16.5" customHeight="1">
      <c r="A799" s="4"/>
      <c r="B799" s="4"/>
      <c r="C799" s="34"/>
      <c r="D799" s="4"/>
      <c r="E799" s="4"/>
      <c r="F799" s="4"/>
      <c r="G799" s="4"/>
      <c r="H799" s="4"/>
      <c r="I799" s="4"/>
      <c r="J799" s="4"/>
      <c r="K799" s="4"/>
      <c r="L799" s="4"/>
      <c r="M799" s="4"/>
      <c r="N799" s="4"/>
      <c r="P799" s="4"/>
      <c r="Q799" s="4"/>
      <c r="R799" s="4"/>
    </row>
    <row r="800" spans="1:18" ht="16.5" customHeight="1">
      <c r="A800" s="4"/>
      <c r="B800" s="4"/>
      <c r="C800" s="34"/>
      <c r="D800" s="4"/>
      <c r="E800" s="4"/>
      <c r="F800" s="4"/>
      <c r="G800" s="4"/>
      <c r="H800" s="4"/>
      <c r="I800" s="4"/>
      <c r="J800" s="4"/>
      <c r="K800" s="4"/>
      <c r="L800" s="4"/>
      <c r="M800" s="4"/>
      <c r="N800" s="4"/>
      <c r="P800" s="4"/>
      <c r="Q800" s="4"/>
      <c r="R800" s="4"/>
    </row>
    <row r="801" spans="1:18" ht="16.5" customHeight="1">
      <c r="A801" s="4"/>
      <c r="B801" s="4"/>
      <c r="C801" s="34"/>
      <c r="D801" s="4"/>
      <c r="E801" s="4"/>
      <c r="F801" s="4"/>
      <c r="G801" s="4"/>
      <c r="H801" s="4"/>
      <c r="I801" s="4"/>
      <c r="J801" s="4"/>
      <c r="K801" s="4"/>
      <c r="L801" s="4"/>
      <c r="M801" s="4"/>
      <c r="N801" s="4"/>
      <c r="P801" s="4"/>
      <c r="Q801" s="4"/>
      <c r="R801" s="4"/>
    </row>
    <row r="802" spans="1:18" ht="16.5" customHeight="1">
      <c r="A802" s="4"/>
      <c r="B802" s="4"/>
      <c r="C802" s="34"/>
      <c r="D802" s="4"/>
      <c r="E802" s="4"/>
      <c r="F802" s="4"/>
      <c r="G802" s="4"/>
      <c r="H802" s="4"/>
      <c r="I802" s="4"/>
      <c r="J802" s="4"/>
      <c r="K802" s="4"/>
      <c r="L802" s="4"/>
      <c r="M802" s="4"/>
      <c r="N802" s="4"/>
      <c r="P802" s="4"/>
      <c r="Q802" s="4"/>
      <c r="R802" s="4"/>
    </row>
    <row r="803" spans="1:18" ht="16.5" customHeight="1">
      <c r="A803" s="4"/>
      <c r="B803" s="4"/>
      <c r="C803" s="34"/>
      <c r="D803" s="4"/>
      <c r="E803" s="4"/>
      <c r="F803" s="4"/>
      <c r="G803" s="4"/>
      <c r="H803" s="4"/>
      <c r="I803" s="4"/>
      <c r="J803" s="4"/>
      <c r="K803" s="4"/>
      <c r="L803" s="4"/>
      <c r="M803" s="4"/>
      <c r="N803" s="4"/>
      <c r="P803" s="4"/>
      <c r="Q803" s="4"/>
      <c r="R803" s="4"/>
    </row>
    <row r="804" spans="1:18" ht="16.5" customHeight="1">
      <c r="A804" s="4"/>
      <c r="B804" s="4"/>
      <c r="C804" s="34"/>
      <c r="D804" s="4"/>
      <c r="E804" s="4"/>
      <c r="F804" s="4"/>
      <c r="G804" s="4"/>
      <c r="H804" s="4"/>
      <c r="I804" s="4"/>
      <c r="J804" s="4"/>
      <c r="K804" s="4"/>
      <c r="L804" s="4"/>
      <c r="M804" s="4"/>
      <c r="N804" s="4"/>
      <c r="P804" s="4"/>
      <c r="Q804" s="4"/>
      <c r="R804" s="4"/>
    </row>
    <row r="805" spans="1:18" ht="16.5" customHeight="1">
      <c r="A805" s="4"/>
      <c r="B805" s="4"/>
      <c r="C805" s="34"/>
      <c r="D805" s="4"/>
      <c r="E805" s="4"/>
      <c r="F805" s="4"/>
      <c r="G805" s="4"/>
      <c r="H805" s="4"/>
      <c r="I805" s="4"/>
      <c r="J805" s="4"/>
      <c r="K805" s="4"/>
      <c r="L805" s="4"/>
      <c r="M805" s="4"/>
      <c r="N805" s="4"/>
      <c r="P805" s="4"/>
      <c r="Q805" s="4"/>
      <c r="R805" s="4"/>
    </row>
    <row r="806" spans="1:18" ht="16.5" customHeight="1">
      <c r="A806" s="4"/>
      <c r="B806" s="4"/>
      <c r="C806" s="34"/>
      <c r="D806" s="4"/>
      <c r="E806" s="4"/>
      <c r="F806" s="4"/>
      <c r="G806" s="4"/>
      <c r="H806" s="4"/>
      <c r="I806" s="4"/>
      <c r="J806" s="4"/>
      <c r="K806" s="4"/>
      <c r="L806" s="4"/>
      <c r="M806" s="4"/>
      <c r="N806" s="4"/>
      <c r="P806" s="4"/>
      <c r="Q806" s="4"/>
      <c r="R806" s="4"/>
    </row>
    <row r="807" spans="1:18" ht="16.5" customHeight="1">
      <c r="A807" s="4"/>
      <c r="B807" s="4"/>
      <c r="C807" s="34"/>
      <c r="D807" s="4"/>
      <c r="E807" s="4"/>
      <c r="F807" s="4"/>
      <c r="G807" s="4"/>
      <c r="H807" s="4"/>
      <c r="I807" s="4"/>
      <c r="J807" s="4"/>
      <c r="K807" s="4"/>
      <c r="L807" s="4"/>
      <c r="M807" s="4"/>
      <c r="N807" s="4"/>
      <c r="P807" s="4"/>
      <c r="Q807" s="4"/>
      <c r="R807" s="4"/>
    </row>
    <row r="808" spans="1:18" ht="16.5" customHeight="1">
      <c r="A808" s="4"/>
      <c r="B808" s="4"/>
      <c r="C808" s="34"/>
      <c r="D808" s="4"/>
      <c r="E808" s="4"/>
      <c r="F808" s="4"/>
      <c r="G808" s="4"/>
      <c r="H808" s="4"/>
      <c r="I808" s="4"/>
      <c r="J808" s="4"/>
      <c r="K808" s="4"/>
      <c r="L808" s="4"/>
      <c r="M808" s="4"/>
      <c r="N808" s="4"/>
      <c r="P808" s="4"/>
      <c r="Q808" s="4"/>
      <c r="R808" s="4"/>
    </row>
    <row r="809" spans="1:18" ht="16.5" customHeight="1">
      <c r="A809" s="4"/>
      <c r="B809" s="4"/>
      <c r="C809" s="34"/>
      <c r="D809" s="4"/>
      <c r="E809" s="4"/>
      <c r="F809" s="4"/>
      <c r="G809" s="4"/>
      <c r="H809" s="4"/>
      <c r="I809" s="4"/>
      <c r="J809" s="4"/>
      <c r="K809" s="4"/>
      <c r="L809" s="4"/>
      <c r="M809" s="4"/>
      <c r="N809" s="4"/>
      <c r="P809" s="4"/>
      <c r="Q809" s="4"/>
      <c r="R809" s="4"/>
    </row>
    <row r="810" spans="1:18" ht="16.5" customHeight="1">
      <c r="A810" s="4"/>
      <c r="B810" s="4"/>
      <c r="C810" s="34"/>
      <c r="D810" s="4"/>
      <c r="E810" s="4"/>
      <c r="F810" s="4"/>
      <c r="G810" s="4"/>
      <c r="H810" s="4"/>
      <c r="I810" s="4"/>
      <c r="J810" s="4"/>
      <c r="K810" s="4"/>
      <c r="L810" s="4"/>
      <c r="M810" s="4"/>
      <c r="N810" s="4"/>
      <c r="P810" s="4"/>
      <c r="Q810" s="4"/>
      <c r="R810" s="4"/>
    </row>
    <row r="811" spans="1:18" ht="16.5" customHeight="1">
      <c r="A811" s="4"/>
      <c r="B811" s="4"/>
      <c r="C811" s="34"/>
      <c r="D811" s="4"/>
      <c r="E811" s="4"/>
      <c r="F811" s="4"/>
      <c r="G811" s="4"/>
      <c r="H811" s="4"/>
      <c r="I811" s="4"/>
      <c r="J811" s="4"/>
      <c r="K811" s="4"/>
      <c r="L811" s="4"/>
      <c r="M811" s="4"/>
      <c r="N811" s="4"/>
      <c r="P811" s="4"/>
      <c r="Q811" s="4"/>
      <c r="R811" s="4"/>
    </row>
    <row r="812" spans="1:18" ht="16.5" customHeight="1">
      <c r="A812" s="4"/>
      <c r="B812" s="4"/>
      <c r="C812" s="34"/>
      <c r="D812" s="4"/>
      <c r="E812" s="4"/>
      <c r="F812" s="4"/>
      <c r="G812" s="4"/>
      <c r="H812" s="4"/>
      <c r="I812" s="4"/>
      <c r="J812" s="4"/>
      <c r="K812" s="4"/>
      <c r="L812" s="4"/>
      <c r="M812" s="4"/>
      <c r="N812" s="4"/>
      <c r="P812" s="4"/>
      <c r="Q812" s="4"/>
      <c r="R812" s="4"/>
    </row>
    <row r="813" spans="1:18" ht="16.5" customHeight="1">
      <c r="A813" s="4"/>
      <c r="B813" s="4"/>
      <c r="C813" s="34"/>
      <c r="D813" s="4"/>
      <c r="E813" s="4"/>
      <c r="F813" s="4"/>
      <c r="G813" s="4"/>
      <c r="H813" s="4"/>
      <c r="I813" s="4"/>
      <c r="J813" s="4"/>
      <c r="K813" s="4"/>
      <c r="L813" s="4"/>
      <c r="M813" s="4"/>
      <c r="N813" s="4"/>
      <c r="P813" s="4"/>
      <c r="Q813" s="4"/>
      <c r="R813" s="4"/>
    </row>
    <row r="814" spans="1:18" ht="16.5" customHeight="1">
      <c r="A814" s="4"/>
      <c r="B814" s="4"/>
      <c r="C814" s="34"/>
      <c r="D814" s="4"/>
      <c r="E814" s="4"/>
      <c r="F814" s="4"/>
      <c r="G814" s="4"/>
      <c r="H814" s="4"/>
      <c r="I814" s="4"/>
      <c r="J814" s="4"/>
      <c r="K814" s="4"/>
      <c r="L814" s="4"/>
      <c r="M814" s="4"/>
      <c r="N814" s="4"/>
      <c r="P814" s="4"/>
      <c r="Q814" s="4"/>
      <c r="R814" s="4"/>
    </row>
    <row r="815" spans="1:18" ht="16.5" customHeight="1">
      <c r="A815" s="4"/>
      <c r="B815" s="4"/>
      <c r="C815" s="34"/>
      <c r="D815" s="4"/>
      <c r="E815" s="4"/>
      <c r="F815" s="4"/>
      <c r="G815" s="4"/>
      <c r="H815" s="4"/>
      <c r="I815" s="4"/>
      <c r="J815" s="4"/>
      <c r="K815" s="4"/>
      <c r="L815" s="4"/>
      <c r="M815" s="4"/>
      <c r="N815" s="4"/>
      <c r="P815" s="4"/>
      <c r="Q815" s="4"/>
      <c r="R815" s="4"/>
    </row>
    <row r="816" spans="1:18" ht="16.5" customHeight="1">
      <c r="A816" s="4"/>
      <c r="B816" s="4"/>
      <c r="C816" s="34"/>
      <c r="D816" s="4"/>
      <c r="E816" s="4"/>
      <c r="F816" s="4"/>
      <c r="G816" s="4"/>
      <c r="H816" s="4"/>
      <c r="I816" s="4"/>
      <c r="J816" s="4"/>
      <c r="K816" s="4"/>
      <c r="L816" s="4"/>
      <c r="M816" s="4"/>
      <c r="N816" s="4"/>
      <c r="P816" s="4"/>
      <c r="Q816" s="4"/>
      <c r="R816" s="4"/>
    </row>
    <row r="817" spans="1:18" ht="16.5" customHeight="1">
      <c r="A817" s="4"/>
      <c r="B817" s="4"/>
      <c r="C817" s="34"/>
      <c r="D817" s="4"/>
      <c r="E817" s="4"/>
      <c r="F817" s="4"/>
      <c r="G817" s="4"/>
      <c r="H817" s="4"/>
      <c r="I817" s="4"/>
      <c r="J817" s="4"/>
      <c r="K817" s="4"/>
      <c r="L817" s="4"/>
      <c r="M817" s="4"/>
      <c r="N817" s="4"/>
      <c r="P817" s="4"/>
      <c r="Q817" s="4"/>
      <c r="R817" s="4"/>
    </row>
    <row r="818" spans="1:18" ht="16.5" customHeight="1">
      <c r="A818" s="4"/>
      <c r="B818" s="4"/>
      <c r="C818" s="34"/>
      <c r="D818" s="4"/>
      <c r="E818" s="4"/>
      <c r="F818" s="4"/>
      <c r="G818" s="4"/>
      <c r="H818" s="4"/>
      <c r="I818" s="4"/>
      <c r="J818" s="4"/>
      <c r="K818" s="4"/>
      <c r="L818" s="4"/>
      <c r="M818" s="4"/>
      <c r="N818" s="4"/>
      <c r="P818" s="4"/>
      <c r="Q818" s="4"/>
      <c r="R818" s="4"/>
    </row>
    <row r="819" spans="1:18" ht="16.5" customHeight="1">
      <c r="A819" s="4"/>
      <c r="B819" s="4"/>
      <c r="C819" s="34"/>
      <c r="D819" s="4"/>
      <c r="E819" s="4"/>
      <c r="F819" s="4"/>
      <c r="G819" s="4"/>
      <c r="H819" s="4"/>
      <c r="I819" s="4"/>
      <c r="J819" s="4"/>
      <c r="K819" s="4"/>
      <c r="L819" s="4"/>
      <c r="M819" s="4"/>
      <c r="N819" s="4"/>
      <c r="P819" s="4"/>
      <c r="Q819" s="4"/>
      <c r="R819" s="4"/>
    </row>
    <row r="820" spans="1:18" ht="16.5" customHeight="1">
      <c r="A820" s="4"/>
      <c r="B820" s="4"/>
      <c r="C820" s="34"/>
      <c r="D820" s="4"/>
      <c r="E820" s="4"/>
      <c r="F820" s="4"/>
      <c r="G820" s="4"/>
      <c r="H820" s="4"/>
      <c r="I820" s="4"/>
      <c r="J820" s="4"/>
      <c r="K820" s="4"/>
      <c r="L820" s="4"/>
      <c r="M820" s="4"/>
      <c r="N820" s="4"/>
      <c r="P820" s="4"/>
      <c r="Q820" s="4"/>
      <c r="R820" s="4"/>
    </row>
    <row r="821" spans="1:18" ht="16.5" customHeight="1">
      <c r="A821" s="4"/>
      <c r="B821" s="4"/>
      <c r="C821" s="34"/>
      <c r="D821" s="4"/>
      <c r="E821" s="4"/>
      <c r="F821" s="4"/>
      <c r="G821" s="4"/>
      <c r="H821" s="4"/>
      <c r="I821" s="4"/>
      <c r="J821" s="4"/>
      <c r="K821" s="4"/>
      <c r="L821" s="4"/>
      <c r="M821" s="4"/>
      <c r="N821" s="4"/>
      <c r="P821" s="4"/>
      <c r="Q821" s="4"/>
      <c r="R821" s="4"/>
    </row>
    <row r="822" spans="1:18" ht="16.5" customHeight="1">
      <c r="A822" s="4"/>
      <c r="B822" s="4"/>
      <c r="C822" s="34"/>
      <c r="D822" s="4"/>
      <c r="E822" s="4"/>
      <c r="F822" s="4"/>
      <c r="G822" s="4"/>
      <c r="H822" s="4"/>
      <c r="I822" s="4"/>
      <c r="J822" s="4"/>
      <c r="K822" s="4"/>
      <c r="L822" s="4"/>
      <c r="M822" s="4"/>
      <c r="N822" s="4"/>
      <c r="P822" s="4"/>
      <c r="Q822" s="4"/>
      <c r="R822" s="4"/>
    </row>
    <row r="823" spans="1:18" ht="16.5" customHeight="1">
      <c r="A823" s="4"/>
      <c r="B823" s="4"/>
      <c r="C823" s="34"/>
      <c r="D823" s="4"/>
      <c r="E823" s="4"/>
      <c r="F823" s="4"/>
      <c r="G823" s="4"/>
      <c r="H823" s="4"/>
      <c r="I823" s="4"/>
      <c r="J823" s="4"/>
      <c r="K823" s="4"/>
      <c r="L823" s="4"/>
      <c r="M823" s="4"/>
      <c r="N823" s="4"/>
      <c r="P823" s="4"/>
      <c r="Q823" s="4"/>
      <c r="R823" s="4"/>
    </row>
    <row r="824" spans="1:18" ht="16.5" customHeight="1">
      <c r="A824" s="4"/>
      <c r="B824" s="4"/>
      <c r="C824" s="34"/>
      <c r="D824" s="4"/>
      <c r="E824" s="4"/>
      <c r="F824" s="4"/>
      <c r="G824" s="4"/>
      <c r="H824" s="4"/>
      <c r="I824" s="4"/>
      <c r="J824" s="4"/>
      <c r="K824" s="4"/>
      <c r="L824" s="4"/>
      <c r="M824" s="4"/>
      <c r="N824" s="4"/>
      <c r="P824" s="4"/>
      <c r="Q824" s="4"/>
      <c r="R824" s="4"/>
    </row>
    <row r="825" spans="1:18" ht="16.5" customHeight="1">
      <c r="A825" s="4"/>
      <c r="B825" s="4"/>
      <c r="C825" s="34"/>
      <c r="D825" s="4"/>
      <c r="E825" s="4"/>
      <c r="F825" s="4"/>
      <c r="G825" s="4"/>
      <c r="H825" s="4"/>
      <c r="I825" s="4"/>
      <c r="J825" s="4"/>
      <c r="K825" s="4"/>
      <c r="L825" s="4"/>
      <c r="M825" s="4"/>
      <c r="N825" s="4"/>
      <c r="P825" s="4"/>
      <c r="Q825" s="4"/>
      <c r="R825" s="4"/>
    </row>
    <row r="826" spans="1:18" ht="16.5" customHeight="1">
      <c r="A826" s="4"/>
      <c r="B826" s="4"/>
      <c r="C826" s="34"/>
      <c r="D826" s="4"/>
      <c r="E826" s="4"/>
      <c r="F826" s="4"/>
      <c r="G826" s="4"/>
      <c r="H826" s="4"/>
      <c r="I826" s="4"/>
      <c r="J826" s="4"/>
      <c r="K826" s="4"/>
      <c r="L826" s="4"/>
      <c r="M826" s="4"/>
      <c r="N826" s="4"/>
      <c r="P826" s="4"/>
      <c r="Q826" s="4"/>
      <c r="R826" s="4"/>
    </row>
    <row r="827" spans="1:18" ht="16.5" customHeight="1">
      <c r="A827" s="4"/>
      <c r="B827" s="4"/>
      <c r="C827" s="34"/>
      <c r="D827" s="4"/>
      <c r="E827" s="4"/>
      <c r="F827" s="4"/>
      <c r="G827" s="4"/>
      <c r="H827" s="4"/>
      <c r="I827" s="4"/>
      <c r="J827" s="4"/>
      <c r="K827" s="4"/>
      <c r="L827" s="4"/>
      <c r="M827" s="4"/>
      <c r="N827" s="4"/>
      <c r="P827" s="4"/>
      <c r="Q827" s="4"/>
      <c r="R827" s="4"/>
    </row>
    <row r="828" spans="1:18" ht="16.5" customHeight="1">
      <c r="A828" s="4"/>
      <c r="B828" s="4"/>
      <c r="C828" s="34"/>
      <c r="D828" s="4"/>
      <c r="E828" s="4"/>
      <c r="F828" s="4"/>
      <c r="G828" s="4"/>
      <c r="H828" s="4"/>
      <c r="I828" s="4"/>
      <c r="J828" s="4"/>
      <c r="K828" s="4"/>
      <c r="L828" s="4"/>
      <c r="M828" s="4"/>
      <c r="N828" s="4"/>
      <c r="P828" s="4"/>
      <c r="Q828" s="4"/>
      <c r="R828" s="4"/>
    </row>
    <row r="829" spans="1:18" ht="16.5" customHeight="1">
      <c r="A829" s="4"/>
      <c r="B829" s="4"/>
      <c r="C829" s="34"/>
      <c r="D829" s="4"/>
      <c r="E829" s="4"/>
      <c r="F829" s="4"/>
      <c r="G829" s="4"/>
      <c r="H829" s="4"/>
      <c r="I829" s="4"/>
      <c r="J829" s="4"/>
      <c r="K829" s="4"/>
      <c r="L829" s="4"/>
      <c r="M829" s="4"/>
      <c r="N829" s="4"/>
      <c r="P829" s="4"/>
      <c r="Q829" s="4"/>
      <c r="R829" s="4"/>
    </row>
    <row r="830" spans="1:18" ht="16.5" customHeight="1">
      <c r="A830" s="4"/>
      <c r="B830" s="4"/>
      <c r="C830" s="34"/>
      <c r="D830" s="4"/>
      <c r="E830" s="4"/>
      <c r="F830" s="4"/>
      <c r="G830" s="4"/>
      <c r="H830" s="4"/>
      <c r="I830" s="4"/>
      <c r="J830" s="4"/>
      <c r="K830" s="4"/>
      <c r="L830" s="4"/>
      <c r="M830" s="4"/>
      <c r="N830" s="4"/>
      <c r="P830" s="4"/>
      <c r="Q830" s="4"/>
      <c r="R830" s="4"/>
    </row>
    <row r="831" spans="1:18" ht="16.5" customHeight="1">
      <c r="A831" s="4"/>
      <c r="B831" s="4"/>
      <c r="C831" s="34"/>
      <c r="D831" s="4"/>
      <c r="E831" s="4"/>
      <c r="F831" s="4"/>
      <c r="G831" s="4"/>
      <c r="H831" s="4"/>
      <c r="I831" s="4"/>
      <c r="J831" s="4"/>
      <c r="K831" s="4"/>
      <c r="L831" s="4"/>
      <c r="M831" s="4"/>
      <c r="N831" s="4"/>
      <c r="P831" s="4"/>
      <c r="Q831" s="4"/>
      <c r="R831" s="4"/>
    </row>
    <row r="832" spans="1:18" ht="16.5" customHeight="1">
      <c r="A832" s="4"/>
      <c r="B832" s="4"/>
      <c r="C832" s="34"/>
      <c r="D832" s="4"/>
      <c r="E832" s="4"/>
      <c r="F832" s="4"/>
      <c r="G832" s="4"/>
      <c r="H832" s="4"/>
      <c r="I832" s="4"/>
      <c r="J832" s="4"/>
      <c r="K832" s="4"/>
      <c r="L832" s="4"/>
      <c r="M832" s="4"/>
      <c r="N832" s="4"/>
      <c r="P832" s="4"/>
      <c r="Q832" s="4"/>
      <c r="R832" s="4"/>
    </row>
    <row r="833" spans="1:18" ht="16.5" customHeight="1">
      <c r="A833" s="4"/>
      <c r="B833" s="4"/>
      <c r="C833" s="34"/>
      <c r="D833" s="4"/>
      <c r="E833" s="4"/>
      <c r="F833" s="4"/>
      <c r="G833" s="4"/>
      <c r="H833" s="4"/>
      <c r="I833" s="4"/>
      <c r="J833" s="4"/>
      <c r="K833" s="4"/>
      <c r="L833" s="4"/>
      <c r="M833" s="4"/>
      <c r="N833" s="4"/>
      <c r="P833" s="4"/>
      <c r="Q833" s="4"/>
      <c r="R833" s="4"/>
    </row>
    <row r="834" spans="1:18" ht="16.5" customHeight="1">
      <c r="A834" s="4"/>
      <c r="B834" s="4"/>
      <c r="C834" s="34"/>
      <c r="D834" s="4"/>
      <c r="E834" s="4"/>
      <c r="F834" s="4"/>
      <c r="G834" s="4"/>
      <c r="H834" s="4"/>
      <c r="I834" s="4"/>
      <c r="J834" s="4"/>
      <c r="K834" s="4"/>
      <c r="L834" s="4"/>
      <c r="M834" s="4"/>
      <c r="N834" s="4"/>
      <c r="P834" s="4"/>
      <c r="Q834" s="4"/>
      <c r="R834" s="4"/>
    </row>
    <row r="835" spans="1:18" ht="16.5" customHeight="1">
      <c r="A835" s="4"/>
      <c r="B835" s="4"/>
      <c r="C835" s="34"/>
      <c r="D835" s="4"/>
      <c r="E835" s="4"/>
      <c r="F835" s="4"/>
      <c r="G835" s="4"/>
      <c r="H835" s="4"/>
      <c r="I835" s="4"/>
      <c r="J835" s="4"/>
      <c r="K835" s="4"/>
      <c r="L835" s="4"/>
      <c r="M835" s="4"/>
      <c r="N835" s="4"/>
      <c r="P835" s="4"/>
      <c r="Q835" s="4"/>
      <c r="R835" s="4"/>
    </row>
    <row r="836" spans="1:18" ht="16.5" customHeight="1">
      <c r="A836" s="4"/>
      <c r="B836" s="4"/>
      <c r="C836" s="34"/>
      <c r="D836" s="4"/>
      <c r="E836" s="4"/>
      <c r="F836" s="4"/>
      <c r="G836" s="4"/>
      <c r="H836" s="4"/>
      <c r="I836" s="4"/>
      <c r="J836" s="4"/>
      <c r="K836" s="4"/>
      <c r="L836" s="4"/>
      <c r="M836" s="4"/>
      <c r="N836" s="4"/>
      <c r="P836" s="4"/>
      <c r="Q836" s="4"/>
      <c r="R836" s="4"/>
    </row>
    <row r="837" spans="1:18" ht="16.5" customHeight="1">
      <c r="A837" s="4"/>
      <c r="B837" s="4"/>
      <c r="C837" s="34"/>
      <c r="D837" s="4"/>
      <c r="E837" s="4"/>
      <c r="F837" s="4"/>
      <c r="G837" s="4"/>
      <c r="H837" s="4"/>
      <c r="I837" s="4"/>
      <c r="J837" s="4"/>
      <c r="K837" s="4"/>
      <c r="L837" s="4"/>
      <c r="M837" s="4"/>
      <c r="N837" s="4"/>
      <c r="P837" s="4"/>
      <c r="Q837" s="4"/>
      <c r="R837" s="4"/>
    </row>
    <row r="838" spans="1:18" ht="16.5" customHeight="1">
      <c r="A838" s="4"/>
      <c r="B838" s="4"/>
      <c r="C838" s="34"/>
      <c r="D838" s="4"/>
      <c r="E838" s="4"/>
      <c r="F838" s="4"/>
      <c r="G838" s="4"/>
      <c r="H838" s="4"/>
      <c r="I838" s="4"/>
      <c r="J838" s="4"/>
      <c r="K838" s="4"/>
      <c r="L838" s="4"/>
      <c r="M838" s="4"/>
      <c r="N838" s="4"/>
      <c r="P838" s="4"/>
      <c r="Q838" s="4"/>
      <c r="R838" s="4"/>
    </row>
    <row r="839" spans="1:18" ht="16.5" customHeight="1">
      <c r="A839" s="4"/>
      <c r="B839" s="4"/>
      <c r="C839" s="34"/>
      <c r="D839" s="4"/>
      <c r="E839" s="4"/>
      <c r="F839" s="4"/>
      <c r="G839" s="4"/>
      <c r="H839" s="4"/>
      <c r="I839" s="4"/>
      <c r="J839" s="4"/>
      <c r="K839" s="4"/>
      <c r="L839" s="4"/>
      <c r="M839" s="4"/>
      <c r="N839" s="4"/>
      <c r="P839" s="4"/>
      <c r="Q839" s="4"/>
      <c r="R839" s="4"/>
    </row>
    <row r="840" spans="1:18" ht="16.5" customHeight="1">
      <c r="A840" s="4"/>
      <c r="B840" s="4"/>
      <c r="C840" s="34"/>
      <c r="D840" s="4"/>
      <c r="E840" s="4"/>
      <c r="F840" s="4"/>
      <c r="G840" s="4"/>
      <c r="H840" s="4"/>
      <c r="I840" s="4"/>
      <c r="J840" s="4"/>
      <c r="K840" s="4"/>
      <c r="L840" s="4"/>
      <c r="M840" s="4"/>
      <c r="N840" s="4"/>
      <c r="P840" s="4"/>
      <c r="Q840" s="4"/>
      <c r="R840" s="4"/>
    </row>
    <row r="841" spans="1:18" ht="16.5" customHeight="1">
      <c r="A841" s="4"/>
      <c r="B841" s="4"/>
      <c r="C841" s="34"/>
      <c r="D841" s="4"/>
      <c r="E841" s="4"/>
      <c r="F841" s="4"/>
      <c r="G841" s="4"/>
      <c r="H841" s="4"/>
      <c r="I841" s="4"/>
      <c r="J841" s="4"/>
      <c r="K841" s="4"/>
      <c r="L841" s="4"/>
      <c r="M841" s="4"/>
      <c r="N841" s="4"/>
      <c r="P841" s="4"/>
      <c r="Q841" s="4"/>
      <c r="R841" s="4"/>
    </row>
    <row r="842" spans="1:18" ht="16.5" customHeight="1">
      <c r="A842" s="4"/>
      <c r="B842" s="4"/>
      <c r="C842" s="34"/>
      <c r="D842" s="4"/>
      <c r="E842" s="4"/>
      <c r="F842" s="4"/>
      <c r="G842" s="4"/>
      <c r="H842" s="4"/>
      <c r="I842" s="4"/>
      <c r="J842" s="4"/>
      <c r="K842" s="4"/>
      <c r="L842" s="4"/>
      <c r="M842" s="4"/>
      <c r="N842" s="4"/>
      <c r="P842" s="4"/>
      <c r="Q842" s="4"/>
      <c r="R842" s="4"/>
    </row>
    <row r="843" spans="1:18" ht="16.5" customHeight="1">
      <c r="A843" s="4"/>
      <c r="B843" s="4"/>
      <c r="C843" s="34"/>
      <c r="D843" s="4"/>
      <c r="E843" s="4"/>
      <c r="F843" s="4"/>
      <c r="G843" s="4"/>
      <c r="H843" s="4"/>
      <c r="I843" s="4"/>
      <c r="J843" s="4"/>
      <c r="K843" s="4"/>
      <c r="L843" s="4"/>
      <c r="M843" s="4"/>
      <c r="N843" s="4"/>
      <c r="P843" s="4"/>
      <c r="Q843" s="4"/>
      <c r="R843" s="4"/>
    </row>
    <row r="844" spans="1:18" ht="16.5" customHeight="1">
      <c r="A844" s="4"/>
      <c r="B844" s="4"/>
      <c r="C844" s="34"/>
      <c r="D844" s="4"/>
      <c r="E844" s="4"/>
      <c r="F844" s="4"/>
      <c r="G844" s="4"/>
      <c r="H844" s="4"/>
      <c r="I844" s="4"/>
      <c r="J844" s="4"/>
      <c r="K844" s="4"/>
      <c r="L844" s="4"/>
      <c r="M844" s="4"/>
      <c r="N844" s="4"/>
      <c r="P844" s="4"/>
      <c r="Q844" s="4"/>
      <c r="R844" s="4"/>
    </row>
    <row r="845" spans="1:18" ht="16.5" customHeight="1">
      <c r="A845" s="4"/>
      <c r="B845" s="4"/>
      <c r="C845" s="34"/>
      <c r="D845" s="4"/>
      <c r="E845" s="4"/>
      <c r="F845" s="4"/>
      <c r="G845" s="4"/>
      <c r="H845" s="4"/>
      <c r="I845" s="4"/>
      <c r="J845" s="4"/>
      <c r="K845" s="4"/>
      <c r="L845" s="4"/>
      <c r="M845" s="4"/>
      <c r="N845" s="4"/>
      <c r="P845" s="4"/>
      <c r="Q845" s="4"/>
      <c r="R845" s="4"/>
    </row>
    <row r="846" spans="1:18" ht="16.5" customHeight="1">
      <c r="A846" s="4"/>
      <c r="B846" s="4"/>
      <c r="C846" s="34"/>
      <c r="D846" s="4"/>
      <c r="E846" s="4"/>
      <c r="F846" s="4"/>
      <c r="G846" s="4"/>
      <c r="H846" s="4"/>
      <c r="I846" s="4"/>
      <c r="J846" s="4"/>
      <c r="K846" s="4"/>
      <c r="L846" s="4"/>
      <c r="M846" s="4"/>
      <c r="N846" s="4"/>
      <c r="P846" s="4"/>
      <c r="Q846" s="4"/>
      <c r="R846" s="4"/>
    </row>
    <row r="847" spans="1:18" ht="16.5" customHeight="1">
      <c r="A847" s="4"/>
      <c r="B847" s="4"/>
      <c r="C847" s="34"/>
      <c r="D847" s="4"/>
      <c r="E847" s="4"/>
      <c r="F847" s="4"/>
      <c r="G847" s="4"/>
      <c r="H847" s="4"/>
      <c r="I847" s="4"/>
      <c r="J847" s="4"/>
      <c r="K847" s="4"/>
      <c r="L847" s="4"/>
      <c r="M847" s="4"/>
      <c r="N847" s="4"/>
      <c r="P847" s="4"/>
      <c r="Q847" s="4"/>
      <c r="R847" s="4"/>
    </row>
    <row r="848" spans="1:18" ht="16.5" customHeight="1">
      <c r="A848" s="4"/>
      <c r="B848" s="4"/>
      <c r="C848" s="34"/>
      <c r="D848" s="4"/>
      <c r="E848" s="4"/>
      <c r="F848" s="4"/>
      <c r="G848" s="4"/>
      <c r="H848" s="4"/>
      <c r="I848" s="4"/>
      <c r="J848" s="4"/>
      <c r="K848" s="4"/>
      <c r="L848" s="4"/>
      <c r="M848" s="4"/>
      <c r="N848" s="4"/>
      <c r="P848" s="4"/>
      <c r="Q848" s="4"/>
      <c r="R848" s="4"/>
    </row>
    <row r="849" spans="1:18" ht="16.5" customHeight="1">
      <c r="A849" s="4"/>
      <c r="B849" s="4"/>
      <c r="C849" s="34"/>
      <c r="D849" s="4"/>
      <c r="E849" s="4"/>
      <c r="F849" s="4"/>
      <c r="G849" s="4"/>
      <c r="H849" s="4"/>
      <c r="I849" s="4"/>
      <c r="J849" s="4"/>
      <c r="K849" s="4"/>
      <c r="L849" s="4"/>
      <c r="M849" s="4"/>
      <c r="N849" s="4"/>
      <c r="P849" s="4"/>
      <c r="Q849" s="4"/>
      <c r="R849" s="4"/>
    </row>
    <row r="850" spans="1:18" ht="16.5" customHeight="1">
      <c r="A850" s="4"/>
      <c r="B850" s="4"/>
      <c r="C850" s="34"/>
      <c r="D850" s="4"/>
      <c r="E850" s="4"/>
      <c r="F850" s="4"/>
      <c r="G850" s="4"/>
      <c r="H850" s="4"/>
      <c r="I850" s="4"/>
      <c r="J850" s="4"/>
      <c r="K850" s="4"/>
      <c r="L850" s="4"/>
      <c r="M850" s="4"/>
      <c r="N850" s="4"/>
      <c r="P850" s="4"/>
      <c r="Q850" s="4"/>
      <c r="R850" s="4"/>
    </row>
    <row r="851" spans="1:18" ht="16.5" customHeight="1">
      <c r="A851" s="4"/>
      <c r="B851" s="4"/>
      <c r="C851" s="34"/>
      <c r="D851" s="4"/>
      <c r="E851" s="4"/>
      <c r="F851" s="4"/>
      <c r="G851" s="4"/>
      <c r="H851" s="4"/>
      <c r="I851" s="4"/>
      <c r="J851" s="4"/>
      <c r="K851" s="4"/>
      <c r="L851" s="4"/>
      <c r="M851" s="4"/>
      <c r="N851" s="4"/>
      <c r="P851" s="4"/>
      <c r="Q851" s="4"/>
      <c r="R851" s="4"/>
    </row>
    <row r="852" spans="1:18" ht="16.5" customHeight="1">
      <c r="A852" s="4"/>
      <c r="B852" s="4"/>
      <c r="C852" s="34"/>
      <c r="D852" s="4"/>
      <c r="E852" s="4"/>
      <c r="F852" s="4"/>
      <c r="G852" s="4"/>
      <c r="H852" s="4"/>
      <c r="I852" s="4"/>
      <c r="J852" s="4"/>
      <c r="K852" s="4"/>
      <c r="L852" s="4"/>
      <c r="M852" s="4"/>
      <c r="N852" s="4"/>
      <c r="P852" s="4"/>
      <c r="Q852" s="4"/>
      <c r="R852" s="4"/>
    </row>
    <row r="853" spans="1:18" ht="16.5" customHeight="1">
      <c r="A853" s="4"/>
      <c r="B853" s="4"/>
      <c r="C853" s="34"/>
      <c r="D853" s="4"/>
      <c r="E853" s="4"/>
      <c r="F853" s="4"/>
      <c r="G853" s="4"/>
      <c r="H853" s="4"/>
      <c r="I853" s="4"/>
      <c r="J853" s="4"/>
      <c r="K853" s="4"/>
      <c r="L853" s="4"/>
      <c r="M853" s="4"/>
      <c r="N853" s="4"/>
      <c r="P853" s="4"/>
      <c r="Q853" s="4"/>
      <c r="R853" s="4"/>
    </row>
    <row r="854" spans="1:18" ht="16.5" customHeight="1">
      <c r="A854" s="4"/>
      <c r="B854" s="4"/>
      <c r="C854" s="34"/>
      <c r="D854" s="4"/>
      <c r="E854" s="4"/>
      <c r="F854" s="4"/>
      <c r="G854" s="4"/>
      <c r="H854" s="4"/>
      <c r="I854" s="4"/>
      <c r="J854" s="4"/>
      <c r="K854" s="4"/>
      <c r="L854" s="4"/>
      <c r="M854" s="4"/>
      <c r="N854" s="4"/>
      <c r="P854" s="4"/>
      <c r="Q854" s="4"/>
      <c r="R854" s="4"/>
    </row>
    <row r="855" spans="1:18" ht="16.5" customHeight="1">
      <c r="A855" s="4"/>
      <c r="B855" s="4"/>
      <c r="C855" s="34"/>
      <c r="D855" s="4"/>
      <c r="E855" s="4"/>
      <c r="F855" s="4"/>
      <c r="G855" s="4"/>
      <c r="H855" s="4"/>
      <c r="I855" s="4"/>
      <c r="J855" s="4"/>
      <c r="K855" s="4"/>
      <c r="L855" s="4"/>
      <c r="M855" s="4"/>
      <c r="N855" s="4"/>
      <c r="P855" s="4"/>
      <c r="Q855" s="4"/>
      <c r="R855" s="4"/>
    </row>
    <row r="856" spans="1:18" ht="16.5" customHeight="1">
      <c r="A856" s="4"/>
      <c r="B856" s="4"/>
      <c r="C856" s="34"/>
      <c r="D856" s="4"/>
      <c r="E856" s="4"/>
      <c r="F856" s="4"/>
      <c r="G856" s="4"/>
      <c r="H856" s="4"/>
      <c r="I856" s="4"/>
      <c r="J856" s="4"/>
      <c r="K856" s="4"/>
      <c r="L856" s="4"/>
      <c r="M856" s="4"/>
      <c r="N856" s="4"/>
      <c r="P856" s="4"/>
      <c r="Q856" s="4"/>
      <c r="R856" s="4"/>
    </row>
    <row r="857" spans="1:18" ht="16.5" customHeight="1">
      <c r="A857" s="4"/>
      <c r="B857" s="4"/>
      <c r="C857" s="34"/>
      <c r="D857" s="4"/>
      <c r="E857" s="4"/>
      <c r="F857" s="4"/>
      <c r="G857" s="4"/>
      <c r="H857" s="4"/>
      <c r="I857" s="4"/>
      <c r="J857" s="4"/>
      <c r="K857" s="4"/>
      <c r="L857" s="4"/>
      <c r="M857" s="4"/>
      <c r="N857" s="4"/>
      <c r="P857" s="4"/>
      <c r="Q857" s="4"/>
      <c r="R857" s="4"/>
    </row>
    <row r="858" spans="1:18" ht="16.5" customHeight="1">
      <c r="A858" s="4"/>
      <c r="B858" s="4"/>
      <c r="C858" s="34"/>
      <c r="D858" s="4"/>
      <c r="E858" s="4"/>
      <c r="F858" s="4"/>
      <c r="G858" s="4"/>
      <c r="H858" s="4"/>
      <c r="I858" s="4"/>
      <c r="J858" s="4"/>
      <c r="K858" s="4"/>
      <c r="L858" s="4"/>
      <c r="M858" s="4"/>
      <c r="N858" s="4"/>
      <c r="P858" s="4"/>
      <c r="Q858" s="4"/>
      <c r="R858" s="4"/>
    </row>
    <row r="859" spans="1:18" ht="16.5" customHeight="1">
      <c r="A859" s="4"/>
      <c r="B859" s="4"/>
      <c r="C859" s="34"/>
      <c r="D859" s="4"/>
      <c r="E859" s="4"/>
      <c r="F859" s="4"/>
      <c r="G859" s="4"/>
      <c r="H859" s="4"/>
      <c r="I859" s="4"/>
      <c r="J859" s="4"/>
      <c r="K859" s="4"/>
      <c r="L859" s="4"/>
      <c r="M859" s="4"/>
      <c r="N859" s="4"/>
      <c r="P859" s="4"/>
      <c r="Q859" s="4"/>
      <c r="R859" s="4"/>
    </row>
    <row r="860" spans="1:18" ht="16.5" customHeight="1">
      <c r="A860" s="4"/>
      <c r="B860" s="4"/>
      <c r="C860" s="34"/>
      <c r="D860" s="4"/>
      <c r="E860" s="4"/>
      <c r="F860" s="4"/>
      <c r="G860" s="4"/>
      <c r="H860" s="4"/>
      <c r="I860" s="4"/>
      <c r="J860" s="4"/>
      <c r="K860" s="4"/>
      <c r="L860" s="4"/>
      <c r="M860" s="4"/>
      <c r="N860" s="4"/>
      <c r="P860" s="4"/>
      <c r="Q860" s="4"/>
      <c r="R860" s="4"/>
    </row>
    <row r="861" spans="1:18" ht="16.5" customHeight="1">
      <c r="A861" s="4"/>
      <c r="B861" s="4"/>
      <c r="C861" s="34"/>
      <c r="D861" s="4"/>
      <c r="E861" s="4"/>
      <c r="F861" s="4"/>
      <c r="G861" s="4"/>
      <c r="H861" s="4"/>
      <c r="I861" s="4"/>
      <c r="J861" s="4"/>
      <c r="K861" s="4"/>
      <c r="L861" s="4"/>
      <c r="M861" s="4"/>
      <c r="N861" s="4"/>
      <c r="P861" s="4"/>
      <c r="Q861" s="4"/>
      <c r="R861" s="4"/>
    </row>
    <row r="862" spans="1:18" ht="16.5" customHeight="1">
      <c r="A862" s="4"/>
      <c r="B862" s="4"/>
      <c r="C862" s="34"/>
      <c r="D862" s="4"/>
      <c r="E862" s="4"/>
      <c r="F862" s="4"/>
      <c r="G862" s="4"/>
      <c r="H862" s="4"/>
      <c r="I862" s="4"/>
      <c r="J862" s="4"/>
      <c r="K862" s="4"/>
      <c r="L862" s="4"/>
      <c r="M862" s="4"/>
      <c r="N862" s="4"/>
      <c r="P862" s="4"/>
      <c r="Q862" s="4"/>
      <c r="R862" s="4"/>
    </row>
    <row r="863" spans="1:18" ht="16.5" customHeight="1">
      <c r="A863" s="4"/>
      <c r="B863" s="4"/>
      <c r="C863" s="34"/>
      <c r="D863" s="4"/>
      <c r="E863" s="4"/>
      <c r="F863" s="4"/>
      <c r="G863" s="4"/>
      <c r="H863" s="4"/>
      <c r="I863" s="4"/>
      <c r="J863" s="4"/>
      <c r="K863" s="4"/>
      <c r="L863" s="4"/>
      <c r="M863" s="4"/>
      <c r="N863" s="4"/>
      <c r="P863" s="4"/>
      <c r="Q863" s="4"/>
      <c r="R863" s="4"/>
    </row>
    <row r="864" spans="1:18" ht="16.5" customHeight="1">
      <c r="A864" s="4"/>
      <c r="B864" s="4"/>
      <c r="C864" s="34"/>
      <c r="D864" s="4"/>
      <c r="E864" s="4"/>
      <c r="F864" s="4"/>
      <c r="G864" s="4"/>
      <c r="H864" s="4"/>
      <c r="I864" s="4"/>
      <c r="J864" s="4"/>
      <c r="K864" s="4"/>
      <c r="L864" s="4"/>
      <c r="M864" s="4"/>
      <c r="N864" s="4"/>
      <c r="P864" s="4"/>
      <c r="Q864" s="4"/>
      <c r="R864" s="4"/>
    </row>
    <row r="865" spans="1:18" ht="16.5" customHeight="1">
      <c r="A865" s="4"/>
      <c r="B865" s="4"/>
      <c r="C865" s="34"/>
      <c r="D865" s="4"/>
      <c r="E865" s="4"/>
      <c r="F865" s="4"/>
      <c r="G865" s="4"/>
      <c r="H865" s="4"/>
      <c r="I865" s="4"/>
      <c r="J865" s="4"/>
      <c r="K865" s="4"/>
      <c r="L865" s="4"/>
      <c r="M865" s="4"/>
      <c r="N865" s="4"/>
      <c r="P865" s="4"/>
      <c r="Q865" s="4"/>
      <c r="R865" s="4"/>
    </row>
    <row r="866" spans="1:18" ht="16.5" customHeight="1">
      <c r="A866" s="4"/>
      <c r="B866" s="4"/>
      <c r="C866" s="34"/>
      <c r="D866" s="4"/>
      <c r="E866" s="4"/>
      <c r="F866" s="4"/>
      <c r="G866" s="4"/>
      <c r="H866" s="4"/>
      <c r="I866" s="4"/>
      <c r="J866" s="4"/>
      <c r="K866" s="4"/>
      <c r="L866" s="4"/>
      <c r="M866" s="4"/>
      <c r="N866" s="4"/>
      <c r="P866" s="4"/>
      <c r="Q866" s="4"/>
      <c r="R866" s="4"/>
    </row>
    <row r="867" spans="1:18" ht="16.5" customHeight="1">
      <c r="A867" s="4"/>
      <c r="B867" s="4"/>
      <c r="C867" s="34"/>
      <c r="D867" s="4"/>
      <c r="E867" s="4"/>
      <c r="F867" s="4"/>
      <c r="G867" s="4"/>
      <c r="H867" s="4"/>
      <c r="I867" s="4"/>
      <c r="J867" s="4"/>
      <c r="K867" s="4"/>
      <c r="L867" s="4"/>
      <c r="M867" s="4"/>
      <c r="N867" s="4"/>
      <c r="P867" s="4"/>
      <c r="Q867" s="4"/>
      <c r="R867" s="4"/>
    </row>
    <row r="868" spans="1:18" ht="16.5" customHeight="1">
      <c r="A868" s="4"/>
      <c r="B868" s="4"/>
      <c r="C868" s="34"/>
      <c r="D868" s="4"/>
      <c r="E868" s="4"/>
      <c r="F868" s="4"/>
      <c r="G868" s="4"/>
      <c r="H868" s="4"/>
      <c r="I868" s="4"/>
      <c r="J868" s="4"/>
      <c r="K868" s="4"/>
      <c r="L868" s="4"/>
      <c r="M868" s="4"/>
      <c r="N868" s="4"/>
      <c r="P868" s="4"/>
      <c r="Q868" s="4"/>
      <c r="R868" s="4"/>
    </row>
    <row r="869" spans="1:18" ht="16.5" customHeight="1">
      <c r="A869" s="4"/>
      <c r="B869" s="4"/>
      <c r="C869" s="34"/>
      <c r="D869" s="4"/>
      <c r="E869" s="4"/>
      <c r="F869" s="4"/>
      <c r="G869" s="4"/>
      <c r="H869" s="4"/>
      <c r="I869" s="4"/>
      <c r="J869" s="4"/>
      <c r="K869" s="4"/>
      <c r="L869" s="4"/>
      <c r="M869" s="4"/>
      <c r="N869" s="4"/>
      <c r="P869" s="4"/>
      <c r="Q869" s="4"/>
      <c r="R869" s="4"/>
    </row>
    <row r="870" spans="1:18" ht="16.5" customHeight="1">
      <c r="A870" s="4"/>
      <c r="B870" s="4"/>
      <c r="C870" s="34"/>
      <c r="D870" s="4"/>
      <c r="E870" s="4"/>
      <c r="F870" s="4"/>
      <c r="G870" s="4"/>
      <c r="H870" s="4"/>
      <c r="I870" s="4"/>
      <c r="J870" s="4"/>
      <c r="K870" s="4"/>
      <c r="L870" s="4"/>
      <c r="M870" s="4"/>
      <c r="N870" s="4"/>
      <c r="P870" s="4"/>
      <c r="Q870" s="4"/>
      <c r="R870" s="4"/>
    </row>
    <row r="871" spans="1:18" ht="16.5" customHeight="1">
      <c r="A871" s="4"/>
      <c r="B871" s="4"/>
      <c r="C871" s="34"/>
      <c r="D871" s="4"/>
      <c r="E871" s="4"/>
      <c r="F871" s="4"/>
      <c r="G871" s="4"/>
      <c r="H871" s="4"/>
      <c r="I871" s="4"/>
      <c r="J871" s="4"/>
      <c r="K871" s="4"/>
      <c r="L871" s="4"/>
      <c r="M871" s="4"/>
      <c r="N871" s="4"/>
      <c r="P871" s="4"/>
      <c r="Q871" s="4"/>
      <c r="R871" s="4"/>
    </row>
    <row r="872" spans="1:18" ht="16.5" customHeight="1">
      <c r="A872" s="4"/>
      <c r="B872" s="4"/>
      <c r="C872" s="34"/>
      <c r="D872" s="4"/>
      <c r="E872" s="4"/>
      <c r="F872" s="4"/>
      <c r="G872" s="4"/>
      <c r="H872" s="4"/>
      <c r="I872" s="4"/>
      <c r="J872" s="4"/>
      <c r="K872" s="4"/>
      <c r="L872" s="4"/>
      <c r="M872" s="4"/>
      <c r="N872" s="4"/>
      <c r="P872" s="4"/>
      <c r="Q872" s="4"/>
      <c r="R872" s="4"/>
    </row>
    <row r="873" spans="1:18" ht="16.5" customHeight="1">
      <c r="A873" s="4"/>
      <c r="B873" s="4"/>
      <c r="C873" s="34"/>
      <c r="D873" s="4"/>
      <c r="E873" s="4"/>
      <c r="F873" s="4"/>
      <c r="G873" s="4"/>
      <c r="H873" s="4"/>
      <c r="I873" s="4"/>
      <c r="J873" s="4"/>
      <c r="K873" s="4"/>
      <c r="L873" s="4"/>
      <c r="M873" s="4"/>
      <c r="N873" s="4"/>
      <c r="P873" s="4"/>
      <c r="Q873" s="4"/>
      <c r="R873" s="4"/>
    </row>
    <row r="874" spans="1:18" ht="16.5" customHeight="1">
      <c r="A874" s="4"/>
      <c r="B874" s="4"/>
      <c r="C874" s="34"/>
      <c r="D874" s="4"/>
      <c r="E874" s="4"/>
      <c r="F874" s="4"/>
      <c r="G874" s="4"/>
      <c r="H874" s="4"/>
      <c r="I874" s="4"/>
      <c r="J874" s="4"/>
      <c r="K874" s="4"/>
      <c r="L874" s="4"/>
      <c r="M874" s="4"/>
      <c r="N874" s="4"/>
      <c r="P874" s="4"/>
      <c r="Q874" s="4"/>
      <c r="R874" s="4"/>
    </row>
    <row r="875" spans="1:18" ht="16.5" customHeight="1">
      <c r="A875" s="4"/>
      <c r="B875" s="4"/>
      <c r="C875" s="34"/>
      <c r="D875" s="4"/>
      <c r="E875" s="4"/>
      <c r="F875" s="4"/>
      <c r="G875" s="4"/>
      <c r="H875" s="4"/>
      <c r="I875" s="4"/>
      <c r="J875" s="4"/>
      <c r="K875" s="4"/>
      <c r="L875" s="4"/>
      <c r="M875" s="4"/>
      <c r="N875" s="4"/>
      <c r="P875" s="4"/>
      <c r="Q875" s="4"/>
      <c r="R875" s="4"/>
    </row>
    <row r="876" spans="1:18" ht="16.5" customHeight="1">
      <c r="A876" s="4"/>
      <c r="B876" s="4"/>
      <c r="C876" s="34"/>
      <c r="D876" s="4"/>
      <c r="E876" s="4"/>
      <c r="F876" s="4"/>
      <c r="G876" s="4"/>
      <c r="H876" s="4"/>
      <c r="I876" s="4"/>
      <c r="J876" s="4"/>
      <c r="K876" s="4"/>
      <c r="L876" s="4"/>
      <c r="M876" s="4"/>
      <c r="N876" s="4"/>
      <c r="P876" s="4"/>
      <c r="Q876" s="4"/>
      <c r="R876" s="4"/>
    </row>
    <row r="877" spans="1:18" ht="16.5" customHeight="1">
      <c r="A877" s="4"/>
      <c r="B877" s="4"/>
      <c r="C877" s="34"/>
      <c r="D877" s="4"/>
      <c r="E877" s="4"/>
      <c r="F877" s="4"/>
      <c r="G877" s="4"/>
      <c r="H877" s="4"/>
      <c r="I877" s="4"/>
      <c r="J877" s="4"/>
      <c r="K877" s="4"/>
      <c r="L877" s="4"/>
      <c r="M877" s="4"/>
      <c r="N877" s="4"/>
      <c r="P877" s="4"/>
      <c r="Q877" s="4"/>
      <c r="R877" s="4"/>
    </row>
    <row r="878" spans="1:18" ht="16.5" customHeight="1">
      <c r="A878" s="4"/>
      <c r="B878" s="4"/>
      <c r="C878" s="34"/>
      <c r="D878" s="4"/>
      <c r="E878" s="4"/>
      <c r="F878" s="4"/>
      <c r="G878" s="4"/>
      <c r="H878" s="4"/>
      <c r="I878" s="4"/>
      <c r="J878" s="4"/>
      <c r="K878" s="4"/>
      <c r="L878" s="4"/>
      <c r="M878" s="4"/>
      <c r="N878" s="4"/>
      <c r="P878" s="4"/>
      <c r="Q878" s="4"/>
      <c r="R878" s="4"/>
    </row>
    <row r="879" spans="1:18" ht="16.5" customHeight="1">
      <c r="A879" s="4"/>
      <c r="B879" s="4"/>
      <c r="C879" s="34"/>
      <c r="D879" s="4"/>
      <c r="E879" s="4"/>
      <c r="F879" s="4"/>
      <c r="G879" s="4"/>
      <c r="H879" s="4"/>
      <c r="I879" s="4"/>
      <c r="J879" s="4"/>
      <c r="K879" s="4"/>
      <c r="L879" s="4"/>
      <c r="M879" s="4"/>
      <c r="N879" s="4"/>
      <c r="P879" s="4"/>
      <c r="Q879" s="4"/>
      <c r="R879" s="4"/>
    </row>
    <row r="880" spans="1:18" ht="16.5" customHeight="1">
      <c r="A880" s="4"/>
      <c r="B880" s="4"/>
      <c r="C880" s="34"/>
      <c r="D880" s="4"/>
      <c r="E880" s="4"/>
      <c r="F880" s="4"/>
      <c r="G880" s="4"/>
      <c r="H880" s="4"/>
      <c r="I880" s="4"/>
      <c r="J880" s="4"/>
      <c r="K880" s="4"/>
      <c r="L880" s="4"/>
      <c r="M880" s="4"/>
      <c r="N880" s="4"/>
      <c r="P880" s="4"/>
      <c r="Q880" s="4"/>
      <c r="R880" s="4"/>
    </row>
    <row r="881" spans="1:18" ht="16.5" customHeight="1">
      <c r="A881" s="4"/>
      <c r="B881" s="4"/>
      <c r="C881" s="34"/>
      <c r="D881" s="4"/>
      <c r="E881" s="4"/>
      <c r="F881" s="4"/>
      <c r="G881" s="4"/>
      <c r="H881" s="4"/>
      <c r="I881" s="4"/>
      <c r="J881" s="4"/>
      <c r="K881" s="4"/>
      <c r="L881" s="4"/>
      <c r="M881" s="4"/>
      <c r="N881" s="4"/>
      <c r="P881" s="4"/>
      <c r="Q881" s="4"/>
      <c r="R881" s="4"/>
    </row>
    <row r="882" spans="1:18" ht="16.5" customHeight="1">
      <c r="A882" s="4"/>
      <c r="B882" s="4"/>
      <c r="C882" s="34"/>
      <c r="D882" s="4"/>
      <c r="E882" s="4"/>
      <c r="F882" s="4"/>
      <c r="G882" s="4"/>
      <c r="H882" s="4"/>
      <c r="I882" s="4"/>
      <c r="J882" s="4"/>
      <c r="K882" s="4"/>
      <c r="L882" s="4"/>
      <c r="M882" s="4"/>
      <c r="N882" s="4"/>
      <c r="P882" s="4"/>
      <c r="Q882" s="4"/>
      <c r="R882" s="4"/>
    </row>
    <row r="883" spans="1:18" ht="16.5" customHeight="1">
      <c r="A883" s="4"/>
      <c r="B883" s="4"/>
      <c r="C883" s="34"/>
      <c r="D883" s="4"/>
      <c r="E883" s="4"/>
      <c r="F883" s="4"/>
      <c r="G883" s="4"/>
      <c r="H883" s="4"/>
      <c r="I883" s="4"/>
      <c r="J883" s="4"/>
      <c r="K883" s="4"/>
      <c r="L883" s="4"/>
      <c r="M883" s="4"/>
      <c r="N883" s="4"/>
      <c r="P883" s="4"/>
      <c r="Q883" s="4"/>
      <c r="R883" s="4"/>
    </row>
    <row r="884" spans="1:18" ht="16.5" customHeight="1">
      <c r="A884" s="4"/>
      <c r="B884" s="4"/>
      <c r="C884" s="34"/>
      <c r="D884" s="4"/>
      <c r="E884" s="4"/>
      <c r="F884" s="4"/>
      <c r="G884" s="4"/>
      <c r="H884" s="4"/>
      <c r="I884" s="4"/>
      <c r="J884" s="4"/>
      <c r="K884" s="4"/>
      <c r="L884" s="4"/>
      <c r="M884" s="4"/>
      <c r="N884" s="4"/>
      <c r="P884" s="4"/>
      <c r="Q884" s="4"/>
      <c r="R884" s="4"/>
    </row>
    <row r="885" spans="1:18" ht="16.5" customHeight="1">
      <c r="A885" s="4"/>
      <c r="B885" s="4"/>
      <c r="C885" s="34"/>
      <c r="D885" s="4"/>
      <c r="E885" s="4"/>
      <c r="F885" s="4"/>
      <c r="G885" s="4"/>
      <c r="H885" s="4"/>
      <c r="I885" s="4"/>
      <c r="J885" s="4"/>
      <c r="K885" s="4"/>
      <c r="L885" s="4"/>
      <c r="M885" s="4"/>
      <c r="N885" s="4"/>
      <c r="P885" s="4"/>
      <c r="Q885" s="4"/>
      <c r="R885" s="4"/>
    </row>
    <row r="886" spans="1:18" ht="16.5" customHeight="1">
      <c r="A886" s="4"/>
      <c r="B886" s="4"/>
      <c r="C886" s="34"/>
      <c r="D886" s="4"/>
      <c r="E886" s="4"/>
      <c r="F886" s="4"/>
      <c r="G886" s="4"/>
      <c r="H886" s="4"/>
      <c r="I886" s="4"/>
      <c r="J886" s="4"/>
      <c r="K886" s="4"/>
      <c r="L886" s="4"/>
      <c r="M886" s="4"/>
      <c r="N886" s="4"/>
      <c r="P886" s="4"/>
      <c r="Q886" s="4"/>
      <c r="R886" s="4"/>
    </row>
    <row r="887" spans="1:18" ht="16.5" customHeight="1">
      <c r="A887" s="4"/>
      <c r="B887" s="4"/>
      <c r="C887" s="34"/>
      <c r="D887" s="4"/>
      <c r="E887" s="4"/>
      <c r="F887" s="4"/>
      <c r="G887" s="4"/>
      <c r="H887" s="4"/>
      <c r="I887" s="4"/>
      <c r="J887" s="4"/>
      <c r="K887" s="4"/>
      <c r="L887" s="4"/>
      <c r="M887" s="4"/>
      <c r="N887" s="4"/>
      <c r="P887" s="4"/>
      <c r="Q887" s="4"/>
      <c r="R887" s="4"/>
    </row>
    <row r="888" spans="1:18" ht="16.5" customHeight="1">
      <c r="A888" s="4"/>
      <c r="B888" s="4"/>
      <c r="C888" s="34"/>
      <c r="D888" s="4"/>
      <c r="E888" s="4"/>
      <c r="F888" s="4"/>
      <c r="G888" s="4"/>
      <c r="H888" s="4"/>
      <c r="I888" s="4"/>
      <c r="J888" s="4"/>
      <c r="K888" s="4"/>
      <c r="L888" s="4"/>
      <c r="M888" s="4"/>
      <c r="N888" s="4"/>
      <c r="P888" s="4"/>
      <c r="Q888" s="4"/>
      <c r="R888" s="4"/>
    </row>
    <row r="889" spans="1:18" ht="16.5" customHeight="1">
      <c r="A889" s="4"/>
      <c r="B889" s="4"/>
      <c r="C889" s="34"/>
      <c r="D889" s="4"/>
      <c r="E889" s="4"/>
      <c r="F889" s="4"/>
      <c r="G889" s="4"/>
      <c r="H889" s="4"/>
      <c r="I889" s="4"/>
      <c r="J889" s="4"/>
      <c r="K889" s="4"/>
      <c r="L889" s="4"/>
      <c r="M889" s="4"/>
      <c r="N889" s="4"/>
      <c r="P889" s="4"/>
      <c r="Q889" s="4"/>
      <c r="R889" s="4"/>
    </row>
    <row r="890" spans="1:18" ht="16.5" customHeight="1">
      <c r="A890" s="4"/>
      <c r="B890" s="4"/>
      <c r="C890" s="34"/>
      <c r="D890" s="4"/>
      <c r="E890" s="4"/>
      <c r="F890" s="4"/>
      <c r="G890" s="4"/>
      <c r="H890" s="4"/>
      <c r="I890" s="4"/>
      <c r="J890" s="4"/>
      <c r="K890" s="4"/>
      <c r="L890" s="4"/>
      <c r="M890" s="4"/>
      <c r="N890" s="4"/>
      <c r="P890" s="4"/>
      <c r="Q890" s="4"/>
      <c r="R890" s="4"/>
    </row>
    <row r="891" spans="1:18" ht="16.5" customHeight="1">
      <c r="A891" s="4"/>
      <c r="B891" s="4"/>
      <c r="C891" s="34"/>
      <c r="D891" s="4"/>
      <c r="E891" s="4"/>
      <c r="F891" s="4"/>
      <c r="G891" s="4"/>
      <c r="H891" s="4"/>
      <c r="I891" s="4"/>
      <c r="J891" s="4"/>
      <c r="K891" s="4"/>
      <c r="L891" s="4"/>
      <c r="M891" s="4"/>
      <c r="N891" s="4"/>
      <c r="P891" s="4"/>
      <c r="Q891" s="4"/>
      <c r="R891" s="4"/>
    </row>
    <row r="892" spans="1:18" ht="16.5" customHeight="1">
      <c r="A892" s="4"/>
      <c r="B892" s="4"/>
      <c r="C892" s="34"/>
      <c r="D892" s="4"/>
      <c r="E892" s="4"/>
      <c r="F892" s="4"/>
      <c r="G892" s="4"/>
      <c r="H892" s="4"/>
      <c r="I892" s="4"/>
      <c r="J892" s="4"/>
      <c r="K892" s="4"/>
      <c r="L892" s="4"/>
      <c r="M892" s="4"/>
      <c r="N892" s="4"/>
      <c r="P892" s="4"/>
      <c r="Q892" s="4"/>
      <c r="R892" s="4"/>
    </row>
    <row r="893" spans="1:18" ht="16.5" customHeight="1">
      <c r="A893" s="4"/>
      <c r="B893" s="4"/>
      <c r="C893" s="34"/>
      <c r="D893" s="4"/>
      <c r="E893" s="4"/>
      <c r="F893" s="4"/>
      <c r="G893" s="4"/>
      <c r="H893" s="4"/>
      <c r="I893" s="4"/>
      <c r="J893" s="4"/>
      <c r="K893" s="4"/>
      <c r="L893" s="4"/>
      <c r="M893" s="4"/>
      <c r="N893" s="4"/>
      <c r="P893" s="4"/>
      <c r="Q893" s="4"/>
      <c r="R893" s="4"/>
    </row>
    <row r="894" spans="1:18" ht="16.5" customHeight="1">
      <c r="A894" s="4"/>
      <c r="B894" s="4"/>
      <c r="C894" s="34"/>
      <c r="D894" s="4"/>
      <c r="E894" s="4"/>
      <c r="F894" s="4"/>
      <c r="G894" s="4"/>
      <c r="H894" s="4"/>
      <c r="I894" s="4"/>
      <c r="J894" s="4"/>
      <c r="K894" s="4"/>
      <c r="L894" s="4"/>
      <c r="M894" s="4"/>
      <c r="N894" s="4"/>
      <c r="P894" s="4"/>
      <c r="Q894" s="4"/>
      <c r="R894" s="4"/>
    </row>
    <row r="895" spans="1:18" ht="16.5" customHeight="1">
      <c r="A895" s="4"/>
      <c r="B895" s="4"/>
      <c r="C895" s="34"/>
      <c r="D895" s="4"/>
      <c r="E895" s="4"/>
      <c r="F895" s="4"/>
      <c r="G895" s="4"/>
      <c r="H895" s="4"/>
      <c r="I895" s="4"/>
      <c r="J895" s="4"/>
      <c r="K895" s="4"/>
      <c r="L895" s="4"/>
      <c r="M895" s="4"/>
      <c r="N895" s="4"/>
      <c r="P895" s="4"/>
      <c r="Q895" s="4"/>
      <c r="R895" s="4"/>
    </row>
    <row r="896" spans="1:18" ht="16.5" customHeight="1">
      <c r="A896" s="4"/>
      <c r="B896" s="4"/>
      <c r="C896" s="34"/>
      <c r="D896" s="4"/>
      <c r="E896" s="4"/>
      <c r="F896" s="4"/>
      <c r="G896" s="4"/>
      <c r="H896" s="4"/>
      <c r="I896" s="4"/>
      <c r="J896" s="4"/>
      <c r="K896" s="4"/>
      <c r="L896" s="4"/>
      <c r="M896" s="4"/>
      <c r="N896" s="4"/>
      <c r="P896" s="4"/>
      <c r="Q896" s="4"/>
      <c r="R896" s="4"/>
    </row>
    <row r="897" spans="1:18" ht="16.5" customHeight="1">
      <c r="A897" s="4"/>
      <c r="B897" s="4"/>
      <c r="C897" s="34"/>
      <c r="D897" s="4"/>
      <c r="E897" s="4"/>
      <c r="F897" s="4"/>
      <c r="G897" s="4"/>
      <c r="H897" s="4"/>
      <c r="I897" s="4"/>
      <c r="J897" s="4"/>
      <c r="K897" s="4"/>
      <c r="L897" s="4"/>
      <c r="M897" s="4"/>
      <c r="N897" s="4"/>
      <c r="P897" s="4"/>
      <c r="Q897" s="4"/>
      <c r="R897" s="4"/>
    </row>
    <row r="898" spans="1:18" ht="16.5" customHeight="1">
      <c r="A898" s="4"/>
      <c r="B898" s="4"/>
      <c r="C898" s="34"/>
      <c r="D898" s="4"/>
      <c r="E898" s="4"/>
      <c r="F898" s="4"/>
      <c r="G898" s="4"/>
      <c r="H898" s="4"/>
      <c r="I898" s="4"/>
      <c r="J898" s="4"/>
      <c r="K898" s="4"/>
      <c r="L898" s="4"/>
      <c r="M898" s="4"/>
      <c r="N898" s="4"/>
      <c r="P898" s="4"/>
      <c r="Q898" s="4"/>
      <c r="R898" s="4"/>
    </row>
    <row r="899" spans="1:18" ht="16.5" customHeight="1">
      <c r="A899" s="4"/>
      <c r="B899" s="4"/>
      <c r="C899" s="34"/>
      <c r="D899" s="4"/>
      <c r="E899" s="4"/>
      <c r="F899" s="4"/>
      <c r="G899" s="4"/>
      <c r="H899" s="4"/>
      <c r="I899" s="4"/>
      <c r="J899" s="4"/>
      <c r="K899" s="4"/>
      <c r="L899" s="4"/>
      <c r="M899" s="4"/>
      <c r="N899" s="4"/>
      <c r="P899" s="4"/>
      <c r="Q899" s="4"/>
      <c r="R899" s="4"/>
    </row>
    <row r="900" spans="1:18" ht="16.5" customHeight="1">
      <c r="A900" s="4"/>
      <c r="B900" s="4"/>
      <c r="C900" s="34"/>
      <c r="D900" s="4"/>
      <c r="E900" s="4"/>
      <c r="F900" s="4"/>
      <c r="G900" s="4"/>
      <c r="H900" s="4"/>
      <c r="I900" s="4"/>
      <c r="J900" s="4"/>
      <c r="K900" s="4"/>
      <c r="L900" s="4"/>
      <c r="M900" s="4"/>
      <c r="N900" s="4"/>
      <c r="P900" s="4"/>
      <c r="Q900" s="4"/>
      <c r="R900" s="4"/>
    </row>
    <row r="901" spans="1:18" ht="16.5" customHeight="1">
      <c r="A901" s="4"/>
      <c r="B901" s="4"/>
      <c r="C901" s="34"/>
      <c r="D901" s="4"/>
      <c r="E901" s="4"/>
      <c r="F901" s="4"/>
      <c r="G901" s="4"/>
      <c r="H901" s="4"/>
      <c r="I901" s="4"/>
      <c r="J901" s="4"/>
      <c r="K901" s="4"/>
      <c r="L901" s="4"/>
      <c r="M901" s="4"/>
      <c r="N901" s="4"/>
      <c r="P901" s="4"/>
      <c r="Q901" s="4"/>
      <c r="R901" s="4"/>
    </row>
    <row r="902" spans="1:18" ht="16.5" customHeight="1">
      <c r="A902" s="4"/>
      <c r="B902" s="4"/>
      <c r="C902" s="34"/>
      <c r="D902" s="4"/>
      <c r="E902" s="4"/>
      <c r="F902" s="4"/>
      <c r="G902" s="4"/>
      <c r="H902" s="4"/>
      <c r="I902" s="4"/>
      <c r="J902" s="4"/>
      <c r="K902" s="4"/>
      <c r="L902" s="4"/>
      <c r="M902" s="4"/>
      <c r="N902" s="4"/>
      <c r="P902" s="4"/>
      <c r="Q902" s="4"/>
      <c r="R902" s="4"/>
    </row>
    <row r="903" spans="1:18" ht="16.5" customHeight="1">
      <c r="A903" s="4"/>
      <c r="B903" s="4"/>
      <c r="C903" s="34"/>
      <c r="D903" s="4"/>
      <c r="E903" s="4"/>
      <c r="F903" s="4"/>
      <c r="G903" s="4"/>
      <c r="H903" s="4"/>
      <c r="I903" s="4"/>
      <c r="J903" s="4"/>
      <c r="K903" s="4"/>
      <c r="L903" s="4"/>
      <c r="M903" s="4"/>
      <c r="N903" s="4"/>
      <c r="P903" s="4"/>
      <c r="Q903" s="4"/>
      <c r="R903" s="4"/>
    </row>
    <row r="904" spans="1:18" ht="16.5" customHeight="1">
      <c r="A904" s="4"/>
      <c r="B904" s="4"/>
      <c r="C904" s="34"/>
      <c r="D904" s="4"/>
      <c r="E904" s="4"/>
      <c r="F904" s="4"/>
      <c r="G904" s="4"/>
      <c r="H904" s="4"/>
      <c r="I904" s="4"/>
      <c r="J904" s="4"/>
      <c r="K904" s="4"/>
      <c r="L904" s="4"/>
      <c r="M904" s="4"/>
      <c r="N904" s="4"/>
      <c r="P904" s="4"/>
      <c r="Q904" s="4"/>
      <c r="R904" s="4"/>
    </row>
    <row r="905" spans="1:18" ht="16.5" customHeight="1">
      <c r="A905" s="4"/>
      <c r="B905" s="4"/>
      <c r="C905" s="34"/>
      <c r="D905" s="4"/>
      <c r="E905" s="4"/>
      <c r="F905" s="4"/>
      <c r="G905" s="4"/>
      <c r="H905" s="4"/>
      <c r="I905" s="4"/>
      <c r="J905" s="4"/>
      <c r="K905" s="4"/>
      <c r="L905" s="4"/>
      <c r="M905" s="4"/>
      <c r="N905" s="4"/>
      <c r="P905" s="4"/>
      <c r="Q905" s="4"/>
      <c r="R905" s="4"/>
    </row>
    <row r="906" spans="1:18" ht="16.5" customHeight="1">
      <c r="A906" s="4"/>
      <c r="B906" s="4"/>
      <c r="C906" s="34"/>
      <c r="D906" s="4"/>
      <c r="E906" s="4"/>
      <c r="F906" s="4"/>
      <c r="G906" s="4"/>
      <c r="H906" s="4"/>
      <c r="I906" s="4"/>
      <c r="J906" s="4"/>
      <c r="K906" s="4"/>
      <c r="L906" s="4"/>
      <c r="M906" s="4"/>
      <c r="N906" s="4"/>
      <c r="P906" s="4"/>
      <c r="Q906" s="4"/>
      <c r="R906" s="4"/>
    </row>
    <row r="907" spans="1:18" ht="16.5" customHeight="1">
      <c r="A907" s="4"/>
      <c r="B907" s="4"/>
      <c r="C907" s="34"/>
      <c r="D907" s="4"/>
      <c r="E907" s="4"/>
      <c r="F907" s="4"/>
      <c r="G907" s="4"/>
      <c r="H907" s="4"/>
      <c r="I907" s="4"/>
      <c r="J907" s="4"/>
      <c r="K907" s="4"/>
      <c r="L907" s="4"/>
      <c r="M907" s="4"/>
      <c r="N907" s="4"/>
      <c r="P907" s="4"/>
      <c r="Q907" s="4"/>
      <c r="R907" s="4"/>
    </row>
    <row r="908" spans="1:18" ht="16.5" customHeight="1">
      <c r="A908" s="4"/>
      <c r="B908" s="4"/>
      <c r="C908" s="34"/>
      <c r="D908" s="4"/>
      <c r="E908" s="4"/>
      <c r="F908" s="4"/>
      <c r="G908" s="4"/>
      <c r="H908" s="4"/>
      <c r="I908" s="4"/>
      <c r="J908" s="4"/>
      <c r="K908" s="4"/>
      <c r="L908" s="4"/>
      <c r="M908" s="4"/>
      <c r="N908" s="4"/>
      <c r="P908" s="4"/>
      <c r="Q908" s="4"/>
      <c r="R908" s="4"/>
    </row>
    <row r="909" spans="1:18" ht="16.5" customHeight="1">
      <c r="A909" s="4"/>
      <c r="B909" s="4"/>
      <c r="C909" s="34"/>
      <c r="D909" s="4"/>
      <c r="E909" s="4"/>
      <c r="F909" s="4"/>
      <c r="G909" s="4"/>
      <c r="H909" s="4"/>
      <c r="I909" s="4"/>
      <c r="J909" s="4"/>
      <c r="K909" s="4"/>
      <c r="L909" s="4"/>
      <c r="M909" s="4"/>
      <c r="N909" s="4"/>
      <c r="P909" s="4"/>
      <c r="Q909" s="4"/>
      <c r="R909" s="4"/>
    </row>
    <row r="910" spans="1:18" ht="16.5" customHeight="1">
      <c r="A910" s="4"/>
      <c r="B910" s="4"/>
      <c r="C910" s="34"/>
      <c r="D910" s="4"/>
      <c r="E910" s="4"/>
      <c r="F910" s="4"/>
      <c r="G910" s="4"/>
      <c r="H910" s="4"/>
      <c r="I910" s="4"/>
      <c r="J910" s="4"/>
      <c r="K910" s="4"/>
      <c r="L910" s="4"/>
      <c r="M910" s="4"/>
      <c r="N910" s="4"/>
      <c r="P910" s="4"/>
      <c r="Q910" s="4"/>
      <c r="R910" s="4"/>
    </row>
    <row r="911" spans="1:18" ht="16.5" customHeight="1">
      <c r="A911" s="4"/>
      <c r="B911" s="4"/>
      <c r="C911" s="34"/>
      <c r="D911" s="4"/>
      <c r="E911" s="4"/>
      <c r="F911" s="4"/>
      <c r="G911" s="4"/>
      <c r="H911" s="4"/>
      <c r="I911" s="4"/>
      <c r="J911" s="4"/>
      <c r="K911" s="4"/>
      <c r="L911" s="4"/>
      <c r="M911" s="4"/>
      <c r="N911" s="4"/>
      <c r="P911" s="4"/>
      <c r="Q911" s="4"/>
      <c r="R911" s="4"/>
    </row>
    <row r="912" spans="1:18" ht="16.5" customHeight="1">
      <c r="A912" s="4"/>
      <c r="B912" s="4"/>
      <c r="C912" s="34"/>
      <c r="D912" s="4"/>
      <c r="E912" s="4"/>
      <c r="F912" s="4"/>
      <c r="G912" s="4"/>
      <c r="H912" s="4"/>
      <c r="I912" s="4"/>
      <c r="J912" s="4"/>
      <c r="K912" s="4"/>
      <c r="L912" s="4"/>
      <c r="M912" s="4"/>
      <c r="N912" s="4"/>
      <c r="P912" s="4"/>
      <c r="Q912" s="4"/>
      <c r="R912" s="4"/>
    </row>
    <row r="913" spans="1:18" ht="16.5" customHeight="1">
      <c r="A913" s="4"/>
      <c r="B913" s="4"/>
      <c r="C913" s="34"/>
      <c r="D913" s="4"/>
      <c r="E913" s="4"/>
      <c r="F913" s="4"/>
      <c r="G913" s="4"/>
      <c r="H913" s="4"/>
      <c r="I913" s="4"/>
      <c r="J913" s="4"/>
      <c r="K913" s="4"/>
      <c r="L913" s="4"/>
      <c r="M913" s="4"/>
      <c r="N913" s="4"/>
      <c r="P913" s="4"/>
      <c r="Q913" s="4"/>
      <c r="R913" s="4"/>
    </row>
    <row r="914" spans="1:18" ht="16.5" customHeight="1">
      <c r="A914" s="4"/>
      <c r="B914" s="4"/>
      <c r="C914" s="34"/>
      <c r="D914" s="4"/>
      <c r="E914" s="4"/>
      <c r="F914" s="4"/>
      <c r="G914" s="4"/>
      <c r="H914" s="4"/>
      <c r="I914" s="4"/>
      <c r="J914" s="4"/>
      <c r="K914" s="4"/>
      <c r="L914" s="4"/>
      <c r="M914" s="4"/>
      <c r="N914" s="4"/>
      <c r="P914" s="4"/>
      <c r="Q914" s="4"/>
      <c r="R914" s="4"/>
    </row>
    <row r="915" spans="1:18" ht="16.5" customHeight="1">
      <c r="A915" s="4"/>
      <c r="B915" s="4"/>
      <c r="C915" s="34"/>
      <c r="D915" s="4"/>
      <c r="E915" s="4"/>
      <c r="F915" s="4"/>
      <c r="G915" s="4"/>
      <c r="H915" s="4"/>
      <c r="I915" s="4"/>
      <c r="J915" s="4"/>
      <c r="K915" s="4"/>
      <c r="L915" s="4"/>
      <c r="M915" s="4"/>
      <c r="N915" s="4"/>
      <c r="P915" s="4"/>
      <c r="Q915" s="4"/>
      <c r="R915" s="4"/>
    </row>
    <row r="916" spans="1:18" ht="16.5" customHeight="1">
      <c r="A916" s="4"/>
      <c r="B916" s="4"/>
      <c r="C916" s="34"/>
      <c r="D916" s="4"/>
      <c r="E916" s="4"/>
      <c r="F916" s="4"/>
      <c r="G916" s="4"/>
      <c r="H916" s="4"/>
      <c r="I916" s="4"/>
      <c r="J916" s="4"/>
      <c r="K916" s="4"/>
      <c r="L916" s="4"/>
      <c r="M916" s="4"/>
      <c r="N916" s="4"/>
      <c r="P916" s="4"/>
      <c r="Q916" s="4"/>
      <c r="R916" s="4"/>
    </row>
    <row r="917" spans="1:18" ht="16.5" customHeight="1">
      <c r="A917" s="4"/>
      <c r="B917" s="4"/>
      <c r="C917" s="34"/>
      <c r="D917" s="4"/>
      <c r="E917" s="4"/>
      <c r="F917" s="4"/>
      <c r="G917" s="4"/>
      <c r="H917" s="4"/>
      <c r="I917" s="4"/>
      <c r="J917" s="4"/>
      <c r="K917" s="4"/>
      <c r="L917" s="4"/>
      <c r="M917" s="4"/>
      <c r="N917" s="4"/>
      <c r="P917" s="4"/>
      <c r="Q917" s="4"/>
      <c r="R917" s="4"/>
    </row>
    <row r="918" spans="1:18" ht="16.5" customHeight="1">
      <c r="A918" s="4"/>
      <c r="B918" s="4"/>
      <c r="C918" s="34"/>
      <c r="D918" s="4"/>
      <c r="E918" s="4"/>
      <c r="F918" s="4"/>
      <c r="G918" s="4"/>
      <c r="H918" s="4"/>
      <c r="I918" s="4"/>
      <c r="J918" s="4"/>
      <c r="K918" s="4"/>
      <c r="L918" s="4"/>
      <c r="M918" s="4"/>
      <c r="N918" s="4"/>
      <c r="P918" s="4"/>
      <c r="Q918" s="4"/>
      <c r="R918" s="4"/>
    </row>
    <row r="919" spans="1:18" ht="16.5" customHeight="1">
      <c r="A919" s="4"/>
      <c r="B919" s="4"/>
      <c r="C919" s="34"/>
      <c r="D919" s="4"/>
      <c r="E919" s="4"/>
      <c r="F919" s="4"/>
      <c r="G919" s="4"/>
      <c r="H919" s="4"/>
      <c r="I919" s="4"/>
      <c r="J919" s="4"/>
      <c r="K919" s="4"/>
      <c r="L919" s="4"/>
      <c r="M919" s="4"/>
      <c r="N919" s="4"/>
      <c r="P919" s="4"/>
      <c r="Q919" s="4"/>
      <c r="R919" s="4"/>
    </row>
    <row r="920" spans="1:18" ht="16.5" customHeight="1">
      <c r="A920" s="4"/>
      <c r="B920" s="4"/>
      <c r="C920" s="34"/>
      <c r="D920" s="4"/>
      <c r="E920" s="4"/>
      <c r="F920" s="4"/>
      <c r="G920" s="4"/>
      <c r="H920" s="4"/>
      <c r="I920" s="4"/>
      <c r="J920" s="4"/>
      <c r="K920" s="4"/>
      <c r="L920" s="4"/>
      <c r="M920" s="4"/>
      <c r="N920" s="4"/>
      <c r="P920" s="4"/>
      <c r="Q920" s="4"/>
      <c r="R920" s="4"/>
    </row>
    <row r="921" spans="1:18" ht="16.5" customHeight="1">
      <c r="A921" s="4"/>
      <c r="B921" s="4"/>
      <c r="C921" s="34"/>
      <c r="D921" s="4"/>
      <c r="E921" s="4"/>
      <c r="F921" s="4"/>
      <c r="G921" s="4"/>
      <c r="H921" s="4"/>
      <c r="I921" s="4"/>
      <c r="J921" s="4"/>
      <c r="K921" s="4"/>
      <c r="L921" s="4"/>
      <c r="M921" s="4"/>
      <c r="N921" s="4"/>
      <c r="P921" s="4"/>
      <c r="Q921" s="4"/>
      <c r="R921" s="4"/>
    </row>
    <row r="922" spans="1:18" ht="16.5" customHeight="1">
      <c r="A922" s="4"/>
      <c r="B922" s="4"/>
      <c r="C922" s="34"/>
      <c r="D922" s="4"/>
      <c r="E922" s="4"/>
      <c r="F922" s="4"/>
      <c r="G922" s="4"/>
      <c r="H922" s="4"/>
      <c r="I922" s="4"/>
      <c r="J922" s="4"/>
      <c r="K922" s="4"/>
      <c r="L922" s="4"/>
      <c r="M922" s="4"/>
      <c r="N922" s="4"/>
      <c r="P922" s="4"/>
      <c r="Q922" s="4"/>
      <c r="R922" s="4"/>
    </row>
    <row r="923" spans="1:18" ht="16.5" customHeight="1">
      <c r="A923" s="4"/>
      <c r="B923" s="4"/>
      <c r="C923" s="34"/>
      <c r="D923" s="4"/>
      <c r="E923" s="4"/>
      <c r="F923" s="4"/>
      <c r="G923" s="4"/>
      <c r="H923" s="4"/>
      <c r="I923" s="4"/>
      <c r="J923" s="4"/>
      <c r="K923" s="4"/>
      <c r="L923" s="4"/>
      <c r="M923" s="4"/>
      <c r="N923" s="4"/>
      <c r="P923" s="4"/>
      <c r="Q923" s="4"/>
      <c r="R923" s="4"/>
    </row>
    <row r="924" spans="1:18" ht="16.5" customHeight="1">
      <c r="A924" s="4"/>
      <c r="B924" s="4"/>
      <c r="C924" s="34"/>
      <c r="D924" s="4"/>
      <c r="E924" s="4"/>
      <c r="F924" s="4"/>
      <c r="G924" s="4"/>
      <c r="H924" s="4"/>
      <c r="I924" s="4"/>
      <c r="J924" s="4"/>
      <c r="K924" s="4"/>
      <c r="L924" s="4"/>
      <c r="M924" s="4"/>
      <c r="N924" s="4"/>
      <c r="P924" s="4"/>
      <c r="Q924" s="4"/>
      <c r="R924" s="4"/>
    </row>
    <row r="925" spans="1:18" ht="16.5" customHeight="1">
      <c r="A925" s="4"/>
      <c r="B925" s="4"/>
      <c r="C925" s="34"/>
      <c r="D925" s="4"/>
      <c r="E925" s="4"/>
      <c r="F925" s="4"/>
      <c r="G925" s="4"/>
      <c r="H925" s="4"/>
      <c r="I925" s="4"/>
      <c r="J925" s="4"/>
      <c r="K925" s="4"/>
      <c r="L925" s="4"/>
      <c r="M925" s="4"/>
      <c r="N925" s="4"/>
      <c r="P925" s="4"/>
      <c r="Q925" s="4"/>
      <c r="R925" s="4"/>
    </row>
    <row r="926" spans="1:18" ht="16.5" customHeight="1">
      <c r="A926" s="4"/>
      <c r="B926" s="4"/>
      <c r="C926" s="34"/>
      <c r="D926" s="4"/>
      <c r="E926" s="4"/>
      <c r="F926" s="4"/>
      <c r="G926" s="4"/>
      <c r="H926" s="4"/>
      <c r="I926" s="4"/>
      <c r="J926" s="4"/>
      <c r="K926" s="4"/>
      <c r="L926" s="4"/>
      <c r="M926" s="4"/>
      <c r="N926" s="4"/>
      <c r="P926" s="4"/>
      <c r="Q926" s="4"/>
      <c r="R926" s="4"/>
    </row>
    <row r="927" spans="1:18" ht="16.5" customHeight="1">
      <c r="A927" s="4"/>
      <c r="B927" s="4"/>
      <c r="C927" s="34"/>
      <c r="D927" s="4"/>
      <c r="E927" s="4"/>
      <c r="F927" s="4"/>
      <c r="G927" s="4"/>
      <c r="H927" s="4"/>
      <c r="I927" s="4"/>
      <c r="J927" s="4"/>
      <c r="K927" s="4"/>
      <c r="L927" s="4"/>
      <c r="M927" s="4"/>
      <c r="N927" s="4"/>
      <c r="P927" s="4"/>
      <c r="Q927" s="4"/>
      <c r="R927" s="4"/>
    </row>
    <row r="928" spans="1:18" ht="16.5" customHeight="1">
      <c r="A928" s="4"/>
      <c r="B928" s="4"/>
      <c r="C928" s="34"/>
      <c r="D928" s="4"/>
      <c r="E928" s="4"/>
      <c r="F928" s="4"/>
      <c r="G928" s="4"/>
      <c r="H928" s="4"/>
      <c r="I928" s="4"/>
      <c r="J928" s="4"/>
      <c r="K928" s="4"/>
      <c r="L928" s="4"/>
      <c r="M928" s="4"/>
      <c r="N928" s="4"/>
      <c r="P928" s="4"/>
      <c r="Q928" s="4"/>
      <c r="R928" s="4"/>
    </row>
    <row r="929" spans="1:18" ht="16.5" customHeight="1">
      <c r="A929" s="4"/>
      <c r="B929" s="4"/>
      <c r="C929" s="34"/>
      <c r="D929" s="4"/>
      <c r="E929" s="4"/>
      <c r="F929" s="4"/>
      <c r="G929" s="4"/>
      <c r="H929" s="4"/>
      <c r="I929" s="4"/>
      <c r="J929" s="4"/>
      <c r="K929" s="4"/>
      <c r="L929" s="4"/>
      <c r="M929" s="4"/>
      <c r="N929" s="4"/>
      <c r="P929" s="4"/>
      <c r="Q929" s="4"/>
      <c r="R929" s="4"/>
    </row>
    <row r="930" spans="1:18" ht="16.5" customHeight="1">
      <c r="A930" s="4"/>
      <c r="B930" s="4"/>
      <c r="C930" s="34"/>
      <c r="D930" s="4"/>
      <c r="E930" s="4"/>
      <c r="F930" s="4"/>
      <c r="G930" s="4"/>
      <c r="H930" s="4"/>
      <c r="I930" s="4"/>
      <c r="J930" s="4"/>
      <c r="K930" s="4"/>
      <c r="L930" s="4"/>
      <c r="M930" s="4"/>
      <c r="N930" s="4"/>
      <c r="P930" s="4"/>
      <c r="Q930" s="4"/>
      <c r="R930" s="4"/>
    </row>
    <row r="931" spans="1:18" ht="16.5" customHeight="1">
      <c r="A931" s="4"/>
      <c r="B931" s="4"/>
      <c r="C931" s="34"/>
      <c r="D931" s="4"/>
      <c r="E931" s="4"/>
      <c r="F931" s="4"/>
      <c r="G931" s="4"/>
      <c r="H931" s="4"/>
      <c r="I931" s="4"/>
      <c r="J931" s="4"/>
      <c r="K931" s="4"/>
      <c r="L931" s="4"/>
      <c r="M931" s="4"/>
      <c r="N931" s="4"/>
      <c r="P931" s="4"/>
      <c r="Q931" s="4"/>
      <c r="R931" s="4"/>
    </row>
    <row r="932" spans="1:18" ht="16.5" customHeight="1">
      <c r="A932" s="4"/>
      <c r="B932" s="4"/>
      <c r="C932" s="34"/>
      <c r="D932" s="4"/>
      <c r="E932" s="4"/>
      <c r="F932" s="4"/>
      <c r="G932" s="4"/>
      <c r="H932" s="4"/>
      <c r="I932" s="4"/>
      <c r="J932" s="4"/>
      <c r="K932" s="4"/>
      <c r="L932" s="4"/>
      <c r="M932" s="4"/>
      <c r="N932" s="4"/>
      <c r="P932" s="4"/>
      <c r="Q932" s="4"/>
      <c r="R932" s="4"/>
    </row>
    <row r="933" spans="1:18" ht="16.5" customHeight="1">
      <c r="A933" s="4"/>
      <c r="B933" s="4"/>
      <c r="C933" s="34"/>
      <c r="D933" s="4"/>
      <c r="E933" s="4"/>
      <c r="F933" s="4"/>
      <c r="G933" s="4"/>
      <c r="H933" s="4"/>
      <c r="I933" s="4"/>
      <c r="J933" s="4"/>
      <c r="K933" s="4"/>
      <c r="L933" s="4"/>
      <c r="M933" s="4"/>
      <c r="N933" s="4"/>
      <c r="P933" s="4"/>
      <c r="Q933" s="4"/>
      <c r="R933" s="4"/>
    </row>
    <row r="934" spans="1:18" ht="16.5" customHeight="1">
      <c r="A934" s="4"/>
      <c r="B934" s="4"/>
      <c r="C934" s="34"/>
      <c r="D934" s="4"/>
      <c r="E934" s="4"/>
      <c r="F934" s="4"/>
      <c r="G934" s="4"/>
      <c r="H934" s="4"/>
      <c r="I934" s="4"/>
      <c r="J934" s="4"/>
      <c r="K934" s="4"/>
      <c r="L934" s="4"/>
      <c r="M934" s="4"/>
      <c r="N934" s="4"/>
      <c r="P934" s="4"/>
      <c r="Q934" s="4"/>
      <c r="R934" s="4"/>
    </row>
    <row r="935" spans="1:18" ht="16.5" customHeight="1">
      <c r="A935" s="4"/>
      <c r="B935" s="4"/>
      <c r="C935" s="34"/>
      <c r="D935" s="4"/>
      <c r="E935" s="4"/>
      <c r="F935" s="4"/>
      <c r="G935" s="4"/>
      <c r="H935" s="4"/>
      <c r="I935" s="4"/>
      <c r="J935" s="4"/>
      <c r="K935" s="4"/>
      <c r="L935" s="4"/>
      <c r="M935" s="4"/>
      <c r="N935" s="4"/>
      <c r="P935" s="4"/>
      <c r="Q935" s="4"/>
      <c r="R935" s="4"/>
    </row>
    <row r="936" spans="1:18" ht="16.5" customHeight="1">
      <c r="A936" s="4"/>
      <c r="B936" s="4"/>
      <c r="C936" s="34"/>
      <c r="D936" s="4"/>
      <c r="E936" s="4"/>
      <c r="F936" s="4"/>
      <c r="G936" s="4"/>
      <c r="H936" s="4"/>
      <c r="I936" s="4"/>
      <c r="J936" s="4"/>
      <c r="K936" s="4"/>
      <c r="L936" s="4"/>
      <c r="M936" s="4"/>
      <c r="N936" s="4"/>
      <c r="P936" s="4"/>
      <c r="Q936" s="4"/>
      <c r="R936" s="4"/>
    </row>
    <row r="937" spans="1:18" ht="16.5" customHeight="1">
      <c r="A937" s="4"/>
      <c r="B937" s="4"/>
      <c r="C937" s="34"/>
      <c r="D937" s="4"/>
      <c r="E937" s="4"/>
      <c r="F937" s="4"/>
      <c r="G937" s="4"/>
      <c r="H937" s="4"/>
      <c r="I937" s="4"/>
      <c r="J937" s="4"/>
      <c r="K937" s="4"/>
      <c r="L937" s="4"/>
      <c r="M937" s="4"/>
      <c r="N937" s="4"/>
      <c r="P937" s="4"/>
      <c r="Q937" s="4"/>
      <c r="R937" s="4"/>
    </row>
    <row r="938" spans="1:18" ht="16.5" customHeight="1">
      <c r="A938" s="4"/>
      <c r="B938" s="4"/>
      <c r="C938" s="34"/>
      <c r="D938" s="4"/>
      <c r="E938" s="4"/>
      <c r="F938" s="4"/>
      <c r="G938" s="4"/>
      <c r="H938" s="4"/>
      <c r="I938" s="4"/>
      <c r="J938" s="4"/>
      <c r="K938" s="4"/>
      <c r="L938" s="4"/>
      <c r="M938" s="4"/>
      <c r="N938" s="4"/>
      <c r="P938" s="4"/>
      <c r="Q938" s="4"/>
      <c r="R938" s="4"/>
    </row>
    <row r="939" spans="1:18" ht="16.5" customHeight="1">
      <c r="A939" s="4"/>
      <c r="B939" s="4"/>
      <c r="C939" s="34"/>
      <c r="D939" s="4"/>
      <c r="E939" s="4"/>
      <c r="F939" s="4"/>
      <c r="G939" s="4"/>
      <c r="H939" s="4"/>
      <c r="I939" s="4"/>
      <c r="J939" s="4"/>
      <c r="K939" s="4"/>
      <c r="L939" s="4"/>
      <c r="M939" s="4"/>
      <c r="N939" s="4"/>
      <c r="P939" s="4"/>
      <c r="Q939" s="4"/>
      <c r="R939" s="4"/>
    </row>
    <row r="940" spans="1:18" ht="16.5" customHeight="1">
      <c r="A940" s="4"/>
      <c r="B940" s="4"/>
      <c r="C940" s="34"/>
      <c r="D940" s="4"/>
      <c r="E940" s="4"/>
      <c r="F940" s="4"/>
      <c r="G940" s="4"/>
      <c r="H940" s="4"/>
      <c r="I940" s="4"/>
      <c r="J940" s="4"/>
      <c r="K940" s="4"/>
      <c r="L940" s="4"/>
      <c r="M940" s="4"/>
      <c r="N940" s="4"/>
      <c r="P940" s="4"/>
      <c r="Q940" s="4"/>
      <c r="R940" s="4"/>
    </row>
    <row r="941" spans="1:18" ht="16.5" customHeight="1">
      <c r="A941" s="4"/>
      <c r="B941" s="4"/>
      <c r="C941" s="34"/>
      <c r="D941" s="4"/>
      <c r="E941" s="4"/>
      <c r="F941" s="4"/>
      <c r="G941" s="4"/>
      <c r="H941" s="4"/>
      <c r="I941" s="4"/>
      <c r="J941" s="4"/>
      <c r="K941" s="4"/>
      <c r="L941" s="4"/>
      <c r="M941" s="4"/>
      <c r="N941" s="4"/>
      <c r="P941" s="4"/>
      <c r="Q941" s="4"/>
      <c r="R941" s="4"/>
    </row>
    <row r="942" spans="1:18" ht="16.5" customHeight="1">
      <c r="A942" s="4"/>
      <c r="B942" s="4"/>
      <c r="C942" s="34"/>
      <c r="D942" s="4"/>
      <c r="E942" s="4"/>
      <c r="F942" s="4"/>
      <c r="G942" s="4"/>
      <c r="H942" s="4"/>
      <c r="I942" s="4"/>
      <c r="J942" s="4"/>
      <c r="K942" s="4"/>
      <c r="L942" s="4"/>
      <c r="M942" s="4"/>
      <c r="N942" s="4"/>
      <c r="P942" s="4"/>
      <c r="Q942" s="4"/>
      <c r="R942" s="4"/>
    </row>
    <row r="943" spans="1:18" ht="16.5" customHeight="1">
      <c r="A943" s="4"/>
      <c r="B943" s="4"/>
      <c r="C943" s="34"/>
      <c r="D943" s="4"/>
      <c r="E943" s="4"/>
      <c r="F943" s="4"/>
      <c r="G943" s="4"/>
      <c r="H943" s="4"/>
      <c r="I943" s="4"/>
      <c r="J943" s="4"/>
      <c r="K943" s="4"/>
      <c r="L943" s="4"/>
      <c r="M943" s="4"/>
      <c r="N943" s="4"/>
      <c r="P943" s="4"/>
      <c r="Q943" s="4"/>
      <c r="R943" s="4"/>
    </row>
    <row r="944" spans="1:18" ht="16.5" customHeight="1">
      <c r="A944" s="4"/>
      <c r="B944" s="4"/>
      <c r="C944" s="34"/>
      <c r="D944" s="4"/>
      <c r="E944" s="4"/>
      <c r="F944" s="4"/>
      <c r="G944" s="4"/>
      <c r="H944" s="4"/>
      <c r="I944" s="4"/>
      <c r="J944" s="4"/>
      <c r="K944" s="4"/>
      <c r="L944" s="4"/>
      <c r="M944" s="4"/>
      <c r="N944" s="4"/>
      <c r="P944" s="4"/>
      <c r="Q944" s="4"/>
      <c r="R944" s="4"/>
    </row>
    <row r="945" spans="1:18" ht="16.5" customHeight="1">
      <c r="A945" s="4"/>
      <c r="B945" s="4"/>
      <c r="C945" s="34"/>
      <c r="D945" s="4"/>
      <c r="E945" s="4"/>
      <c r="F945" s="4"/>
      <c r="G945" s="4"/>
      <c r="H945" s="4"/>
      <c r="I945" s="4"/>
      <c r="J945" s="4"/>
      <c r="K945" s="4"/>
      <c r="L945" s="4"/>
      <c r="M945" s="4"/>
      <c r="N945" s="4"/>
      <c r="P945" s="4"/>
      <c r="Q945" s="4"/>
      <c r="R945" s="4"/>
    </row>
    <row r="946" spans="1:18" ht="16.5" customHeight="1">
      <c r="A946" s="4"/>
      <c r="B946" s="4"/>
      <c r="C946" s="34"/>
      <c r="D946" s="4"/>
      <c r="E946" s="4"/>
      <c r="F946" s="4"/>
      <c r="G946" s="4"/>
      <c r="H946" s="4"/>
      <c r="I946" s="4"/>
      <c r="J946" s="4"/>
      <c r="K946" s="4"/>
      <c r="L946" s="4"/>
      <c r="M946" s="4"/>
      <c r="N946" s="4"/>
      <c r="P946" s="4"/>
      <c r="Q946" s="4"/>
      <c r="R946" s="4"/>
    </row>
    <row r="947" spans="1:18" ht="16.5" customHeight="1">
      <c r="A947" s="4"/>
      <c r="B947" s="4"/>
      <c r="C947" s="34"/>
      <c r="D947" s="4"/>
      <c r="E947" s="4"/>
      <c r="F947" s="4"/>
      <c r="G947" s="4"/>
      <c r="H947" s="4"/>
      <c r="I947" s="4"/>
      <c r="J947" s="4"/>
      <c r="K947" s="4"/>
      <c r="L947" s="4"/>
      <c r="M947" s="4"/>
      <c r="N947" s="4"/>
      <c r="P947" s="4"/>
      <c r="Q947" s="4"/>
      <c r="R947" s="4"/>
    </row>
    <row r="948" spans="1:18" ht="16.5" customHeight="1">
      <c r="A948" s="4"/>
      <c r="B948" s="4"/>
      <c r="C948" s="34"/>
      <c r="D948" s="4"/>
      <c r="E948" s="4"/>
      <c r="F948" s="4"/>
      <c r="G948" s="4"/>
      <c r="H948" s="4"/>
      <c r="I948" s="4"/>
      <c r="J948" s="4"/>
      <c r="K948" s="4"/>
      <c r="L948" s="4"/>
      <c r="M948" s="4"/>
      <c r="N948" s="4"/>
      <c r="P948" s="4"/>
      <c r="Q948" s="4"/>
      <c r="R948" s="4"/>
    </row>
    <row r="949" spans="1:18" ht="16.5" customHeight="1">
      <c r="A949" s="4"/>
      <c r="B949" s="4"/>
      <c r="C949" s="34"/>
      <c r="D949" s="4"/>
      <c r="E949" s="4"/>
      <c r="F949" s="4"/>
      <c r="G949" s="4"/>
      <c r="H949" s="4"/>
      <c r="I949" s="4"/>
      <c r="J949" s="4"/>
      <c r="K949" s="4"/>
      <c r="L949" s="4"/>
      <c r="M949" s="4"/>
      <c r="N949" s="4"/>
      <c r="P949" s="4"/>
      <c r="Q949" s="4"/>
      <c r="R949" s="4"/>
    </row>
    <row r="950" spans="1:18" ht="16.5" customHeight="1">
      <c r="A950" s="4"/>
      <c r="B950" s="4"/>
      <c r="C950" s="34"/>
      <c r="D950" s="4"/>
      <c r="E950" s="4"/>
      <c r="F950" s="4"/>
      <c r="G950" s="4"/>
      <c r="H950" s="4"/>
      <c r="I950" s="4"/>
      <c r="J950" s="4"/>
      <c r="K950" s="4"/>
      <c r="L950" s="4"/>
      <c r="M950" s="4"/>
      <c r="N950" s="4"/>
      <c r="P950" s="4"/>
      <c r="Q950" s="4"/>
      <c r="R950" s="4"/>
    </row>
    <row r="951" spans="1:18" ht="16.5" customHeight="1">
      <c r="A951" s="4"/>
      <c r="B951" s="4"/>
      <c r="C951" s="34"/>
      <c r="D951" s="4"/>
      <c r="E951" s="4"/>
      <c r="F951" s="4"/>
      <c r="G951" s="4"/>
      <c r="H951" s="4"/>
      <c r="I951" s="4"/>
      <c r="J951" s="4"/>
      <c r="K951" s="4"/>
      <c r="L951" s="4"/>
      <c r="M951" s="4"/>
      <c r="N951" s="4"/>
      <c r="P951" s="4"/>
      <c r="Q951" s="4"/>
      <c r="R951" s="4"/>
    </row>
    <row r="952" spans="1:18" ht="16.5" customHeight="1">
      <c r="A952" s="4"/>
      <c r="B952" s="4"/>
      <c r="C952" s="34"/>
      <c r="D952" s="4"/>
      <c r="E952" s="4"/>
      <c r="F952" s="4"/>
      <c r="G952" s="4"/>
      <c r="H952" s="4"/>
      <c r="I952" s="4"/>
      <c r="J952" s="4"/>
      <c r="K952" s="4"/>
      <c r="L952" s="4"/>
      <c r="M952" s="4"/>
      <c r="N952" s="4"/>
      <c r="P952" s="4"/>
      <c r="Q952" s="4"/>
      <c r="R952" s="4"/>
    </row>
    <row r="953" spans="1:18" ht="16.5" customHeight="1">
      <c r="A953" s="4"/>
      <c r="B953" s="4"/>
      <c r="C953" s="34"/>
      <c r="D953" s="4"/>
      <c r="E953" s="4"/>
      <c r="F953" s="4"/>
      <c r="G953" s="4"/>
      <c r="H953" s="4"/>
      <c r="I953" s="4"/>
      <c r="J953" s="4"/>
      <c r="K953" s="4"/>
      <c r="L953" s="4"/>
      <c r="M953" s="4"/>
      <c r="N953" s="4"/>
      <c r="P953" s="4"/>
      <c r="Q953" s="4"/>
      <c r="R953" s="4"/>
    </row>
    <row r="954" spans="1:18" ht="16.5" customHeight="1">
      <c r="A954" s="4"/>
      <c r="B954" s="4"/>
      <c r="C954" s="34"/>
      <c r="D954" s="4"/>
      <c r="E954" s="4"/>
      <c r="F954" s="4"/>
      <c r="G954" s="4"/>
      <c r="H954" s="4"/>
      <c r="I954" s="4"/>
      <c r="J954" s="4"/>
      <c r="K954" s="4"/>
      <c r="L954" s="4"/>
      <c r="M954" s="4"/>
      <c r="N954" s="4"/>
      <c r="P954" s="4"/>
      <c r="Q954" s="4"/>
      <c r="R954" s="4"/>
    </row>
    <row r="955" spans="1:18" ht="16.5" customHeight="1">
      <c r="A955" s="4"/>
      <c r="B955" s="4"/>
      <c r="C955" s="34"/>
      <c r="D955" s="4"/>
      <c r="E955" s="4"/>
      <c r="F955" s="4"/>
      <c r="G955" s="4"/>
      <c r="H955" s="4"/>
      <c r="I955" s="4"/>
      <c r="J955" s="4"/>
      <c r="K955" s="4"/>
      <c r="L955" s="4"/>
      <c r="M955" s="4"/>
      <c r="N955" s="4"/>
      <c r="P955" s="4"/>
      <c r="Q955" s="4"/>
      <c r="R955" s="4"/>
    </row>
    <row r="956" spans="1:18" ht="16.5" customHeight="1">
      <c r="A956" s="4"/>
      <c r="B956" s="4"/>
      <c r="C956" s="34"/>
      <c r="D956" s="4"/>
      <c r="E956" s="4"/>
      <c r="F956" s="4"/>
      <c r="G956" s="4"/>
      <c r="H956" s="4"/>
      <c r="I956" s="4"/>
      <c r="J956" s="4"/>
      <c r="K956" s="4"/>
      <c r="L956" s="4"/>
      <c r="M956" s="4"/>
      <c r="N956" s="4"/>
      <c r="P956" s="4"/>
      <c r="Q956" s="4"/>
      <c r="R956" s="4"/>
    </row>
    <row r="957" spans="1:18" ht="16.5" customHeight="1">
      <c r="A957" s="4"/>
      <c r="B957" s="4"/>
      <c r="C957" s="34"/>
      <c r="D957" s="4"/>
      <c r="E957" s="4"/>
      <c r="F957" s="4"/>
      <c r="G957" s="4"/>
      <c r="H957" s="4"/>
      <c r="I957" s="4"/>
      <c r="J957" s="4"/>
      <c r="K957" s="4"/>
      <c r="L957" s="4"/>
      <c r="M957" s="4"/>
      <c r="N957" s="4"/>
      <c r="P957" s="4"/>
      <c r="Q957" s="4"/>
      <c r="R957" s="4"/>
    </row>
    <row r="958" spans="1:18" ht="16.5" customHeight="1">
      <c r="A958" s="4"/>
      <c r="B958" s="4"/>
      <c r="C958" s="34"/>
      <c r="D958" s="4"/>
      <c r="E958" s="4"/>
      <c r="F958" s="4"/>
      <c r="G958" s="4"/>
      <c r="H958" s="4"/>
      <c r="I958" s="4"/>
      <c r="J958" s="4"/>
      <c r="K958" s="4"/>
      <c r="L958" s="4"/>
      <c r="M958" s="4"/>
      <c r="N958" s="4"/>
      <c r="P958" s="4"/>
      <c r="Q958" s="4"/>
      <c r="R958" s="4"/>
    </row>
    <row r="959" spans="1:18" ht="16.5" customHeight="1">
      <c r="A959" s="4"/>
      <c r="B959" s="4"/>
      <c r="C959" s="34"/>
      <c r="D959" s="4"/>
      <c r="E959" s="4"/>
      <c r="F959" s="4"/>
      <c r="G959" s="4"/>
      <c r="H959" s="4"/>
      <c r="I959" s="4"/>
      <c r="J959" s="4"/>
      <c r="K959" s="4"/>
      <c r="L959" s="4"/>
      <c r="M959" s="4"/>
      <c r="N959" s="4"/>
      <c r="P959" s="4"/>
      <c r="Q959" s="4"/>
      <c r="R959" s="4"/>
    </row>
    <row r="960" spans="1:18" ht="16.5" customHeight="1">
      <c r="A960" s="4"/>
      <c r="B960" s="4"/>
      <c r="C960" s="34"/>
      <c r="D960" s="4"/>
      <c r="E960" s="4"/>
      <c r="F960" s="4"/>
      <c r="G960" s="4"/>
      <c r="H960" s="4"/>
      <c r="I960" s="4"/>
      <c r="J960" s="4"/>
      <c r="K960" s="4"/>
      <c r="L960" s="4"/>
      <c r="M960" s="4"/>
      <c r="N960" s="4"/>
      <c r="P960" s="4"/>
      <c r="Q960" s="4"/>
      <c r="R960" s="4"/>
    </row>
    <row r="961" spans="1:18" ht="16.5" customHeight="1">
      <c r="A961" s="4"/>
      <c r="B961" s="4"/>
      <c r="C961" s="34"/>
      <c r="D961" s="4"/>
      <c r="E961" s="4"/>
      <c r="F961" s="4"/>
      <c r="G961" s="4"/>
      <c r="H961" s="4"/>
      <c r="I961" s="4"/>
      <c r="J961" s="4"/>
      <c r="K961" s="4"/>
      <c r="L961" s="4"/>
      <c r="M961" s="4"/>
      <c r="N961" s="4"/>
      <c r="P961" s="4"/>
      <c r="Q961" s="4"/>
      <c r="R961" s="4"/>
    </row>
    <row r="962" spans="1:18" ht="16.5" customHeight="1">
      <c r="A962" s="4"/>
      <c r="B962" s="4"/>
      <c r="C962" s="34"/>
      <c r="D962" s="4"/>
      <c r="E962" s="4"/>
      <c r="F962" s="4"/>
      <c r="G962" s="4"/>
      <c r="H962" s="4"/>
      <c r="I962" s="4"/>
      <c r="J962" s="4"/>
      <c r="K962" s="4"/>
      <c r="L962" s="4"/>
      <c r="M962" s="4"/>
      <c r="N962" s="4"/>
      <c r="P962" s="4"/>
      <c r="Q962" s="4"/>
      <c r="R962" s="4"/>
    </row>
    <row r="963" spans="1:18" ht="16.5" customHeight="1">
      <c r="A963" s="4"/>
      <c r="B963" s="4"/>
      <c r="C963" s="34"/>
      <c r="D963" s="4"/>
      <c r="E963" s="4"/>
      <c r="F963" s="4"/>
      <c r="G963" s="4"/>
      <c r="H963" s="4"/>
      <c r="I963" s="4"/>
      <c r="J963" s="4"/>
      <c r="K963" s="4"/>
      <c r="L963" s="4"/>
      <c r="M963" s="4"/>
      <c r="N963" s="4"/>
      <c r="P963" s="4"/>
      <c r="Q963" s="4"/>
      <c r="R963" s="4"/>
    </row>
    <row r="964" spans="1:18" ht="16.5" customHeight="1">
      <c r="A964" s="4"/>
      <c r="B964" s="4"/>
      <c r="C964" s="34"/>
      <c r="D964" s="4"/>
      <c r="E964" s="4"/>
      <c r="F964" s="4"/>
      <c r="G964" s="4"/>
      <c r="H964" s="4"/>
      <c r="I964" s="4"/>
      <c r="J964" s="4"/>
      <c r="K964" s="4"/>
      <c r="L964" s="4"/>
      <c r="M964" s="4"/>
      <c r="N964" s="4"/>
      <c r="P964" s="4"/>
      <c r="Q964" s="4"/>
      <c r="R964" s="4"/>
    </row>
    <row r="965" spans="1:18" ht="16.5" customHeight="1">
      <c r="A965" s="4"/>
      <c r="B965" s="4"/>
      <c r="C965" s="34"/>
      <c r="D965" s="4"/>
      <c r="E965" s="4"/>
      <c r="F965" s="4"/>
      <c r="G965" s="4"/>
      <c r="H965" s="4"/>
      <c r="I965" s="4"/>
      <c r="J965" s="4"/>
      <c r="K965" s="4"/>
      <c r="L965" s="4"/>
      <c r="M965" s="4"/>
      <c r="N965" s="4"/>
      <c r="P965" s="4"/>
      <c r="Q965" s="4"/>
      <c r="R965" s="4"/>
    </row>
    <row r="966" spans="1:18" ht="16.5" customHeight="1">
      <c r="A966" s="4"/>
      <c r="B966" s="4"/>
      <c r="C966" s="34"/>
      <c r="D966" s="4"/>
      <c r="E966" s="4"/>
      <c r="F966" s="4"/>
      <c r="G966" s="4"/>
      <c r="H966" s="4"/>
      <c r="I966" s="4"/>
      <c r="J966" s="4"/>
      <c r="K966" s="4"/>
      <c r="L966" s="4"/>
      <c r="M966" s="4"/>
      <c r="N966" s="4"/>
      <c r="P966" s="4"/>
      <c r="Q966" s="4"/>
      <c r="R966" s="4"/>
    </row>
    <row r="967" spans="1:18" ht="16.5" customHeight="1">
      <c r="A967" s="4"/>
      <c r="B967" s="4"/>
      <c r="C967" s="34"/>
      <c r="D967" s="4"/>
      <c r="E967" s="4"/>
      <c r="F967" s="4"/>
      <c r="G967" s="4"/>
      <c r="H967" s="4"/>
      <c r="I967" s="4"/>
      <c r="J967" s="4"/>
      <c r="K967" s="4"/>
      <c r="L967" s="4"/>
      <c r="M967" s="4"/>
      <c r="N967" s="4"/>
      <c r="P967" s="4"/>
      <c r="Q967" s="4"/>
      <c r="R967" s="4"/>
    </row>
    <row r="968" spans="1:18" ht="16.5" customHeight="1">
      <c r="A968" s="4"/>
      <c r="B968" s="4"/>
      <c r="C968" s="34"/>
      <c r="D968" s="4"/>
      <c r="E968" s="4"/>
      <c r="F968" s="4"/>
      <c r="G968" s="4"/>
      <c r="H968" s="4"/>
      <c r="I968" s="4"/>
      <c r="J968" s="4"/>
      <c r="K968" s="4"/>
      <c r="L968" s="4"/>
      <c r="M968" s="4"/>
      <c r="N968" s="4"/>
      <c r="P968" s="4"/>
      <c r="Q968" s="4"/>
      <c r="R968" s="4"/>
    </row>
    <row r="969" spans="1:18" ht="16.5" customHeight="1">
      <c r="A969" s="4"/>
      <c r="B969" s="4"/>
      <c r="C969" s="34"/>
      <c r="D969" s="4"/>
      <c r="E969" s="4"/>
      <c r="F969" s="4"/>
      <c r="G969" s="4"/>
      <c r="H969" s="4"/>
      <c r="I969" s="4"/>
      <c r="J969" s="4"/>
      <c r="K969" s="4"/>
      <c r="L969" s="4"/>
      <c r="M969" s="4"/>
      <c r="N969" s="4"/>
      <c r="P969" s="4"/>
      <c r="Q969" s="4"/>
      <c r="R969" s="4"/>
    </row>
    <row r="970" spans="1:18" ht="16.5" customHeight="1">
      <c r="A970" s="4"/>
      <c r="B970" s="4"/>
      <c r="C970" s="34"/>
      <c r="D970" s="4"/>
      <c r="E970" s="4"/>
      <c r="F970" s="4"/>
      <c r="G970" s="4"/>
      <c r="H970" s="4"/>
      <c r="I970" s="4"/>
      <c r="J970" s="4"/>
      <c r="K970" s="4"/>
      <c r="L970" s="4"/>
      <c r="M970" s="4"/>
      <c r="N970" s="4"/>
      <c r="P970" s="4"/>
      <c r="Q970" s="4"/>
      <c r="R970" s="4"/>
    </row>
    <row r="971" spans="1:18" ht="16.5" customHeight="1">
      <c r="A971" s="4"/>
      <c r="B971" s="4"/>
      <c r="C971" s="34"/>
      <c r="D971" s="4"/>
      <c r="E971" s="4"/>
      <c r="F971" s="4"/>
      <c r="G971" s="4"/>
      <c r="H971" s="4"/>
      <c r="I971" s="4"/>
      <c r="J971" s="4"/>
      <c r="K971" s="4"/>
      <c r="L971" s="4"/>
      <c r="M971" s="4"/>
      <c r="N971" s="4"/>
      <c r="P971" s="4"/>
      <c r="Q971" s="4"/>
      <c r="R971" s="4"/>
    </row>
    <row r="972" spans="1:18" ht="16.5" customHeight="1">
      <c r="A972" s="4"/>
      <c r="B972" s="4"/>
      <c r="C972" s="34"/>
      <c r="D972" s="4"/>
      <c r="E972" s="4"/>
      <c r="F972" s="4"/>
      <c r="G972" s="4"/>
      <c r="H972" s="4"/>
      <c r="I972" s="4"/>
      <c r="J972" s="4"/>
      <c r="K972" s="4"/>
      <c r="L972" s="4"/>
      <c r="M972" s="4"/>
      <c r="N972" s="4"/>
      <c r="P972" s="4"/>
      <c r="Q972" s="4"/>
      <c r="R972" s="4"/>
    </row>
    <row r="973" spans="1:18" ht="16.5" customHeight="1">
      <c r="A973" s="4"/>
      <c r="B973" s="4"/>
      <c r="C973" s="34"/>
      <c r="D973" s="4"/>
      <c r="E973" s="4"/>
      <c r="F973" s="4"/>
      <c r="G973" s="4"/>
      <c r="H973" s="4"/>
      <c r="I973" s="4"/>
      <c r="J973" s="4"/>
      <c r="K973" s="4"/>
      <c r="L973" s="4"/>
      <c r="M973" s="4"/>
      <c r="N973" s="4"/>
      <c r="P973" s="4"/>
      <c r="Q973" s="4"/>
      <c r="R973" s="4"/>
    </row>
    <row r="974" spans="1:18" ht="16.5" customHeight="1">
      <c r="A974" s="4"/>
      <c r="B974" s="4"/>
      <c r="C974" s="34"/>
      <c r="D974" s="4"/>
      <c r="E974" s="4"/>
      <c r="F974" s="4"/>
      <c r="G974" s="4"/>
      <c r="H974" s="4"/>
      <c r="I974" s="4"/>
      <c r="J974" s="4"/>
      <c r="K974" s="4"/>
      <c r="L974" s="4"/>
      <c r="M974" s="4"/>
      <c r="N974" s="4"/>
      <c r="P974" s="4"/>
      <c r="Q974" s="4"/>
      <c r="R974" s="4"/>
    </row>
    <row r="975" spans="1:18" ht="16.5" customHeight="1">
      <c r="A975" s="4"/>
      <c r="B975" s="4"/>
      <c r="C975" s="34"/>
      <c r="D975" s="4"/>
      <c r="E975" s="4"/>
      <c r="F975" s="4"/>
      <c r="G975" s="4"/>
      <c r="H975" s="4"/>
      <c r="I975" s="4"/>
      <c r="J975" s="4"/>
      <c r="K975" s="4"/>
      <c r="L975" s="4"/>
      <c r="M975" s="4"/>
      <c r="N975" s="4"/>
      <c r="P975" s="4"/>
      <c r="Q975" s="4"/>
      <c r="R975" s="4"/>
    </row>
    <row r="976" spans="1:18" ht="16.5" customHeight="1">
      <c r="A976" s="4"/>
      <c r="B976" s="4"/>
      <c r="C976" s="34"/>
      <c r="D976" s="4"/>
      <c r="E976" s="4"/>
      <c r="F976" s="4"/>
      <c r="G976" s="4"/>
      <c r="H976" s="4"/>
      <c r="I976" s="4"/>
      <c r="J976" s="4"/>
      <c r="K976" s="4"/>
      <c r="L976" s="4"/>
      <c r="M976" s="4"/>
      <c r="N976" s="4"/>
      <c r="P976" s="4"/>
      <c r="Q976" s="4"/>
      <c r="R976" s="4"/>
    </row>
    <row r="977" spans="1:18" ht="16.5" customHeight="1">
      <c r="A977" s="4"/>
      <c r="B977" s="4"/>
      <c r="C977" s="34"/>
      <c r="D977" s="4"/>
      <c r="E977" s="4"/>
      <c r="F977" s="4"/>
      <c r="G977" s="4"/>
      <c r="H977" s="4"/>
      <c r="I977" s="4"/>
      <c r="J977" s="4"/>
      <c r="K977" s="4"/>
      <c r="L977" s="4"/>
      <c r="M977" s="4"/>
      <c r="N977" s="4"/>
      <c r="P977" s="4"/>
      <c r="Q977" s="4"/>
      <c r="R977" s="4"/>
    </row>
    <row r="978" spans="1:18" ht="16.5" customHeight="1">
      <c r="A978" s="4"/>
      <c r="B978" s="4"/>
      <c r="C978" s="34"/>
      <c r="D978" s="4"/>
      <c r="E978" s="4"/>
      <c r="F978" s="4"/>
      <c r="G978" s="4"/>
      <c r="H978" s="4"/>
      <c r="I978" s="4"/>
      <c r="J978" s="4"/>
      <c r="K978" s="4"/>
      <c r="L978" s="4"/>
      <c r="M978" s="4"/>
      <c r="N978" s="4"/>
      <c r="P978" s="4"/>
      <c r="Q978" s="4"/>
      <c r="R978" s="4"/>
    </row>
    <row r="979" spans="1:18" ht="16.5" customHeight="1">
      <c r="A979" s="4"/>
      <c r="B979" s="4"/>
      <c r="C979" s="34"/>
      <c r="D979" s="4"/>
      <c r="E979" s="4"/>
      <c r="F979" s="4"/>
      <c r="G979" s="4"/>
      <c r="H979" s="4"/>
      <c r="I979" s="4"/>
      <c r="J979" s="4"/>
      <c r="K979" s="4"/>
      <c r="L979" s="4"/>
      <c r="M979" s="4"/>
      <c r="N979" s="4"/>
      <c r="P979" s="4"/>
      <c r="Q979" s="4"/>
      <c r="R979" s="4"/>
    </row>
    <row r="980" spans="1:18" ht="16.5" customHeight="1">
      <c r="A980" s="4"/>
      <c r="B980" s="4"/>
      <c r="C980" s="34"/>
      <c r="D980" s="4"/>
      <c r="E980" s="4"/>
      <c r="F980" s="4"/>
      <c r="G980" s="4"/>
      <c r="H980" s="4"/>
      <c r="I980" s="4"/>
      <c r="J980" s="4"/>
      <c r="K980" s="4"/>
      <c r="L980" s="4"/>
      <c r="M980" s="4"/>
      <c r="N980" s="4"/>
      <c r="P980" s="4"/>
      <c r="Q980" s="4"/>
      <c r="R980" s="4"/>
    </row>
    <row r="981" spans="1:18" ht="16.5" customHeight="1">
      <c r="A981" s="4"/>
      <c r="B981" s="4"/>
      <c r="C981" s="34"/>
      <c r="D981" s="4"/>
      <c r="E981" s="4"/>
      <c r="F981" s="4"/>
      <c r="G981" s="4"/>
      <c r="H981" s="4"/>
      <c r="I981" s="4"/>
      <c r="J981" s="4"/>
      <c r="K981" s="4"/>
      <c r="L981" s="4"/>
      <c r="M981" s="4"/>
      <c r="N981" s="4"/>
      <c r="P981" s="4"/>
      <c r="Q981" s="4"/>
      <c r="R981" s="4"/>
    </row>
    <row r="982" spans="1:18" ht="16.5" customHeight="1">
      <c r="A982" s="4"/>
      <c r="B982" s="4"/>
      <c r="C982" s="34"/>
      <c r="D982" s="4"/>
      <c r="E982" s="4"/>
      <c r="F982" s="4"/>
      <c r="G982" s="4"/>
      <c r="H982" s="4"/>
      <c r="I982" s="4"/>
      <c r="J982" s="4"/>
      <c r="K982" s="4"/>
      <c r="L982" s="4"/>
      <c r="M982" s="4"/>
      <c r="N982" s="4"/>
      <c r="P982" s="4"/>
      <c r="Q982" s="4"/>
      <c r="R982" s="4"/>
    </row>
    <row r="983" spans="1:18" ht="16.5" customHeight="1">
      <c r="A983" s="4"/>
      <c r="B983" s="4"/>
      <c r="C983" s="34"/>
      <c r="D983" s="4"/>
      <c r="E983" s="4"/>
      <c r="F983" s="4"/>
      <c r="G983" s="4"/>
      <c r="H983" s="4"/>
      <c r="I983" s="4"/>
      <c r="J983" s="4"/>
      <c r="K983" s="4"/>
      <c r="L983" s="4"/>
      <c r="M983" s="4"/>
      <c r="N983" s="4"/>
      <c r="P983" s="4"/>
      <c r="Q983" s="4"/>
      <c r="R983" s="4"/>
    </row>
    <row r="984" spans="1:18" ht="16.5" customHeight="1">
      <c r="A984" s="4"/>
      <c r="B984" s="4"/>
      <c r="C984" s="34"/>
      <c r="D984" s="4"/>
      <c r="E984" s="4"/>
      <c r="F984" s="4"/>
      <c r="G984" s="4"/>
      <c r="H984" s="4"/>
      <c r="I984" s="4"/>
      <c r="J984" s="4"/>
      <c r="K984" s="4"/>
      <c r="L984" s="4"/>
      <c r="M984" s="4"/>
      <c r="N984" s="4"/>
      <c r="P984" s="4"/>
      <c r="Q984" s="4"/>
      <c r="R984" s="4"/>
    </row>
    <row r="985" spans="1:18" ht="16.5" customHeight="1">
      <c r="A985" s="4"/>
      <c r="B985" s="4"/>
      <c r="C985" s="34"/>
      <c r="D985" s="4"/>
      <c r="E985" s="4"/>
      <c r="F985" s="4"/>
      <c r="G985" s="4"/>
      <c r="H985" s="4"/>
      <c r="I985" s="4"/>
      <c r="J985" s="4"/>
      <c r="K985" s="4"/>
      <c r="L985" s="4"/>
      <c r="M985" s="4"/>
      <c r="N985" s="4"/>
      <c r="P985" s="4"/>
      <c r="Q985" s="4"/>
      <c r="R985" s="4"/>
    </row>
    <row r="986" spans="1:18" ht="16.5" customHeight="1">
      <c r="A986" s="4"/>
      <c r="B986" s="4"/>
      <c r="C986" s="34"/>
      <c r="D986" s="4"/>
      <c r="E986" s="4"/>
      <c r="F986" s="4"/>
      <c r="G986" s="4"/>
      <c r="H986" s="4"/>
      <c r="I986" s="4"/>
      <c r="J986" s="4"/>
      <c r="K986" s="4"/>
      <c r="L986" s="4"/>
      <c r="M986" s="4"/>
      <c r="N986" s="4"/>
      <c r="P986" s="4"/>
      <c r="Q986" s="4"/>
      <c r="R986" s="4"/>
    </row>
    <row r="987" spans="1:18" ht="16.5" customHeight="1">
      <c r="A987" s="4"/>
      <c r="B987" s="4"/>
      <c r="C987" s="34"/>
      <c r="D987" s="4"/>
      <c r="E987" s="4"/>
      <c r="F987" s="4"/>
      <c r="G987" s="4"/>
      <c r="H987" s="4"/>
      <c r="I987" s="4"/>
      <c r="J987" s="4"/>
      <c r="K987" s="4"/>
      <c r="L987" s="4"/>
      <c r="M987" s="4"/>
      <c r="N987" s="4"/>
      <c r="P987" s="4"/>
      <c r="Q987" s="4"/>
      <c r="R987" s="4"/>
    </row>
    <row r="988" spans="1:18" ht="16.5" customHeight="1">
      <c r="A988" s="4"/>
      <c r="B988" s="4"/>
      <c r="C988" s="34"/>
      <c r="D988" s="4"/>
      <c r="E988" s="4"/>
      <c r="F988" s="4"/>
      <c r="G988" s="4"/>
      <c r="H988" s="4"/>
      <c r="I988" s="4"/>
      <c r="J988" s="4"/>
      <c r="K988" s="4"/>
      <c r="L988" s="4"/>
      <c r="M988" s="4"/>
      <c r="N988" s="4"/>
      <c r="P988" s="4"/>
      <c r="Q988" s="4"/>
      <c r="R988" s="4"/>
    </row>
    <row r="989" spans="1:18" ht="16.5" customHeight="1">
      <c r="A989" s="4"/>
      <c r="B989" s="4"/>
      <c r="C989" s="34"/>
      <c r="D989" s="4"/>
      <c r="E989" s="4"/>
      <c r="F989" s="4"/>
      <c r="G989" s="4"/>
      <c r="H989" s="4"/>
      <c r="I989" s="4"/>
      <c r="J989" s="4"/>
      <c r="K989" s="4"/>
      <c r="L989" s="4"/>
      <c r="M989" s="4"/>
      <c r="N989" s="4"/>
      <c r="P989" s="4"/>
      <c r="Q989" s="4"/>
      <c r="R989" s="4"/>
    </row>
    <row r="990" spans="1:18" ht="16.5" customHeight="1">
      <c r="A990" s="4"/>
      <c r="B990" s="4"/>
      <c r="C990" s="34"/>
      <c r="D990" s="4"/>
      <c r="E990" s="4"/>
      <c r="F990" s="4"/>
      <c r="G990" s="4"/>
      <c r="H990" s="4"/>
      <c r="I990" s="4"/>
      <c r="J990" s="4"/>
      <c r="K990" s="4"/>
      <c r="L990" s="4"/>
      <c r="M990" s="4"/>
      <c r="N990" s="4"/>
      <c r="P990" s="4"/>
      <c r="Q990" s="4"/>
      <c r="R990" s="4"/>
    </row>
    <row r="991" spans="1:18" ht="16.5" customHeight="1">
      <c r="A991" s="4"/>
      <c r="B991" s="4"/>
      <c r="C991" s="34"/>
      <c r="D991" s="4"/>
      <c r="E991" s="4"/>
      <c r="F991" s="4"/>
      <c r="G991" s="4"/>
      <c r="H991" s="4"/>
      <c r="I991" s="4"/>
      <c r="J991" s="4"/>
      <c r="K991" s="4"/>
      <c r="L991" s="4"/>
      <c r="M991" s="4"/>
      <c r="N991" s="4"/>
      <c r="P991" s="4"/>
      <c r="Q991" s="4"/>
      <c r="R991" s="4"/>
    </row>
    <row r="992" spans="1:18" ht="16.5" customHeight="1">
      <c r="A992" s="4"/>
      <c r="B992" s="4"/>
      <c r="C992" s="34"/>
      <c r="D992" s="4"/>
      <c r="E992" s="4"/>
      <c r="F992" s="4"/>
      <c r="G992" s="4"/>
      <c r="H992" s="4"/>
      <c r="I992" s="4"/>
      <c r="J992" s="4"/>
      <c r="K992" s="4"/>
      <c r="L992" s="4"/>
      <c r="M992" s="4"/>
      <c r="N992" s="4"/>
      <c r="P992" s="4"/>
      <c r="Q992" s="4"/>
      <c r="R992" s="4"/>
    </row>
    <row r="993" spans="1:18" ht="16.5" customHeight="1">
      <c r="A993" s="4"/>
      <c r="B993" s="4"/>
      <c r="C993" s="34"/>
      <c r="D993" s="4"/>
      <c r="E993" s="4"/>
      <c r="F993" s="4"/>
      <c r="G993" s="4"/>
      <c r="H993" s="4"/>
      <c r="I993" s="4"/>
      <c r="J993" s="4"/>
      <c r="K993" s="4"/>
      <c r="L993" s="4"/>
      <c r="M993" s="4"/>
      <c r="N993" s="4"/>
      <c r="P993" s="4"/>
      <c r="Q993" s="4"/>
      <c r="R993" s="4"/>
    </row>
    <row r="994" spans="1:18" ht="16.5" customHeight="1">
      <c r="A994" s="4"/>
      <c r="B994" s="4"/>
      <c r="C994" s="34"/>
      <c r="D994" s="4"/>
      <c r="E994" s="4"/>
      <c r="F994" s="4"/>
      <c r="G994" s="4"/>
      <c r="H994" s="4"/>
      <c r="I994" s="4"/>
      <c r="J994" s="4"/>
      <c r="K994" s="4"/>
      <c r="L994" s="4"/>
      <c r="M994" s="4"/>
      <c r="N994" s="4"/>
      <c r="P994" s="4"/>
      <c r="Q994" s="4"/>
      <c r="R994" s="4"/>
    </row>
    <row r="995" spans="1:18" ht="16.5" customHeight="1">
      <c r="A995" s="4"/>
      <c r="B995" s="4"/>
      <c r="C995" s="34"/>
      <c r="D995" s="4"/>
      <c r="E995" s="4"/>
      <c r="F995" s="4"/>
      <c r="G995" s="4"/>
      <c r="H995" s="4"/>
      <c r="I995" s="4"/>
      <c r="J995" s="4"/>
      <c r="K995" s="4"/>
      <c r="L995" s="4"/>
      <c r="M995" s="4"/>
      <c r="N995" s="4"/>
      <c r="P995" s="4"/>
      <c r="Q995" s="4"/>
      <c r="R995" s="4"/>
    </row>
    <row r="996" spans="1:18" ht="16.5" customHeight="1">
      <c r="A996" s="4"/>
      <c r="B996" s="4"/>
      <c r="C996" s="34"/>
      <c r="D996" s="4"/>
      <c r="E996" s="4"/>
      <c r="F996" s="4"/>
      <c r="G996" s="4"/>
      <c r="H996" s="4"/>
      <c r="I996" s="4"/>
      <c r="J996" s="4"/>
      <c r="K996" s="4"/>
      <c r="L996" s="4"/>
      <c r="M996" s="4"/>
      <c r="N996" s="4"/>
      <c r="P996" s="4"/>
      <c r="Q996" s="4"/>
      <c r="R996" s="4"/>
    </row>
    <row r="997" spans="1:18" ht="16.5" customHeight="1">
      <c r="A997" s="4"/>
      <c r="B997" s="4"/>
      <c r="C997" s="34"/>
      <c r="D997" s="4"/>
      <c r="E997" s="4"/>
      <c r="F997" s="4"/>
      <c r="G997" s="4"/>
      <c r="H997" s="4"/>
      <c r="I997" s="4"/>
      <c r="J997" s="4"/>
      <c r="K997" s="4"/>
      <c r="L997" s="4"/>
      <c r="M997" s="4"/>
      <c r="N997" s="4"/>
      <c r="P997" s="4"/>
      <c r="Q997" s="4"/>
      <c r="R997" s="4"/>
    </row>
    <row r="998" spans="1:18" ht="16.5" customHeight="1">
      <c r="A998" s="4"/>
      <c r="B998" s="4"/>
      <c r="C998" s="34"/>
      <c r="D998" s="4"/>
      <c r="E998" s="4"/>
      <c r="F998" s="4"/>
      <c r="G998" s="4"/>
      <c r="H998" s="4"/>
      <c r="I998" s="4"/>
      <c r="J998" s="4"/>
      <c r="K998" s="4"/>
      <c r="L998" s="4"/>
      <c r="M998" s="4"/>
      <c r="N998" s="4"/>
      <c r="P998" s="4"/>
      <c r="Q998" s="4"/>
      <c r="R998" s="4"/>
    </row>
    <row r="999" spans="1:18" ht="16.5" customHeight="1">
      <c r="A999" s="4"/>
      <c r="B999" s="4"/>
      <c r="C999" s="34"/>
      <c r="D999" s="4"/>
      <c r="E999" s="4"/>
      <c r="F999" s="4"/>
      <c r="G999" s="4"/>
      <c r="H999" s="4"/>
      <c r="I999" s="4"/>
      <c r="J999" s="4"/>
      <c r="K999" s="4"/>
      <c r="L999" s="4"/>
      <c r="M999" s="4"/>
      <c r="N999" s="4"/>
      <c r="P999" s="4"/>
      <c r="Q999" s="4"/>
      <c r="R999" s="4"/>
    </row>
    <row r="1000" spans="1:18" ht="16.5" customHeight="1">
      <c r="A1000" s="4"/>
      <c r="B1000" s="4"/>
      <c r="C1000" s="34"/>
      <c r="D1000" s="4"/>
      <c r="E1000" s="4"/>
      <c r="F1000" s="4"/>
      <c r="G1000" s="4"/>
      <c r="H1000" s="4"/>
      <c r="I1000" s="4"/>
      <c r="J1000" s="4"/>
      <c r="K1000" s="4"/>
      <c r="L1000" s="4"/>
      <c r="M1000" s="4"/>
      <c r="N1000" s="4"/>
      <c r="P1000" s="4"/>
      <c r="Q1000" s="4"/>
      <c r="R1000" s="4"/>
    </row>
    <row r="1001" spans="1:18" ht="16.5" customHeight="1">
      <c r="A1001" s="4"/>
      <c r="B1001" s="4"/>
      <c r="C1001" s="34"/>
      <c r="D1001" s="4"/>
      <c r="E1001" s="4"/>
      <c r="F1001" s="4"/>
      <c r="G1001" s="4"/>
      <c r="H1001" s="4"/>
      <c r="I1001" s="4"/>
      <c r="J1001" s="4"/>
      <c r="K1001" s="4"/>
      <c r="L1001" s="4"/>
      <c r="M1001" s="4"/>
      <c r="N1001" s="4"/>
      <c r="P1001" s="4"/>
      <c r="Q1001" s="4"/>
      <c r="R1001" s="4"/>
    </row>
  </sheetData>
  <mergeCells count="51">
    <mergeCell ref="C17:C19"/>
    <mergeCell ref="H6:H7"/>
    <mergeCell ref="F6:F7"/>
    <mergeCell ref="E6:E7"/>
    <mergeCell ref="A4:A7"/>
    <mergeCell ref="B4:B7"/>
    <mergeCell ref="C4:C7"/>
    <mergeCell ref="D4:D7"/>
    <mergeCell ref="D35:D37"/>
    <mergeCell ref="D38:D40"/>
    <mergeCell ref="D14:D16"/>
    <mergeCell ref="D17:D19"/>
    <mergeCell ref="D20:D22"/>
    <mergeCell ref="D32:D34"/>
    <mergeCell ref="D23:D25"/>
    <mergeCell ref="A1:O1"/>
    <mergeCell ref="E4:L5"/>
    <mergeCell ref="L6:L7"/>
    <mergeCell ref="C29:C31"/>
    <mergeCell ref="D29:D31"/>
    <mergeCell ref="D26:D28"/>
    <mergeCell ref="A29:A31"/>
    <mergeCell ref="D8:D10"/>
    <mergeCell ref="A8:A10"/>
    <mergeCell ref="C8:C10"/>
    <mergeCell ref="A14:A16"/>
    <mergeCell ref="N3:O3"/>
    <mergeCell ref="I6:I7"/>
    <mergeCell ref="J6:J7"/>
    <mergeCell ref="M4:M7"/>
    <mergeCell ref="N4:N7"/>
    <mergeCell ref="O4:O7"/>
    <mergeCell ref="K6:K7"/>
    <mergeCell ref="C14:C16"/>
    <mergeCell ref="C38:C40"/>
    <mergeCell ref="A38:A40"/>
    <mergeCell ref="A32:A34"/>
    <mergeCell ref="A35:A37"/>
    <mergeCell ref="C32:C34"/>
    <mergeCell ref="C20:C22"/>
    <mergeCell ref="A20:A22"/>
    <mergeCell ref="A2:O2"/>
    <mergeCell ref="A17:A19"/>
    <mergeCell ref="C35:C37"/>
    <mergeCell ref="C26:C28"/>
    <mergeCell ref="A26:A28"/>
    <mergeCell ref="A11:A13"/>
    <mergeCell ref="C11:C13"/>
    <mergeCell ref="D11:D13"/>
    <mergeCell ref="A23:A25"/>
    <mergeCell ref="C23:C25"/>
  </mergeCells>
  <phoneticPr fontId="38" type="noConversion"/>
  <pageMargins left="0.63" right="0.36" top="0.75" bottom="0.67" header="0.3" footer="0.3"/>
  <pageSetup paperSize="9" firstPageNumber="83" orientation="landscape" useFirstPageNumber="1" verticalDpi="0"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4"/>
  <sheetViews>
    <sheetView workbookViewId="0">
      <selection activeCell="A2" sqref="A2:O2"/>
    </sheetView>
  </sheetViews>
  <sheetFormatPr defaultColWidth="13.44140625" defaultRowHeight="15" customHeight="1"/>
  <cols>
    <col min="1" max="1" width="5.33203125" customWidth="1"/>
    <col min="2" max="2" width="12.5546875" customWidth="1"/>
    <col min="3" max="3" width="6.109375" customWidth="1"/>
    <col min="4" max="4" width="11.88671875" customWidth="1"/>
    <col min="5" max="5" width="9.6640625" customWidth="1"/>
    <col min="6" max="6" width="6" customWidth="1"/>
    <col min="7" max="7" width="8.109375" hidden="1" customWidth="1"/>
    <col min="8" max="8" width="8" customWidth="1"/>
    <col min="9" max="10" width="7.77734375" customWidth="1"/>
    <col min="11" max="11" width="8.109375" customWidth="1"/>
    <col min="12" max="12" width="9.33203125" customWidth="1"/>
    <col min="13" max="13" width="9.109375" customWidth="1"/>
    <col min="14" max="14" width="9" customWidth="1"/>
    <col min="15" max="15" width="8.33203125" customWidth="1"/>
    <col min="16" max="18" width="0" hidden="1" customWidth="1"/>
    <col min="19" max="26" width="8" customWidth="1"/>
  </cols>
  <sheetData>
    <row r="1" spans="1:26" ht="33" customHeight="1">
      <c r="A1" s="660" t="s">
        <v>605</v>
      </c>
      <c r="B1" s="661"/>
      <c r="C1" s="661"/>
      <c r="D1" s="661"/>
      <c r="E1" s="661"/>
      <c r="F1" s="661"/>
      <c r="G1" s="661"/>
      <c r="H1" s="661"/>
      <c r="I1" s="661"/>
      <c r="J1" s="661"/>
      <c r="K1" s="661"/>
      <c r="L1" s="661"/>
      <c r="M1" s="661"/>
      <c r="N1" s="661"/>
      <c r="O1" s="661"/>
      <c r="P1" s="4"/>
      <c r="Q1" s="121">
        <v>0</v>
      </c>
      <c r="R1" s="122">
        <f>LUONGNGAY!J2</f>
        <v>1390000</v>
      </c>
    </row>
    <row r="2" spans="1:26" ht="15.75" customHeight="1">
      <c r="A2" s="622" t="s">
        <v>633</v>
      </c>
      <c r="B2" s="622"/>
      <c r="C2" s="622"/>
      <c r="D2" s="622"/>
      <c r="E2" s="622"/>
      <c r="F2" s="622"/>
      <c r="G2" s="622"/>
      <c r="H2" s="622"/>
      <c r="I2" s="622"/>
      <c r="J2" s="622"/>
      <c r="K2" s="622"/>
      <c r="L2" s="622"/>
      <c r="M2" s="622"/>
      <c r="N2" s="622"/>
      <c r="O2" s="622"/>
      <c r="P2" s="4"/>
      <c r="Q2" s="121"/>
      <c r="R2" s="122"/>
    </row>
    <row r="3" spans="1:26" ht="21" customHeight="1">
      <c r="A3" s="88"/>
      <c r="B3" s="88"/>
      <c r="C3" s="89"/>
      <c r="D3" s="88"/>
      <c r="E3" s="88"/>
      <c r="F3" s="88"/>
      <c r="G3" s="88"/>
      <c r="H3" s="88"/>
      <c r="I3" s="88"/>
      <c r="J3" s="88"/>
      <c r="K3" s="88"/>
      <c r="L3" s="88"/>
      <c r="M3" s="91"/>
      <c r="N3" s="632" t="s">
        <v>231</v>
      </c>
      <c r="O3" s="633"/>
      <c r="P3" s="4"/>
      <c r="Q3" s="4"/>
      <c r="R3" s="4"/>
    </row>
    <row r="4" spans="1:26" s="591" customFormat="1" ht="11.25" customHeight="1">
      <c r="A4" s="655" t="s">
        <v>189</v>
      </c>
      <c r="B4" s="617" t="s">
        <v>235</v>
      </c>
      <c r="C4" s="617" t="s">
        <v>236</v>
      </c>
      <c r="D4" s="617" t="s">
        <v>310</v>
      </c>
      <c r="E4" s="649" t="s">
        <v>211</v>
      </c>
      <c r="F4" s="650"/>
      <c r="G4" s="650"/>
      <c r="H4" s="650"/>
      <c r="I4" s="650"/>
      <c r="J4" s="650"/>
      <c r="K4" s="650"/>
      <c r="L4" s="651"/>
      <c r="M4" s="617" t="s">
        <v>629</v>
      </c>
      <c r="N4" s="617" t="s">
        <v>241</v>
      </c>
      <c r="O4" s="617" t="s">
        <v>242</v>
      </c>
      <c r="P4" s="96" t="s">
        <v>214</v>
      </c>
      <c r="Q4" s="96" t="s">
        <v>214</v>
      </c>
      <c r="R4" s="98" t="s">
        <v>243</v>
      </c>
    </row>
    <row r="5" spans="1:26" s="591" customFormat="1" ht="15" customHeight="1">
      <c r="A5" s="648"/>
      <c r="B5" s="648"/>
      <c r="C5" s="648"/>
      <c r="D5" s="648"/>
      <c r="E5" s="652"/>
      <c r="F5" s="653"/>
      <c r="G5" s="653"/>
      <c r="H5" s="653"/>
      <c r="I5" s="653"/>
      <c r="J5" s="653"/>
      <c r="K5" s="653"/>
      <c r="L5" s="654"/>
      <c r="M5" s="648"/>
      <c r="N5" s="648"/>
      <c r="O5" s="648"/>
      <c r="P5" s="103" t="s">
        <v>244</v>
      </c>
      <c r="Q5" s="103" t="s">
        <v>245</v>
      </c>
      <c r="R5" s="105" t="s">
        <v>246</v>
      </c>
      <c r="U5" s="161" t="s">
        <v>311</v>
      </c>
    </row>
    <row r="6" spans="1:26" s="591" customFormat="1" ht="16.5" customHeight="1">
      <c r="A6" s="648"/>
      <c r="B6" s="648"/>
      <c r="C6" s="648"/>
      <c r="D6" s="648"/>
      <c r="E6" s="617" t="s">
        <v>219</v>
      </c>
      <c r="F6" s="617" t="s">
        <v>220</v>
      </c>
      <c r="G6" s="592" t="s">
        <v>221</v>
      </c>
      <c r="H6" s="617" t="s">
        <v>7</v>
      </c>
      <c r="I6" s="617" t="s">
        <v>14</v>
      </c>
      <c r="J6" s="617" t="s">
        <v>11</v>
      </c>
      <c r="K6" s="617" t="s">
        <v>249</v>
      </c>
      <c r="L6" s="617" t="s">
        <v>198</v>
      </c>
      <c r="M6" s="648"/>
      <c r="N6" s="648"/>
      <c r="O6" s="648"/>
      <c r="P6" s="593">
        <f>'He so chung'!D18</f>
        <v>5346.1538461538457</v>
      </c>
      <c r="Q6" s="593">
        <f>'He so chung'!D19</f>
        <v>1336.5384615384617</v>
      </c>
      <c r="R6" s="594"/>
    </row>
    <row r="7" spans="1:26" s="591" customFormat="1" ht="16.5" customHeight="1">
      <c r="A7" s="647"/>
      <c r="B7" s="647"/>
      <c r="C7" s="647"/>
      <c r="D7" s="647"/>
      <c r="E7" s="647"/>
      <c r="F7" s="647"/>
      <c r="G7" s="596">
        <f>$Q$1</f>
        <v>0</v>
      </c>
      <c r="H7" s="647"/>
      <c r="I7" s="647"/>
      <c r="J7" s="647"/>
      <c r="K7" s="647"/>
      <c r="L7" s="647"/>
      <c r="M7" s="647"/>
      <c r="N7" s="647"/>
      <c r="O7" s="647"/>
      <c r="P7" s="597">
        <f>'He so chung'!D21</f>
        <v>5346.1538461538457</v>
      </c>
      <c r="Q7" s="597">
        <f>'He so chung'!D22</f>
        <v>801.92307692307691</v>
      </c>
      <c r="R7" s="595"/>
    </row>
    <row r="8" spans="1:26" s="492" customFormat="1" ht="18.75" customHeight="1">
      <c r="A8" s="640">
        <v>1</v>
      </c>
      <c r="B8" s="561" t="s">
        <v>199</v>
      </c>
      <c r="C8" s="640" t="s">
        <v>250</v>
      </c>
      <c r="D8" s="640" t="s">
        <v>251</v>
      </c>
      <c r="E8" s="289" t="e">
        <f>'V.1TRICH DO-NT'!E8*0.7</f>
        <v>#VALUE!</v>
      </c>
      <c r="F8" s="289">
        <f>'V.1TRICH DO-NT'!F8*0.7</f>
        <v>0</v>
      </c>
      <c r="G8" s="289">
        <f>'V.1TRICH DO-NT'!G8*0.7</f>
        <v>0</v>
      </c>
      <c r="H8" s="289">
        <f>'V.1TRICH DO-NT'!H8*0.7</f>
        <v>924.03070487179502</v>
      </c>
      <c r="I8" s="289">
        <f>'V.1TRICH DO-NT'!I8*0.7</f>
        <v>1467.3657600000004</v>
      </c>
      <c r="J8" s="289">
        <f>'V.1TRICH DO-NT'!J8*0.7</f>
        <v>1669.8751999999999</v>
      </c>
      <c r="K8" s="289">
        <f>'V.1TRICH DO-NT'!K8*0.7</f>
        <v>0</v>
      </c>
      <c r="L8" s="576" t="e">
        <f>SUM(E8:K8)</f>
        <v>#VALUE!</v>
      </c>
      <c r="M8" s="498" t="e">
        <f>L8*'He so chung'!$D$15/100</f>
        <v>#VALUE!</v>
      </c>
      <c r="N8" s="577" t="e">
        <f>M8+L8</f>
        <v>#VALUE!</v>
      </c>
      <c r="O8" s="289">
        <f>'V.1TRICH DO-NT'!O8*0.7</f>
        <v>22453.846153846152</v>
      </c>
      <c r="P8" s="185">
        <f>'V.1TRICH DO-NT'!P8*0.7</f>
        <v>17963.076923076918</v>
      </c>
      <c r="Q8" s="185">
        <f>'V.1TRICH DO-NT'!Q8*0.7</f>
        <v>4490.7692307692314</v>
      </c>
      <c r="R8" s="578">
        <f>'V.1TRICH DO-NT'!R8*0.7</f>
        <v>3.36</v>
      </c>
      <c r="S8" s="546"/>
      <c r="T8" s="546"/>
      <c r="U8" s="546"/>
      <c r="V8" s="546"/>
      <c r="W8" s="546"/>
      <c r="X8" s="546"/>
      <c r="Y8" s="546"/>
      <c r="Z8" s="546"/>
    </row>
    <row r="9" spans="1:26" s="492" customFormat="1" ht="18.75" customHeight="1">
      <c r="A9" s="641"/>
      <c r="B9" s="561" t="s">
        <v>202</v>
      </c>
      <c r="C9" s="641"/>
      <c r="D9" s="641"/>
      <c r="E9" s="289" t="e">
        <f>'V.1TRICH DO-NT'!E9*0.7</f>
        <v>#VALUE!</v>
      </c>
      <c r="F9" s="289">
        <f>'V.1TRICH DO-NT'!F9*0.7</f>
        <v>0</v>
      </c>
      <c r="G9" s="289">
        <f>'V.1TRICH DO-NT'!G9*0.7</f>
        <v>0</v>
      </c>
      <c r="H9" s="289">
        <f>'V.1TRICH DO-NT'!H9*0.7</f>
        <v>145.78701854410255</v>
      </c>
      <c r="I9" s="289">
        <f>'V.1TRICH DO-NT'!I9*0.7</f>
        <v>6760.4302079999989</v>
      </c>
      <c r="J9" s="289">
        <f>'V.1TRICH DO-NT'!J9*0.7</f>
        <v>411.36995200000001</v>
      </c>
      <c r="K9" s="289">
        <f>'V.1TRICH DO-NT'!K9*0.7</f>
        <v>627.86075520000009</v>
      </c>
      <c r="L9" s="576" t="e">
        <f>SUM(E9:K9)</f>
        <v>#VALUE!</v>
      </c>
      <c r="M9" s="498" t="e">
        <f>L9*'He so chung'!$D$16/100</f>
        <v>#VALUE!</v>
      </c>
      <c r="N9" s="577" t="e">
        <f>M9+L9</f>
        <v>#VALUE!</v>
      </c>
      <c r="O9" s="289">
        <f>'V.1TRICH DO-NT'!O9*0.7</f>
        <v>4131.5076923076922</v>
      </c>
      <c r="P9" s="180">
        <f>'V.1TRICH DO-NT'!P9*0.7</f>
        <v>3592.6153846153838</v>
      </c>
      <c r="Q9" s="180">
        <f>'V.1TRICH DO-NT'!Q9*0.7</f>
        <v>538.89230769230767</v>
      </c>
      <c r="R9" s="321">
        <f>'V.1TRICH DO-NT'!R9*0.7</f>
        <v>0.67199999999999993</v>
      </c>
      <c r="S9" s="546"/>
      <c r="T9" s="546"/>
      <c r="U9" s="546"/>
      <c r="V9" s="546"/>
      <c r="W9" s="546"/>
      <c r="X9" s="546"/>
      <c r="Y9" s="546"/>
      <c r="Z9" s="546"/>
    </row>
    <row r="10" spans="1:26" s="492" customFormat="1" ht="18.75" customHeight="1">
      <c r="A10" s="641"/>
      <c r="B10" s="178" t="s">
        <v>198</v>
      </c>
      <c r="C10" s="641"/>
      <c r="D10" s="641"/>
      <c r="E10" s="233" t="e">
        <f t="shared" ref="E10:O10" si="0">E8+E9</f>
        <v>#VALUE!</v>
      </c>
      <c r="F10" s="233">
        <f t="shared" si="0"/>
        <v>0</v>
      </c>
      <c r="G10" s="233">
        <f t="shared" si="0"/>
        <v>0</v>
      </c>
      <c r="H10" s="233">
        <f t="shared" si="0"/>
        <v>1069.8177234158975</v>
      </c>
      <c r="I10" s="233">
        <f t="shared" si="0"/>
        <v>8227.7959679999985</v>
      </c>
      <c r="J10" s="233">
        <f t="shared" si="0"/>
        <v>2081.245152</v>
      </c>
      <c r="K10" s="233">
        <f t="shared" si="0"/>
        <v>627.86075520000009</v>
      </c>
      <c r="L10" s="579" t="e">
        <f t="shared" si="0"/>
        <v>#VALUE!</v>
      </c>
      <c r="M10" s="579" t="e">
        <f t="shared" si="0"/>
        <v>#VALUE!</v>
      </c>
      <c r="N10" s="579" t="e">
        <f t="shared" si="0"/>
        <v>#VALUE!</v>
      </c>
      <c r="O10" s="233">
        <f t="shared" si="0"/>
        <v>26585.353846153845</v>
      </c>
      <c r="P10" s="546"/>
      <c r="Q10" s="546"/>
      <c r="R10" s="546"/>
      <c r="S10" s="546"/>
      <c r="T10" s="546"/>
      <c r="U10" s="546"/>
      <c r="V10" s="546"/>
      <c r="W10" s="546"/>
      <c r="X10" s="546"/>
      <c r="Y10" s="546"/>
      <c r="Z10" s="546"/>
    </row>
    <row r="11" spans="1:26" s="492" customFormat="1" ht="18.75" customHeight="1">
      <c r="A11" s="640">
        <v>2</v>
      </c>
      <c r="B11" s="561" t="s">
        <v>199</v>
      </c>
      <c r="C11" s="640" t="s">
        <v>250</v>
      </c>
      <c r="D11" s="640" t="s">
        <v>256</v>
      </c>
      <c r="E11" s="289" t="e">
        <f>'V.1TRICH DO-NT'!E11*0.7</f>
        <v>#VALUE!</v>
      </c>
      <c r="F11" s="289">
        <f>'V.1TRICH DO-NT'!F11*0.7</f>
        <v>0</v>
      </c>
      <c r="G11" s="289">
        <f>'V.1TRICH DO-NT'!G11*0.7</f>
        <v>0</v>
      </c>
      <c r="H11" s="289">
        <f>'V.1TRICH DO-NT'!H11*0.7</f>
        <v>1097.2864620352568</v>
      </c>
      <c r="I11" s="289">
        <f>'V.1TRICH DO-NT'!I11*0.7</f>
        <v>1742.4968400000007</v>
      </c>
      <c r="J11" s="289">
        <f>'V.1TRICH DO-NT'!J11*0.7</f>
        <v>1982.9768000000001</v>
      </c>
      <c r="K11" s="289">
        <f>'V.1TRICH DO-NT'!K11*0.7</f>
        <v>0</v>
      </c>
      <c r="L11" s="576" t="e">
        <f>SUM(E11:K11)</f>
        <v>#VALUE!</v>
      </c>
      <c r="M11" s="498" t="e">
        <f>L11*'He so chung'!$D$15/100</f>
        <v>#VALUE!</v>
      </c>
      <c r="N11" s="577" t="e">
        <f>M11+L11</f>
        <v>#VALUE!</v>
      </c>
      <c r="O11" s="289">
        <f>'V.1TRICH DO-NT'!O11*0.7</f>
        <v>26663.942307692309</v>
      </c>
      <c r="P11" s="185">
        <f>'V.1TRICH DO-NT'!P11*0.7</f>
        <v>21331.153846153848</v>
      </c>
      <c r="Q11" s="185">
        <f>'V.1TRICH DO-NT'!Q11*0.7</f>
        <v>5332.7884615384628</v>
      </c>
      <c r="R11" s="578">
        <f>'V.1TRICH DO-NT'!R11*0.7</f>
        <v>3.9900000000000007</v>
      </c>
      <c r="S11" s="546"/>
      <c r="T11" s="546"/>
      <c r="U11" s="546"/>
      <c r="V11" s="546"/>
      <c r="W11" s="546"/>
      <c r="X11" s="546"/>
      <c r="Y11" s="546"/>
      <c r="Z11" s="546"/>
    </row>
    <row r="12" spans="1:26" s="492" customFormat="1" ht="18.75" customHeight="1">
      <c r="A12" s="641"/>
      <c r="B12" s="561" t="s">
        <v>202</v>
      </c>
      <c r="C12" s="641"/>
      <c r="D12" s="641"/>
      <c r="E12" s="289" t="e">
        <f>'V.1TRICH DO-NT'!E12*0.7</f>
        <v>#VALUE!</v>
      </c>
      <c r="F12" s="289">
        <f>'V.1TRICH DO-NT'!F12*0.7</f>
        <v>0</v>
      </c>
      <c r="G12" s="289">
        <f>'V.1TRICH DO-NT'!G12*0.7</f>
        <v>0</v>
      </c>
      <c r="H12" s="289">
        <f>'V.1TRICH DO-NT'!H12*0.7</f>
        <v>173.12208452112182</v>
      </c>
      <c r="I12" s="289">
        <f>'V.1TRICH DO-NT'!I12*0.7</f>
        <v>8028.0108719999998</v>
      </c>
      <c r="J12" s="289">
        <f>'V.1TRICH DO-NT'!J12*0.7</f>
        <v>488.50181800000013</v>
      </c>
      <c r="K12" s="289">
        <f>'V.1TRICH DO-NT'!K12*0.7</f>
        <v>745.5846468000002</v>
      </c>
      <c r="L12" s="576" t="e">
        <f>SUM(E12:K12)</f>
        <v>#VALUE!</v>
      </c>
      <c r="M12" s="498" t="e">
        <f>L12*'He so chung'!$D$16/100</f>
        <v>#VALUE!</v>
      </c>
      <c r="N12" s="577" t="e">
        <f>M12+L12</f>
        <v>#VALUE!</v>
      </c>
      <c r="O12" s="289">
        <f>'V.1TRICH DO-NT'!O12*0.7</f>
        <v>4906.165384615384</v>
      </c>
      <c r="P12" s="180">
        <f>'V.1TRICH DO-NT'!P12*0.7</f>
        <v>4266.2307692307695</v>
      </c>
      <c r="Q12" s="180">
        <f>'V.1TRICH DO-NT'!Q12*0.7</f>
        <v>639.93461538461543</v>
      </c>
      <c r="R12" s="321">
        <f>'V.1TRICH DO-NT'!R12*0.7</f>
        <v>0.79800000000000004</v>
      </c>
      <c r="S12" s="546"/>
      <c r="T12" s="546"/>
      <c r="U12" s="546"/>
      <c r="V12" s="546"/>
      <c r="W12" s="546"/>
      <c r="X12" s="546"/>
      <c r="Y12" s="546"/>
      <c r="Z12" s="546"/>
    </row>
    <row r="13" spans="1:26" s="492" customFormat="1" ht="18.75" customHeight="1">
      <c r="A13" s="641"/>
      <c r="B13" s="178" t="s">
        <v>198</v>
      </c>
      <c r="C13" s="641"/>
      <c r="D13" s="641"/>
      <c r="E13" s="233" t="e">
        <f t="shared" ref="E13:O13" si="1">E11+E12</f>
        <v>#VALUE!</v>
      </c>
      <c r="F13" s="233">
        <f t="shared" si="1"/>
        <v>0</v>
      </c>
      <c r="G13" s="233">
        <f t="shared" si="1"/>
        <v>0</v>
      </c>
      <c r="H13" s="233">
        <f t="shared" si="1"/>
        <v>1270.4085465563787</v>
      </c>
      <c r="I13" s="233">
        <f t="shared" si="1"/>
        <v>9770.5077120000005</v>
      </c>
      <c r="J13" s="233">
        <f t="shared" si="1"/>
        <v>2471.4786180000001</v>
      </c>
      <c r="K13" s="233">
        <f t="shared" si="1"/>
        <v>745.5846468000002</v>
      </c>
      <c r="L13" s="579" t="e">
        <f t="shared" si="1"/>
        <v>#VALUE!</v>
      </c>
      <c r="M13" s="579" t="e">
        <f t="shared" si="1"/>
        <v>#VALUE!</v>
      </c>
      <c r="N13" s="579" t="e">
        <f t="shared" si="1"/>
        <v>#VALUE!</v>
      </c>
      <c r="O13" s="233">
        <f t="shared" si="1"/>
        <v>31570.107692307691</v>
      </c>
      <c r="P13" s="546"/>
      <c r="Q13" s="546"/>
      <c r="R13" s="546"/>
      <c r="S13" s="546"/>
      <c r="T13" s="546"/>
      <c r="U13" s="546"/>
      <c r="V13" s="546"/>
      <c r="W13" s="546"/>
      <c r="X13" s="546"/>
      <c r="Y13" s="546"/>
      <c r="Z13" s="546"/>
    </row>
    <row r="14" spans="1:26" s="492" customFormat="1" ht="18.75" customHeight="1">
      <c r="A14" s="640">
        <v>3</v>
      </c>
      <c r="B14" s="561" t="s">
        <v>199</v>
      </c>
      <c r="C14" s="640" t="s">
        <v>250</v>
      </c>
      <c r="D14" s="640" t="s">
        <v>262</v>
      </c>
      <c r="E14" s="289" t="e">
        <f>'V.1TRICH DO-NT'!E14*0.7</f>
        <v>#VALUE!</v>
      </c>
      <c r="F14" s="289">
        <f>'V.1TRICH DO-NT'!F14*0.7</f>
        <v>0</v>
      </c>
      <c r="G14" s="289">
        <f>'V.1TRICH DO-NT'!G14*0.7</f>
        <v>0</v>
      </c>
      <c r="H14" s="289">
        <f>'V.1TRICH DO-NT'!H14*0.7</f>
        <v>1169.4763608533656</v>
      </c>
      <c r="I14" s="289">
        <f>'V.1TRICH DO-NT'!I14*0.7</f>
        <v>1857.1347900000005</v>
      </c>
      <c r="J14" s="289">
        <f>'V.1TRICH DO-NT'!J14*0.7</f>
        <v>2113.4357999999997</v>
      </c>
      <c r="K14" s="289">
        <f>'V.1TRICH DO-NT'!K14*0.7</f>
        <v>0</v>
      </c>
      <c r="L14" s="576" t="e">
        <f>SUM(E14:K14)</f>
        <v>#VALUE!</v>
      </c>
      <c r="M14" s="498" t="e">
        <f>L14*'He so chung'!$D$15/100</f>
        <v>#VALUE!</v>
      </c>
      <c r="N14" s="577" t="e">
        <f>M14+L14</f>
        <v>#VALUE!</v>
      </c>
      <c r="O14" s="289">
        <f>'V.1TRICH DO-NT'!O14*0.7</f>
        <v>28418.149038461535</v>
      </c>
      <c r="P14" s="185">
        <f>'V.1TRICH DO-NT'!P14*0.7</f>
        <v>22734.519230769227</v>
      </c>
      <c r="Q14" s="185">
        <f>'V.1TRICH DO-NT'!Q14*0.7</f>
        <v>5683.6298076923085</v>
      </c>
      <c r="R14" s="578">
        <f>'V.1TRICH DO-NT'!R14*0.7</f>
        <v>4.2524999999999995</v>
      </c>
      <c r="S14" s="546"/>
      <c r="T14" s="546"/>
      <c r="U14" s="546"/>
      <c r="V14" s="546"/>
      <c r="W14" s="546"/>
      <c r="X14" s="546"/>
      <c r="Y14" s="546"/>
      <c r="Z14" s="546"/>
    </row>
    <row r="15" spans="1:26" s="492" customFormat="1" ht="18.75" customHeight="1">
      <c r="A15" s="641"/>
      <c r="B15" s="561" t="s">
        <v>202</v>
      </c>
      <c r="C15" s="641"/>
      <c r="D15" s="641"/>
      <c r="E15" s="289" t="e">
        <f>'V.1TRICH DO-NT'!E15*0.7</f>
        <v>#VALUE!</v>
      </c>
      <c r="F15" s="289">
        <f>'V.1TRICH DO-NT'!F15*0.7</f>
        <v>0</v>
      </c>
      <c r="G15" s="289">
        <f>'V.1TRICH DO-NT'!G15*0.7</f>
        <v>0</v>
      </c>
      <c r="H15" s="289">
        <f>'V.1TRICH DO-NT'!H15*0.7</f>
        <v>182.23377318012822</v>
      </c>
      <c r="I15" s="289">
        <f>'V.1TRICH DO-NT'!I15*0.7</f>
        <v>8450.5377600000011</v>
      </c>
      <c r="J15" s="289">
        <f>'V.1TRICH DO-NT'!J15*0.7</f>
        <v>514.21244000000013</v>
      </c>
      <c r="K15" s="289">
        <f>'V.1TRICH DO-NT'!K15*0.7</f>
        <v>784.82594400000016</v>
      </c>
      <c r="L15" s="576" t="e">
        <f>SUM(E15:K15)</f>
        <v>#VALUE!</v>
      </c>
      <c r="M15" s="498" t="e">
        <f>L15*'He so chung'!$D$16/100</f>
        <v>#VALUE!</v>
      </c>
      <c r="N15" s="577" t="e">
        <f>M15+L15</f>
        <v>#VALUE!</v>
      </c>
      <c r="O15" s="289">
        <f>'V.1TRICH DO-NT'!O15*0.7</f>
        <v>5164.3846153846152</v>
      </c>
      <c r="P15" s="180">
        <f>'V.1TRICH DO-NT'!P15*0.7</f>
        <v>4490.7692307692314</v>
      </c>
      <c r="Q15" s="180">
        <f>'V.1TRICH DO-NT'!Q15*0.7</f>
        <v>673.61538461538464</v>
      </c>
      <c r="R15" s="321">
        <f>'V.1TRICH DO-NT'!R15*0.7</f>
        <v>0.84000000000000008</v>
      </c>
      <c r="S15" s="546"/>
      <c r="T15" s="546"/>
      <c r="U15" s="546"/>
      <c r="V15" s="546"/>
      <c r="W15" s="546"/>
      <c r="X15" s="546"/>
      <c r="Y15" s="546"/>
      <c r="Z15" s="546"/>
    </row>
    <row r="16" spans="1:26" s="492" customFormat="1" ht="18.75" customHeight="1">
      <c r="A16" s="641"/>
      <c r="B16" s="178" t="s">
        <v>198</v>
      </c>
      <c r="C16" s="641"/>
      <c r="D16" s="641"/>
      <c r="E16" s="233" t="e">
        <f t="shared" ref="E16:O16" si="2">E14+E15</f>
        <v>#VALUE!</v>
      </c>
      <c r="F16" s="233">
        <f t="shared" si="2"/>
        <v>0</v>
      </c>
      <c r="G16" s="233">
        <f t="shared" si="2"/>
        <v>0</v>
      </c>
      <c r="H16" s="233">
        <f t="shared" si="2"/>
        <v>1351.7101340334939</v>
      </c>
      <c r="I16" s="233">
        <f t="shared" si="2"/>
        <v>10307.672550000001</v>
      </c>
      <c r="J16" s="233">
        <f t="shared" si="2"/>
        <v>2627.64824</v>
      </c>
      <c r="K16" s="233">
        <f t="shared" si="2"/>
        <v>784.82594400000016</v>
      </c>
      <c r="L16" s="579" t="e">
        <f t="shared" si="2"/>
        <v>#VALUE!</v>
      </c>
      <c r="M16" s="579" t="e">
        <f t="shared" si="2"/>
        <v>#VALUE!</v>
      </c>
      <c r="N16" s="579" t="e">
        <f t="shared" si="2"/>
        <v>#VALUE!</v>
      </c>
      <c r="O16" s="233">
        <f t="shared" si="2"/>
        <v>33582.533653846149</v>
      </c>
      <c r="P16" s="546"/>
      <c r="Q16" s="546"/>
      <c r="R16" s="546"/>
      <c r="S16" s="546"/>
      <c r="T16" s="546"/>
      <c r="U16" s="546"/>
      <c r="V16" s="546"/>
      <c r="W16" s="546"/>
      <c r="X16" s="546"/>
      <c r="Y16" s="546"/>
      <c r="Z16" s="546"/>
    </row>
    <row r="17" spans="1:26" s="492" customFormat="1" ht="18.75" customHeight="1">
      <c r="A17" s="640">
        <v>4</v>
      </c>
      <c r="B17" s="561" t="s">
        <v>199</v>
      </c>
      <c r="C17" s="640" t="s">
        <v>250</v>
      </c>
      <c r="D17" s="640" t="s">
        <v>266</v>
      </c>
      <c r="E17" s="289" t="e">
        <f>'V.1TRICH DO-NT'!E17*0.7</f>
        <v>#VALUE!</v>
      </c>
      <c r="F17" s="289">
        <f>'V.1TRICH DO-NT'!F17*0.7</f>
        <v>0</v>
      </c>
      <c r="G17" s="289">
        <f>'V.1TRICH DO-NT'!G17*0.7</f>
        <v>0</v>
      </c>
      <c r="H17" s="289">
        <f>'V.1TRICH DO-NT'!H17*0.7</f>
        <v>1422.1410067167469</v>
      </c>
      <c r="I17" s="289">
        <f>'V.1TRICH DO-NT'!I17*0.7</f>
        <v>2258.3676150000006</v>
      </c>
      <c r="J17" s="289">
        <f>'V.1TRICH DO-NT'!J17*0.7</f>
        <v>2570.0423000000001</v>
      </c>
      <c r="K17" s="289">
        <f>'V.1TRICH DO-NT'!K17*0.7</f>
        <v>0</v>
      </c>
      <c r="L17" s="576" t="e">
        <f>SUM(E17:K17)</f>
        <v>#VALUE!</v>
      </c>
      <c r="M17" s="498" t="e">
        <f>L17*'He so chung'!$D$15/100</f>
        <v>#VALUE!</v>
      </c>
      <c r="N17" s="577" t="e">
        <f>M17+L17</f>
        <v>#VALUE!</v>
      </c>
      <c r="O17" s="289">
        <f>'V.1TRICH DO-NT'!O17*0.7</f>
        <v>34557.872596153844</v>
      </c>
      <c r="P17" s="185">
        <f>'V.1TRICH DO-NT'!P17*0.7</f>
        <v>27646.298076923074</v>
      </c>
      <c r="Q17" s="185">
        <f>'V.1TRICH DO-NT'!Q17*0.7</f>
        <v>6911.5745192307704</v>
      </c>
      <c r="R17" s="578">
        <f>'V.1TRICH DO-NT'!R17*0.7</f>
        <v>5.1712499999999997</v>
      </c>
      <c r="S17" s="546"/>
      <c r="T17" s="546"/>
      <c r="U17" s="546"/>
      <c r="V17" s="546"/>
      <c r="W17" s="546"/>
      <c r="X17" s="546"/>
      <c r="Y17" s="546"/>
      <c r="Z17" s="546"/>
    </row>
    <row r="18" spans="1:26" s="492" customFormat="1" ht="18.75" customHeight="1">
      <c r="A18" s="641"/>
      <c r="B18" s="561" t="s">
        <v>202</v>
      </c>
      <c r="C18" s="641"/>
      <c r="D18" s="641"/>
      <c r="E18" s="289" t="e">
        <f>'V.1TRICH DO-NT'!E18*0.7</f>
        <v>#VALUE!</v>
      </c>
      <c r="F18" s="289">
        <f>'V.1TRICH DO-NT'!F18*0.7</f>
        <v>0</v>
      </c>
      <c r="G18" s="289">
        <f>'V.1TRICH DO-NT'!G18*0.7</f>
        <v>0</v>
      </c>
      <c r="H18" s="289">
        <f>'V.1TRICH DO-NT'!H18*0.7</f>
        <v>223.23637214565704</v>
      </c>
      <c r="I18" s="289">
        <f>'V.1TRICH DO-NT'!I18*0.7</f>
        <v>10351.908755999999</v>
      </c>
      <c r="J18" s="289">
        <f>'V.1TRICH DO-NT'!J18*0.7</f>
        <v>629.91023900000005</v>
      </c>
      <c r="K18" s="289">
        <f>'V.1TRICH DO-NT'!K18*0.7</f>
        <v>961.41178140000011</v>
      </c>
      <c r="L18" s="576" t="e">
        <f>SUM(E18:K18)</f>
        <v>#VALUE!</v>
      </c>
      <c r="M18" s="498" t="e">
        <f>L18*'He so chung'!$D$16/100</f>
        <v>#VALUE!</v>
      </c>
      <c r="N18" s="577" t="e">
        <f>M18+L18</f>
        <v>#VALUE!</v>
      </c>
      <c r="O18" s="289">
        <f>'V.1TRICH DO-NT'!O18*0.7</f>
        <v>6326.371153846153</v>
      </c>
      <c r="P18" s="180">
        <f>'V.1TRICH DO-NT'!P18*0.7</f>
        <v>5501.1923076923067</v>
      </c>
      <c r="Q18" s="180">
        <f>'V.1TRICH DO-NT'!Q18*0.7</f>
        <v>825.17884615384617</v>
      </c>
      <c r="R18" s="321">
        <f>'V.1TRICH DO-NT'!R18*0.7</f>
        <v>1.0289999999999999</v>
      </c>
      <c r="S18" s="546"/>
      <c r="T18" s="546"/>
      <c r="U18" s="546"/>
      <c r="V18" s="546"/>
      <c r="W18" s="546"/>
      <c r="X18" s="546"/>
      <c r="Y18" s="546"/>
      <c r="Z18" s="546"/>
    </row>
    <row r="19" spans="1:26" s="492" customFormat="1" ht="18.75" customHeight="1">
      <c r="A19" s="641"/>
      <c r="B19" s="178" t="s">
        <v>198</v>
      </c>
      <c r="C19" s="641"/>
      <c r="D19" s="641"/>
      <c r="E19" s="233" t="e">
        <f t="shared" ref="E19:O19" si="3">E17+E18</f>
        <v>#VALUE!</v>
      </c>
      <c r="F19" s="233">
        <f t="shared" si="3"/>
        <v>0</v>
      </c>
      <c r="G19" s="233">
        <f t="shared" si="3"/>
        <v>0</v>
      </c>
      <c r="H19" s="233">
        <f t="shared" si="3"/>
        <v>1645.3773788624039</v>
      </c>
      <c r="I19" s="233">
        <f t="shared" si="3"/>
        <v>12610.276371</v>
      </c>
      <c r="J19" s="233">
        <f t="shared" si="3"/>
        <v>3199.9525389999999</v>
      </c>
      <c r="K19" s="233">
        <f t="shared" si="3"/>
        <v>961.41178140000011</v>
      </c>
      <c r="L19" s="579" t="e">
        <f t="shared" si="3"/>
        <v>#VALUE!</v>
      </c>
      <c r="M19" s="579" t="e">
        <f t="shared" si="3"/>
        <v>#VALUE!</v>
      </c>
      <c r="N19" s="579" t="e">
        <f t="shared" si="3"/>
        <v>#VALUE!</v>
      </c>
      <c r="O19" s="233">
        <f t="shared" si="3"/>
        <v>40884.243749999994</v>
      </c>
      <c r="P19" s="546"/>
      <c r="Q19" s="546"/>
      <c r="R19" s="546"/>
      <c r="S19" s="546"/>
      <c r="T19" s="546"/>
      <c r="U19" s="546"/>
      <c r="V19" s="546"/>
      <c r="W19" s="546"/>
      <c r="X19" s="546"/>
      <c r="Y19" s="546"/>
      <c r="Z19" s="546"/>
    </row>
    <row r="20" spans="1:26" s="492" customFormat="1" ht="18.75" customHeight="1">
      <c r="A20" s="640">
        <v>5</v>
      </c>
      <c r="B20" s="561" t="s">
        <v>199</v>
      </c>
      <c r="C20" s="640" t="s">
        <v>250</v>
      </c>
      <c r="D20" s="640" t="s">
        <v>267</v>
      </c>
      <c r="E20" s="289" t="e">
        <f>'V.1TRICH DO-NT'!E20*0.7</f>
        <v>#VALUE!</v>
      </c>
      <c r="F20" s="289">
        <f>'V.1TRICH DO-NT'!F20*0.7</f>
        <v>0</v>
      </c>
      <c r="G20" s="289">
        <f>'V.1TRICH DO-NT'!G20*0.7</f>
        <v>0</v>
      </c>
      <c r="H20" s="289">
        <f>'V.1TRICH DO-NT'!H20*0.7</f>
        <v>1949.1272680889429</v>
      </c>
      <c r="I20" s="289">
        <f>'V.1TRICH DO-NT'!I20*0.7</f>
        <v>3095.224650000001</v>
      </c>
      <c r="J20" s="289">
        <f>'V.1TRICH DO-NT'!J20*0.7</f>
        <v>3522.3930000000009</v>
      </c>
      <c r="K20" s="289">
        <f>'V.1TRICH DO-NT'!K20*0.7</f>
        <v>0</v>
      </c>
      <c r="L20" s="576" t="e">
        <f>SUM(E20:K20)</f>
        <v>#VALUE!</v>
      </c>
      <c r="M20" s="498" t="e">
        <f>L20*'He so chung'!$D$15/100</f>
        <v>#VALUE!</v>
      </c>
      <c r="N20" s="577" t="e">
        <f>M20+L20</f>
        <v>#VALUE!</v>
      </c>
      <c r="O20" s="289">
        <f>'V.1TRICH DO-NT'!O20*0.7</f>
        <v>47363.581730769234</v>
      </c>
      <c r="P20" s="185">
        <f>'V.1TRICH DO-NT'!P20*0.7</f>
        <v>37890.865384615383</v>
      </c>
      <c r="Q20" s="185">
        <f>'V.1TRICH DO-NT'!Q20*0.7</f>
        <v>9472.7163461538494</v>
      </c>
      <c r="R20" s="578">
        <f>'V.1TRICH DO-NT'!R20*0.7</f>
        <v>7.0875000000000004</v>
      </c>
      <c r="S20" s="546"/>
      <c r="T20" s="546"/>
      <c r="U20" s="546"/>
      <c r="V20" s="546"/>
      <c r="W20" s="546"/>
      <c r="X20" s="546"/>
      <c r="Y20" s="546"/>
      <c r="Z20" s="546"/>
    </row>
    <row r="21" spans="1:26" s="492" customFormat="1" ht="18.75" customHeight="1">
      <c r="A21" s="641"/>
      <c r="B21" s="561" t="s">
        <v>202</v>
      </c>
      <c r="C21" s="641"/>
      <c r="D21" s="641"/>
      <c r="E21" s="289" t="e">
        <f>'V.1TRICH DO-NT'!E21*0.7</f>
        <v>#VALUE!</v>
      </c>
      <c r="F21" s="289">
        <f>'V.1TRICH DO-NT'!F21*0.7</f>
        <v>0</v>
      </c>
      <c r="G21" s="289">
        <f>'V.1TRICH DO-NT'!G21*0.7</f>
        <v>0</v>
      </c>
      <c r="H21" s="289">
        <f>'V.1TRICH DO-NT'!H21*0.7</f>
        <v>305.24157007671477</v>
      </c>
      <c r="I21" s="289">
        <f>'V.1TRICH DO-NT'!I21*0.7</f>
        <v>14154.650748</v>
      </c>
      <c r="J21" s="289">
        <f>'V.1TRICH DO-NT'!J21*0.7</f>
        <v>861.30583700000022</v>
      </c>
      <c r="K21" s="289">
        <f>'V.1TRICH DO-NT'!K21*0.7</f>
        <v>1314.5834562000002</v>
      </c>
      <c r="L21" s="576" t="e">
        <f>SUM(E21:K21)</f>
        <v>#VALUE!</v>
      </c>
      <c r="M21" s="498" t="e">
        <f>L21*'He so chung'!$D$16/100</f>
        <v>#VALUE!</v>
      </c>
      <c r="N21" s="577" t="e">
        <f>M21+L21</f>
        <v>#VALUE!</v>
      </c>
      <c r="O21" s="289">
        <f>'V.1TRICH DO-NT'!O21*0.7</f>
        <v>8650.3442307692294</v>
      </c>
      <c r="P21" s="180">
        <f>'V.1TRICH DO-NT'!P21*0.7</f>
        <v>7522.038461538461</v>
      </c>
      <c r="Q21" s="180">
        <f>'V.1TRICH DO-NT'!Q21*0.7</f>
        <v>1128.3057692307693</v>
      </c>
      <c r="R21" s="321">
        <f>'V.1TRICH DO-NT'!R21*0.7</f>
        <v>1.407</v>
      </c>
      <c r="S21" s="546"/>
      <c r="T21" s="546"/>
      <c r="U21" s="546"/>
      <c r="V21" s="546"/>
      <c r="W21" s="546"/>
      <c r="X21" s="546"/>
      <c r="Y21" s="546"/>
      <c r="Z21" s="546"/>
    </row>
    <row r="22" spans="1:26" s="492" customFormat="1" ht="18.75" customHeight="1">
      <c r="A22" s="641"/>
      <c r="B22" s="178" t="s">
        <v>198</v>
      </c>
      <c r="C22" s="641"/>
      <c r="D22" s="641"/>
      <c r="E22" s="233" t="e">
        <f t="shared" ref="E22:O22" si="4">E20+E21</f>
        <v>#VALUE!</v>
      </c>
      <c r="F22" s="233">
        <f t="shared" si="4"/>
        <v>0</v>
      </c>
      <c r="G22" s="233">
        <f t="shared" si="4"/>
        <v>0</v>
      </c>
      <c r="H22" s="233">
        <f t="shared" si="4"/>
        <v>2254.3688381656575</v>
      </c>
      <c r="I22" s="233">
        <f t="shared" si="4"/>
        <v>17249.875398</v>
      </c>
      <c r="J22" s="233">
        <f t="shared" si="4"/>
        <v>4383.6988370000008</v>
      </c>
      <c r="K22" s="233">
        <f t="shared" si="4"/>
        <v>1314.5834562000002</v>
      </c>
      <c r="L22" s="579" t="e">
        <f t="shared" si="4"/>
        <v>#VALUE!</v>
      </c>
      <c r="M22" s="579" t="e">
        <f t="shared" si="4"/>
        <v>#VALUE!</v>
      </c>
      <c r="N22" s="579" t="e">
        <f t="shared" si="4"/>
        <v>#VALUE!</v>
      </c>
      <c r="O22" s="233">
        <f t="shared" si="4"/>
        <v>56013.925961538465</v>
      </c>
      <c r="P22" s="546"/>
      <c r="Q22" s="546"/>
      <c r="R22" s="546"/>
      <c r="S22" s="546"/>
      <c r="T22" s="546"/>
      <c r="U22" s="546"/>
      <c r="V22" s="546"/>
      <c r="W22" s="546"/>
      <c r="X22" s="546"/>
      <c r="Y22" s="546"/>
      <c r="Z22" s="546"/>
    </row>
    <row r="23" spans="1:26" s="492" customFormat="1" ht="18.75" customHeight="1">
      <c r="A23" s="640">
        <v>6</v>
      </c>
      <c r="B23" s="561" t="s">
        <v>199</v>
      </c>
      <c r="C23" s="640" t="s">
        <v>250</v>
      </c>
      <c r="D23" s="640" t="s">
        <v>272</v>
      </c>
      <c r="E23" s="289" t="e">
        <f>'V.1TRICH DO-NT'!E23*0.7</f>
        <v>#VALUE!</v>
      </c>
      <c r="F23" s="289">
        <f>'V.1TRICH DO-NT'!F23*0.7</f>
        <v>0</v>
      </c>
      <c r="G23" s="289">
        <f>'V.1TRICH DO-NT'!G23*0.7</f>
        <v>0</v>
      </c>
      <c r="H23" s="289">
        <f>'V.1TRICH DO-NT'!H23*0.7</f>
        <v>3003.0997908333343</v>
      </c>
      <c r="I23" s="289">
        <f>'V.1TRICH DO-NT'!I23*0.7</f>
        <v>4768.9387200000019</v>
      </c>
      <c r="J23" s="289">
        <f>'V.1TRICH DO-NT'!J23*0.7</f>
        <v>5427.0944000000009</v>
      </c>
      <c r="K23" s="289">
        <f>'V.1TRICH DO-NT'!K23*0.7</f>
        <v>0</v>
      </c>
      <c r="L23" s="576" t="e">
        <f>SUM(E23:K23)</f>
        <v>#VALUE!</v>
      </c>
      <c r="M23" s="498" t="e">
        <f>L23*'He so chung'!$D$15/100</f>
        <v>#VALUE!</v>
      </c>
      <c r="N23" s="577" t="e">
        <f>M23+L23</f>
        <v>#VALUE!</v>
      </c>
      <c r="O23" s="289">
        <f>'V.1TRICH DO-NT'!O23*0.7</f>
        <v>72975</v>
      </c>
      <c r="P23" s="185">
        <f>'V.1TRICH DO-NT'!P23*0.7</f>
        <v>58379.999999999993</v>
      </c>
      <c r="Q23" s="185">
        <f>'V.1TRICH DO-NT'!Q23*0.7</f>
        <v>14595.000000000002</v>
      </c>
      <c r="R23" s="578">
        <f>'V.1TRICH DO-NT'!R23*0.7</f>
        <v>10.92</v>
      </c>
      <c r="S23" s="546"/>
      <c r="T23" s="546"/>
      <c r="U23" s="546"/>
      <c r="V23" s="546"/>
      <c r="W23" s="546"/>
      <c r="X23" s="546"/>
      <c r="Y23" s="546"/>
      <c r="Z23" s="546"/>
    </row>
    <row r="24" spans="1:26" s="492" customFormat="1" ht="18.75" customHeight="1">
      <c r="A24" s="641"/>
      <c r="B24" s="561" t="s">
        <v>202</v>
      </c>
      <c r="C24" s="641"/>
      <c r="D24" s="641"/>
      <c r="E24" s="289" t="e">
        <f>'V.1TRICH DO-NT'!E24*0.7</f>
        <v>#VALUE!</v>
      </c>
      <c r="F24" s="289">
        <f>'V.1TRICH DO-NT'!F24*0.7</f>
        <v>0</v>
      </c>
      <c r="G24" s="289">
        <f>'V.1TRICH DO-NT'!G24*0.7</f>
        <v>0</v>
      </c>
      <c r="H24" s="289">
        <f>'V.1TRICH DO-NT'!H24*0.7</f>
        <v>473.80781026833341</v>
      </c>
      <c r="I24" s="289">
        <f>'V.1TRICH DO-NT'!I24*0.7</f>
        <v>21971.398176000002</v>
      </c>
      <c r="J24" s="289">
        <f>'V.1TRICH DO-NT'!J24*0.7</f>
        <v>1336.9523440000003</v>
      </c>
      <c r="K24" s="289">
        <f>'V.1TRICH DO-NT'!K24*0.7</f>
        <v>2040.5474544000003</v>
      </c>
      <c r="L24" s="576" t="e">
        <f>SUM(E24:K24)</f>
        <v>#VALUE!</v>
      </c>
      <c r="M24" s="498" t="e">
        <f>L24*'He so chung'!$D$16/100</f>
        <v>#VALUE!</v>
      </c>
      <c r="N24" s="577" t="e">
        <f>M24+L24</f>
        <v>#VALUE!</v>
      </c>
      <c r="O24" s="289">
        <f>'V.1TRICH DO-NT'!O24*0.7</f>
        <v>13427.4</v>
      </c>
      <c r="P24" s="180">
        <f>'V.1TRICH DO-NT'!P24*0.7</f>
        <v>11676</v>
      </c>
      <c r="Q24" s="180">
        <f>'V.1TRICH DO-NT'!Q24*0.7</f>
        <v>1751.3999999999999</v>
      </c>
      <c r="R24" s="321">
        <f>'V.1TRICH DO-NT'!R24*0.7</f>
        <v>2.1839999999999997</v>
      </c>
      <c r="S24" s="546"/>
      <c r="T24" s="546"/>
      <c r="U24" s="546"/>
      <c r="V24" s="546"/>
      <c r="W24" s="546"/>
      <c r="X24" s="546"/>
      <c r="Y24" s="546"/>
      <c r="Z24" s="546"/>
    </row>
    <row r="25" spans="1:26" s="492" customFormat="1" ht="18.75" customHeight="1">
      <c r="A25" s="641"/>
      <c r="B25" s="178" t="s">
        <v>198</v>
      </c>
      <c r="C25" s="641"/>
      <c r="D25" s="641"/>
      <c r="E25" s="233" t="e">
        <f t="shared" ref="E25:O25" si="5">E23+E24</f>
        <v>#VALUE!</v>
      </c>
      <c r="F25" s="233">
        <f t="shared" si="5"/>
        <v>0</v>
      </c>
      <c r="G25" s="233">
        <f t="shared" si="5"/>
        <v>0</v>
      </c>
      <c r="H25" s="233">
        <f t="shared" si="5"/>
        <v>3476.9076011016678</v>
      </c>
      <c r="I25" s="233">
        <f t="shared" si="5"/>
        <v>26740.336896000004</v>
      </c>
      <c r="J25" s="233">
        <f t="shared" si="5"/>
        <v>6764.0467440000011</v>
      </c>
      <c r="K25" s="233">
        <f t="shared" si="5"/>
        <v>2040.5474544000003</v>
      </c>
      <c r="L25" s="579" t="e">
        <f t="shared" si="5"/>
        <v>#VALUE!</v>
      </c>
      <c r="M25" s="579" t="e">
        <f t="shared" si="5"/>
        <v>#VALUE!</v>
      </c>
      <c r="N25" s="579" t="e">
        <f t="shared" si="5"/>
        <v>#VALUE!</v>
      </c>
      <c r="O25" s="233">
        <f t="shared" si="5"/>
        <v>86402.4</v>
      </c>
      <c r="P25" s="546"/>
      <c r="Q25" s="546"/>
      <c r="R25" s="546"/>
      <c r="S25" s="546"/>
      <c r="T25" s="546"/>
      <c r="U25" s="546"/>
      <c r="V25" s="546"/>
      <c r="W25" s="546"/>
      <c r="X25" s="546"/>
      <c r="Y25" s="546"/>
      <c r="Z25" s="546"/>
    </row>
    <row r="26" spans="1:26" ht="21" customHeight="1">
      <c r="A26" s="4"/>
      <c r="B26" s="90"/>
      <c r="C26" s="92"/>
      <c r="D26" s="90"/>
      <c r="E26" s="90"/>
      <c r="F26" s="90"/>
      <c r="G26" s="90"/>
      <c r="H26" s="90"/>
      <c r="I26" s="90"/>
      <c r="J26" s="90"/>
      <c r="K26" s="90"/>
      <c r="L26" s="90"/>
      <c r="M26" s="90"/>
      <c r="N26" s="132"/>
      <c r="O26" s="4"/>
      <c r="P26" s="4"/>
      <c r="Q26" s="4"/>
      <c r="R26" s="4"/>
    </row>
    <row r="27" spans="1:26" ht="16.5" hidden="1" customHeight="1">
      <c r="A27" s="4"/>
      <c r="B27" s="90"/>
      <c r="C27" s="92"/>
      <c r="D27" s="90"/>
      <c r="E27" s="90"/>
      <c r="F27" s="90"/>
      <c r="G27" s="90"/>
      <c r="H27" s="90"/>
      <c r="I27" s="90"/>
      <c r="J27" s="90"/>
      <c r="K27" s="90"/>
      <c r="L27" s="90"/>
      <c r="M27" s="90"/>
      <c r="N27" s="132"/>
      <c r="O27" s="4"/>
      <c r="P27" s="4"/>
      <c r="Q27" s="4"/>
      <c r="R27" s="4"/>
    </row>
    <row r="28" spans="1:26" ht="34.5" customHeight="1">
      <c r="A28" s="660" t="s">
        <v>314</v>
      </c>
      <c r="B28" s="661"/>
      <c r="C28" s="661"/>
      <c r="D28" s="661"/>
      <c r="E28" s="661"/>
      <c r="F28" s="661"/>
      <c r="G28" s="661"/>
      <c r="H28" s="661"/>
      <c r="I28" s="661"/>
      <c r="J28" s="661"/>
      <c r="K28" s="661"/>
      <c r="L28" s="661"/>
      <c r="M28" s="661"/>
      <c r="N28" s="661"/>
      <c r="O28" s="661"/>
      <c r="P28" s="4"/>
      <c r="Q28" s="4"/>
      <c r="R28" s="4"/>
    </row>
    <row r="29" spans="1:26" ht="14.25" customHeight="1">
      <c r="A29" s="622" t="s">
        <v>633</v>
      </c>
      <c r="B29" s="622"/>
      <c r="C29" s="622"/>
      <c r="D29" s="622"/>
      <c r="E29" s="622"/>
      <c r="F29" s="622"/>
      <c r="G29" s="622"/>
      <c r="H29" s="622"/>
      <c r="I29" s="622"/>
      <c r="J29" s="622"/>
      <c r="K29" s="622"/>
      <c r="L29" s="622"/>
      <c r="M29" s="622"/>
      <c r="N29" s="622"/>
      <c r="O29" s="622"/>
      <c r="P29" s="4"/>
      <c r="Q29" s="4"/>
      <c r="R29" s="4"/>
    </row>
    <row r="30" spans="1:26" ht="21" customHeight="1">
      <c r="A30" s="133"/>
      <c r="B30" s="134"/>
      <c r="C30" s="133"/>
      <c r="D30" s="133"/>
      <c r="E30" s="135"/>
      <c r="F30" s="135"/>
      <c r="G30" s="136"/>
      <c r="H30" s="135"/>
      <c r="I30" s="135"/>
      <c r="J30" s="135"/>
      <c r="K30" s="135"/>
      <c r="L30" s="135"/>
      <c r="M30" s="135"/>
      <c r="N30" s="632" t="s">
        <v>231</v>
      </c>
      <c r="O30" s="633"/>
      <c r="P30" s="4"/>
      <c r="Q30" s="4"/>
      <c r="R30" s="4"/>
    </row>
    <row r="31" spans="1:26" s="591" customFormat="1" ht="21.75" customHeight="1">
      <c r="A31" s="655" t="s">
        <v>189</v>
      </c>
      <c r="B31" s="617" t="s">
        <v>235</v>
      </c>
      <c r="C31" s="617" t="s">
        <v>236</v>
      </c>
      <c r="D31" s="617" t="s">
        <v>315</v>
      </c>
      <c r="E31" s="649" t="s">
        <v>211</v>
      </c>
      <c r="F31" s="650"/>
      <c r="G31" s="650"/>
      <c r="H31" s="650"/>
      <c r="I31" s="650"/>
      <c r="J31" s="650"/>
      <c r="K31" s="650"/>
      <c r="L31" s="651"/>
      <c r="M31" s="617" t="s">
        <v>629</v>
      </c>
      <c r="N31" s="617" t="s">
        <v>241</v>
      </c>
      <c r="O31" s="617" t="s">
        <v>242</v>
      </c>
      <c r="P31" s="161"/>
      <c r="Q31" s="161"/>
      <c r="R31" s="161"/>
    </row>
    <row r="32" spans="1:26" s="591" customFormat="1" ht="15.75" customHeight="1">
      <c r="A32" s="648"/>
      <c r="B32" s="648"/>
      <c r="C32" s="648"/>
      <c r="D32" s="648"/>
      <c r="E32" s="617" t="s">
        <v>219</v>
      </c>
      <c r="F32" s="617" t="s">
        <v>220</v>
      </c>
      <c r="G32" s="592" t="s">
        <v>221</v>
      </c>
      <c r="H32" s="617" t="s">
        <v>7</v>
      </c>
      <c r="I32" s="617" t="s">
        <v>14</v>
      </c>
      <c r="J32" s="617" t="s">
        <v>11</v>
      </c>
      <c r="K32" s="617" t="s">
        <v>249</v>
      </c>
      <c r="L32" s="617" t="s">
        <v>198</v>
      </c>
      <c r="M32" s="648"/>
      <c r="N32" s="648"/>
      <c r="O32" s="648"/>
      <c r="P32" s="161"/>
      <c r="Q32" s="161"/>
      <c r="R32" s="161"/>
    </row>
    <row r="33" spans="1:26" s="591" customFormat="1" ht="19.5" customHeight="1">
      <c r="A33" s="647"/>
      <c r="B33" s="647"/>
      <c r="C33" s="647"/>
      <c r="D33" s="647"/>
      <c r="E33" s="647"/>
      <c r="F33" s="647"/>
      <c r="G33" s="596">
        <f>$Q$1</f>
        <v>0</v>
      </c>
      <c r="H33" s="647"/>
      <c r="I33" s="647"/>
      <c r="J33" s="647"/>
      <c r="K33" s="647"/>
      <c r="L33" s="647"/>
      <c r="M33" s="647"/>
      <c r="N33" s="647"/>
      <c r="O33" s="647"/>
      <c r="P33" s="161"/>
      <c r="Q33" s="161"/>
      <c r="R33" s="161"/>
    </row>
    <row r="34" spans="1:26" s="492" customFormat="1" ht="20.25" customHeight="1">
      <c r="A34" s="640">
        <v>7</v>
      </c>
      <c r="B34" s="561" t="s">
        <v>199</v>
      </c>
      <c r="C34" s="640" t="s">
        <v>250</v>
      </c>
      <c r="D34" s="640" t="s">
        <v>251</v>
      </c>
      <c r="E34" s="289" t="e">
        <f>'V.2TRICH DO-ĐT'!E8*0.7</f>
        <v>#VALUE!</v>
      </c>
      <c r="F34" s="289">
        <f>'V.1TRICH DO-NT'!F26*0.7</f>
        <v>0</v>
      </c>
      <c r="G34" s="289">
        <f>'V.1TRICH DO-NT'!G26*0.7</f>
        <v>0</v>
      </c>
      <c r="H34" s="289">
        <f>'V.2TRICH DO-ĐT'!H8*0.7</f>
        <v>1122.6095597948718</v>
      </c>
      <c r="I34" s="289">
        <f>'V.2TRICH DO-ĐT'!I8*0.7</f>
        <v>1467.3657600000004</v>
      </c>
      <c r="J34" s="289">
        <f>'V.2TRICH DO-ĐT'!J8*0.7</f>
        <v>2154.6828799999998</v>
      </c>
      <c r="K34" s="289">
        <f>'V.1TRICH DO-NT'!K26*0.7</f>
        <v>0</v>
      </c>
      <c r="L34" s="576" t="e">
        <f>SUM(E34:K34)</f>
        <v>#VALUE!</v>
      </c>
      <c r="M34" s="498" t="e">
        <f>L34*'He so chung'!$D$15/100</f>
        <v>#VALUE!</v>
      </c>
      <c r="N34" s="577" t="e">
        <f>M34+L34</f>
        <v>#VALUE!</v>
      </c>
      <c r="O34" s="289">
        <f>'V.2TRICH DO-ĐT'!O8*0.7</f>
        <v>22453.846153846152</v>
      </c>
      <c r="P34" s="546"/>
      <c r="Q34" s="546"/>
      <c r="R34" s="546"/>
      <c r="S34" s="546"/>
      <c r="T34" s="546"/>
      <c r="U34" s="546"/>
      <c r="V34" s="546"/>
      <c r="W34" s="546"/>
      <c r="X34" s="546"/>
      <c r="Y34" s="546"/>
      <c r="Z34" s="546"/>
    </row>
    <row r="35" spans="1:26" s="492" customFormat="1" ht="20.25" customHeight="1">
      <c r="A35" s="641"/>
      <c r="B35" s="561" t="s">
        <v>202</v>
      </c>
      <c r="C35" s="641"/>
      <c r="D35" s="641"/>
      <c r="E35" s="289" t="e">
        <f>'V.2TRICH DO-ĐT'!E9*0.7</f>
        <v>#VALUE!</v>
      </c>
      <c r="F35" s="289">
        <f>'V.1TRICH DO-NT'!F27*0.7</f>
        <v>0</v>
      </c>
      <c r="G35" s="289">
        <f>'V.1TRICH DO-NT'!G27*0.7</f>
        <v>0</v>
      </c>
      <c r="H35" s="289">
        <f>'V.2TRICH DO-ĐT'!H9*0.7</f>
        <v>153.93673673897436</v>
      </c>
      <c r="I35" s="289">
        <f>'V.2TRICH DO-ĐT'!I9*0.7</f>
        <v>6760.4302079999989</v>
      </c>
      <c r="J35" s="289">
        <f>'V.2TRICH DO-ĐT'!J9*0.7</f>
        <v>446.02185599999996</v>
      </c>
      <c r="K35" s="289">
        <f>'V.2TRICH DO-ĐT'!K9*0.7</f>
        <v>667.23041279999995</v>
      </c>
      <c r="L35" s="576" t="e">
        <f>SUM(E35:K35)</f>
        <v>#VALUE!</v>
      </c>
      <c r="M35" s="498" t="e">
        <f>L35*'He so chung'!$D$16/100</f>
        <v>#VALUE!</v>
      </c>
      <c r="N35" s="577" t="e">
        <f>M35+L35</f>
        <v>#VALUE!</v>
      </c>
      <c r="O35" s="289">
        <f>'V.2TRICH DO-ĐT'!O9*0.7</f>
        <v>4131.5076923076922</v>
      </c>
      <c r="P35" s="546"/>
      <c r="Q35" s="546"/>
      <c r="R35" s="546"/>
      <c r="S35" s="546"/>
      <c r="T35" s="546"/>
      <c r="U35" s="546"/>
      <c r="V35" s="546"/>
      <c r="W35" s="546"/>
      <c r="X35" s="546"/>
      <c r="Y35" s="546"/>
      <c r="Z35" s="546"/>
    </row>
    <row r="36" spans="1:26" s="492" customFormat="1" ht="20.25" customHeight="1">
      <c r="A36" s="641"/>
      <c r="B36" s="178" t="s">
        <v>198</v>
      </c>
      <c r="C36" s="641"/>
      <c r="D36" s="641"/>
      <c r="E36" s="233" t="e">
        <f t="shared" ref="E36:O36" si="6">E34+E35</f>
        <v>#VALUE!</v>
      </c>
      <c r="F36" s="233">
        <f t="shared" si="6"/>
        <v>0</v>
      </c>
      <c r="G36" s="233">
        <f t="shared" si="6"/>
        <v>0</v>
      </c>
      <c r="H36" s="233">
        <f t="shared" si="6"/>
        <v>1276.5462965338461</v>
      </c>
      <c r="I36" s="233">
        <f t="shared" si="6"/>
        <v>8227.7959679999985</v>
      </c>
      <c r="J36" s="233">
        <f t="shared" si="6"/>
        <v>2600.7047359999997</v>
      </c>
      <c r="K36" s="233">
        <f t="shared" si="6"/>
        <v>667.23041279999995</v>
      </c>
      <c r="L36" s="579" t="e">
        <f t="shared" si="6"/>
        <v>#VALUE!</v>
      </c>
      <c r="M36" s="579" t="e">
        <f t="shared" si="6"/>
        <v>#VALUE!</v>
      </c>
      <c r="N36" s="579" t="e">
        <f t="shared" si="6"/>
        <v>#VALUE!</v>
      </c>
      <c r="O36" s="579">
        <f t="shared" si="6"/>
        <v>26585.353846153845</v>
      </c>
      <c r="P36" s="546"/>
      <c r="Q36" s="546"/>
      <c r="R36" s="546"/>
      <c r="S36" s="546"/>
      <c r="T36" s="546"/>
      <c r="U36" s="546"/>
      <c r="V36" s="546"/>
      <c r="W36" s="546"/>
      <c r="X36" s="546"/>
      <c r="Y36" s="546"/>
      <c r="Z36" s="546"/>
    </row>
    <row r="37" spans="1:26" s="492" customFormat="1" ht="20.25" customHeight="1">
      <c r="A37" s="640">
        <v>8</v>
      </c>
      <c r="B37" s="561" t="s">
        <v>199</v>
      </c>
      <c r="C37" s="640" t="s">
        <v>250</v>
      </c>
      <c r="D37" s="640" t="s">
        <v>256</v>
      </c>
      <c r="E37" s="289" t="e">
        <f>'V.2TRICH DO-ĐT'!E11*0.7</f>
        <v>#VALUE!</v>
      </c>
      <c r="F37" s="289">
        <f>'V.1TRICH DO-NT'!F29*0.7</f>
        <v>0</v>
      </c>
      <c r="G37" s="289">
        <f>'V.1TRICH DO-NT'!G29*0.7</f>
        <v>0</v>
      </c>
      <c r="H37" s="289">
        <f>'V.2TRICH DO-ĐT'!H11*0.7</f>
        <v>1333.0988522564105</v>
      </c>
      <c r="I37" s="289">
        <f>'V.2TRICH DO-ĐT'!I11*0.7</f>
        <v>1742.4968400000007</v>
      </c>
      <c r="J37" s="289">
        <f>'V.2TRICH DO-ĐT'!J11*0.7</f>
        <v>2558.6859200000004</v>
      </c>
      <c r="K37" s="289">
        <f>'V.2TRICH DO-ĐT'!K11*0.7</f>
        <v>0</v>
      </c>
      <c r="L37" s="576" t="e">
        <f>SUM(E37:K37)</f>
        <v>#VALUE!</v>
      </c>
      <c r="M37" s="498" t="e">
        <f>L37*'He so chung'!$D$15/100</f>
        <v>#VALUE!</v>
      </c>
      <c r="N37" s="577" t="e">
        <f>M37+L37</f>
        <v>#VALUE!</v>
      </c>
      <c r="O37" s="289">
        <f>'V.2TRICH DO-ĐT'!O11*0.7</f>
        <v>26663.942307692309</v>
      </c>
      <c r="P37" s="546"/>
      <c r="Q37" s="546"/>
      <c r="R37" s="546"/>
      <c r="S37" s="546"/>
      <c r="T37" s="546"/>
      <c r="U37" s="546"/>
      <c r="V37" s="546"/>
      <c r="W37" s="546"/>
      <c r="X37" s="546"/>
      <c r="Y37" s="546"/>
      <c r="Z37" s="546"/>
    </row>
    <row r="38" spans="1:26" s="492" customFormat="1" ht="20.25" customHeight="1">
      <c r="A38" s="641"/>
      <c r="B38" s="561" t="s">
        <v>202</v>
      </c>
      <c r="C38" s="641"/>
      <c r="D38" s="641"/>
      <c r="E38" s="289" t="e">
        <f>'V.2TRICH DO-ĐT'!E12*0.7</f>
        <v>#VALUE!</v>
      </c>
      <c r="F38" s="289">
        <f>'V.1TRICH DO-NT'!F30*0.7</f>
        <v>0</v>
      </c>
      <c r="G38" s="289">
        <f>'V.1TRICH DO-NT'!G30*0.7</f>
        <v>0</v>
      </c>
      <c r="H38" s="289">
        <f>'V.2TRICH DO-ĐT'!H12*0.7</f>
        <v>182.79987487753203</v>
      </c>
      <c r="I38" s="289">
        <f>'V.2TRICH DO-ĐT'!I12*0.7</f>
        <v>8028.0108719999989</v>
      </c>
      <c r="J38" s="289">
        <f>'V.2TRICH DO-ĐT'!J12*0.7</f>
        <v>529.65095399999996</v>
      </c>
      <c r="K38" s="289">
        <f>'V.2TRICH DO-ĐT'!K12*0.7</f>
        <v>792.33611519999999</v>
      </c>
      <c r="L38" s="576" t="e">
        <f>SUM(E38:K38)</f>
        <v>#VALUE!</v>
      </c>
      <c r="M38" s="498" t="e">
        <f>L38*'He so chung'!$D$16/100</f>
        <v>#VALUE!</v>
      </c>
      <c r="N38" s="577" t="e">
        <f>M38+L38</f>
        <v>#VALUE!</v>
      </c>
      <c r="O38" s="289">
        <f>'V.2TRICH DO-ĐT'!O12*0.7</f>
        <v>4906.165384615384</v>
      </c>
      <c r="P38" s="546"/>
      <c r="Q38" s="546"/>
      <c r="R38" s="546"/>
      <c r="S38" s="546"/>
      <c r="T38" s="546"/>
      <c r="U38" s="546"/>
      <c r="V38" s="546"/>
      <c r="W38" s="546"/>
      <c r="X38" s="546"/>
      <c r="Y38" s="546"/>
      <c r="Z38" s="546"/>
    </row>
    <row r="39" spans="1:26" s="492" customFormat="1" ht="20.25" customHeight="1">
      <c r="A39" s="641"/>
      <c r="B39" s="178" t="s">
        <v>198</v>
      </c>
      <c r="C39" s="641"/>
      <c r="D39" s="641"/>
      <c r="E39" s="233" t="e">
        <f t="shared" ref="E39:O39" si="7">E37+E38</f>
        <v>#VALUE!</v>
      </c>
      <c r="F39" s="233">
        <f t="shared" si="7"/>
        <v>0</v>
      </c>
      <c r="G39" s="233">
        <f t="shared" si="7"/>
        <v>0</v>
      </c>
      <c r="H39" s="233">
        <f t="shared" si="7"/>
        <v>1515.8987271339424</v>
      </c>
      <c r="I39" s="233">
        <f t="shared" si="7"/>
        <v>9770.5077119999987</v>
      </c>
      <c r="J39" s="233">
        <f t="shared" si="7"/>
        <v>3088.3368740000005</v>
      </c>
      <c r="K39" s="233">
        <f t="shared" si="7"/>
        <v>792.33611519999999</v>
      </c>
      <c r="L39" s="579" t="e">
        <f t="shared" si="7"/>
        <v>#VALUE!</v>
      </c>
      <c r="M39" s="579" t="e">
        <f t="shared" si="7"/>
        <v>#VALUE!</v>
      </c>
      <c r="N39" s="579" t="e">
        <f t="shared" si="7"/>
        <v>#VALUE!</v>
      </c>
      <c r="O39" s="579">
        <f t="shared" si="7"/>
        <v>31570.107692307691</v>
      </c>
      <c r="P39" s="546"/>
      <c r="Q39" s="546"/>
      <c r="R39" s="546"/>
      <c r="S39" s="546"/>
      <c r="T39" s="546"/>
      <c r="U39" s="546"/>
      <c r="V39" s="546"/>
      <c r="W39" s="546"/>
      <c r="X39" s="546"/>
      <c r="Y39" s="546"/>
      <c r="Z39" s="546"/>
    </row>
    <row r="40" spans="1:26" s="492" customFormat="1" ht="20.25" customHeight="1">
      <c r="A40" s="640">
        <v>9</v>
      </c>
      <c r="B40" s="561" t="s">
        <v>199</v>
      </c>
      <c r="C40" s="640" t="s">
        <v>250</v>
      </c>
      <c r="D40" s="640" t="s">
        <v>262</v>
      </c>
      <c r="E40" s="289" t="e">
        <f>'V.2TRICH DO-ĐT'!E14*0.7</f>
        <v>#VALUE!</v>
      </c>
      <c r="F40" s="289">
        <f>'V.1TRICH DO-NT'!F32*0.7</f>
        <v>0</v>
      </c>
      <c r="G40" s="289">
        <f>'V.1TRICH DO-NT'!G32*0.7</f>
        <v>0</v>
      </c>
      <c r="H40" s="289">
        <f>'V.2TRICH DO-ĐT'!H14*0.7</f>
        <v>1414.9557993247865</v>
      </c>
      <c r="I40" s="289">
        <f>'V.2TRICH DO-ĐT'!I14*0.7</f>
        <v>1849.4922600000007</v>
      </c>
      <c r="J40" s="289">
        <f>'V.2TRICH DO-ĐT'!J14*0.7</f>
        <v>2715.7982133333335</v>
      </c>
      <c r="K40" s="289">
        <f>'V.2TRICH DO-ĐT'!K14*0.7</f>
        <v>0</v>
      </c>
      <c r="L40" s="576" t="e">
        <f>SUM(E40:K40)</f>
        <v>#VALUE!</v>
      </c>
      <c r="M40" s="498" t="e">
        <f>L40*'He so chung'!$D$15/100</f>
        <v>#VALUE!</v>
      </c>
      <c r="N40" s="577" t="e">
        <f>M40+L40</f>
        <v>#VALUE!</v>
      </c>
      <c r="O40" s="289">
        <f>'V.2TRICH DO-ĐT'!O14*0.7</f>
        <v>28418.149038461535</v>
      </c>
      <c r="P40" s="546"/>
      <c r="Q40" s="546"/>
      <c r="R40" s="546"/>
      <c r="S40" s="546"/>
      <c r="T40" s="546"/>
      <c r="U40" s="546"/>
      <c r="V40" s="546"/>
      <c r="W40" s="546"/>
      <c r="X40" s="546"/>
      <c r="Y40" s="546"/>
      <c r="Z40" s="546"/>
    </row>
    <row r="41" spans="1:26" s="492" customFormat="1" ht="20.25" customHeight="1">
      <c r="A41" s="641"/>
      <c r="B41" s="561" t="s">
        <v>202</v>
      </c>
      <c r="C41" s="641"/>
      <c r="D41" s="641"/>
      <c r="E41" s="289" t="e">
        <f>'V.2TRICH DO-ĐT'!E15*0.7</f>
        <v>#VALUE!</v>
      </c>
      <c r="F41" s="289">
        <f>'V.1TRICH DO-NT'!F33*0.7</f>
        <v>0</v>
      </c>
      <c r="G41" s="289">
        <f>'V.1TRICH DO-NT'!G33*0.7</f>
        <v>0</v>
      </c>
      <c r="H41" s="289">
        <f>'V.2TRICH DO-ĐT'!H15*0.7</f>
        <v>192.42092092371797</v>
      </c>
      <c r="I41" s="289">
        <f>'V.2TRICH DO-ĐT'!I15*0.7</f>
        <v>8450.5377599999993</v>
      </c>
      <c r="J41" s="289">
        <f>'V.2TRICH DO-ĐT'!J15*0.7</f>
        <v>557.52731999999992</v>
      </c>
      <c r="K41" s="289">
        <f>'V.2TRICH DO-ĐT'!K15*0.7</f>
        <v>834.03801599999997</v>
      </c>
      <c r="L41" s="576" t="e">
        <f>SUM(E41:K41)</f>
        <v>#VALUE!</v>
      </c>
      <c r="M41" s="498" t="e">
        <f>L41*'He so chung'!$D$16/100</f>
        <v>#VALUE!</v>
      </c>
      <c r="N41" s="577" t="e">
        <f>M41+L41</f>
        <v>#VALUE!</v>
      </c>
      <c r="O41" s="289">
        <f>'V.2TRICH DO-ĐT'!O15*0.7</f>
        <v>5164.3846153846152</v>
      </c>
      <c r="P41" s="546"/>
      <c r="Q41" s="546"/>
      <c r="R41" s="546"/>
      <c r="S41" s="546"/>
      <c r="T41" s="546"/>
      <c r="U41" s="546"/>
      <c r="V41" s="546"/>
      <c r="W41" s="546"/>
      <c r="X41" s="546"/>
      <c r="Y41" s="546"/>
      <c r="Z41" s="546"/>
    </row>
    <row r="42" spans="1:26" s="492" customFormat="1" ht="20.25" customHeight="1">
      <c r="A42" s="641"/>
      <c r="B42" s="178" t="s">
        <v>198</v>
      </c>
      <c r="C42" s="641"/>
      <c r="D42" s="641"/>
      <c r="E42" s="233" t="e">
        <f t="shared" ref="E42:O42" si="8">E40+E41</f>
        <v>#VALUE!</v>
      </c>
      <c r="F42" s="233">
        <f t="shared" si="8"/>
        <v>0</v>
      </c>
      <c r="G42" s="233">
        <f t="shared" si="8"/>
        <v>0</v>
      </c>
      <c r="H42" s="233">
        <f t="shared" si="8"/>
        <v>1607.3767202485046</v>
      </c>
      <c r="I42" s="233">
        <f t="shared" si="8"/>
        <v>10300.03002</v>
      </c>
      <c r="J42" s="233">
        <f t="shared" si="8"/>
        <v>3273.3255333333336</v>
      </c>
      <c r="K42" s="233">
        <f t="shared" si="8"/>
        <v>834.03801599999997</v>
      </c>
      <c r="L42" s="579" t="e">
        <f t="shared" si="8"/>
        <v>#VALUE!</v>
      </c>
      <c r="M42" s="579" t="e">
        <f t="shared" si="8"/>
        <v>#VALUE!</v>
      </c>
      <c r="N42" s="579" t="e">
        <f t="shared" si="8"/>
        <v>#VALUE!</v>
      </c>
      <c r="O42" s="579">
        <f t="shared" si="8"/>
        <v>33582.533653846149</v>
      </c>
      <c r="P42" s="546"/>
      <c r="Q42" s="546"/>
      <c r="R42" s="546"/>
      <c r="S42" s="546"/>
      <c r="T42" s="546"/>
      <c r="U42" s="546"/>
      <c r="V42" s="546"/>
      <c r="W42" s="546"/>
      <c r="X42" s="546"/>
      <c r="Y42" s="546"/>
      <c r="Z42" s="546"/>
    </row>
    <row r="43" spans="1:26" s="492" customFormat="1" ht="20.25" customHeight="1">
      <c r="A43" s="640">
        <v>10</v>
      </c>
      <c r="B43" s="561" t="s">
        <v>199</v>
      </c>
      <c r="C43" s="640" t="s">
        <v>250</v>
      </c>
      <c r="D43" s="640" t="s">
        <v>266</v>
      </c>
      <c r="E43" s="289" t="e">
        <f>'V.2TRICH DO-ĐT'!E17*0.7</f>
        <v>#VALUE!</v>
      </c>
      <c r="F43" s="289">
        <f>'V.1TRICH DO-NT'!F35*0.7</f>
        <v>0</v>
      </c>
      <c r="G43" s="289">
        <f>'V.1TRICH DO-NT'!G35*0.7</f>
        <v>0</v>
      </c>
      <c r="H43" s="289">
        <f>'V.2TRICH DO-ĐT'!H17*0.7</f>
        <v>1730.6897380170938</v>
      </c>
      <c r="I43" s="289">
        <f>'V.2TRICH DO-ĐT'!I17*0.7</f>
        <v>2262.1888800000002</v>
      </c>
      <c r="J43" s="289">
        <f>'V.2TRICH DO-ĐT'!J17*0.7</f>
        <v>3321.8027733333329</v>
      </c>
      <c r="K43" s="289">
        <f>'V.2TRICH DO-ĐT'!K17*0.7</f>
        <v>0</v>
      </c>
      <c r="L43" s="576" t="e">
        <f>SUM(E43:K43)</f>
        <v>#VALUE!</v>
      </c>
      <c r="M43" s="498" t="e">
        <f>L43*'He so chung'!$D$15/100</f>
        <v>#VALUE!</v>
      </c>
      <c r="N43" s="577" t="e">
        <f>M43+L43</f>
        <v>#VALUE!</v>
      </c>
      <c r="O43" s="289">
        <f>'V.2TRICH DO-ĐT'!O17*0.7</f>
        <v>34557.872596153844</v>
      </c>
      <c r="P43" s="546"/>
      <c r="Q43" s="546"/>
      <c r="R43" s="546"/>
      <c r="S43" s="546"/>
      <c r="T43" s="546"/>
      <c r="U43" s="546"/>
      <c r="V43" s="546"/>
      <c r="W43" s="546"/>
      <c r="X43" s="546"/>
      <c r="Y43" s="546"/>
      <c r="Z43" s="546"/>
    </row>
    <row r="44" spans="1:26" s="492" customFormat="1" ht="20.25" customHeight="1">
      <c r="A44" s="641"/>
      <c r="B44" s="561" t="s">
        <v>202</v>
      </c>
      <c r="C44" s="641"/>
      <c r="D44" s="641"/>
      <c r="E44" s="289" t="e">
        <f>'V.2TRICH DO-ĐT'!E18*0.7</f>
        <v>#VALUE!</v>
      </c>
      <c r="F44" s="289">
        <f>'V.1TRICH DO-NT'!F36*0.7</f>
        <v>0</v>
      </c>
      <c r="G44" s="289">
        <f>'V.1TRICH DO-NT'!G36*0.7</f>
        <v>0</v>
      </c>
      <c r="H44" s="289">
        <f>'V.2TRICH DO-ĐT'!H18*0.7</f>
        <v>237.31913580591876</v>
      </c>
      <c r="I44" s="289">
        <f>'V.2TRICH DO-ĐT'!I18*0.7</f>
        <v>10422.329903999998</v>
      </c>
      <c r="J44" s="289">
        <f>'V.2TRICH DO-ĐT'!J18*0.7</f>
        <v>687.61702799999989</v>
      </c>
      <c r="K44" s="289">
        <f>'V.2TRICH DO-ĐT'!K18*0.7</f>
        <v>1028.6468863999999</v>
      </c>
      <c r="L44" s="576" t="e">
        <f>SUM(E44:K44)</f>
        <v>#VALUE!</v>
      </c>
      <c r="M44" s="498" t="e">
        <f>L44*'He so chung'!$D$16/100</f>
        <v>#VALUE!</v>
      </c>
      <c r="N44" s="577" t="e">
        <f>M44+L44</f>
        <v>#VALUE!</v>
      </c>
      <c r="O44" s="289">
        <f>'V.2TRICH DO-ĐT'!O18*0.7</f>
        <v>6326.371153846153</v>
      </c>
      <c r="P44" s="546"/>
      <c r="Q44" s="546"/>
      <c r="R44" s="546"/>
      <c r="S44" s="546"/>
      <c r="T44" s="546"/>
      <c r="U44" s="546"/>
      <c r="V44" s="546"/>
      <c r="W44" s="546"/>
      <c r="X44" s="546"/>
      <c r="Y44" s="546"/>
      <c r="Z44" s="546"/>
    </row>
    <row r="45" spans="1:26" s="492" customFormat="1" ht="20.25" customHeight="1">
      <c r="A45" s="641"/>
      <c r="B45" s="178" t="s">
        <v>198</v>
      </c>
      <c r="C45" s="641"/>
      <c r="D45" s="641"/>
      <c r="E45" s="233" t="e">
        <f t="shared" ref="E45:O45" si="9">E43+E44</f>
        <v>#VALUE!</v>
      </c>
      <c r="F45" s="233">
        <f t="shared" si="9"/>
        <v>0</v>
      </c>
      <c r="G45" s="233">
        <f t="shared" si="9"/>
        <v>0</v>
      </c>
      <c r="H45" s="233">
        <f t="shared" si="9"/>
        <v>1968.0088738230124</v>
      </c>
      <c r="I45" s="233">
        <f t="shared" si="9"/>
        <v>12684.518783999998</v>
      </c>
      <c r="J45" s="233">
        <f t="shared" si="9"/>
        <v>4009.4198013333325</v>
      </c>
      <c r="K45" s="233">
        <f t="shared" si="9"/>
        <v>1028.6468863999999</v>
      </c>
      <c r="L45" s="579" t="e">
        <f t="shared" si="9"/>
        <v>#VALUE!</v>
      </c>
      <c r="M45" s="579" t="e">
        <f t="shared" si="9"/>
        <v>#VALUE!</v>
      </c>
      <c r="N45" s="579" t="e">
        <f t="shared" si="9"/>
        <v>#VALUE!</v>
      </c>
      <c r="O45" s="579">
        <f t="shared" si="9"/>
        <v>40884.243749999994</v>
      </c>
      <c r="P45" s="546"/>
      <c r="Q45" s="546"/>
      <c r="R45" s="546"/>
      <c r="S45" s="546"/>
      <c r="T45" s="546"/>
      <c r="U45" s="546"/>
      <c r="V45" s="546"/>
      <c r="W45" s="546"/>
      <c r="X45" s="546"/>
      <c r="Y45" s="546"/>
      <c r="Z45" s="546"/>
    </row>
    <row r="46" spans="1:26" s="492" customFormat="1" ht="20.25" customHeight="1">
      <c r="A46" s="640">
        <v>11</v>
      </c>
      <c r="B46" s="561" t="s">
        <v>199</v>
      </c>
      <c r="C46" s="640" t="s">
        <v>250</v>
      </c>
      <c r="D46" s="640" t="s">
        <v>267</v>
      </c>
      <c r="E46" s="289" t="e">
        <f>'V.2TRICH DO-ĐT'!E20*0.7</f>
        <v>#VALUE!</v>
      </c>
      <c r="F46" s="289">
        <f>'V.1TRICH DO-NT'!F38*0.7</f>
        <v>0</v>
      </c>
      <c r="G46" s="289">
        <f>'V.1TRICH DO-NT'!G38*0.7</f>
        <v>0</v>
      </c>
      <c r="H46" s="289">
        <f>'V.2TRICH DO-ĐT'!H20*0.7</f>
        <v>2373.8514649829062</v>
      </c>
      <c r="I46" s="289">
        <f>'V.2TRICH DO-ĐT'!I20*0.7</f>
        <v>3102.8671800000006</v>
      </c>
      <c r="J46" s="289">
        <f>'V.2TRICH DO-ĐT'!J20*0.7</f>
        <v>4556.2565066666666</v>
      </c>
      <c r="K46" s="289">
        <f>'V.2TRICH DO-ĐT'!K20*0.7</f>
        <v>0</v>
      </c>
      <c r="L46" s="576" t="e">
        <f>SUM(E46:K46)</f>
        <v>#VALUE!</v>
      </c>
      <c r="M46" s="498" t="e">
        <f>L46*'He so chung'!$D$15/100</f>
        <v>#VALUE!</v>
      </c>
      <c r="N46" s="577" t="e">
        <f>M46+L46</f>
        <v>#VALUE!</v>
      </c>
      <c r="O46" s="289">
        <f>'V.2TRICH DO-ĐT'!O20*0.7</f>
        <v>47363.581730769234</v>
      </c>
      <c r="P46" s="546"/>
      <c r="Q46" s="546"/>
      <c r="R46" s="546"/>
      <c r="S46" s="546"/>
      <c r="T46" s="546"/>
      <c r="U46" s="546"/>
      <c r="V46" s="546"/>
      <c r="W46" s="546"/>
      <c r="X46" s="546"/>
      <c r="Y46" s="546"/>
      <c r="Z46" s="546"/>
    </row>
    <row r="47" spans="1:26" s="492" customFormat="1" ht="20.25" customHeight="1">
      <c r="A47" s="641"/>
      <c r="B47" s="561" t="s">
        <v>202</v>
      </c>
      <c r="C47" s="641"/>
      <c r="D47" s="641"/>
      <c r="E47" s="289" t="e">
        <f>'V.2TRICH DO-ĐT'!E21*0.7</f>
        <v>#VALUE!</v>
      </c>
      <c r="F47" s="289">
        <f>'V.1TRICH DO-NT'!F39*0.7</f>
        <v>0</v>
      </c>
      <c r="G47" s="289">
        <f>'V.1TRICH DO-NT'!G39*0.7</f>
        <v>0</v>
      </c>
      <c r="H47" s="289">
        <f>'V.2TRICH DO-ĐT'!H21*0.7</f>
        <v>327.11556557032054</v>
      </c>
      <c r="I47" s="289">
        <f>'V.2TRICH DO-ĐT'!I21*0.7</f>
        <v>14365.914191999997</v>
      </c>
      <c r="J47" s="289">
        <f>'V.2TRICH DO-ĐT'!J21*0.7</f>
        <v>947.79644399999995</v>
      </c>
      <c r="K47" s="289">
        <f>'V.2TRICH DO-ĐT'!K21*0.7</f>
        <v>1417.8646272000001</v>
      </c>
      <c r="L47" s="576" t="e">
        <f>SUM(E47:K47)</f>
        <v>#VALUE!</v>
      </c>
      <c r="M47" s="498" t="e">
        <f>L47*'He so chung'!$D$16/100</f>
        <v>#VALUE!</v>
      </c>
      <c r="N47" s="577" t="e">
        <f>M47+L47</f>
        <v>#VALUE!</v>
      </c>
      <c r="O47" s="289">
        <f>'V.2TRICH DO-ĐT'!O21*0.7</f>
        <v>8650.3442307692294</v>
      </c>
      <c r="P47" s="546"/>
      <c r="Q47" s="546"/>
      <c r="R47" s="546"/>
      <c r="S47" s="546"/>
      <c r="T47" s="546"/>
      <c r="U47" s="546"/>
      <c r="V47" s="546"/>
      <c r="W47" s="546"/>
      <c r="X47" s="546"/>
      <c r="Y47" s="546"/>
      <c r="Z47" s="546"/>
    </row>
    <row r="48" spans="1:26" s="492" customFormat="1" ht="20.25" customHeight="1">
      <c r="A48" s="641"/>
      <c r="B48" s="178" t="s">
        <v>198</v>
      </c>
      <c r="C48" s="641"/>
      <c r="D48" s="641"/>
      <c r="E48" s="233" t="e">
        <f t="shared" ref="E48:O48" si="10">E46+E47</f>
        <v>#VALUE!</v>
      </c>
      <c r="F48" s="233">
        <f t="shared" si="10"/>
        <v>0</v>
      </c>
      <c r="G48" s="233">
        <f t="shared" si="10"/>
        <v>0</v>
      </c>
      <c r="H48" s="233">
        <f t="shared" si="10"/>
        <v>2700.9670305532268</v>
      </c>
      <c r="I48" s="233">
        <f t="shared" si="10"/>
        <v>17468.781371999998</v>
      </c>
      <c r="J48" s="233">
        <f t="shared" si="10"/>
        <v>5504.0529506666662</v>
      </c>
      <c r="K48" s="233">
        <f t="shared" si="10"/>
        <v>1417.8646272000001</v>
      </c>
      <c r="L48" s="579" t="e">
        <f t="shared" si="10"/>
        <v>#VALUE!</v>
      </c>
      <c r="M48" s="579" t="e">
        <f t="shared" si="10"/>
        <v>#VALUE!</v>
      </c>
      <c r="N48" s="579" t="e">
        <f t="shared" si="10"/>
        <v>#VALUE!</v>
      </c>
      <c r="O48" s="579">
        <f t="shared" si="10"/>
        <v>56013.925961538465</v>
      </c>
      <c r="P48" s="546"/>
      <c r="Q48" s="546"/>
      <c r="R48" s="546"/>
      <c r="S48" s="546"/>
      <c r="T48" s="546"/>
      <c r="U48" s="546"/>
      <c r="V48" s="546"/>
      <c r="W48" s="546"/>
      <c r="X48" s="546"/>
      <c r="Y48" s="546"/>
      <c r="Z48" s="546"/>
    </row>
    <row r="49" spans="1:26" s="492" customFormat="1" ht="20.25" customHeight="1">
      <c r="A49" s="640">
        <v>6</v>
      </c>
      <c r="B49" s="561" t="s">
        <v>199</v>
      </c>
      <c r="C49" s="640" t="s">
        <v>250</v>
      </c>
      <c r="D49" s="640" t="s">
        <v>272</v>
      </c>
      <c r="E49" s="289" t="e">
        <f>'V.2TRICH DO-ĐT'!E23*0.7</f>
        <v>#VALUE!</v>
      </c>
      <c r="F49" s="289">
        <f>'V.1TRICH DO-NT'!F48*0.7</f>
        <v>0</v>
      </c>
      <c r="G49" s="289">
        <f>'V.1TRICH DO-NT'!G48*0.7</f>
        <v>0</v>
      </c>
      <c r="H49" s="289">
        <f>'V.2TRICH DO-ĐT'!H23*0.7</f>
        <v>3648.4810693333334</v>
      </c>
      <c r="I49" s="289">
        <f>'V.2TRICH DO-ĐT'!I23*0.7</f>
        <v>4768.938720000001</v>
      </c>
      <c r="J49" s="289">
        <f>'V.2TRICH DO-ĐT'!J23*0.7</f>
        <v>7002.7193599999991</v>
      </c>
      <c r="K49" s="289">
        <f>'V.2TRICH DO-ĐT'!K23*0.7</f>
        <v>0</v>
      </c>
      <c r="L49" s="576" t="e">
        <f>SUM(E49:K49)</f>
        <v>#VALUE!</v>
      </c>
      <c r="M49" s="498" t="e">
        <f>L49*'He so chung'!$D$15/100</f>
        <v>#VALUE!</v>
      </c>
      <c r="N49" s="577" t="e">
        <f>M49+L49</f>
        <v>#VALUE!</v>
      </c>
      <c r="O49" s="289">
        <f>'V.2TRICH DO-ĐT'!O23*0.7</f>
        <v>72975</v>
      </c>
      <c r="P49" s="546"/>
      <c r="Q49" s="546"/>
      <c r="R49" s="546"/>
      <c r="S49" s="546"/>
      <c r="T49" s="546"/>
      <c r="U49" s="546"/>
      <c r="V49" s="546"/>
      <c r="W49" s="546"/>
      <c r="X49" s="546"/>
      <c r="Y49" s="546"/>
      <c r="Z49" s="546"/>
    </row>
    <row r="50" spans="1:26" s="492" customFormat="1" ht="20.25" customHeight="1">
      <c r="A50" s="641"/>
      <c r="B50" s="561" t="s">
        <v>202</v>
      </c>
      <c r="C50" s="641"/>
      <c r="D50" s="641"/>
      <c r="E50" s="289" t="e">
        <f>'V.2TRICH DO-ĐT'!E24*0.7</f>
        <v>#VALUE!</v>
      </c>
      <c r="F50" s="289">
        <f>'V.1TRICH DO-NT'!F49*0.7</f>
        <v>0</v>
      </c>
      <c r="G50" s="289">
        <f>'V.1TRICH DO-NT'!G49*0.7</f>
        <v>0</v>
      </c>
      <c r="H50" s="289">
        <f>'V.2TRICH DO-ĐT'!H24*0.7</f>
        <v>500.29439440166664</v>
      </c>
      <c r="I50" s="289">
        <f>'V.2TRICH DO-ĐT'!I24*0.7</f>
        <v>21971.398175999995</v>
      </c>
      <c r="J50" s="289">
        <f>'V.2TRICH DO-ĐT'!J24*0.7</f>
        <v>1449.5710319999998</v>
      </c>
      <c r="K50" s="289">
        <f>'V.2TRICH DO-ĐT'!K24*0.7</f>
        <v>2168.4988416000001</v>
      </c>
      <c r="L50" s="576" t="e">
        <f>SUM(E50:K50)</f>
        <v>#VALUE!</v>
      </c>
      <c r="M50" s="498" t="e">
        <f>L50*'He so chung'!$D$16/100</f>
        <v>#VALUE!</v>
      </c>
      <c r="N50" s="577" t="e">
        <f>M50+L50</f>
        <v>#VALUE!</v>
      </c>
      <c r="O50" s="289">
        <f>'V.2TRICH DO-ĐT'!O24*0.7</f>
        <v>13427.4</v>
      </c>
      <c r="P50" s="546"/>
      <c r="Q50" s="546"/>
      <c r="R50" s="546"/>
      <c r="S50" s="546"/>
      <c r="T50" s="546"/>
      <c r="U50" s="546"/>
      <c r="V50" s="546"/>
      <c r="W50" s="546"/>
      <c r="X50" s="546"/>
      <c r="Y50" s="546"/>
      <c r="Z50" s="546"/>
    </row>
    <row r="51" spans="1:26" s="492" customFormat="1" ht="20.25" customHeight="1">
      <c r="A51" s="641"/>
      <c r="B51" s="178" t="s">
        <v>198</v>
      </c>
      <c r="C51" s="641"/>
      <c r="D51" s="641"/>
      <c r="E51" s="233" t="e">
        <f t="shared" ref="E51:O51" si="11">E49+E50</f>
        <v>#VALUE!</v>
      </c>
      <c r="F51" s="233">
        <f t="shared" si="11"/>
        <v>0</v>
      </c>
      <c r="G51" s="233">
        <f t="shared" si="11"/>
        <v>0</v>
      </c>
      <c r="H51" s="233">
        <f t="shared" si="11"/>
        <v>4148.7754637349999</v>
      </c>
      <c r="I51" s="233">
        <f t="shared" si="11"/>
        <v>26740.336895999997</v>
      </c>
      <c r="J51" s="233">
        <f t="shared" si="11"/>
        <v>8452.290391999999</v>
      </c>
      <c r="K51" s="233">
        <f t="shared" si="11"/>
        <v>2168.4988416000001</v>
      </c>
      <c r="L51" s="579" t="e">
        <f t="shared" si="11"/>
        <v>#VALUE!</v>
      </c>
      <c r="M51" s="579" t="e">
        <f t="shared" si="11"/>
        <v>#VALUE!</v>
      </c>
      <c r="N51" s="579" t="e">
        <f t="shared" si="11"/>
        <v>#VALUE!</v>
      </c>
      <c r="O51" s="579">
        <f t="shared" si="11"/>
        <v>86402.4</v>
      </c>
      <c r="P51" s="546"/>
      <c r="Q51" s="546"/>
      <c r="R51" s="546"/>
      <c r="S51" s="546"/>
      <c r="T51" s="546"/>
      <c r="U51" s="546"/>
      <c r="V51" s="546"/>
      <c r="W51" s="546"/>
      <c r="X51" s="546"/>
      <c r="Y51" s="546"/>
      <c r="Z51" s="546"/>
    </row>
    <row r="52" spans="1:26" ht="16.5" customHeight="1">
      <c r="A52" s="4"/>
      <c r="B52" s="4"/>
      <c r="C52" s="34"/>
      <c r="D52" s="4"/>
      <c r="E52" s="4"/>
      <c r="F52" s="4"/>
      <c r="G52" s="4"/>
      <c r="H52" s="4"/>
      <c r="I52" s="4"/>
      <c r="J52" s="4"/>
      <c r="K52" s="4"/>
      <c r="L52" s="4"/>
      <c r="N52" s="4"/>
      <c r="O52" s="4"/>
      <c r="P52" s="4"/>
      <c r="Q52" s="4"/>
      <c r="R52" s="4"/>
    </row>
    <row r="53" spans="1:26" ht="31.5" customHeight="1">
      <c r="A53" s="660" t="s">
        <v>606</v>
      </c>
      <c r="B53" s="661"/>
      <c r="C53" s="661"/>
      <c r="D53" s="661"/>
      <c r="E53" s="661"/>
      <c r="F53" s="661"/>
      <c r="G53" s="661"/>
      <c r="H53" s="661"/>
      <c r="I53" s="661"/>
      <c r="J53" s="661"/>
      <c r="K53" s="661"/>
      <c r="L53" s="661"/>
      <c r="M53" s="661"/>
      <c r="N53" s="661"/>
      <c r="O53" s="661"/>
      <c r="P53" s="4"/>
      <c r="Q53" s="4"/>
      <c r="R53" s="4"/>
    </row>
    <row r="54" spans="1:26" ht="14.25" customHeight="1">
      <c r="A54" s="622" t="s">
        <v>633</v>
      </c>
      <c r="B54" s="622"/>
      <c r="C54" s="622"/>
      <c r="D54" s="622"/>
      <c r="E54" s="622"/>
      <c r="F54" s="622"/>
      <c r="G54" s="622"/>
      <c r="H54" s="622"/>
      <c r="I54" s="622"/>
      <c r="J54" s="622"/>
      <c r="K54" s="622"/>
      <c r="L54" s="622"/>
      <c r="M54" s="622"/>
      <c r="N54" s="622"/>
      <c r="O54" s="622"/>
      <c r="P54" s="4"/>
      <c r="Q54" s="4"/>
      <c r="R54" s="4"/>
    </row>
    <row r="55" spans="1:26" ht="16.5" customHeight="1">
      <c r="A55" s="88"/>
      <c r="B55" s="88"/>
      <c r="C55" s="89"/>
      <c r="D55" s="88"/>
      <c r="E55" s="88"/>
      <c r="F55" s="88"/>
      <c r="G55" s="88"/>
      <c r="H55" s="88"/>
      <c r="I55" s="88"/>
      <c r="J55" s="88"/>
      <c r="K55" s="88"/>
      <c r="L55" s="88"/>
      <c r="M55" s="91"/>
      <c r="N55" s="632" t="s">
        <v>231</v>
      </c>
      <c r="O55" s="633"/>
      <c r="P55" s="4"/>
      <c r="Q55" s="4"/>
      <c r="R55" s="4"/>
    </row>
    <row r="56" spans="1:26" ht="14.25" customHeight="1">
      <c r="A56" s="655" t="s">
        <v>189</v>
      </c>
      <c r="B56" s="617" t="s">
        <v>235</v>
      </c>
      <c r="C56" s="617" t="s">
        <v>236</v>
      </c>
      <c r="D56" s="617" t="s">
        <v>310</v>
      </c>
      <c r="E56" s="649" t="s">
        <v>211</v>
      </c>
      <c r="F56" s="650"/>
      <c r="G56" s="650"/>
      <c r="H56" s="650"/>
      <c r="I56" s="650"/>
      <c r="J56" s="650"/>
      <c r="K56" s="650"/>
      <c r="L56" s="651"/>
      <c r="M56" s="617" t="s">
        <v>629</v>
      </c>
      <c r="N56" s="617" t="s">
        <v>241</v>
      </c>
      <c r="O56" s="617" t="s">
        <v>242</v>
      </c>
      <c r="P56" s="4"/>
      <c r="Q56" s="4"/>
      <c r="R56" s="4"/>
    </row>
    <row r="57" spans="1:26" ht="16.5" customHeight="1">
      <c r="A57" s="648"/>
      <c r="B57" s="648"/>
      <c r="C57" s="648"/>
      <c r="D57" s="648"/>
      <c r="E57" s="652"/>
      <c r="F57" s="653"/>
      <c r="G57" s="653"/>
      <c r="H57" s="653"/>
      <c r="I57" s="653"/>
      <c r="J57" s="653"/>
      <c r="K57" s="653"/>
      <c r="L57" s="654"/>
      <c r="M57" s="648"/>
      <c r="N57" s="648"/>
      <c r="O57" s="648"/>
      <c r="P57" s="4"/>
      <c r="Q57" s="4"/>
      <c r="R57" s="4"/>
    </row>
    <row r="58" spans="1:26" ht="16.5" customHeight="1">
      <c r="A58" s="648"/>
      <c r="B58" s="648"/>
      <c r="C58" s="648"/>
      <c r="D58" s="648"/>
      <c r="E58" s="617" t="s">
        <v>219</v>
      </c>
      <c r="F58" s="617" t="s">
        <v>220</v>
      </c>
      <c r="G58" s="592" t="s">
        <v>221</v>
      </c>
      <c r="H58" s="617" t="s">
        <v>7</v>
      </c>
      <c r="I58" s="617" t="s">
        <v>14</v>
      </c>
      <c r="J58" s="617" t="s">
        <v>11</v>
      </c>
      <c r="K58" s="617" t="s">
        <v>249</v>
      </c>
      <c r="L58" s="617" t="s">
        <v>198</v>
      </c>
      <c r="M58" s="648"/>
      <c r="N58" s="648"/>
      <c r="O58" s="648"/>
      <c r="P58" s="4"/>
      <c r="Q58" s="4"/>
      <c r="R58" s="4"/>
    </row>
    <row r="59" spans="1:26" ht="10.5" customHeight="1">
      <c r="A59" s="647"/>
      <c r="B59" s="647"/>
      <c r="C59" s="647"/>
      <c r="D59" s="647"/>
      <c r="E59" s="647"/>
      <c r="F59" s="647"/>
      <c r="G59" s="596">
        <f>$Q$1</f>
        <v>0</v>
      </c>
      <c r="H59" s="647"/>
      <c r="I59" s="647"/>
      <c r="J59" s="647"/>
      <c r="K59" s="647"/>
      <c r="L59" s="647"/>
      <c r="M59" s="647"/>
      <c r="N59" s="647"/>
      <c r="O59" s="647"/>
      <c r="P59" s="4"/>
      <c r="Q59" s="4"/>
      <c r="R59" s="4"/>
    </row>
    <row r="60" spans="1:26" s="492" customFormat="1" ht="18" customHeight="1">
      <c r="A60" s="656">
        <v>1</v>
      </c>
      <c r="B60" s="580" t="s">
        <v>199</v>
      </c>
      <c r="C60" s="656" t="s">
        <v>250</v>
      </c>
      <c r="D60" s="656" t="s">
        <v>251</v>
      </c>
      <c r="E60" s="289" t="e">
        <f>'V.1TRICH DO-NT'!E8*0.5</f>
        <v>#VALUE!</v>
      </c>
      <c r="F60" s="289">
        <f>'V.1TRICH DO-NT'!F61*0.7</f>
        <v>0</v>
      </c>
      <c r="G60" s="289">
        <f>'V.1TRICH DO-NT'!G61*0.7</f>
        <v>0</v>
      </c>
      <c r="H60" s="289">
        <f>'V.1TRICH DO-NT'!H8*0.5</f>
        <v>660.02193205128219</v>
      </c>
      <c r="I60" s="289">
        <f>'V.1TRICH DO-NT'!I8*0.5</f>
        <v>1048.1184000000003</v>
      </c>
      <c r="J60" s="289">
        <f>'V.1TRICH DO-NT'!J8*0.5</f>
        <v>1192.768</v>
      </c>
      <c r="K60" s="289">
        <f>'V.1TRICH DO-NT'!K8*0.5</f>
        <v>0</v>
      </c>
      <c r="L60" s="576" t="e">
        <f>SUM(E60:K60)</f>
        <v>#VALUE!</v>
      </c>
      <c r="M60" s="498" t="e">
        <f>L60*'He so chung'!$D$15/100</f>
        <v>#VALUE!</v>
      </c>
      <c r="N60" s="577" t="e">
        <f>M60+L60</f>
        <v>#VALUE!</v>
      </c>
      <c r="O60" s="289">
        <f>'V.1TRICH DO-NT'!O8*0.5</f>
        <v>16038.461538461537</v>
      </c>
      <c r="P60" s="546"/>
      <c r="Q60" s="546"/>
      <c r="R60" s="546"/>
    </row>
    <row r="61" spans="1:26" s="492" customFormat="1" ht="18" customHeight="1">
      <c r="A61" s="630"/>
      <c r="B61" s="581" t="s">
        <v>202</v>
      </c>
      <c r="C61" s="630"/>
      <c r="D61" s="630"/>
      <c r="E61" s="289" t="e">
        <f>'V.1TRICH DO-NT'!E9*0.5</f>
        <v>#VALUE!</v>
      </c>
      <c r="F61" s="289">
        <f>'V.1TRICH DO-NT'!F62*0.7</f>
        <v>0</v>
      </c>
      <c r="G61" s="289">
        <f>'V.1TRICH DO-NT'!G62*0.7</f>
        <v>0</v>
      </c>
      <c r="H61" s="289">
        <f>'V.1TRICH DO-NT'!H9*0.5</f>
        <v>104.13358467435897</v>
      </c>
      <c r="I61" s="289">
        <f>'V.1TRICH DO-NT'!I9*0.5</f>
        <v>4828.8787199999997</v>
      </c>
      <c r="J61" s="289">
        <f>'V.1TRICH DO-NT'!J9*0.5</f>
        <v>293.83568000000002</v>
      </c>
      <c r="K61" s="289">
        <f>'V.1TRICH DO-NT'!K9*0.5</f>
        <v>448.47196800000006</v>
      </c>
      <c r="L61" s="576" t="e">
        <f>SUM(E61:K61)</f>
        <v>#VALUE!</v>
      </c>
      <c r="M61" s="498" t="e">
        <f>L61*'He so chung'!$D$16/100</f>
        <v>#VALUE!</v>
      </c>
      <c r="N61" s="577" t="e">
        <f>M61+L61</f>
        <v>#VALUE!</v>
      </c>
      <c r="O61" s="289">
        <f>'V.1TRICH DO-NT'!O9*0.5</f>
        <v>2951.0769230769229</v>
      </c>
      <c r="P61" s="546"/>
      <c r="Q61" s="546"/>
      <c r="R61" s="546"/>
    </row>
    <row r="62" spans="1:26" s="492" customFormat="1" ht="18" customHeight="1">
      <c r="A62" s="631"/>
      <c r="B62" s="582" t="s">
        <v>198</v>
      </c>
      <c r="C62" s="631"/>
      <c r="D62" s="631"/>
      <c r="E62" s="233" t="e">
        <f t="shared" ref="E62:O62" si="12">E60+E61</f>
        <v>#VALUE!</v>
      </c>
      <c r="F62" s="233">
        <f t="shared" si="12"/>
        <v>0</v>
      </c>
      <c r="G62" s="233">
        <f t="shared" si="12"/>
        <v>0</v>
      </c>
      <c r="H62" s="233">
        <f t="shared" si="12"/>
        <v>764.15551672564118</v>
      </c>
      <c r="I62" s="233">
        <f t="shared" si="12"/>
        <v>5876.99712</v>
      </c>
      <c r="J62" s="233">
        <f t="shared" si="12"/>
        <v>1486.6036800000002</v>
      </c>
      <c r="K62" s="233">
        <f t="shared" si="12"/>
        <v>448.47196800000006</v>
      </c>
      <c r="L62" s="233" t="e">
        <f t="shared" si="12"/>
        <v>#VALUE!</v>
      </c>
      <c r="M62" s="233" t="e">
        <f t="shared" si="12"/>
        <v>#VALUE!</v>
      </c>
      <c r="N62" s="233" t="e">
        <f t="shared" si="12"/>
        <v>#VALUE!</v>
      </c>
      <c r="O62" s="233">
        <f t="shared" si="12"/>
        <v>18989.538461538461</v>
      </c>
      <c r="P62" s="546"/>
      <c r="Q62" s="546"/>
      <c r="R62" s="546"/>
    </row>
    <row r="63" spans="1:26" s="492" customFormat="1" ht="18" customHeight="1">
      <c r="A63" s="656">
        <v>2</v>
      </c>
      <c r="B63" s="580" t="s">
        <v>199</v>
      </c>
      <c r="C63" s="656" t="s">
        <v>250</v>
      </c>
      <c r="D63" s="656" t="s">
        <v>256</v>
      </c>
      <c r="E63" s="289" t="e">
        <f>'V.1TRICH DO-NT'!E11*0.5</f>
        <v>#VALUE!</v>
      </c>
      <c r="F63" s="289">
        <f>'V.1TRICH DO-NT'!F64*0.7</f>
        <v>0</v>
      </c>
      <c r="G63" s="289">
        <f>'V.1TRICH DO-NT'!G64*0.7</f>
        <v>0</v>
      </c>
      <c r="H63" s="289">
        <f>'V.1TRICH DO-NT'!H11*0.5</f>
        <v>783.77604431089776</v>
      </c>
      <c r="I63" s="289">
        <f>'V.1TRICH DO-NT'!I11*0.5</f>
        <v>1244.6406000000006</v>
      </c>
      <c r="J63" s="289">
        <f>'V.1TRICH DO-NT'!J11*0.5</f>
        <v>1416.4120000000003</v>
      </c>
      <c r="K63" s="289">
        <f>'V.1TRICH DO-NT'!K11*0.5</f>
        <v>0</v>
      </c>
      <c r="L63" s="576" t="e">
        <f>SUM(E63:K63)</f>
        <v>#VALUE!</v>
      </c>
      <c r="M63" s="498" t="e">
        <f>L63*'He so chung'!$D$15/100</f>
        <v>#VALUE!</v>
      </c>
      <c r="N63" s="577" t="e">
        <f>M63+L63</f>
        <v>#VALUE!</v>
      </c>
      <c r="O63" s="289">
        <f>'V.1TRICH DO-NT'!O11*0.5</f>
        <v>19045.673076923078</v>
      </c>
      <c r="P63" s="546"/>
      <c r="Q63" s="546"/>
      <c r="R63" s="546"/>
    </row>
    <row r="64" spans="1:26" s="492" customFormat="1" ht="18" customHeight="1">
      <c r="A64" s="630"/>
      <c r="B64" s="581" t="s">
        <v>202</v>
      </c>
      <c r="C64" s="630"/>
      <c r="D64" s="630"/>
      <c r="E64" s="289" t="e">
        <f>'V.1TRICH DO-NT'!E12*0.5</f>
        <v>#VALUE!</v>
      </c>
      <c r="F64" s="289">
        <f>'V.1TRICH DO-NT'!F65*0.7</f>
        <v>0</v>
      </c>
      <c r="G64" s="289">
        <f>'V.1TRICH DO-NT'!G65*0.7</f>
        <v>0</v>
      </c>
      <c r="H64" s="289">
        <f>'V.1TRICH DO-NT'!H12*0.5</f>
        <v>123.6586318008013</v>
      </c>
      <c r="I64" s="289">
        <f>'V.1TRICH DO-NT'!I12*0.5</f>
        <v>5734.2934800000003</v>
      </c>
      <c r="J64" s="289">
        <f>'V.1TRICH DO-NT'!J12*0.5</f>
        <v>348.92987000000011</v>
      </c>
      <c r="K64" s="289">
        <f>'V.1TRICH DO-NT'!K12*0.5</f>
        <v>532.56046200000014</v>
      </c>
      <c r="L64" s="576" t="e">
        <f>SUM(E64:K64)</f>
        <v>#VALUE!</v>
      </c>
      <c r="M64" s="498" t="e">
        <f>L64*'He so chung'!$D$16/100</f>
        <v>#VALUE!</v>
      </c>
      <c r="N64" s="577" t="e">
        <f>M64+L64</f>
        <v>#VALUE!</v>
      </c>
      <c r="O64" s="289">
        <f>'V.1TRICH DO-NT'!O12*0.5</f>
        <v>3504.4038461538462</v>
      </c>
      <c r="P64" s="546"/>
      <c r="Q64" s="546"/>
      <c r="R64" s="546"/>
    </row>
    <row r="65" spans="1:18" s="492" customFormat="1" ht="18" customHeight="1">
      <c r="A65" s="631"/>
      <c r="B65" s="583" t="s">
        <v>198</v>
      </c>
      <c r="C65" s="631"/>
      <c r="D65" s="631"/>
      <c r="E65" s="233" t="e">
        <f t="shared" ref="E65:O65" si="13">E63+E64</f>
        <v>#VALUE!</v>
      </c>
      <c r="F65" s="233">
        <f t="shared" si="13"/>
        <v>0</v>
      </c>
      <c r="G65" s="233">
        <f t="shared" si="13"/>
        <v>0</v>
      </c>
      <c r="H65" s="233">
        <f t="shared" si="13"/>
        <v>907.4346761116991</v>
      </c>
      <c r="I65" s="233">
        <f t="shared" si="13"/>
        <v>6978.9340800000009</v>
      </c>
      <c r="J65" s="233">
        <f t="shared" si="13"/>
        <v>1765.3418700000004</v>
      </c>
      <c r="K65" s="233">
        <f t="shared" si="13"/>
        <v>532.56046200000014</v>
      </c>
      <c r="L65" s="233" t="e">
        <f t="shared" si="13"/>
        <v>#VALUE!</v>
      </c>
      <c r="M65" s="233" t="e">
        <f t="shared" si="13"/>
        <v>#VALUE!</v>
      </c>
      <c r="N65" s="233" t="e">
        <f t="shared" si="13"/>
        <v>#VALUE!</v>
      </c>
      <c r="O65" s="233">
        <f t="shared" si="13"/>
        <v>22550.076923076926</v>
      </c>
      <c r="P65" s="546"/>
      <c r="Q65" s="546"/>
      <c r="R65" s="546"/>
    </row>
    <row r="66" spans="1:18" s="492" customFormat="1" ht="18" customHeight="1">
      <c r="A66" s="656">
        <v>3</v>
      </c>
      <c r="B66" s="584" t="s">
        <v>199</v>
      </c>
      <c r="C66" s="656" t="s">
        <v>250</v>
      </c>
      <c r="D66" s="656" t="s">
        <v>262</v>
      </c>
      <c r="E66" s="289" t="e">
        <f>'V.1TRICH DO-NT'!E14*0.5</f>
        <v>#VALUE!</v>
      </c>
      <c r="F66" s="289">
        <f>'V.1TRICH DO-NT'!F67*0.7</f>
        <v>0</v>
      </c>
      <c r="G66" s="289">
        <f>'V.1TRICH DO-NT'!G67*0.7</f>
        <v>0</v>
      </c>
      <c r="H66" s="289">
        <f>'V.1TRICH DO-NT'!H14*0.5</f>
        <v>835.340257752404</v>
      </c>
      <c r="I66" s="289">
        <f>'V.1TRICH DO-NT'!I14*0.5</f>
        <v>1326.5248500000005</v>
      </c>
      <c r="J66" s="289">
        <f>'V.1TRICH DO-NT'!J14*0.5</f>
        <v>1509.597</v>
      </c>
      <c r="K66" s="289">
        <f>'V.1TRICH DO-NT'!K14*0.5</f>
        <v>0</v>
      </c>
      <c r="L66" s="576" t="e">
        <f>SUM(E66:K66)</f>
        <v>#VALUE!</v>
      </c>
      <c r="M66" s="498" t="e">
        <f>L66*'He so chung'!$D$15/100</f>
        <v>#VALUE!</v>
      </c>
      <c r="N66" s="577" t="e">
        <f>M66+L66</f>
        <v>#VALUE!</v>
      </c>
      <c r="O66" s="289">
        <f>'V.1TRICH DO-NT'!O14*0.5</f>
        <v>20298.677884615383</v>
      </c>
      <c r="P66" s="546"/>
      <c r="Q66" s="546"/>
      <c r="R66" s="546"/>
    </row>
    <row r="67" spans="1:18" s="492" customFormat="1" ht="18" customHeight="1">
      <c r="A67" s="630"/>
      <c r="B67" s="581" t="s">
        <v>202</v>
      </c>
      <c r="C67" s="630"/>
      <c r="D67" s="630"/>
      <c r="E67" s="289" t="e">
        <f>'V.1TRICH DO-NT'!E15*0.5</f>
        <v>#VALUE!</v>
      </c>
      <c r="F67" s="289">
        <f>'V.1TRICH DO-NT'!F68*0.7</f>
        <v>0</v>
      </c>
      <c r="G67" s="289">
        <f>'V.1TRICH DO-NT'!G68*0.7</f>
        <v>0</v>
      </c>
      <c r="H67" s="289">
        <f>'V.1TRICH DO-NT'!H15*0.5</f>
        <v>130.16698084294873</v>
      </c>
      <c r="I67" s="289">
        <f>'V.1TRICH DO-NT'!I15*0.5</f>
        <v>6036.0984000000008</v>
      </c>
      <c r="J67" s="289">
        <f>'V.1TRICH DO-NT'!J15*0.5</f>
        <v>367.29460000000012</v>
      </c>
      <c r="K67" s="289">
        <f>'V.1TRICH DO-NT'!K15*0.5</f>
        <v>560.58996000000013</v>
      </c>
      <c r="L67" s="576" t="e">
        <f>SUM(E67:K67)</f>
        <v>#VALUE!</v>
      </c>
      <c r="M67" s="498" t="e">
        <f>L67*'He so chung'!$D$16/100</f>
        <v>#VALUE!</v>
      </c>
      <c r="N67" s="577" t="e">
        <f>M67+L67</f>
        <v>#VALUE!</v>
      </c>
      <c r="O67" s="289">
        <f>'V.1TRICH DO-NT'!O15*0.5</f>
        <v>3688.8461538461543</v>
      </c>
      <c r="P67" s="546"/>
      <c r="Q67" s="546"/>
      <c r="R67" s="546"/>
    </row>
    <row r="68" spans="1:18" s="492" customFormat="1" ht="18" customHeight="1">
      <c r="A68" s="631"/>
      <c r="B68" s="582" t="s">
        <v>198</v>
      </c>
      <c r="C68" s="631"/>
      <c r="D68" s="631"/>
      <c r="E68" s="233" t="e">
        <f t="shared" ref="E68:O68" si="14">E66+E67</f>
        <v>#VALUE!</v>
      </c>
      <c r="F68" s="233">
        <f t="shared" si="14"/>
        <v>0</v>
      </c>
      <c r="G68" s="233">
        <f t="shared" si="14"/>
        <v>0</v>
      </c>
      <c r="H68" s="233">
        <f t="shared" si="14"/>
        <v>965.50723859535276</v>
      </c>
      <c r="I68" s="233">
        <f t="shared" si="14"/>
        <v>7362.6232500000015</v>
      </c>
      <c r="J68" s="233">
        <f t="shared" si="14"/>
        <v>1876.8916000000002</v>
      </c>
      <c r="K68" s="233">
        <f t="shared" si="14"/>
        <v>560.58996000000013</v>
      </c>
      <c r="L68" s="233" t="e">
        <f t="shared" si="14"/>
        <v>#VALUE!</v>
      </c>
      <c r="M68" s="233" t="e">
        <f t="shared" si="14"/>
        <v>#VALUE!</v>
      </c>
      <c r="N68" s="233" t="e">
        <f t="shared" si="14"/>
        <v>#VALUE!</v>
      </c>
      <c r="O68" s="233">
        <f t="shared" si="14"/>
        <v>23987.524038461539</v>
      </c>
      <c r="P68" s="546"/>
      <c r="Q68" s="546"/>
      <c r="R68" s="546"/>
    </row>
    <row r="69" spans="1:18" s="492" customFormat="1" ht="18" customHeight="1">
      <c r="A69" s="656">
        <v>4</v>
      </c>
      <c r="B69" s="580" t="s">
        <v>199</v>
      </c>
      <c r="C69" s="656" t="s">
        <v>250</v>
      </c>
      <c r="D69" s="656" t="s">
        <v>266</v>
      </c>
      <c r="E69" s="289" t="e">
        <f>'V.1TRICH DO-NT'!E17*0.5</f>
        <v>#VALUE!</v>
      </c>
      <c r="F69" s="289">
        <f>'V.1TRICH DO-NT'!F70*0.7</f>
        <v>0</v>
      </c>
      <c r="G69" s="289">
        <f>'V.1TRICH DO-NT'!G70*0.7</f>
        <v>0</v>
      </c>
      <c r="H69" s="289">
        <f>'V.1TRICH DO-NT'!H17*0.5</f>
        <v>1015.8150047976765</v>
      </c>
      <c r="I69" s="289">
        <f>'V.1TRICH DO-NT'!I17*0.5</f>
        <v>1613.1197250000005</v>
      </c>
      <c r="J69" s="289">
        <f>'V.1TRICH DO-NT'!J17*0.5</f>
        <v>1835.7445</v>
      </c>
      <c r="K69" s="289">
        <f>'V.1TRICH DO-NT'!K17*0.5</f>
        <v>0</v>
      </c>
      <c r="L69" s="576" t="e">
        <f>SUM(E69:K69)</f>
        <v>#VALUE!</v>
      </c>
      <c r="M69" s="498" t="e">
        <f>L69*'He so chung'!$D$15/100</f>
        <v>#VALUE!</v>
      </c>
      <c r="N69" s="577" t="e">
        <f>M69+L69</f>
        <v>#VALUE!</v>
      </c>
      <c r="O69" s="289">
        <f>'V.1TRICH DO-NT'!O17*0.5</f>
        <v>24684.194711538461</v>
      </c>
      <c r="P69" s="546"/>
      <c r="Q69" s="546"/>
      <c r="R69" s="546"/>
    </row>
    <row r="70" spans="1:18" s="492" customFormat="1" ht="18" customHeight="1">
      <c r="A70" s="630"/>
      <c r="B70" s="581" t="s">
        <v>202</v>
      </c>
      <c r="C70" s="630"/>
      <c r="D70" s="630"/>
      <c r="E70" s="289" t="e">
        <f>'V.1TRICH DO-NT'!E18*0.5</f>
        <v>#VALUE!</v>
      </c>
      <c r="F70" s="289">
        <f>'V.1TRICH DO-NT'!F71*0.7</f>
        <v>0</v>
      </c>
      <c r="G70" s="289">
        <f>'V.1TRICH DO-NT'!G71*0.7</f>
        <v>0</v>
      </c>
      <c r="H70" s="289">
        <f>'V.1TRICH DO-NT'!H18*0.5</f>
        <v>159.45455153261219</v>
      </c>
      <c r="I70" s="289">
        <f>'V.1TRICH DO-NT'!I18*0.5</f>
        <v>7394.2205399999993</v>
      </c>
      <c r="J70" s="289">
        <f>'V.1TRICH DO-NT'!J18*0.5</f>
        <v>449.93588500000004</v>
      </c>
      <c r="K70" s="289">
        <f>'V.1TRICH DO-NT'!K18*0.5</f>
        <v>686.72270100000014</v>
      </c>
      <c r="L70" s="576" t="e">
        <f>SUM(E70:K70)</f>
        <v>#VALUE!</v>
      </c>
      <c r="M70" s="498" t="e">
        <f>L70*'He so chung'!$D$16/100</f>
        <v>#VALUE!</v>
      </c>
      <c r="N70" s="577" t="e">
        <f>M70+L70</f>
        <v>#VALUE!</v>
      </c>
      <c r="O70" s="289">
        <f>'V.1TRICH DO-NT'!O18*0.5</f>
        <v>4518.8365384615381</v>
      </c>
      <c r="P70" s="546"/>
      <c r="Q70" s="546"/>
      <c r="R70" s="546"/>
    </row>
    <row r="71" spans="1:18" s="492" customFormat="1" ht="18" customHeight="1">
      <c r="A71" s="631"/>
      <c r="B71" s="583" t="s">
        <v>198</v>
      </c>
      <c r="C71" s="631"/>
      <c r="D71" s="631"/>
      <c r="E71" s="233" t="e">
        <f t="shared" ref="E71:O71" si="15">E69+E70</f>
        <v>#VALUE!</v>
      </c>
      <c r="F71" s="233">
        <f t="shared" si="15"/>
        <v>0</v>
      </c>
      <c r="G71" s="233">
        <f t="shared" si="15"/>
        <v>0</v>
      </c>
      <c r="H71" s="233">
        <f t="shared" si="15"/>
        <v>1175.2695563302887</v>
      </c>
      <c r="I71" s="233">
        <f t="shared" si="15"/>
        <v>9007.3402649999989</v>
      </c>
      <c r="J71" s="233">
        <f t="shared" si="15"/>
        <v>2285.6803850000001</v>
      </c>
      <c r="K71" s="233">
        <f t="shared" si="15"/>
        <v>686.72270100000014</v>
      </c>
      <c r="L71" s="233" t="e">
        <f t="shared" si="15"/>
        <v>#VALUE!</v>
      </c>
      <c r="M71" s="233" t="e">
        <f t="shared" si="15"/>
        <v>#VALUE!</v>
      </c>
      <c r="N71" s="233" t="e">
        <f t="shared" si="15"/>
        <v>#VALUE!</v>
      </c>
      <c r="O71" s="233">
        <f t="shared" si="15"/>
        <v>29203.03125</v>
      </c>
      <c r="P71" s="546"/>
      <c r="Q71" s="546"/>
      <c r="R71" s="546"/>
    </row>
    <row r="72" spans="1:18" s="492" customFormat="1" ht="18" customHeight="1">
      <c r="A72" s="656">
        <v>5</v>
      </c>
      <c r="B72" s="584" t="s">
        <v>199</v>
      </c>
      <c r="C72" s="656" t="s">
        <v>250</v>
      </c>
      <c r="D72" s="656" t="s">
        <v>267</v>
      </c>
      <c r="E72" s="289" t="e">
        <f>'V.1TRICH DO-NT'!E20*0.5</f>
        <v>#VALUE!</v>
      </c>
      <c r="F72" s="289">
        <f>'V.1TRICH DO-NT'!F73*0.7</f>
        <v>0</v>
      </c>
      <c r="G72" s="289">
        <f>'V.1TRICH DO-NT'!G73*0.7</f>
        <v>0</v>
      </c>
      <c r="H72" s="289">
        <f>'V.1TRICH DO-NT'!H20*0.5</f>
        <v>1392.2337629206736</v>
      </c>
      <c r="I72" s="289">
        <f>'V.1TRICH DO-NT'!I20*0.5</f>
        <v>2210.8747500000009</v>
      </c>
      <c r="J72" s="289">
        <f>'V.1TRICH DO-NT'!J20*0.5</f>
        <v>2515.9950000000008</v>
      </c>
      <c r="K72" s="289">
        <f>'V.1TRICH DO-NT'!K20*0.5</f>
        <v>0</v>
      </c>
      <c r="L72" s="576" t="e">
        <f>SUM(E72:K72)</f>
        <v>#VALUE!</v>
      </c>
      <c r="M72" s="498" t="e">
        <f>L72*'He so chung'!$D$15/100</f>
        <v>#VALUE!</v>
      </c>
      <c r="N72" s="577" t="e">
        <f>M72+L72</f>
        <v>#VALUE!</v>
      </c>
      <c r="O72" s="289">
        <f>'V.1TRICH DO-NT'!O20*0.5</f>
        <v>33831.129807692312</v>
      </c>
      <c r="P72" s="546"/>
      <c r="Q72" s="546"/>
      <c r="R72" s="546"/>
    </row>
    <row r="73" spans="1:18" s="492" customFormat="1" ht="18" customHeight="1">
      <c r="A73" s="630"/>
      <c r="B73" s="581" t="s">
        <v>202</v>
      </c>
      <c r="C73" s="630"/>
      <c r="D73" s="630"/>
      <c r="E73" s="289" t="e">
        <f>'V.1TRICH DO-NT'!E21*0.5</f>
        <v>#VALUE!</v>
      </c>
      <c r="F73" s="289">
        <f>'V.1TRICH DO-NT'!F74*0.7</f>
        <v>0</v>
      </c>
      <c r="G73" s="289">
        <f>'V.1TRICH DO-NT'!G74*0.7</f>
        <v>0</v>
      </c>
      <c r="H73" s="289">
        <f>'V.1TRICH DO-NT'!H21*0.5</f>
        <v>218.02969291193915</v>
      </c>
      <c r="I73" s="289">
        <f>'V.1TRICH DO-NT'!I21*0.5</f>
        <v>10110.464820000001</v>
      </c>
      <c r="J73" s="289">
        <f>'V.1TRICH DO-NT'!J21*0.5</f>
        <v>615.21845500000018</v>
      </c>
      <c r="K73" s="289">
        <f>'V.1TRICH DO-NT'!K21*0.5</f>
        <v>938.98818300000028</v>
      </c>
      <c r="L73" s="576" t="e">
        <f>SUM(E73:K73)</f>
        <v>#VALUE!</v>
      </c>
      <c r="M73" s="498" t="e">
        <f>L73*'He so chung'!$D$16/100</f>
        <v>#VALUE!</v>
      </c>
      <c r="N73" s="577" t="e">
        <f>M73+L73</f>
        <v>#VALUE!</v>
      </c>
      <c r="O73" s="289">
        <f>'V.1TRICH DO-NT'!O21*0.5</f>
        <v>6178.8173076923076</v>
      </c>
      <c r="P73" s="546"/>
      <c r="Q73" s="546"/>
      <c r="R73" s="546"/>
    </row>
    <row r="74" spans="1:18" s="492" customFormat="1" ht="18" customHeight="1">
      <c r="A74" s="631"/>
      <c r="B74" s="582" t="s">
        <v>198</v>
      </c>
      <c r="C74" s="631"/>
      <c r="D74" s="631"/>
      <c r="E74" s="233" t="e">
        <f t="shared" ref="E74:O74" si="16">E72+E73</f>
        <v>#VALUE!</v>
      </c>
      <c r="F74" s="233">
        <f t="shared" si="16"/>
        <v>0</v>
      </c>
      <c r="G74" s="233">
        <f t="shared" si="16"/>
        <v>0</v>
      </c>
      <c r="H74" s="233">
        <f t="shared" si="16"/>
        <v>1610.2634558326126</v>
      </c>
      <c r="I74" s="233">
        <f t="shared" si="16"/>
        <v>12321.339570000002</v>
      </c>
      <c r="J74" s="233">
        <f t="shared" si="16"/>
        <v>3131.213455000001</v>
      </c>
      <c r="K74" s="233">
        <f t="shared" si="16"/>
        <v>938.98818300000028</v>
      </c>
      <c r="L74" s="233" t="e">
        <f t="shared" si="16"/>
        <v>#VALUE!</v>
      </c>
      <c r="M74" s="233" t="e">
        <f t="shared" si="16"/>
        <v>#VALUE!</v>
      </c>
      <c r="N74" s="233" t="e">
        <f t="shared" si="16"/>
        <v>#VALUE!</v>
      </c>
      <c r="O74" s="233">
        <f t="shared" si="16"/>
        <v>40009.947115384617</v>
      </c>
      <c r="P74" s="546"/>
      <c r="Q74" s="546"/>
      <c r="R74" s="546"/>
    </row>
    <row r="75" spans="1:18" s="492" customFormat="1" ht="18" customHeight="1">
      <c r="A75" s="656">
        <v>6</v>
      </c>
      <c r="B75" s="580" t="s">
        <v>199</v>
      </c>
      <c r="C75" s="656" t="s">
        <v>250</v>
      </c>
      <c r="D75" s="656" t="s">
        <v>272</v>
      </c>
      <c r="E75" s="289" t="e">
        <f>'V.1TRICH DO-NT'!E23*0.5</f>
        <v>#VALUE!</v>
      </c>
      <c r="F75" s="289">
        <f>'V.1TRICH DO-NT'!F76*0.7</f>
        <v>0</v>
      </c>
      <c r="G75" s="289">
        <f>'V.1TRICH DO-NT'!G76*0.7</f>
        <v>0</v>
      </c>
      <c r="H75" s="289">
        <f>'V.1TRICH DO-NT'!H23*0.5</f>
        <v>2145.0712791666674</v>
      </c>
      <c r="I75" s="289">
        <f>'V.1TRICH DO-NT'!I23*0.5</f>
        <v>3406.3848000000016</v>
      </c>
      <c r="J75" s="289">
        <f>'V.1TRICH DO-NT'!J23*0.5</f>
        <v>3876.4960000000005</v>
      </c>
      <c r="K75" s="289">
        <f>'V.1TRICH DO-NT'!K23*0.5</f>
        <v>0</v>
      </c>
      <c r="L75" s="576" t="e">
        <f>SUM(E75:K75)</f>
        <v>#VALUE!</v>
      </c>
      <c r="M75" s="498" t="e">
        <f>L75*'He so chung'!$D$15/100</f>
        <v>#VALUE!</v>
      </c>
      <c r="N75" s="577" t="e">
        <f>M75+L75</f>
        <v>#VALUE!</v>
      </c>
      <c r="O75" s="289">
        <f>'V.1TRICH DO-NT'!O23*0.5</f>
        <v>52125</v>
      </c>
      <c r="P75" s="546"/>
      <c r="Q75" s="546"/>
      <c r="R75" s="546"/>
    </row>
    <row r="76" spans="1:18" s="492" customFormat="1" ht="18" customHeight="1">
      <c r="A76" s="630"/>
      <c r="B76" s="581" t="s">
        <v>202</v>
      </c>
      <c r="C76" s="630"/>
      <c r="D76" s="630"/>
      <c r="E76" s="289" t="e">
        <f>'V.1TRICH DO-NT'!E24*0.5</f>
        <v>#VALUE!</v>
      </c>
      <c r="F76" s="289">
        <f>'V.1TRICH DO-NT'!F77*0.7</f>
        <v>0</v>
      </c>
      <c r="G76" s="289">
        <f>'V.1TRICH DO-NT'!G77*0.7</f>
        <v>0</v>
      </c>
      <c r="H76" s="289">
        <f>'V.1TRICH DO-NT'!H24*0.5</f>
        <v>338.43415019166673</v>
      </c>
      <c r="I76" s="289">
        <f>'V.1TRICH DO-NT'!I24*0.5</f>
        <v>15693.855840000002</v>
      </c>
      <c r="J76" s="289">
        <f>'V.1TRICH DO-NT'!J24*0.5</f>
        <v>954.96596000000022</v>
      </c>
      <c r="K76" s="289">
        <f>'V.1TRICH DO-NT'!K24*0.5</f>
        <v>1457.5338960000004</v>
      </c>
      <c r="L76" s="576" t="e">
        <f>SUM(E76:K76)</f>
        <v>#VALUE!</v>
      </c>
      <c r="M76" s="498" t="e">
        <f>L76*'He so chung'!$D$16/100</f>
        <v>#VALUE!</v>
      </c>
      <c r="N76" s="577" t="e">
        <f>M76+L76</f>
        <v>#VALUE!</v>
      </c>
      <c r="O76" s="289">
        <f>'V.1TRICH DO-NT'!O24*0.5</f>
        <v>9591</v>
      </c>
      <c r="P76" s="546"/>
      <c r="Q76" s="546"/>
      <c r="R76" s="546"/>
    </row>
    <row r="77" spans="1:18" s="492" customFormat="1" ht="18" customHeight="1">
      <c r="A77" s="631"/>
      <c r="B77" s="583" t="s">
        <v>198</v>
      </c>
      <c r="C77" s="631"/>
      <c r="D77" s="631"/>
      <c r="E77" s="233" t="e">
        <f t="shared" ref="E77:O77" si="17">E75+E76</f>
        <v>#VALUE!</v>
      </c>
      <c r="F77" s="233">
        <f t="shared" si="17"/>
        <v>0</v>
      </c>
      <c r="G77" s="233">
        <f t="shared" si="17"/>
        <v>0</v>
      </c>
      <c r="H77" s="233">
        <f t="shared" si="17"/>
        <v>2483.5054293583344</v>
      </c>
      <c r="I77" s="233">
        <f t="shared" si="17"/>
        <v>19100.240640000004</v>
      </c>
      <c r="J77" s="233">
        <f t="shared" si="17"/>
        <v>4831.4619600000005</v>
      </c>
      <c r="K77" s="233">
        <f t="shared" si="17"/>
        <v>1457.5338960000004</v>
      </c>
      <c r="L77" s="233" t="e">
        <f t="shared" si="17"/>
        <v>#VALUE!</v>
      </c>
      <c r="M77" s="233" t="e">
        <f t="shared" si="17"/>
        <v>#VALUE!</v>
      </c>
      <c r="N77" s="233" t="e">
        <f t="shared" si="17"/>
        <v>#VALUE!</v>
      </c>
      <c r="O77" s="233">
        <f t="shared" si="17"/>
        <v>61716</v>
      </c>
      <c r="P77" s="546"/>
      <c r="Q77" s="546"/>
      <c r="R77" s="546"/>
    </row>
    <row r="78" spans="1:18" ht="16.5" customHeight="1">
      <c r="A78" s="4"/>
      <c r="B78" s="90"/>
      <c r="C78" s="92"/>
      <c r="D78" s="90"/>
      <c r="E78" s="90"/>
      <c r="F78" s="90"/>
      <c r="G78" s="90"/>
      <c r="H78" s="90"/>
      <c r="I78" s="90"/>
      <c r="J78" s="90"/>
      <c r="K78" s="90"/>
      <c r="L78" s="90"/>
      <c r="M78" s="90"/>
      <c r="N78" s="132"/>
      <c r="O78" s="4"/>
      <c r="P78" s="4"/>
      <c r="Q78" s="4"/>
      <c r="R78" s="4"/>
    </row>
    <row r="79" spans="1:18" ht="16.5" customHeight="1">
      <c r="A79" s="4"/>
      <c r="B79" s="90"/>
      <c r="C79" s="92"/>
      <c r="D79" s="90"/>
      <c r="E79" s="90"/>
      <c r="F79" s="90"/>
      <c r="G79" s="90"/>
      <c r="H79" s="90"/>
      <c r="I79" s="90"/>
      <c r="J79" s="90"/>
      <c r="K79" s="90"/>
      <c r="L79" s="90"/>
      <c r="M79" s="90"/>
      <c r="N79" s="132"/>
      <c r="O79" s="4"/>
      <c r="P79" s="4"/>
      <c r="Q79" s="4"/>
      <c r="R79" s="4"/>
    </row>
    <row r="80" spans="1:18" ht="31.5" customHeight="1">
      <c r="A80" s="659" t="s">
        <v>320</v>
      </c>
      <c r="B80" s="607"/>
      <c r="C80" s="607"/>
      <c r="D80" s="607"/>
      <c r="E80" s="607"/>
      <c r="F80" s="607"/>
      <c r="G80" s="607"/>
      <c r="H80" s="607"/>
      <c r="I80" s="607"/>
      <c r="J80" s="607"/>
      <c r="K80" s="607"/>
      <c r="L80" s="607"/>
      <c r="M80" s="607"/>
      <c r="N80" s="607"/>
      <c r="O80" s="607"/>
      <c r="P80" s="4"/>
      <c r="Q80" s="4"/>
      <c r="R80" s="4"/>
    </row>
    <row r="81" spans="1:18" ht="14.25" customHeight="1">
      <c r="A81" s="622" t="s">
        <v>633</v>
      </c>
      <c r="B81" s="622"/>
      <c r="C81" s="622"/>
      <c r="D81" s="622"/>
      <c r="E81" s="622"/>
      <c r="F81" s="622"/>
      <c r="G81" s="622"/>
      <c r="H81" s="622"/>
      <c r="I81" s="622"/>
      <c r="J81" s="622"/>
      <c r="K81" s="622"/>
      <c r="L81" s="622"/>
      <c r="M81" s="622"/>
      <c r="N81" s="622"/>
      <c r="O81" s="622"/>
      <c r="P81" s="4"/>
      <c r="Q81" s="4"/>
      <c r="R81" s="4"/>
    </row>
    <row r="82" spans="1:18" ht="16.5" customHeight="1">
      <c r="A82" s="133"/>
      <c r="B82" s="134"/>
      <c r="C82" s="133"/>
      <c r="D82" s="133"/>
      <c r="E82" s="135"/>
      <c r="F82" s="135"/>
      <c r="G82" s="136"/>
      <c r="H82" s="135"/>
      <c r="I82" s="135"/>
      <c r="J82" s="135"/>
      <c r="K82" s="135"/>
      <c r="L82" s="135"/>
      <c r="M82" s="135"/>
      <c r="N82" s="632" t="s">
        <v>231</v>
      </c>
      <c r="O82" s="633"/>
      <c r="P82" s="4"/>
      <c r="Q82" s="4"/>
      <c r="R82" s="4"/>
    </row>
    <row r="83" spans="1:18" ht="16.5" customHeight="1">
      <c r="A83" s="655" t="s">
        <v>189</v>
      </c>
      <c r="B83" s="617" t="s">
        <v>235</v>
      </c>
      <c r="C83" s="617" t="s">
        <v>236</v>
      </c>
      <c r="D83" s="617" t="s">
        <v>315</v>
      </c>
      <c r="E83" s="649" t="s">
        <v>211</v>
      </c>
      <c r="F83" s="650"/>
      <c r="G83" s="650"/>
      <c r="H83" s="650"/>
      <c r="I83" s="650"/>
      <c r="J83" s="650"/>
      <c r="K83" s="650"/>
      <c r="L83" s="651"/>
      <c r="M83" s="617" t="s">
        <v>629</v>
      </c>
      <c r="N83" s="617" t="s">
        <v>241</v>
      </c>
      <c r="O83" s="617" t="s">
        <v>242</v>
      </c>
      <c r="P83" s="4"/>
      <c r="Q83" s="4"/>
      <c r="R83" s="4"/>
    </row>
    <row r="84" spans="1:18" ht="16.5" customHeight="1">
      <c r="A84" s="648"/>
      <c r="B84" s="648"/>
      <c r="C84" s="648"/>
      <c r="D84" s="648"/>
      <c r="E84" s="617" t="s">
        <v>219</v>
      </c>
      <c r="F84" s="617" t="s">
        <v>220</v>
      </c>
      <c r="G84" s="592" t="s">
        <v>221</v>
      </c>
      <c r="H84" s="617" t="s">
        <v>7</v>
      </c>
      <c r="I84" s="617" t="s">
        <v>14</v>
      </c>
      <c r="J84" s="617" t="s">
        <v>11</v>
      </c>
      <c r="K84" s="617" t="s">
        <v>249</v>
      </c>
      <c r="L84" s="617" t="s">
        <v>198</v>
      </c>
      <c r="M84" s="648"/>
      <c r="N84" s="648"/>
      <c r="O84" s="648"/>
      <c r="P84" s="4"/>
      <c r="Q84" s="4"/>
      <c r="R84" s="4"/>
    </row>
    <row r="85" spans="1:18" ht="12" customHeight="1">
      <c r="A85" s="647"/>
      <c r="B85" s="647"/>
      <c r="C85" s="647"/>
      <c r="D85" s="647"/>
      <c r="E85" s="647"/>
      <c r="F85" s="647"/>
      <c r="G85" s="596">
        <f>$Q$1</f>
        <v>0</v>
      </c>
      <c r="H85" s="647"/>
      <c r="I85" s="647"/>
      <c r="J85" s="647"/>
      <c r="K85" s="647"/>
      <c r="L85" s="647"/>
      <c r="M85" s="647"/>
      <c r="N85" s="647"/>
      <c r="O85" s="647"/>
      <c r="P85" s="4"/>
      <c r="Q85" s="4"/>
      <c r="R85" s="4"/>
    </row>
    <row r="86" spans="1:18" s="492" customFormat="1" ht="16.5" customHeight="1">
      <c r="A86" s="656">
        <v>7</v>
      </c>
      <c r="B86" s="584" t="s">
        <v>199</v>
      </c>
      <c r="C86" s="656" t="s">
        <v>250</v>
      </c>
      <c r="D86" s="656" t="s">
        <v>251</v>
      </c>
      <c r="E86" s="289" t="e">
        <f>'V.2TRICH DO-ĐT'!E8*0.5</f>
        <v>#VALUE!</v>
      </c>
      <c r="F86" s="289">
        <f>'V.1TRICH DO-NT'!F79*0.7</f>
        <v>0</v>
      </c>
      <c r="G86" s="289">
        <f>'V.1TRICH DO-NT'!G79*0.7</f>
        <v>0</v>
      </c>
      <c r="H86" s="289">
        <f>'V.2TRICH DO-ĐT'!H8*0.5</f>
        <v>801.86397128205135</v>
      </c>
      <c r="I86" s="289">
        <f>'V.2TRICH DO-ĐT'!I8*0.5</f>
        <v>1048.1184000000003</v>
      </c>
      <c r="J86" s="289">
        <f>'V.2TRICH DO-ĐT'!J8*0.5</f>
        <v>1539.0591999999999</v>
      </c>
      <c r="K86" s="289">
        <f>'V.1TRICH DO-NT'!K8*0.5</f>
        <v>0</v>
      </c>
      <c r="L86" s="576" t="e">
        <f>SUM(E86:K86)</f>
        <v>#VALUE!</v>
      </c>
      <c r="M86" s="498" t="e">
        <f>L86*'He so chung'!$D$15/100</f>
        <v>#VALUE!</v>
      </c>
      <c r="N86" s="577" t="e">
        <f>M86+L86</f>
        <v>#VALUE!</v>
      </c>
      <c r="O86" s="289">
        <f>'V.2TRICH DO-ĐT'!O8*0.5</f>
        <v>16038.461538461537</v>
      </c>
      <c r="P86" s="546"/>
      <c r="Q86" s="546"/>
      <c r="R86" s="546"/>
    </row>
    <row r="87" spans="1:18" s="492" customFormat="1" ht="16.5" customHeight="1">
      <c r="A87" s="630"/>
      <c r="B87" s="581" t="s">
        <v>202</v>
      </c>
      <c r="C87" s="630"/>
      <c r="D87" s="630"/>
      <c r="E87" s="289" t="e">
        <f>'V.2TRICH DO-ĐT'!E9*0.5</f>
        <v>#VALUE!</v>
      </c>
      <c r="F87" s="289">
        <f>'V.1TRICH DO-NT'!F80*0.7</f>
        <v>0</v>
      </c>
      <c r="G87" s="289">
        <f>'V.1TRICH DO-NT'!G80*0.7</f>
        <v>0</v>
      </c>
      <c r="H87" s="289">
        <f>'V.2TRICH DO-ĐT'!H9*0.5</f>
        <v>109.95481195641027</v>
      </c>
      <c r="I87" s="289">
        <f>'V.2TRICH DO-ĐT'!I9*0.5</f>
        <v>4828.8787199999997</v>
      </c>
      <c r="J87" s="289">
        <f>'V.2TRICH DO-ĐT'!J9*0.5</f>
        <v>318.58704</v>
      </c>
      <c r="K87" s="289">
        <f>'V.1TRICH DO-NT'!K9*0.5</f>
        <v>448.47196800000006</v>
      </c>
      <c r="L87" s="576" t="e">
        <f>SUM(E87:K87)</f>
        <v>#VALUE!</v>
      </c>
      <c r="M87" s="498" t="e">
        <f>L87*'He so chung'!$D$16/100</f>
        <v>#VALUE!</v>
      </c>
      <c r="N87" s="577" t="e">
        <f>M87+L87</f>
        <v>#VALUE!</v>
      </c>
      <c r="O87" s="289">
        <f>'V.2TRICH DO-ĐT'!O9*0.5</f>
        <v>2951.0769230769229</v>
      </c>
      <c r="P87" s="546"/>
      <c r="Q87" s="546"/>
      <c r="R87" s="546"/>
    </row>
    <row r="88" spans="1:18" s="492" customFormat="1" ht="16.5" customHeight="1">
      <c r="A88" s="631"/>
      <c r="B88" s="582" t="s">
        <v>198</v>
      </c>
      <c r="C88" s="631"/>
      <c r="D88" s="631"/>
      <c r="E88" s="233" t="e">
        <f t="shared" ref="E88:O88" si="18">E86+E87</f>
        <v>#VALUE!</v>
      </c>
      <c r="F88" s="233">
        <f t="shared" si="18"/>
        <v>0</v>
      </c>
      <c r="G88" s="233">
        <f t="shared" si="18"/>
        <v>0</v>
      </c>
      <c r="H88" s="233">
        <f t="shared" si="18"/>
        <v>911.81878323846161</v>
      </c>
      <c r="I88" s="233">
        <f t="shared" si="18"/>
        <v>5876.99712</v>
      </c>
      <c r="J88" s="233">
        <f t="shared" si="18"/>
        <v>1857.64624</v>
      </c>
      <c r="K88" s="233">
        <f t="shared" si="18"/>
        <v>448.47196800000006</v>
      </c>
      <c r="L88" s="233" t="e">
        <f t="shared" si="18"/>
        <v>#VALUE!</v>
      </c>
      <c r="M88" s="233" t="e">
        <f t="shared" si="18"/>
        <v>#VALUE!</v>
      </c>
      <c r="N88" s="233" t="e">
        <f t="shared" si="18"/>
        <v>#VALUE!</v>
      </c>
      <c r="O88" s="233">
        <f t="shared" si="18"/>
        <v>18989.538461538461</v>
      </c>
      <c r="P88" s="546"/>
      <c r="Q88" s="546"/>
      <c r="R88" s="546"/>
    </row>
    <row r="89" spans="1:18" s="492" customFormat="1" ht="16.5" customHeight="1">
      <c r="A89" s="656">
        <v>8</v>
      </c>
      <c r="B89" s="580" t="s">
        <v>199</v>
      </c>
      <c r="C89" s="656" t="s">
        <v>250</v>
      </c>
      <c r="D89" s="656" t="s">
        <v>256</v>
      </c>
      <c r="E89" s="289" t="e">
        <f>'V.2TRICH DO-ĐT'!E11*0.5</f>
        <v>#VALUE!</v>
      </c>
      <c r="F89" s="289">
        <f>'V.1TRICH DO-NT'!F82*0.7</f>
        <v>0</v>
      </c>
      <c r="G89" s="289">
        <f>'V.1TRICH DO-NT'!G82*0.7</f>
        <v>0</v>
      </c>
      <c r="H89" s="289">
        <f>'V.2TRICH DO-ĐT'!H11*0.5</f>
        <v>952.21346589743621</v>
      </c>
      <c r="I89" s="289">
        <f>'V.2TRICH DO-ĐT'!I11*0.5</f>
        <v>1244.6406000000006</v>
      </c>
      <c r="J89" s="289">
        <f>'V.2TRICH DO-ĐT'!J11*0.5</f>
        <v>1827.6328000000003</v>
      </c>
      <c r="K89" s="289">
        <f>'V.1TRICH DO-NT'!K11*0.5</f>
        <v>0</v>
      </c>
      <c r="L89" s="576" t="e">
        <f>SUM(E89:K89)</f>
        <v>#VALUE!</v>
      </c>
      <c r="M89" s="498" t="e">
        <f>L89*'He so chung'!$D$15/100</f>
        <v>#VALUE!</v>
      </c>
      <c r="N89" s="577" t="e">
        <f>M89+L89</f>
        <v>#VALUE!</v>
      </c>
      <c r="O89" s="289">
        <f>'V.2TRICH DO-ĐT'!O11*0.5</f>
        <v>19045.673076923078</v>
      </c>
      <c r="P89" s="546"/>
      <c r="Q89" s="546"/>
      <c r="R89" s="546"/>
    </row>
    <row r="90" spans="1:18" s="492" customFormat="1" ht="16.5" customHeight="1">
      <c r="A90" s="630"/>
      <c r="B90" s="581" t="s">
        <v>202</v>
      </c>
      <c r="C90" s="630"/>
      <c r="D90" s="630"/>
      <c r="E90" s="289" t="e">
        <f>'V.2TRICH DO-ĐT'!E12*0.5</f>
        <v>#VALUE!</v>
      </c>
      <c r="F90" s="289">
        <f>'V.1TRICH DO-NT'!F83*0.7</f>
        <v>0</v>
      </c>
      <c r="G90" s="289">
        <f>'V.1TRICH DO-NT'!G83*0.7</f>
        <v>0</v>
      </c>
      <c r="H90" s="289">
        <f>'V.2TRICH DO-ĐT'!H12*0.5</f>
        <v>130.57133919823718</v>
      </c>
      <c r="I90" s="289">
        <f>'V.2TRICH DO-ĐT'!I12*0.5</f>
        <v>5734.2934799999994</v>
      </c>
      <c r="J90" s="289">
        <f>'V.2TRICH DO-ĐT'!J12*0.5</f>
        <v>378.32211000000001</v>
      </c>
      <c r="K90" s="289">
        <f>'V.1TRICH DO-NT'!K12*0.5</f>
        <v>532.56046200000014</v>
      </c>
      <c r="L90" s="576" t="e">
        <f>SUM(E90:K90)</f>
        <v>#VALUE!</v>
      </c>
      <c r="M90" s="498" t="e">
        <f>L90*'He so chung'!$D$16/100</f>
        <v>#VALUE!</v>
      </c>
      <c r="N90" s="577" t="e">
        <f>M90+L90</f>
        <v>#VALUE!</v>
      </c>
      <c r="O90" s="289">
        <f>'V.2TRICH DO-ĐT'!O12*0.5</f>
        <v>3504.4038461538462</v>
      </c>
      <c r="P90" s="546"/>
      <c r="Q90" s="546"/>
      <c r="R90" s="546"/>
    </row>
    <row r="91" spans="1:18" s="492" customFormat="1" ht="16.5" customHeight="1">
      <c r="A91" s="631"/>
      <c r="B91" s="583" t="s">
        <v>198</v>
      </c>
      <c r="C91" s="631"/>
      <c r="D91" s="631"/>
      <c r="E91" s="233" t="e">
        <f t="shared" ref="E91:O91" si="19">E89+E90</f>
        <v>#VALUE!</v>
      </c>
      <c r="F91" s="233">
        <f t="shared" si="19"/>
        <v>0</v>
      </c>
      <c r="G91" s="233">
        <f t="shared" si="19"/>
        <v>0</v>
      </c>
      <c r="H91" s="233">
        <f t="shared" si="19"/>
        <v>1082.7848050956734</v>
      </c>
      <c r="I91" s="233">
        <f t="shared" si="19"/>
        <v>6978.93408</v>
      </c>
      <c r="J91" s="233">
        <f t="shared" si="19"/>
        <v>2205.9549100000004</v>
      </c>
      <c r="K91" s="233">
        <f t="shared" si="19"/>
        <v>532.56046200000014</v>
      </c>
      <c r="L91" s="233" t="e">
        <f t="shared" si="19"/>
        <v>#VALUE!</v>
      </c>
      <c r="M91" s="233" t="e">
        <f t="shared" si="19"/>
        <v>#VALUE!</v>
      </c>
      <c r="N91" s="233" t="e">
        <f t="shared" si="19"/>
        <v>#VALUE!</v>
      </c>
      <c r="O91" s="233">
        <f t="shared" si="19"/>
        <v>22550.076923076926</v>
      </c>
      <c r="P91" s="546"/>
      <c r="Q91" s="546"/>
      <c r="R91" s="546"/>
    </row>
    <row r="92" spans="1:18" s="492" customFormat="1" ht="16.5" customHeight="1">
      <c r="A92" s="656">
        <v>9</v>
      </c>
      <c r="B92" s="584" t="s">
        <v>199</v>
      </c>
      <c r="C92" s="656" t="s">
        <v>250</v>
      </c>
      <c r="D92" s="656" t="s">
        <v>262</v>
      </c>
      <c r="E92" s="289" t="e">
        <f>'V.2TRICH DO-ĐT'!E14*0.5</f>
        <v>#VALUE!</v>
      </c>
      <c r="F92" s="289">
        <f>'V.1TRICH DO-NT'!F85*0.7</f>
        <v>0</v>
      </c>
      <c r="G92" s="289">
        <f>'V.1TRICH DO-NT'!G85*0.7</f>
        <v>0</v>
      </c>
      <c r="H92" s="289">
        <f>'V.2TRICH DO-ĐT'!H14*0.5</f>
        <v>1010.682713803419</v>
      </c>
      <c r="I92" s="289">
        <f>'V.2TRICH DO-ĐT'!I14*0.5</f>
        <v>1321.0659000000005</v>
      </c>
      <c r="J92" s="289">
        <f>'V.2TRICH DO-ĐT'!J14*0.5</f>
        <v>1939.8558666666668</v>
      </c>
      <c r="K92" s="289">
        <f>'V.1TRICH DO-NT'!K14*0.5</f>
        <v>0</v>
      </c>
      <c r="L92" s="576" t="e">
        <f>SUM(E92:K92)</f>
        <v>#VALUE!</v>
      </c>
      <c r="M92" s="498" t="e">
        <f>L92*'He so chung'!$D$15/100</f>
        <v>#VALUE!</v>
      </c>
      <c r="N92" s="577" t="e">
        <f>M92+L92</f>
        <v>#VALUE!</v>
      </c>
      <c r="O92" s="289">
        <f>'V.2TRICH DO-ĐT'!O14*0.5</f>
        <v>20298.677884615383</v>
      </c>
      <c r="P92" s="546"/>
      <c r="Q92" s="546"/>
      <c r="R92" s="546"/>
    </row>
    <row r="93" spans="1:18" s="492" customFormat="1" ht="16.5" customHeight="1">
      <c r="A93" s="630"/>
      <c r="B93" s="581" t="s">
        <v>202</v>
      </c>
      <c r="C93" s="630"/>
      <c r="D93" s="630"/>
      <c r="E93" s="289" t="e">
        <f>'V.2TRICH DO-ĐT'!E15*0.5</f>
        <v>#VALUE!</v>
      </c>
      <c r="F93" s="289">
        <f>'V.1TRICH DO-NT'!F86*0.7</f>
        <v>0</v>
      </c>
      <c r="G93" s="289">
        <f>'V.1TRICH DO-NT'!G86*0.7</f>
        <v>0</v>
      </c>
      <c r="H93" s="289">
        <f>'V.2TRICH DO-ĐT'!H15*0.5</f>
        <v>137.44351494551285</v>
      </c>
      <c r="I93" s="289">
        <f>'V.2TRICH DO-ĐT'!I15*0.5</f>
        <v>6036.0983999999999</v>
      </c>
      <c r="J93" s="289">
        <f>'V.2TRICH DO-ĐT'!J15*0.5</f>
        <v>398.23379999999997</v>
      </c>
      <c r="K93" s="289">
        <f>'V.1TRICH DO-NT'!K15*0.5</f>
        <v>560.58996000000013</v>
      </c>
      <c r="L93" s="576" t="e">
        <f>SUM(E93:K93)</f>
        <v>#VALUE!</v>
      </c>
      <c r="M93" s="498" t="e">
        <f>L93*'He so chung'!$D$16/100</f>
        <v>#VALUE!</v>
      </c>
      <c r="N93" s="577" t="e">
        <f>M93+L93</f>
        <v>#VALUE!</v>
      </c>
      <c r="O93" s="289">
        <f>'V.2TRICH DO-ĐT'!O15*0.5</f>
        <v>3688.8461538461543</v>
      </c>
      <c r="P93" s="546"/>
      <c r="Q93" s="546"/>
      <c r="R93" s="546"/>
    </row>
    <row r="94" spans="1:18" s="492" customFormat="1" ht="16.5" customHeight="1">
      <c r="A94" s="631"/>
      <c r="B94" s="582" t="s">
        <v>198</v>
      </c>
      <c r="C94" s="631"/>
      <c r="D94" s="631"/>
      <c r="E94" s="233" t="e">
        <f t="shared" ref="E94:O94" si="20">E92+E93</f>
        <v>#VALUE!</v>
      </c>
      <c r="F94" s="233">
        <f t="shared" si="20"/>
        <v>0</v>
      </c>
      <c r="G94" s="233">
        <f t="shared" si="20"/>
        <v>0</v>
      </c>
      <c r="H94" s="233">
        <f t="shared" si="20"/>
        <v>1148.1262287489319</v>
      </c>
      <c r="I94" s="233">
        <f t="shared" si="20"/>
        <v>7357.1643000000004</v>
      </c>
      <c r="J94" s="233">
        <f t="shared" si="20"/>
        <v>2338.0896666666667</v>
      </c>
      <c r="K94" s="233">
        <f t="shared" si="20"/>
        <v>560.58996000000013</v>
      </c>
      <c r="L94" s="233" t="e">
        <f t="shared" si="20"/>
        <v>#VALUE!</v>
      </c>
      <c r="M94" s="233" t="e">
        <f t="shared" si="20"/>
        <v>#VALUE!</v>
      </c>
      <c r="N94" s="233" t="e">
        <f t="shared" si="20"/>
        <v>#VALUE!</v>
      </c>
      <c r="O94" s="233">
        <f t="shared" si="20"/>
        <v>23987.524038461539</v>
      </c>
      <c r="P94" s="546"/>
      <c r="Q94" s="546"/>
      <c r="R94" s="546"/>
    </row>
    <row r="95" spans="1:18" s="492" customFormat="1" ht="16.5" customHeight="1">
      <c r="A95" s="656">
        <v>10</v>
      </c>
      <c r="B95" s="580" t="s">
        <v>199</v>
      </c>
      <c r="C95" s="656" t="s">
        <v>250</v>
      </c>
      <c r="D95" s="656" t="s">
        <v>266</v>
      </c>
      <c r="E95" s="289" t="e">
        <f>'V.2TRICH DO-ĐT'!E17*0.5</f>
        <v>#VALUE!</v>
      </c>
      <c r="F95" s="289">
        <f>'V.1TRICH DO-NT'!F88*0.7</f>
        <v>0</v>
      </c>
      <c r="G95" s="289">
        <f>'V.1TRICH DO-NT'!G88*0.7</f>
        <v>0</v>
      </c>
      <c r="H95" s="289">
        <f>'V.2TRICH DO-ĐT'!H17*0.5</f>
        <v>1236.2069557264956</v>
      </c>
      <c r="I95" s="289">
        <f>'V.2TRICH DO-ĐT'!I17*0.5</f>
        <v>1615.8492000000003</v>
      </c>
      <c r="J95" s="289">
        <f>'V.2TRICH DO-ĐT'!J17*0.5</f>
        <v>2372.7162666666663</v>
      </c>
      <c r="K95" s="289">
        <f>'V.1TRICH DO-NT'!K17*0.5</f>
        <v>0</v>
      </c>
      <c r="L95" s="576" t="e">
        <f>SUM(E95:K95)</f>
        <v>#VALUE!</v>
      </c>
      <c r="M95" s="498" t="e">
        <f>L95*'He so chung'!$D$15/100</f>
        <v>#VALUE!</v>
      </c>
      <c r="N95" s="577" t="e">
        <f>M95+L95</f>
        <v>#VALUE!</v>
      </c>
      <c r="O95" s="289">
        <f>'V.2TRICH DO-ĐT'!O17*0.5</f>
        <v>24684.194711538461</v>
      </c>
      <c r="P95" s="546"/>
      <c r="Q95" s="546"/>
      <c r="R95" s="546"/>
    </row>
    <row r="96" spans="1:18" s="492" customFormat="1" ht="16.5" customHeight="1">
      <c r="A96" s="630"/>
      <c r="B96" s="581" t="s">
        <v>202</v>
      </c>
      <c r="C96" s="630"/>
      <c r="D96" s="630"/>
      <c r="E96" s="289" t="e">
        <f>'V.2TRICH DO-ĐT'!E18*0.5</f>
        <v>#VALUE!</v>
      </c>
      <c r="F96" s="289">
        <f>'V.1TRICH DO-NT'!F89*0.7</f>
        <v>0</v>
      </c>
      <c r="G96" s="289">
        <f>'V.1TRICH DO-NT'!G89*0.7</f>
        <v>0</v>
      </c>
      <c r="H96" s="289">
        <f>'V.2TRICH DO-ĐT'!H18*0.5</f>
        <v>169.51366843279914</v>
      </c>
      <c r="I96" s="289">
        <f>'V.2TRICH DO-ĐT'!I18*0.5</f>
        <v>7444.5213599999988</v>
      </c>
      <c r="J96" s="289">
        <f>'V.2TRICH DO-ĐT'!J18*0.5</f>
        <v>491.15501999999998</v>
      </c>
      <c r="K96" s="289">
        <f>'V.1TRICH DO-NT'!K18*0.5</f>
        <v>686.72270100000014</v>
      </c>
      <c r="L96" s="576" t="e">
        <f>SUM(E96:K96)</f>
        <v>#VALUE!</v>
      </c>
      <c r="M96" s="498" t="e">
        <f>L96*'He so chung'!$D$16/100</f>
        <v>#VALUE!</v>
      </c>
      <c r="N96" s="577" t="e">
        <f>M96+L96</f>
        <v>#VALUE!</v>
      </c>
      <c r="O96" s="289">
        <f>'V.2TRICH DO-ĐT'!O18*0.5</f>
        <v>4518.8365384615381</v>
      </c>
      <c r="P96" s="546"/>
      <c r="Q96" s="546"/>
      <c r="R96" s="546"/>
    </row>
    <row r="97" spans="1:18" s="492" customFormat="1" ht="16.5" customHeight="1">
      <c r="A97" s="631"/>
      <c r="B97" s="583" t="s">
        <v>198</v>
      </c>
      <c r="C97" s="631"/>
      <c r="D97" s="631"/>
      <c r="E97" s="233" t="e">
        <f t="shared" ref="E97:O97" si="21">E95+E96</f>
        <v>#VALUE!</v>
      </c>
      <c r="F97" s="233">
        <f t="shared" si="21"/>
        <v>0</v>
      </c>
      <c r="G97" s="233">
        <f t="shared" si="21"/>
        <v>0</v>
      </c>
      <c r="H97" s="233">
        <f t="shared" si="21"/>
        <v>1405.7206241592949</v>
      </c>
      <c r="I97" s="233">
        <f t="shared" si="21"/>
        <v>9060.3705599999994</v>
      </c>
      <c r="J97" s="233">
        <f t="shared" si="21"/>
        <v>2863.8712866666665</v>
      </c>
      <c r="K97" s="233">
        <f t="shared" si="21"/>
        <v>686.72270100000014</v>
      </c>
      <c r="L97" s="233" t="e">
        <f t="shared" si="21"/>
        <v>#VALUE!</v>
      </c>
      <c r="M97" s="233" t="e">
        <f t="shared" si="21"/>
        <v>#VALUE!</v>
      </c>
      <c r="N97" s="233" t="e">
        <f t="shared" si="21"/>
        <v>#VALUE!</v>
      </c>
      <c r="O97" s="233">
        <f t="shared" si="21"/>
        <v>29203.03125</v>
      </c>
      <c r="P97" s="546"/>
      <c r="Q97" s="546"/>
      <c r="R97" s="546"/>
    </row>
    <row r="98" spans="1:18" s="492" customFormat="1" ht="16.5" customHeight="1">
      <c r="A98" s="656">
        <v>11</v>
      </c>
      <c r="B98" s="584" t="s">
        <v>199</v>
      </c>
      <c r="C98" s="656" t="s">
        <v>250</v>
      </c>
      <c r="D98" s="656" t="s">
        <v>267</v>
      </c>
      <c r="E98" s="289" t="e">
        <f>'V.2TRICH DO-ĐT'!E20*0.5</f>
        <v>#VALUE!</v>
      </c>
      <c r="F98" s="289">
        <f>'V.1TRICH DO-NT'!F91*0.7</f>
        <v>0</v>
      </c>
      <c r="G98" s="289">
        <f>'V.1TRICH DO-NT'!G91*0.7</f>
        <v>0</v>
      </c>
      <c r="H98" s="289">
        <f>'V.2TRICH DO-ĐT'!H20*0.5</f>
        <v>1695.6081892735046</v>
      </c>
      <c r="I98" s="289">
        <f>'V.2TRICH DO-ĐT'!I20*0.5</f>
        <v>2216.3337000000006</v>
      </c>
      <c r="J98" s="289">
        <f>'V.2TRICH DO-ĐT'!J20*0.5</f>
        <v>3254.4689333333336</v>
      </c>
      <c r="K98" s="289">
        <f>'V.1TRICH DO-NT'!K20*0.5</f>
        <v>0</v>
      </c>
      <c r="L98" s="576" t="e">
        <f>SUM(E98:K98)</f>
        <v>#VALUE!</v>
      </c>
      <c r="M98" s="498" t="e">
        <f>L98*'He so chung'!$D$15/100</f>
        <v>#VALUE!</v>
      </c>
      <c r="N98" s="577" t="e">
        <f>M98+L98</f>
        <v>#VALUE!</v>
      </c>
      <c r="O98" s="289">
        <f>'V.2TRICH DO-ĐT'!O20*0.5</f>
        <v>33831.129807692312</v>
      </c>
      <c r="P98" s="546"/>
      <c r="Q98" s="546"/>
      <c r="R98" s="546"/>
    </row>
    <row r="99" spans="1:18" s="492" customFormat="1" ht="16.5" customHeight="1">
      <c r="A99" s="630"/>
      <c r="B99" s="581" t="s">
        <v>202</v>
      </c>
      <c r="C99" s="630"/>
      <c r="D99" s="630"/>
      <c r="E99" s="289" t="e">
        <f>'V.2TRICH DO-ĐT'!E21*0.5</f>
        <v>#VALUE!</v>
      </c>
      <c r="F99" s="289">
        <f>'V.1TRICH DO-NT'!F92*0.7</f>
        <v>0</v>
      </c>
      <c r="G99" s="289">
        <f>'V.1TRICH DO-NT'!G92*0.7</f>
        <v>0</v>
      </c>
      <c r="H99" s="289">
        <f>'V.2TRICH DO-ĐT'!H21*0.5</f>
        <v>233.65397540737183</v>
      </c>
      <c r="I99" s="289">
        <f>'V.2TRICH DO-ĐT'!I21*0.5</f>
        <v>10261.367279999999</v>
      </c>
      <c r="J99" s="289">
        <f>'V.2TRICH DO-ĐT'!J21*0.5</f>
        <v>676.99746000000005</v>
      </c>
      <c r="K99" s="289">
        <f>'V.1TRICH DO-NT'!K21*0.5</f>
        <v>938.98818300000028</v>
      </c>
      <c r="L99" s="576" t="e">
        <f>SUM(E99:K99)</f>
        <v>#VALUE!</v>
      </c>
      <c r="M99" s="498" t="e">
        <f>L99*'He so chung'!$D$16/100</f>
        <v>#VALUE!</v>
      </c>
      <c r="N99" s="577" t="e">
        <f>M99+L99</f>
        <v>#VALUE!</v>
      </c>
      <c r="O99" s="289">
        <f>'V.2TRICH DO-ĐT'!O21*0.5</f>
        <v>6178.8173076923076</v>
      </c>
      <c r="P99" s="546"/>
      <c r="Q99" s="546"/>
      <c r="R99" s="546"/>
    </row>
    <row r="100" spans="1:18" s="492" customFormat="1" ht="16.5" customHeight="1">
      <c r="A100" s="631"/>
      <c r="B100" s="583" t="s">
        <v>198</v>
      </c>
      <c r="C100" s="631"/>
      <c r="D100" s="631"/>
      <c r="E100" s="233" t="e">
        <f t="shared" ref="E100:O100" si="22">E98+E99</f>
        <v>#VALUE!</v>
      </c>
      <c r="F100" s="233">
        <f t="shared" si="22"/>
        <v>0</v>
      </c>
      <c r="G100" s="233">
        <f t="shared" si="22"/>
        <v>0</v>
      </c>
      <c r="H100" s="233">
        <f t="shared" si="22"/>
        <v>1929.2621646808766</v>
      </c>
      <c r="I100" s="233">
        <f t="shared" si="22"/>
        <v>12477.70098</v>
      </c>
      <c r="J100" s="233">
        <f t="shared" si="22"/>
        <v>3931.4663933333336</v>
      </c>
      <c r="K100" s="233">
        <f t="shared" si="22"/>
        <v>938.98818300000028</v>
      </c>
      <c r="L100" s="233" t="e">
        <f t="shared" si="22"/>
        <v>#VALUE!</v>
      </c>
      <c r="M100" s="233" t="e">
        <f t="shared" si="22"/>
        <v>#VALUE!</v>
      </c>
      <c r="N100" s="233" t="e">
        <f t="shared" si="22"/>
        <v>#VALUE!</v>
      </c>
      <c r="O100" s="233">
        <f t="shared" si="22"/>
        <v>40009.947115384617</v>
      </c>
      <c r="P100" s="546"/>
      <c r="Q100" s="546"/>
      <c r="R100" s="546"/>
    </row>
    <row r="101" spans="1:18" s="492" customFormat="1" ht="16.5" customHeight="1">
      <c r="A101" s="656">
        <v>6</v>
      </c>
      <c r="B101" s="580" t="s">
        <v>199</v>
      </c>
      <c r="C101" s="656" t="s">
        <v>250</v>
      </c>
      <c r="D101" s="656" t="s">
        <v>272</v>
      </c>
      <c r="E101" s="289" t="e">
        <f>'V.2TRICH DO-ĐT'!E23*0.5</f>
        <v>#VALUE!</v>
      </c>
      <c r="F101" s="289">
        <f>'V.1TRICH DO-NT'!F101*0.7</f>
        <v>0</v>
      </c>
      <c r="G101" s="289">
        <f>'V.1TRICH DO-NT'!G101*0.7</f>
        <v>0</v>
      </c>
      <c r="H101" s="289">
        <f>'V.2TRICH DO-ĐT'!H23*0.5</f>
        <v>2606.0579066666669</v>
      </c>
      <c r="I101" s="289">
        <f>'V.2TRICH DO-ĐT'!I23*0.5</f>
        <v>3406.3848000000007</v>
      </c>
      <c r="J101" s="289">
        <f>'V.2TRICH DO-ĐT'!J23*0.5</f>
        <v>5001.9423999999999</v>
      </c>
      <c r="K101" s="289">
        <f>'V.1TRICH DO-NT'!K23*0.5</f>
        <v>0</v>
      </c>
      <c r="L101" s="576" t="e">
        <f>SUM(E101:K101)</f>
        <v>#VALUE!</v>
      </c>
      <c r="M101" s="498" t="e">
        <f>L101*'He so chung'!$D$15/100</f>
        <v>#VALUE!</v>
      </c>
      <c r="N101" s="577" t="e">
        <f>M101+L101</f>
        <v>#VALUE!</v>
      </c>
      <c r="O101" s="289">
        <f>'V.2TRICH DO-ĐT'!O23*0.5</f>
        <v>52125</v>
      </c>
      <c r="P101" s="546"/>
      <c r="Q101" s="546"/>
      <c r="R101" s="546"/>
    </row>
    <row r="102" spans="1:18" s="492" customFormat="1" ht="16.5" customHeight="1">
      <c r="A102" s="630"/>
      <c r="B102" s="581" t="s">
        <v>202</v>
      </c>
      <c r="C102" s="630"/>
      <c r="D102" s="630"/>
      <c r="E102" s="289" t="e">
        <f>'V.2TRICH DO-ĐT'!E24*0.5</f>
        <v>#VALUE!</v>
      </c>
      <c r="F102" s="289">
        <f>'V.1TRICH DO-NT'!F102*0.7</f>
        <v>0</v>
      </c>
      <c r="G102" s="289">
        <f>'V.1TRICH DO-NT'!G102*0.7</f>
        <v>0</v>
      </c>
      <c r="H102" s="289">
        <f>'V.2TRICH DO-ĐT'!H24*0.5</f>
        <v>357.35313885833335</v>
      </c>
      <c r="I102" s="289">
        <f>'V.2TRICH DO-ĐT'!I24*0.5</f>
        <v>15693.855839999998</v>
      </c>
      <c r="J102" s="289">
        <f>'V.2TRICH DO-ĐT'!J24*0.5</f>
        <v>1035.40788</v>
      </c>
      <c r="K102" s="289">
        <f>'V.1TRICH DO-NT'!K24*0.5</f>
        <v>1457.5338960000004</v>
      </c>
      <c r="L102" s="576" t="e">
        <f>SUM(E102:K102)</f>
        <v>#VALUE!</v>
      </c>
      <c r="M102" s="498" t="e">
        <f>L102*'He so chung'!$D$16/100</f>
        <v>#VALUE!</v>
      </c>
      <c r="N102" s="577" t="e">
        <f>M102+L102</f>
        <v>#VALUE!</v>
      </c>
      <c r="O102" s="289">
        <f>'V.2TRICH DO-ĐT'!O24*0.5</f>
        <v>9591</v>
      </c>
      <c r="P102" s="546"/>
      <c r="Q102" s="546"/>
      <c r="R102" s="546"/>
    </row>
    <row r="103" spans="1:18" s="492" customFormat="1" ht="16.5" customHeight="1">
      <c r="A103" s="631"/>
      <c r="B103" s="583" t="s">
        <v>198</v>
      </c>
      <c r="C103" s="631"/>
      <c r="D103" s="631"/>
      <c r="E103" s="233" t="e">
        <f t="shared" ref="E103:O103" si="23">E101+E102</f>
        <v>#VALUE!</v>
      </c>
      <c r="F103" s="233">
        <f t="shared" si="23"/>
        <v>0</v>
      </c>
      <c r="G103" s="233">
        <f t="shared" si="23"/>
        <v>0</v>
      </c>
      <c r="H103" s="233">
        <f t="shared" si="23"/>
        <v>2963.4110455250002</v>
      </c>
      <c r="I103" s="233">
        <f t="shared" si="23"/>
        <v>19100.24064</v>
      </c>
      <c r="J103" s="233">
        <f t="shared" si="23"/>
        <v>6037.3502799999997</v>
      </c>
      <c r="K103" s="233">
        <f t="shared" si="23"/>
        <v>1457.5338960000004</v>
      </c>
      <c r="L103" s="233" t="e">
        <f t="shared" si="23"/>
        <v>#VALUE!</v>
      </c>
      <c r="M103" s="233" t="e">
        <f t="shared" si="23"/>
        <v>#VALUE!</v>
      </c>
      <c r="N103" s="233" t="e">
        <f t="shared" si="23"/>
        <v>#VALUE!</v>
      </c>
      <c r="O103" s="233">
        <f t="shared" si="23"/>
        <v>61716</v>
      </c>
      <c r="P103" s="546"/>
      <c r="Q103" s="546"/>
      <c r="R103" s="546"/>
    </row>
    <row r="104" spans="1:18" ht="16.5" customHeight="1">
      <c r="A104" s="118" t="s">
        <v>322</v>
      </c>
      <c r="B104" s="4"/>
      <c r="C104" s="34"/>
      <c r="D104" s="4"/>
      <c r="E104" s="4"/>
      <c r="F104" s="4"/>
      <c r="G104" s="4"/>
      <c r="H104" s="4"/>
      <c r="I104" s="4"/>
      <c r="J104" s="4"/>
      <c r="K104" s="4"/>
      <c r="L104" s="4"/>
      <c r="N104" s="4"/>
      <c r="O104" s="4"/>
      <c r="P104" s="4"/>
      <c r="Q104" s="4"/>
      <c r="R104" s="4"/>
    </row>
    <row r="105" spans="1:18" ht="40.5" customHeight="1">
      <c r="A105" s="658" t="s">
        <v>323</v>
      </c>
      <c r="B105" s="607"/>
      <c r="C105" s="607"/>
      <c r="D105" s="607"/>
      <c r="E105" s="607"/>
      <c r="F105" s="607"/>
      <c r="G105" s="607"/>
      <c r="H105" s="607"/>
      <c r="I105" s="607"/>
      <c r="J105" s="607"/>
      <c r="K105" s="607"/>
      <c r="L105" s="607"/>
      <c r="M105" s="607"/>
      <c r="N105" s="607"/>
      <c r="O105" s="607"/>
      <c r="P105" s="4"/>
      <c r="Q105" s="4"/>
      <c r="R105" s="4"/>
    </row>
    <row r="106" spans="1:18" ht="16.5" customHeight="1">
      <c r="A106" s="657" t="s">
        <v>324</v>
      </c>
      <c r="B106" s="607"/>
      <c r="C106" s="607"/>
      <c r="D106" s="607"/>
      <c r="E106" s="607"/>
      <c r="F106" s="607"/>
      <c r="G106" s="607"/>
      <c r="H106" s="607"/>
      <c r="I106" s="607"/>
      <c r="J106" s="607"/>
      <c r="K106" s="607"/>
      <c r="L106" s="607"/>
      <c r="M106" s="607"/>
      <c r="N106" s="607"/>
      <c r="O106" s="607"/>
      <c r="P106" s="4"/>
      <c r="Q106" s="4"/>
      <c r="R106" s="4"/>
    </row>
    <row r="107" spans="1:18" ht="16.5" customHeight="1">
      <c r="A107" s="4"/>
      <c r="B107" s="4"/>
      <c r="C107" s="34"/>
      <c r="D107" s="4"/>
      <c r="E107" s="4"/>
      <c r="F107" s="4"/>
      <c r="G107" s="4"/>
      <c r="H107" s="4"/>
      <c r="I107" s="4"/>
      <c r="J107" s="4"/>
      <c r="K107" s="4"/>
      <c r="L107" s="4"/>
      <c r="N107" s="4"/>
      <c r="O107" s="4"/>
      <c r="P107" s="4"/>
      <c r="Q107" s="4"/>
      <c r="R107" s="4"/>
    </row>
    <row r="108" spans="1:18" ht="16.5" customHeight="1">
      <c r="A108" s="4"/>
      <c r="B108" s="4"/>
      <c r="C108" s="34"/>
      <c r="D108" s="4"/>
      <c r="E108" s="4"/>
      <c r="F108" s="4"/>
      <c r="G108" s="4"/>
      <c r="H108" s="4"/>
      <c r="I108" s="4"/>
      <c r="J108" s="4"/>
      <c r="K108" s="4"/>
      <c r="L108" s="4"/>
      <c r="N108" s="4"/>
      <c r="O108" s="4"/>
      <c r="P108" s="4"/>
      <c r="Q108" s="4"/>
      <c r="R108" s="4"/>
    </row>
    <row r="109" spans="1:18" ht="16.5" customHeight="1">
      <c r="A109" s="4"/>
      <c r="B109" s="4"/>
      <c r="C109" s="34"/>
      <c r="D109" s="4"/>
      <c r="E109" s="4"/>
      <c r="F109" s="4"/>
      <c r="G109" s="4"/>
      <c r="H109" s="4"/>
      <c r="I109" s="4"/>
      <c r="J109" s="4"/>
      <c r="K109" s="4"/>
      <c r="L109" s="4"/>
      <c r="N109" s="4"/>
      <c r="O109" s="4"/>
      <c r="P109" s="4"/>
      <c r="Q109" s="4"/>
      <c r="R109" s="4"/>
    </row>
    <row r="110" spans="1:18" ht="16.5" customHeight="1">
      <c r="A110" s="4"/>
      <c r="B110" s="4"/>
      <c r="C110" s="34"/>
      <c r="D110" s="4"/>
      <c r="E110" s="4"/>
      <c r="F110" s="4"/>
      <c r="G110" s="4"/>
      <c r="H110" s="4"/>
      <c r="I110" s="4"/>
      <c r="J110" s="4"/>
      <c r="K110" s="4"/>
      <c r="L110" s="4"/>
      <c r="N110" s="4"/>
      <c r="O110" s="4"/>
      <c r="P110" s="4"/>
      <c r="Q110" s="4"/>
      <c r="R110" s="4"/>
    </row>
    <row r="111" spans="1:18" ht="16.5" customHeight="1">
      <c r="A111" s="4"/>
      <c r="B111" s="4"/>
      <c r="C111" s="34"/>
      <c r="D111" s="4"/>
      <c r="E111" s="4"/>
      <c r="F111" s="4"/>
      <c r="G111" s="4"/>
      <c r="H111" s="4"/>
      <c r="I111" s="4"/>
      <c r="J111" s="4"/>
      <c r="K111" s="4"/>
      <c r="L111" s="4"/>
      <c r="N111" s="4"/>
      <c r="O111" s="4"/>
      <c r="P111" s="4"/>
      <c r="Q111" s="4"/>
      <c r="R111" s="4"/>
    </row>
    <row r="112" spans="1:18" ht="16.5" customHeight="1">
      <c r="A112" s="4"/>
      <c r="B112" s="4"/>
      <c r="C112" s="34"/>
      <c r="D112" s="4"/>
      <c r="E112" s="4"/>
      <c r="F112" s="4"/>
      <c r="G112" s="4"/>
      <c r="H112" s="4"/>
      <c r="I112" s="4"/>
      <c r="J112" s="4"/>
      <c r="K112" s="4"/>
      <c r="L112" s="4"/>
      <c r="N112" s="4"/>
      <c r="O112" s="4"/>
      <c r="P112" s="4"/>
      <c r="Q112" s="4"/>
      <c r="R112" s="4"/>
    </row>
    <row r="113" spans="1:18" ht="16.5" customHeight="1">
      <c r="A113" s="4"/>
      <c r="B113" s="4"/>
      <c r="C113" s="34"/>
      <c r="D113" s="4"/>
      <c r="E113" s="4"/>
      <c r="F113" s="4"/>
      <c r="G113" s="4"/>
      <c r="H113" s="4"/>
      <c r="I113" s="4"/>
      <c r="J113" s="4"/>
      <c r="K113" s="4"/>
      <c r="L113" s="4"/>
      <c r="N113" s="4"/>
      <c r="O113" s="4"/>
      <c r="P113" s="4"/>
      <c r="Q113" s="4"/>
      <c r="R113" s="4"/>
    </row>
    <row r="114" spans="1:18" ht="16.5" customHeight="1">
      <c r="A114" s="4"/>
      <c r="B114" s="4"/>
      <c r="C114" s="34"/>
      <c r="D114" s="4"/>
      <c r="E114" s="4"/>
      <c r="F114" s="4"/>
      <c r="G114" s="4"/>
      <c r="H114" s="4"/>
      <c r="I114" s="4"/>
      <c r="J114" s="4"/>
      <c r="K114" s="4"/>
      <c r="L114" s="4"/>
      <c r="N114" s="4"/>
      <c r="O114" s="4"/>
      <c r="P114" s="4"/>
      <c r="Q114" s="4"/>
      <c r="R114" s="4"/>
    </row>
    <row r="115" spans="1:18" ht="16.5" customHeight="1">
      <c r="A115" s="4"/>
      <c r="B115" s="4"/>
      <c r="C115" s="34"/>
      <c r="D115" s="4"/>
      <c r="E115" s="4"/>
      <c r="F115" s="4"/>
      <c r="G115" s="4"/>
      <c r="H115" s="4"/>
      <c r="I115" s="4"/>
      <c r="J115" s="4"/>
      <c r="K115" s="4"/>
      <c r="L115" s="4"/>
      <c r="N115" s="4"/>
      <c r="O115" s="4"/>
      <c r="P115" s="4"/>
      <c r="Q115" s="4"/>
      <c r="R115" s="4"/>
    </row>
    <row r="116" spans="1:18" ht="16.5" customHeight="1">
      <c r="A116" s="4"/>
      <c r="B116" s="4"/>
      <c r="C116" s="34"/>
      <c r="D116" s="4"/>
      <c r="E116" s="4"/>
      <c r="F116" s="4"/>
      <c r="G116" s="4"/>
      <c r="H116" s="4"/>
      <c r="I116" s="4"/>
      <c r="J116" s="4"/>
      <c r="K116" s="4"/>
      <c r="L116" s="4"/>
      <c r="N116" s="4"/>
      <c r="O116" s="4"/>
      <c r="P116" s="4"/>
      <c r="Q116" s="4"/>
      <c r="R116" s="4"/>
    </row>
    <row r="117" spans="1:18" ht="16.5" customHeight="1">
      <c r="A117" s="4"/>
      <c r="B117" s="4"/>
      <c r="C117" s="34"/>
      <c r="D117" s="4"/>
      <c r="E117" s="4"/>
      <c r="F117" s="4"/>
      <c r="G117" s="4"/>
      <c r="H117" s="4"/>
      <c r="I117" s="4"/>
      <c r="J117" s="4"/>
      <c r="K117" s="4"/>
      <c r="L117" s="4"/>
      <c r="N117" s="4"/>
      <c r="O117" s="4"/>
      <c r="P117" s="4"/>
      <c r="Q117" s="4"/>
      <c r="R117" s="4"/>
    </row>
    <row r="118" spans="1:18" ht="16.5" customHeight="1">
      <c r="A118" s="4"/>
      <c r="B118" s="4"/>
      <c r="C118" s="34"/>
      <c r="D118" s="4"/>
      <c r="E118" s="4"/>
      <c r="F118" s="4"/>
      <c r="G118" s="4"/>
      <c r="H118" s="4"/>
      <c r="I118" s="4"/>
      <c r="J118" s="4"/>
      <c r="K118" s="4"/>
      <c r="L118" s="4"/>
      <c r="N118" s="4"/>
      <c r="O118" s="4"/>
      <c r="P118" s="4"/>
      <c r="Q118" s="4"/>
      <c r="R118" s="4"/>
    </row>
    <row r="119" spans="1:18" ht="16.5" customHeight="1">
      <c r="A119" s="4"/>
      <c r="B119" s="4"/>
      <c r="C119" s="34"/>
      <c r="D119" s="4"/>
      <c r="E119" s="4"/>
      <c r="F119" s="4"/>
      <c r="G119" s="4"/>
      <c r="H119" s="4"/>
      <c r="I119" s="4"/>
      <c r="J119" s="4"/>
      <c r="K119" s="4"/>
      <c r="L119" s="4"/>
      <c r="N119" s="4"/>
      <c r="O119" s="4"/>
      <c r="P119" s="4"/>
      <c r="Q119" s="4"/>
      <c r="R119" s="4"/>
    </row>
    <row r="120" spans="1:18" ht="16.5" customHeight="1">
      <c r="A120" s="4"/>
      <c r="B120" s="4"/>
      <c r="C120" s="34"/>
      <c r="D120" s="4"/>
      <c r="E120" s="4"/>
      <c r="F120" s="4"/>
      <c r="G120" s="4"/>
      <c r="H120" s="4"/>
      <c r="I120" s="4"/>
      <c r="J120" s="4"/>
      <c r="K120" s="4"/>
      <c r="L120" s="4"/>
      <c r="N120" s="4"/>
      <c r="O120" s="4"/>
      <c r="P120" s="4"/>
      <c r="Q120" s="4"/>
      <c r="R120" s="4"/>
    </row>
    <row r="121" spans="1:18" ht="16.5" customHeight="1">
      <c r="A121" s="4"/>
      <c r="B121" s="4"/>
      <c r="C121" s="34"/>
      <c r="D121" s="4"/>
      <c r="E121" s="4"/>
      <c r="F121" s="4"/>
      <c r="G121" s="4"/>
      <c r="H121" s="4"/>
      <c r="I121" s="4"/>
      <c r="J121" s="4"/>
      <c r="K121" s="4"/>
      <c r="L121" s="4"/>
      <c r="N121" s="4"/>
      <c r="O121" s="4"/>
      <c r="P121" s="4"/>
      <c r="Q121" s="4"/>
      <c r="R121" s="4"/>
    </row>
    <row r="122" spans="1:18" ht="16.5" customHeight="1">
      <c r="A122" s="4"/>
      <c r="B122" s="4"/>
      <c r="C122" s="34"/>
      <c r="D122" s="4"/>
      <c r="E122" s="4"/>
      <c r="F122" s="4"/>
      <c r="G122" s="4"/>
      <c r="H122" s="4"/>
      <c r="I122" s="4"/>
      <c r="J122" s="4"/>
      <c r="K122" s="4"/>
      <c r="L122" s="4"/>
      <c r="N122" s="4"/>
      <c r="O122" s="4"/>
      <c r="P122" s="4"/>
      <c r="Q122" s="4"/>
      <c r="R122" s="4"/>
    </row>
    <row r="123" spans="1:18" ht="16.5" customHeight="1">
      <c r="A123" s="4"/>
      <c r="B123" s="4"/>
      <c r="C123" s="34"/>
      <c r="D123" s="4"/>
      <c r="E123" s="4"/>
      <c r="F123" s="4"/>
      <c r="G123" s="4"/>
      <c r="H123" s="4"/>
      <c r="I123" s="4"/>
      <c r="J123" s="4"/>
      <c r="K123" s="4"/>
      <c r="L123" s="4"/>
      <c r="N123" s="4"/>
      <c r="O123" s="4"/>
      <c r="P123" s="4"/>
      <c r="Q123" s="4"/>
      <c r="R123" s="4"/>
    </row>
    <row r="124" spans="1:18" ht="16.5" customHeight="1">
      <c r="A124" s="4"/>
      <c r="B124" s="4"/>
      <c r="C124" s="34"/>
      <c r="D124" s="4"/>
      <c r="E124" s="4"/>
      <c r="F124" s="4"/>
      <c r="G124" s="4"/>
      <c r="H124" s="4"/>
      <c r="I124" s="4"/>
      <c r="J124" s="4"/>
      <c r="K124" s="4"/>
      <c r="L124" s="4"/>
      <c r="N124" s="4"/>
      <c r="O124" s="4"/>
      <c r="P124" s="4"/>
      <c r="Q124" s="4"/>
      <c r="R124" s="4"/>
    </row>
    <row r="125" spans="1:18" ht="16.5" customHeight="1">
      <c r="A125" s="4"/>
      <c r="B125" s="4"/>
      <c r="C125" s="34"/>
      <c r="D125" s="4"/>
      <c r="E125" s="4"/>
      <c r="F125" s="4"/>
      <c r="G125" s="4"/>
      <c r="H125" s="4"/>
      <c r="I125" s="4"/>
      <c r="J125" s="4"/>
      <c r="K125" s="4"/>
      <c r="L125" s="4"/>
      <c r="N125" s="4"/>
      <c r="O125" s="4"/>
      <c r="P125" s="4"/>
      <c r="Q125" s="4"/>
      <c r="R125" s="4"/>
    </row>
    <row r="126" spans="1:18" ht="16.5" customHeight="1">
      <c r="A126" s="4"/>
      <c r="B126" s="4"/>
      <c r="C126" s="34"/>
      <c r="D126" s="4"/>
      <c r="E126" s="4"/>
      <c r="F126" s="4"/>
      <c r="G126" s="4"/>
      <c r="H126" s="4"/>
      <c r="I126" s="4"/>
      <c r="J126" s="4"/>
      <c r="K126" s="4"/>
      <c r="L126" s="4"/>
      <c r="N126" s="4"/>
      <c r="O126" s="4"/>
      <c r="P126" s="4"/>
      <c r="Q126" s="4"/>
      <c r="R126" s="4"/>
    </row>
    <row r="127" spans="1:18" ht="16.5" customHeight="1">
      <c r="A127" s="4"/>
      <c r="B127" s="4"/>
      <c r="C127" s="34"/>
      <c r="D127" s="4"/>
      <c r="E127" s="4"/>
      <c r="F127" s="4"/>
      <c r="G127" s="4"/>
      <c r="H127" s="4"/>
      <c r="I127" s="4"/>
      <c r="J127" s="4"/>
      <c r="K127" s="4"/>
      <c r="L127" s="4"/>
      <c r="N127" s="4"/>
      <c r="O127" s="4"/>
      <c r="P127" s="4"/>
      <c r="Q127" s="4"/>
      <c r="R127" s="4"/>
    </row>
    <row r="128" spans="1:18" ht="16.5" customHeight="1">
      <c r="A128" s="4"/>
      <c r="B128" s="4"/>
      <c r="C128" s="34"/>
      <c r="D128" s="4"/>
      <c r="E128" s="4"/>
      <c r="F128" s="4"/>
      <c r="G128" s="4"/>
      <c r="H128" s="4"/>
      <c r="I128" s="4"/>
      <c r="J128" s="4"/>
      <c r="K128" s="4"/>
      <c r="L128" s="4"/>
      <c r="N128" s="4"/>
      <c r="O128" s="4"/>
      <c r="P128" s="4"/>
      <c r="Q128" s="4"/>
      <c r="R128" s="4"/>
    </row>
    <row r="129" spans="1:18" ht="16.5" customHeight="1">
      <c r="A129" s="4"/>
      <c r="B129" s="4"/>
      <c r="C129" s="34"/>
      <c r="D129" s="4"/>
      <c r="E129" s="4"/>
      <c r="F129" s="4"/>
      <c r="G129" s="4"/>
      <c r="H129" s="4"/>
      <c r="I129" s="4"/>
      <c r="J129" s="4"/>
      <c r="K129" s="4"/>
      <c r="L129" s="4"/>
      <c r="N129" s="4"/>
      <c r="O129" s="4"/>
      <c r="P129" s="4"/>
      <c r="Q129" s="4"/>
      <c r="R129" s="4"/>
    </row>
    <row r="130" spans="1:18" ht="16.5" customHeight="1">
      <c r="A130" s="4"/>
      <c r="B130" s="4"/>
      <c r="C130" s="34"/>
      <c r="D130" s="4"/>
      <c r="E130" s="4"/>
      <c r="F130" s="4"/>
      <c r="G130" s="4"/>
      <c r="H130" s="4"/>
      <c r="I130" s="4"/>
      <c r="J130" s="4"/>
      <c r="K130" s="4"/>
      <c r="L130" s="4"/>
      <c r="N130" s="4"/>
      <c r="O130" s="4"/>
      <c r="P130" s="4"/>
      <c r="Q130" s="4"/>
      <c r="R130" s="4"/>
    </row>
    <row r="131" spans="1:18" ht="16.5" customHeight="1">
      <c r="A131" s="4"/>
      <c r="B131" s="4"/>
      <c r="C131" s="34"/>
      <c r="D131" s="4"/>
      <c r="E131" s="4"/>
      <c r="F131" s="4"/>
      <c r="G131" s="4"/>
      <c r="H131" s="4"/>
      <c r="I131" s="4"/>
      <c r="J131" s="4"/>
      <c r="K131" s="4"/>
      <c r="L131" s="4"/>
      <c r="N131" s="4"/>
      <c r="O131" s="4"/>
      <c r="P131" s="4"/>
      <c r="Q131" s="4"/>
      <c r="R131" s="4"/>
    </row>
    <row r="132" spans="1:18" ht="16.5" customHeight="1">
      <c r="A132" s="4"/>
      <c r="B132" s="4"/>
      <c r="C132" s="34"/>
      <c r="D132" s="4"/>
      <c r="E132" s="4"/>
      <c r="F132" s="4"/>
      <c r="G132" s="4"/>
      <c r="H132" s="4"/>
      <c r="I132" s="4"/>
      <c r="J132" s="4"/>
      <c r="K132" s="4"/>
      <c r="L132" s="4"/>
      <c r="N132" s="4"/>
      <c r="O132" s="4"/>
      <c r="P132" s="4"/>
      <c r="Q132" s="4"/>
      <c r="R132" s="4"/>
    </row>
    <row r="133" spans="1:18" ht="16.5" customHeight="1">
      <c r="A133" s="4"/>
      <c r="B133" s="4"/>
      <c r="C133" s="34"/>
      <c r="D133" s="4"/>
      <c r="E133" s="4"/>
      <c r="F133" s="4"/>
      <c r="G133" s="4"/>
      <c r="H133" s="4"/>
      <c r="I133" s="4"/>
      <c r="J133" s="4"/>
      <c r="K133" s="4"/>
      <c r="L133" s="4"/>
      <c r="N133" s="4"/>
      <c r="O133" s="4"/>
      <c r="P133" s="4"/>
      <c r="Q133" s="4"/>
      <c r="R133" s="4"/>
    </row>
    <row r="134" spans="1:18" ht="16.5" customHeight="1">
      <c r="A134" s="4"/>
      <c r="B134" s="4"/>
      <c r="C134" s="34"/>
      <c r="D134" s="4"/>
      <c r="E134" s="4"/>
      <c r="F134" s="4"/>
      <c r="G134" s="4"/>
      <c r="H134" s="4"/>
      <c r="I134" s="4"/>
      <c r="J134" s="4"/>
      <c r="K134" s="4"/>
      <c r="L134" s="4"/>
      <c r="N134" s="4"/>
      <c r="O134" s="4"/>
      <c r="P134" s="4"/>
      <c r="Q134" s="4"/>
      <c r="R134" s="4"/>
    </row>
    <row r="135" spans="1:18" ht="16.5" customHeight="1">
      <c r="A135" s="4"/>
      <c r="B135" s="4"/>
      <c r="C135" s="34"/>
      <c r="D135" s="4"/>
      <c r="E135" s="4"/>
      <c r="F135" s="4"/>
      <c r="G135" s="4"/>
      <c r="H135" s="4"/>
      <c r="I135" s="4"/>
      <c r="J135" s="4"/>
      <c r="K135" s="4"/>
      <c r="L135" s="4"/>
      <c r="N135" s="4"/>
      <c r="O135" s="4"/>
      <c r="P135" s="4"/>
      <c r="Q135" s="4"/>
      <c r="R135" s="4"/>
    </row>
    <row r="136" spans="1:18" ht="16.5" customHeight="1">
      <c r="A136" s="4"/>
      <c r="B136" s="4"/>
      <c r="C136" s="34"/>
      <c r="D136" s="4"/>
      <c r="E136" s="4"/>
      <c r="F136" s="4"/>
      <c r="G136" s="4"/>
      <c r="H136" s="4"/>
      <c r="I136" s="4"/>
      <c r="J136" s="4"/>
      <c r="K136" s="4"/>
      <c r="L136" s="4"/>
      <c r="N136" s="4"/>
      <c r="O136" s="4"/>
      <c r="P136" s="4"/>
      <c r="Q136" s="4"/>
      <c r="R136" s="4"/>
    </row>
    <row r="137" spans="1:18" ht="16.5" customHeight="1">
      <c r="A137" s="4"/>
      <c r="B137" s="4"/>
      <c r="C137" s="34"/>
      <c r="D137" s="4"/>
      <c r="E137" s="4"/>
      <c r="F137" s="4"/>
      <c r="G137" s="4"/>
      <c r="H137" s="4"/>
      <c r="I137" s="4"/>
      <c r="J137" s="4"/>
      <c r="K137" s="4"/>
      <c r="L137" s="4"/>
      <c r="N137" s="4"/>
      <c r="O137" s="4"/>
      <c r="P137" s="4"/>
      <c r="Q137" s="4"/>
      <c r="R137" s="4"/>
    </row>
    <row r="138" spans="1:18" ht="16.5" customHeight="1">
      <c r="A138" s="4"/>
      <c r="B138" s="4"/>
      <c r="C138" s="34"/>
      <c r="D138" s="4"/>
      <c r="E138" s="4"/>
      <c r="F138" s="4"/>
      <c r="G138" s="4"/>
      <c r="H138" s="4"/>
      <c r="I138" s="4"/>
      <c r="J138" s="4"/>
      <c r="K138" s="4"/>
      <c r="L138" s="4"/>
      <c r="N138" s="4"/>
      <c r="O138" s="4"/>
      <c r="P138" s="4"/>
      <c r="Q138" s="4"/>
      <c r="R138" s="4"/>
    </row>
    <row r="139" spans="1:18" ht="16.5" customHeight="1">
      <c r="A139" s="4"/>
      <c r="B139" s="4"/>
      <c r="C139" s="34"/>
      <c r="D139" s="4"/>
      <c r="E139" s="4"/>
      <c r="F139" s="4"/>
      <c r="G139" s="4"/>
      <c r="H139" s="4"/>
      <c r="I139" s="4"/>
      <c r="J139" s="4"/>
      <c r="K139" s="4"/>
      <c r="L139" s="4"/>
      <c r="N139" s="4"/>
      <c r="O139" s="4"/>
      <c r="P139" s="4"/>
      <c r="Q139" s="4"/>
      <c r="R139" s="4"/>
    </row>
    <row r="140" spans="1:18" ht="16.5" customHeight="1">
      <c r="A140" s="4"/>
      <c r="B140" s="4"/>
      <c r="C140" s="34"/>
      <c r="D140" s="4"/>
      <c r="E140" s="4"/>
      <c r="F140" s="4"/>
      <c r="G140" s="4"/>
      <c r="H140" s="4"/>
      <c r="I140" s="4"/>
      <c r="J140" s="4"/>
      <c r="K140" s="4"/>
      <c r="L140" s="4"/>
      <c r="N140" s="4"/>
      <c r="O140" s="4"/>
      <c r="P140" s="4"/>
      <c r="Q140" s="4"/>
      <c r="R140" s="4"/>
    </row>
    <row r="141" spans="1:18" ht="16.5" customHeight="1">
      <c r="A141" s="4"/>
      <c r="B141" s="4"/>
      <c r="C141" s="34"/>
      <c r="D141" s="4"/>
      <c r="E141" s="4"/>
      <c r="F141" s="4"/>
      <c r="G141" s="4"/>
      <c r="H141" s="4"/>
      <c r="I141" s="4"/>
      <c r="J141" s="4"/>
      <c r="K141" s="4"/>
      <c r="L141" s="4"/>
      <c r="N141" s="4"/>
      <c r="O141" s="4"/>
      <c r="P141" s="4"/>
      <c r="Q141" s="4"/>
      <c r="R141" s="4"/>
    </row>
    <row r="142" spans="1:18" ht="16.5" customHeight="1">
      <c r="A142" s="4"/>
      <c r="B142" s="4"/>
      <c r="C142" s="34"/>
      <c r="D142" s="4"/>
      <c r="E142" s="4"/>
      <c r="F142" s="4"/>
      <c r="G142" s="4"/>
      <c r="H142" s="4"/>
      <c r="I142" s="4"/>
      <c r="J142" s="4"/>
      <c r="K142" s="4"/>
      <c r="L142" s="4"/>
      <c r="N142" s="4"/>
      <c r="O142" s="4"/>
      <c r="P142" s="4"/>
      <c r="Q142" s="4"/>
      <c r="R142" s="4"/>
    </row>
    <row r="143" spans="1:18" ht="16.5" customHeight="1">
      <c r="A143" s="4"/>
      <c r="B143" s="4"/>
      <c r="C143" s="34"/>
      <c r="D143" s="4"/>
      <c r="E143" s="4"/>
      <c r="F143" s="4"/>
      <c r="G143" s="4"/>
      <c r="H143" s="4"/>
      <c r="I143" s="4"/>
      <c r="J143" s="4"/>
      <c r="K143" s="4"/>
      <c r="L143" s="4"/>
      <c r="N143" s="4"/>
      <c r="O143" s="4"/>
      <c r="P143" s="4"/>
      <c r="Q143" s="4"/>
      <c r="R143" s="4"/>
    </row>
    <row r="144" spans="1:18" ht="16.5" customHeight="1">
      <c r="A144" s="4"/>
      <c r="B144" s="4"/>
      <c r="C144" s="34"/>
      <c r="D144" s="4"/>
      <c r="E144" s="4"/>
      <c r="F144" s="4"/>
      <c r="G144" s="4"/>
      <c r="H144" s="4"/>
      <c r="I144" s="4"/>
      <c r="J144" s="4"/>
      <c r="K144" s="4"/>
      <c r="L144" s="4"/>
      <c r="N144" s="4"/>
      <c r="O144" s="4"/>
      <c r="P144" s="4"/>
      <c r="Q144" s="4"/>
      <c r="R144" s="4"/>
    </row>
    <row r="145" spans="1:18" ht="16.5" customHeight="1">
      <c r="A145" s="4"/>
      <c r="B145" s="4"/>
      <c r="C145" s="34"/>
      <c r="D145" s="4"/>
      <c r="E145" s="4"/>
      <c r="F145" s="4"/>
      <c r="G145" s="4"/>
      <c r="H145" s="4"/>
      <c r="I145" s="4"/>
      <c r="J145" s="4"/>
      <c r="K145" s="4"/>
      <c r="L145" s="4"/>
      <c r="N145" s="4"/>
      <c r="O145" s="4"/>
      <c r="P145" s="4"/>
      <c r="Q145" s="4"/>
      <c r="R145" s="4"/>
    </row>
    <row r="146" spans="1:18" ht="16.5" customHeight="1">
      <c r="A146" s="4"/>
      <c r="B146" s="4"/>
      <c r="C146" s="34"/>
      <c r="D146" s="4"/>
      <c r="E146" s="4"/>
      <c r="F146" s="4"/>
      <c r="G146" s="4"/>
      <c r="H146" s="4"/>
      <c r="I146" s="4"/>
      <c r="J146" s="4"/>
      <c r="K146" s="4"/>
      <c r="L146" s="4"/>
      <c r="N146" s="4"/>
      <c r="O146" s="4"/>
      <c r="P146" s="4"/>
      <c r="Q146" s="4"/>
      <c r="R146" s="4"/>
    </row>
    <row r="147" spans="1:18" ht="16.5" customHeight="1">
      <c r="A147" s="4"/>
      <c r="B147" s="4"/>
      <c r="C147" s="34"/>
      <c r="D147" s="4"/>
      <c r="E147" s="4"/>
      <c r="F147" s="4"/>
      <c r="G147" s="4"/>
      <c r="H147" s="4"/>
      <c r="I147" s="4"/>
      <c r="J147" s="4"/>
      <c r="K147" s="4"/>
      <c r="L147" s="4"/>
      <c r="N147" s="4"/>
      <c r="O147" s="4"/>
      <c r="P147" s="4"/>
      <c r="Q147" s="4"/>
      <c r="R147" s="4"/>
    </row>
    <row r="148" spans="1:18" ht="16.5" customHeight="1">
      <c r="A148" s="4"/>
      <c r="B148" s="4"/>
      <c r="C148" s="34"/>
      <c r="D148" s="4"/>
      <c r="E148" s="4"/>
      <c r="F148" s="4"/>
      <c r="G148" s="4"/>
      <c r="H148" s="4"/>
      <c r="I148" s="4"/>
      <c r="J148" s="4"/>
      <c r="K148" s="4"/>
      <c r="L148" s="4"/>
      <c r="N148" s="4"/>
      <c r="O148" s="4"/>
      <c r="P148" s="4"/>
      <c r="Q148" s="4"/>
      <c r="R148" s="4"/>
    </row>
    <row r="149" spans="1:18" ht="16.5" customHeight="1">
      <c r="A149" s="4"/>
      <c r="B149" s="4"/>
      <c r="C149" s="34"/>
      <c r="D149" s="4"/>
      <c r="E149" s="4"/>
      <c r="F149" s="4"/>
      <c r="G149" s="4"/>
      <c r="H149" s="4"/>
      <c r="I149" s="4"/>
      <c r="J149" s="4"/>
      <c r="K149" s="4"/>
      <c r="L149" s="4"/>
      <c r="N149" s="4"/>
      <c r="O149" s="4"/>
      <c r="P149" s="4"/>
      <c r="Q149" s="4"/>
      <c r="R149" s="4"/>
    </row>
    <row r="150" spans="1:18" ht="16.5" customHeight="1">
      <c r="A150" s="4"/>
      <c r="B150" s="4"/>
      <c r="C150" s="34"/>
      <c r="D150" s="4"/>
      <c r="E150" s="4"/>
      <c r="F150" s="4"/>
      <c r="G150" s="4"/>
      <c r="H150" s="4"/>
      <c r="I150" s="4"/>
      <c r="J150" s="4"/>
      <c r="K150" s="4"/>
      <c r="L150" s="4"/>
      <c r="N150" s="4"/>
      <c r="O150" s="4"/>
      <c r="P150" s="4"/>
      <c r="Q150" s="4"/>
      <c r="R150" s="4"/>
    </row>
    <row r="151" spans="1:18" ht="16.5" customHeight="1">
      <c r="A151" s="4"/>
      <c r="B151" s="4"/>
      <c r="C151" s="34"/>
      <c r="D151" s="4"/>
      <c r="E151" s="4"/>
      <c r="F151" s="4"/>
      <c r="G151" s="4"/>
      <c r="H151" s="4"/>
      <c r="I151" s="4"/>
      <c r="J151" s="4"/>
      <c r="K151" s="4"/>
      <c r="L151" s="4"/>
      <c r="N151" s="4"/>
      <c r="O151" s="4"/>
      <c r="P151" s="4"/>
      <c r="Q151" s="4"/>
      <c r="R151" s="4"/>
    </row>
    <row r="152" spans="1:18" ht="16.5" customHeight="1">
      <c r="A152" s="4"/>
      <c r="B152" s="4"/>
      <c r="C152" s="34"/>
      <c r="D152" s="4"/>
      <c r="E152" s="4"/>
      <c r="F152" s="4"/>
      <c r="G152" s="4"/>
      <c r="H152" s="4"/>
      <c r="I152" s="4"/>
      <c r="J152" s="4"/>
      <c r="K152" s="4"/>
      <c r="L152" s="4"/>
      <c r="N152" s="4"/>
      <c r="O152" s="4"/>
      <c r="P152" s="4"/>
      <c r="Q152" s="4"/>
      <c r="R152" s="4"/>
    </row>
    <row r="153" spans="1:18" ht="16.5" customHeight="1">
      <c r="A153" s="4"/>
      <c r="B153" s="4"/>
      <c r="C153" s="34"/>
      <c r="D153" s="4"/>
      <c r="E153" s="4"/>
      <c r="F153" s="4"/>
      <c r="G153" s="4"/>
      <c r="H153" s="4"/>
      <c r="I153" s="4"/>
      <c r="J153" s="4"/>
      <c r="K153" s="4"/>
      <c r="L153" s="4"/>
      <c r="N153" s="4"/>
      <c r="O153" s="4"/>
      <c r="P153" s="4"/>
      <c r="Q153" s="4"/>
      <c r="R153" s="4"/>
    </row>
    <row r="154" spans="1:18" ht="16.5" customHeight="1">
      <c r="A154" s="4"/>
      <c r="B154" s="4"/>
      <c r="C154" s="34"/>
      <c r="D154" s="4"/>
      <c r="E154" s="4"/>
      <c r="F154" s="4"/>
      <c r="G154" s="4"/>
      <c r="H154" s="4"/>
      <c r="I154" s="4"/>
      <c r="J154" s="4"/>
      <c r="K154" s="4"/>
      <c r="L154" s="4"/>
      <c r="N154" s="4"/>
      <c r="O154" s="4"/>
      <c r="P154" s="4"/>
      <c r="Q154" s="4"/>
      <c r="R154" s="4"/>
    </row>
    <row r="155" spans="1:18" ht="16.5" customHeight="1">
      <c r="A155" s="4"/>
      <c r="B155" s="4"/>
      <c r="C155" s="34"/>
      <c r="D155" s="4"/>
      <c r="E155" s="4"/>
      <c r="F155" s="4"/>
      <c r="G155" s="4"/>
      <c r="H155" s="4"/>
      <c r="I155" s="4"/>
      <c r="J155" s="4"/>
      <c r="K155" s="4"/>
      <c r="L155" s="4"/>
      <c r="N155" s="4"/>
      <c r="O155" s="4"/>
      <c r="P155" s="4"/>
      <c r="Q155" s="4"/>
      <c r="R155" s="4"/>
    </row>
    <row r="156" spans="1:18" ht="16.5" customHeight="1">
      <c r="A156" s="4"/>
      <c r="B156" s="4"/>
      <c r="C156" s="34"/>
      <c r="D156" s="4"/>
      <c r="E156" s="4"/>
      <c r="F156" s="4"/>
      <c r="G156" s="4"/>
      <c r="H156" s="4"/>
      <c r="I156" s="4"/>
      <c r="J156" s="4"/>
      <c r="K156" s="4"/>
      <c r="L156" s="4"/>
      <c r="N156" s="4"/>
      <c r="O156" s="4"/>
      <c r="P156" s="4"/>
      <c r="Q156" s="4"/>
      <c r="R156" s="4"/>
    </row>
    <row r="157" spans="1:18" ht="16.5" customHeight="1">
      <c r="A157" s="4"/>
      <c r="B157" s="4"/>
      <c r="C157" s="34"/>
      <c r="D157" s="4"/>
      <c r="E157" s="4"/>
      <c r="F157" s="4"/>
      <c r="G157" s="4"/>
      <c r="H157" s="4"/>
      <c r="I157" s="4"/>
      <c r="J157" s="4"/>
      <c r="K157" s="4"/>
      <c r="L157" s="4"/>
      <c r="N157" s="4"/>
      <c r="O157" s="4"/>
      <c r="P157" s="4"/>
      <c r="Q157" s="4"/>
      <c r="R157" s="4"/>
    </row>
    <row r="158" spans="1:18" ht="16.5" customHeight="1">
      <c r="A158" s="4"/>
      <c r="B158" s="4"/>
      <c r="C158" s="34"/>
      <c r="D158" s="4"/>
      <c r="E158" s="4"/>
      <c r="F158" s="4"/>
      <c r="G158" s="4"/>
      <c r="H158" s="4"/>
      <c r="I158" s="4"/>
      <c r="J158" s="4"/>
      <c r="K158" s="4"/>
      <c r="L158" s="4"/>
      <c r="N158" s="4"/>
      <c r="O158" s="4"/>
      <c r="P158" s="4"/>
      <c r="Q158" s="4"/>
      <c r="R158" s="4"/>
    </row>
    <row r="159" spans="1:18" ht="16.5" customHeight="1">
      <c r="A159" s="4"/>
      <c r="B159" s="4"/>
      <c r="C159" s="34"/>
      <c r="D159" s="4"/>
      <c r="E159" s="4"/>
      <c r="F159" s="4"/>
      <c r="G159" s="4"/>
      <c r="H159" s="4"/>
      <c r="I159" s="4"/>
      <c r="J159" s="4"/>
      <c r="K159" s="4"/>
      <c r="L159" s="4"/>
      <c r="N159" s="4"/>
      <c r="O159" s="4"/>
      <c r="P159" s="4"/>
      <c r="Q159" s="4"/>
      <c r="R159" s="4"/>
    </row>
    <row r="160" spans="1:18" ht="16.5" customHeight="1">
      <c r="A160" s="4"/>
      <c r="B160" s="4"/>
      <c r="C160" s="34"/>
      <c r="D160" s="4"/>
      <c r="E160" s="4"/>
      <c r="F160" s="4"/>
      <c r="G160" s="4"/>
      <c r="H160" s="4"/>
      <c r="I160" s="4"/>
      <c r="J160" s="4"/>
      <c r="K160" s="4"/>
      <c r="L160" s="4"/>
      <c r="N160" s="4"/>
      <c r="O160" s="4"/>
      <c r="P160" s="4"/>
      <c r="Q160" s="4"/>
      <c r="R160" s="4"/>
    </row>
    <row r="161" spans="1:18" ht="16.5" customHeight="1">
      <c r="A161" s="4"/>
      <c r="B161" s="4"/>
      <c r="C161" s="34"/>
      <c r="D161" s="4"/>
      <c r="E161" s="4"/>
      <c r="F161" s="4"/>
      <c r="G161" s="4"/>
      <c r="H161" s="4"/>
      <c r="I161" s="4"/>
      <c r="J161" s="4"/>
      <c r="K161" s="4"/>
      <c r="L161" s="4"/>
      <c r="N161" s="4"/>
      <c r="O161" s="4"/>
      <c r="P161" s="4"/>
      <c r="Q161" s="4"/>
      <c r="R161" s="4"/>
    </row>
    <row r="162" spans="1:18" ht="16.5" customHeight="1">
      <c r="A162" s="4"/>
      <c r="B162" s="4"/>
      <c r="C162" s="34"/>
      <c r="D162" s="4"/>
      <c r="E162" s="4"/>
      <c r="F162" s="4"/>
      <c r="G162" s="4"/>
      <c r="H162" s="4"/>
      <c r="I162" s="4"/>
      <c r="J162" s="4"/>
      <c r="K162" s="4"/>
      <c r="L162" s="4"/>
      <c r="N162" s="4"/>
      <c r="O162" s="4"/>
      <c r="P162" s="4"/>
      <c r="Q162" s="4"/>
      <c r="R162" s="4"/>
    </row>
    <row r="163" spans="1:18" ht="16.5" customHeight="1">
      <c r="A163" s="4"/>
      <c r="B163" s="4"/>
      <c r="C163" s="34"/>
      <c r="D163" s="4"/>
      <c r="E163" s="4"/>
      <c r="F163" s="4"/>
      <c r="G163" s="4"/>
      <c r="H163" s="4"/>
      <c r="I163" s="4"/>
      <c r="J163" s="4"/>
      <c r="K163" s="4"/>
      <c r="L163" s="4"/>
      <c r="N163" s="4"/>
      <c r="O163" s="4"/>
      <c r="P163" s="4"/>
      <c r="Q163" s="4"/>
      <c r="R163" s="4"/>
    </row>
    <row r="164" spans="1:18" ht="16.5" customHeight="1">
      <c r="A164" s="4"/>
      <c r="B164" s="4"/>
      <c r="C164" s="34"/>
      <c r="D164" s="4"/>
      <c r="E164" s="4"/>
      <c r="F164" s="4"/>
      <c r="G164" s="4"/>
      <c r="H164" s="4"/>
      <c r="I164" s="4"/>
      <c r="J164" s="4"/>
      <c r="K164" s="4"/>
      <c r="L164" s="4"/>
      <c r="N164" s="4"/>
      <c r="O164" s="4"/>
      <c r="P164" s="4"/>
      <c r="Q164" s="4"/>
      <c r="R164" s="4"/>
    </row>
    <row r="165" spans="1:18" ht="16.5" customHeight="1">
      <c r="A165" s="4"/>
      <c r="B165" s="4"/>
      <c r="C165" s="34"/>
      <c r="D165" s="4"/>
      <c r="E165" s="4"/>
      <c r="F165" s="4"/>
      <c r="G165" s="4"/>
      <c r="H165" s="4"/>
      <c r="I165" s="4"/>
      <c r="J165" s="4"/>
      <c r="K165" s="4"/>
      <c r="L165" s="4"/>
      <c r="N165" s="4"/>
      <c r="O165" s="4"/>
      <c r="P165" s="4"/>
      <c r="Q165" s="4"/>
      <c r="R165" s="4"/>
    </row>
    <row r="166" spans="1:18" ht="16.5" customHeight="1">
      <c r="A166" s="4"/>
      <c r="B166" s="4"/>
      <c r="C166" s="34"/>
      <c r="D166" s="4"/>
      <c r="E166" s="4"/>
      <c r="F166" s="4"/>
      <c r="G166" s="4"/>
      <c r="H166" s="4"/>
      <c r="I166" s="4"/>
      <c r="J166" s="4"/>
      <c r="K166" s="4"/>
      <c r="L166" s="4"/>
      <c r="N166" s="4"/>
      <c r="O166" s="4"/>
      <c r="P166" s="4"/>
      <c r="Q166" s="4"/>
      <c r="R166" s="4"/>
    </row>
    <row r="167" spans="1:18" ht="16.5" customHeight="1">
      <c r="A167" s="4"/>
      <c r="B167" s="4"/>
      <c r="C167" s="34"/>
      <c r="D167" s="4"/>
      <c r="E167" s="4"/>
      <c r="F167" s="4"/>
      <c r="G167" s="4"/>
      <c r="H167" s="4"/>
      <c r="I167" s="4"/>
      <c r="J167" s="4"/>
      <c r="K167" s="4"/>
      <c r="L167" s="4"/>
      <c r="N167" s="4"/>
      <c r="O167" s="4"/>
      <c r="P167" s="4"/>
      <c r="Q167" s="4"/>
      <c r="R167" s="4"/>
    </row>
    <row r="168" spans="1:18" ht="16.5" customHeight="1">
      <c r="A168" s="4"/>
      <c r="B168" s="4"/>
      <c r="C168" s="34"/>
      <c r="D168" s="4"/>
      <c r="E168" s="4"/>
      <c r="F168" s="4"/>
      <c r="G168" s="4"/>
      <c r="H168" s="4"/>
      <c r="I168" s="4"/>
      <c r="J168" s="4"/>
      <c r="K168" s="4"/>
      <c r="L168" s="4"/>
      <c r="N168" s="4"/>
      <c r="O168" s="4"/>
      <c r="P168" s="4"/>
      <c r="Q168" s="4"/>
      <c r="R168" s="4"/>
    </row>
    <row r="169" spans="1:18" ht="16.5" customHeight="1">
      <c r="A169" s="4"/>
      <c r="B169" s="4"/>
      <c r="C169" s="34"/>
      <c r="D169" s="4"/>
      <c r="E169" s="4"/>
      <c r="F169" s="4"/>
      <c r="G169" s="4"/>
      <c r="H169" s="4"/>
      <c r="I169" s="4"/>
      <c r="J169" s="4"/>
      <c r="K169" s="4"/>
      <c r="L169" s="4"/>
      <c r="N169" s="4"/>
      <c r="O169" s="4"/>
      <c r="P169" s="4"/>
      <c r="Q169" s="4"/>
      <c r="R169" s="4"/>
    </row>
    <row r="170" spans="1:18" ht="16.5" customHeight="1">
      <c r="A170" s="4"/>
      <c r="B170" s="4"/>
      <c r="C170" s="34"/>
      <c r="D170" s="4"/>
      <c r="E170" s="4"/>
      <c r="F170" s="4"/>
      <c r="G170" s="4"/>
      <c r="H170" s="4"/>
      <c r="I170" s="4"/>
      <c r="J170" s="4"/>
      <c r="K170" s="4"/>
      <c r="L170" s="4"/>
      <c r="N170" s="4"/>
      <c r="O170" s="4"/>
      <c r="P170" s="4"/>
      <c r="Q170" s="4"/>
      <c r="R170" s="4"/>
    </row>
    <row r="171" spans="1:18" ht="16.5" customHeight="1">
      <c r="A171" s="4"/>
      <c r="B171" s="4"/>
      <c r="C171" s="34"/>
      <c r="D171" s="4"/>
      <c r="E171" s="4"/>
      <c r="F171" s="4"/>
      <c r="G171" s="4"/>
      <c r="H171" s="4"/>
      <c r="I171" s="4"/>
      <c r="J171" s="4"/>
      <c r="K171" s="4"/>
      <c r="L171" s="4"/>
      <c r="N171" s="4"/>
      <c r="O171" s="4"/>
      <c r="P171" s="4"/>
      <c r="Q171" s="4"/>
      <c r="R171" s="4"/>
    </row>
    <row r="172" spans="1:18" ht="16.5" customHeight="1">
      <c r="A172" s="4"/>
      <c r="B172" s="4"/>
      <c r="C172" s="34"/>
      <c r="D172" s="4"/>
      <c r="E172" s="4"/>
      <c r="F172" s="4"/>
      <c r="G172" s="4"/>
      <c r="H172" s="4"/>
      <c r="I172" s="4"/>
      <c r="J172" s="4"/>
      <c r="K172" s="4"/>
      <c r="L172" s="4"/>
      <c r="N172" s="4"/>
      <c r="O172" s="4"/>
      <c r="P172" s="4"/>
      <c r="Q172" s="4"/>
      <c r="R172" s="4"/>
    </row>
    <row r="173" spans="1:18" ht="16.5" customHeight="1">
      <c r="A173" s="4"/>
      <c r="B173" s="4"/>
      <c r="C173" s="34"/>
      <c r="D173" s="4"/>
      <c r="E173" s="4"/>
      <c r="F173" s="4"/>
      <c r="G173" s="4"/>
      <c r="H173" s="4"/>
      <c r="I173" s="4"/>
      <c r="J173" s="4"/>
      <c r="K173" s="4"/>
      <c r="L173" s="4"/>
      <c r="N173" s="4"/>
      <c r="O173" s="4"/>
      <c r="P173" s="4"/>
      <c r="Q173" s="4"/>
      <c r="R173" s="4"/>
    </row>
    <row r="174" spans="1:18" ht="16.5" customHeight="1">
      <c r="A174" s="4"/>
      <c r="B174" s="4"/>
      <c r="C174" s="34"/>
      <c r="D174" s="4"/>
      <c r="E174" s="4"/>
      <c r="F174" s="4"/>
      <c r="G174" s="4"/>
      <c r="H174" s="4"/>
      <c r="I174" s="4"/>
      <c r="J174" s="4"/>
      <c r="K174" s="4"/>
      <c r="L174" s="4"/>
      <c r="N174" s="4"/>
      <c r="O174" s="4"/>
      <c r="P174" s="4"/>
      <c r="Q174" s="4"/>
      <c r="R174" s="4"/>
    </row>
    <row r="175" spans="1:18" ht="16.5" customHeight="1">
      <c r="A175" s="4"/>
      <c r="B175" s="4"/>
      <c r="C175" s="34"/>
      <c r="D175" s="4"/>
      <c r="E175" s="4"/>
      <c r="F175" s="4"/>
      <c r="G175" s="4"/>
      <c r="H175" s="4"/>
      <c r="I175" s="4"/>
      <c r="J175" s="4"/>
      <c r="K175" s="4"/>
      <c r="L175" s="4"/>
      <c r="N175" s="4"/>
      <c r="O175" s="4"/>
      <c r="P175" s="4"/>
      <c r="Q175" s="4"/>
      <c r="R175" s="4"/>
    </row>
    <row r="176" spans="1:18" ht="16.5" customHeight="1">
      <c r="A176" s="4"/>
      <c r="B176" s="4"/>
      <c r="C176" s="34"/>
      <c r="D176" s="4"/>
      <c r="E176" s="4"/>
      <c r="F176" s="4"/>
      <c r="G176" s="4"/>
      <c r="H176" s="4"/>
      <c r="I176" s="4"/>
      <c r="J176" s="4"/>
      <c r="K176" s="4"/>
      <c r="L176" s="4"/>
      <c r="N176" s="4"/>
      <c r="O176" s="4"/>
      <c r="P176" s="4"/>
      <c r="Q176" s="4"/>
      <c r="R176" s="4"/>
    </row>
    <row r="177" spans="1:18" ht="16.5" customHeight="1">
      <c r="A177" s="4"/>
      <c r="B177" s="4"/>
      <c r="C177" s="34"/>
      <c r="D177" s="4"/>
      <c r="E177" s="4"/>
      <c r="F177" s="4"/>
      <c r="G177" s="4"/>
      <c r="H177" s="4"/>
      <c r="I177" s="4"/>
      <c r="J177" s="4"/>
      <c r="K177" s="4"/>
      <c r="L177" s="4"/>
      <c r="N177" s="4"/>
      <c r="O177" s="4"/>
      <c r="P177" s="4"/>
      <c r="Q177" s="4"/>
      <c r="R177" s="4"/>
    </row>
    <row r="178" spans="1:18" ht="16.5" customHeight="1">
      <c r="A178" s="4"/>
      <c r="B178" s="4"/>
      <c r="C178" s="34"/>
      <c r="D178" s="4"/>
      <c r="E178" s="4"/>
      <c r="F178" s="4"/>
      <c r="G178" s="4"/>
      <c r="H178" s="4"/>
      <c r="I178" s="4"/>
      <c r="J178" s="4"/>
      <c r="K178" s="4"/>
      <c r="L178" s="4"/>
      <c r="N178" s="4"/>
      <c r="O178" s="4"/>
      <c r="P178" s="4"/>
      <c r="Q178" s="4"/>
      <c r="R178" s="4"/>
    </row>
    <row r="179" spans="1:18" ht="16.5" customHeight="1">
      <c r="A179" s="4"/>
      <c r="B179" s="4"/>
      <c r="C179" s="34"/>
      <c r="D179" s="4"/>
      <c r="E179" s="4"/>
      <c r="F179" s="4"/>
      <c r="G179" s="4"/>
      <c r="H179" s="4"/>
      <c r="I179" s="4"/>
      <c r="J179" s="4"/>
      <c r="K179" s="4"/>
      <c r="L179" s="4"/>
      <c r="N179" s="4"/>
      <c r="O179" s="4"/>
      <c r="P179" s="4"/>
      <c r="Q179" s="4"/>
      <c r="R179" s="4"/>
    </row>
    <row r="180" spans="1:18" ht="16.5" customHeight="1">
      <c r="A180" s="4"/>
      <c r="B180" s="4"/>
      <c r="C180" s="34"/>
      <c r="D180" s="4"/>
      <c r="E180" s="4"/>
      <c r="F180" s="4"/>
      <c r="G180" s="4"/>
      <c r="H180" s="4"/>
      <c r="I180" s="4"/>
      <c r="J180" s="4"/>
      <c r="K180" s="4"/>
      <c r="L180" s="4"/>
      <c r="N180" s="4"/>
      <c r="O180" s="4"/>
      <c r="P180" s="4"/>
      <c r="Q180" s="4"/>
      <c r="R180" s="4"/>
    </row>
    <row r="181" spans="1:18" ht="16.5" customHeight="1">
      <c r="A181" s="4"/>
      <c r="B181" s="4"/>
      <c r="C181" s="34"/>
      <c r="D181" s="4"/>
      <c r="E181" s="4"/>
      <c r="F181" s="4"/>
      <c r="G181" s="4"/>
      <c r="H181" s="4"/>
      <c r="I181" s="4"/>
      <c r="J181" s="4"/>
      <c r="K181" s="4"/>
      <c r="L181" s="4"/>
      <c r="N181" s="4"/>
      <c r="O181" s="4"/>
      <c r="P181" s="4"/>
      <c r="Q181" s="4"/>
      <c r="R181" s="4"/>
    </row>
    <row r="182" spans="1:18" ht="16.5" customHeight="1">
      <c r="A182" s="4"/>
      <c r="B182" s="4"/>
      <c r="C182" s="34"/>
      <c r="D182" s="4"/>
      <c r="E182" s="4"/>
      <c r="F182" s="4"/>
      <c r="G182" s="4"/>
      <c r="H182" s="4"/>
      <c r="I182" s="4"/>
      <c r="J182" s="4"/>
      <c r="K182" s="4"/>
      <c r="L182" s="4"/>
      <c r="N182" s="4"/>
      <c r="O182" s="4"/>
      <c r="P182" s="4"/>
      <c r="Q182" s="4"/>
      <c r="R182" s="4"/>
    </row>
    <row r="183" spans="1:18" ht="16.5" customHeight="1">
      <c r="A183" s="4"/>
      <c r="B183" s="4"/>
      <c r="C183" s="34"/>
      <c r="D183" s="4"/>
      <c r="E183" s="4"/>
      <c r="F183" s="4"/>
      <c r="G183" s="4"/>
      <c r="H183" s="4"/>
      <c r="I183" s="4"/>
      <c r="J183" s="4"/>
      <c r="K183" s="4"/>
      <c r="L183" s="4"/>
      <c r="N183" s="4"/>
      <c r="O183" s="4"/>
      <c r="P183" s="4"/>
      <c r="Q183" s="4"/>
      <c r="R183" s="4"/>
    </row>
    <row r="184" spans="1:18" ht="16.5" customHeight="1">
      <c r="A184" s="4"/>
      <c r="B184" s="4"/>
      <c r="C184" s="34"/>
      <c r="D184" s="4"/>
      <c r="E184" s="4"/>
      <c r="F184" s="4"/>
      <c r="G184" s="4"/>
      <c r="H184" s="4"/>
      <c r="I184" s="4"/>
      <c r="J184" s="4"/>
      <c r="K184" s="4"/>
      <c r="L184" s="4"/>
      <c r="N184" s="4"/>
      <c r="O184" s="4"/>
      <c r="P184" s="4"/>
      <c r="Q184" s="4"/>
      <c r="R184" s="4"/>
    </row>
    <row r="185" spans="1:18" ht="16.5" customHeight="1">
      <c r="A185" s="4"/>
      <c r="B185" s="4"/>
      <c r="C185" s="34"/>
      <c r="D185" s="4"/>
      <c r="E185" s="4"/>
      <c r="F185" s="4"/>
      <c r="G185" s="4"/>
      <c r="H185" s="4"/>
      <c r="I185" s="4"/>
      <c r="J185" s="4"/>
      <c r="K185" s="4"/>
      <c r="L185" s="4"/>
      <c r="N185" s="4"/>
      <c r="O185" s="4"/>
      <c r="P185" s="4"/>
      <c r="Q185" s="4"/>
      <c r="R185" s="4"/>
    </row>
    <row r="186" spans="1:18" ht="16.5" customHeight="1">
      <c r="A186" s="4"/>
      <c r="B186" s="4"/>
      <c r="C186" s="34"/>
      <c r="D186" s="4"/>
      <c r="E186" s="4"/>
      <c r="F186" s="4"/>
      <c r="G186" s="4"/>
      <c r="H186" s="4"/>
      <c r="I186" s="4"/>
      <c r="J186" s="4"/>
      <c r="K186" s="4"/>
      <c r="L186" s="4"/>
      <c r="N186" s="4"/>
      <c r="O186" s="4"/>
      <c r="P186" s="4"/>
      <c r="Q186" s="4"/>
      <c r="R186" s="4"/>
    </row>
    <row r="187" spans="1:18" ht="16.5" customHeight="1">
      <c r="A187" s="4"/>
      <c r="B187" s="4"/>
      <c r="C187" s="34"/>
      <c r="D187" s="4"/>
      <c r="E187" s="4"/>
      <c r="F187" s="4"/>
      <c r="G187" s="4"/>
      <c r="H187" s="4"/>
      <c r="I187" s="4"/>
      <c r="J187" s="4"/>
      <c r="K187" s="4"/>
      <c r="L187" s="4"/>
      <c r="N187" s="4"/>
      <c r="O187" s="4"/>
      <c r="P187" s="4"/>
      <c r="Q187" s="4"/>
      <c r="R187" s="4"/>
    </row>
    <row r="188" spans="1:18" ht="16.5" customHeight="1">
      <c r="A188" s="4"/>
      <c r="B188" s="4"/>
      <c r="C188" s="34"/>
      <c r="D188" s="4"/>
      <c r="E188" s="4"/>
      <c r="F188" s="4"/>
      <c r="G188" s="4"/>
      <c r="H188" s="4"/>
      <c r="I188" s="4"/>
      <c r="J188" s="4"/>
      <c r="K188" s="4"/>
      <c r="L188" s="4"/>
      <c r="N188" s="4"/>
      <c r="O188" s="4"/>
      <c r="P188" s="4"/>
      <c r="Q188" s="4"/>
      <c r="R188" s="4"/>
    </row>
    <row r="189" spans="1:18" ht="16.5" customHeight="1">
      <c r="A189" s="4"/>
      <c r="B189" s="4"/>
      <c r="C189" s="34"/>
      <c r="D189" s="4"/>
      <c r="E189" s="4"/>
      <c r="F189" s="4"/>
      <c r="G189" s="4"/>
      <c r="H189" s="4"/>
      <c r="I189" s="4"/>
      <c r="J189" s="4"/>
      <c r="K189" s="4"/>
      <c r="L189" s="4"/>
      <c r="N189" s="4"/>
      <c r="O189" s="4"/>
      <c r="P189" s="4"/>
      <c r="Q189" s="4"/>
      <c r="R189" s="4"/>
    </row>
    <row r="190" spans="1:18" ht="16.5" customHeight="1">
      <c r="A190" s="4"/>
      <c r="B190" s="4"/>
      <c r="C190" s="34"/>
      <c r="D190" s="4"/>
      <c r="E190" s="4"/>
      <c r="F190" s="4"/>
      <c r="G190" s="4"/>
      <c r="H190" s="4"/>
      <c r="I190" s="4"/>
      <c r="J190" s="4"/>
      <c r="K190" s="4"/>
      <c r="L190" s="4"/>
      <c r="N190" s="4"/>
      <c r="O190" s="4"/>
      <c r="P190" s="4"/>
      <c r="Q190" s="4"/>
      <c r="R190" s="4"/>
    </row>
    <row r="191" spans="1:18" ht="16.5" customHeight="1">
      <c r="A191" s="4"/>
      <c r="B191" s="4"/>
      <c r="C191" s="34"/>
      <c r="D191" s="4"/>
      <c r="E191" s="4"/>
      <c r="F191" s="4"/>
      <c r="G191" s="4"/>
      <c r="H191" s="4"/>
      <c r="I191" s="4"/>
      <c r="J191" s="4"/>
      <c r="K191" s="4"/>
      <c r="L191" s="4"/>
      <c r="N191" s="4"/>
      <c r="O191" s="4"/>
      <c r="P191" s="4"/>
      <c r="Q191" s="4"/>
      <c r="R191" s="4"/>
    </row>
    <row r="192" spans="1:18" ht="16.5" customHeight="1">
      <c r="A192" s="4"/>
      <c r="B192" s="4"/>
      <c r="C192" s="34"/>
      <c r="D192" s="4"/>
      <c r="E192" s="4"/>
      <c r="F192" s="4"/>
      <c r="G192" s="4"/>
      <c r="H192" s="4"/>
      <c r="I192" s="4"/>
      <c r="J192" s="4"/>
      <c r="K192" s="4"/>
      <c r="L192" s="4"/>
      <c r="N192" s="4"/>
      <c r="O192" s="4"/>
      <c r="P192" s="4"/>
      <c r="Q192" s="4"/>
      <c r="R192" s="4"/>
    </row>
    <row r="193" spans="1:18" ht="16.5" customHeight="1">
      <c r="A193" s="4"/>
      <c r="B193" s="4"/>
      <c r="C193" s="34"/>
      <c r="D193" s="4"/>
      <c r="E193" s="4"/>
      <c r="F193" s="4"/>
      <c r="G193" s="4"/>
      <c r="H193" s="4"/>
      <c r="I193" s="4"/>
      <c r="J193" s="4"/>
      <c r="K193" s="4"/>
      <c r="L193" s="4"/>
      <c r="N193" s="4"/>
      <c r="O193" s="4"/>
      <c r="P193" s="4"/>
      <c r="Q193" s="4"/>
      <c r="R193" s="4"/>
    </row>
    <row r="194" spans="1:18" ht="16.5" customHeight="1">
      <c r="A194" s="4"/>
      <c r="B194" s="4"/>
      <c r="C194" s="34"/>
      <c r="D194" s="4"/>
      <c r="E194" s="4"/>
      <c r="F194" s="4"/>
      <c r="G194" s="4"/>
      <c r="H194" s="4"/>
      <c r="I194" s="4"/>
      <c r="J194" s="4"/>
      <c r="K194" s="4"/>
      <c r="L194" s="4"/>
      <c r="N194" s="4"/>
      <c r="O194" s="4"/>
      <c r="P194" s="4"/>
      <c r="Q194" s="4"/>
      <c r="R194" s="4"/>
    </row>
    <row r="195" spans="1:18" ht="16.5" customHeight="1">
      <c r="A195" s="4"/>
      <c r="B195" s="4"/>
      <c r="C195" s="34"/>
      <c r="D195" s="4"/>
      <c r="E195" s="4"/>
      <c r="F195" s="4"/>
      <c r="G195" s="4"/>
      <c r="H195" s="4"/>
      <c r="I195" s="4"/>
      <c r="J195" s="4"/>
      <c r="K195" s="4"/>
      <c r="L195" s="4"/>
      <c r="N195" s="4"/>
      <c r="O195" s="4"/>
      <c r="P195" s="4"/>
      <c r="Q195" s="4"/>
      <c r="R195" s="4"/>
    </row>
    <row r="196" spans="1:18" ht="16.5" customHeight="1">
      <c r="A196" s="4"/>
      <c r="B196" s="4"/>
      <c r="C196" s="34"/>
      <c r="D196" s="4"/>
      <c r="E196" s="4"/>
      <c r="F196" s="4"/>
      <c r="G196" s="4"/>
      <c r="H196" s="4"/>
      <c r="I196" s="4"/>
      <c r="J196" s="4"/>
      <c r="K196" s="4"/>
      <c r="L196" s="4"/>
      <c r="N196" s="4"/>
      <c r="O196" s="4"/>
      <c r="P196" s="4"/>
      <c r="Q196" s="4"/>
      <c r="R196" s="4"/>
    </row>
    <row r="197" spans="1:18" ht="16.5" customHeight="1">
      <c r="A197" s="4"/>
      <c r="B197" s="4"/>
      <c r="C197" s="34"/>
      <c r="D197" s="4"/>
      <c r="E197" s="4"/>
      <c r="F197" s="4"/>
      <c r="G197" s="4"/>
      <c r="H197" s="4"/>
      <c r="I197" s="4"/>
      <c r="J197" s="4"/>
      <c r="K197" s="4"/>
      <c r="L197" s="4"/>
      <c r="N197" s="4"/>
      <c r="O197" s="4"/>
      <c r="P197" s="4"/>
      <c r="Q197" s="4"/>
      <c r="R197" s="4"/>
    </row>
    <row r="198" spans="1:18" ht="16.5" customHeight="1">
      <c r="A198" s="4"/>
      <c r="B198" s="4"/>
      <c r="C198" s="34"/>
      <c r="D198" s="4"/>
      <c r="E198" s="4"/>
      <c r="F198" s="4"/>
      <c r="G198" s="4"/>
      <c r="H198" s="4"/>
      <c r="I198" s="4"/>
      <c r="J198" s="4"/>
      <c r="K198" s="4"/>
      <c r="L198" s="4"/>
      <c r="N198" s="4"/>
      <c r="O198" s="4"/>
      <c r="P198" s="4"/>
      <c r="Q198" s="4"/>
      <c r="R198" s="4"/>
    </row>
    <row r="199" spans="1:18" ht="16.5" customHeight="1">
      <c r="A199" s="4"/>
      <c r="B199" s="4"/>
      <c r="C199" s="34"/>
      <c r="D199" s="4"/>
      <c r="E199" s="4"/>
      <c r="F199" s="4"/>
      <c r="G199" s="4"/>
      <c r="H199" s="4"/>
      <c r="I199" s="4"/>
      <c r="J199" s="4"/>
      <c r="K199" s="4"/>
      <c r="L199" s="4"/>
      <c r="N199" s="4"/>
      <c r="O199" s="4"/>
      <c r="P199" s="4"/>
      <c r="Q199" s="4"/>
      <c r="R199" s="4"/>
    </row>
    <row r="200" spans="1:18" ht="16.5" customHeight="1">
      <c r="A200" s="4"/>
      <c r="B200" s="4"/>
      <c r="C200" s="34"/>
      <c r="D200" s="4"/>
      <c r="E200" s="4"/>
      <c r="F200" s="4"/>
      <c r="G200" s="4"/>
      <c r="H200" s="4"/>
      <c r="I200" s="4"/>
      <c r="J200" s="4"/>
      <c r="K200" s="4"/>
      <c r="L200" s="4"/>
      <c r="N200" s="4"/>
      <c r="O200" s="4"/>
      <c r="P200" s="4"/>
      <c r="Q200" s="4"/>
      <c r="R200" s="4"/>
    </row>
    <row r="201" spans="1:18" ht="16.5" customHeight="1">
      <c r="A201" s="4"/>
      <c r="B201" s="4"/>
      <c r="C201" s="34"/>
      <c r="D201" s="4"/>
      <c r="E201" s="4"/>
      <c r="F201" s="4"/>
      <c r="G201" s="4"/>
      <c r="H201" s="4"/>
      <c r="I201" s="4"/>
      <c r="J201" s="4"/>
      <c r="K201" s="4"/>
      <c r="L201" s="4"/>
      <c r="N201" s="4"/>
      <c r="O201" s="4"/>
      <c r="P201" s="4"/>
      <c r="Q201" s="4"/>
      <c r="R201" s="4"/>
    </row>
    <row r="202" spans="1:18" ht="16.5" customHeight="1">
      <c r="A202" s="4"/>
      <c r="B202" s="4"/>
      <c r="C202" s="34"/>
      <c r="D202" s="4"/>
      <c r="E202" s="4"/>
      <c r="F202" s="4"/>
      <c r="G202" s="4"/>
      <c r="H202" s="4"/>
      <c r="I202" s="4"/>
      <c r="J202" s="4"/>
      <c r="K202" s="4"/>
      <c r="L202" s="4"/>
      <c r="N202" s="4"/>
      <c r="O202" s="4"/>
      <c r="P202" s="4"/>
      <c r="Q202" s="4"/>
      <c r="R202" s="4"/>
    </row>
    <row r="203" spans="1:18" ht="16.5" customHeight="1">
      <c r="A203" s="4"/>
      <c r="B203" s="4"/>
      <c r="C203" s="34"/>
      <c r="D203" s="4"/>
      <c r="E203" s="4"/>
      <c r="F203" s="4"/>
      <c r="G203" s="4"/>
      <c r="H203" s="4"/>
      <c r="I203" s="4"/>
      <c r="J203" s="4"/>
      <c r="K203" s="4"/>
      <c r="L203" s="4"/>
      <c r="N203" s="4"/>
      <c r="O203" s="4"/>
      <c r="P203" s="4"/>
      <c r="Q203" s="4"/>
      <c r="R203" s="4"/>
    </row>
    <row r="204" spans="1:18" ht="16.5" customHeight="1">
      <c r="A204" s="4"/>
      <c r="B204" s="4"/>
      <c r="C204" s="34"/>
      <c r="D204" s="4"/>
      <c r="E204" s="4"/>
      <c r="F204" s="4"/>
      <c r="G204" s="4"/>
      <c r="H204" s="4"/>
      <c r="I204" s="4"/>
      <c r="J204" s="4"/>
      <c r="K204" s="4"/>
      <c r="L204" s="4"/>
      <c r="N204" s="4"/>
      <c r="O204" s="4"/>
      <c r="P204" s="4"/>
      <c r="Q204" s="4"/>
      <c r="R204" s="4"/>
    </row>
    <row r="205" spans="1:18" ht="16.5" customHeight="1">
      <c r="A205" s="4"/>
      <c r="B205" s="4"/>
      <c r="C205" s="34"/>
      <c r="D205" s="4"/>
      <c r="E205" s="4"/>
      <c r="F205" s="4"/>
      <c r="G205" s="4"/>
      <c r="H205" s="4"/>
      <c r="I205" s="4"/>
      <c r="J205" s="4"/>
      <c r="K205" s="4"/>
      <c r="L205" s="4"/>
      <c r="N205" s="4"/>
      <c r="O205" s="4"/>
      <c r="P205" s="4"/>
      <c r="Q205" s="4"/>
      <c r="R205" s="4"/>
    </row>
    <row r="206" spans="1:18" ht="16.5" customHeight="1">
      <c r="A206" s="4"/>
      <c r="B206" s="4"/>
      <c r="C206" s="34"/>
      <c r="D206" s="4"/>
      <c r="E206" s="4"/>
      <c r="F206" s="4"/>
      <c r="G206" s="4"/>
      <c r="H206" s="4"/>
      <c r="I206" s="4"/>
      <c r="J206" s="4"/>
      <c r="K206" s="4"/>
      <c r="L206" s="4"/>
      <c r="N206" s="4"/>
      <c r="O206" s="4"/>
      <c r="P206" s="4"/>
      <c r="Q206" s="4"/>
      <c r="R206" s="4"/>
    </row>
    <row r="207" spans="1:18" ht="16.5" customHeight="1">
      <c r="A207" s="4"/>
      <c r="B207" s="4"/>
      <c r="C207" s="34"/>
      <c r="D207" s="4"/>
      <c r="E207" s="4"/>
      <c r="F207" s="4"/>
      <c r="G207" s="4"/>
      <c r="H207" s="4"/>
      <c r="I207" s="4"/>
      <c r="J207" s="4"/>
      <c r="K207" s="4"/>
      <c r="L207" s="4"/>
      <c r="N207" s="4"/>
      <c r="O207" s="4"/>
      <c r="P207" s="4"/>
      <c r="Q207" s="4"/>
      <c r="R207" s="4"/>
    </row>
    <row r="208" spans="1:18" ht="16.5" customHeight="1">
      <c r="A208" s="4"/>
      <c r="B208" s="4"/>
      <c r="C208" s="34"/>
      <c r="D208" s="4"/>
      <c r="E208" s="4"/>
      <c r="F208" s="4"/>
      <c r="G208" s="4"/>
      <c r="H208" s="4"/>
      <c r="I208" s="4"/>
      <c r="J208" s="4"/>
      <c r="K208" s="4"/>
      <c r="L208" s="4"/>
      <c r="N208" s="4"/>
      <c r="O208" s="4"/>
      <c r="P208" s="4"/>
      <c r="Q208" s="4"/>
      <c r="R208" s="4"/>
    </row>
    <row r="209" spans="1:18" ht="16.5" customHeight="1">
      <c r="A209" s="4"/>
      <c r="B209" s="4"/>
      <c r="C209" s="34"/>
      <c r="D209" s="4"/>
      <c r="E209" s="4"/>
      <c r="F209" s="4"/>
      <c r="G209" s="4"/>
      <c r="H209" s="4"/>
      <c r="I209" s="4"/>
      <c r="J209" s="4"/>
      <c r="K209" s="4"/>
      <c r="L209" s="4"/>
      <c r="N209" s="4"/>
      <c r="O209" s="4"/>
      <c r="P209" s="4"/>
      <c r="Q209" s="4"/>
      <c r="R209" s="4"/>
    </row>
    <row r="210" spans="1:18" ht="16.5" customHeight="1">
      <c r="A210" s="4"/>
      <c r="B210" s="4"/>
      <c r="C210" s="34"/>
      <c r="D210" s="4"/>
      <c r="E210" s="4"/>
      <c r="F210" s="4"/>
      <c r="G210" s="4"/>
      <c r="H210" s="4"/>
      <c r="I210" s="4"/>
      <c r="J210" s="4"/>
      <c r="K210" s="4"/>
      <c r="L210" s="4"/>
      <c r="N210" s="4"/>
      <c r="O210" s="4"/>
      <c r="P210" s="4"/>
      <c r="Q210" s="4"/>
      <c r="R210" s="4"/>
    </row>
    <row r="211" spans="1:18" ht="16.5" customHeight="1">
      <c r="A211" s="4"/>
      <c r="B211" s="4"/>
      <c r="C211" s="34"/>
      <c r="D211" s="4"/>
      <c r="E211" s="4"/>
      <c r="F211" s="4"/>
      <c r="G211" s="4"/>
      <c r="H211" s="4"/>
      <c r="I211" s="4"/>
      <c r="J211" s="4"/>
      <c r="K211" s="4"/>
      <c r="L211" s="4"/>
      <c r="N211" s="4"/>
      <c r="O211" s="4"/>
      <c r="P211" s="4"/>
      <c r="Q211" s="4"/>
      <c r="R211" s="4"/>
    </row>
    <row r="212" spans="1:18" ht="16.5" customHeight="1">
      <c r="A212" s="4"/>
      <c r="B212" s="4"/>
      <c r="C212" s="34"/>
      <c r="D212" s="4"/>
      <c r="E212" s="4"/>
      <c r="F212" s="4"/>
      <c r="G212" s="4"/>
      <c r="H212" s="4"/>
      <c r="I212" s="4"/>
      <c r="J212" s="4"/>
      <c r="K212" s="4"/>
      <c r="L212" s="4"/>
      <c r="N212" s="4"/>
      <c r="O212" s="4"/>
      <c r="P212" s="4"/>
      <c r="Q212" s="4"/>
      <c r="R212" s="4"/>
    </row>
    <row r="213" spans="1:18" ht="16.5" customHeight="1">
      <c r="A213" s="4"/>
      <c r="B213" s="4"/>
      <c r="C213" s="34"/>
      <c r="D213" s="4"/>
      <c r="E213" s="4"/>
      <c r="F213" s="4"/>
      <c r="G213" s="4"/>
      <c r="H213" s="4"/>
      <c r="I213" s="4"/>
      <c r="J213" s="4"/>
      <c r="K213" s="4"/>
      <c r="L213" s="4"/>
      <c r="N213" s="4"/>
      <c r="O213" s="4"/>
      <c r="P213" s="4"/>
      <c r="Q213" s="4"/>
      <c r="R213" s="4"/>
    </row>
    <row r="214" spans="1:18" ht="16.5" customHeight="1">
      <c r="A214" s="4"/>
      <c r="B214" s="4"/>
      <c r="C214" s="34"/>
      <c r="D214" s="4"/>
      <c r="E214" s="4"/>
      <c r="F214" s="4"/>
      <c r="G214" s="4"/>
      <c r="H214" s="4"/>
      <c r="I214" s="4"/>
      <c r="J214" s="4"/>
      <c r="K214" s="4"/>
      <c r="L214" s="4"/>
      <c r="N214" s="4"/>
      <c r="O214" s="4"/>
      <c r="P214" s="4"/>
      <c r="Q214" s="4"/>
      <c r="R214" s="4"/>
    </row>
    <row r="215" spans="1:18" ht="16.5" customHeight="1">
      <c r="A215" s="4"/>
      <c r="B215" s="4"/>
      <c r="C215" s="34"/>
      <c r="D215" s="4"/>
      <c r="E215" s="4"/>
      <c r="F215" s="4"/>
      <c r="G215" s="4"/>
      <c r="H215" s="4"/>
      <c r="I215" s="4"/>
      <c r="J215" s="4"/>
      <c r="K215" s="4"/>
      <c r="L215" s="4"/>
      <c r="N215" s="4"/>
      <c r="O215" s="4"/>
      <c r="P215" s="4"/>
      <c r="Q215" s="4"/>
      <c r="R215" s="4"/>
    </row>
    <row r="216" spans="1:18" ht="16.5" customHeight="1">
      <c r="A216" s="4"/>
      <c r="B216" s="4"/>
      <c r="C216" s="34"/>
      <c r="D216" s="4"/>
      <c r="E216" s="4"/>
      <c r="F216" s="4"/>
      <c r="G216" s="4"/>
      <c r="H216" s="4"/>
      <c r="I216" s="4"/>
      <c r="J216" s="4"/>
      <c r="K216" s="4"/>
      <c r="L216" s="4"/>
      <c r="N216" s="4"/>
      <c r="O216" s="4"/>
      <c r="P216" s="4"/>
      <c r="Q216" s="4"/>
      <c r="R216" s="4"/>
    </row>
    <row r="217" spans="1:18" ht="16.5" customHeight="1">
      <c r="A217" s="4"/>
      <c r="B217" s="4"/>
      <c r="C217" s="34"/>
      <c r="D217" s="4"/>
      <c r="E217" s="4"/>
      <c r="F217" s="4"/>
      <c r="G217" s="4"/>
      <c r="H217" s="4"/>
      <c r="I217" s="4"/>
      <c r="J217" s="4"/>
      <c r="K217" s="4"/>
      <c r="L217" s="4"/>
      <c r="N217" s="4"/>
      <c r="O217" s="4"/>
      <c r="P217" s="4"/>
      <c r="Q217" s="4"/>
      <c r="R217" s="4"/>
    </row>
    <row r="218" spans="1:18" ht="16.5" customHeight="1">
      <c r="A218" s="4"/>
      <c r="B218" s="4"/>
      <c r="C218" s="34"/>
      <c r="D218" s="4"/>
      <c r="E218" s="4"/>
      <c r="F218" s="4"/>
      <c r="G218" s="4"/>
      <c r="H218" s="4"/>
      <c r="I218" s="4"/>
      <c r="J218" s="4"/>
      <c r="K218" s="4"/>
      <c r="L218" s="4"/>
      <c r="N218" s="4"/>
      <c r="O218" s="4"/>
      <c r="P218" s="4"/>
      <c r="Q218" s="4"/>
      <c r="R218" s="4"/>
    </row>
    <row r="219" spans="1:18" ht="16.5" customHeight="1">
      <c r="A219" s="4"/>
      <c r="B219" s="4"/>
      <c r="C219" s="34"/>
      <c r="D219" s="4"/>
      <c r="E219" s="4"/>
      <c r="F219" s="4"/>
      <c r="G219" s="4"/>
      <c r="H219" s="4"/>
      <c r="I219" s="4"/>
      <c r="J219" s="4"/>
      <c r="K219" s="4"/>
      <c r="L219" s="4"/>
      <c r="N219" s="4"/>
      <c r="O219" s="4"/>
      <c r="P219" s="4"/>
      <c r="Q219" s="4"/>
      <c r="R219" s="4"/>
    </row>
    <row r="220" spans="1:18" ht="16.5" customHeight="1">
      <c r="A220" s="4"/>
      <c r="B220" s="4"/>
      <c r="C220" s="34"/>
      <c r="D220" s="4"/>
      <c r="E220" s="4"/>
      <c r="F220" s="4"/>
      <c r="G220" s="4"/>
      <c r="H220" s="4"/>
      <c r="I220" s="4"/>
      <c r="J220" s="4"/>
      <c r="K220" s="4"/>
      <c r="L220" s="4"/>
      <c r="N220" s="4"/>
      <c r="O220" s="4"/>
      <c r="P220" s="4"/>
      <c r="Q220" s="4"/>
      <c r="R220" s="4"/>
    </row>
    <row r="221" spans="1:18" ht="16.5" customHeight="1">
      <c r="A221" s="4"/>
      <c r="B221" s="4"/>
      <c r="C221" s="34"/>
      <c r="D221" s="4"/>
      <c r="E221" s="4"/>
      <c r="F221" s="4"/>
      <c r="G221" s="4"/>
      <c r="H221" s="4"/>
      <c r="I221" s="4"/>
      <c r="J221" s="4"/>
      <c r="K221" s="4"/>
      <c r="L221" s="4"/>
      <c r="N221" s="4"/>
      <c r="O221" s="4"/>
      <c r="P221" s="4"/>
      <c r="Q221" s="4"/>
      <c r="R221" s="4"/>
    </row>
    <row r="222" spans="1:18" ht="16.5" customHeight="1">
      <c r="A222" s="4"/>
      <c r="B222" s="4"/>
      <c r="C222" s="34"/>
      <c r="D222" s="4"/>
      <c r="E222" s="4"/>
      <c r="F222" s="4"/>
      <c r="G222" s="4"/>
      <c r="H222" s="4"/>
      <c r="I222" s="4"/>
      <c r="J222" s="4"/>
      <c r="K222" s="4"/>
      <c r="L222" s="4"/>
      <c r="N222" s="4"/>
      <c r="O222" s="4"/>
      <c r="P222" s="4"/>
      <c r="Q222" s="4"/>
      <c r="R222" s="4"/>
    </row>
    <row r="223" spans="1:18" ht="16.5" customHeight="1">
      <c r="A223" s="4"/>
      <c r="B223" s="4"/>
      <c r="C223" s="34"/>
      <c r="D223" s="4"/>
      <c r="E223" s="4"/>
      <c r="F223" s="4"/>
      <c r="G223" s="4"/>
      <c r="H223" s="4"/>
      <c r="I223" s="4"/>
      <c r="J223" s="4"/>
      <c r="K223" s="4"/>
      <c r="L223" s="4"/>
      <c r="N223" s="4"/>
      <c r="O223" s="4"/>
      <c r="P223" s="4"/>
      <c r="Q223" s="4"/>
      <c r="R223" s="4"/>
    </row>
    <row r="224" spans="1:18" ht="16.5" customHeight="1">
      <c r="A224" s="4"/>
      <c r="B224" s="4"/>
      <c r="C224" s="34"/>
      <c r="D224" s="4"/>
      <c r="E224" s="4"/>
      <c r="F224" s="4"/>
      <c r="G224" s="4"/>
      <c r="H224" s="4"/>
      <c r="I224" s="4"/>
      <c r="J224" s="4"/>
      <c r="K224" s="4"/>
      <c r="L224" s="4"/>
      <c r="N224" s="4"/>
      <c r="O224" s="4"/>
      <c r="P224" s="4"/>
      <c r="Q224" s="4"/>
      <c r="R224" s="4"/>
    </row>
    <row r="225" spans="1:18" ht="16.5" customHeight="1">
      <c r="A225" s="4"/>
      <c r="B225" s="4"/>
      <c r="C225" s="34"/>
      <c r="D225" s="4"/>
      <c r="E225" s="4"/>
      <c r="F225" s="4"/>
      <c r="G225" s="4"/>
      <c r="H225" s="4"/>
      <c r="I225" s="4"/>
      <c r="J225" s="4"/>
      <c r="K225" s="4"/>
      <c r="L225" s="4"/>
      <c r="N225" s="4"/>
      <c r="O225" s="4"/>
      <c r="P225" s="4"/>
      <c r="Q225" s="4"/>
      <c r="R225" s="4"/>
    </row>
    <row r="226" spans="1:18" ht="16.5" customHeight="1">
      <c r="A226" s="4"/>
      <c r="B226" s="4"/>
      <c r="C226" s="34"/>
      <c r="D226" s="4"/>
      <c r="E226" s="4"/>
      <c r="F226" s="4"/>
      <c r="G226" s="4"/>
      <c r="H226" s="4"/>
      <c r="I226" s="4"/>
      <c r="J226" s="4"/>
      <c r="K226" s="4"/>
      <c r="L226" s="4"/>
      <c r="N226" s="4"/>
      <c r="O226" s="4"/>
      <c r="P226" s="4"/>
      <c r="Q226" s="4"/>
      <c r="R226" s="4"/>
    </row>
    <row r="227" spans="1:18" ht="16.5" customHeight="1">
      <c r="A227" s="4"/>
      <c r="B227" s="4"/>
      <c r="C227" s="34"/>
      <c r="D227" s="4"/>
      <c r="E227" s="4"/>
      <c r="F227" s="4"/>
      <c r="G227" s="4"/>
      <c r="H227" s="4"/>
      <c r="I227" s="4"/>
      <c r="J227" s="4"/>
      <c r="K227" s="4"/>
      <c r="L227" s="4"/>
      <c r="N227" s="4"/>
      <c r="O227" s="4"/>
      <c r="P227" s="4"/>
      <c r="Q227" s="4"/>
      <c r="R227" s="4"/>
    </row>
    <row r="228" spans="1:18" ht="16.5" customHeight="1">
      <c r="A228" s="4"/>
      <c r="B228" s="4"/>
      <c r="C228" s="34"/>
      <c r="D228" s="4"/>
      <c r="E228" s="4"/>
      <c r="F228" s="4"/>
      <c r="G228" s="4"/>
      <c r="H228" s="4"/>
      <c r="I228" s="4"/>
      <c r="J228" s="4"/>
      <c r="K228" s="4"/>
      <c r="L228" s="4"/>
      <c r="N228" s="4"/>
      <c r="O228" s="4"/>
      <c r="P228" s="4"/>
      <c r="Q228" s="4"/>
      <c r="R228" s="4"/>
    </row>
    <row r="229" spans="1:18" ht="16.5" customHeight="1">
      <c r="A229" s="4"/>
      <c r="B229" s="4"/>
      <c r="C229" s="34"/>
      <c r="D229" s="4"/>
      <c r="E229" s="4"/>
      <c r="F229" s="4"/>
      <c r="G229" s="4"/>
      <c r="H229" s="4"/>
      <c r="I229" s="4"/>
      <c r="J229" s="4"/>
      <c r="K229" s="4"/>
      <c r="L229" s="4"/>
      <c r="N229" s="4"/>
      <c r="O229" s="4"/>
      <c r="P229" s="4"/>
      <c r="Q229" s="4"/>
      <c r="R229" s="4"/>
    </row>
    <row r="230" spans="1:18" ht="16.5" customHeight="1">
      <c r="A230" s="4"/>
      <c r="B230" s="4"/>
      <c r="C230" s="34"/>
      <c r="D230" s="4"/>
      <c r="E230" s="4"/>
      <c r="F230" s="4"/>
      <c r="G230" s="4"/>
      <c r="H230" s="4"/>
      <c r="I230" s="4"/>
      <c r="J230" s="4"/>
      <c r="K230" s="4"/>
      <c r="L230" s="4"/>
      <c r="N230" s="4"/>
      <c r="O230" s="4"/>
      <c r="P230" s="4"/>
      <c r="Q230" s="4"/>
      <c r="R230" s="4"/>
    </row>
    <row r="231" spans="1:18" ht="16.5" customHeight="1">
      <c r="A231" s="4"/>
      <c r="B231" s="4"/>
      <c r="C231" s="34"/>
      <c r="D231" s="4"/>
      <c r="E231" s="4"/>
      <c r="F231" s="4"/>
      <c r="G231" s="4"/>
      <c r="H231" s="4"/>
      <c r="I231" s="4"/>
      <c r="J231" s="4"/>
      <c r="K231" s="4"/>
      <c r="L231" s="4"/>
      <c r="N231" s="4"/>
      <c r="O231" s="4"/>
      <c r="P231" s="4"/>
      <c r="Q231" s="4"/>
      <c r="R231" s="4"/>
    </row>
    <row r="232" spans="1:18" ht="16.5" customHeight="1">
      <c r="A232" s="4"/>
      <c r="B232" s="4"/>
      <c r="C232" s="34"/>
      <c r="D232" s="4"/>
      <c r="E232" s="4"/>
      <c r="F232" s="4"/>
      <c r="G232" s="4"/>
      <c r="H232" s="4"/>
      <c r="I232" s="4"/>
      <c r="J232" s="4"/>
      <c r="K232" s="4"/>
      <c r="L232" s="4"/>
      <c r="N232" s="4"/>
      <c r="O232" s="4"/>
      <c r="P232" s="4"/>
      <c r="Q232" s="4"/>
      <c r="R232" s="4"/>
    </row>
    <row r="233" spans="1:18" ht="16.5" customHeight="1">
      <c r="A233" s="4"/>
      <c r="B233" s="4"/>
      <c r="C233" s="34"/>
      <c r="D233" s="4"/>
      <c r="E233" s="4"/>
      <c r="F233" s="4"/>
      <c r="G233" s="4"/>
      <c r="H233" s="4"/>
      <c r="I233" s="4"/>
      <c r="J233" s="4"/>
      <c r="K233" s="4"/>
      <c r="L233" s="4"/>
      <c r="N233" s="4"/>
      <c r="O233" s="4"/>
      <c r="P233" s="4"/>
      <c r="Q233" s="4"/>
      <c r="R233" s="4"/>
    </row>
    <row r="234" spans="1:18" ht="16.5" customHeight="1">
      <c r="A234" s="4"/>
      <c r="B234" s="4"/>
      <c r="C234" s="34"/>
      <c r="D234" s="4"/>
      <c r="E234" s="4"/>
      <c r="F234" s="4"/>
      <c r="G234" s="4"/>
      <c r="H234" s="4"/>
      <c r="I234" s="4"/>
      <c r="J234" s="4"/>
      <c r="K234" s="4"/>
      <c r="L234" s="4"/>
      <c r="N234" s="4"/>
      <c r="O234" s="4"/>
      <c r="P234" s="4"/>
      <c r="Q234" s="4"/>
      <c r="R234" s="4"/>
    </row>
    <row r="235" spans="1:18" ht="16.5" customHeight="1">
      <c r="A235" s="4"/>
      <c r="B235" s="4"/>
      <c r="C235" s="34"/>
      <c r="D235" s="4"/>
      <c r="E235" s="4"/>
      <c r="F235" s="4"/>
      <c r="G235" s="4"/>
      <c r="H235" s="4"/>
      <c r="I235" s="4"/>
      <c r="J235" s="4"/>
      <c r="K235" s="4"/>
      <c r="L235" s="4"/>
      <c r="N235" s="4"/>
      <c r="O235" s="4"/>
      <c r="P235" s="4"/>
      <c r="Q235" s="4"/>
      <c r="R235" s="4"/>
    </row>
    <row r="236" spans="1:18" ht="16.5" customHeight="1">
      <c r="A236" s="4"/>
      <c r="B236" s="4"/>
      <c r="C236" s="34"/>
      <c r="D236" s="4"/>
      <c r="E236" s="4"/>
      <c r="F236" s="4"/>
      <c r="G236" s="4"/>
      <c r="H236" s="4"/>
      <c r="I236" s="4"/>
      <c r="J236" s="4"/>
      <c r="K236" s="4"/>
      <c r="L236" s="4"/>
      <c r="N236" s="4"/>
      <c r="O236" s="4"/>
      <c r="P236" s="4"/>
      <c r="Q236" s="4"/>
      <c r="R236" s="4"/>
    </row>
    <row r="237" spans="1:18" ht="16.5" customHeight="1">
      <c r="A237" s="4"/>
      <c r="B237" s="4"/>
      <c r="C237" s="34"/>
      <c r="D237" s="4"/>
      <c r="E237" s="4"/>
      <c r="F237" s="4"/>
      <c r="G237" s="4"/>
      <c r="H237" s="4"/>
      <c r="I237" s="4"/>
      <c r="J237" s="4"/>
      <c r="K237" s="4"/>
      <c r="L237" s="4"/>
      <c r="N237" s="4"/>
      <c r="O237" s="4"/>
      <c r="P237" s="4"/>
      <c r="Q237" s="4"/>
      <c r="R237" s="4"/>
    </row>
    <row r="238" spans="1:18" ht="16.5" customHeight="1">
      <c r="A238" s="4"/>
      <c r="B238" s="4"/>
      <c r="C238" s="34"/>
      <c r="D238" s="4"/>
      <c r="E238" s="4"/>
      <c r="F238" s="4"/>
      <c r="G238" s="4"/>
      <c r="H238" s="4"/>
      <c r="I238" s="4"/>
      <c r="J238" s="4"/>
      <c r="K238" s="4"/>
      <c r="L238" s="4"/>
      <c r="N238" s="4"/>
      <c r="O238" s="4"/>
      <c r="P238" s="4"/>
      <c r="Q238" s="4"/>
      <c r="R238" s="4"/>
    </row>
    <row r="239" spans="1:18" ht="16.5" customHeight="1">
      <c r="A239" s="4"/>
      <c r="B239" s="4"/>
      <c r="C239" s="34"/>
      <c r="D239" s="4"/>
      <c r="E239" s="4"/>
      <c r="F239" s="4"/>
      <c r="G239" s="4"/>
      <c r="H239" s="4"/>
      <c r="I239" s="4"/>
      <c r="J239" s="4"/>
      <c r="K239" s="4"/>
      <c r="L239" s="4"/>
      <c r="N239" s="4"/>
      <c r="O239" s="4"/>
      <c r="P239" s="4"/>
      <c r="Q239" s="4"/>
      <c r="R239" s="4"/>
    </row>
    <row r="240" spans="1:18" ht="16.5" customHeight="1">
      <c r="A240" s="4"/>
      <c r="B240" s="4"/>
      <c r="C240" s="34"/>
      <c r="D240" s="4"/>
      <c r="E240" s="4"/>
      <c r="F240" s="4"/>
      <c r="G240" s="4"/>
      <c r="H240" s="4"/>
      <c r="I240" s="4"/>
      <c r="J240" s="4"/>
      <c r="K240" s="4"/>
      <c r="L240" s="4"/>
      <c r="N240" s="4"/>
      <c r="O240" s="4"/>
      <c r="P240" s="4"/>
      <c r="Q240" s="4"/>
      <c r="R240" s="4"/>
    </row>
    <row r="241" spans="1:18" ht="16.5" customHeight="1">
      <c r="A241" s="4"/>
      <c r="B241" s="4"/>
      <c r="C241" s="34"/>
      <c r="D241" s="4"/>
      <c r="E241" s="4"/>
      <c r="F241" s="4"/>
      <c r="G241" s="4"/>
      <c r="H241" s="4"/>
      <c r="I241" s="4"/>
      <c r="J241" s="4"/>
      <c r="K241" s="4"/>
      <c r="L241" s="4"/>
      <c r="N241" s="4"/>
      <c r="O241" s="4"/>
      <c r="P241" s="4"/>
      <c r="Q241" s="4"/>
      <c r="R241" s="4"/>
    </row>
    <row r="242" spans="1:18" ht="16.5" customHeight="1">
      <c r="A242" s="4"/>
      <c r="B242" s="4"/>
      <c r="C242" s="34"/>
      <c r="D242" s="4"/>
      <c r="E242" s="4"/>
      <c r="F242" s="4"/>
      <c r="G242" s="4"/>
      <c r="H242" s="4"/>
      <c r="I242" s="4"/>
      <c r="J242" s="4"/>
      <c r="K242" s="4"/>
      <c r="L242" s="4"/>
      <c r="N242" s="4"/>
      <c r="O242" s="4"/>
      <c r="P242" s="4"/>
      <c r="Q242" s="4"/>
      <c r="R242" s="4"/>
    </row>
    <row r="243" spans="1:18" ht="16.5" customHeight="1">
      <c r="A243" s="4"/>
      <c r="B243" s="4"/>
      <c r="C243" s="34"/>
      <c r="D243" s="4"/>
      <c r="E243" s="4"/>
      <c r="F243" s="4"/>
      <c r="G243" s="4"/>
      <c r="H243" s="4"/>
      <c r="I243" s="4"/>
      <c r="J243" s="4"/>
      <c r="K243" s="4"/>
      <c r="L243" s="4"/>
      <c r="N243" s="4"/>
      <c r="O243" s="4"/>
      <c r="P243" s="4"/>
      <c r="Q243" s="4"/>
      <c r="R243" s="4"/>
    </row>
    <row r="244" spans="1:18" ht="16.5" customHeight="1">
      <c r="A244" s="4"/>
      <c r="B244" s="4"/>
      <c r="C244" s="34"/>
      <c r="D244" s="4"/>
      <c r="E244" s="4"/>
      <c r="F244" s="4"/>
      <c r="G244" s="4"/>
      <c r="H244" s="4"/>
      <c r="I244" s="4"/>
      <c r="J244" s="4"/>
      <c r="K244" s="4"/>
      <c r="L244" s="4"/>
      <c r="N244" s="4"/>
      <c r="O244" s="4"/>
      <c r="P244" s="4"/>
      <c r="Q244" s="4"/>
      <c r="R244" s="4"/>
    </row>
    <row r="245" spans="1:18" ht="16.5" customHeight="1">
      <c r="A245" s="4"/>
      <c r="B245" s="4"/>
      <c r="C245" s="34"/>
      <c r="D245" s="4"/>
      <c r="E245" s="4"/>
      <c r="F245" s="4"/>
      <c r="G245" s="4"/>
      <c r="H245" s="4"/>
      <c r="I245" s="4"/>
      <c r="J245" s="4"/>
      <c r="K245" s="4"/>
      <c r="L245" s="4"/>
      <c r="N245" s="4"/>
      <c r="O245" s="4"/>
      <c r="P245" s="4"/>
      <c r="Q245" s="4"/>
      <c r="R245" s="4"/>
    </row>
    <row r="246" spans="1:18" ht="16.5" customHeight="1">
      <c r="A246" s="4"/>
      <c r="B246" s="4"/>
      <c r="C246" s="34"/>
      <c r="D246" s="4"/>
      <c r="E246" s="4"/>
      <c r="F246" s="4"/>
      <c r="G246" s="4"/>
      <c r="H246" s="4"/>
      <c r="I246" s="4"/>
      <c r="J246" s="4"/>
      <c r="K246" s="4"/>
      <c r="L246" s="4"/>
      <c r="N246" s="4"/>
      <c r="O246" s="4"/>
      <c r="P246" s="4"/>
      <c r="Q246" s="4"/>
      <c r="R246" s="4"/>
    </row>
    <row r="247" spans="1:18" ht="16.5" customHeight="1">
      <c r="A247" s="4"/>
      <c r="B247" s="4"/>
      <c r="C247" s="34"/>
      <c r="D247" s="4"/>
      <c r="E247" s="4"/>
      <c r="F247" s="4"/>
      <c r="G247" s="4"/>
      <c r="H247" s="4"/>
      <c r="I247" s="4"/>
      <c r="J247" s="4"/>
      <c r="K247" s="4"/>
      <c r="L247" s="4"/>
      <c r="N247" s="4"/>
      <c r="O247" s="4"/>
      <c r="P247" s="4"/>
      <c r="Q247" s="4"/>
      <c r="R247" s="4"/>
    </row>
    <row r="248" spans="1:18" ht="16.5" customHeight="1">
      <c r="A248" s="4"/>
      <c r="B248" s="4"/>
      <c r="C248" s="34"/>
      <c r="D248" s="4"/>
      <c r="E248" s="4"/>
      <c r="F248" s="4"/>
      <c r="G248" s="4"/>
      <c r="H248" s="4"/>
      <c r="I248" s="4"/>
      <c r="J248" s="4"/>
      <c r="K248" s="4"/>
      <c r="L248" s="4"/>
      <c r="N248" s="4"/>
      <c r="O248" s="4"/>
      <c r="P248" s="4"/>
      <c r="Q248" s="4"/>
      <c r="R248" s="4"/>
    </row>
    <row r="249" spans="1:18" ht="16.5" customHeight="1">
      <c r="A249" s="4"/>
      <c r="B249" s="4"/>
      <c r="C249" s="34"/>
      <c r="D249" s="4"/>
      <c r="E249" s="4"/>
      <c r="F249" s="4"/>
      <c r="G249" s="4"/>
      <c r="H249" s="4"/>
      <c r="I249" s="4"/>
      <c r="J249" s="4"/>
      <c r="K249" s="4"/>
      <c r="L249" s="4"/>
      <c r="N249" s="4"/>
      <c r="O249" s="4"/>
      <c r="P249" s="4"/>
      <c r="Q249" s="4"/>
      <c r="R249" s="4"/>
    </row>
    <row r="250" spans="1:18" ht="16.5" customHeight="1">
      <c r="A250" s="4"/>
      <c r="B250" s="4"/>
      <c r="C250" s="34"/>
      <c r="D250" s="4"/>
      <c r="E250" s="4"/>
      <c r="F250" s="4"/>
      <c r="G250" s="4"/>
      <c r="H250" s="4"/>
      <c r="I250" s="4"/>
      <c r="J250" s="4"/>
      <c r="K250" s="4"/>
      <c r="L250" s="4"/>
      <c r="N250" s="4"/>
      <c r="O250" s="4"/>
      <c r="P250" s="4"/>
      <c r="Q250" s="4"/>
      <c r="R250" s="4"/>
    </row>
    <row r="251" spans="1:18" ht="16.5" customHeight="1">
      <c r="A251" s="4"/>
      <c r="B251" s="4"/>
      <c r="C251" s="34"/>
      <c r="D251" s="4"/>
      <c r="E251" s="4"/>
      <c r="F251" s="4"/>
      <c r="G251" s="4"/>
      <c r="H251" s="4"/>
      <c r="I251" s="4"/>
      <c r="J251" s="4"/>
      <c r="K251" s="4"/>
      <c r="L251" s="4"/>
      <c r="N251" s="4"/>
      <c r="O251" s="4"/>
      <c r="P251" s="4"/>
      <c r="Q251" s="4"/>
      <c r="R251" s="4"/>
    </row>
    <row r="252" spans="1:18" ht="16.5" customHeight="1">
      <c r="A252" s="4"/>
      <c r="B252" s="4"/>
      <c r="C252" s="34"/>
      <c r="D252" s="4"/>
      <c r="E252" s="4"/>
      <c r="F252" s="4"/>
      <c r="G252" s="4"/>
      <c r="H252" s="4"/>
      <c r="I252" s="4"/>
      <c r="J252" s="4"/>
      <c r="K252" s="4"/>
      <c r="L252" s="4"/>
      <c r="N252" s="4"/>
      <c r="O252" s="4"/>
      <c r="P252" s="4"/>
      <c r="Q252" s="4"/>
      <c r="R252" s="4"/>
    </row>
    <row r="253" spans="1:18" ht="16.5" customHeight="1">
      <c r="A253" s="4"/>
      <c r="B253" s="4"/>
      <c r="C253" s="34"/>
      <c r="D253" s="4"/>
      <c r="E253" s="4"/>
      <c r="F253" s="4"/>
      <c r="G253" s="4"/>
      <c r="H253" s="4"/>
      <c r="I253" s="4"/>
      <c r="J253" s="4"/>
      <c r="K253" s="4"/>
      <c r="L253" s="4"/>
      <c r="N253" s="4"/>
      <c r="O253" s="4"/>
      <c r="P253" s="4"/>
      <c r="Q253" s="4"/>
      <c r="R253" s="4"/>
    </row>
    <row r="254" spans="1:18" ht="16.5" customHeight="1">
      <c r="A254" s="4"/>
      <c r="B254" s="4"/>
      <c r="C254" s="34"/>
      <c r="D254" s="4"/>
      <c r="E254" s="4"/>
      <c r="F254" s="4"/>
      <c r="G254" s="4"/>
      <c r="H254" s="4"/>
      <c r="I254" s="4"/>
      <c r="J254" s="4"/>
      <c r="K254" s="4"/>
      <c r="L254" s="4"/>
      <c r="N254" s="4"/>
      <c r="O254" s="4"/>
      <c r="P254" s="4"/>
      <c r="Q254" s="4"/>
      <c r="R254" s="4"/>
    </row>
    <row r="255" spans="1:18" ht="16.5" customHeight="1">
      <c r="A255" s="4"/>
      <c r="B255" s="4"/>
      <c r="C255" s="34"/>
      <c r="D255" s="4"/>
      <c r="E255" s="4"/>
      <c r="F255" s="4"/>
      <c r="G255" s="4"/>
      <c r="H255" s="4"/>
      <c r="I255" s="4"/>
      <c r="J255" s="4"/>
      <c r="K255" s="4"/>
      <c r="L255" s="4"/>
      <c r="N255" s="4"/>
      <c r="O255" s="4"/>
      <c r="P255" s="4"/>
      <c r="Q255" s="4"/>
      <c r="R255" s="4"/>
    </row>
    <row r="256" spans="1:18" ht="16.5" customHeight="1">
      <c r="A256" s="4"/>
      <c r="B256" s="4"/>
      <c r="C256" s="34"/>
      <c r="D256" s="4"/>
      <c r="E256" s="4"/>
      <c r="F256" s="4"/>
      <c r="G256" s="4"/>
      <c r="H256" s="4"/>
      <c r="I256" s="4"/>
      <c r="J256" s="4"/>
      <c r="K256" s="4"/>
      <c r="L256" s="4"/>
      <c r="N256" s="4"/>
      <c r="O256" s="4"/>
      <c r="P256" s="4"/>
      <c r="Q256" s="4"/>
      <c r="R256" s="4"/>
    </row>
    <row r="257" spans="1:18" ht="16.5" customHeight="1">
      <c r="A257" s="4"/>
      <c r="B257" s="4"/>
      <c r="C257" s="34"/>
      <c r="D257" s="4"/>
      <c r="E257" s="4"/>
      <c r="F257" s="4"/>
      <c r="G257" s="4"/>
      <c r="H257" s="4"/>
      <c r="I257" s="4"/>
      <c r="J257" s="4"/>
      <c r="K257" s="4"/>
      <c r="L257" s="4"/>
      <c r="N257" s="4"/>
      <c r="O257" s="4"/>
      <c r="P257" s="4"/>
      <c r="Q257" s="4"/>
      <c r="R257" s="4"/>
    </row>
    <row r="258" spans="1:18" ht="16.5" customHeight="1">
      <c r="A258" s="4"/>
      <c r="B258" s="4"/>
      <c r="C258" s="34"/>
      <c r="D258" s="4"/>
      <c r="E258" s="4"/>
      <c r="F258" s="4"/>
      <c r="G258" s="4"/>
      <c r="H258" s="4"/>
      <c r="I258" s="4"/>
      <c r="J258" s="4"/>
      <c r="K258" s="4"/>
      <c r="L258" s="4"/>
      <c r="N258" s="4"/>
      <c r="O258" s="4"/>
      <c r="P258" s="4"/>
      <c r="Q258" s="4"/>
      <c r="R258" s="4"/>
    </row>
    <row r="259" spans="1:18" ht="16.5" customHeight="1">
      <c r="A259" s="4"/>
      <c r="B259" s="4"/>
      <c r="C259" s="34"/>
      <c r="D259" s="4"/>
      <c r="E259" s="4"/>
      <c r="F259" s="4"/>
      <c r="G259" s="4"/>
      <c r="H259" s="4"/>
      <c r="I259" s="4"/>
      <c r="J259" s="4"/>
      <c r="K259" s="4"/>
      <c r="L259" s="4"/>
      <c r="N259" s="4"/>
      <c r="O259" s="4"/>
      <c r="P259" s="4"/>
      <c r="Q259" s="4"/>
      <c r="R259" s="4"/>
    </row>
    <row r="260" spans="1:18" ht="16.5" customHeight="1">
      <c r="A260" s="4"/>
      <c r="B260" s="4"/>
      <c r="C260" s="34"/>
      <c r="D260" s="4"/>
      <c r="E260" s="4"/>
      <c r="F260" s="4"/>
      <c r="G260" s="4"/>
      <c r="H260" s="4"/>
      <c r="I260" s="4"/>
      <c r="J260" s="4"/>
      <c r="K260" s="4"/>
      <c r="L260" s="4"/>
      <c r="N260" s="4"/>
      <c r="O260" s="4"/>
      <c r="P260" s="4"/>
      <c r="Q260" s="4"/>
      <c r="R260" s="4"/>
    </row>
    <row r="261" spans="1:18" ht="16.5" customHeight="1">
      <c r="A261" s="4"/>
      <c r="B261" s="4"/>
      <c r="C261" s="34"/>
      <c r="D261" s="4"/>
      <c r="E261" s="4"/>
      <c r="F261" s="4"/>
      <c r="G261" s="4"/>
      <c r="H261" s="4"/>
      <c r="I261" s="4"/>
      <c r="J261" s="4"/>
      <c r="K261" s="4"/>
      <c r="L261" s="4"/>
      <c r="N261" s="4"/>
      <c r="O261" s="4"/>
      <c r="P261" s="4"/>
      <c r="Q261" s="4"/>
      <c r="R261" s="4"/>
    </row>
    <row r="262" spans="1:18" ht="16.5" customHeight="1">
      <c r="A262" s="4"/>
      <c r="B262" s="4"/>
      <c r="C262" s="34"/>
      <c r="D262" s="4"/>
      <c r="E262" s="4"/>
      <c r="F262" s="4"/>
      <c r="G262" s="4"/>
      <c r="H262" s="4"/>
      <c r="I262" s="4"/>
      <c r="J262" s="4"/>
      <c r="K262" s="4"/>
      <c r="L262" s="4"/>
      <c r="N262" s="4"/>
      <c r="O262" s="4"/>
      <c r="P262" s="4"/>
      <c r="Q262" s="4"/>
      <c r="R262" s="4"/>
    </row>
    <row r="263" spans="1:18" ht="16.5" customHeight="1">
      <c r="A263" s="4"/>
      <c r="B263" s="4"/>
      <c r="C263" s="34"/>
      <c r="D263" s="4"/>
      <c r="E263" s="4"/>
      <c r="F263" s="4"/>
      <c r="G263" s="4"/>
      <c r="H263" s="4"/>
      <c r="I263" s="4"/>
      <c r="J263" s="4"/>
      <c r="K263" s="4"/>
      <c r="L263" s="4"/>
      <c r="N263" s="4"/>
      <c r="O263" s="4"/>
      <c r="P263" s="4"/>
      <c r="Q263" s="4"/>
      <c r="R263" s="4"/>
    </row>
    <row r="264" spans="1:18" ht="16.5" customHeight="1">
      <c r="A264" s="4"/>
      <c r="B264" s="4"/>
      <c r="C264" s="34"/>
      <c r="D264" s="4"/>
      <c r="E264" s="4"/>
      <c r="F264" s="4"/>
      <c r="G264" s="4"/>
      <c r="H264" s="4"/>
      <c r="I264" s="4"/>
      <c r="J264" s="4"/>
      <c r="K264" s="4"/>
      <c r="L264" s="4"/>
      <c r="N264" s="4"/>
      <c r="O264" s="4"/>
      <c r="P264" s="4"/>
      <c r="Q264" s="4"/>
      <c r="R264" s="4"/>
    </row>
    <row r="265" spans="1:18" ht="16.5" customHeight="1">
      <c r="A265" s="4"/>
      <c r="B265" s="4"/>
      <c r="C265" s="34"/>
      <c r="D265" s="4"/>
      <c r="E265" s="4"/>
      <c r="F265" s="4"/>
      <c r="G265" s="4"/>
      <c r="H265" s="4"/>
      <c r="I265" s="4"/>
      <c r="J265" s="4"/>
      <c r="K265" s="4"/>
      <c r="L265" s="4"/>
      <c r="N265" s="4"/>
      <c r="O265" s="4"/>
      <c r="P265" s="4"/>
      <c r="Q265" s="4"/>
      <c r="R265" s="4"/>
    </row>
    <row r="266" spans="1:18" ht="16.5" customHeight="1">
      <c r="A266" s="4"/>
      <c r="B266" s="4"/>
      <c r="C266" s="34"/>
      <c r="D266" s="4"/>
      <c r="E266" s="4"/>
      <c r="F266" s="4"/>
      <c r="G266" s="4"/>
      <c r="H266" s="4"/>
      <c r="I266" s="4"/>
      <c r="J266" s="4"/>
      <c r="K266" s="4"/>
      <c r="L266" s="4"/>
      <c r="N266" s="4"/>
      <c r="O266" s="4"/>
      <c r="P266" s="4"/>
      <c r="Q266" s="4"/>
      <c r="R266" s="4"/>
    </row>
    <row r="267" spans="1:18" ht="16.5" customHeight="1">
      <c r="A267" s="4"/>
      <c r="B267" s="4"/>
      <c r="C267" s="34"/>
      <c r="D267" s="4"/>
      <c r="E267" s="4"/>
      <c r="F267" s="4"/>
      <c r="G267" s="4"/>
      <c r="H267" s="4"/>
      <c r="I267" s="4"/>
      <c r="J267" s="4"/>
      <c r="K267" s="4"/>
      <c r="L267" s="4"/>
      <c r="N267" s="4"/>
      <c r="O267" s="4"/>
      <c r="P267" s="4"/>
      <c r="Q267" s="4"/>
      <c r="R267" s="4"/>
    </row>
    <row r="268" spans="1:18" ht="16.5" customHeight="1">
      <c r="A268" s="4"/>
      <c r="B268" s="4"/>
      <c r="C268" s="34"/>
      <c r="D268" s="4"/>
      <c r="E268" s="4"/>
      <c r="F268" s="4"/>
      <c r="G268" s="4"/>
      <c r="H268" s="4"/>
      <c r="I268" s="4"/>
      <c r="J268" s="4"/>
      <c r="K268" s="4"/>
      <c r="L268" s="4"/>
      <c r="N268" s="4"/>
      <c r="O268" s="4"/>
      <c r="P268" s="4"/>
      <c r="Q268" s="4"/>
      <c r="R268" s="4"/>
    </row>
    <row r="269" spans="1:18" ht="16.5" customHeight="1">
      <c r="A269" s="4"/>
      <c r="B269" s="4"/>
      <c r="C269" s="34"/>
      <c r="D269" s="4"/>
      <c r="E269" s="4"/>
      <c r="F269" s="4"/>
      <c r="G269" s="4"/>
      <c r="H269" s="4"/>
      <c r="I269" s="4"/>
      <c r="J269" s="4"/>
      <c r="K269" s="4"/>
      <c r="L269" s="4"/>
      <c r="N269" s="4"/>
      <c r="O269" s="4"/>
      <c r="P269" s="4"/>
      <c r="Q269" s="4"/>
      <c r="R269" s="4"/>
    </row>
    <row r="270" spans="1:18" ht="16.5" customHeight="1">
      <c r="A270" s="4"/>
      <c r="B270" s="4"/>
      <c r="C270" s="34"/>
      <c r="D270" s="4"/>
      <c r="E270" s="4"/>
      <c r="F270" s="4"/>
      <c r="G270" s="4"/>
      <c r="H270" s="4"/>
      <c r="I270" s="4"/>
      <c r="J270" s="4"/>
      <c r="K270" s="4"/>
      <c r="L270" s="4"/>
      <c r="N270" s="4"/>
      <c r="O270" s="4"/>
      <c r="P270" s="4"/>
      <c r="Q270" s="4"/>
      <c r="R270" s="4"/>
    </row>
    <row r="271" spans="1:18" ht="16.5" customHeight="1">
      <c r="A271" s="4"/>
      <c r="B271" s="4"/>
      <c r="C271" s="34"/>
      <c r="D271" s="4"/>
      <c r="E271" s="4"/>
      <c r="F271" s="4"/>
      <c r="G271" s="4"/>
      <c r="H271" s="4"/>
      <c r="I271" s="4"/>
      <c r="J271" s="4"/>
      <c r="K271" s="4"/>
      <c r="L271" s="4"/>
      <c r="N271" s="4"/>
      <c r="O271" s="4"/>
      <c r="P271" s="4"/>
      <c r="Q271" s="4"/>
      <c r="R271" s="4"/>
    </row>
    <row r="272" spans="1:18" ht="16.5" customHeight="1">
      <c r="A272" s="4"/>
      <c r="B272" s="4"/>
      <c r="C272" s="34"/>
      <c r="D272" s="4"/>
      <c r="E272" s="4"/>
      <c r="F272" s="4"/>
      <c r="G272" s="4"/>
      <c r="H272" s="4"/>
      <c r="I272" s="4"/>
      <c r="J272" s="4"/>
      <c r="K272" s="4"/>
      <c r="L272" s="4"/>
      <c r="N272" s="4"/>
      <c r="O272" s="4"/>
      <c r="P272" s="4"/>
      <c r="Q272" s="4"/>
      <c r="R272" s="4"/>
    </row>
    <row r="273" spans="1:18" ht="16.5" customHeight="1">
      <c r="A273" s="4"/>
      <c r="B273" s="4"/>
      <c r="C273" s="34"/>
      <c r="D273" s="4"/>
      <c r="E273" s="4"/>
      <c r="F273" s="4"/>
      <c r="G273" s="4"/>
      <c r="H273" s="4"/>
      <c r="I273" s="4"/>
      <c r="J273" s="4"/>
      <c r="K273" s="4"/>
      <c r="L273" s="4"/>
      <c r="N273" s="4"/>
      <c r="O273" s="4"/>
      <c r="P273" s="4"/>
      <c r="Q273" s="4"/>
      <c r="R273" s="4"/>
    </row>
    <row r="274" spans="1:18" ht="16.5" customHeight="1">
      <c r="A274" s="4"/>
      <c r="B274" s="4"/>
      <c r="C274" s="34"/>
      <c r="D274" s="4"/>
      <c r="E274" s="4"/>
      <c r="F274" s="4"/>
      <c r="G274" s="4"/>
      <c r="H274" s="4"/>
      <c r="I274" s="4"/>
      <c r="J274" s="4"/>
      <c r="K274" s="4"/>
      <c r="L274" s="4"/>
      <c r="N274" s="4"/>
      <c r="O274" s="4"/>
      <c r="P274" s="4"/>
      <c r="Q274" s="4"/>
      <c r="R274" s="4"/>
    </row>
    <row r="275" spans="1:18" ht="16.5" customHeight="1">
      <c r="A275" s="4"/>
      <c r="B275" s="4"/>
      <c r="C275" s="34"/>
      <c r="D275" s="4"/>
      <c r="E275" s="4"/>
      <c r="F275" s="4"/>
      <c r="G275" s="4"/>
      <c r="H275" s="4"/>
      <c r="I275" s="4"/>
      <c r="J275" s="4"/>
      <c r="K275" s="4"/>
      <c r="L275" s="4"/>
      <c r="N275" s="4"/>
      <c r="O275" s="4"/>
      <c r="P275" s="4"/>
      <c r="Q275" s="4"/>
      <c r="R275" s="4"/>
    </row>
    <row r="276" spans="1:18" ht="16.5" customHeight="1">
      <c r="A276" s="4"/>
      <c r="B276" s="4"/>
      <c r="C276" s="34"/>
      <c r="D276" s="4"/>
      <c r="E276" s="4"/>
      <c r="F276" s="4"/>
      <c r="G276" s="4"/>
      <c r="H276" s="4"/>
      <c r="I276" s="4"/>
      <c r="J276" s="4"/>
      <c r="K276" s="4"/>
      <c r="L276" s="4"/>
      <c r="N276" s="4"/>
      <c r="O276" s="4"/>
      <c r="P276" s="4"/>
      <c r="Q276" s="4"/>
      <c r="R276" s="4"/>
    </row>
    <row r="277" spans="1:18" ht="16.5" customHeight="1">
      <c r="A277" s="4"/>
      <c r="B277" s="4"/>
      <c r="C277" s="34"/>
      <c r="D277" s="4"/>
      <c r="E277" s="4"/>
      <c r="F277" s="4"/>
      <c r="G277" s="4"/>
      <c r="H277" s="4"/>
      <c r="I277" s="4"/>
      <c r="J277" s="4"/>
      <c r="K277" s="4"/>
      <c r="L277" s="4"/>
      <c r="N277" s="4"/>
      <c r="O277" s="4"/>
      <c r="P277" s="4"/>
      <c r="Q277" s="4"/>
      <c r="R277" s="4"/>
    </row>
    <row r="278" spans="1:18" ht="16.5" customHeight="1">
      <c r="A278" s="4"/>
      <c r="B278" s="4"/>
      <c r="C278" s="34"/>
      <c r="D278" s="4"/>
      <c r="E278" s="4"/>
      <c r="F278" s="4"/>
      <c r="G278" s="4"/>
      <c r="H278" s="4"/>
      <c r="I278" s="4"/>
      <c r="J278" s="4"/>
      <c r="K278" s="4"/>
      <c r="L278" s="4"/>
      <c r="N278" s="4"/>
      <c r="O278" s="4"/>
      <c r="P278" s="4"/>
      <c r="Q278" s="4"/>
      <c r="R278" s="4"/>
    </row>
    <row r="279" spans="1:18" ht="16.5" customHeight="1">
      <c r="A279" s="4"/>
      <c r="B279" s="4"/>
      <c r="C279" s="34"/>
      <c r="D279" s="4"/>
      <c r="E279" s="4"/>
      <c r="F279" s="4"/>
      <c r="G279" s="4"/>
      <c r="H279" s="4"/>
      <c r="I279" s="4"/>
      <c r="J279" s="4"/>
      <c r="K279" s="4"/>
      <c r="L279" s="4"/>
      <c r="N279" s="4"/>
      <c r="O279" s="4"/>
      <c r="P279" s="4"/>
      <c r="Q279" s="4"/>
      <c r="R279" s="4"/>
    </row>
    <row r="280" spans="1:18" ht="16.5" customHeight="1">
      <c r="A280" s="4"/>
      <c r="B280" s="4"/>
      <c r="C280" s="34"/>
      <c r="D280" s="4"/>
      <c r="E280" s="4"/>
      <c r="F280" s="4"/>
      <c r="G280" s="4"/>
      <c r="H280" s="4"/>
      <c r="I280" s="4"/>
      <c r="J280" s="4"/>
      <c r="K280" s="4"/>
      <c r="L280" s="4"/>
      <c r="N280" s="4"/>
      <c r="O280" s="4"/>
      <c r="P280" s="4"/>
      <c r="Q280" s="4"/>
      <c r="R280" s="4"/>
    </row>
    <row r="281" spans="1:18" ht="16.5" customHeight="1">
      <c r="A281" s="4"/>
      <c r="B281" s="4"/>
      <c r="C281" s="34"/>
      <c r="D281" s="4"/>
      <c r="E281" s="4"/>
      <c r="F281" s="4"/>
      <c r="G281" s="4"/>
      <c r="H281" s="4"/>
      <c r="I281" s="4"/>
      <c r="J281" s="4"/>
      <c r="K281" s="4"/>
      <c r="L281" s="4"/>
      <c r="N281" s="4"/>
      <c r="O281" s="4"/>
      <c r="P281" s="4"/>
      <c r="Q281" s="4"/>
      <c r="R281" s="4"/>
    </row>
    <row r="282" spans="1:18" ht="16.5" customHeight="1">
      <c r="A282" s="4"/>
      <c r="B282" s="4"/>
      <c r="C282" s="34"/>
      <c r="D282" s="4"/>
      <c r="E282" s="4"/>
      <c r="F282" s="4"/>
      <c r="G282" s="4"/>
      <c r="H282" s="4"/>
      <c r="I282" s="4"/>
      <c r="J282" s="4"/>
      <c r="K282" s="4"/>
      <c r="L282" s="4"/>
      <c r="N282" s="4"/>
      <c r="O282" s="4"/>
      <c r="P282" s="4"/>
      <c r="Q282" s="4"/>
      <c r="R282" s="4"/>
    </row>
    <row r="283" spans="1:18" ht="16.5" customHeight="1">
      <c r="A283" s="4"/>
      <c r="B283" s="4"/>
      <c r="C283" s="34"/>
      <c r="D283" s="4"/>
      <c r="E283" s="4"/>
      <c r="F283" s="4"/>
      <c r="G283" s="4"/>
      <c r="H283" s="4"/>
      <c r="I283" s="4"/>
      <c r="J283" s="4"/>
      <c r="K283" s="4"/>
      <c r="L283" s="4"/>
      <c r="N283" s="4"/>
      <c r="O283" s="4"/>
      <c r="P283" s="4"/>
      <c r="Q283" s="4"/>
      <c r="R283" s="4"/>
    </row>
    <row r="284" spans="1:18" ht="16.5" customHeight="1">
      <c r="A284" s="4"/>
      <c r="B284" s="4"/>
      <c r="C284" s="34"/>
      <c r="D284" s="4"/>
      <c r="E284" s="4"/>
      <c r="F284" s="4"/>
      <c r="G284" s="4"/>
      <c r="H284" s="4"/>
      <c r="I284" s="4"/>
      <c r="J284" s="4"/>
      <c r="K284" s="4"/>
      <c r="L284" s="4"/>
      <c r="N284" s="4"/>
      <c r="O284" s="4"/>
      <c r="P284" s="4"/>
      <c r="Q284" s="4"/>
      <c r="R284" s="4"/>
    </row>
    <row r="285" spans="1:18" ht="16.5" customHeight="1">
      <c r="A285" s="4"/>
      <c r="B285" s="4"/>
      <c r="C285" s="34"/>
      <c r="D285" s="4"/>
      <c r="E285" s="4"/>
      <c r="F285" s="4"/>
      <c r="G285" s="4"/>
      <c r="H285" s="4"/>
      <c r="I285" s="4"/>
      <c r="J285" s="4"/>
      <c r="K285" s="4"/>
      <c r="L285" s="4"/>
      <c r="N285" s="4"/>
      <c r="O285" s="4"/>
      <c r="P285" s="4"/>
      <c r="Q285" s="4"/>
      <c r="R285" s="4"/>
    </row>
    <row r="286" spans="1:18" ht="16.5" customHeight="1">
      <c r="A286" s="4"/>
      <c r="B286" s="4"/>
      <c r="C286" s="34"/>
      <c r="D286" s="4"/>
      <c r="E286" s="4"/>
      <c r="F286" s="4"/>
      <c r="G286" s="4"/>
      <c r="H286" s="4"/>
      <c r="I286" s="4"/>
      <c r="J286" s="4"/>
      <c r="K286" s="4"/>
      <c r="L286" s="4"/>
      <c r="N286" s="4"/>
      <c r="O286" s="4"/>
      <c r="P286" s="4"/>
      <c r="Q286" s="4"/>
      <c r="R286" s="4"/>
    </row>
    <row r="287" spans="1:18" ht="16.5" customHeight="1">
      <c r="A287" s="4"/>
      <c r="B287" s="4"/>
      <c r="C287" s="34"/>
      <c r="D287" s="4"/>
      <c r="E287" s="4"/>
      <c r="F287" s="4"/>
      <c r="G287" s="4"/>
      <c r="H287" s="4"/>
      <c r="I287" s="4"/>
      <c r="J287" s="4"/>
      <c r="K287" s="4"/>
      <c r="L287" s="4"/>
      <c r="N287" s="4"/>
      <c r="O287" s="4"/>
      <c r="P287" s="4"/>
      <c r="Q287" s="4"/>
      <c r="R287" s="4"/>
    </row>
    <row r="288" spans="1:18" ht="16.5" customHeight="1">
      <c r="A288" s="4"/>
      <c r="B288" s="4"/>
      <c r="C288" s="34"/>
      <c r="D288" s="4"/>
      <c r="E288" s="4"/>
      <c r="F288" s="4"/>
      <c r="G288" s="4"/>
      <c r="H288" s="4"/>
      <c r="I288" s="4"/>
      <c r="J288" s="4"/>
      <c r="K288" s="4"/>
      <c r="L288" s="4"/>
      <c r="N288" s="4"/>
      <c r="O288" s="4"/>
      <c r="P288" s="4"/>
      <c r="Q288" s="4"/>
      <c r="R288" s="4"/>
    </row>
    <row r="289" spans="1:18" ht="16.5" customHeight="1">
      <c r="A289" s="4"/>
      <c r="B289" s="4"/>
      <c r="C289" s="34"/>
      <c r="D289" s="4"/>
      <c r="E289" s="4"/>
      <c r="F289" s="4"/>
      <c r="G289" s="4"/>
      <c r="H289" s="4"/>
      <c r="I289" s="4"/>
      <c r="J289" s="4"/>
      <c r="K289" s="4"/>
      <c r="L289" s="4"/>
      <c r="N289" s="4"/>
      <c r="O289" s="4"/>
      <c r="P289" s="4"/>
      <c r="Q289" s="4"/>
      <c r="R289" s="4"/>
    </row>
    <row r="290" spans="1:18" ht="16.5" customHeight="1">
      <c r="A290" s="4"/>
      <c r="B290" s="4"/>
      <c r="C290" s="34"/>
      <c r="D290" s="4"/>
      <c r="E290" s="4"/>
      <c r="F290" s="4"/>
      <c r="G290" s="4"/>
      <c r="H290" s="4"/>
      <c r="I290" s="4"/>
      <c r="J290" s="4"/>
      <c r="K290" s="4"/>
      <c r="L290" s="4"/>
      <c r="N290" s="4"/>
      <c r="O290" s="4"/>
      <c r="P290" s="4"/>
      <c r="Q290" s="4"/>
      <c r="R290" s="4"/>
    </row>
    <row r="291" spans="1:18" ht="16.5" customHeight="1">
      <c r="A291" s="4"/>
      <c r="B291" s="4"/>
      <c r="C291" s="34"/>
      <c r="D291" s="4"/>
      <c r="E291" s="4"/>
      <c r="F291" s="4"/>
      <c r="G291" s="4"/>
      <c r="H291" s="4"/>
      <c r="I291" s="4"/>
      <c r="J291" s="4"/>
      <c r="K291" s="4"/>
      <c r="L291" s="4"/>
      <c r="N291" s="4"/>
      <c r="O291" s="4"/>
      <c r="P291" s="4"/>
      <c r="Q291" s="4"/>
      <c r="R291" s="4"/>
    </row>
    <row r="292" spans="1:18" ht="16.5" customHeight="1">
      <c r="A292" s="4"/>
      <c r="B292" s="4"/>
      <c r="C292" s="34"/>
      <c r="D292" s="4"/>
      <c r="E292" s="4"/>
      <c r="F292" s="4"/>
      <c r="G292" s="4"/>
      <c r="H292" s="4"/>
      <c r="I292" s="4"/>
      <c r="J292" s="4"/>
      <c r="K292" s="4"/>
      <c r="L292" s="4"/>
      <c r="N292" s="4"/>
      <c r="O292" s="4"/>
      <c r="P292" s="4"/>
      <c r="Q292" s="4"/>
      <c r="R292" s="4"/>
    </row>
    <row r="293" spans="1:18" ht="16.5" customHeight="1">
      <c r="A293" s="4"/>
      <c r="B293" s="4"/>
      <c r="C293" s="34"/>
      <c r="D293" s="4"/>
      <c r="E293" s="4"/>
      <c r="F293" s="4"/>
      <c r="G293" s="4"/>
      <c r="H293" s="4"/>
      <c r="I293" s="4"/>
      <c r="J293" s="4"/>
      <c r="K293" s="4"/>
      <c r="L293" s="4"/>
      <c r="N293" s="4"/>
      <c r="O293" s="4"/>
      <c r="P293" s="4"/>
      <c r="Q293" s="4"/>
      <c r="R293" s="4"/>
    </row>
    <row r="294" spans="1:18" ht="16.5" customHeight="1">
      <c r="A294" s="4"/>
      <c r="B294" s="4"/>
      <c r="C294" s="34"/>
      <c r="D294" s="4"/>
      <c r="E294" s="4"/>
      <c r="F294" s="4"/>
      <c r="G294" s="4"/>
      <c r="H294" s="4"/>
      <c r="I294" s="4"/>
      <c r="J294" s="4"/>
      <c r="K294" s="4"/>
      <c r="L294" s="4"/>
      <c r="N294" s="4"/>
      <c r="O294" s="4"/>
      <c r="P294" s="4"/>
      <c r="Q294" s="4"/>
      <c r="R294" s="4"/>
    </row>
    <row r="295" spans="1:18" ht="16.5" customHeight="1">
      <c r="A295" s="4"/>
      <c r="B295" s="4"/>
      <c r="C295" s="34"/>
      <c r="D295" s="4"/>
      <c r="E295" s="4"/>
      <c r="F295" s="4"/>
      <c r="G295" s="4"/>
      <c r="H295" s="4"/>
      <c r="I295" s="4"/>
      <c r="J295" s="4"/>
      <c r="K295" s="4"/>
      <c r="L295" s="4"/>
      <c r="N295" s="4"/>
      <c r="O295" s="4"/>
      <c r="P295" s="4"/>
      <c r="Q295" s="4"/>
      <c r="R295" s="4"/>
    </row>
    <row r="296" spans="1:18" ht="16.5" customHeight="1">
      <c r="A296" s="4"/>
      <c r="B296" s="4"/>
      <c r="C296" s="34"/>
      <c r="D296" s="4"/>
      <c r="E296" s="4"/>
      <c r="F296" s="4"/>
      <c r="G296" s="4"/>
      <c r="H296" s="4"/>
      <c r="I296" s="4"/>
      <c r="J296" s="4"/>
      <c r="K296" s="4"/>
      <c r="L296" s="4"/>
      <c r="N296" s="4"/>
      <c r="O296" s="4"/>
      <c r="P296" s="4"/>
      <c r="Q296" s="4"/>
      <c r="R296" s="4"/>
    </row>
    <row r="297" spans="1:18" ht="16.5" customHeight="1">
      <c r="A297" s="4"/>
      <c r="B297" s="4"/>
      <c r="C297" s="34"/>
      <c r="D297" s="4"/>
      <c r="E297" s="4"/>
      <c r="F297" s="4"/>
      <c r="G297" s="4"/>
      <c r="H297" s="4"/>
      <c r="I297" s="4"/>
      <c r="J297" s="4"/>
      <c r="K297" s="4"/>
      <c r="L297" s="4"/>
      <c r="N297" s="4"/>
      <c r="O297" s="4"/>
      <c r="P297" s="4"/>
      <c r="Q297" s="4"/>
      <c r="R297" s="4"/>
    </row>
    <row r="298" spans="1:18" ht="16.5" customHeight="1">
      <c r="A298" s="4"/>
      <c r="B298" s="4"/>
      <c r="C298" s="34"/>
      <c r="D298" s="4"/>
      <c r="E298" s="4"/>
      <c r="F298" s="4"/>
      <c r="G298" s="4"/>
      <c r="H298" s="4"/>
      <c r="I298" s="4"/>
      <c r="J298" s="4"/>
      <c r="K298" s="4"/>
      <c r="L298" s="4"/>
      <c r="N298" s="4"/>
      <c r="O298" s="4"/>
      <c r="P298" s="4"/>
      <c r="Q298" s="4"/>
      <c r="R298" s="4"/>
    </row>
    <row r="299" spans="1:18" ht="16.5" customHeight="1">
      <c r="A299" s="4"/>
      <c r="B299" s="4"/>
      <c r="C299" s="34"/>
      <c r="D299" s="4"/>
      <c r="E299" s="4"/>
      <c r="F299" s="4"/>
      <c r="G299" s="4"/>
      <c r="H299" s="4"/>
      <c r="I299" s="4"/>
      <c r="J299" s="4"/>
      <c r="K299" s="4"/>
      <c r="L299" s="4"/>
      <c r="N299" s="4"/>
      <c r="O299" s="4"/>
      <c r="P299" s="4"/>
      <c r="Q299" s="4"/>
      <c r="R299" s="4"/>
    </row>
    <row r="300" spans="1:18" ht="16.5" customHeight="1">
      <c r="A300" s="4"/>
      <c r="B300" s="4"/>
      <c r="C300" s="34"/>
      <c r="D300" s="4"/>
      <c r="E300" s="4"/>
      <c r="F300" s="4"/>
      <c r="G300" s="4"/>
      <c r="H300" s="4"/>
      <c r="I300" s="4"/>
      <c r="J300" s="4"/>
      <c r="K300" s="4"/>
      <c r="L300" s="4"/>
      <c r="N300" s="4"/>
      <c r="O300" s="4"/>
      <c r="P300" s="4"/>
      <c r="Q300" s="4"/>
      <c r="R300" s="4"/>
    </row>
    <row r="301" spans="1:18" ht="16.5" customHeight="1">
      <c r="A301" s="4"/>
      <c r="B301" s="4"/>
      <c r="C301" s="34"/>
      <c r="D301" s="4"/>
      <c r="E301" s="4"/>
      <c r="F301" s="4"/>
      <c r="G301" s="4"/>
      <c r="H301" s="4"/>
      <c r="I301" s="4"/>
      <c r="J301" s="4"/>
      <c r="K301" s="4"/>
      <c r="L301" s="4"/>
      <c r="N301" s="4"/>
      <c r="O301" s="4"/>
      <c r="P301" s="4"/>
      <c r="Q301" s="4"/>
      <c r="R301" s="4"/>
    </row>
    <row r="302" spans="1:18" ht="16.5" customHeight="1">
      <c r="A302" s="4"/>
      <c r="B302" s="4"/>
      <c r="C302" s="34"/>
      <c r="D302" s="4"/>
      <c r="E302" s="4"/>
      <c r="F302" s="4"/>
      <c r="G302" s="4"/>
      <c r="H302" s="4"/>
      <c r="I302" s="4"/>
      <c r="J302" s="4"/>
      <c r="K302" s="4"/>
      <c r="L302" s="4"/>
      <c r="N302" s="4"/>
      <c r="O302" s="4"/>
      <c r="P302" s="4"/>
      <c r="Q302" s="4"/>
      <c r="R302" s="4"/>
    </row>
    <row r="303" spans="1:18" ht="16.5" customHeight="1">
      <c r="A303" s="4"/>
      <c r="B303" s="4"/>
      <c r="C303" s="34"/>
      <c r="D303" s="4"/>
      <c r="E303" s="4"/>
      <c r="F303" s="4"/>
      <c r="G303" s="4"/>
      <c r="H303" s="4"/>
      <c r="I303" s="4"/>
      <c r="J303" s="4"/>
      <c r="K303" s="4"/>
      <c r="L303" s="4"/>
      <c r="N303" s="4"/>
      <c r="O303" s="4"/>
      <c r="P303" s="4"/>
      <c r="Q303" s="4"/>
      <c r="R303" s="4"/>
    </row>
    <row r="304" spans="1:18" ht="16.5" customHeight="1">
      <c r="A304" s="4"/>
      <c r="B304" s="4"/>
      <c r="C304" s="34"/>
      <c r="D304" s="4"/>
      <c r="E304" s="4"/>
      <c r="F304" s="4"/>
      <c r="G304" s="4"/>
      <c r="H304" s="4"/>
      <c r="I304" s="4"/>
      <c r="J304" s="4"/>
      <c r="K304" s="4"/>
      <c r="L304" s="4"/>
      <c r="N304" s="4"/>
      <c r="O304" s="4"/>
      <c r="P304" s="4"/>
      <c r="Q304" s="4"/>
      <c r="R304" s="4"/>
    </row>
    <row r="305" spans="1:18" ht="16.5" customHeight="1">
      <c r="A305" s="4"/>
      <c r="B305" s="4"/>
      <c r="C305" s="34"/>
      <c r="D305" s="4"/>
      <c r="E305" s="4"/>
      <c r="F305" s="4"/>
      <c r="G305" s="4"/>
      <c r="H305" s="4"/>
      <c r="I305" s="4"/>
      <c r="J305" s="4"/>
      <c r="K305" s="4"/>
      <c r="L305" s="4"/>
      <c r="N305" s="4"/>
      <c r="O305" s="4"/>
      <c r="P305" s="4"/>
      <c r="Q305" s="4"/>
      <c r="R305" s="4"/>
    </row>
    <row r="306" spans="1:18" ht="16.5" customHeight="1">
      <c r="A306" s="4"/>
      <c r="B306" s="4"/>
      <c r="C306" s="34"/>
      <c r="D306" s="4"/>
      <c r="E306" s="4"/>
      <c r="F306" s="4"/>
      <c r="G306" s="4"/>
      <c r="H306" s="4"/>
      <c r="I306" s="4"/>
      <c r="J306" s="4"/>
      <c r="K306" s="4"/>
      <c r="L306" s="4"/>
      <c r="N306" s="4"/>
      <c r="O306" s="4"/>
      <c r="P306" s="4"/>
      <c r="Q306" s="4"/>
      <c r="R306" s="4"/>
    </row>
    <row r="307" spans="1:18" ht="16.5" customHeight="1">
      <c r="A307" s="4"/>
      <c r="B307" s="4"/>
      <c r="C307" s="34"/>
      <c r="D307" s="4"/>
      <c r="E307" s="4"/>
      <c r="F307" s="4"/>
      <c r="G307" s="4"/>
      <c r="H307" s="4"/>
      <c r="I307" s="4"/>
      <c r="J307" s="4"/>
      <c r="K307" s="4"/>
      <c r="L307" s="4"/>
      <c r="N307" s="4"/>
      <c r="O307" s="4"/>
      <c r="P307" s="4"/>
      <c r="Q307" s="4"/>
      <c r="R307" s="4"/>
    </row>
    <row r="308" spans="1:18" ht="16.5" customHeight="1">
      <c r="A308" s="4"/>
      <c r="B308" s="4"/>
      <c r="C308" s="34"/>
      <c r="D308" s="4"/>
      <c r="E308" s="4"/>
      <c r="F308" s="4"/>
      <c r="G308" s="4"/>
      <c r="H308" s="4"/>
      <c r="I308" s="4"/>
      <c r="J308" s="4"/>
      <c r="K308" s="4"/>
      <c r="L308" s="4"/>
      <c r="N308" s="4"/>
      <c r="O308" s="4"/>
      <c r="P308" s="4"/>
      <c r="Q308" s="4"/>
      <c r="R308" s="4"/>
    </row>
    <row r="309" spans="1:18" ht="16.5" customHeight="1">
      <c r="A309" s="4"/>
      <c r="B309" s="4"/>
      <c r="C309" s="34"/>
      <c r="D309" s="4"/>
      <c r="E309" s="4"/>
      <c r="F309" s="4"/>
      <c r="G309" s="4"/>
      <c r="H309" s="4"/>
      <c r="I309" s="4"/>
      <c r="J309" s="4"/>
      <c r="K309" s="4"/>
      <c r="L309" s="4"/>
      <c r="N309" s="4"/>
      <c r="O309" s="4"/>
      <c r="P309" s="4"/>
      <c r="Q309" s="4"/>
      <c r="R309" s="4"/>
    </row>
    <row r="310" spans="1:18" ht="16.5" customHeight="1">
      <c r="A310" s="4"/>
      <c r="B310" s="4"/>
      <c r="C310" s="34"/>
      <c r="D310" s="4"/>
      <c r="E310" s="4"/>
      <c r="F310" s="4"/>
      <c r="G310" s="4"/>
      <c r="H310" s="4"/>
      <c r="I310" s="4"/>
      <c r="J310" s="4"/>
      <c r="K310" s="4"/>
      <c r="L310" s="4"/>
      <c r="N310" s="4"/>
      <c r="O310" s="4"/>
      <c r="P310" s="4"/>
      <c r="Q310" s="4"/>
      <c r="R310" s="4"/>
    </row>
    <row r="311" spans="1:18" ht="16.5" customHeight="1">
      <c r="A311" s="4"/>
      <c r="B311" s="4"/>
      <c r="C311" s="34"/>
      <c r="D311" s="4"/>
      <c r="E311" s="4"/>
      <c r="F311" s="4"/>
      <c r="G311" s="4"/>
      <c r="H311" s="4"/>
      <c r="I311" s="4"/>
      <c r="J311" s="4"/>
      <c r="K311" s="4"/>
      <c r="L311" s="4"/>
      <c r="N311" s="4"/>
      <c r="O311" s="4"/>
      <c r="P311" s="4"/>
      <c r="Q311" s="4"/>
      <c r="R311" s="4"/>
    </row>
    <row r="312" spans="1:18" ht="16.5" customHeight="1">
      <c r="A312" s="4"/>
      <c r="B312" s="4"/>
      <c r="C312" s="34"/>
      <c r="D312" s="4"/>
      <c r="E312" s="4"/>
      <c r="F312" s="4"/>
      <c r="G312" s="4"/>
      <c r="H312" s="4"/>
      <c r="I312" s="4"/>
      <c r="J312" s="4"/>
      <c r="K312" s="4"/>
      <c r="L312" s="4"/>
      <c r="N312" s="4"/>
      <c r="O312" s="4"/>
      <c r="P312" s="4"/>
      <c r="Q312" s="4"/>
      <c r="R312" s="4"/>
    </row>
    <row r="313" spans="1:18" ht="16.5" customHeight="1">
      <c r="A313" s="4"/>
      <c r="B313" s="4"/>
      <c r="C313" s="34"/>
      <c r="D313" s="4"/>
      <c r="E313" s="4"/>
      <c r="F313" s="4"/>
      <c r="G313" s="4"/>
      <c r="H313" s="4"/>
      <c r="I313" s="4"/>
      <c r="J313" s="4"/>
      <c r="K313" s="4"/>
      <c r="L313" s="4"/>
      <c r="N313" s="4"/>
      <c r="O313" s="4"/>
      <c r="P313" s="4"/>
      <c r="Q313" s="4"/>
      <c r="R313" s="4"/>
    </row>
    <row r="314" spans="1:18" ht="16.5" customHeight="1">
      <c r="A314" s="4"/>
      <c r="B314" s="4"/>
      <c r="C314" s="34"/>
      <c r="D314" s="4"/>
      <c r="E314" s="4"/>
      <c r="F314" s="4"/>
      <c r="G314" s="4"/>
      <c r="H314" s="4"/>
      <c r="I314" s="4"/>
      <c r="J314" s="4"/>
      <c r="K314" s="4"/>
      <c r="L314" s="4"/>
      <c r="N314" s="4"/>
      <c r="O314" s="4"/>
      <c r="P314" s="4"/>
      <c r="Q314" s="4"/>
      <c r="R314" s="4"/>
    </row>
    <row r="315" spans="1:18" ht="16.5" customHeight="1">
      <c r="A315" s="4"/>
      <c r="B315" s="4"/>
      <c r="C315" s="34"/>
      <c r="D315" s="4"/>
      <c r="E315" s="4"/>
      <c r="F315" s="4"/>
      <c r="G315" s="4"/>
      <c r="H315" s="4"/>
      <c r="I315" s="4"/>
      <c r="J315" s="4"/>
      <c r="K315" s="4"/>
      <c r="L315" s="4"/>
      <c r="N315" s="4"/>
      <c r="O315" s="4"/>
      <c r="P315" s="4"/>
      <c r="Q315" s="4"/>
      <c r="R315" s="4"/>
    </row>
    <row r="316" spans="1:18" ht="16.5" customHeight="1">
      <c r="A316" s="4"/>
      <c r="B316" s="4"/>
      <c r="C316" s="34"/>
      <c r="D316" s="4"/>
      <c r="E316" s="4"/>
      <c r="F316" s="4"/>
      <c r="G316" s="4"/>
      <c r="H316" s="4"/>
      <c r="I316" s="4"/>
      <c r="J316" s="4"/>
      <c r="K316" s="4"/>
      <c r="L316" s="4"/>
      <c r="N316" s="4"/>
      <c r="O316" s="4"/>
      <c r="P316" s="4"/>
      <c r="Q316" s="4"/>
      <c r="R316" s="4"/>
    </row>
    <row r="317" spans="1:18" ht="16.5" customHeight="1">
      <c r="A317" s="4"/>
      <c r="B317" s="4"/>
      <c r="C317" s="34"/>
      <c r="D317" s="4"/>
      <c r="E317" s="4"/>
      <c r="F317" s="4"/>
      <c r="G317" s="4"/>
      <c r="H317" s="4"/>
      <c r="I317" s="4"/>
      <c r="J317" s="4"/>
      <c r="K317" s="4"/>
      <c r="L317" s="4"/>
      <c r="N317" s="4"/>
      <c r="O317" s="4"/>
      <c r="P317" s="4"/>
      <c r="Q317" s="4"/>
      <c r="R317" s="4"/>
    </row>
    <row r="318" spans="1:18" ht="16.5" customHeight="1">
      <c r="A318" s="4"/>
      <c r="B318" s="4"/>
      <c r="C318" s="34"/>
      <c r="D318" s="4"/>
      <c r="E318" s="4"/>
      <c r="F318" s="4"/>
      <c r="G318" s="4"/>
      <c r="H318" s="4"/>
      <c r="I318" s="4"/>
      <c r="J318" s="4"/>
      <c r="K318" s="4"/>
      <c r="L318" s="4"/>
      <c r="N318" s="4"/>
      <c r="O318" s="4"/>
      <c r="P318" s="4"/>
      <c r="Q318" s="4"/>
      <c r="R318" s="4"/>
    </row>
    <row r="319" spans="1:18" ht="16.5" customHeight="1">
      <c r="A319" s="4"/>
      <c r="B319" s="4"/>
      <c r="C319" s="34"/>
      <c r="D319" s="4"/>
      <c r="E319" s="4"/>
      <c r="F319" s="4"/>
      <c r="G319" s="4"/>
      <c r="H319" s="4"/>
      <c r="I319" s="4"/>
      <c r="J319" s="4"/>
      <c r="K319" s="4"/>
      <c r="L319" s="4"/>
      <c r="N319" s="4"/>
      <c r="O319" s="4"/>
      <c r="P319" s="4"/>
      <c r="Q319" s="4"/>
      <c r="R319" s="4"/>
    </row>
    <row r="320" spans="1:18" ht="16.5" customHeight="1">
      <c r="A320" s="4"/>
      <c r="B320" s="4"/>
      <c r="C320" s="34"/>
      <c r="D320" s="4"/>
      <c r="E320" s="4"/>
      <c r="F320" s="4"/>
      <c r="G320" s="4"/>
      <c r="H320" s="4"/>
      <c r="I320" s="4"/>
      <c r="J320" s="4"/>
      <c r="K320" s="4"/>
      <c r="L320" s="4"/>
      <c r="N320" s="4"/>
      <c r="O320" s="4"/>
      <c r="P320" s="4"/>
      <c r="Q320" s="4"/>
      <c r="R320" s="4"/>
    </row>
    <row r="321" spans="1:18" ht="16.5" customHeight="1">
      <c r="A321" s="4"/>
      <c r="B321" s="4"/>
      <c r="C321" s="34"/>
      <c r="D321" s="4"/>
      <c r="E321" s="4"/>
      <c r="F321" s="4"/>
      <c r="G321" s="4"/>
      <c r="H321" s="4"/>
      <c r="I321" s="4"/>
      <c r="J321" s="4"/>
      <c r="K321" s="4"/>
      <c r="L321" s="4"/>
      <c r="N321" s="4"/>
      <c r="O321" s="4"/>
      <c r="P321" s="4"/>
      <c r="Q321" s="4"/>
      <c r="R321" s="4"/>
    </row>
    <row r="322" spans="1:18" ht="16.5" customHeight="1">
      <c r="A322" s="4"/>
      <c r="B322" s="4"/>
      <c r="C322" s="34"/>
      <c r="D322" s="4"/>
      <c r="E322" s="4"/>
      <c r="F322" s="4"/>
      <c r="G322" s="4"/>
      <c r="H322" s="4"/>
      <c r="I322" s="4"/>
      <c r="J322" s="4"/>
      <c r="K322" s="4"/>
      <c r="L322" s="4"/>
      <c r="N322" s="4"/>
      <c r="O322" s="4"/>
      <c r="P322" s="4"/>
      <c r="Q322" s="4"/>
      <c r="R322" s="4"/>
    </row>
    <row r="323" spans="1:18" ht="16.5" customHeight="1">
      <c r="A323" s="4"/>
      <c r="B323" s="4"/>
      <c r="C323" s="34"/>
      <c r="D323" s="4"/>
      <c r="E323" s="4"/>
      <c r="F323" s="4"/>
      <c r="G323" s="4"/>
      <c r="H323" s="4"/>
      <c r="I323" s="4"/>
      <c r="J323" s="4"/>
      <c r="K323" s="4"/>
      <c r="L323" s="4"/>
      <c r="N323" s="4"/>
      <c r="O323" s="4"/>
      <c r="P323" s="4"/>
      <c r="Q323" s="4"/>
      <c r="R323" s="4"/>
    </row>
    <row r="324" spans="1:18" ht="16.5" customHeight="1">
      <c r="A324" s="4"/>
      <c r="B324" s="4"/>
      <c r="C324" s="34"/>
      <c r="D324" s="4"/>
      <c r="E324" s="4"/>
      <c r="F324" s="4"/>
      <c r="G324" s="4"/>
      <c r="H324" s="4"/>
      <c r="I324" s="4"/>
      <c r="J324" s="4"/>
      <c r="K324" s="4"/>
      <c r="L324" s="4"/>
      <c r="N324" s="4"/>
      <c r="O324" s="4"/>
      <c r="P324" s="4"/>
      <c r="Q324" s="4"/>
      <c r="R324" s="4"/>
    </row>
    <row r="325" spans="1:18" ht="16.5" customHeight="1">
      <c r="A325" s="4"/>
      <c r="B325" s="4"/>
      <c r="C325" s="34"/>
      <c r="D325" s="4"/>
      <c r="E325" s="4"/>
      <c r="F325" s="4"/>
      <c r="G325" s="4"/>
      <c r="H325" s="4"/>
      <c r="I325" s="4"/>
      <c r="J325" s="4"/>
      <c r="K325" s="4"/>
      <c r="L325" s="4"/>
      <c r="N325" s="4"/>
      <c r="O325" s="4"/>
      <c r="P325" s="4"/>
      <c r="Q325" s="4"/>
      <c r="R325" s="4"/>
    </row>
    <row r="326" spans="1:18" ht="16.5" customHeight="1">
      <c r="A326" s="4"/>
      <c r="B326" s="4"/>
      <c r="C326" s="34"/>
      <c r="D326" s="4"/>
      <c r="E326" s="4"/>
      <c r="F326" s="4"/>
      <c r="G326" s="4"/>
      <c r="H326" s="4"/>
      <c r="I326" s="4"/>
      <c r="J326" s="4"/>
      <c r="K326" s="4"/>
      <c r="L326" s="4"/>
      <c r="N326" s="4"/>
      <c r="O326" s="4"/>
      <c r="P326" s="4"/>
      <c r="Q326" s="4"/>
      <c r="R326" s="4"/>
    </row>
    <row r="327" spans="1:18" ht="16.5" customHeight="1">
      <c r="A327" s="4"/>
      <c r="B327" s="4"/>
      <c r="C327" s="34"/>
      <c r="D327" s="4"/>
      <c r="E327" s="4"/>
      <c r="F327" s="4"/>
      <c r="G327" s="4"/>
      <c r="H327" s="4"/>
      <c r="I327" s="4"/>
      <c r="J327" s="4"/>
      <c r="K327" s="4"/>
      <c r="L327" s="4"/>
      <c r="N327" s="4"/>
      <c r="O327" s="4"/>
      <c r="P327" s="4"/>
      <c r="Q327" s="4"/>
      <c r="R327" s="4"/>
    </row>
    <row r="328" spans="1:18" ht="16.5" customHeight="1">
      <c r="A328" s="4"/>
      <c r="B328" s="4"/>
      <c r="C328" s="34"/>
      <c r="D328" s="4"/>
      <c r="E328" s="4"/>
      <c r="F328" s="4"/>
      <c r="G328" s="4"/>
      <c r="H328" s="4"/>
      <c r="I328" s="4"/>
      <c r="J328" s="4"/>
      <c r="K328" s="4"/>
      <c r="L328" s="4"/>
      <c r="N328" s="4"/>
      <c r="O328" s="4"/>
      <c r="P328" s="4"/>
      <c r="Q328" s="4"/>
      <c r="R328" s="4"/>
    </row>
    <row r="329" spans="1:18" ht="16.5" customHeight="1">
      <c r="A329" s="4"/>
      <c r="B329" s="4"/>
      <c r="C329" s="34"/>
      <c r="D329" s="4"/>
      <c r="E329" s="4"/>
      <c r="F329" s="4"/>
      <c r="G329" s="4"/>
      <c r="H329" s="4"/>
      <c r="I329" s="4"/>
      <c r="J329" s="4"/>
      <c r="K329" s="4"/>
      <c r="L329" s="4"/>
      <c r="N329" s="4"/>
      <c r="O329" s="4"/>
      <c r="P329" s="4"/>
      <c r="Q329" s="4"/>
      <c r="R329" s="4"/>
    </row>
    <row r="330" spans="1:18" ht="16.5" customHeight="1">
      <c r="A330" s="4"/>
      <c r="B330" s="4"/>
      <c r="C330" s="34"/>
      <c r="D330" s="4"/>
      <c r="E330" s="4"/>
      <c r="F330" s="4"/>
      <c r="G330" s="4"/>
      <c r="H330" s="4"/>
      <c r="I330" s="4"/>
      <c r="J330" s="4"/>
      <c r="K330" s="4"/>
      <c r="L330" s="4"/>
      <c r="N330" s="4"/>
      <c r="O330" s="4"/>
      <c r="P330" s="4"/>
      <c r="Q330" s="4"/>
      <c r="R330" s="4"/>
    </row>
    <row r="331" spans="1:18" ht="16.5" customHeight="1">
      <c r="A331" s="4"/>
      <c r="B331" s="4"/>
      <c r="C331" s="34"/>
      <c r="D331" s="4"/>
      <c r="E331" s="4"/>
      <c r="F331" s="4"/>
      <c r="G331" s="4"/>
      <c r="H331" s="4"/>
      <c r="I331" s="4"/>
      <c r="J331" s="4"/>
      <c r="K331" s="4"/>
      <c r="L331" s="4"/>
      <c r="N331" s="4"/>
      <c r="O331" s="4"/>
      <c r="P331" s="4"/>
      <c r="Q331" s="4"/>
      <c r="R331" s="4"/>
    </row>
    <row r="332" spans="1:18" ht="16.5" customHeight="1">
      <c r="A332" s="4"/>
      <c r="B332" s="4"/>
      <c r="C332" s="34"/>
      <c r="D332" s="4"/>
      <c r="E332" s="4"/>
      <c r="F332" s="4"/>
      <c r="G332" s="4"/>
      <c r="H332" s="4"/>
      <c r="I332" s="4"/>
      <c r="J332" s="4"/>
      <c r="K332" s="4"/>
      <c r="L332" s="4"/>
      <c r="N332" s="4"/>
      <c r="O332" s="4"/>
      <c r="P332" s="4"/>
      <c r="Q332" s="4"/>
      <c r="R332" s="4"/>
    </row>
    <row r="333" spans="1:18" ht="16.5" customHeight="1">
      <c r="A333" s="4"/>
      <c r="B333" s="4"/>
      <c r="C333" s="34"/>
      <c r="D333" s="4"/>
      <c r="E333" s="4"/>
      <c r="F333" s="4"/>
      <c r="G333" s="4"/>
      <c r="H333" s="4"/>
      <c r="I333" s="4"/>
      <c r="J333" s="4"/>
      <c r="K333" s="4"/>
      <c r="L333" s="4"/>
      <c r="N333" s="4"/>
      <c r="O333" s="4"/>
      <c r="P333" s="4"/>
      <c r="Q333" s="4"/>
      <c r="R333" s="4"/>
    </row>
    <row r="334" spans="1:18" ht="16.5" customHeight="1">
      <c r="A334" s="4"/>
      <c r="B334" s="4"/>
      <c r="C334" s="34"/>
      <c r="D334" s="4"/>
      <c r="E334" s="4"/>
      <c r="F334" s="4"/>
      <c r="G334" s="4"/>
      <c r="H334" s="4"/>
      <c r="I334" s="4"/>
      <c r="J334" s="4"/>
      <c r="K334" s="4"/>
      <c r="L334" s="4"/>
      <c r="N334" s="4"/>
      <c r="O334" s="4"/>
      <c r="P334" s="4"/>
      <c r="Q334" s="4"/>
      <c r="R334" s="4"/>
    </row>
    <row r="335" spans="1:18" ht="16.5" customHeight="1">
      <c r="A335" s="4"/>
      <c r="B335" s="4"/>
      <c r="C335" s="34"/>
      <c r="D335" s="4"/>
      <c r="E335" s="4"/>
      <c r="F335" s="4"/>
      <c r="G335" s="4"/>
      <c r="H335" s="4"/>
      <c r="I335" s="4"/>
      <c r="J335" s="4"/>
      <c r="K335" s="4"/>
      <c r="L335" s="4"/>
      <c r="N335" s="4"/>
      <c r="O335" s="4"/>
      <c r="P335" s="4"/>
      <c r="Q335" s="4"/>
      <c r="R335" s="4"/>
    </row>
    <row r="336" spans="1:18" ht="16.5" customHeight="1">
      <c r="A336" s="4"/>
      <c r="B336" s="4"/>
      <c r="C336" s="34"/>
      <c r="D336" s="4"/>
      <c r="E336" s="4"/>
      <c r="F336" s="4"/>
      <c r="G336" s="4"/>
      <c r="H336" s="4"/>
      <c r="I336" s="4"/>
      <c r="J336" s="4"/>
      <c r="K336" s="4"/>
      <c r="L336" s="4"/>
      <c r="N336" s="4"/>
      <c r="O336" s="4"/>
      <c r="P336" s="4"/>
      <c r="Q336" s="4"/>
      <c r="R336" s="4"/>
    </row>
    <row r="337" spans="1:18" ht="16.5" customHeight="1">
      <c r="A337" s="4"/>
      <c r="B337" s="4"/>
      <c r="C337" s="34"/>
      <c r="D337" s="4"/>
      <c r="E337" s="4"/>
      <c r="F337" s="4"/>
      <c r="G337" s="4"/>
      <c r="H337" s="4"/>
      <c r="I337" s="4"/>
      <c r="J337" s="4"/>
      <c r="K337" s="4"/>
      <c r="L337" s="4"/>
      <c r="N337" s="4"/>
      <c r="O337" s="4"/>
      <c r="P337" s="4"/>
      <c r="Q337" s="4"/>
      <c r="R337" s="4"/>
    </row>
    <row r="338" spans="1:18" ht="16.5" customHeight="1">
      <c r="A338" s="4"/>
      <c r="B338" s="4"/>
      <c r="C338" s="34"/>
      <c r="D338" s="4"/>
      <c r="E338" s="4"/>
      <c r="F338" s="4"/>
      <c r="G338" s="4"/>
      <c r="H338" s="4"/>
      <c r="I338" s="4"/>
      <c r="J338" s="4"/>
      <c r="K338" s="4"/>
      <c r="L338" s="4"/>
      <c r="N338" s="4"/>
      <c r="O338" s="4"/>
      <c r="P338" s="4"/>
      <c r="Q338" s="4"/>
      <c r="R338" s="4"/>
    </row>
    <row r="339" spans="1:18" ht="16.5" customHeight="1">
      <c r="A339" s="4"/>
      <c r="B339" s="4"/>
      <c r="C339" s="34"/>
      <c r="D339" s="4"/>
      <c r="E339" s="4"/>
      <c r="F339" s="4"/>
      <c r="G339" s="4"/>
      <c r="H339" s="4"/>
      <c r="I339" s="4"/>
      <c r="J339" s="4"/>
      <c r="K339" s="4"/>
      <c r="L339" s="4"/>
      <c r="N339" s="4"/>
      <c r="O339" s="4"/>
      <c r="P339" s="4"/>
      <c r="Q339" s="4"/>
      <c r="R339" s="4"/>
    </row>
    <row r="340" spans="1:18" ht="16.5" customHeight="1">
      <c r="A340" s="4"/>
      <c r="B340" s="4"/>
      <c r="C340" s="34"/>
      <c r="D340" s="4"/>
      <c r="E340" s="4"/>
      <c r="F340" s="4"/>
      <c r="G340" s="4"/>
      <c r="H340" s="4"/>
      <c r="I340" s="4"/>
      <c r="J340" s="4"/>
      <c r="K340" s="4"/>
      <c r="L340" s="4"/>
      <c r="N340" s="4"/>
      <c r="O340" s="4"/>
      <c r="P340" s="4"/>
      <c r="Q340" s="4"/>
      <c r="R340" s="4"/>
    </row>
    <row r="341" spans="1:18" ht="16.5" customHeight="1">
      <c r="A341" s="4"/>
      <c r="B341" s="4"/>
      <c r="C341" s="34"/>
      <c r="D341" s="4"/>
      <c r="E341" s="4"/>
      <c r="F341" s="4"/>
      <c r="G341" s="4"/>
      <c r="H341" s="4"/>
      <c r="I341" s="4"/>
      <c r="J341" s="4"/>
      <c r="K341" s="4"/>
      <c r="L341" s="4"/>
      <c r="N341" s="4"/>
      <c r="O341" s="4"/>
      <c r="P341" s="4"/>
      <c r="Q341" s="4"/>
      <c r="R341" s="4"/>
    </row>
    <row r="342" spans="1:18" ht="16.5" customHeight="1">
      <c r="A342" s="4"/>
      <c r="B342" s="4"/>
      <c r="C342" s="34"/>
      <c r="D342" s="4"/>
      <c r="E342" s="4"/>
      <c r="F342" s="4"/>
      <c r="G342" s="4"/>
      <c r="H342" s="4"/>
      <c r="I342" s="4"/>
      <c r="J342" s="4"/>
      <c r="K342" s="4"/>
      <c r="L342" s="4"/>
      <c r="N342" s="4"/>
      <c r="O342" s="4"/>
      <c r="P342" s="4"/>
      <c r="Q342" s="4"/>
      <c r="R342" s="4"/>
    </row>
    <row r="343" spans="1:18" ht="16.5" customHeight="1">
      <c r="A343" s="4"/>
      <c r="B343" s="4"/>
      <c r="C343" s="34"/>
      <c r="D343" s="4"/>
      <c r="E343" s="4"/>
      <c r="F343" s="4"/>
      <c r="G343" s="4"/>
      <c r="H343" s="4"/>
      <c r="I343" s="4"/>
      <c r="J343" s="4"/>
      <c r="K343" s="4"/>
      <c r="L343" s="4"/>
      <c r="N343" s="4"/>
      <c r="O343" s="4"/>
      <c r="P343" s="4"/>
      <c r="Q343" s="4"/>
      <c r="R343" s="4"/>
    </row>
    <row r="344" spans="1:18" ht="16.5" customHeight="1">
      <c r="A344" s="4"/>
      <c r="B344" s="4"/>
      <c r="C344" s="34"/>
      <c r="D344" s="4"/>
      <c r="E344" s="4"/>
      <c r="F344" s="4"/>
      <c r="G344" s="4"/>
      <c r="H344" s="4"/>
      <c r="I344" s="4"/>
      <c r="J344" s="4"/>
      <c r="K344" s="4"/>
      <c r="L344" s="4"/>
      <c r="N344" s="4"/>
      <c r="O344" s="4"/>
      <c r="P344" s="4"/>
      <c r="Q344" s="4"/>
      <c r="R344" s="4"/>
    </row>
    <row r="345" spans="1:18" ht="16.5" customHeight="1">
      <c r="A345" s="4"/>
      <c r="B345" s="4"/>
      <c r="C345" s="34"/>
      <c r="D345" s="4"/>
      <c r="E345" s="4"/>
      <c r="F345" s="4"/>
      <c r="G345" s="4"/>
      <c r="H345" s="4"/>
      <c r="I345" s="4"/>
      <c r="J345" s="4"/>
      <c r="K345" s="4"/>
      <c r="L345" s="4"/>
      <c r="N345" s="4"/>
      <c r="O345" s="4"/>
      <c r="P345" s="4"/>
      <c r="Q345" s="4"/>
      <c r="R345" s="4"/>
    </row>
    <row r="346" spans="1:18" ht="16.5" customHeight="1">
      <c r="A346" s="4"/>
      <c r="B346" s="4"/>
      <c r="C346" s="34"/>
      <c r="D346" s="4"/>
      <c r="E346" s="4"/>
      <c r="F346" s="4"/>
      <c r="G346" s="4"/>
      <c r="H346" s="4"/>
      <c r="I346" s="4"/>
      <c r="J346" s="4"/>
      <c r="K346" s="4"/>
      <c r="L346" s="4"/>
      <c r="N346" s="4"/>
      <c r="O346" s="4"/>
      <c r="P346" s="4"/>
      <c r="Q346" s="4"/>
      <c r="R346" s="4"/>
    </row>
    <row r="347" spans="1:18" ht="16.5" customHeight="1">
      <c r="A347" s="4"/>
      <c r="B347" s="4"/>
      <c r="C347" s="34"/>
      <c r="D347" s="4"/>
      <c r="E347" s="4"/>
      <c r="F347" s="4"/>
      <c r="G347" s="4"/>
      <c r="H347" s="4"/>
      <c r="I347" s="4"/>
      <c r="J347" s="4"/>
      <c r="K347" s="4"/>
      <c r="L347" s="4"/>
      <c r="N347" s="4"/>
      <c r="O347" s="4"/>
      <c r="P347" s="4"/>
      <c r="Q347" s="4"/>
      <c r="R347" s="4"/>
    </row>
    <row r="348" spans="1:18" ht="16.5" customHeight="1">
      <c r="A348" s="4"/>
      <c r="B348" s="4"/>
      <c r="C348" s="34"/>
      <c r="D348" s="4"/>
      <c r="E348" s="4"/>
      <c r="F348" s="4"/>
      <c r="G348" s="4"/>
      <c r="H348" s="4"/>
      <c r="I348" s="4"/>
      <c r="J348" s="4"/>
      <c r="K348" s="4"/>
      <c r="L348" s="4"/>
      <c r="N348" s="4"/>
      <c r="O348" s="4"/>
      <c r="P348" s="4"/>
      <c r="Q348" s="4"/>
      <c r="R348" s="4"/>
    </row>
    <row r="349" spans="1:18" ht="16.5" customHeight="1">
      <c r="A349" s="4"/>
      <c r="B349" s="4"/>
      <c r="C349" s="34"/>
      <c r="D349" s="4"/>
      <c r="E349" s="4"/>
      <c r="F349" s="4"/>
      <c r="G349" s="4"/>
      <c r="H349" s="4"/>
      <c r="I349" s="4"/>
      <c r="J349" s="4"/>
      <c r="K349" s="4"/>
      <c r="L349" s="4"/>
      <c r="N349" s="4"/>
      <c r="O349" s="4"/>
      <c r="P349" s="4"/>
      <c r="Q349" s="4"/>
      <c r="R349" s="4"/>
    </row>
    <row r="350" spans="1:18" ht="16.5" customHeight="1">
      <c r="A350" s="4"/>
      <c r="B350" s="4"/>
      <c r="C350" s="34"/>
      <c r="D350" s="4"/>
      <c r="E350" s="4"/>
      <c r="F350" s="4"/>
      <c r="G350" s="4"/>
      <c r="H350" s="4"/>
      <c r="I350" s="4"/>
      <c r="J350" s="4"/>
      <c r="K350" s="4"/>
      <c r="L350" s="4"/>
      <c r="N350" s="4"/>
      <c r="O350" s="4"/>
      <c r="P350" s="4"/>
      <c r="Q350" s="4"/>
      <c r="R350" s="4"/>
    </row>
    <row r="351" spans="1:18" ht="16.5" customHeight="1">
      <c r="A351" s="4"/>
      <c r="B351" s="4"/>
      <c r="C351" s="34"/>
      <c r="D351" s="4"/>
      <c r="E351" s="4"/>
      <c r="F351" s="4"/>
      <c r="G351" s="4"/>
      <c r="H351" s="4"/>
      <c r="I351" s="4"/>
      <c r="J351" s="4"/>
      <c r="K351" s="4"/>
      <c r="L351" s="4"/>
      <c r="N351" s="4"/>
      <c r="O351" s="4"/>
      <c r="P351" s="4"/>
      <c r="Q351" s="4"/>
      <c r="R351" s="4"/>
    </row>
    <row r="352" spans="1:18" ht="16.5" customHeight="1">
      <c r="A352" s="4"/>
      <c r="B352" s="4"/>
      <c r="C352" s="34"/>
      <c r="D352" s="4"/>
      <c r="E352" s="4"/>
      <c r="F352" s="4"/>
      <c r="G352" s="4"/>
      <c r="H352" s="4"/>
      <c r="I352" s="4"/>
      <c r="J352" s="4"/>
      <c r="K352" s="4"/>
      <c r="L352" s="4"/>
      <c r="N352" s="4"/>
      <c r="O352" s="4"/>
      <c r="P352" s="4"/>
      <c r="Q352" s="4"/>
      <c r="R352" s="4"/>
    </row>
    <row r="353" spans="1:18" ht="16.5" customHeight="1">
      <c r="A353" s="4"/>
      <c r="B353" s="4"/>
      <c r="C353" s="34"/>
      <c r="D353" s="4"/>
      <c r="E353" s="4"/>
      <c r="F353" s="4"/>
      <c r="G353" s="4"/>
      <c r="H353" s="4"/>
      <c r="I353" s="4"/>
      <c r="J353" s="4"/>
      <c r="K353" s="4"/>
      <c r="L353" s="4"/>
      <c r="N353" s="4"/>
      <c r="O353" s="4"/>
      <c r="P353" s="4"/>
      <c r="Q353" s="4"/>
      <c r="R353" s="4"/>
    </row>
    <row r="354" spans="1:18" ht="16.5" customHeight="1">
      <c r="A354" s="4"/>
      <c r="B354" s="4"/>
      <c r="C354" s="34"/>
      <c r="D354" s="4"/>
      <c r="E354" s="4"/>
      <c r="F354" s="4"/>
      <c r="G354" s="4"/>
      <c r="H354" s="4"/>
      <c r="I354" s="4"/>
      <c r="J354" s="4"/>
      <c r="K354" s="4"/>
      <c r="L354" s="4"/>
      <c r="N354" s="4"/>
      <c r="O354" s="4"/>
      <c r="P354" s="4"/>
      <c r="Q354" s="4"/>
      <c r="R354" s="4"/>
    </row>
    <row r="355" spans="1:18" ht="16.5" customHeight="1">
      <c r="A355" s="4"/>
      <c r="B355" s="4"/>
      <c r="C355" s="34"/>
      <c r="D355" s="4"/>
      <c r="E355" s="4"/>
      <c r="F355" s="4"/>
      <c r="G355" s="4"/>
      <c r="H355" s="4"/>
      <c r="I355" s="4"/>
      <c r="J355" s="4"/>
      <c r="K355" s="4"/>
      <c r="L355" s="4"/>
      <c r="N355" s="4"/>
      <c r="O355" s="4"/>
      <c r="P355" s="4"/>
      <c r="Q355" s="4"/>
      <c r="R355" s="4"/>
    </row>
    <row r="356" spans="1:18" ht="16.5" customHeight="1">
      <c r="A356" s="4"/>
      <c r="B356" s="4"/>
      <c r="C356" s="34"/>
      <c r="D356" s="4"/>
      <c r="E356" s="4"/>
      <c r="F356" s="4"/>
      <c r="G356" s="4"/>
      <c r="H356" s="4"/>
      <c r="I356" s="4"/>
      <c r="J356" s="4"/>
      <c r="K356" s="4"/>
      <c r="L356" s="4"/>
      <c r="N356" s="4"/>
      <c r="O356" s="4"/>
      <c r="P356" s="4"/>
      <c r="Q356" s="4"/>
      <c r="R356" s="4"/>
    </row>
    <row r="357" spans="1:18" ht="16.5" customHeight="1">
      <c r="A357" s="4"/>
      <c r="B357" s="4"/>
      <c r="C357" s="34"/>
      <c r="D357" s="4"/>
      <c r="E357" s="4"/>
      <c r="F357" s="4"/>
      <c r="G357" s="4"/>
      <c r="H357" s="4"/>
      <c r="I357" s="4"/>
      <c r="J357" s="4"/>
      <c r="K357" s="4"/>
      <c r="L357" s="4"/>
      <c r="N357" s="4"/>
      <c r="O357" s="4"/>
      <c r="P357" s="4"/>
      <c r="Q357" s="4"/>
      <c r="R357" s="4"/>
    </row>
    <row r="358" spans="1:18" ht="16.5" customHeight="1">
      <c r="A358" s="4"/>
      <c r="B358" s="4"/>
      <c r="C358" s="34"/>
      <c r="D358" s="4"/>
      <c r="E358" s="4"/>
      <c r="F358" s="4"/>
      <c r="G358" s="4"/>
      <c r="H358" s="4"/>
      <c r="I358" s="4"/>
      <c r="J358" s="4"/>
      <c r="K358" s="4"/>
      <c r="L358" s="4"/>
      <c r="N358" s="4"/>
      <c r="O358" s="4"/>
      <c r="P358" s="4"/>
      <c r="Q358" s="4"/>
      <c r="R358" s="4"/>
    </row>
    <row r="359" spans="1:18" ht="16.5" customHeight="1">
      <c r="A359" s="4"/>
      <c r="B359" s="4"/>
      <c r="C359" s="34"/>
      <c r="D359" s="4"/>
      <c r="E359" s="4"/>
      <c r="F359" s="4"/>
      <c r="G359" s="4"/>
      <c r="H359" s="4"/>
      <c r="I359" s="4"/>
      <c r="J359" s="4"/>
      <c r="K359" s="4"/>
      <c r="L359" s="4"/>
      <c r="N359" s="4"/>
      <c r="O359" s="4"/>
      <c r="P359" s="4"/>
      <c r="Q359" s="4"/>
      <c r="R359" s="4"/>
    </row>
    <row r="360" spans="1:18" ht="16.5" customHeight="1">
      <c r="A360" s="4"/>
      <c r="B360" s="4"/>
      <c r="C360" s="34"/>
      <c r="D360" s="4"/>
      <c r="E360" s="4"/>
      <c r="F360" s="4"/>
      <c r="G360" s="4"/>
      <c r="H360" s="4"/>
      <c r="I360" s="4"/>
      <c r="J360" s="4"/>
      <c r="K360" s="4"/>
      <c r="L360" s="4"/>
      <c r="N360" s="4"/>
      <c r="O360" s="4"/>
      <c r="P360" s="4"/>
      <c r="Q360" s="4"/>
      <c r="R360" s="4"/>
    </row>
    <row r="361" spans="1:18" ht="16.5" customHeight="1">
      <c r="A361" s="4"/>
      <c r="B361" s="4"/>
      <c r="C361" s="34"/>
      <c r="D361" s="4"/>
      <c r="E361" s="4"/>
      <c r="F361" s="4"/>
      <c r="G361" s="4"/>
      <c r="H361" s="4"/>
      <c r="I361" s="4"/>
      <c r="J361" s="4"/>
      <c r="K361" s="4"/>
      <c r="L361" s="4"/>
      <c r="N361" s="4"/>
      <c r="O361" s="4"/>
      <c r="P361" s="4"/>
      <c r="Q361" s="4"/>
      <c r="R361" s="4"/>
    </row>
    <row r="362" spans="1:18" ht="16.5" customHeight="1">
      <c r="A362" s="4"/>
      <c r="B362" s="4"/>
      <c r="C362" s="34"/>
      <c r="D362" s="4"/>
      <c r="E362" s="4"/>
      <c r="F362" s="4"/>
      <c r="G362" s="4"/>
      <c r="H362" s="4"/>
      <c r="I362" s="4"/>
      <c r="J362" s="4"/>
      <c r="K362" s="4"/>
      <c r="L362" s="4"/>
      <c r="N362" s="4"/>
      <c r="O362" s="4"/>
      <c r="P362" s="4"/>
      <c r="Q362" s="4"/>
      <c r="R362" s="4"/>
    </row>
    <row r="363" spans="1:18" ht="16.5" customHeight="1">
      <c r="A363" s="4"/>
      <c r="B363" s="4"/>
      <c r="C363" s="34"/>
      <c r="D363" s="4"/>
      <c r="E363" s="4"/>
      <c r="F363" s="4"/>
      <c r="G363" s="4"/>
      <c r="H363" s="4"/>
      <c r="I363" s="4"/>
      <c r="J363" s="4"/>
      <c r="K363" s="4"/>
      <c r="L363" s="4"/>
      <c r="N363" s="4"/>
      <c r="O363" s="4"/>
      <c r="P363" s="4"/>
      <c r="Q363" s="4"/>
      <c r="R363" s="4"/>
    </row>
    <row r="364" spans="1:18" ht="16.5" customHeight="1">
      <c r="A364" s="4"/>
      <c r="B364" s="4"/>
      <c r="C364" s="34"/>
      <c r="D364" s="4"/>
      <c r="E364" s="4"/>
      <c r="F364" s="4"/>
      <c r="G364" s="4"/>
      <c r="H364" s="4"/>
      <c r="I364" s="4"/>
      <c r="J364" s="4"/>
      <c r="K364" s="4"/>
      <c r="L364" s="4"/>
      <c r="N364" s="4"/>
      <c r="O364" s="4"/>
      <c r="P364" s="4"/>
      <c r="Q364" s="4"/>
      <c r="R364" s="4"/>
    </row>
    <row r="365" spans="1:18" ht="16.5" customHeight="1">
      <c r="A365" s="4"/>
      <c r="B365" s="4"/>
      <c r="C365" s="34"/>
      <c r="D365" s="4"/>
      <c r="E365" s="4"/>
      <c r="F365" s="4"/>
      <c r="G365" s="4"/>
      <c r="H365" s="4"/>
      <c r="I365" s="4"/>
      <c r="J365" s="4"/>
      <c r="K365" s="4"/>
      <c r="L365" s="4"/>
      <c r="N365" s="4"/>
      <c r="O365" s="4"/>
      <c r="P365" s="4"/>
      <c r="Q365" s="4"/>
      <c r="R365" s="4"/>
    </row>
    <row r="366" spans="1:18" ht="16.5" customHeight="1">
      <c r="A366" s="4"/>
      <c r="B366" s="4"/>
      <c r="C366" s="34"/>
      <c r="D366" s="4"/>
      <c r="E366" s="4"/>
      <c r="F366" s="4"/>
      <c r="G366" s="4"/>
      <c r="H366" s="4"/>
      <c r="I366" s="4"/>
      <c r="J366" s="4"/>
      <c r="K366" s="4"/>
      <c r="L366" s="4"/>
      <c r="N366" s="4"/>
      <c r="O366" s="4"/>
      <c r="P366" s="4"/>
      <c r="Q366" s="4"/>
      <c r="R366" s="4"/>
    </row>
    <row r="367" spans="1:18" ht="16.5" customHeight="1">
      <c r="A367" s="4"/>
      <c r="B367" s="4"/>
      <c r="C367" s="34"/>
      <c r="D367" s="4"/>
      <c r="E367" s="4"/>
      <c r="F367" s="4"/>
      <c r="G367" s="4"/>
      <c r="H367" s="4"/>
      <c r="I367" s="4"/>
      <c r="J367" s="4"/>
      <c r="K367" s="4"/>
      <c r="L367" s="4"/>
      <c r="N367" s="4"/>
      <c r="O367" s="4"/>
      <c r="P367" s="4"/>
      <c r="Q367" s="4"/>
      <c r="R367" s="4"/>
    </row>
    <row r="368" spans="1:18" ht="16.5" customHeight="1">
      <c r="A368" s="4"/>
      <c r="B368" s="4"/>
      <c r="C368" s="34"/>
      <c r="D368" s="4"/>
      <c r="E368" s="4"/>
      <c r="F368" s="4"/>
      <c r="G368" s="4"/>
      <c r="H368" s="4"/>
      <c r="I368" s="4"/>
      <c r="J368" s="4"/>
      <c r="K368" s="4"/>
      <c r="L368" s="4"/>
      <c r="N368" s="4"/>
      <c r="O368" s="4"/>
      <c r="P368" s="4"/>
      <c r="Q368" s="4"/>
      <c r="R368" s="4"/>
    </row>
    <row r="369" spans="1:18" ht="16.5" customHeight="1">
      <c r="A369" s="4"/>
      <c r="B369" s="4"/>
      <c r="C369" s="34"/>
      <c r="D369" s="4"/>
      <c r="E369" s="4"/>
      <c r="F369" s="4"/>
      <c r="G369" s="4"/>
      <c r="H369" s="4"/>
      <c r="I369" s="4"/>
      <c r="J369" s="4"/>
      <c r="K369" s="4"/>
      <c r="L369" s="4"/>
      <c r="N369" s="4"/>
      <c r="O369" s="4"/>
      <c r="P369" s="4"/>
      <c r="Q369" s="4"/>
      <c r="R369" s="4"/>
    </row>
    <row r="370" spans="1:18" ht="16.5" customHeight="1">
      <c r="A370" s="4"/>
      <c r="B370" s="4"/>
      <c r="C370" s="34"/>
      <c r="D370" s="4"/>
      <c r="E370" s="4"/>
      <c r="F370" s="4"/>
      <c r="G370" s="4"/>
      <c r="H370" s="4"/>
      <c r="I370" s="4"/>
      <c r="J370" s="4"/>
      <c r="K370" s="4"/>
      <c r="L370" s="4"/>
      <c r="N370" s="4"/>
      <c r="O370" s="4"/>
      <c r="P370" s="4"/>
      <c r="Q370" s="4"/>
      <c r="R370" s="4"/>
    </row>
    <row r="371" spans="1:18" ht="16.5" customHeight="1">
      <c r="A371" s="4"/>
      <c r="B371" s="4"/>
      <c r="C371" s="34"/>
      <c r="D371" s="4"/>
      <c r="E371" s="4"/>
      <c r="F371" s="4"/>
      <c r="G371" s="4"/>
      <c r="H371" s="4"/>
      <c r="I371" s="4"/>
      <c r="J371" s="4"/>
      <c r="K371" s="4"/>
      <c r="L371" s="4"/>
      <c r="N371" s="4"/>
      <c r="O371" s="4"/>
      <c r="P371" s="4"/>
      <c r="Q371" s="4"/>
      <c r="R371" s="4"/>
    </row>
    <row r="372" spans="1:18" ht="16.5" customHeight="1">
      <c r="A372" s="4"/>
      <c r="B372" s="4"/>
      <c r="C372" s="34"/>
      <c r="D372" s="4"/>
      <c r="E372" s="4"/>
      <c r="F372" s="4"/>
      <c r="G372" s="4"/>
      <c r="H372" s="4"/>
      <c r="I372" s="4"/>
      <c r="J372" s="4"/>
      <c r="K372" s="4"/>
      <c r="L372" s="4"/>
      <c r="N372" s="4"/>
      <c r="O372" s="4"/>
      <c r="P372" s="4"/>
      <c r="Q372" s="4"/>
      <c r="R372" s="4"/>
    </row>
    <row r="373" spans="1:18" ht="16.5" customHeight="1">
      <c r="A373" s="4"/>
      <c r="B373" s="4"/>
      <c r="C373" s="34"/>
      <c r="D373" s="4"/>
      <c r="E373" s="4"/>
      <c r="F373" s="4"/>
      <c r="G373" s="4"/>
      <c r="H373" s="4"/>
      <c r="I373" s="4"/>
      <c r="J373" s="4"/>
      <c r="K373" s="4"/>
      <c r="L373" s="4"/>
      <c r="N373" s="4"/>
      <c r="O373" s="4"/>
      <c r="P373" s="4"/>
      <c r="Q373" s="4"/>
      <c r="R373" s="4"/>
    </row>
    <row r="374" spans="1:18" ht="16.5" customHeight="1">
      <c r="A374" s="4"/>
      <c r="B374" s="4"/>
      <c r="C374" s="34"/>
      <c r="D374" s="4"/>
      <c r="E374" s="4"/>
      <c r="F374" s="4"/>
      <c r="G374" s="4"/>
      <c r="H374" s="4"/>
      <c r="I374" s="4"/>
      <c r="J374" s="4"/>
      <c r="K374" s="4"/>
      <c r="L374" s="4"/>
      <c r="N374" s="4"/>
      <c r="O374" s="4"/>
      <c r="P374" s="4"/>
      <c r="Q374" s="4"/>
      <c r="R374" s="4"/>
    </row>
    <row r="375" spans="1:18" ht="16.5" customHeight="1">
      <c r="A375" s="4"/>
      <c r="B375" s="4"/>
      <c r="C375" s="34"/>
      <c r="D375" s="4"/>
      <c r="E375" s="4"/>
      <c r="F375" s="4"/>
      <c r="G375" s="4"/>
      <c r="H375" s="4"/>
      <c r="I375" s="4"/>
      <c r="J375" s="4"/>
      <c r="K375" s="4"/>
      <c r="L375" s="4"/>
      <c r="N375" s="4"/>
      <c r="O375" s="4"/>
      <c r="P375" s="4"/>
      <c r="Q375" s="4"/>
      <c r="R375" s="4"/>
    </row>
    <row r="376" spans="1:18" ht="16.5" customHeight="1">
      <c r="A376" s="4"/>
      <c r="B376" s="4"/>
      <c r="C376" s="34"/>
      <c r="D376" s="4"/>
      <c r="E376" s="4"/>
      <c r="F376" s="4"/>
      <c r="G376" s="4"/>
      <c r="H376" s="4"/>
      <c r="I376" s="4"/>
      <c r="J376" s="4"/>
      <c r="K376" s="4"/>
      <c r="L376" s="4"/>
      <c r="N376" s="4"/>
      <c r="O376" s="4"/>
      <c r="P376" s="4"/>
      <c r="Q376" s="4"/>
      <c r="R376" s="4"/>
    </row>
    <row r="377" spans="1:18" ht="16.5" customHeight="1">
      <c r="A377" s="4"/>
      <c r="B377" s="4"/>
      <c r="C377" s="34"/>
      <c r="D377" s="4"/>
      <c r="E377" s="4"/>
      <c r="F377" s="4"/>
      <c r="G377" s="4"/>
      <c r="H377" s="4"/>
      <c r="I377" s="4"/>
      <c r="J377" s="4"/>
      <c r="K377" s="4"/>
      <c r="L377" s="4"/>
      <c r="N377" s="4"/>
      <c r="O377" s="4"/>
      <c r="P377" s="4"/>
      <c r="Q377" s="4"/>
      <c r="R377" s="4"/>
    </row>
    <row r="378" spans="1:18" ht="16.5" customHeight="1">
      <c r="A378" s="4"/>
      <c r="B378" s="4"/>
      <c r="C378" s="34"/>
      <c r="D378" s="4"/>
      <c r="E378" s="4"/>
      <c r="F378" s="4"/>
      <c r="G378" s="4"/>
      <c r="H378" s="4"/>
      <c r="I378" s="4"/>
      <c r="J378" s="4"/>
      <c r="K378" s="4"/>
      <c r="L378" s="4"/>
      <c r="N378" s="4"/>
      <c r="O378" s="4"/>
      <c r="P378" s="4"/>
      <c r="Q378" s="4"/>
      <c r="R378" s="4"/>
    </row>
    <row r="379" spans="1:18" ht="16.5" customHeight="1">
      <c r="A379" s="4"/>
      <c r="B379" s="4"/>
      <c r="C379" s="34"/>
      <c r="D379" s="4"/>
      <c r="E379" s="4"/>
      <c r="F379" s="4"/>
      <c r="G379" s="4"/>
      <c r="H379" s="4"/>
      <c r="I379" s="4"/>
      <c r="J379" s="4"/>
      <c r="K379" s="4"/>
      <c r="L379" s="4"/>
      <c r="N379" s="4"/>
      <c r="O379" s="4"/>
      <c r="P379" s="4"/>
      <c r="Q379" s="4"/>
      <c r="R379" s="4"/>
    </row>
    <row r="380" spans="1:18" ht="16.5" customHeight="1">
      <c r="A380" s="4"/>
      <c r="B380" s="4"/>
      <c r="C380" s="34"/>
      <c r="D380" s="4"/>
      <c r="E380" s="4"/>
      <c r="F380" s="4"/>
      <c r="G380" s="4"/>
      <c r="H380" s="4"/>
      <c r="I380" s="4"/>
      <c r="J380" s="4"/>
      <c r="K380" s="4"/>
      <c r="L380" s="4"/>
      <c r="N380" s="4"/>
      <c r="O380" s="4"/>
      <c r="P380" s="4"/>
      <c r="Q380" s="4"/>
      <c r="R380" s="4"/>
    </row>
    <row r="381" spans="1:18" ht="16.5" customHeight="1">
      <c r="A381" s="4"/>
      <c r="B381" s="4"/>
      <c r="C381" s="34"/>
      <c r="D381" s="4"/>
      <c r="E381" s="4"/>
      <c r="F381" s="4"/>
      <c r="G381" s="4"/>
      <c r="H381" s="4"/>
      <c r="I381" s="4"/>
      <c r="J381" s="4"/>
      <c r="K381" s="4"/>
      <c r="L381" s="4"/>
      <c r="N381" s="4"/>
      <c r="O381" s="4"/>
      <c r="P381" s="4"/>
      <c r="Q381" s="4"/>
      <c r="R381" s="4"/>
    </row>
    <row r="382" spans="1:18" ht="16.5" customHeight="1">
      <c r="A382" s="4"/>
      <c r="B382" s="4"/>
      <c r="C382" s="34"/>
      <c r="D382" s="4"/>
      <c r="E382" s="4"/>
      <c r="F382" s="4"/>
      <c r="G382" s="4"/>
      <c r="H382" s="4"/>
      <c r="I382" s="4"/>
      <c r="J382" s="4"/>
      <c r="K382" s="4"/>
      <c r="L382" s="4"/>
      <c r="N382" s="4"/>
      <c r="O382" s="4"/>
      <c r="P382" s="4"/>
      <c r="Q382" s="4"/>
      <c r="R382" s="4"/>
    </row>
    <row r="383" spans="1:18" ht="16.5" customHeight="1">
      <c r="A383" s="4"/>
      <c r="B383" s="4"/>
      <c r="C383" s="34"/>
      <c r="D383" s="4"/>
      <c r="E383" s="4"/>
      <c r="F383" s="4"/>
      <c r="G383" s="4"/>
      <c r="H383" s="4"/>
      <c r="I383" s="4"/>
      <c r="J383" s="4"/>
      <c r="K383" s="4"/>
      <c r="L383" s="4"/>
      <c r="N383" s="4"/>
      <c r="O383" s="4"/>
      <c r="P383" s="4"/>
      <c r="Q383" s="4"/>
      <c r="R383" s="4"/>
    </row>
    <row r="384" spans="1:18" ht="16.5" customHeight="1">
      <c r="A384" s="4"/>
      <c r="B384" s="4"/>
      <c r="C384" s="34"/>
      <c r="D384" s="4"/>
      <c r="E384" s="4"/>
      <c r="F384" s="4"/>
      <c r="G384" s="4"/>
      <c r="H384" s="4"/>
      <c r="I384" s="4"/>
      <c r="J384" s="4"/>
      <c r="K384" s="4"/>
      <c r="L384" s="4"/>
      <c r="N384" s="4"/>
      <c r="O384" s="4"/>
      <c r="P384" s="4"/>
      <c r="Q384" s="4"/>
      <c r="R384" s="4"/>
    </row>
    <row r="385" spans="1:18" ht="16.5" customHeight="1">
      <c r="A385" s="4"/>
      <c r="B385" s="4"/>
      <c r="C385" s="34"/>
      <c r="D385" s="4"/>
      <c r="E385" s="4"/>
      <c r="F385" s="4"/>
      <c r="G385" s="4"/>
      <c r="H385" s="4"/>
      <c r="I385" s="4"/>
      <c r="J385" s="4"/>
      <c r="K385" s="4"/>
      <c r="L385" s="4"/>
      <c r="N385" s="4"/>
      <c r="O385" s="4"/>
      <c r="P385" s="4"/>
      <c r="Q385" s="4"/>
      <c r="R385" s="4"/>
    </row>
    <row r="386" spans="1:18" ht="16.5" customHeight="1">
      <c r="A386" s="4"/>
      <c r="B386" s="4"/>
      <c r="C386" s="34"/>
      <c r="D386" s="4"/>
      <c r="E386" s="4"/>
      <c r="F386" s="4"/>
      <c r="G386" s="4"/>
      <c r="H386" s="4"/>
      <c r="I386" s="4"/>
      <c r="J386" s="4"/>
      <c r="K386" s="4"/>
      <c r="L386" s="4"/>
      <c r="N386" s="4"/>
      <c r="O386" s="4"/>
      <c r="P386" s="4"/>
      <c r="Q386" s="4"/>
      <c r="R386" s="4"/>
    </row>
    <row r="387" spans="1:18" ht="16.5" customHeight="1">
      <c r="A387" s="4"/>
      <c r="B387" s="4"/>
      <c r="C387" s="34"/>
      <c r="D387" s="4"/>
      <c r="E387" s="4"/>
      <c r="F387" s="4"/>
      <c r="G387" s="4"/>
      <c r="H387" s="4"/>
      <c r="I387" s="4"/>
      <c r="J387" s="4"/>
      <c r="K387" s="4"/>
      <c r="L387" s="4"/>
      <c r="N387" s="4"/>
      <c r="O387" s="4"/>
      <c r="P387" s="4"/>
      <c r="Q387" s="4"/>
      <c r="R387" s="4"/>
    </row>
    <row r="388" spans="1:18" ht="16.5" customHeight="1">
      <c r="A388" s="4"/>
      <c r="B388" s="4"/>
      <c r="C388" s="34"/>
      <c r="D388" s="4"/>
      <c r="E388" s="4"/>
      <c r="F388" s="4"/>
      <c r="G388" s="4"/>
      <c r="H388" s="4"/>
      <c r="I388" s="4"/>
      <c r="J388" s="4"/>
      <c r="K388" s="4"/>
      <c r="L388" s="4"/>
      <c r="N388" s="4"/>
      <c r="O388" s="4"/>
      <c r="P388" s="4"/>
      <c r="Q388" s="4"/>
      <c r="R388" s="4"/>
    </row>
    <row r="389" spans="1:18" ht="16.5" customHeight="1">
      <c r="A389" s="4"/>
      <c r="B389" s="4"/>
      <c r="C389" s="34"/>
      <c r="D389" s="4"/>
      <c r="E389" s="4"/>
      <c r="F389" s="4"/>
      <c r="G389" s="4"/>
      <c r="H389" s="4"/>
      <c r="I389" s="4"/>
      <c r="J389" s="4"/>
      <c r="K389" s="4"/>
      <c r="L389" s="4"/>
      <c r="N389" s="4"/>
      <c r="O389" s="4"/>
      <c r="P389" s="4"/>
      <c r="Q389" s="4"/>
      <c r="R389" s="4"/>
    </row>
    <row r="390" spans="1:18" ht="16.5" customHeight="1">
      <c r="A390" s="4"/>
      <c r="B390" s="4"/>
      <c r="C390" s="34"/>
      <c r="D390" s="4"/>
      <c r="E390" s="4"/>
      <c r="F390" s="4"/>
      <c r="G390" s="4"/>
      <c r="H390" s="4"/>
      <c r="I390" s="4"/>
      <c r="J390" s="4"/>
      <c r="K390" s="4"/>
      <c r="L390" s="4"/>
      <c r="N390" s="4"/>
      <c r="O390" s="4"/>
      <c r="P390" s="4"/>
      <c r="Q390" s="4"/>
      <c r="R390" s="4"/>
    </row>
    <row r="391" spans="1:18" ht="16.5" customHeight="1">
      <c r="A391" s="4"/>
      <c r="B391" s="4"/>
      <c r="C391" s="34"/>
      <c r="D391" s="4"/>
      <c r="E391" s="4"/>
      <c r="F391" s="4"/>
      <c r="G391" s="4"/>
      <c r="H391" s="4"/>
      <c r="I391" s="4"/>
      <c r="J391" s="4"/>
      <c r="K391" s="4"/>
      <c r="L391" s="4"/>
      <c r="N391" s="4"/>
      <c r="O391" s="4"/>
      <c r="P391" s="4"/>
      <c r="Q391" s="4"/>
      <c r="R391" s="4"/>
    </row>
    <row r="392" spans="1:18" ht="16.5" customHeight="1">
      <c r="A392" s="4"/>
      <c r="B392" s="4"/>
      <c r="C392" s="34"/>
      <c r="D392" s="4"/>
      <c r="E392" s="4"/>
      <c r="F392" s="4"/>
      <c r="G392" s="4"/>
      <c r="H392" s="4"/>
      <c r="I392" s="4"/>
      <c r="J392" s="4"/>
      <c r="K392" s="4"/>
      <c r="L392" s="4"/>
      <c r="N392" s="4"/>
      <c r="O392" s="4"/>
      <c r="P392" s="4"/>
      <c r="Q392" s="4"/>
      <c r="R392" s="4"/>
    </row>
    <row r="393" spans="1:18" ht="16.5" customHeight="1">
      <c r="A393" s="4"/>
      <c r="B393" s="4"/>
      <c r="C393" s="34"/>
      <c r="D393" s="4"/>
      <c r="E393" s="4"/>
      <c r="F393" s="4"/>
      <c r="G393" s="4"/>
      <c r="H393" s="4"/>
      <c r="I393" s="4"/>
      <c r="J393" s="4"/>
      <c r="K393" s="4"/>
      <c r="L393" s="4"/>
      <c r="N393" s="4"/>
      <c r="O393" s="4"/>
      <c r="P393" s="4"/>
      <c r="Q393" s="4"/>
      <c r="R393" s="4"/>
    </row>
    <row r="394" spans="1:18" ht="16.5" customHeight="1">
      <c r="A394" s="4"/>
      <c r="B394" s="4"/>
      <c r="C394" s="34"/>
      <c r="D394" s="4"/>
      <c r="E394" s="4"/>
      <c r="F394" s="4"/>
      <c r="G394" s="4"/>
      <c r="H394" s="4"/>
      <c r="I394" s="4"/>
      <c r="J394" s="4"/>
      <c r="K394" s="4"/>
      <c r="L394" s="4"/>
      <c r="N394" s="4"/>
      <c r="O394" s="4"/>
      <c r="P394" s="4"/>
      <c r="Q394" s="4"/>
      <c r="R394" s="4"/>
    </row>
    <row r="395" spans="1:18" ht="16.5" customHeight="1">
      <c r="A395" s="4"/>
      <c r="B395" s="4"/>
      <c r="C395" s="34"/>
      <c r="D395" s="4"/>
      <c r="E395" s="4"/>
      <c r="F395" s="4"/>
      <c r="G395" s="4"/>
      <c r="H395" s="4"/>
      <c r="I395" s="4"/>
      <c r="J395" s="4"/>
      <c r="K395" s="4"/>
      <c r="L395" s="4"/>
      <c r="N395" s="4"/>
      <c r="O395" s="4"/>
      <c r="P395" s="4"/>
      <c r="Q395" s="4"/>
      <c r="R395" s="4"/>
    </row>
    <row r="396" spans="1:18" ht="16.5" customHeight="1">
      <c r="A396" s="4"/>
      <c r="B396" s="4"/>
      <c r="C396" s="34"/>
      <c r="D396" s="4"/>
      <c r="E396" s="4"/>
      <c r="F396" s="4"/>
      <c r="G396" s="4"/>
      <c r="H396" s="4"/>
      <c r="I396" s="4"/>
      <c r="J396" s="4"/>
      <c r="K396" s="4"/>
      <c r="L396" s="4"/>
      <c r="N396" s="4"/>
      <c r="O396" s="4"/>
      <c r="P396" s="4"/>
      <c r="Q396" s="4"/>
      <c r="R396" s="4"/>
    </row>
    <row r="397" spans="1:18" ht="16.5" customHeight="1">
      <c r="A397" s="4"/>
      <c r="B397" s="4"/>
      <c r="C397" s="34"/>
      <c r="D397" s="4"/>
      <c r="E397" s="4"/>
      <c r="F397" s="4"/>
      <c r="G397" s="4"/>
      <c r="H397" s="4"/>
      <c r="I397" s="4"/>
      <c r="J397" s="4"/>
      <c r="K397" s="4"/>
      <c r="L397" s="4"/>
      <c r="N397" s="4"/>
      <c r="O397" s="4"/>
      <c r="P397" s="4"/>
      <c r="Q397" s="4"/>
      <c r="R397" s="4"/>
    </row>
    <row r="398" spans="1:18" ht="16.5" customHeight="1">
      <c r="A398" s="4"/>
      <c r="B398" s="4"/>
      <c r="C398" s="34"/>
      <c r="D398" s="4"/>
      <c r="E398" s="4"/>
      <c r="F398" s="4"/>
      <c r="G398" s="4"/>
      <c r="H398" s="4"/>
      <c r="I398" s="4"/>
      <c r="J398" s="4"/>
      <c r="K398" s="4"/>
      <c r="L398" s="4"/>
      <c r="N398" s="4"/>
      <c r="O398" s="4"/>
      <c r="P398" s="4"/>
      <c r="Q398" s="4"/>
      <c r="R398" s="4"/>
    </row>
    <row r="399" spans="1:18" ht="16.5" customHeight="1">
      <c r="A399" s="4"/>
      <c r="B399" s="4"/>
      <c r="C399" s="34"/>
      <c r="D399" s="4"/>
      <c r="E399" s="4"/>
      <c r="F399" s="4"/>
      <c r="G399" s="4"/>
      <c r="H399" s="4"/>
      <c r="I399" s="4"/>
      <c r="J399" s="4"/>
      <c r="K399" s="4"/>
      <c r="L399" s="4"/>
      <c r="N399" s="4"/>
      <c r="O399" s="4"/>
      <c r="P399" s="4"/>
      <c r="Q399" s="4"/>
      <c r="R399" s="4"/>
    </row>
    <row r="400" spans="1:18" ht="16.5" customHeight="1">
      <c r="A400" s="4"/>
      <c r="B400" s="4"/>
      <c r="C400" s="34"/>
      <c r="D400" s="4"/>
      <c r="E400" s="4"/>
      <c r="F400" s="4"/>
      <c r="G400" s="4"/>
      <c r="H400" s="4"/>
      <c r="I400" s="4"/>
      <c r="J400" s="4"/>
      <c r="K400" s="4"/>
      <c r="L400" s="4"/>
      <c r="N400" s="4"/>
      <c r="O400" s="4"/>
      <c r="P400" s="4"/>
      <c r="Q400" s="4"/>
      <c r="R400" s="4"/>
    </row>
    <row r="401" spans="1:18" ht="16.5" customHeight="1">
      <c r="A401" s="4"/>
      <c r="B401" s="4"/>
      <c r="C401" s="34"/>
      <c r="D401" s="4"/>
      <c r="E401" s="4"/>
      <c r="F401" s="4"/>
      <c r="G401" s="4"/>
      <c r="H401" s="4"/>
      <c r="I401" s="4"/>
      <c r="J401" s="4"/>
      <c r="K401" s="4"/>
      <c r="L401" s="4"/>
      <c r="N401" s="4"/>
      <c r="O401" s="4"/>
      <c r="P401" s="4"/>
      <c r="Q401" s="4"/>
      <c r="R401" s="4"/>
    </row>
    <row r="402" spans="1:18" ht="16.5" customHeight="1">
      <c r="A402" s="4"/>
      <c r="B402" s="4"/>
      <c r="C402" s="34"/>
      <c r="D402" s="4"/>
      <c r="E402" s="4"/>
      <c r="F402" s="4"/>
      <c r="G402" s="4"/>
      <c r="H402" s="4"/>
      <c r="I402" s="4"/>
      <c r="J402" s="4"/>
      <c r="K402" s="4"/>
      <c r="L402" s="4"/>
      <c r="N402" s="4"/>
      <c r="O402" s="4"/>
      <c r="P402" s="4"/>
      <c r="Q402" s="4"/>
      <c r="R402" s="4"/>
    </row>
    <row r="403" spans="1:18" ht="16.5" customHeight="1">
      <c r="A403" s="4"/>
      <c r="B403" s="4"/>
      <c r="C403" s="34"/>
      <c r="D403" s="4"/>
      <c r="E403" s="4"/>
      <c r="F403" s="4"/>
      <c r="G403" s="4"/>
      <c r="H403" s="4"/>
      <c r="I403" s="4"/>
      <c r="J403" s="4"/>
      <c r="K403" s="4"/>
      <c r="L403" s="4"/>
      <c r="N403" s="4"/>
      <c r="O403" s="4"/>
      <c r="P403" s="4"/>
      <c r="Q403" s="4"/>
      <c r="R403" s="4"/>
    </row>
    <row r="404" spans="1:18" ht="16.5" customHeight="1">
      <c r="A404" s="4"/>
      <c r="B404" s="4"/>
      <c r="C404" s="34"/>
      <c r="D404" s="4"/>
      <c r="E404" s="4"/>
      <c r="F404" s="4"/>
      <c r="G404" s="4"/>
      <c r="H404" s="4"/>
      <c r="I404" s="4"/>
      <c r="J404" s="4"/>
      <c r="K404" s="4"/>
      <c r="L404" s="4"/>
      <c r="N404" s="4"/>
      <c r="O404" s="4"/>
      <c r="P404" s="4"/>
      <c r="Q404" s="4"/>
      <c r="R404" s="4"/>
    </row>
    <row r="405" spans="1:18" ht="16.5" customHeight="1">
      <c r="A405" s="4"/>
      <c r="B405" s="4"/>
      <c r="C405" s="34"/>
      <c r="D405" s="4"/>
      <c r="E405" s="4"/>
      <c r="F405" s="4"/>
      <c r="G405" s="4"/>
      <c r="H405" s="4"/>
      <c r="I405" s="4"/>
      <c r="J405" s="4"/>
      <c r="K405" s="4"/>
      <c r="L405" s="4"/>
      <c r="N405" s="4"/>
      <c r="O405" s="4"/>
      <c r="P405" s="4"/>
      <c r="Q405" s="4"/>
      <c r="R405" s="4"/>
    </row>
    <row r="406" spans="1:18" ht="16.5" customHeight="1">
      <c r="A406" s="4"/>
      <c r="B406" s="4"/>
      <c r="C406" s="34"/>
      <c r="D406" s="4"/>
      <c r="E406" s="4"/>
      <c r="F406" s="4"/>
      <c r="G406" s="4"/>
      <c r="H406" s="4"/>
      <c r="I406" s="4"/>
      <c r="J406" s="4"/>
      <c r="K406" s="4"/>
      <c r="L406" s="4"/>
      <c r="N406" s="4"/>
      <c r="O406" s="4"/>
      <c r="P406" s="4"/>
      <c r="Q406" s="4"/>
      <c r="R406" s="4"/>
    </row>
    <row r="407" spans="1:18" ht="16.5" customHeight="1">
      <c r="A407" s="4"/>
      <c r="B407" s="4"/>
      <c r="C407" s="34"/>
      <c r="D407" s="4"/>
      <c r="E407" s="4"/>
      <c r="F407" s="4"/>
      <c r="G407" s="4"/>
      <c r="H407" s="4"/>
      <c r="I407" s="4"/>
      <c r="J407" s="4"/>
      <c r="K407" s="4"/>
      <c r="L407" s="4"/>
      <c r="N407" s="4"/>
      <c r="O407" s="4"/>
      <c r="P407" s="4"/>
      <c r="Q407" s="4"/>
      <c r="R407" s="4"/>
    </row>
    <row r="408" spans="1:18" ht="16.5" customHeight="1">
      <c r="A408" s="4"/>
      <c r="B408" s="4"/>
      <c r="C408" s="34"/>
      <c r="D408" s="4"/>
      <c r="E408" s="4"/>
      <c r="F408" s="4"/>
      <c r="G408" s="4"/>
      <c r="H408" s="4"/>
      <c r="I408" s="4"/>
      <c r="J408" s="4"/>
      <c r="K408" s="4"/>
      <c r="L408" s="4"/>
      <c r="N408" s="4"/>
      <c r="O408" s="4"/>
      <c r="P408" s="4"/>
      <c r="Q408" s="4"/>
      <c r="R408" s="4"/>
    </row>
    <row r="409" spans="1:18" ht="16.5" customHeight="1">
      <c r="A409" s="4"/>
      <c r="B409" s="4"/>
      <c r="C409" s="34"/>
      <c r="D409" s="4"/>
      <c r="E409" s="4"/>
      <c r="F409" s="4"/>
      <c r="G409" s="4"/>
      <c r="H409" s="4"/>
      <c r="I409" s="4"/>
      <c r="J409" s="4"/>
      <c r="K409" s="4"/>
      <c r="L409" s="4"/>
      <c r="N409" s="4"/>
      <c r="O409" s="4"/>
      <c r="P409" s="4"/>
      <c r="Q409" s="4"/>
      <c r="R409" s="4"/>
    </row>
    <row r="410" spans="1:18" ht="16.5" customHeight="1">
      <c r="A410" s="4"/>
      <c r="B410" s="4"/>
      <c r="C410" s="34"/>
      <c r="D410" s="4"/>
      <c r="E410" s="4"/>
      <c r="F410" s="4"/>
      <c r="G410" s="4"/>
      <c r="H410" s="4"/>
      <c r="I410" s="4"/>
      <c r="J410" s="4"/>
      <c r="K410" s="4"/>
      <c r="L410" s="4"/>
      <c r="N410" s="4"/>
      <c r="O410" s="4"/>
      <c r="P410" s="4"/>
      <c r="Q410" s="4"/>
      <c r="R410" s="4"/>
    </row>
    <row r="411" spans="1:18" ht="16.5" customHeight="1">
      <c r="A411" s="4"/>
      <c r="B411" s="4"/>
      <c r="C411" s="34"/>
      <c r="D411" s="4"/>
      <c r="E411" s="4"/>
      <c r="F411" s="4"/>
      <c r="G411" s="4"/>
      <c r="H411" s="4"/>
      <c r="I411" s="4"/>
      <c r="J411" s="4"/>
      <c r="K411" s="4"/>
      <c r="L411" s="4"/>
      <c r="N411" s="4"/>
      <c r="O411" s="4"/>
      <c r="P411" s="4"/>
      <c r="Q411" s="4"/>
      <c r="R411" s="4"/>
    </row>
    <row r="412" spans="1:18" ht="16.5" customHeight="1">
      <c r="A412" s="4"/>
      <c r="B412" s="4"/>
      <c r="C412" s="34"/>
      <c r="D412" s="4"/>
      <c r="E412" s="4"/>
      <c r="F412" s="4"/>
      <c r="G412" s="4"/>
      <c r="H412" s="4"/>
      <c r="I412" s="4"/>
      <c r="J412" s="4"/>
      <c r="K412" s="4"/>
      <c r="L412" s="4"/>
      <c r="N412" s="4"/>
      <c r="O412" s="4"/>
      <c r="P412" s="4"/>
      <c r="Q412" s="4"/>
      <c r="R412" s="4"/>
    </row>
    <row r="413" spans="1:18" ht="16.5" customHeight="1">
      <c r="A413" s="4"/>
      <c r="B413" s="4"/>
      <c r="C413" s="34"/>
      <c r="D413" s="4"/>
      <c r="E413" s="4"/>
      <c r="F413" s="4"/>
      <c r="G413" s="4"/>
      <c r="H413" s="4"/>
      <c r="I413" s="4"/>
      <c r="J413" s="4"/>
      <c r="K413" s="4"/>
      <c r="L413" s="4"/>
      <c r="N413" s="4"/>
      <c r="O413" s="4"/>
      <c r="P413" s="4"/>
      <c r="Q413" s="4"/>
      <c r="R413" s="4"/>
    </row>
    <row r="414" spans="1:18" ht="16.5" customHeight="1">
      <c r="A414" s="4"/>
      <c r="B414" s="4"/>
      <c r="C414" s="34"/>
      <c r="D414" s="4"/>
      <c r="E414" s="4"/>
      <c r="F414" s="4"/>
      <c r="G414" s="4"/>
      <c r="H414" s="4"/>
      <c r="I414" s="4"/>
      <c r="J414" s="4"/>
      <c r="K414" s="4"/>
      <c r="L414" s="4"/>
      <c r="N414" s="4"/>
      <c r="O414" s="4"/>
      <c r="P414" s="4"/>
      <c r="Q414" s="4"/>
      <c r="R414" s="4"/>
    </row>
    <row r="415" spans="1:18" ht="16.5" customHeight="1">
      <c r="A415" s="4"/>
      <c r="B415" s="4"/>
      <c r="C415" s="34"/>
      <c r="D415" s="4"/>
      <c r="E415" s="4"/>
      <c r="F415" s="4"/>
      <c r="G415" s="4"/>
      <c r="H415" s="4"/>
      <c r="I415" s="4"/>
      <c r="J415" s="4"/>
      <c r="K415" s="4"/>
      <c r="L415" s="4"/>
      <c r="N415" s="4"/>
      <c r="O415" s="4"/>
      <c r="P415" s="4"/>
      <c r="Q415" s="4"/>
      <c r="R415" s="4"/>
    </row>
    <row r="416" spans="1:18" ht="16.5" customHeight="1">
      <c r="A416" s="4"/>
      <c r="B416" s="4"/>
      <c r="C416" s="34"/>
      <c r="D416" s="4"/>
      <c r="E416" s="4"/>
      <c r="F416" s="4"/>
      <c r="G416" s="4"/>
      <c r="H416" s="4"/>
      <c r="I416" s="4"/>
      <c r="J416" s="4"/>
      <c r="K416" s="4"/>
      <c r="L416" s="4"/>
      <c r="N416" s="4"/>
      <c r="O416" s="4"/>
      <c r="P416" s="4"/>
      <c r="Q416" s="4"/>
      <c r="R416" s="4"/>
    </row>
    <row r="417" spans="1:18" ht="16.5" customHeight="1">
      <c r="A417" s="4"/>
      <c r="B417" s="4"/>
      <c r="C417" s="34"/>
      <c r="D417" s="4"/>
      <c r="E417" s="4"/>
      <c r="F417" s="4"/>
      <c r="G417" s="4"/>
      <c r="H417" s="4"/>
      <c r="I417" s="4"/>
      <c r="J417" s="4"/>
      <c r="K417" s="4"/>
      <c r="L417" s="4"/>
      <c r="N417" s="4"/>
      <c r="O417" s="4"/>
      <c r="P417" s="4"/>
      <c r="Q417" s="4"/>
      <c r="R417" s="4"/>
    </row>
    <row r="418" spans="1:18" ht="16.5" customHeight="1">
      <c r="A418" s="4"/>
      <c r="B418" s="4"/>
      <c r="C418" s="34"/>
      <c r="D418" s="4"/>
      <c r="E418" s="4"/>
      <c r="F418" s="4"/>
      <c r="G418" s="4"/>
      <c r="H418" s="4"/>
      <c r="I418" s="4"/>
      <c r="J418" s="4"/>
      <c r="K418" s="4"/>
      <c r="L418" s="4"/>
      <c r="N418" s="4"/>
      <c r="O418" s="4"/>
      <c r="P418" s="4"/>
      <c r="Q418" s="4"/>
      <c r="R418" s="4"/>
    </row>
    <row r="419" spans="1:18" ht="16.5" customHeight="1">
      <c r="A419" s="4"/>
      <c r="B419" s="4"/>
      <c r="C419" s="34"/>
      <c r="D419" s="4"/>
      <c r="E419" s="4"/>
      <c r="F419" s="4"/>
      <c r="G419" s="4"/>
      <c r="H419" s="4"/>
      <c r="I419" s="4"/>
      <c r="J419" s="4"/>
      <c r="K419" s="4"/>
      <c r="L419" s="4"/>
      <c r="N419" s="4"/>
      <c r="O419" s="4"/>
      <c r="P419" s="4"/>
      <c r="Q419" s="4"/>
      <c r="R419" s="4"/>
    </row>
    <row r="420" spans="1:18" ht="16.5" customHeight="1">
      <c r="A420" s="4"/>
      <c r="B420" s="4"/>
      <c r="C420" s="34"/>
      <c r="D420" s="4"/>
      <c r="E420" s="4"/>
      <c r="F420" s="4"/>
      <c r="G420" s="4"/>
      <c r="H420" s="4"/>
      <c r="I420" s="4"/>
      <c r="J420" s="4"/>
      <c r="K420" s="4"/>
      <c r="L420" s="4"/>
      <c r="N420" s="4"/>
      <c r="O420" s="4"/>
      <c r="P420" s="4"/>
      <c r="Q420" s="4"/>
      <c r="R420" s="4"/>
    </row>
    <row r="421" spans="1:18" ht="16.5" customHeight="1">
      <c r="A421" s="4"/>
      <c r="B421" s="4"/>
      <c r="C421" s="34"/>
      <c r="D421" s="4"/>
      <c r="E421" s="4"/>
      <c r="F421" s="4"/>
      <c r="G421" s="4"/>
      <c r="H421" s="4"/>
      <c r="I421" s="4"/>
      <c r="J421" s="4"/>
      <c r="K421" s="4"/>
      <c r="L421" s="4"/>
      <c r="N421" s="4"/>
      <c r="O421" s="4"/>
      <c r="P421" s="4"/>
      <c r="Q421" s="4"/>
      <c r="R421" s="4"/>
    </row>
    <row r="422" spans="1:18" ht="16.5" customHeight="1">
      <c r="A422" s="4"/>
      <c r="B422" s="4"/>
      <c r="C422" s="34"/>
      <c r="D422" s="4"/>
      <c r="E422" s="4"/>
      <c r="F422" s="4"/>
      <c r="G422" s="4"/>
      <c r="H422" s="4"/>
      <c r="I422" s="4"/>
      <c r="J422" s="4"/>
      <c r="K422" s="4"/>
      <c r="L422" s="4"/>
      <c r="N422" s="4"/>
      <c r="O422" s="4"/>
      <c r="P422" s="4"/>
      <c r="Q422" s="4"/>
      <c r="R422" s="4"/>
    </row>
    <row r="423" spans="1:18" ht="16.5" customHeight="1">
      <c r="A423" s="4"/>
      <c r="B423" s="4"/>
      <c r="C423" s="34"/>
      <c r="D423" s="4"/>
      <c r="E423" s="4"/>
      <c r="F423" s="4"/>
      <c r="G423" s="4"/>
      <c r="H423" s="4"/>
      <c r="I423" s="4"/>
      <c r="J423" s="4"/>
      <c r="K423" s="4"/>
      <c r="L423" s="4"/>
      <c r="N423" s="4"/>
      <c r="O423" s="4"/>
      <c r="P423" s="4"/>
      <c r="Q423" s="4"/>
      <c r="R423" s="4"/>
    </row>
    <row r="424" spans="1:18" ht="16.5" customHeight="1">
      <c r="A424" s="4"/>
      <c r="B424" s="4"/>
      <c r="C424" s="34"/>
      <c r="D424" s="4"/>
      <c r="E424" s="4"/>
      <c r="F424" s="4"/>
      <c r="G424" s="4"/>
      <c r="H424" s="4"/>
      <c r="I424" s="4"/>
      <c r="J424" s="4"/>
      <c r="K424" s="4"/>
      <c r="L424" s="4"/>
      <c r="N424" s="4"/>
      <c r="O424" s="4"/>
      <c r="P424" s="4"/>
      <c r="Q424" s="4"/>
      <c r="R424" s="4"/>
    </row>
    <row r="425" spans="1:18" ht="16.5" customHeight="1">
      <c r="A425" s="4"/>
      <c r="B425" s="4"/>
      <c r="C425" s="34"/>
      <c r="D425" s="4"/>
      <c r="E425" s="4"/>
      <c r="F425" s="4"/>
      <c r="G425" s="4"/>
      <c r="H425" s="4"/>
      <c r="I425" s="4"/>
      <c r="J425" s="4"/>
      <c r="K425" s="4"/>
      <c r="L425" s="4"/>
      <c r="N425" s="4"/>
      <c r="O425" s="4"/>
      <c r="P425" s="4"/>
      <c r="Q425" s="4"/>
      <c r="R425" s="4"/>
    </row>
    <row r="426" spans="1:18" ht="16.5" customHeight="1">
      <c r="A426" s="4"/>
      <c r="B426" s="4"/>
      <c r="C426" s="34"/>
      <c r="D426" s="4"/>
      <c r="E426" s="4"/>
      <c r="F426" s="4"/>
      <c r="G426" s="4"/>
      <c r="H426" s="4"/>
      <c r="I426" s="4"/>
      <c r="J426" s="4"/>
      <c r="K426" s="4"/>
      <c r="L426" s="4"/>
      <c r="N426" s="4"/>
      <c r="O426" s="4"/>
      <c r="P426" s="4"/>
      <c r="Q426" s="4"/>
      <c r="R426" s="4"/>
    </row>
    <row r="427" spans="1:18" ht="16.5" customHeight="1">
      <c r="A427" s="4"/>
      <c r="B427" s="4"/>
      <c r="C427" s="34"/>
      <c r="D427" s="4"/>
      <c r="E427" s="4"/>
      <c r="F427" s="4"/>
      <c r="G427" s="4"/>
      <c r="H427" s="4"/>
      <c r="I427" s="4"/>
      <c r="J427" s="4"/>
      <c r="K427" s="4"/>
      <c r="L427" s="4"/>
      <c r="N427" s="4"/>
      <c r="O427" s="4"/>
      <c r="P427" s="4"/>
      <c r="Q427" s="4"/>
      <c r="R427" s="4"/>
    </row>
    <row r="428" spans="1:18" ht="16.5" customHeight="1">
      <c r="A428" s="4"/>
      <c r="B428" s="4"/>
      <c r="C428" s="34"/>
      <c r="D428" s="4"/>
      <c r="E428" s="4"/>
      <c r="F428" s="4"/>
      <c r="G428" s="4"/>
      <c r="H428" s="4"/>
      <c r="I428" s="4"/>
      <c r="J428" s="4"/>
      <c r="K428" s="4"/>
      <c r="L428" s="4"/>
      <c r="N428" s="4"/>
      <c r="O428" s="4"/>
      <c r="P428" s="4"/>
      <c r="Q428" s="4"/>
      <c r="R428" s="4"/>
    </row>
    <row r="429" spans="1:18" ht="16.5" customHeight="1">
      <c r="A429" s="4"/>
      <c r="B429" s="4"/>
      <c r="C429" s="34"/>
      <c r="D429" s="4"/>
      <c r="E429" s="4"/>
      <c r="F429" s="4"/>
      <c r="G429" s="4"/>
      <c r="H429" s="4"/>
      <c r="I429" s="4"/>
      <c r="J429" s="4"/>
      <c r="K429" s="4"/>
      <c r="L429" s="4"/>
      <c r="N429" s="4"/>
      <c r="O429" s="4"/>
      <c r="P429" s="4"/>
      <c r="Q429" s="4"/>
      <c r="R429" s="4"/>
    </row>
    <row r="430" spans="1:18" ht="16.5" customHeight="1">
      <c r="A430" s="4"/>
      <c r="B430" s="4"/>
      <c r="C430" s="34"/>
      <c r="D430" s="4"/>
      <c r="E430" s="4"/>
      <c r="F430" s="4"/>
      <c r="G430" s="4"/>
      <c r="H430" s="4"/>
      <c r="I430" s="4"/>
      <c r="J430" s="4"/>
      <c r="K430" s="4"/>
      <c r="L430" s="4"/>
      <c r="N430" s="4"/>
      <c r="O430" s="4"/>
      <c r="P430" s="4"/>
      <c r="Q430" s="4"/>
      <c r="R430" s="4"/>
    </row>
    <row r="431" spans="1:18" ht="16.5" customHeight="1">
      <c r="A431" s="4"/>
      <c r="B431" s="4"/>
      <c r="C431" s="34"/>
      <c r="D431" s="4"/>
      <c r="E431" s="4"/>
      <c r="F431" s="4"/>
      <c r="G431" s="4"/>
      <c r="H431" s="4"/>
      <c r="I431" s="4"/>
      <c r="J431" s="4"/>
      <c r="K431" s="4"/>
      <c r="L431" s="4"/>
      <c r="N431" s="4"/>
      <c r="O431" s="4"/>
      <c r="P431" s="4"/>
      <c r="Q431" s="4"/>
      <c r="R431" s="4"/>
    </row>
    <row r="432" spans="1:18" ht="16.5" customHeight="1">
      <c r="A432" s="4"/>
      <c r="B432" s="4"/>
      <c r="C432" s="34"/>
      <c r="D432" s="4"/>
      <c r="E432" s="4"/>
      <c r="F432" s="4"/>
      <c r="G432" s="4"/>
      <c r="H432" s="4"/>
      <c r="I432" s="4"/>
      <c r="J432" s="4"/>
      <c r="K432" s="4"/>
      <c r="L432" s="4"/>
      <c r="N432" s="4"/>
      <c r="O432" s="4"/>
      <c r="P432" s="4"/>
      <c r="Q432" s="4"/>
      <c r="R432" s="4"/>
    </row>
    <row r="433" spans="1:18" ht="16.5" customHeight="1">
      <c r="A433" s="4"/>
      <c r="B433" s="4"/>
      <c r="C433" s="34"/>
      <c r="D433" s="4"/>
      <c r="E433" s="4"/>
      <c r="F433" s="4"/>
      <c r="G433" s="4"/>
      <c r="H433" s="4"/>
      <c r="I433" s="4"/>
      <c r="J433" s="4"/>
      <c r="K433" s="4"/>
      <c r="L433" s="4"/>
      <c r="N433" s="4"/>
      <c r="O433" s="4"/>
      <c r="P433" s="4"/>
      <c r="Q433" s="4"/>
      <c r="R433" s="4"/>
    </row>
    <row r="434" spans="1:18" ht="16.5" customHeight="1">
      <c r="A434" s="4"/>
      <c r="B434" s="4"/>
      <c r="C434" s="34"/>
      <c r="D434" s="4"/>
      <c r="E434" s="4"/>
      <c r="F434" s="4"/>
      <c r="G434" s="4"/>
      <c r="H434" s="4"/>
      <c r="I434" s="4"/>
      <c r="J434" s="4"/>
      <c r="K434" s="4"/>
      <c r="L434" s="4"/>
      <c r="N434" s="4"/>
      <c r="O434" s="4"/>
      <c r="P434" s="4"/>
      <c r="Q434" s="4"/>
      <c r="R434" s="4"/>
    </row>
    <row r="435" spans="1:18" ht="16.5" customHeight="1">
      <c r="A435" s="4"/>
      <c r="B435" s="4"/>
      <c r="C435" s="34"/>
      <c r="D435" s="4"/>
      <c r="E435" s="4"/>
      <c r="F435" s="4"/>
      <c r="G435" s="4"/>
      <c r="H435" s="4"/>
      <c r="I435" s="4"/>
      <c r="J435" s="4"/>
      <c r="K435" s="4"/>
      <c r="L435" s="4"/>
      <c r="N435" s="4"/>
      <c r="O435" s="4"/>
      <c r="P435" s="4"/>
      <c r="Q435" s="4"/>
      <c r="R435" s="4"/>
    </row>
    <row r="436" spans="1:18" ht="16.5" customHeight="1">
      <c r="A436" s="4"/>
      <c r="B436" s="4"/>
      <c r="C436" s="34"/>
      <c r="D436" s="4"/>
      <c r="E436" s="4"/>
      <c r="F436" s="4"/>
      <c r="G436" s="4"/>
      <c r="H436" s="4"/>
      <c r="I436" s="4"/>
      <c r="J436" s="4"/>
      <c r="K436" s="4"/>
      <c r="L436" s="4"/>
      <c r="N436" s="4"/>
      <c r="O436" s="4"/>
      <c r="P436" s="4"/>
      <c r="Q436" s="4"/>
      <c r="R436" s="4"/>
    </row>
    <row r="437" spans="1:18" ht="16.5" customHeight="1">
      <c r="A437" s="4"/>
      <c r="B437" s="4"/>
      <c r="C437" s="34"/>
      <c r="D437" s="4"/>
      <c r="E437" s="4"/>
      <c r="F437" s="4"/>
      <c r="G437" s="4"/>
      <c r="H437" s="4"/>
      <c r="I437" s="4"/>
      <c r="J437" s="4"/>
      <c r="K437" s="4"/>
      <c r="L437" s="4"/>
      <c r="N437" s="4"/>
      <c r="O437" s="4"/>
      <c r="P437" s="4"/>
      <c r="Q437" s="4"/>
      <c r="R437" s="4"/>
    </row>
    <row r="438" spans="1:18" ht="16.5" customHeight="1">
      <c r="A438" s="4"/>
      <c r="B438" s="4"/>
      <c r="C438" s="34"/>
      <c r="D438" s="4"/>
      <c r="E438" s="4"/>
      <c r="F438" s="4"/>
      <c r="G438" s="4"/>
      <c r="H438" s="4"/>
      <c r="I438" s="4"/>
      <c r="J438" s="4"/>
      <c r="K438" s="4"/>
      <c r="L438" s="4"/>
      <c r="N438" s="4"/>
      <c r="O438" s="4"/>
      <c r="P438" s="4"/>
      <c r="Q438" s="4"/>
      <c r="R438" s="4"/>
    </row>
    <row r="439" spans="1:18" ht="16.5" customHeight="1">
      <c r="A439" s="4"/>
      <c r="B439" s="4"/>
      <c r="C439" s="34"/>
      <c r="D439" s="4"/>
      <c r="E439" s="4"/>
      <c r="F439" s="4"/>
      <c r="G439" s="4"/>
      <c r="H439" s="4"/>
      <c r="I439" s="4"/>
      <c r="J439" s="4"/>
      <c r="K439" s="4"/>
      <c r="L439" s="4"/>
      <c r="N439" s="4"/>
      <c r="O439" s="4"/>
      <c r="P439" s="4"/>
      <c r="Q439" s="4"/>
      <c r="R439" s="4"/>
    </row>
    <row r="440" spans="1:18" ht="16.5" customHeight="1">
      <c r="A440" s="4"/>
      <c r="B440" s="4"/>
      <c r="C440" s="34"/>
      <c r="D440" s="4"/>
      <c r="E440" s="4"/>
      <c r="F440" s="4"/>
      <c r="G440" s="4"/>
      <c r="H440" s="4"/>
      <c r="I440" s="4"/>
      <c r="J440" s="4"/>
      <c r="K440" s="4"/>
      <c r="L440" s="4"/>
      <c r="N440" s="4"/>
      <c r="O440" s="4"/>
      <c r="P440" s="4"/>
      <c r="Q440" s="4"/>
      <c r="R440" s="4"/>
    </row>
    <row r="441" spans="1:18" ht="16.5" customHeight="1">
      <c r="A441" s="4"/>
      <c r="B441" s="4"/>
      <c r="C441" s="34"/>
      <c r="D441" s="4"/>
      <c r="E441" s="4"/>
      <c r="F441" s="4"/>
      <c r="G441" s="4"/>
      <c r="H441" s="4"/>
      <c r="I441" s="4"/>
      <c r="J441" s="4"/>
      <c r="K441" s="4"/>
      <c r="L441" s="4"/>
      <c r="N441" s="4"/>
      <c r="O441" s="4"/>
      <c r="P441" s="4"/>
      <c r="Q441" s="4"/>
      <c r="R441" s="4"/>
    </row>
    <row r="442" spans="1:18" ht="16.5" customHeight="1">
      <c r="A442" s="4"/>
      <c r="B442" s="4"/>
      <c r="C442" s="34"/>
      <c r="D442" s="4"/>
      <c r="E442" s="4"/>
      <c r="F442" s="4"/>
      <c r="G442" s="4"/>
      <c r="H442" s="4"/>
      <c r="I442" s="4"/>
      <c r="J442" s="4"/>
      <c r="K442" s="4"/>
      <c r="L442" s="4"/>
      <c r="N442" s="4"/>
      <c r="O442" s="4"/>
      <c r="P442" s="4"/>
      <c r="Q442" s="4"/>
      <c r="R442" s="4"/>
    </row>
    <row r="443" spans="1:18" ht="16.5" customHeight="1">
      <c r="A443" s="4"/>
      <c r="B443" s="4"/>
      <c r="C443" s="34"/>
      <c r="D443" s="4"/>
      <c r="E443" s="4"/>
      <c r="F443" s="4"/>
      <c r="G443" s="4"/>
      <c r="H443" s="4"/>
      <c r="I443" s="4"/>
      <c r="J443" s="4"/>
      <c r="K443" s="4"/>
      <c r="L443" s="4"/>
      <c r="N443" s="4"/>
      <c r="O443" s="4"/>
      <c r="P443" s="4"/>
      <c r="Q443" s="4"/>
      <c r="R443" s="4"/>
    </row>
    <row r="444" spans="1:18" ht="16.5" customHeight="1">
      <c r="A444" s="4"/>
      <c r="B444" s="4"/>
      <c r="C444" s="34"/>
      <c r="D444" s="4"/>
      <c r="E444" s="4"/>
      <c r="F444" s="4"/>
      <c r="G444" s="4"/>
      <c r="H444" s="4"/>
      <c r="I444" s="4"/>
      <c r="J444" s="4"/>
      <c r="K444" s="4"/>
      <c r="L444" s="4"/>
      <c r="N444" s="4"/>
      <c r="O444" s="4"/>
      <c r="P444" s="4"/>
      <c r="Q444" s="4"/>
      <c r="R444" s="4"/>
    </row>
    <row r="445" spans="1:18" ht="16.5" customHeight="1">
      <c r="A445" s="4"/>
      <c r="B445" s="4"/>
      <c r="C445" s="34"/>
      <c r="D445" s="4"/>
      <c r="E445" s="4"/>
      <c r="F445" s="4"/>
      <c r="G445" s="4"/>
      <c r="H445" s="4"/>
      <c r="I445" s="4"/>
      <c r="J445" s="4"/>
      <c r="K445" s="4"/>
      <c r="L445" s="4"/>
      <c r="N445" s="4"/>
      <c r="O445" s="4"/>
      <c r="P445" s="4"/>
      <c r="Q445" s="4"/>
      <c r="R445" s="4"/>
    </row>
    <row r="446" spans="1:18" ht="16.5" customHeight="1">
      <c r="A446" s="4"/>
      <c r="B446" s="4"/>
      <c r="C446" s="34"/>
      <c r="D446" s="4"/>
      <c r="E446" s="4"/>
      <c r="F446" s="4"/>
      <c r="G446" s="4"/>
      <c r="H446" s="4"/>
      <c r="I446" s="4"/>
      <c r="J446" s="4"/>
      <c r="K446" s="4"/>
      <c r="L446" s="4"/>
      <c r="N446" s="4"/>
      <c r="O446" s="4"/>
      <c r="P446" s="4"/>
      <c r="Q446" s="4"/>
      <c r="R446" s="4"/>
    </row>
    <row r="447" spans="1:18" ht="16.5" customHeight="1">
      <c r="A447" s="4"/>
      <c r="B447" s="4"/>
      <c r="C447" s="34"/>
      <c r="D447" s="4"/>
      <c r="E447" s="4"/>
      <c r="F447" s="4"/>
      <c r="G447" s="4"/>
      <c r="H447" s="4"/>
      <c r="I447" s="4"/>
      <c r="J447" s="4"/>
      <c r="K447" s="4"/>
      <c r="L447" s="4"/>
      <c r="N447" s="4"/>
      <c r="O447" s="4"/>
      <c r="P447" s="4"/>
      <c r="Q447" s="4"/>
      <c r="R447" s="4"/>
    </row>
    <row r="448" spans="1:18" ht="16.5" customHeight="1">
      <c r="A448" s="4"/>
      <c r="B448" s="4"/>
      <c r="C448" s="34"/>
      <c r="D448" s="4"/>
      <c r="E448" s="4"/>
      <c r="F448" s="4"/>
      <c r="G448" s="4"/>
      <c r="H448" s="4"/>
      <c r="I448" s="4"/>
      <c r="J448" s="4"/>
      <c r="K448" s="4"/>
      <c r="L448" s="4"/>
      <c r="N448" s="4"/>
      <c r="O448" s="4"/>
      <c r="P448" s="4"/>
      <c r="Q448" s="4"/>
      <c r="R448" s="4"/>
    </row>
    <row r="449" spans="1:18" ht="16.5" customHeight="1">
      <c r="A449" s="4"/>
      <c r="B449" s="4"/>
      <c r="C449" s="34"/>
      <c r="D449" s="4"/>
      <c r="E449" s="4"/>
      <c r="F449" s="4"/>
      <c r="G449" s="4"/>
      <c r="H449" s="4"/>
      <c r="I449" s="4"/>
      <c r="J449" s="4"/>
      <c r="K449" s="4"/>
      <c r="L449" s="4"/>
      <c r="N449" s="4"/>
      <c r="O449" s="4"/>
      <c r="P449" s="4"/>
      <c r="Q449" s="4"/>
      <c r="R449" s="4"/>
    </row>
    <row r="450" spans="1:18" ht="16.5" customHeight="1">
      <c r="A450" s="4"/>
      <c r="B450" s="4"/>
      <c r="C450" s="34"/>
      <c r="D450" s="4"/>
      <c r="E450" s="4"/>
      <c r="F450" s="4"/>
      <c r="G450" s="4"/>
      <c r="H450" s="4"/>
      <c r="I450" s="4"/>
      <c r="J450" s="4"/>
      <c r="K450" s="4"/>
      <c r="L450" s="4"/>
      <c r="N450" s="4"/>
      <c r="O450" s="4"/>
      <c r="P450" s="4"/>
      <c r="Q450" s="4"/>
      <c r="R450" s="4"/>
    </row>
    <row r="451" spans="1:18" ht="16.5" customHeight="1">
      <c r="A451" s="4"/>
      <c r="B451" s="4"/>
      <c r="C451" s="34"/>
      <c r="D451" s="4"/>
      <c r="E451" s="4"/>
      <c r="F451" s="4"/>
      <c r="G451" s="4"/>
      <c r="H451" s="4"/>
      <c r="I451" s="4"/>
      <c r="J451" s="4"/>
      <c r="K451" s="4"/>
      <c r="L451" s="4"/>
      <c r="N451" s="4"/>
      <c r="O451" s="4"/>
      <c r="P451" s="4"/>
      <c r="Q451" s="4"/>
      <c r="R451" s="4"/>
    </row>
    <row r="452" spans="1:18" ht="16.5" customHeight="1">
      <c r="A452" s="4"/>
      <c r="B452" s="4"/>
      <c r="C452" s="34"/>
      <c r="D452" s="4"/>
      <c r="E452" s="4"/>
      <c r="F452" s="4"/>
      <c r="G452" s="4"/>
      <c r="H452" s="4"/>
      <c r="I452" s="4"/>
      <c r="J452" s="4"/>
      <c r="K452" s="4"/>
      <c r="L452" s="4"/>
      <c r="N452" s="4"/>
      <c r="O452" s="4"/>
      <c r="P452" s="4"/>
      <c r="Q452" s="4"/>
      <c r="R452" s="4"/>
    </row>
    <row r="453" spans="1:18" ht="16.5" customHeight="1">
      <c r="A453" s="4"/>
      <c r="B453" s="4"/>
      <c r="C453" s="34"/>
      <c r="D453" s="4"/>
      <c r="E453" s="4"/>
      <c r="F453" s="4"/>
      <c r="G453" s="4"/>
      <c r="H453" s="4"/>
      <c r="I453" s="4"/>
      <c r="J453" s="4"/>
      <c r="K453" s="4"/>
      <c r="L453" s="4"/>
      <c r="N453" s="4"/>
      <c r="O453" s="4"/>
      <c r="P453" s="4"/>
      <c r="Q453" s="4"/>
      <c r="R453" s="4"/>
    </row>
    <row r="454" spans="1:18" ht="16.5" customHeight="1">
      <c r="A454" s="4"/>
      <c r="B454" s="4"/>
      <c r="C454" s="34"/>
      <c r="D454" s="4"/>
      <c r="E454" s="4"/>
      <c r="F454" s="4"/>
      <c r="G454" s="4"/>
      <c r="H454" s="4"/>
      <c r="I454" s="4"/>
      <c r="J454" s="4"/>
      <c r="K454" s="4"/>
      <c r="L454" s="4"/>
      <c r="N454" s="4"/>
      <c r="O454" s="4"/>
      <c r="P454" s="4"/>
      <c r="Q454" s="4"/>
      <c r="R454" s="4"/>
    </row>
    <row r="455" spans="1:18" ht="16.5" customHeight="1">
      <c r="A455" s="4"/>
      <c r="B455" s="4"/>
      <c r="C455" s="34"/>
      <c r="D455" s="4"/>
      <c r="E455" s="4"/>
      <c r="F455" s="4"/>
      <c r="G455" s="4"/>
      <c r="H455" s="4"/>
      <c r="I455" s="4"/>
      <c r="J455" s="4"/>
      <c r="K455" s="4"/>
      <c r="L455" s="4"/>
      <c r="N455" s="4"/>
      <c r="O455" s="4"/>
      <c r="P455" s="4"/>
      <c r="Q455" s="4"/>
      <c r="R455" s="4"/>
    </row>
    <row r="456" spans="1:18" ht="16.5" customHeight="1">
      <c r="A456" s="4"/>
      <c r="B456" s="4"/>
      <c r="C456" s="34"/>
      <c r="D456" s="4"/>
      <c r="E456" s="4"/>
      <c r="F456" s="4"/>
      <c r="G456" s="4"/>
      <c r="H456" s="4"/>
      <c r="I456" s="4"/>
      <c r="J456" s="4"/>
      <c r="K456" s="4"/>
      <c r="L456" s="4"/>
      <c r="N456" s="4"/>
      <c r="O456" s="4"/>
      <c r="P456" s="4"/>
      <c r="Q456" s="4"/>
      <c r="R456" s="4"/>
    </row>
    <row r="457" spans="1:18" ht="16.5" customHeight="1">
      <c r="A457" s="4"/>
      <c r="B457" s="4"/>
      <c r="C457" s="34"/>
      <c r="D457" s="4"/>
      <c r="E457" s="4"/>
      <c r="F457" s="4"/>
      <c r="G457" s="4"/>
      <c r="H457" s="4"/>
      <c r="I457" s="4"/>
      <c r="J457" s="4"/>
      <c r="K457" s="4"/>
      <c r="L457" s="4"/>
      <c r="N457" s="4"/>
      <c r="O457" s="4"/>
      <c r="P457" s="4"/>
      <c r="Q457" s="4"/>
      <c r="R457" s="4"/>
    </row>
    <row r="458" spans="1:18" ht="16.5" customHeight="1">
      <c r="A458" s="4"/>
      <c r="B458" s="4"/>
      <c r="C458" s="34"/>
      <c r="D458" s="4"/>
      <c r="E458" s="4"/>
      <c r="F458" s="4"/>
      <c r="G458" s="4"/>
      <c r="H458" s="4"/>
      <c r="I458" s="4"/>
      <c r="J458" s="4"/>
      <c r="K458" s="4"/>
      <c r="L458" s="4"/>
      <c r="N458" s="4"/>
      <c r="O458" s="4"/>
      <c r="P458" s="4"/>
      <c r="Q458" s="4"/>
      <c r="R458" s="4"/>
    </row>
    <row r="459" spans="1:18" ht="16.5" customHeight="1">
      <c r="A459" s="4"/>
      <c r="B459" s="4"/>
      <c r="C459" s="34"/>
      <c r="D459" s="4"/>
      <c r="E459" s="4"/>
      <c r="F459" s="4"/>
      <c r="G459" s="4"/>
      <c r="H459" s="4"/>
      <c r="I459" s="4"/>
      <c r="J459" s="4"/>
      <c r="K459" s="4"/>
      <c r="L459" s="4"/>
      <c r="N459" s="4"/>
      <c r="O459" s="4"/>
      <c r="P459" s="4"/>
      <c r="Q459" s="4"/>
      <c r="R459" s="4"/>
    </row>
    <row r="460" spans="1:18" ht="16.5" customHeight="1">
      <c r="A460" s="4"/>
      <c r="B460" s="4"/>
      <c r="C460" s="34"/>
      <c r="D460" s="4"/>
      <c r="E460" s="4"/>
      <c r="F460" s="4"/>
      <c r="G460" s="4"/>
      <c r="H460" s="4"/>
      <c r="I460" s="4"/>
      <c r="J460" s="4"/>
      <c r="K460" s="4"/>
      <c r="L460" s="4"/>
      <c r="N460" s="4"/>
      <c r="O460" s="4"/>
      <c r="P460" s="4"/>
      <c r="Q460" s="4"/>
      <c r="R460" s="4"/>
    </row>
    <row r="461" spans="1:18" ht="16.5" customHeight="1">
      <c r="A461" s="4"/>
      <c r="B461" s="4"/>
      <c r="C461" s="34"/>
      <c r="D461" s="4"/>
      <c r="E461" s="4"/>
      <c r="F461" s="4"/>
      <c r="G461" s="4"/>
      <c r="H461" s="4"/>
      <c r="I461" s="4"/>
      <c r="J461" s="4"/>
      <c r="K461" s="4"/>
      <c r="L461" s="4"/>
      <c r="N461" s="4"/>
      <c r="O461" s="4"/>
      <c r="P461" s="4"/>
      <c r="Q461" s="4"/>
      <c r="R461" s="4"/>
    </row>
    <row r="462" spans="1:18" ht="16.5" customHeight="1">
      <c r="A462" s="4"/>
      <c r="B462" s="4"/>
      <c r="C462" s="34"/>
      <c r="D462" s="4"/>
      <c r="E462" s="4"/>
      <c r="F462" s="4"/>
      <c r="G462" s="4"/>
      <c r="H462" s="4"/>
      <c r="I462" s="4"/>
      <c r="J462" s="4"/>
      <c r="K462" s="4"/>
      <c r="L462" s="4"/>
      <c r="N462" s="4"/>
      <c r="O462" s="4"/>
      <c r="P462" s="4"/>
      <c r="Q462" s="4"/>
      <c r="R462" s="4"/>
    </row>
    <row r="463" spans="1:18" ht="16.5" customHeight="1">
      <c r="A463" s="4"/>
      <c r="B463" s="4"/>
      <c r="C463" s="34"/>
      <c r="D463" s="4"/>
      <c r="E463" s="4"/>
      <c r="F463" s="4"/>
      <c r="G463" s="4"/>
      <c r="H463" s="4"/>
      <c r="I463" s="4"/>
      <c r="J463" s="4"/>
      <c r="K463" s="4"/>
      <c r="L463" s="4"/>
      <c r="N463" s="4"/>
      <c r="O463" s="4"/>
      <c r="P463" s="4"/>
      <c r="Q463" s="4"/>
      <c r="R463" s="4"/>
    </row>
    <row r="464" spans="1:18" ht="16.5" customHeight="1">
      <c r="A464" s="4"/>
      <c r="B464" s="4"/>
      <c r="C464" s="34"/>
      <c r="D464" s="4"/>
      <c r="E464" s="4"/>
      <c r="F464" s="4"/>
      <c r="G464" s="4"/>
      <c r="H464" s="4"/>
      <c r="I464" s="4"/>
      <c r="J464" s="4"/>
      <c r="K464" s="4"/>
      <c r="L464" s="4"/>
      <c r="N464" s="4"/>
      <c r="O464" s="4"/>
      <c r="P464" s="4"/>
      <c r="Q464" s="4"/>
      <c r="R464" s="4"/>
    </row>
    <row r="465" spans="1:18" ht="16.5" customHeight="1">
      <c r="A465" s="4"/>
      <c r="B465" s="4"/>
      <c r="C465" s="34"/>
      <c r="D465" s="4"/>
      <c r="E465" s="4"/>
      <c r="F465" s="4"/>
      <c r="G465" s="4"/>
      <c r="H465" s="4"/>
      <c r="I465" s="4"/>
      <c r="J465" s="4"/>
      <c r="K465" s="4"/>
      <c r="L465" s="4"/>
      <c r="N465" s="4"/>
      <c r="O465" s="4"/>
      <c r="P465" s="4"/>
      <c r="Q465" s="4"/>
      <c r="R465" s="4"/>
    </row>
    <row r="466" spans="1:18" ht="16.5" customHeight="1">
      <c r="A466" s="4"/>
      <c r="B466" s="4"/>
      <c r="C466" s="34"/>
      <c r="D466" s="4"/>
      <c r="E466" s="4"/>
      <c r="F466" s="4"/>
      <c r="G466" s="4"/>
      <c r="H466" s="4"/>
      <c r="I466" s="4"/>
      <c r="J466" s="4"/>
      <c r="K466" s="4"/>
      <c r="L466" s="4"/>
      <c r="N466" s="4"/>
      <c r="O466" s="4"/>
      <c r="P466" s="4"/>
      <c r="Q466" s="4"/>
      <c r="R466" s="4"/>
    </row>
    <row r="467" spans="1:18" ht="16.5" customHeight="1">
      <c r="A467" s="4"/>
      <c r="B467" s="4"/>
      <c r="C467" s="34"/>
      <c r="D467" s="4"/>
      <c r="E467" s="4"/>
      <c r="F467" s="4"/>
      <c r="G467" s="4"/>
      <c r="H467" s="4"/>
      <c r="I467" s="4"/>
      <c r="J467" s="4"/>
      <c r="K467" s="4"/>
      <c r="L467" s="4"/>
      <c r="N467" s="4"/>
      <c r="O467" s="4"/>
      <c r="P467" s="4"/>
      <c r="Q467" s="4"/>
      <c r="R467" s="4"/>
    </row>
    <row r="468" spans="1:18" ht="16.5" customHeight="1">
      <c r="A468" s="4"/>
      <c r="B468" s="4"/>
      <c r="C468" s="34"/>
      <c r="D468" s="4"/>
      <c r="E468" s="4"/>
      <c r="F468" s="4"/>
      <c r="G468" s="4"/>
      <c r="H468" s="4"/>
      <c r="I468" s="4"/>
      <c r="J468" s="4"/>
      <c r="K468" s="4"/>
      <c r="L468" s="4"/>
      <c r="N468" s="4"/>
      <c r="O468" s="4"/>
      <c r="P468" s="4"/>
      <c r="Q468" s="4"/>
      <c r="R468" s="4"/>
    </row>
    <row r="469" spans="1:18" ht="16.5" customHeight="1">
      <c r="A469" s="4"/>
      <c r="B469" s="4"/>
      <c r="C469" s="34"/>
      <c r="D469" s="4"/>
      <c r="E469" s="4"/>
      <c r="F469" s="4"/>
      <c r="G469" s="4"/>
      <c r="H469" s="4"/>
      <c r="I469" s="4"/>
      <c r="J469" s="4"/>
      <c r="K469" s="4"/>
      <c r="L469" s="4"/>
      <c r="N469" s="4"/>
      <c r="O469" s="4"/>
      <c r="P469" s="4"/>
      <c r="Q469" s="4"/>
      <c r="R469" s="4"/>
    </row>
    <row r="470" spans="1:18" ht="16.5" customHeight="1">
      <c r="A470" s="4"/>
      <c r="B470" s="4"/>
      <c r="C470" s="34"/>
      <c r="D470" s="4"/>
      <c r="E470" s="4"/>
      <c r="F470" s="4"/>
      <c r="G470" s="4"/>
      <c r="H470" s="4"/>
      <c r="I470" s="4"/>
      <c r="J470" s="4"/>
      <c r="K470" s="4"/>
      <c r="L470" s="4"/>
      <c r="N470" s="4"/>
      <c r="O470" s="4"/>
      <c r="P470" s="4"/>
      <c r="Q470" s="4"/>
      <c r="R470" s="4"/>
    </row>
    <row r="471" spans="1:18" ht="16.5" customHeight="1">
      <c r="A471" s="4"/>
      <c r="B471" s="4"/>
      <c r="C471" s="34"/>
      <c r="D471" s="4"/>
      <c r="E471" s="4"/>
      <c r="F471" s="4"/>
      <c r="G471" s="4"/>
      <c r="H471" s="4"/>
      <c r="I471" s="4"/>
      <c r="J471" s="4"/>
      <c r="K471" s="4"/>
      <c r="L471" s="4"/>
      <c r="N471" s="4"/>
      <c r="O471" s="4"/>
      <c r="P471" s="4"/>
      <c r="Q471" s="4"/>
      <c r="R471" s="4"/>
    </row>
    <row r="472" spans="1:18" ht="16.5" customHeight="1">
      <c r="A472" s="4"/>
      <c r="B472" s="4"/>
      <c r="C472" s="34"/>
      <c r="D472" s="4"/>
      <c r="E472" s="4"/>
      <c r="F472" s="4"/>
      <c r="G472" s="4"/>
      <c r="H472" s="4"/>
      <c r="I472" s="4"/>
      <c r="J472" s="4"/>
      <c r="K472" s="4"/>
      <c r="L472" s="4"/>
      <c r="N472" s="4"/>
      <c r="O472" s="4"/>
      <c r="P472" s="4"/>
      <c r="Q472" s="4"/>
      <c r="R472" s="4"/>
    </row>
    <row r="473" spans="1:18" ht="16.5" customHeight="1">
      <c r="A473" s="4"/>
      <c r="B473" s="4"/>
      <c r="C473" s="34"/>
      <c r="D473" s="4"/>
      <c r="E473" s="4"/>
      <c r="F473" s="4"/>
      <c r="G473" s="4"/>
      <c r="H473" s="4"/>
      <c r="I473" s="4"/>
      <c r="J473" s="4"/>
      <c r="K473" s="4"/>
      <c r="L473" s="4"/>
      <c r="N473" s="4"/>
      <c r="O473" s="4"/>
      <c r="P473" s="4"/>
      <c r="Q473" s="4"/>
      <c r="R473" s="4"/>
    </row>
    <row r="474" spans="1:18" ht="16.5" customHeight="1">
      <c r="A474" s="4"/>
      <c r="B474" s="4"/>
      <c r="C474" s="34"/>
      <c r="D474" s="4"/>
      <c r="E474" s="4"/>
      <c r="F474" s="4"/>
      <c r="G474" s="4"/>
      <c r="H474" s="4"/>
      <c r="I474" s="4"/>
      <c r="J474" s="4"/>
      <c r="K474" s="4"/>
      <c r="L474" s="4"/>
      <c r="N474" s="4"/>
      <c r="O474" s="4"/>
      <c r="P474" s="4"/>
      <c r="Q474" s="4"/>
      <c r="R474" s="4"/>
    </row>
    <row r="475" spans="1:18" ht="16.5" customHeight="1">
      <c r="A475" s="4"/>
      <c r="B475" s="4"/>
      <c r="C475" s="34"/>
      <c r="D475" s="4"/>
      <c r="E475" s="4"/>
      <c r="F475" s="4"/>
      <c r="G475" s="4"/>
      <c r="H475" s="4"/>
      <c r="I475" s="4"/>
      <c r="J475" s="4"/>
      <c r="K475" s="4"/>
      <c r="L475" s="4"/>
      <c r="N475" s="4"/>
      <c r="O475" s="4"/>
      <c r="P475" s="4"/>
      <c r="Q475" s="4"/>
      <c r="R475" s="4"/>
    </row>
    <row r="476" spans="1:18" ht="16.5" customHeight="1">
      <c r="A476" s="4"/>
      <c r="B476" s="4"/>
      <c r="C476" s="34"/>
      <c r="D476" s="4"/>
      <c r="E476" s="4"/>
      <c r="F476" s="4"/>
      <c r="G476" s="4"/>
      <c r="H476" s="4"/>
      <c r="I476" s="4"/>
      <c r="J476" s="4"/>
      <c r="K476" s="4"/>
      <c r="L476" s="4"/>
      <c r="N476" s="4"/>
      <c r="O476" s="4"/>
      <c r="P476" s="4"/>
      <c r="Q476" s="4"/>
      <c r="R476" s="4"/>
    </row>
    <row r="477" spans="1:18" ht="16.5" customHeight="1">
      <c r="A477" s="4"/>
      <c r="B477" s="4"/>
      <c r="C477" s="34"/>
      <c r="D477" s="4"/>
      <c r="E477" s="4"/>
      <c r="F477" s="4"/>
      <c r="G477" s="4"/>
      <c r="H477" s="4"/>
      <c r="I477" s="4"/>
      <c r="J477" s="4"/>
      <c r="K477" s="4"/>
      <c r="L477" s="4"/>
      <c r="N477" s="4"/>
      <c r="O477" s="4"/>
      <c r="P477" s="4"/>
      <c r="Q477" s="4"/>
      <c r="R477" s="4"/>
    </row>
    <row r="478" spans="1:18" ht="16.5" customHeight="1">
      <c r="A478" s="4"/>
      <c r="B478" s="4"/>
      <c r="C478" s="34"/>
      <c r="D478" s="4"/>
      <c r="E478" s="4"/>
      <c r="F478" s="4"/>
      <c r="G478" s="4"/>
      <c r="H478" s="4"/>
      <c r="I478" s="4"/>
      <c r="J478" s="4"/>
      <c r="K478" s="4"/>
      <c r="L478" s="4"/>
      <c r="N478" s="4"/>
      <c r="O478" s="4"/>
      <c r="P478" s="4"/>
      <c r="Q478" s="4"/>
      <c r="R478" s="4"/>
    </row>
    <row r="479" spans="1:18" ht="16.5" customHeight="1">
      <c r="A479" s="4"/>
      <c r="B479" s="4"/>
      <c r="C479" s="34"/>
      <c r="D479" s="4"/>
      <c r="E479" s="4"/>
      <c r="F479" s="4"/>
      <c r="G479" s="4"/>
      <c r="H479" s="4"/>
      <c r="I479" s="4"/>
      <c r="J479" s="4"/>
      <c r="K479" s="4"/>
      <c r="L479" s="4"/>
      <c r="N479" s="4"/>
      <c r="O479" s="4"/>
      <c r="P479" s="4"/>
      <c r="Q479" s="4"/>
      <c r="R479" s="4"/>
    </row>
    <row r="480" spans="1:18" ht="16.5" customHeight="1">
      <c r="A480" s="4"/>
      <c r="B480" s="4"/>
      <c r="C480" s="34"/>
      <c r="D480" s="4"/>
      <c r="E480" s="4"/>
      <c r="F480" s="4"/>
      <c r="G480" s="4"/>
      <c r="H480" s="4"/>
      <c r="I480" s="4"/>
      <c r="J480" s="4"/>
      <c r="K480" s="4"/>
      <c r="L480" s="4"/>
      <c r="N480" s="4"/>
      <c r="O480" s="4"/>
      <c r="P480" s="4"/>
      <c r="Q480" s="4"/>
      <c r="R480" s="4"/>
    </row>
    <row r="481" spans="1:18" ht="16.5" customHeight="1">
      <c r="A481" s="4"/>
      <c r="B481" s="4"/>
      <c r="C481" s="34"/>
      <c r="D481" s="4"/>
      <c r="E481" s="4"/>
      <c r="F481" s="4"/>
      <c r="G481" s="4"/>
      <c r="H481" s="4"/>
      <c r="I481" s="4"/>
      <c r="J481" s="4"/>
      <c r="K481" s="4"/>
      <c r="L481" s="4"/>
      <c r="N481" s="4"/>
      <c r="O481" s="4"/>
      <c r="P481" s="4"/>
      <c r="Q481" s="4"/>
      <c r="R481" s="4"/>
    </row>
    <row r="482" spans="1:18" ht="16.5" customHeight="1">
      <c r="A482" s="4"/>
      <c r="B482" s="4"/>
      <c r="C482" s="34"/>
      <c r="D482" s="4"/>
      <c r="E482" s="4"/>
      <c r="F482" s="4"/>
      <c r="G482" s="4"/>
      <c r="H482" s="4"/>
      <c r="I482" s="4"/>
      <c r="J482" s="4"/>
      <c r="K482" s="4"/>
      <c r="L482" s="4"/>
      <c r="N482" s="4"/>
      <c r="O482" s="4"/>
      <c r="P482" s="4"/>
      <c r="Q482" s="4"/>
      <c r="R482" s="4"/>
    </row>
    <row r="483" spans="1:18" ht="16.5" customHeight="1">
      <c r="A483" s="4"/>
      <c r="B483" s="4"/>
      <c r="C483" s="34"/>
      <c r="D483" s="4"/>
      <c r="E483" s="4"/>
      <c r="F483" s="4"/>
      <c r="G483" s="4"/>
      <c r="H483" s="4"/>
      <c r="I483" s="4"/>
      <c r="J483" s="4"/>
      <c r="K483" s="4"/>
      <c r="L483" s="4"/>
      <c r="N483" s="4"/>
      <c r="O483" s="4"/>
      <c r="P483" s="4"/>
      <c r="Q483" s="4"/>
      <c r="R483" s="4"/>
    </row>
    <row r="484" spans="1:18" ht="16.5" customHeight="1">
      <c r="A484" s="4"/>
      <c r="B484" s="4"/>
      <c r="C484" s="34"/>
      <c r="D484" s="4"/>
      <c r="E484" s="4"/>
      <c r="F484" s="4"/>
      <c r="G484" s="4"/>
      <c r="H484" s="4"/>
      <c r="I484" s="4"/>
      <c r="J484" s="4"/>
      <c r="K484" s="4"/>
      <c r="L484" s="4"/>
      <c r="N484" s="4"/>
      <c r="O484" s="4"/>
      <c r="P484" s="4"/>
      <c r="Q484" s="4"/>
      <c r="R484" s="4"/>
    </row>
    <row r="485" spans="1:18" ht="16.5" customHeight="1">
      <c r="A485" s="4"/>
      <c r="B485" s="4"/>
      <c r="C485" s="34"/>
      <c r="D485" s="4"/>
      <c r="E485" s="4"/>
      <c r="F485" s="4"/>
      <c r="G485" s="4"/>
      <c r="H485" s="4"/>
      <c r="I485" s="4"/>
      <c r="J485" s="4"/>
      <c r="K485" s="4"/>
      <c r="L485" s="4"/>
      <c r="N485" s="4"/>
      <c r="O485" s="4"/>
      <c r="P485" s="4"/>
      <c r="Q485" s="4"/>
      <c r="R485" s="4"/>
    </row>
    <row r="486" spans="1:18" ht="16.5" customHeight="1">
      <c r="A486" s="4"/>
      <c r="B486" s="4"/>
      <c r="C486" s="34"/>
      <c r="D486" s="4"/>
      <c r="E486" s="4"/>
      <c r="F486" s="4"/>
      <c r="G486" s="4"/>
      <c r="H486" s="4"/>
      <c r="I486" s="4"/>
      <c r="J486" s="4"/>
      <c r="K486" s="4"/>
      <c r="L486" s="4"/>
      <c r="N486" s="4"/>
      <c r="O486" s="4"/>
      <c r="P486" s="4"/>
      <c r="Q486" s="4"/>
      <c r="R486" s="4"/>
    </row>
    <row r="487" spans="1:18" ht="16.5" customHeight="1">
      <c r="A487" s="4"/>
      <c r="B487" s="4"/>
      <c r="C487" s="34"/>
      <c r="D487" s="4"/>
      <c r="E487" s="4"/>
      <c r="F487" s="4"/>
      <c r="G487" s="4"/>
      <c r="H487" s="4"/>
      <c r="I487" s="4"/>
      <c r="J487" s="4"/>
      <c r="K487" s="4"/>
      <c r="L487" s="4"/>
      <c r="N487" s="4"/>
      <c r="O487" s="4"/>
      <c r="P487" s="4"/>
      <c r="Q487" s="4"/>
      <c r="R487" s="4"/>
    </row>
    <row r="488" spans="1:18" ht="16.5" customHeight="1">
      <c r="A488" s="4"/>
      <c r="B488" s="4"/>
      <c r="C488" s="34"/>
      <c r="D488" s="4"/>
      <c r="E488" s="4"/>
      <c r="F488" s="4"/>
      <c r="G488" s="4"/>
      <c r="H488" s="4"/>
      <c r="I488" s="4"/>
      <c r="J488" s="4"/>
      <c r="K488" s="4"/>
      <c r="L488" s="4"/>
      <c r="N488" s="4"/>
      <c r="O488" s="4"/>
      <c r="P488" s="4"/>
      <c r="Q488" s="4"/>
      <c r="R488" s="4"/>
    </row>
    <row r="489" spans="1:18" ht="16.5" customHeight="1">
      <c r="A489" s="4"/>
      <c r="B489" s="4"/>
      <c r="C489" s="34"/>
      <c r="D489" s="4"/>
      <c r="E489" s="4"/>
      <c r="F489" s="4"/>
      <c r="G489" s="4"/>
      <c r="H489" s="4"/>
      <c r="I489" s="4"/>
      <c r="J489" s="4"/>
      <c r="K489" s="4"/>
      <c r="L489" s="4"/>
      <c r="N489" s="4"/>
      <c r="O489" s="4"/>
      <c r="P489" s="4"/>
      <c r="Q489" s="4"/>
      <c r="R489" s="4"/>
    </row>
    <row r="490" spans="1:18" ht="16.5" customHeight="1">
      <c r="A490" s="4"/>
      <c r="B490" s="4"/>
      <c r="C490" s="34"/>
      <c r="D490" s="4"/>
      <c r="E490" s="4"/>
      <c r="F490" s="4"/>
      <c r="G490" s="4"/>
      <c r="H490" s="4"/>
      <c r="I490" s="4"/>
      <c r="J490" s="4"/>
      <c r="K490" s="4"/>
      <c r="L490" s="4"/>
      <c r="N490" s="4"/>
      <c r="O490" s="4"/>
      <c r="P490" s="4"/>
      <c r="Q490" s="4"/>
      <c r="R490" s="4"/>
    </row>
    <row r="491" spans="1:18" ht="16.5" customHeight="1">
      <c r="A491" s="4"/>
      <c r="B491" s="4"/>
      <c r="C491" s="34"/>
      <c r="D491" s="4"/>
      <c r="E491" s="4"/>
      <c r="F491" s="4"/>
      <c r="G491" s="4"/>
      <c r="H491" s="4"/>
      <c r="I491" s="4"/>
      <c r="J491" s="4"/>
      <c r="K491" s="4"/>
      <c r="L491" s="4"/>
      <c r="N491" s="4"/>
      <c r="O491" s="4"/>
      <c r="P491" s="4"/>
      <c r="Q491" s="4"/>
      <c r="R491" s="4"/>
    </row>
    <row r="492" spans="1:18" ht="16.5" customHeight="1">
      <c r="A492" s="4"/>
      <c r="B492" s="4"/>
      <c r="C492" s="34"/>
      <c r="D492" s="4"/>
      <c r="E492" s="4"/>
      <c r="F492" s="4"/>
      <c r="G492" s="4"/>
      <c r="H492" s="4"/>
      <c r="I492" s="4"/>
      <c r="J492" s="4"/>
      <c r="K492" s="4"/>
      <c r="L492" s="4"/>
      <c r="N492" s="4"/>
      <c r="O492" s="4"/>
      <c r="P492" s="4"/>
      <c r="Q492" s="4"/>
      <c r="R492" s="4"/>
    </row>
    <row r="493" spans="1:18" ht="16.5" customHeight="1">
      <c r="A493" s="4"/>
      <c r="B493" s="4"/>
      <c r="C493" s="34"/>
      <c r="D493" s="4"/>
      <c r="E493" s="4"/>
      <c r="F493" s="4"/>
      <c r="G493" s="4"/>
      <c r="H493" s="4"/>
      <c r="I493" s="4"/>
      <c r="J493" s="4"/>
      <c r="K493" s="4"/>
      <c r="L493" s="4"/>
      <c r="N493" s="4"/>
      <c r="O493" s="4"/>
      <c r="P493" s="4"/>
      <c r="Q493" s="4"/>
      <c r="R493" s="4"/>
    </row>
    <row r="494" spans="1:18" ht="16.5" customHeight="1">
      <c r="A494" s="4"/>
      <c r="B494" s="4"/>
      <c r="C494" s="34"/>
      <c r="D494" s="4"/>
      <c r="E494" s="4"/>
      <c r="F494" s="4"/>
      <c r="G494" s="4"/>
      <c r="H494" s="4"/>
      <c r="I494" s="4"/>
      <c r="J494" s="4"/>
      <c r="K494" s="4"/>
      <c r="L494" s="4"/>
      <c r="N494" s="4"/>
      <c r="O494" s="4"/>
      <c r="P494" s="4"/>
      <c r="Q494" s="4"/>
      <c r="R494" s="4"/>
    </row>
    <row r="495" spans="1:18" ht="16.5" customHeight="1">
      <c r="A495" s="4"/>
      <c r="B495" s="4"/>
      <c r="C495" s="34"/>
      <c r="D495" s="4"/>
      <c r="E495" s="4"/>
      <c r="F495" s="4"/>
      <c r="G495" s="4"/>
      <c r="H495" s="4"/>
      <c r="I495" s="4"/>
      <c r="J495" s="4"/>
      <c r="K495" s="4"/>
      <c r="L495" s="4"/>
      <c r="N495" s="4"/>
      <c r="O495" s="4"/>
      <c r="P495" s="4"/>
      <c r="Q495" s="4"/>
      <c r="R495" s="4"/>
    </row>
    <row r="496" spans="1:18" ht="16.5" customHeight="1">
      <c r="A496" s="4"/>
      <c r="B496" s="4"/>
      <c r="C496" s="34"/>
      <c r="D496" s="4"/>
      <c r="E496" s="4"/>
      <c r="F496" s="4"/>
      <c r="G496" s="4"/>
      <c r="H496" s="4"/>
      <c r="I496" s="4"/>
      <c r="J496" s="4"/>
      <c r="K496" s="4"/>
      <c r="L496" s="4"/>
      <c r="N496" s="4"/>
      <c r="O496" s="4"/>
      <c r="P496" s="4"/>
      <c r="Q496" s="4"/>
      <c r="R496" s="4"/>
    </row>
    <row r="497" spans="1:18" ht="16.5" customHeight="1">
      <c r="A497" s="4"/>
      <c r="B497" s="4"/>
      <c r="C497" s="34"/>
      <c r="D497" s="4"/>
      <c r="E497" s="4"/>
      <c r="F497" s="4"/>
      <c r="G497" s="4"/>
      <c r="H497" s="4"/>
      <c r="I497" s="4"/>
      <c r="J497" s="4"/>
      <c r="K497" s="4"/>
      <c r="L497" s="4"/>
      <c r="N497" s="4"/>
      <c r="O497" s="4"/>
      <c r="P497" s="4"/>
      <c r="Q497" s="4"/>
      <c r="R497" s="4"/>
    </row>
    <row r="498" spans="1:18" ht="16.5" customHeight="1">
      <c r="A498" s="4"/>
      <c r="B498" s="4"/>
      <c r="C498" s="34"/>
      <c r="D498" s="4"/>
      <c r="E498" s="4"/>
      <c r="F498" s="4"/>
      <c r="G498" s="4"/>
      <c r="H498" s="4"/>
      <c r="I498" s="4"/>
      <c r="J498" s="4"/>
      <c r="K498" s="4"/>
      <c r="L498" s="4"/>
      <c r="N498" s="4"/>
      <c r="O498" s="4"/>
      <c r="P498" s="4"/>
      <c r="Q498" s="4"/>
      <c r="R498" s="4"/>
    </row>
    <row r="499" spans="1:18" ht="16.5" customHeight="1">
      <c r="A499" s="4"/>
      <c r="B499" s="4"/>
      <c r="C499" s="34"/>
      <c r="D499" s="4"/>
      <c r="E499" s="4"/>
      <c r="F499" s="4"/>
      <c r="G499" s="4"/>
      <c r="H499" s="4"/>
      <c r="I499" s="4"/>
      <c r="J499" s="4"/>
      <c r="K499" s="4"/>
      <c r="L499" s="4"/>
      <c r="N499" s="4"/>
      <c r="O499" s="4"/>
      <c r="P499" s="4"/>
      <c r="Q499" s="4"/>
      <c r="R499" s="4"/>
    </row>
    <row r="500" spans="1:18" ht="16.5" customHeight="1">
      <c r="A500" s="4"/>
      <c r="B500" s="4"/>
      <c r="C500" s="34"/>
      <c r="D500" s="4"/>
      <c r="E500" s="4"/>
      <c r="F500" s="4"/>
      <c r="G500" s="4"/>
      <c r="H500" s="4"/>
      <c r="I500" s="4"/>
      <c r="J500" s="4"/>
      <c r="K500" s="4"/>
      <c r="L500" s="4"/>
      <c r="N500" s="4"/>
      <c r="O500" s="4"/>
      <c r="P500" s="4"/>
      <c r="Q500" s="4"/>
      <c r="R500" s="4"/>
    </row>
    <row r="501" spans="1:18" ht="16.5" customHeight="1">
      <c r="A501" s="4"/>
      <c r="B501" s="4"/>
      <c r="C501" s="34"/>
      <c r="D501" s="4"/>
      <c r="E501" s="4"/>
      <c r="F501" s="4"/>
      <c r="G501" s="4"/>
      <c r="H501" s="4"/>
      <c r="I501" s="4"/>
      <c r="J501" s="4"/>
      <c r="K501" s="4"/>
      <c r="L501" s="4"/>
      <c r="N501" s="4"/>
      <c r="O501" s="4"/>
      <c r="P501" s="4"/>
      <c r="Q501" s="4"/>
      <c r="R501" s="4"/>
    </row>
    <row r="502" spans="1:18" ht="16.5" customHeight="1">
      <c r="A502" s="4"/>
      <c r="B502" s="4"/>
      <c r="C502" s="34"/>
      <c r="D502" s="4"/>
      <c r="E502" s="4"/>
      <c r="F502" s="4"/>
      <c r="G502" s="4"/>
      <c r="H502" s="4"/>
      <c r="I502" s="4"/>
      <c r="J502" s="4"/>
      <c r="K502" s="4"/>
      <c r="L502" s="4"/>
      <c r="N502" s="4"/>
      <c r="O502" s="4"/>
      <c r="P502" s="4"/>
      <c r="Q502" s="4"/>
      <c r="R502" s="4"/>
    </row>
    <row r="503" spans="1:18" ht="16.5" customHeight="1">
      <c r="A503" s="4"/>
      <c r="B503" s="4"/>
      <c r="C503" s="34"/>
      <c r="D503" s="4"/>
      <c r="E503" s="4"/>
      <c r="F503" s="4"/>
      <c r="G503" s="4"/>
      <c r="H503" s="4"/>
      <c r="I503" s="4"/>
      <c r="J503" s="4"/>
      <c r="K503" s="4"/>
      <c r="L503" s="4"/>
      <c r="N503" s="4"/>
      <c r="O503" s="4"/>
      <c r="P503" s="4"/>
      <c r="Q503" s="4"/>
      <c r="R503" s="4"/>
    </row>
    <row r="504" spans="1:18" ht="16.5" customHeight="1">
      <c r="A504" s="4"/>
      <c r="B504" s="4"/>
      <c r="C504" s="34"/>
      <c r="D504" s="4"/>
      <c r="E504" s="4"/>
      <c r="F504" s="4"/>
      <c r="G504" s="4"/>
      <c r="H504" s="4"/>
      <c r="I504" s="4"/>
      <c r="J504" s="4"/>
      <c r="K504" s="4"/>
      <c r="L504" s="4"/>
      <c r="N504" s="4"/>
      <c r="O504" s="4"/>
      <c r="P504" s="4"/>
      <c r="Q504" s="4"/>
      <c r="R504" s="4"/>
    </row>
    <row r="505" spans="1:18" ht="16.5" customHeight="1">
      <c r="A505" s="4"/>
      <c r="B505" s="4"/>
      <c r="C505" s="34"/>
      <c r="D505" s="4"/>
      <c r="E505" s="4"/>
      <c r="F505" s="4"/>
      <c r="G505" s="4"/>
      <c r="H505" s="4"/>
      <c r="I505" s="4"/>
      <c r="J505" s="4"/>
      <c r="K505" s="4"/>
      <c r="L505" s="4"/>
      <c r="N505" s="4"/>
      <c r="O505" s="4"/>
      <c r="P505" s="4"/>
      <c r="Q505" s="4"/>
      <c r="R505" s="4"/>
    </row>
    <row r="506" spans="1:18" ht="16.5" customHeight="1">
      <c r="A506" s="4"/>
      <c r="B506" s="4"/>
      <c r="C506" s="34"/>
      <c r="D506" s="4"/>
      <c r="E506" s="4"/>
      <c r="F506" s="4"/>
      <c r="G506" s="4"/>
      <c r="H506" s="4"/>
      <c r="I506" s="4"/>
      <c r="J506" s="4"/>
      <c r="K506" s="4"/>
      <c r="L506" s="4"/>
      <c r="N506" s="4"/>
      <c r="O506" s="4"/>
      <c r="P506" s="4"/>
      <c r="Q506" s="4"/>
      <c r="R506" s="4"/>
    </row>
    <row r="507" spans="1:18" ht="16.5" customHeight="1">
      <c r="A507" s="4"/>
      <c r="B507" s="4"/>
      <c r="C507" s="34"/>
      <c r="D507" s="4"/>
      <c r="E507" s="4"/>
      <c r="F507" s="4"/>
      <c r="G507" s="4"/>
      <c r="H507" s="4"/>
      <c r="I507" s="4"/>
      <c r="J507" s="4"/>
      <c r="K507" s="4"/>
      <c r="L507" s="4"/>
      <c r="N507" s="4"/>
      <c r="O507" s="4"/>
      <c r="P507" s="4"/>
      <c r="Q507" s="4"/>
      <c r="R507" s="4"/>
    </row>
    <row r="508" spans="1:18" ht="16.5" customHeight="1">
      <c r="A508" s="4"/>
      <c r="B508" s="4"/>
      <c r="C508" s="34"/>
      <c r="D508" s="4"/>
      <c r="E508" s="4"/>
      <c r="F508" s="4"/>
      <c r="G508" s="4"/>
      <c r="H508" s="4"/>
      <c r="I508" s="4"/>
      <c r="J508" s="4"/>
      <c r="K508" s="4"/>
      <c r="L508" s="4"/>
      <c r="N508" s="4"/>
      <c r="O508" s="4"/>
      <c r="P508" s="4"/>
      <c r="Q508" s="4"/>
      <c r="R508" s="4"/>
    </row>
    <row r="509" spans="1:18" ht="16.5" customHeight="1">
      <c r="A509" s="4"/>
      <c r="B509" s="4"/>
      <c r="C509" s="34"/>
      <c r="D509" s="4"/>
      <c r="E509" s="4"/>
      <c r="F509" s="4"/>
      <c r="G509" s="4"/>
      <c r="H509" s="4"/>
      <c r="I509" s="4"/>
      <c r="J509" s="4"/>
      <c r="K509" s="4"/>
      <c r="L509" s="4"/>
      <c r="N509" s="4"/>
      <c r="O509" s="4"/>
      <c r="P509" s="4"/>
      <c r="Q509" s="4"/>
      <c r="R509" s="4"/>
    </row>
    <row r="510" spans="1:18" ht="16.5" customHeight="1">
      <c r="A510" s="4"/>
      <c r="B510" s="4"/>
      <c r="C510" s="34"/>
      <c r="D510" s="4"/>
      <c r="E510" s="4"/>
      <c r="F510" s="4"/>
      <c r="G510" s="4"/>
      <c r="H510" s="4"/>
      <c r="I510" s="4"/>
      <c r="J510" s="4"/>
      <c r="K510" s="4"/>
      <c r="L510" s="4"/>
      <c r="N510" s="4"/>
      <c r="O510" s="4"/>
      <c r="P510" s="4"/>
      <c r="Q510" s="4"/>
      <c r="R510" s="4"/>
    </row>
    <row r="511" spans="1:18" ht="16.5" customHeight="1">
      <c r="A511" s="4"/>
      <c r="B511" s="4"/>
      <c r="C511" s="34"/>
      <c r="D511" s="4"/>
      <c r="E511" s="4"/>
      <c r="F511" s="4"/>
      <c r="G511" s="4"/>
      <c r="H511" s="4"/>
      <c r="I511" s="4"/>
      <c r="J511" s="4"/>
      <c r="K511" s="4"/>
      <c r="L511" s="4"/>
      <c r="N511" s="4"/>
      <c r="O511" s="4"/>
      <c r="P511" s="4"/>
      <c r="Q511" s="4"/>
      <c r="R511" s="4"/>
    </row>
    <row r="512" spans="1:18" ht="16.5" customHeight="1">
      <c r="A512" s="4"/>
      <c r="B512" s="4"/>
      <c r="C512" s="34"/>
      <c r="D512" s="4"/>
      <c r="E512" s="4"/>
      <c r="F512" s="4"/>
      <c r="G512" s="4"/>
      <c r="H512" s="4"/>
      <c r="I512" s="4"/>
      <c r="J512" s="4"/>
      <c r="K512" s="4"/>
      <c r="L512" s="4"/>
      <c r="N512" s="4"/>
      <c r="O512" s="4"/>
      <c r="P512" s="4"/>
      <c r="Q512" s="4"/>
      <c r="R512" s="4"/>
    </row>
    <row r="513" spans="1:18" ht="16.5" customHeight="1">
      <c r="A513" s="4"/>
      <c r="B513" s="4"/>
      <c r="C513" s="34"/>
      <c r="D513" s="4"/>
      <c r="E513" s="4"/>
      <c r="F513" s="4"/>
      <c r="G513" s="4"/>
      <c r="H513" s="4"/>
      <c r="I513" s="4"/>
      <c r="J513" s="4"/>
      <c r="K513" s="4"/>
      <c r="L513" s="4"/>
      <c r="N513" s="4"/>
      <c r="O513" s="4"/>
      <c r="P513" s="4"/>
      <c r="Q513" s="4"/>
      <c r="R513" s="4"/>
    </row>
    <row r="514" spans="1:18" ht="16.5" customHeight="1">
      <c r="A514" s="4"/>
      <c r="B514" s="4"/>
      <c r="C514" s="34"/>
      <c r="D514" s="4"/>
      <c r="E514" s="4"/>
      <c r="F514" s="4"/>
      <c r="G514" s="4"/>
      <c r="H514" s="4"/>
      <c r="I514" s="4"/>
      <c r="J514" s="4"/>
      <c r="K514" s="4"/>
      <c r="L514" s="4"/>
      <c r="N514" s="4"/>
      <c r="O514" s="4"/>
      <c r="P514" s="4"/>
      <c r="Q514" s="4"/>
      <c r="R514" s="4"/>
    </row>
    <row r="515" spans="1:18" ht="16.5" customHeight="1">
      <c r="A515" s="4"/>
      <c r="B515" s="4"/>
      <c r="C515" s="34"/>
      <c r="D515" s="4"/>
      <c r="E515" s="4"/>
      <c r="F515" s="4"/>
      <c r="G515" s="4"/>
      <c r="H515" s="4"/>
      <c r="I515" s="4"/>
      <c r="J515" s="4"/>
      <c r="K515" s="4"/>
      <c r="L515" s="4"/>
      <c r="N515" s="4"/>
      <c r="O515" s="4"/>
      <c r="P515" s="4"/>
      <c r="Q515" s="4"/>
      <c r="R515" s="4"/>
    </row>
    <row r="516" spans="1:18" ht="16.5" customHeight="1">
      <c r="A516" s="4"/>
      <c r="B516" s="4"/>
      <c r="C516" s="34"/>
      <c r="D516" s="4"/>
      <c r="E516" s="4"/>
      <c r="F516" s="4"/>
      <c r="G516" s="4"/>
      <c r="H516" s="4"/>
      <c r="I516" s="4"/>
      <c r="J516" s="4"/>
      <c r="K516" s="4"/>
      <c r="L516" s="4"/>
      <c r="N516" s="4"/>
      <c r="O516" s="4"/>
      <c r="P516" s="4"/>
      <c r="Q516" s="4"/>
      <c r="R516" s="4"/>
    </row>
    <row r="517" spans="1:18" ht="16.5" customHeight="1">
      <c r="A517" s="4"/>
      <c r="B517" s="4"/>
      <c r="C517" s="34"/>
      <c r="D517" s="4"/>
      <c r="E517" s="4"/>
      <c r="F517" s="4"/>
      <c r="G517" s="4"/>
      <c r="H517" s="4"/>
      <c r="I517" s="4"/>
      <c r="J517" s="4"/>
      <c r="K517" s="4"/>
      <c r="L517" s="4"/>
      <c r="N517" s="4"/>
      <c r="O517" s="4"/>
      <c r="P517" s="4"/>
      <c r="Q517" s="4"/>
      <c r="R517" s="4"/>
    </row>
    <row r="518" spans="1:18" ht="16.5" customHeight="1">
      <c r="A518" s="4"/>
      <c r="B518" s="4"/>
      <c r="C518" s="34"/>
      <c r="D518" s="4"/>
      <c r="E518" s="4"/>
      <c r="F518" s="4"/>
      <c r="G518" s="4"/>
      <c r="H518" s="4"/>
      <c r="I518" s="4"/>
      <c r="J518" s="4"/>
      <c r="K518" s="4"/>
      <c r="L518" s="4"/>
      <c r="N518" s="4"/>
      <c r="O518" s="4"/>
      <c r="P518" s="4"/>
      <c r="Q518" s="4"/>
      <c r="R518" s="4"/>
    </row>
    <row r="519" spans="1:18" ht="16.5" customHeight="1">
      <c r="A519" s="4"/>
      <c r="B519" s="4"/>
      <c r="C519" s="34"/>
      <c r="D519" s="4"/>
      <c r="E519" s="4"/>
      <c r="F519" s="4"/>
      <c r="G519" s="4"/>
      <c r="H519" s="4"/>
      <c r="I519" s="4"/>
      <c r="J519" s="4"/>
      <c r="K519" s="4"/>
      <c r="L519" s="4"/>
      <c r="N519" s="4"/>
      <c r="O519" s="4"/>
      <c r="P519" s="4"/>
      <c r="Q519" s="4"/>
      <c r="R519" s="4"/>
    </row>
    <row r="520" spans="1:18" ht="16.5" customHeight="1">
      <c r="A520" s="4"/>
      <c r="B520" s="4"/>
      <c r="C520" s="34"/>
      <c r="D520" s="4"/>
      <c r="E520" s="4"/>
      <c r="F520" s="4"/>
      <c r="G520" s="4"/>
      <c r="H520" s="4"/>
      <c r="I520" s="4"/>
      <c r="J520" s="4"/>
      <c r="K520" s="4"/>
      <c r="L520" s="4"/>
      <c r="N520" s="4"/>
      <c r="O520" s="4"/>
      <c r="P520" s="4"/>
      <c r="Q520" s="4"/>
      <c r="R520" s="4"/>
    </row>
    <row r="521" spans="1:18" ht="16.5" customHeight="1">
      <c r="A521" s="4"/>
      <c r="B521" s="4"/>
      <c r="C521" s="34"/>
      <c r="D521" s="4"/>
      <c r="E521" s="4"/>
      <c r="F521" s="4"/>
      <c r="G521" s="4"/>
      <c r="H521" s="4"/>
      <c r="I521" s="4"/>
      <c r="J521" s="4"/>
      <c r="K521" s="4"/>
      <c r="L521" s="4"/>
      <c r="N521" s="4"/>
      <c r="O521" s="4"/>
      <c r="P521" s="4"/>
      <c r="Q521" s="4"/>
      <c r="R521" s="4"/>
    </row>
    <row r="522" spans="1:18" ht="16.5" customHeight="1">
      <c r="A522" s="4"/>
      <c r="B522" s="4"/>
      <c r="C522" s="34"/>
      <c r="D522" s="4"/>
      <c r="E522" s="4"/>
      <c r="F522" s="4"/>
      <c r="G522" s="4"/>
      <c r="H522" s="4"/>
      <c r="I522" s="4"/>
      <c r="J522" s="4"/>
      <c r="K522" s="4"/>
      <c r="L522" s="4"/>
      <c r="N522" s="4"/>
      <c r="O522" s="4"/>
      <c r="P522" s="4"/>
      <c r="Q522" s="4"/>
      <c r="R522" s="4"/>
    </row>
    <row r="523" spans="1:18" ht="16.5" customHeight="1">
      <c r="A523" s="4"/>
      <c r="B523" s="4"/>
      <c r="C523" s="34"/>
      <c r="D523" s="4"/>
      <c r="E523" s="4"/>
      <c r="F523" s="4"/>
      <c r="G523" s="4"/>
      <c r="H523" s="4"/>
      <c r="I523" s="4"/>
      <c r="J523" s="4"/>
      <c r="K523" s="4"/>
      <c r="L523" s="4"/>
      <c r="N523" s="4"/>
      <c r="O523" s="4"/>
      <c r="P523" s="4"/>
      <c r="Q523" s="4"/>
      <c r="R523" s="4"/>
    </row>
    <row r="524" spans="1:18" ht="16.5" customHeight="1">
      <c r="A524" s="4"/>
      <c r="B524" s="4"/>
      <c r="C524" s="34"/>
      <c r="D524" s="4"/>
      <c r="E524" s="4"/>
      <c r="F524" s="4"/>
      <c r="G524" s="4"/>
      <c r="H524" s="4"/>
      <c r="I524" s="4"/>
      <c r="J524" s="4"/>
      <c r="K524" s="4"/>
      <c r="L524" s="4"/>
      <c r="N524" s="4"/>
      <c r="O524" s="4"/>
      <c r="P524" s="4"/>
      <c r="Q524" s="4"/>
      <c r="R524" s="4"/>
    </row>
    <row r="525" spans="1:18" ht="16.5" customHeight="1">
      <c r="A525" s="4"/>
      <c r="B525" s="4"/>
      <c r="C525" s="34"/>
      <c r="D525" s="4"/>
      <c r="E525" s="4"/>
      <c r="F525" s="4"/>
      <c r="G525" s="4"/>
      <c r="H525" s="4"/>
      <c r="I525" s="4"/>
      <c r="J525" s="4"/>
      <c r="K525" s="4"/>
      <c r="L525" s="4"/>
      <c r="N525" s="4"/>
      <c r="O525" s="4"/>
      <c r="P525" s="4"/>
      <c r="Q525" s="4"/>
      <c r="R525" s="4"/>
    </row>
    <row r="526" spans="1:18" ht="16.5" customHeight="1">
      <c r="A526" s="4"/>
      <c r="B526" s="4"/>
      <c r="C526" s="34"/>
      <c r="D526" s="4"/>
      <c r="E526" s="4"/>
      <c r="F526" s="4"/>
      <c r="G526" s="4"/>
      <c r="H526" s="4"/>
      <c r="I526" s="4"/>
      <c r="J526" s="4"/>
      <c r="K526" s="4"/>
      <c r="L526" s="4"/>
      <c r="N526" s="4"/>
      <c r="O526" s="4"/>
      <c r="P526" s="4"/>
      <c r="Q526" s="4"/>
      <c r="R526" s="4"/>
    </row>
    <row r="527" spans="1:18" ht="16.5" customHeight="1">
      <c r="A527" s="4"/>
      <c r="B527" s="4"/>
      <c r="C527" s="34"/>
      <c r="D527" s="4"/>
      <c r="E527" s="4"/>
      <c r="F527" s="4"/>
      <c r="G527" s="4"/>
      <c r="H527" s="4"/>
      <c r="I527" s="4"/>
      <c r="J527" s="4"/>
      <c r="K527" s="4"/>
      <c r="L527" s="4"/>
      <c r="N527" s="4"/>
      <c r="O527" s="4"/>
      <c r="P527" s="4"/>
      <c r="Q527" s="4"/>
      <c r="R527" s="4"/>
    </row>
    <row r="528" spans="1:18" ht="16.5" customHeight="1">
      <c r="A528" s="4"/>
      <c r="B528" s="4"/>
      <c r="C528" s="34"/>
      <c r="D528" s="4"/>
      <c r="E528" s="4"/>
      <c r="F528" s="4"/>
      <c r="G528" s="4"/>
      <c r="H528" s="4"/>
      <c r="I528" s="4"/>
      <c r="J528" s="4"/>
      <c r="K528" s="4"/>
      <c r="L528" s="4"/>
      <c r="N528" s="4"/>
      <c r="O528" s="4"/>
      <c r="P528" s="4"/>
      <c r="Q528" s="4"/>
      <c r="R528" s="4"/>
    </row>
    <row r="529" spans="1:18" ht="16.5" customHeight="1">
      <c r="A529" s="4"/>
      <c r="B529" s="4"/>
      <c r="C529" s="34"/>
      <c r="D529" s="4"/>
      <c r="E529" s="4"/>
      <c r="F529" s="4"/>
      <c r="G529" s="4"/>
      <c r="H529" s="4"/>
      <c r="I529" s="4"/>
      <c r="J529" s="4"/>
      <c r="K529" s="4"/>
      <c r="L529" s="4"/>
      <c r="N529" s="4"/>
      <c r="O529" s="4"/>
      <c r="P529" s="4"/>
      <c r="Q529" s="4"/>
      <c r="R529" s="4"/>
    </row>
    <row r="530" spans="1:18" ht="16.5" customHeight="1">
      <c r="A530" s="4"/>
      <c r="B530" s="4"/>
      <c r="C530" s="34"/>
      <c r="D530" s="4"/>
      <c r="E530" s="4"/>
      <c r="F530" s="4"/>
      <c r="G530" s="4"/>
      <c r="H530" s="4"/>
      <c r="I530" s="4"/>
      <c r="J530" s="4"/>
      <c r="K530" s="4"/>
      <c r="L530" s="4"/>
      <c r="N530" s="4"/>
      <c r="O530" s="4"/>
      <c r="P530" s="4"/>
      <c r="Q530" s="4"/>
      <c r="R530" s="4"/>
    </row>
    <row r="531" spans="1:18" ht="16.5" customHeight="1">
      <c r="A531" s="4"/>
      <c r="B531" s="4"/>
      <c r="C531" s="34"/>
      <c r="D531" s="4"/>
      <c r="E531" s="4"/>
      <c r="F531" s="4"/>
      <c r="G531" s="4"/>
      <c r="H531" s="4"/>
      <c r="I531" s="4"/>
      <c r="J531" s="4"/>
      <c r="K531" s="4"/>
      <c r="L531" s="4"/>
      <c r="N531" s="4"/>
      <c r="O531" s="4"/>
      <c r="P531" s="4"/>
      <c r="Q531" s="4"/>
      <c r="R531" s="4"/>
    </row>
    <row r="532" spans="1:18" ht="16.5" customHeight="1">
      <c r="A532" s="4"/>
      <c r="B532" s="4"/>
      <c r="C532" s="34"/>
      <c r="D532" s="4"/>
      <c r="E532" s="4"/>
      <c r="F532" s="4"/>
      <c r="G532" s="4"/>
      <c r="H532" s="4"/>
      <c r="I532" s="4"/>
      <c r="J532" s="4"/>
      <c r="K532" s="4"/>
      <c r="L532" s="4"/>
      <c r="N532" s="4"/>
      <c r="O532" s="4"/>
      <c r="P532" s="4"/>
      <c r="Q532" s="4"/>
      <c r="R532" s="4"/>
    </row>
    <row r="533" spans="1:18" ht="16.5" customHeight="1">
      <c r="A533" s="4"/>
      <c r="B533" s="4"/>
      <c r="C533" s="34"/>
      <c r="D533" s="4"/>
      <c r="E533" s="4"/>
      <c r="F533" s="4"/>
      <c r="G533" s="4"/>
      <c r="H533" s="4"/>
      <c r="I533" s="4"/>
      <c r="J533" s="4"/>
      <c r="K533" s="4"/>
      <c r="L533" s="4"/>
      <c r="N533" s="4"/>
      <c r="O533" s="4"/>
      <c r="P533" s="4"/>
      <c r="Q533" s="4"/>
      <c r="R533" s="4"/>
    </row>
    <row r="534" spans="1:18" ht="16.5" customHeight="1">
      <c r="A534" s="4"/>
      <c r="B534" s="4"/>
      <c r="C534" s="34"/>
      <c r="D534" s="4"/>
      <c r="E534" s="4"/>
      <c r="F534" s="4"/>
      <c r="G534" s="4"/>
      <c r="H534" s="4"/>
      <c r="I534" s="4"/>
      <c r="J534" s="4"/>
      <c r="K534" s="4"/>
      <c r="L534" s="4"/>
      <c r="N534" s="4"/>
      <c r="O534" s="4"/>
      <c r="P534" s="4"/>
      <c r="Q534" s="4"/>
      <c r="R534" s="4"/>
    </row>
    <row r="535" spans="1:18" ht="16.5" customHeight="1">
      <c r="A535" s="4"/>
      <c r="B535" s="4"/>
      <c r="C535" s="34"/>
      <c r="D535" s="4"/>
      <c r="E535" s="4"/>
      <c r="F535" s="4"/>
      <c r="G535" s="4"/>
      <c r="H535" s="4"/>
      <c r="I535" s="4"/>
      <c r="J535" s="4"/>
      <c r="K535" s="4"/>
      <c r="L535" s="4"/>
      <c r="N535" s="4"/>
      <c r="O535" s="4"/>
      <c r="P535" s="4"/>
      <c r="Q535" s="4"/>
      <c r="R535" s="4"/>
    </row>
    <row r="536" spans="1:18" ht="16.5" customHeight="1">
      <c r="A536" s="4"/>
      <c r="B536" s="4"/>
      <c r="C536" s="34"/>
      <c r="D536" s="4"/>
      <c r="E536" s="4"/>
      <c r="F536" s="4"/>
      <c r="G536" s="4"/>
      <c r="H536" s="4"/>
      <c r="I536" s="4"/>
      <c r="J536" s="4"/>
      <c r="K536" s="4"/>
      <c r="L536" s="4"/>
      <c r="N536" s="4"/>
      <c r="O536" s="4"/>
      <c r="P536" s="4"/>
      <c r="Q536" s="4"/>
      <c r="R536" s="4"/>
    </row>
    <row r="537" spans="1:18" ht="16.5" customHeight="1">
      <c r="A537" s="4"/>
      <c r="B537" s="4"/>
      <c r="C537" s="34"/>
      <c r="D537" s="4"/>
      <c r="E537" s="4"/>
      <c r="F537" s="4"/>
      <c r="G537" s="4"/>
      <c r="H537" s="4"/>
      <c r="I537" s="4"/>
      <c r="J537" s="4"/>
      <c r="K537" s="4"/>
      <c r="L537" s="4"/>
      <c r="N537" s="4"/>
      <c r="O537" s="4"/>
      <c r="P537" s="4"/>
      <c r="Q537" s="4"/>
      <c r="R537" s="4"/>
    </row>
    <row r="538" spans="1:18" ht="16.5" customHeight="1">
      <c r="A538" s="4"/>
      <c r="B538" s="4"/>
      <c r="C538" s="34"/>
      <c r="D538" s="4"/>
      <c r="E538" s="4"/>
      <c r="F538" s="4"/>
      <c r="G538" s="4"/>
      <c r="H538" s="4"/>
      <c r="I538" s="4"/>
      <c r="J538" s="4"/>
      <c r="K538" s="4"/>
      <c r="L538" s="4"/>
      <c r="N538" s="4"/>
      <c r="O538" s="4"/>
      <c r="P538" s="4"/>
      <c r="Q538" s="4"/>
      <c r="R538" s="4"/>
    </row>
    <row r="539" spans="1:18" ht="16.5" customHeight="1">
      <c r="A539" s="4"/>
      <c r="B539" s="4"/>
      <c r="C539" s="34"/>
      <c r="D539" s="4"/>
      <c r="E539" s="4"/>
      <c r="F539" s="4"/>
      <c r="G539" s="4"/>
      <c r="H539" s="4"/>
      <c r="I539" s="4"/>
      <c r="J539" s="4"/>
      <c r="K539" s="4"/>
      <c r="L539" s="4"/>
      <c r="N539" s="4"/>
      <c r="O539" s="4"/>
      <c r="P539" s="4"/>
      <c r="Q539" s="4"/>
      <c r="R539" s="4"/>
    </row>
    <row r="540" spans="1:18" ht="16.5" customHeight="1">
      <c r="A540" s="4"/>
      <c r="B540" s="4"/>
      <c r="C540" s="34"/>
      <c r="D540" s="4"/>
      <c r="E540" s="4"/>
      <c r="F540" s="4"/>
      <c r="G540" s="4"/>
      <c r="H540" s="4"/>
      <c r="I540" s="4"/>
      <c r="J540" s="4"/>
      <c r="K540" s="4"/>
      <c r="L540" s="4"/>
      <c r="N540" s="4"/>
      <c r="O540" s="4"/>
      <c r="P540" s="4"/>
      <c r="Q540" s="4"/>
      <c r="R540" s="4"/>
    </row>
    <row r="541" spans="1:18" ht="16.5" customHeight="1">
      <c r="A541" s="4"/>
      <c r="B541" s="4"/>
      <c r="C541" s="34"/>
      <c r="D541" s="4"/>
      <c r="E541" s="4"/>
      <c r="F541" s="4"/>
      <c r="G541" s="4"/>
      <c r="H541" s="4"/>
      <c r="I541" s="4"/>
      <c r="J541" s="4"/>
      <c r="K541" s="4"/>
      <c r="L541" s="4"/>
      <c r="N541" s="4"/>
      <c r="O541" s="4"/>
      <c r="P541" s="4"/>
      <c r="Q541" s="4"/>
      <c r="R541" s="4"/>
    </row>
    <row r="542" spans="1:18" ht="16.5" customHeight="1">
      <c r="A542" s="4"/>
      <c r="B542" s="4"/>
      <c r="C542" s="34"/>
      <c r="D542" s="4"/>
      <c r="E542" s="4"/>
      <c r="F542" s="4"/>
      <c r="G542" s="4"/>
      <c r="H542" s="4"/>
      <c r="I542" s="4"/>
      <c r="J542" s="4"/>
      <c r="K542" s="4"/>
      <c r="L542" s="4"/>
      <c r="N542" s="4"/>
      <c r="O542" s="4"/>
      <c r="P542" s="4"/>
      <c r="Q542" s="4"/>
      <c r="R542" s="4"/>
    </row>
    <row r="543" spans="1:18" ht="16.5" customHeight="1">
      <c r="A543" s="4"/>
      <c r="B543" s="4"/>
      <c r="C543" s="34"/>
      <c r="D543" s="4"/>
      <c r="E543" s="4"/>
      <c r="F543" s="4"/>
      <c r="G543" s="4"/>
      <c r="H543" s="4"/>
      <c r="I543" s="4"/>
      <c r="J543" s="4"/>
      <c r="K543" s="4"/>
      <c r="L543" s="4"/>
      <c r="N543" s="4"/>
      <c r="O543" s="4"/>
      <c r="P543" s="4"/>
      <c r="Q543" s="4"/>
      <c r="R543" s="4"/>
    </row>
    <row r="544" spans="1:18" ht="16.5" customHeight="1">
      <c r="A544" s="4"/>
      <c r="B544" s="4"/>
      <c r="C544" s="34"/>
      <c r="D544" s="4"/>
      <c r="E544" s="4"/>
      <c r="F544" s="4"/>
      <c r="G544" s="4"/>
      <c r="H544" s="4"/>
      <c r="I544" s="4"/>
      <c r="J544" s="4"/>
      <c r="K544" s="4"/>
      <c r="L544" s="4"/>
      <c r="N544" s="4"/>
      <c r="O544" s="4"/>
      <c r="P544" s="4"/>
      <c r="Q544" s="4"/>
      <c r="R544" s="4"/>
    </row>
    <row r="545" spans="1:18" ht="16.5" customHeight="1">
      <c r="A545" s="4"/>
      <c r="B545" s="4"/>
      <c r="C545" s="34"/>
      <c r="D545" s="4"/>
      <c r="E545" s="4"/>
      <c r="F545" s="4"/>
      <c r="G545" s="4"/>
      <c r="H545" s="4"/>
      <c r="I545" s="4"/>
      <c r="J545" s="4"/>
      <c r="K545" s="4"/>
      <c r="L545" s="4"/>
      <c r="N545" s="4"/>
      <c r="O545" s="4"/>
      <c r="P545" s="4"/>
      <c r="Q545" s="4"/>
      <c r="R545" s="4"/>
    </row>
    <row r="546" spans="1:18" ht="16.5" customHeight="1">
      <c r="A546" s="4"/>
      <c r="B546" s="4"/>
      <c r="C546" s="34"/>
      <c r="D546" s="4"/>
      <c r="E546" s="4"/>
      <c r="F546" s="4"/>
      <c r="G546" s="4"/>
      <c r="H546" s="4"/>
      <c r="I546" s="4"/>
      <c r="J546" s="4"/>
      <c r="K546" s="4"/>
      <c r="L546" s="4"/>
      <c r="N546" s="4"/>
      <c r="O546" s="4"/>
      <c r="P546" s="4"/>
      <c r="Q546" s="4"/>
      <c r="R546" s="4"/>
    </row>
    <row r="547" spans="1:18" ht="16.5" customHeight="1">
      <c r="A547" s="4"/>
      <c r="B547" s="4"/>
      <c r="C547" s="34"/>
      <c r="D547" s="4"/>
      <c r="E547" s="4"/>
      <c r="F547" s="4"/>
      <c r="G547" s="4"/>
      <c r="H547" s="4"/>
      <c r="I547" s="4"/>
      <c r="J547" s="4"/>
      <c r="K547" s="4"/>
      <c r="L547" s="4"/>
      <c r="N547" s="4"/>
      <c r="O547" s="4"/>
      <c r="P547" s="4"/>
      <c r="Q547" s="4"/>
      <c r="R547" s="4"/>
    </row>
    <row r="548" spans="1:18" ht="16.5" customHeight="1">
      <c r="A548" s="4"/>
      <c r="B548" s="4"/>
      <c r="C548" s="34"/>
      <c r="D548" s="4"/>
      <c r="E548" s="4"/>
      <c r="F548" s="4"/>
      <c r="G548" s="4"/>
      <c r="H548" s="4"/>
      <c r="I548" s="4"/>
      <c r="J548" s="4"/>
      <c r="K548" s="4"/>
      <c r="L548" s="4"/>
      <c r="N548" s="4"/>
      <c r="O548" s="4"/>
      <c r="P548" s="4"/>
      <c r="Q548" s="4"/>
      <c r="R548" s="4"/>
    </row>
    <row r="549" spans="1:18" ht="16.5" customHeight="1">
      <c r="A549" s="4"/>
      <c r="B549" s="4"/>
      <c r="C549" s="34"/>
      <c r="D549" s="4"/>
      <c r="E549" s="4"/>
      <c r="F549" s="4"/>
      <c r="G549" s="4"/>
      <c r="H549" s="4"/>
      <c r="I549" s="4"/>
      <c r="J549" s="4"/>
      <c r="K549" s="4"/>
      <c r="L549" s="4"/>
      <c r="N549" s="4"/>
      <c r="O549" s="4"/>
      <c r="P549" s="4"/>
      <c r="Q549" s="4"/>
      <c r="R549" s="4"/>
    </row>
    <row r="550" spans="1:18" ht="16.5" customHeight="1">
      <c r="A550" s="4"/>
      <c r="B550" s="4"/>
      <c r="C550" s="34"/>
      <c r="D550" s="4"/>
      <c r="E550" s="4"/>
      <c r="F550" s="4"/>
      <c r="G550" s="4"/>
      <c r="H550" s="4"/>
      <c r="I550" s="4"/>
      <c r="J550" s="4"/>
      <c r="K550" s="4"/>
      <c r="L550" s="4"/>
      <c r="N550" s="4"/>
      <c r="O550" s="4"/>
      <c r="P550" s="4"/>
      <c r="Q550" s="4"/>
      <c r="R550" s="4"/>
    </row>
    <row r="551" spans="1:18" ht="16.5" customHeight="1">
      <c r="A551" s="4"/>
      <c r="B551" s="4"/>
      <c r="C551" s="34"/>
      <c r="D551" s="4"/>
      <c r="E551" s="4"/>
      <c r="F551" s="4"/>
      <c r="G551" s="4"/>
      <c r="H551" s="4"/>
      <c r="I551" s="4"/>
      <c r="J551" s="4"/>
      <c r="K551" s="4"/>
      <c r="L551" s="4"/>
      <c r="N551" s="4"/>
      <c r="O551" s="4"/>
      <c r="P551" s="4"/>
      <c r="Q551" s="4"/>
      <c r="R551" s="4"/>
    </row>
    <row r="552" spans="1:18" ht="16.5" customHeight="1">
      <c r="A552" s="4"/>
      <c r="B552" s="4"/>
      <c r="C552" s="34"/>
      <c r="D552" s="4"/>
      <c r="E552" s="4"/>
      <c r="F552" s="4"/>
      <c r="G552" s="4"/>
      <c r="H552" s="4"/>
      <c r="I552" s="4"/>
      <c r="J552" s="4"/>
      <c r="K552" s="4"/>
      <c r="L552" s="4"/>
      <c r="N552" s="4"/>
      <c r="O552" s="4"/>
      <c r="P552" s="4"/>
      <c r="Q552" s="4"/>
      <c r="R552" s="4"/>
    </row>
    <row r="553" spans="1:18" ht="16.5" customHeight="1">
      <c r="A553" s="4"/>
      <c r="B553" s="4"/>
      <c r="C553" s="34"/>
      <c r="D553" s="4"/>
      <c r="E553" s="4"/>
      <c r="F553" s="4"/>
      <c r="G553" s="4"/>
      <c r="H553" s="4"/>
      <c r="I553" s="4"/>
      <c r="J553" s="4"/>
      <c r="K553" s="4"/>
      <c r="L553" s="4"/>
      <c r="N553" s="4"/>
      <c r="O553" s="4"/>
      <c r="P553" s="4"/>
      <c r="Q553" s="4"/>
      <c r="R553" s="4"/>
    </row>
    <row r="554" spans="1:18" ht="16.5" customHeight="1">
      <c r="A554" s="4"/>
      <c r="B554" s="4"/>
      <c r="C554" s="34"/>
      <c r="D554" s="4"/>
      <c r="E554" s="4"/>
      <c r="F554" s="4"/>
      <c r="G554" s="4"/>
      <c r="H554" s="4"/>
      <c r="I554" s="4"/>
      <c r="J554" s="4"/>
      <c r="K554" s="4"/>
      <c r="L554" s="4"/>
      <c r="N554" s="4"/>
      <c r="O554" s="4"/>
      <c r="P554" s="4"/>
      <c r="Q554" s="4"/>
      <c r="R554" s="4"/>
    </row>
    <row r="555" spans="1:18" ht="16.5" customHeight="1">
      <c r="A555" s="4"/>
      <c r="B555" s="4"/>
      <c r="C555" s="34"/>
      <c r="D555" s="4"/>
      <c r="E555" s="4"/>
      <c r="F555" s="4"/>
      <c r="G555" s="4"/>
      <c r="H555" s="4"/>
      <c r="I555" s="4"/>
      <c r="J555" s="4"/>
      <c r="K555" s="4"/>
      <c r="L555" s="4"/>
      <c r="N555" s="4"/>
      <c r="O555" s="4"/>
      <c r="P555" s="4"/>
      <c r="Q555" s="4"/>
      <c r="R555" s="4"/>
    </row>
    <row r="556" spans="1:18" ht="16.5" customHeight="1">
      <c r="A556" s="4"/>
      <c r="B556" s="4"/>
      <c r="C556" s="34"/>
      <c r="D556" s="4"/>
      <c r="E556" s="4"/>
      <c r="F556" s="4"/>
      <c r="G556" s="4"/>
      <c r="H556" s="4"/>
      <c r="I556" s="4"/>
      <c r="J556" s="4"/>
      <c r="K556" s="4"/>
      <c r="L556" s="4"/>
      <c r="N556" s="4"/>
      <c r="O556" s="4"/>
      <c r="P556" s="4"/>
      <c r="Q556" s="4"/>
      <c r="R556" s="4"/>
    </row>
    <row r="557" spans="1:18" ht="16.5" customHeight="1">
      <c r="A557" s="4"/>
      <c r="B557" s="4"/>
      <c r="C557" s="34"/>
      <c r="D557" s="4"/>
      <c r="E557" s="4"/>
      <c r="F557" s="4"/>
      <c r="G557" s="4"/>
      <c r="H557" s="4"/>
      <c r="I557" s="4"/>
      <c r="J557" s="4"/>
      <c r="K557" s="4"/>
      <c r="L557" s="4"/>
      <c r="N557" s="4"/>
      <c r="O557" s="4"/>
      <c r="P557" s="4"/>
      <c r="Q557" s="4"/>
      <c r="R557" s="4"/>
    </row>
    <row r="558" spans="1:18" ht="16.5" customHeight="1">
      <c r="A558" s="4"/>
      <c r="B558" s="4"/>
      <c r="C558" s="34"/>
      <c r="D558" s="4"/>
      <c r="E558" s="4"/>
      <c r="F558" s="4"/>
      <c r="G558" s="4"/>
      <c r="H558" s="4"/>
      <c r="I558" s="4"/>
      <c r="J558" s="4"/>
      <c r="K558" s="4"/>
      <c r="L558" s="4"/>
      <c r="N558" s="4"/>
      <c r="O558" s="4"/>
      <c r="P558" s="4"/>
      <c r="Q558" s="4"/>
      <c r="R558" s="4"/>
    </row>
    <row r="559" spans="1:18" ht="16.5" customHeight="1">
      <c r="A559" s="4"/>
      <c r="B559" s="4"/>
      <c r="C559" s="34"/>
      <c r="D559" s="4"/>
      <c r="E559" s="4"/>
      <c r="F559" s="4"/>
      <c r="G559" s="4"/>
      <c r="H559" s="4"/>
      <c r="I559" s="4"/>
      <c r="J559" s="4"/>
      <c r="K559" s="4"/>
      <c r="L559" s="4"/>
      <c r="N559" s="4"/>
      <c r="O559" s="4"/>
      <c r="P559" s="4"/>
      <c r="Q559" s="4"/>
      <c r="R559" s="4"/>
    </row>
    <row r="560" spans="1:18" ht="16.5" customHeight="1">
      <c r="A560" s="4"/>
      <c r="B560" s="4"/>
      <c r="C560" s="34"/>
      <c r="D560" s="4"/>
      <c r="E560" s="4"/>
      <c r="F560" s="4"/>
      <c r="G560" s="4"/>
      <c r="H560" s="4"/>
      <c r="I560" s="4"/>
      <c r="J560" s="4"/>
      <c r="K560" s="4"/>
      <c r="L560" s="4"/>
      <c r="N560" s="4"/>
      <c r="O560" s="4"/>
      <c r="P560" s="4"/>
      <c r="Q560" s="4"/>
      <c r="R560" s="4"/>
    </row>
    <row r="561" spans="1:18" ht="16.5" customHeight="1">
      <c r="A561" s="4"/>
      <c r="B561" s="4"/>
      <c r="C561" s="34"/>
      <c r="D561" s="4"/>
      <c r="E561" s="4"/>
      <c r="F561" s="4"/>
      <c r="G561" s="4"/>
      <c r="H561" s="4"/>
      <c r="I561" s="4"/>
      <c r="J561" s="4"/>
      <c r="K561" s="4"/>
      <c r="L561" s="4"/>
      <c r="N561" s="4"/>
      <c r="O561" s="4"/>
      <c r="P561" s="4"/>
      <c r="Q561" s="4"/>
      <c r="R561" s="4"/>
    </row>
    <row r="562" spans="1:18" ht="16.5" customHeight="1">
      <c r="A562" s="4"/>
      <c r="B562" s="4"/>
      <c r="C562" s="34"/>
      <c r="D562" s="4"/>
      <c r="E562" s="4"/>
      <c r="F562" s="4"/>
      <c r="G562" s="4"/>
      <c r="H562" s="4"/>
      <c r="I562" s="4"/>
      <c r="J562" s="4"/>
      <c r="K562" s="4"/>
      <c r="L562" s="4"/>
      <c r="N562" s="4"/>
      <c r="O562" s="4"/>
      <c r="P562" s="4"/>
      <c r="Q562" s="4"/>
      <c r="R562" s="4"/>
    </row>
    <row r="563" spans="1:18" ht="16.5" customHeight="1">
      <c r="A563" s="4"/>
      <c r="B563" s="4"/>
      <c r="C563" s="34"/>
      <c r="D563" s="4"/>
      <c r="E563" s="4"/>
      <c r="F563" s="4"/>
      <c r="G563" s="4"/>
      <c r="H563" s="4"/>
      <c r="I563" s="4"/>
      <c r="J563" s="4"/>
      <c r="K563" s="4"/>
      <c r="L563" s="4"/>
      <c r="N563" s="4"/>
      <c r="O563" s="4"/>
      <c r="P563" s="4"/>
      <c r="Q563" s="4"/>
      <c r="R563" s="4"/>
    </row>
    <row r="564" spans="1:18" ht="16.5" customHeight="1">
      <c r="A564" s="4"/>
      <c r="B564" s="4"/>
      <c r="C564" s="34"/>
      <c r="D564" s="4"/>
      <c r="E564" s="4"/>
      <c r="F564" s="4"/>
      <c r="G564" s="4"/>
      <c r="H564" s="4"/>
      <c r="I564" s="4"/>
      <c r="J564" s="4"/>
      <c r="K564" s="4"/>
      <c r="L564" s="4"/>
      <c r="N564" s="4"/>
      <c r="O564" s="4"/>
      <c r="P564" s="4"/>
      <c r="Q564" s="4"/>
      <c r="R564" s="4"/>
    </row>
    <row r="565" spans="1:18" ht="16.5" customHeight="1">
      <c r="A565" s="4"/>
      <c r="B565" s="4"/>
      <c r="C565" s="34"/>
      <c r="D565" s="4"/>
      <c r="E565" s="4"/>
      <c r="F565" s="4"/>
      <c r="G565" s="4"/>
      <c r="H565" s="4"/>
      <c r="I565" s="4"/>
      <c r="J565" s="4"/>
      <c r="K565" s="4"/>
      <c r="L565" s="4"/>
      <c r="N565" s="4"/>
      <c r="O565" s="4"/>
      <c r="P565" s="4"/>
      <c r="Q565" s="4"/>
      <c r="R565" s="4"/>
    </row>
    <row r="566" spans="1:18" ht="16.5" customHeight="1">
      <c r="A566" s="4"/>
      <c r="B566" s="4"/>
      <c r="C566" s="34"/>
      <c r="D566" s="4"/>
      <c r="E566" s="4"/>
      <c r="F566" s="4"/>
      <c r="G566" s="4"/>
      <c r="H566" s="4"/>
      <c r="I566" s="4"/>
      <c r="J566" s="4"/>
      <c r="K566" s="4"/>
      <c r="L566" s="4"/>
      <c r="N566" s="4"/>
      <c r="O566" s="4"/>
      <c r="P566" s="4"/>
      <c r="Q566" s="4"/>
      <c r="R566" s="4"/>
    </row>
    <row r="567" spans="1:18" ht="16.5" customHeight="1">
      <c r="A567" s="4"/>
      <c r="B567" s="4"/>
      <c r="C567" s="34"/>
      <c r="D567" s="4"/>
      <c r="E567" s="4"/>
      <c r="F567" s="4"/>
      <c r="G567" s="4"/>
      <c r="H567" s="4"/>
      <c r="I567" s="4"/>
      <c r="J567" s="4"/>
      <c r="K567" s="4"/>
      <c r="L567" s="4"/>
      <c r="N567" s="4"/>
      <c r="O567" s="4"/>
      <c r="P567" s="4"/>
      <c r="Q567" s="4"/>
      <c r="R567" s="4"/>
    </row>
    <row r="568" spans="1:18" ht="16.5" customHeight="1">
      <c r="A568" s="4"/>
      <c r="B568" s="4"/>
      <c r="C568" s="34"/>
      <c r="D568" s="4"/>
      <c r="E568" s="4"/>
      <c r="F568" s="4"/>
      <c r="G568" s="4"/>
      <c r="H568" s="4"/>
      <c r="I568" s="4"/>
      <c r="J568" s="4"/>
      <c r="K568" s="4"/>
      <c r="L568" s="4"/>
      <c r="N568" s="4"/>
      <c r="O568" s="4"/>
      <c r="P568" s="4"/>
      <c r="Q568" s="4"/>
      <c r="R568" s="4"/>
    </row>
    <row r="569" spans="1:18" ht="16.5" customHeight="1">
      <c r="A569" s="4"/>
      <c r="B569" s="4"/>
      <c r="C569" s="34"/>
      <c r="D569" s="4"/>
      <c r="E569" s="4"/>
      <c r="F569" s="4"/>
      <c r="G569" s="4"/>
      <c r="H569" s="4"/>
      <c r="I569" s="4"/>
      <c r="J569" s="4"/>
      <c r="K569" s="4"/>
      <c r="L569" s="4"/>
      <c r="N569" s="4"/>
      <c r="O569" s="4"/>
      <c r="P569" s="4"/>
      <c r="Q569" s="4"/>
      <c r="R569" s="4"/>
    </row>
    <row r="570" spans="1:18" ht="16.5" customHeight="1">
      <c r="A570" s="4"/>
      <c r="B570" s="4"/>
      <c r="C570" s="34"/>
      <c r="D570" s="4"/>
      <c r="E570" s="4"/>
      <c r="F570" s="4"/>
      <c r="G570" s="4"/>
      <c r="H570" s="4"/>
      <c r="I570" s="4"/>
      <c r="J570" s="4"/>
      <c r="K570" s="4"/>
      <c r="L570" s="4"/>
      <c r="N570" s="4"/>
      <c r="O570" s="4"/>
      <c r="P570" s="4"/>
      <c r="Q570" s="4"/>
      <c r="R570" s="4"/>
    </row>
    <row r="571" spans="1:18" ht="16.5" customHeight="1">
      <c r="A571" s="4"/>
      <c r="B571" s="4"/>
      <c r="C571" s="34"/>
      <c r="D571" s="4"/>
      <c r="E571" s="4"/>
      <c r="F571" s="4"/>
      <c r="G571" s="4"/>
      <c r="H571" s="4"/>
      <c r="I571" s="4"/>
      <c r="J571" s="4"/>
      <c r="K571" s="4"/>
      <c r="L571" s="4"/>
      <c r="N571" s="4"/>
      <c r="O571" s="4"/>
      <c r="P571" s="4"/>
      <c r="Q571" s="4"/>
      <c r="R571" s="4"/>
    </row>
    <row r="572" spans="1:18" ht="16.5" customHeight="1">
      <c r="A572" s="4"/>
      <c r="B572" s="4"/>
      <c r="C572" s="34"/>
      <c r="D572" s="4"/>
      <c r="E572" s="4"/>
      <c r="F572" s="4"/>
      <c r="G572" s="4"/>
      <c r="H572" s="4"/>
      <c r="I572" s="4"/>
      <c r="J572" s="4"/>
      <c r="K572" s="4"/>
      <c r="L572" s="4"/>
      <c r="N572" s="4"/>
      <c r="O572" s="4"/>
      <c r="P572" s="4"/>
      <c r="Q572" s="4"/>
      <c r="R572" s="4"/>
    </row>
    <row r="573" spans="1:18" ht="16.5" customHeight="1">
      <c r="A573" s="4"/>
      <c r="B573" s="4"/>
      <c r="C573" s="34"/>
      <c r="D573" s="4"/>
      <c r="E573" s="4"/>
      <c r="F573" s="4"/>
      <c r="G573" s="4"/>
      <c r="H573" s="4"/>
      <c r="I573" s="4"/>
      <c r="J573" s="4"/>
      <c r="K573" s="4"/>
      <c r="L573" s="4"/>
      <c r="N573" s="4"/>
      <c r="O573" s="4"/>
      <c r="P573" s="4"/>
      <c r="Q573" s="4"/>
      <c r="R573" s="4"/>
    </row>
    <row r="574" spans="1:18" ht="16.5" customHeight="1">
      <c r="A574" s="4"/>
      <c r="B574" s="4"/>
      <c r="C574" s="34"/>
      <c r="D574" s="4"/>
      <c r="E574" s="4"/>
      <c r="F574" s="4"/>
      <c r="G574" s="4"/>
      <c r="H574" s="4"/>
      <c r="I574" s="4"/>
      <c r="J574" s="4"/>
      <c r="K574" s="4"/>
      <c r="L574" s="4"/>
      <c r="N574" s="4"/>
      <c r="O574" s="4"/>
      <c r="P574" s="4"/>
      <c r="Q574" s="4"/>
      <c r="R574" s="4"/>
    </row>
    <row r="575" spans="1:18" ht="16.5" customHeight="1">
      <c r="A575" s="4"/>
      <c r="B575" s="4"/>
      <c r="C575" s="34"/>
      <c r="D575" s="4"/>
      <c r="E575" s="4"/>
      <c r="F575" s="4"/>
      <c r="G575" s="4"/>
      <c r="H575" s="4"/>
      <c r="I575" s="4"/>
      <c r="J575" s="4"/>
      <c r="K575" s="4"/>
      <c r="L575" s="4"/>
      <c r="N575" s="4"/>
      <c r="O575" s="4"/>
      <c r="P575" s="4"/>
      <c r="Q575" s="4"/>
      <c r="R575" s="4"/>
    </row>
    <row r="576" spans="1:18" ht="16.5" customHeight="1">
      <c r="A576" s="4"/>
      <c r="B576" s="4"/>
      <c r="C576" s="34"/>
      <c r="D576" s="4"/>
      <c r="E576" s="4"/>
      <c r="F576" s="4"/>
      <c r="G576" s="4"/>
      <c r="H576" s="4"/>
      <c r="I576" s="4"/>
      <c r="J576" s="4"/>
      <c r="K576" s="4"/>
      <c r="L576" s="4"/>
      <c r="N576" s="4"/>
      <c r="O576" s="4"/>
      <c r="P576" s="4"/>
      <c r="Q576" s="4"/>
      <c r="R576" s="4"/>
    </row>
    <row r="577" spans="1:18" ht="16.5" customHeight="1">
      <c r="A577" s="4"/>
      <c r="B577" s="4"/>
      <c r="C577" s="34"/>
      <c r="D577" s="4"/>
      <c r="E577" s="4"/>
      <c r="F577" s="4"/>
      <c r="G577" s="4"/>
      <c r="H577" s="4"/>
      <c r="I577" s="4"/>
      <c r="J577" s="4"/>
      <c r="K577" s="4"/>
      <c r="L577" s="4"/>
      <c r="N577" s="4"/>
      <c r="O577" s="4"/>
      <c r="P577" s="4"/>
      <c r="Q577" s="4"/>
      <c r="R577" s="4"/>
    </row>
    <row r="578" spans="1:18" ht="16.5" customHeight="1">
      <c r="A578" s="4"/>
      <c r="B578" s="4"/>
      <c r="C578" s="34"/>
      <c r="D578" s="4"/>
      <c r="E578" s="4"/>
      <c r="F578" s="4"/>
      <c r="G578" s="4"/>
      <c r="H578" s="4"/>
      <c r="I578" s="4"/>
      <c r="J578" s="4"/>
      <c r="K578" s="4"/>
      <c r="L578" s="4"/>
      <c r="N578" s="4"/>
      <c r="O578" s="4"/>
      <c r="P578" s="4"/>
      <c r="Q578" s="4"/>
      <c r="R578" s="4"/>
    </row>
    <row r="579" spans="1:18" ht="16.5" customHeight="1">
      <c r="A579" s="4"/>
      <c r="B579" s="4"/>
      <c r="C579" s="34"/>
      <c r="D579" s="4"/>
      <c r="E579" s="4"/>
      <c r="F579" s="4"/>
      <c r="G579" s="4"/>
      <c r="H579" s="4"/>
      <c r="I579" s="4"/>
      <c r="J579" s="4"/>
      <c r="K579" s="4"/>
      <c r="L579" s="4"/>
      <c r="N579" s="4"/>
      <c r="O579" s="4"/>
      <c r="P579" s="4"/>
      <c r="Q579" s="4"/>
      <c r="R579" s="4"/>
    </row>
    <row r="580" spans="1:18" ht="16.5" customHeight="1">
      <c r="A580" s="4"/>
      <c r="B580" s="4"/>
      <c r="C580" s="34"/>
      <c r="D580" s="4"/>
      <c r="E580" s="4"/>
      <c r="F580" s="4"/>
      <c r="G580" s="4"/>
      <c r="H580" s="4"/>
      <c r="I580" s="4"/>
      <c r="J580" s="4"/>
      <c r="K580" s="4"/>
      <c r="L580" s="4"/>
      <c r="N580" s="4"/>
      <c r="O580" s="4"/>
      <c r="P580" s="4"/>
      <c r="Q580" s="4"/>
      <c r="R580" s="4"/>
    </row>
    <row r="581" spans="1:18" ht="16.5" customHeight="1">
      <c r="A581" s="4"/>
      <c r="B581" s="4"/>
      <c r="C581" s="34"/>
      <c r="D581" s="4"/>
      <c r="E581" s="4"/>
      <c r="F581" s="4"/>
      <c r="G581" s="4"/>
      <c r="H581" s="4"/>
      <c r="I581" s="4"/>
      <c r="J581" s="4"/>
      <c r="K581" s="4"/>
      <c r="L581" s="4"/>
      <c r="N581" s="4"/>
      <c r="O581" s="4"/>
      <c r="P581" s="4"/>
      <c r="Q581" s="4"/>
      <c r="R581" s="4"/>
    </row>
    <row r="582" spans="1:18" ht="16.5" customHeight="1">
      <c r="A582" s="4"/>
      <c r="B582" s="4"/>
      <c r="C582" s="34"/>
      <c r="D582" s="4"/>
      <c r="E582" s="4"/>
      <c r="F582" s="4"/>
      <c r="G582" s="4"/>
      <c r="H582" s="4"/>
      <c r="I582" s="4"/>
      <c r="J582" s="4"/>
      <c r="K582" s="4"/>
      <c r="L582" s="4"/>
      <c r="N582" s="4"/>
      <c r="O582" s="4"/>
      <c r="P582" s="4"/>
      <c r="Q582" s="4"/>
      <c r="R582" s="4"/>
    </row>
    <row r="583" spans="1:18" ht="16.5" customHeight="1">
      <c r="A583" s="4"/>
      <c r="B583" s="4"/>
      <c r="C583" s="34"/>
      <c r="D583" s="4"/>
      <c r="E583" s="4"/>
      <c r="F583" s="4"/>
      <c r="G583" s="4"/>
      <c r="H583" s="4"/>
      <c r="I583" s="4"/>
      <c r="J583" s="4"/>
      <c r="K583" s="4"/>
      <c r="L583" s="4"/>
      <c r="N583" s="4"/>
      <c r="O583" s="4"/>
      <c r="P583" s="4"/>
      <c r="Q583" s="4"/>
      <c r="R583" s="4"/>
    </row>
    <row r="584" spans="1:18" ht="16.5" customHeight="1">
      <c r="A584" s="4"/>
      <c r="B584" s="4"/>
      <c r="C584" s="34"/>
      <c r="D584" s="4"/>
      <c r="E584" s="4"/>
      <c r="F584" s="4"/>
      <c r="G584" s="4"/>
      <c r="H584" s="4"/>
      <c r="I584" s="4"/>
      <c r="J584" s="4"/>
      <c r="K584" s="4"/>
      <c r="L584" s="4"/>
      <c r="N584" s="4"/>
      <c r="O584" s="4"/>
      <c r="P584" s="4"/>
      <c r="Q584" s="4"/>
      <c r="R584" s="4"/>
    </row>
    <row r="585" spans="1:18" ht="16.5" customHeight="1">
      <c r="A585" s="4"/>
      <c r="B585" s="4"/>
      <c r="C585" s="34"/>
      <c r="D585" s="4"/>
      <c r="E585" s="4"/>
      <c r="F585" s="4"/>
      <c r="G585" s="4"/>
      <c r="H585" s="4"/>
      <c r="I585" s="4"/>
      <c r="J585" s="4"/>
      <c r="K585" s="4"/>
      <c r="L585" s="4"/>
      <c r="N585" s="4"/>
      <c r="O585" s="4"/>
      <c r="P585" s="4"/>
      <c r="Q585" s="4"/>
      <c r="R585" s="4"/>
    </row>
    <row r="586" spans="1:18" ht="16.5" customHeight="1">
      <c r="A586" s="4"/>
      <c r="B586" s="4"/>
      <c r="C586" s="34"/>
      <c r="D586" s="4"/>
      <c r="E586" s="4"/>
      <c r="F586" s="4"/>
      <c r="G586" s="4"/>
      <c r="H586" s="4"/>
      <c r="I586" s="4"/>
      <c r="J586" s="4"/>
      <c r="K586" s="4"/>
      <c r="L586" s="4"/>
      <c r="N586" s="4"/>
      <c r="O586" s="4"/>
      <c r="P586" s="4"/>
      <c r="Q586" s="4"/>
      <c r="R586" s="4"/>
    </row>
    <row r="587" spans="1:18" ht="16.5" customHeight="1">
      <c r="A587" s="4"/>
      <c r="B587" s="4"/>
      <c r="C587" s="34"/>
      <c r="D587" s="4"/>
      <c r="E587" s="4"/>
      <c r="F587" s="4"/>
      <c r="G587" s="4"/>
      <c r="H587" s="4"/>
      <c r="I587" s="4"/>
      <c r="J587" s="4"/>
      <c r="K587" s="4"/>
      <c r="L587" s="4"/>
      <c r="N587" s="4"/>
      <c r="O587" s="4"/>
      <c r="P587" s="4"/>
      <c r="Q587" s="4"/>
      <c r="R587" s="4"/>
    </row>
    <row r="588" spans="1:18" ht="16.5" customHeight="1">
      <c r="A588" s="4"/>
      <c r="B588" s="4"/>
      <c r="C588" s="34"/>
      <c r="D588" s="4"/>
      <c r="E588" s="4"/>
      <c r="F588" s="4"/>
      <c r="G588" s="4"/>
      <c r="H588" s="4"/>
      <c r="I588" s="4"/>
      <c r="J588" s="4"/>
      <c r="K588" s="4"/>
      <c r="L588" s="4"/>
      <c r="N588" s="4"/>
      <c r="O588" s="4"/>
      <c r="P588" s="4"/>
      <c r="Q588" s="4"/>
      <c r="R588" s="4"/>
    </row>
    <row r="589" spans="1:18" ht="16.5" customHeight="1">
      <c r="A589" s="4"/>
      <c r="B589" s="4"/>
      <c r="C589" s="34"/>
      <c r="D589" s="4"/>
      <c r="E589" s="4"/>
      <c r="F589" s="4"/>
      <c r="G589" s="4"/>
      <c r="H589" s="4"/>
      <c r="I589" s="4"/>
      <c r="J589" s="4"/>
      <c r="K589" s="4"/>
      <c r="L589" s="4"/>
      <c r="N589" s="4"/>
      <c r="O589" s="4"/>
      <c r="P589" s="4"/>
      <c r="Q589" s="4"/>
      <c r="R589" s="4"/>
    </row>
    <row r="590" spans="1:18" ht="16.5" customHeight="1">
      <c r="A590" s="4"/>
      <c r="B590" s="4"/>
      <c r="C590" s="34"/>
      <c r="D590" s="4"/>
      <c r="E590" s="4"/>
      <c r="F590" s="4"/>
      <c r="G590" s="4"/>
      <c r="H590" s="4"/>
      <c r="I590" s="4"/>
      <c r="J590" s="4"/>
      <c r="K590" s="4"/>
      <c r="L590" s="4"/>
      <c r="N590" s="4"/>
      <c r="O590" s="4"/>
      <c r="P590" s="4"/>
      <c r="Q590" s="4"/>
      <c r="R590" s="4"/>
    </row>
    <row r="591" spans="1:18" ht="16.5" customHeight="1">
      <c r="A591" s="4"/>
      <c r="B591" s="4"/>
      <c r="C591" s="34"/>
      <c r="D591" s="4"/>
      <c r="E591" s="4"/>
      <c r="F591" s="4"/>
      <c r="G591" s="4"/>
      <c r="H591" s="4"/>
      <c r="I591" s="4"/>
      <c r="J591" s="4"/>
      <c r="K591" s="4"/>
      <c r="L591" s="4"/>
      <c r="N591" s="4"/>
      <c r="O591" s="4"/>
      <c r="P591" s="4"/>
      <c r="Q591" s="4"/>
      <c r="R591" s="4"/>
    </row>
    <row r="592" spans="1:18" ht="16.5" customHeight="1">
      <c r="A592" s="4"/>
      <c r="B592" s="4"/>
      <c r="C592" s="34"/>
      <c r="D592" s="4"/>
      <c r="E592" s="4"/>
      <c r="F592" s="4"/>
      <c r="G592" s="4"/>
      <c r="H592" s="4"/>
      <c r="I592" s="4"/>
      <c r="J592" s="4"/>
      <c r="K592" s="4"/>
      <c r="L592" s="4"/>
      <c r="N592" s="4"/>
      <c r="O592" s="4"/>
      <c r="P592" s="4"/>
      <c r="Q592" s="4"/>
      <c r="R592" s="4"/>
    </row>
    <row r="593" spans="1:18" ht="16.5" customHeight="1">
      <c r="A593" s="4"/>
      <c r="B593" s="4"/>
      <c r="C593" s="34"/>
      <c r="D593" s="4"/>
      <c r="E593" s="4"/>
      <c r="F593" s="4"/>
      <c r="G593" s="4"/>
      <c r="H593" s="4"/>
      <c r="I593" s="4"/>
      <c r="J593" s="4"/>
      <c r="K593" s="4"/>
      <c r="L593" s="4"/>
      <c r="N593" s="4"/>
      <c r="O593" s="4"/>
      <c r="P593" s="4"/>
      <c r="Q593" s="4"/>
      <c r="R593" s="4"/>
    </row>
    <row r="594" spans="1:18" ht="16.5" customHeight="1">
      <c r="A594" s="4"/>
      <c r="B594" s="4"/>
      <c r="C594" s="34"/>
      <c r="D594" s="4"/>
      <c r="E594" s="4"/>
      <c r="F594" s="4"/>
      <c r="G594" s="4"/>
      <c r="H594" s="4"/>
      <c r="I594" s="4"/>
      <c r="J594" s="4"/>
      <c r="K594" s="4"/>
      <c r="L594" s="4"/>
      <c r="N594" s="4"/>
      <c r="O594" s="4"/>
      <c r="P594" s="4"/>
      <c r="Q594" s="4"/>
      <c r="R594" s="4"/>
    </row>
    <row r="595" spans="1:18" ht="16.5" customHeight="1">
      <c r="A595" s="4"/>
      <c r="B595" s="4"/>
      <c r="C595" s="34"/>
      <c r="D595" s="4"/>
      <c r="E595" s="4"/>
      <c r="F595" s="4"/>
      <c r="G595" s="4"/>
      <c r="H595" s="4"/>
      <c r="I595" s="4"/>
      <c r="J595" s="4"/>
      <c r="K595" s="4"/>
      <c r="L595" s="4"/>
      <c r="N595" s="4"/>
      <c r="O595" s="4"/>
      <c r="P595" s="4"/>
      <c r="Q595" s="4"/>
      <c r="R595" s="4"/>
    </row>
    <row r="596" spans="1:18" ht="16.5" customHeight="1">
      <c r="A596" s="4"/>
      <c r="B596" s="4"/>
      <c r="C596" s="34"/>
      <c r="D596" s="4"/>
      <c r="E596" s="4"/>
      <c r="F596" s="4"/>
      <c r="G596" s="4"/>
      <c r="H596" s="4"/>
      <c r="I596" s="4"/>
      <c r="J596" s="4"/>
      <c r="K596" s="4"/>
      <c r="L596" s="4"/>
      <c r="N596" s="4"/>
      <c r="O596" s="4"/>
      <c r="P596" s="4"/>
      <c r="Q596" s="4"/>
      <c r="R596" s="4"/>
    </row>
    <row r="597" spans="1:18" ht="16.5" customHeight="1">
      <c r="A597" s="4"/>
      <c r="B597" s="4"/>
      <c r="C597" s="34"/>
      <c r="D597" s="4"/>
      <c r="E597" s="4"/>
      <c r="F597" s="4"/>
      <c r="G597" s="4"/>
      <c r="H597" s="4"/>
      <c r="I597" s="4"/>
      <c r="J597" s="4"/>
      <c r="K597" s="4"/>
      <c r="L597" s="4"/>
      <c r="N597" s="4"/>
      <c r="O597" s="4"/>
      <c r="P597" s="4"/>
      <c r="Q597" s="4"/>
      <c r="R597" s="4"/>
    </row>
    <row r="598" spans="1:18" ht="16.5" customHeight="1">
      <c r="A598" s="4"/>
      <c r="B598" s="4"/>
      <c r="C598" s="34"/>
      <c r="D598" s="4"/>
      <c r="E598" s="4"/>
      <c r="F598" s="4"/>
      <c r="G598" s="4"/>
      <c r="H598" s="4"/>
      <c r="I598" s="4"/>
      <c r="J598" s="4"/>
      <c r="K598" s="4"/>
      <c r="L598" s="4"/>
      <c r="N598" s="4"/>
      <c r="O598" s="4"/>
      <c r="P598" s="4"/>
      <c r="Q598" s="4"/>
      <c r="R598" s="4"/>
    </row>
    <row r="599" spans="1:18" ht="16.5" customHeight="1">
      <c r="A599" s="4"/>
      <c r="B599" s="4"/>
      <c r="C599" s="34"/>
      <c r="D599" s="4"/>
      <c r="E599" s="4"/>
      <c r="F599" s="4"/>
      <c r="G599" s="4"/>
      <c r="H599" s="4"/>
      <c r="I599" s="4"/>
      <c r="J599" s="4"/>
      <c r="K599" s="4"/>
      <c r="L599" s="4"/>
      <c r="N599" s="4"/>
      <c r="O599" s="4"/>
      <c r="P599" s="4"/>
      <c r="Q599" s="4"/>
      <c r="R599" s="4"/>
    </row>
    <row r="600" spans="1:18" ht="16.5" customHeight="1">
      <c r="A600" s="4"/>
      <c r="B600" s="4"/>
      <c r="C600" s="34"/>
      <c r="D600" s="4"/>
      <c r="E600" s="4"/>
      <c r="F600" s="4"/>
      <c r="G600" s="4"/>
      <c r="H600" s="4"/>
      <c r="I600" s="4"/>
      <c r="J600" s="4"/>
      <c r="K600" s="4"/>
      <c r="L600" s="4"/>
      <c r="N600" s="4"/>
      <c r="O600" s="4"/>
      <c r="P600" s="4"/>
      <c r="Q600" s="4"/>
      <c r="R600" s="4"/>
    </row>
    <row r="601" spans="1:18" ht="16.5" customHeight="1">
      <c r="A601" s="4"/>
      <c r="B601" s="4"/>
      <c r="C601" s="34"/>
      <c r="D601" s="4"/>
      <c r="E601" s="4"/>
      <c r="F601" s="4"/>
      <c r="G601" s="4"/>
      <c r="H601" s="4"/>
      <c r="I601" s="4"/>
      <c r="J601" s="4"/>
      <c r="K601" s="4"/>
      <c r="L601" s="4"/>
      <c r="N601" s="4"/>
      <c r="O601" s="4"/>
      <c r="P601" s="4"/>
      <c r="Q601" s="4"/>
      <c r="R601" s="4"/>
    </row>
    <row r="602" spans="1:18" ht="16.5" customHeight="1">
      <c r="A602" s="4"/>
      <c r="B602" s="4"/>
      <c r="C602" s="34"/>
      <c r="D602" s="4"/>
      <c r="E602" s="4"/>
      <c r="F602" s="4"/>
      <c r="G602" s="4"/>
      <c r="H602" s="4"/>
      <c r="I602" s="4"/>
      <c r="J602" s="4"/>
      <c r="K602" s="4"/>
      <c r="L602" s="4"/>
      <c r="N602" s="4"/>
      <c r="O602" s="4"/>
      <c r="P602" s="4"/>
      <c r="Q602" s="4"/>
      <c r="R602" s="4"/>
    </row>
    <row r="603" spans="1:18" ht="16.5" customHeight="1">
      <c r="A603" s="4"/>
      <c r="B603" s="4"/>
      <c r="C603" s="34"/>
      <c r="D603" s="4"/>
      <c r="E603" s="4"/>
      <c r="F603" s="4"/>
      <c r="G603" s="4"/>
      <c r="H603" s="4"/>
      <c r="I603" s="4"/>
      <c r="J603" s="4"/>
      <c r="K603" s="4"/>
      <c r="L603" s="4"/>
      <c r="N603" s="4"/>
      <c r="O603" s="4"/>
      <c r="P603" s="4"/>
      <c r="Q603" s="4"/>
      <c r="R603" s="4"/>
    </row>
    <row r="604" spans="1:18" ht="16.5" customHeight="1">
      <c r="A604" s="4"/>
      <c r="B604" s="4"/>
      <c r="C604" s="34"/>
      <c r="D604" s="4"/>
      <c r="E604" s="4"/>
      <c r="F604" s="4"/>
      <c r="G604" s="4"/>
      <c r="H604" s="4"/>
      <c r="I604" s="4"/>
      <c r="J604" s="4"/>
      <c r="K604" s="4"/>
      <c r="L604" s="4"/>
      <c r="N604" s="4"/>
      <c r="O604" s="4"/>
      <c r="P604" s="4"/>
      <c r="Q604" s="4"/>
      <c r="R604" s="4"/>
    </row>
    <row r="605" spans="1:18" ht="16.5" customHeight="1">
      <c r="A605" s="4"/>
      <c r="B605" s="4"/>
      <c r="C605" s="34"/>
      <c r="D605" s="4"/>
      <c r="E605" s="4"/>
      <c r="F605" s="4"/>
      <c r="G605" s="4"/>
      <c r="H605" s="4"/>
      <c r="I605" s="4"/>
      <c r="J605" s="4"/>
      <c r="K605" s="4"/>
      <c r="L605" s="4"/>
      <c r="N605" s="4"/>
      <c r="O605" s="4"/>
      <c r="P605" s="4"/>
      <c r="Q605" s="4"/>
      <c r="R605" s="4"/>
    </row>
    <row r="606" spans="1:18" ht="16.5" customHeight="1">
      <c r="A606" s="4"/>
      <c r="B606" s="4"/>
      <c r="C606" s="34"/>
      <c r="D606" s="4"/>
      <c r="E606" s="4"/>
      <c r="F606" s="4"/>
      <c r="G606" s="4"/>
      <c r="H606" s="4"/>
      <c r="I606" s="4"/>
      <c r="J606" s="4"/>
      <c r="K606" s="4"/>
      <c r="L606" s="4"/>
      <c r="N606" s="4"/>
      <c r="O606" s="4"/>
      <c r="P606" s="4"/>
      <c r="Q606" s="4"/>
      <c r="R606" s="4"/>
    </row>
    <row r="607" spans="1:18" ht="16.5" customHeight="1">
      <c r="A607" s="4"/>
      <c r="B607" s="4"/>
      <c r="C607" s="34"/>
      <c r="D607" s="4"/>
      <c r="E607" s="4"/>
      <c r="F607" s="4"/>
      <c r="G607" s="4"/>
      <c r="H607" s="4"/>
      <c r="I607" s="4"/>
      <c r="J607" s="4"/>
      <c r="K607" s="4"/>
      <c r="L607" s="4"/>
      <c r="N607" s="4"/>
      <c r="O607" s="4"/>
      <c r="P607" s="4"/>
      <c r="Q607" s="4"/>
      <c r="R607" s="4"/>
    </row>
    <row r="608" spans="1:18" ht="16.5" customHeight="1">
      <c r="A608" s="4"/>
      <c r="B608" s="4"/>
      <c r="C608" s="34"/>
      <c r="D608" s="4"/>
      <c r="E608" s="4"/>
      <c r="F608" s="4"/>
      <c r="G608" s="4"/>
      <c r="H608" s="4"/>
      <c r="I608" s="4"/>
      <c r="J608" s="4"/>
      <c r="K608" s="4"/>
      <c r="L608" s="4"/>
      <c r="N608" s="4"/>
      <c r="O608" s="4"/>
      <c r="P608" s="4"/>
      <c r="Q608" s="4"/>
      <c r="R608" s="4"/>
    </row>
    <row r="609" spans="1:18" ht="16.5" customHeight="1">
      <c r="A609" s="4"/>
      <c r="B609" s="4"/>
      <c r="C609" s="34"/>
      <c r="D609" s="4"/>
      <c r="E609" s="4"/>
      <c r="F609" s="4"/>
      <c r="G609" s="4"/>
      <c r="H609" s="4"/>
      <c r="I609" s="4"/>
      <c r="J609" s="4"/>
      <c r="K609" s="4"/>
      <c r="L609" s="4"/>
      <c r="N609" s="4"/>
      <c r="O609" s="4"/>
      <c r="P609" s="4"/>
      <c r="Q609" s="4"/>
      <c r="R609" s="4"/>
    </row>
    <row r="610" spans="1:18" ht="16.5" customHeight="1">
      <c r="A610" s="4"/>
      <c r="B610" s="4"/>
      <c r="C610" s="34"/>
      <c r="D610" s="4"/>
      <c r="E610" s="4"/>
      <c r="F610" s="4"/>
      <c r="G610" s="4"/>
      <c r="H610" s="4"/>
      <c r="I610" s="4"/>
      <c r="J610" s="4"/>
      <c r="K610" s="4"/>
      <c r="L610" s="4"/>
      <c r="N610" s="4"/>
      <c r="O610" s="4"/>
      <c r="P610" s="4"/>
      <c r="Q610" s="4"/>
      <c r="R610" s="4"/>
    </row>
    <row r="611" spans="1:18" ht="16.5" customHeight="1">
      <c r="A611" s="4"/>
      <c r="B611" s="4"/>
      <c r="C611" s="34"/>
      <c r="D611" s="4"/>
      <c r="E611" s="4"/>
      <c r="F611" s="4"/>
      <c r="G611" s="4"/>
      <c r="H611" s="4"/>
      <c r="I611" s="4"/>
      <c r="J611" s="4"/>
      <c r="K611" s="4"/>
      <c r="L611" s="4"/>
      <c r="N611" s="4"/>
      <c r="O611" s="4"/>
      <c r="P611" s="4"/>
      <c r="Q611" s="4"/>
      <c r="R611" s="4"/>
    </row>
    <row r="612" spans="1:18" ht="16.5" customHeight="1">
      <c r="A612" s="4"/>
      <c r="B612" s="4"/>
      <c r="C612" s="34"/>
      <c r="D612" s="4"/>
      <c r="E612" s="4"/>
      <c r="F612" s="4"/>
      <c r="G612" s="4"/>
      <c r="H612" s="4"/>
      <c r="I612" s="4"/>
      <c r="J612" s="4"/>
      <c r="K612" s="4"/>
      <c r="L612" s="4"/>
      <c r="N612" s="4"/>
      <c r="O612" s="4"/>
      <c r="P612" s="4"/>
      <c r="Q612" s="4"/>
      <c r="R612" s="4"/>
    </row>
    <row r="613" spans="1:18" ht="16.5" customHeight="1">
      <c r="A613" s="4"/>
      <c r="B613" s="4"/>
      <c r="C613" s="34"/>
      <c r="D613" s="4"/>
      <c r="E613" s="4"/>
      <c r="F613" s="4"/>
      <c r="G613" s="4"/>
      <c r="H613" s="4"/>
      <c r="I613" s="4"/>
      <c r="J613" s="4"/>
      <c r="K613" s="4"/>
      <c r="L613" s="4"/>
      <c r="N613" s="4"/>
      <c r="O613" s="4"/>
      <c r="P613" s="4"/>
      <c r="Q613" s="4"/>
      <c r="R613" s="4"/>
    </row>
    <row r="614" spans="1:18" ht="16.5" customHeight="1">
      <c r="A614" s="4"/>
      <c r="B614" s="4"/>
      <c r="C614" s="34"/>
      <c r="D614" s="4"/>
      <c r="E614" s="4"/>
      <c r="F614" s="4"/>
      <c r="G614" s="4"/>
      <c r="H614" s="4"/>
      <c r="I614" s="4"/>
      <c r="J614" s="4"/>
      <c r="K614" s="4"/>
      <c r="L614" s="4"/>
      <c r="N614" s="4"/>
      <c r="O614" s="4"/>
      <c r="P614" s="4"/>
      <c r="Q614" s="4"/>
      <c r="R614" s="4"/>
    </row>
    <row r="615" spans="1:18" ht="16.5" customHeight="1">
      <c r="A615" s="4"/>
      <c r="B615" s="4"/>
      <c r="C615" s="34"/>
      <c r="D615" s="4"/>
      <c r="E615" s="4"/>
      <c r="F615" s="4"/>
      <c r="G615" s="4"/>
      <c r="H615" s="4"/>
      <c r="I615" s="4"/>
      <c r="J615" s="4"/>
      <c r="K615" s="4"/>
      <c r="L615" s="4"/>
      <c r="N615" s="4"/>
      <c r="O615" s="4"/>
      <c r="P615" s="4"/>
      <c r="Q615" s="4"/>
      <c r="R615" s="4"/>
    </row>
    <row r="616" spans="1:18" ht="16.5" customHeight="1">
      <c r="A616" s="4"/>
      <c r="B616" s="4"/>
      <c r="C616" s="34"/>
      <c r="D616" s="4"/>
      <c r="E616" s="4"/>
      <c r="F616" s="4"/>
      <c r="G616" s="4"/>
      <c r="H616" s="4"/>
      <c r="I616" s="4"/>
      <c r="J616" s="4"/>
      <c r="K616" s="4"/>
      <c r="L616" s="4"/>
      <c r="N616" s="4"/>
      <c r="O616" s="4"/>
      <c r="P616" s="4"/>
      <c r="Q616" s="4"/>
      <c r="R616" s="4"/>
    </row>
    <row r="617" spans="1:18" ht="16.5" customHeight="1">
      <c r="A617" s="4"/>
      <c r="B617" s="4"/>
      <c r="C617" s="34"/>
      <c r="D617" s="4"/>
      <c r="E617" s="4"/>
      <c r="F617" s="4"/>
      <c r="G617" s="4"/>
      <c r="H617" s="4"/>
      <c r="I617" s="4"/>
      <c r="J617" s="4"/>
      <c r="K617" s="4"/>
      <c r="L617" s="4"/>
      <c r="N617" s="4"/>
      <c r="O617" s="4"/>
      <c r="P617" s="4"/>
      <c r="Q617" s="4"/>
      <c r="R617" s="4"/>
    </row>
    <row r="618" spans="1:18" ht="16.5" customHeight="1">
      <c r="A618" s="4"/>
      <c r="B618" s="4"/>
      <c r="C618" s="34"/>
      <c r="D618" s="4"/>
      <c r="E618" s="4"/>
      <c r="F618" s="4"/>
      <c r="G618" s="4"/>
      <c r="H618" s="4"/>
      <c r="I618" s="4"/>
      <c r="J618" s="4"/>
      <c r="K618" s="4"/>
      <c r="L618" s="4"/>
      <c r="N618" s="4"/>
      <c r="O618" s="4"/>
      <c r="P618" s="4"/>
      <c r="Q618" s="4"/>
      <c r="R618" s="4"/>
    </row>
    <row r="619" spans="1:18" ht="16.5" customHeight="1">
      <c r="A619" s="4"/>
      <c r="B619" s="4"/>
      <c r="C619" s="34"/>
      <c r="D619" s="4"/>
      <c r="E619" s="4"/>
      <c r="F619" s="4"/>
      <c r="G619" s="4"/>
      <c r="H619" s="4"/>
      <c r="I619" s="4"/>
      <c r="J619" s="4"/>
      <c r="K619" s="4"/>
      <c r="L619" s="4"/>
      <c r="N619" s="4"/>
      <c r="O619" s="4"/>
      <c r="P619" s="4"/>
      <c r="Q619" s="4"/>
      <c r="R619" s="4"/>
    </row>
    <row r="620" spans="1:18" ht="16.5" customHeight="1">
      <c r="A620" s="4"/>
      <c r="B620" s="4"/>
      <c r="C620" s="34"/>
      <c r="D620" s="4"/>
      <c r="E620" s="4"/>
      <c r="F620" s="4"/>
      <c r="G620" s="4"/>
      <c r="H620" s="4"/>
      <c r="I620" s="4"/>
      <c r="J620" s="4"/>
      <c r="K620" s="4"/>
      <c r="L620" s="4"/>
      <c r="N620" s="4"/>
      <c r="O620" s="4"/>
      <c r="P620" s="4"/>
      <c r="Q620" s="4"/>
      <c r="R620" s="4"/>
    </row>
    <row r="621" spans="1:18" ht="16.5" customHeight="1">
      <c r="A621" s="4"/>
      <c r="B621" s="4"/>
      <c r="C621" s="34"/>
      <c r="D621" s="4"/>
      <c r="E621" s="4"/>
      <c r="F621" s="4"/>
      <c r="G621" s="4"/>
      <c r="H621" s="4"/>
      <c r="I621" s="4"/>
      <c r="J621" s="4"/>
      <c r="K621" s="4"/>
      <c r="L621" s="4"/>
      <c r="N621" s="4"/>
      <c r="O621" s="4"/>
      <c r="P621" s="4"/>
      <c r="Q621" s="4"/>
      <c r="R621" s="4"/>
    </row>
    <row r="622" spans="1:18" ht="16.5" customHeight="1">
      <c r="A622" s="4"/>
      <c r="B622" s="4"/>
      <c r="C622" s="34"/>
      <c r="D622" s="4"/>
      <c r="E622" s="4"/>
      <c r="F622" s="4"/>
      <c r="G622" s="4"/>
      <c r="H622" s="4"/>
      <c r="I622" s="4"/>
      <c r="J622" s="4"/>
      <c r="K622" s="4"/>
      <c r="L622" s="4"/>
      <c r="N622" s="4"/>
      <c r="O622" s="4"/>
      <c r="P622" s="4"/>
      <c r="Q622" s="4"/>
      <c r="R622" s="4"/>
    </row>
    <row r="623" spans="1:18" ht="16.5" customHeight="1">
      <c r="A623" s="4"/>
      <c r="B623" s="4"/>
      <c r="C623" s="34"/>
      <c r="D623" s="4"/>
      <c r="E623" s="4"/>
      <c r="F623" s="4"/>
      <c r="G623" s="4"/>
      <c r="H623" s="4"/>
      <c r="I623" s="4"/>
      <c r="J623" s="4"/>
      <c r="K623" s="4"/>
      <c r="L623" s="4"/>
      <c r="N623" s="4"/>
      <c r="O623" s="4"/>
      <c r="P623" s="4"/>
      <c r="Q623" s="4"/>
      <c r="R623" s="4"/>
    </row>
    <row r="624" spans="1:18" ht="16.5" customHeight="1">
      <c r="A624" s="4"/>
      <c r="B624" s="4"/>
      <c r="C624" s="34"/>
      <c r="D624" s="4"/>
      <c r="E624" s="4"/>
      <c r="F624" s="4"/>
      <c r="G624" s="4"/>
      <c r="H624" s="4"/>
      <c r="I624" s="4"/>
      <c r="J624" s="4"/>
      <c r="K624" s="4"/>
      <c r="L624" s="4"/>
      <c r="N624" s="4"/>
      <c r="O624" s="4"/>
      <c r="P624" s="4"/>
      <c r="Q624" s="4"/>
      <c r="R624" s="4"/>
    </row>
    <row r="625" spans="1:18" ht="16.5" customHeight="1">
      <c r="A625" s="4"/>
      <c r="B625" s="4"/>
      <c r="C625" s="34"/>
      <c r="D625" s="4"/>
      <c r="E625" s="4"/>
      <c r="F625" s="4"/>
      <c r="G625" s="4"/>
      <c r="H625" s="4"/>
      <c r="I625" s="4"/>
      <c r="J625" s="4"/>
      <c r="K625" s="4"/>
      <c r="L625" s="4"/>
      <c r="N625" s="4"/>
      <c r="O625" s="4"/>
      <c r="P625" s="4"/>
      <c r="Q625" s="4"/>
      <c r="R625" s="4"/>
    </row>
    <row r="626" spans="1:18" ht="16.5" customHeight="1">
      <c r="A626" s="4"/>
      <c r="B626" s="4"/>
      <c r="C626" s="34"/>
      <c r="D626" s="4"/>
      <c r="E626" s="4"/>
      <c r="F626" s="4"/>
      <c r="G626" s="4"/>
      <c r="H626" s="4"/>
      <c r="I626" s="4"/>
      <c r="J626" s="4"/>
      <c r="K626" s="4"/>
      <c r="L626" s="4"/>
      <c r="N626" s="4"/>
      <c r="O626" s="4"/>
      <c r="P626" s="4"/>
      <c r="Q626" s="4"/>
      <c r="R626" s="4"/>
    </row>
    <row r="627" spans="1:18" ht="16.5" customHeight="1">
      <c r="A627" s="4"/>
      <c r="B627" s="4"/>
      <c r="C627" s="34"/>
      <c r="D627" s="4"/>
      <c r="E627" s="4"/>
      <c r="F627" s="4"/>
      <c r="G627" s="4"/>
      <c r="H627" s="4"/>
      <c r="I627" s="4"/>
      <c r="J627" s="4"/>
      <c r="K627" s="4"/>
      <c r="L627" s="4"/>
      <c r="N627" s="4"/>
      <c r="O627" s="4"/>
      <c r="P627" s="4"/>
      <c r="Q627" s="4"/>
      <c r="R627" s="4"/>
    </row>
    <row r="628" spans="1:18" ht="16.5" customHeight="1">
      <c r="A628" s="4"/>
      <c r="B628" s="4"/>
      <c r="C628" s="34"/>
      <c r="D628" s="4"/>
      <c r="E628" s="4"/>
      <c r="F628" s="4"/>
      <c r="G628" s="4"/>
      <c r="H628" s="4"/>
      <c r="I628" s="4"/>
      <c r="J628" s="4"/>
      <c r="K628" s="4"/>
      <c r="L628" s="4"/>
      <c r="N628" s="4"/>
      <c r="O628" s="4"/>
      <c r="P628" s="4"/>
      <c r="Q628" s="4"/>
      <c r="R628" s="4"/>
    </row>
    <row r="629" spans="1:18" ht="16.5" customHeight="1">
      <c r="A629" s="4"/>
      <c r="B629" s="4"/>
      <c r="C629" s="34"/>
      <c r="D629" s="4"/>
      <c r="E629" s="4"/>
      <c r="F629" s="4"/>
      <c r="G629" s="4"/>
      <c r="H629" s="4"/>
      <c r="I629" s="4"/>
      <c r="J629" s="4"/>
      <c r="K629" s="4"/>
      <c r="L629" s="4"/>
      <c r="N629" s="4"/>
      <c r="O629" s="4"/>
      <c r="P629" s="4"/>
      <c r="Q629" s="4"/>
      <c r="R629" s="4"/>
    </row>
    <row r="630" spans="1:18" ht="16.5" customHeight="1">
      <c r="A630" s="4"/>
      <c r="B630" s="4"/>
      <c r="C630" s="34"/>
      <c r="D630" s="4"/>
      <c r="E630" s="4"/>
      <c r="F630" s="4"/>
      <c r="G630" s="4"/>
      <c r="H630" s="4"/>
      <c r="I630" s="4"/>
      <c r="J630" s="4"/>
      <c r="K630" s="4"/>
      <c r="L630" s="4"/>
      <c r="N630" s="4"/>
      <c r="O630" s="4"/>
      <c r="P630" s="4"/>
      <c r="Q630" s="4"/>
      <c r="R630" s="4"/>
    </row>
    <row r="631" spans="1:18" ht="16.5" customHeight="1">
      <c r="A631" s="4"/>
      <c r="B631" s="4"/>
      <c r="C631" s="34"/>
      <c r="D631" s="4"/>
      <c r="E631" s="4"/>
      <c r="F631" s="4"/>
      <c r="G631" s="4"/>
      <c r="H631" s="4"/>
      <c r="I631" s="4"/>
      <c r="J631" s="4"/>
      <c r="K631" s="4"/>
      <c r="L631" s="4"/>
      <c r="N631" s="4"/>
      <c r="O631" s="4"/>
      <c r="P631" s="4"/>
      <c r="Q631" s="4"/>
      <c r="R631" s="4"/>
    </row>
    <row r="632" spans="1:18" ht="16.5" customHeight="1">
      <c r="A632" s="4"/>
      <c r="B632" s="4"/>
      <c r="C632" s="34"/>
      <c r="D632" s="4"/>
      <c r="E632" s="4"/>
      <c r="F632" s="4"/>
      <c r="G632" s="4"/>
      <c r="H632" s="4"/>
      <c r="I632" s="4"/>
      <c r="J632" s="4"/>
      <c r="K632" s="4"/>
      <c r="L632" s="4"/>
      <c r="N632" s="4"/>
      <c r="O632" s="4"/>
      <c r="P632" s="4"/>
      <c r="Q632" s="4"/>
      <c r="R632" s="4"/>
    </row>
    <row r="633" spans="1:18" ht="16.5" customHeight="1">
      <c r="A633" s="4"/>
      <c r="B633" s="4"/>
      <c r="C633" s="34"/>
      <c r="D633" s="4"/>
      <c r="E633" s="4"/>
      <c r="F633" s="4"/>
      <c r="G633" s="4"/>
      <c r="H633" s="4"/>
      <c r="I633" s="4"/>
      <c r="J633" s="4"/>
      <c r="K633" s="4"/>
      <c r="L633" s="4"/>
      <c r="N633" s="4"/>
      <c r="O633" s="4"/>
      <c r="P633" s="4"/>
      <c r="Q633" s="4"/>
      <c r="R633" s="4"/>
    </row>
    <row r="634" spans="1:18" ht="16.5" customHeight="1">
      <c r="A634" s="4"/>
      <c r="B634" s="4"/>
      <c r="C634" s="34"/>
      <c r="D634" s="4"/>
      <c r="E634" s="4"/>
      <c r="F634" s="4"/>
      <c r="G634" s="4"/>
      <c r="H634" s="4"/>
      <c r="I634" s="4"/>
      <c r="J634" s="4"/>
      <c r="K634" s="4"/>
      <c r="L634" s="4"/>
      <c r="N634" s="4"/>
      <c r="O634" s="4"/>
      <c r="P634" s="4"/>
      <c r="Q634" s="4"/>
      <c r="R634" s="4"/>
    </row>
    <row r="635" spans="1:18" ht="16.5" customHeight="1">
      <c r="A635" s="4"/>
      <c r="B635" s="4"/>
      <c r="C635" s="34"/>
      <c r="D635" s="4"/>
      <c r="E635" s="4"/>
      <c r="F635" s="4"/>
      <c r="G635" s="4"/>
      <c r="H635" s="4"/>
      <c r="I635" s="4"/>
      <c r="J635" s="4"/>
      <c r="K635" s="4"/>
      <c r="L635" s="4"/>
      <c r="N635" s="4"/>
      <c r="O635" s="4"/>
      <c r="P635" s="4"/>
      <c r="Q635" s="4"/>
      <c r="R635" s="4"/>
    </row>
    <row r="636" spans="1:18" ht="16.5" customHeight="1">
      <c r="A636" s="4"/>
      <c r="B636" s="4"/>
      <c r="C636" s="34"/>
      <c r="D636" s="4"/>
      <c r="E636" s="4"/>
      <c r="F636" s="4"/>
      <c r="G636" s="4"/>
      <c r="H636" s="4"/>
      <c r="I636" s="4"/>
      <c r="J636" s="4"/>
      <c r="K636" s="4"/>
      <c r="L636" s="4"/>
      <c r="N636" s="4"/>
      <c r="O636" s="4"/>
      <c r="P636" s="4"/>
      <c r="Q636" s="4"/>
      <c r="R636" s="4"/>
    </row>
    <row r="637" spans="1:18" ht="16.5" customHeight="1">
      <c r="A637" s="4"/>
      <c r="B637" s="4"/>
      <c r="C637" s="34"/>
      <c r="D637" s="4"/>
      <c r="E637" s="4"/>
      <c r="F637" s="4"/>
      <c r="G637" s="4"/>
      <c r="H637" s="4"/>
      <c r="I637" s="4"/>
      <c r="J637" s="4"/>
      <c r="K637" s="4"/>
      <c r="L637" s="4"/>
      <c r="N637" s="4"/>
      <c r="O637" s="4"/>
      <c r="P637" s="4"/>
      <c r="Q637" s="4"/>
      <c r="R637" s="4"/>
    </row>
    <row r="638" spans="1:18" ht="16.5" customHeight="1">
      <c r="A638" s="4"/>
      <c r="B638" s="4"/>
      <c r="C638" s="34"/>
      <c r="D638" s="4"/>
      <c r="E638" s="4"/>
      <c r="F638" s="4"/>
      <c r="G638" s="4"/>
      <c r="H638" s="4"/>
      <c r="I638" s="4"/>
      <c r="J638" s="4"/>
      <c r="K638" s="4"/>
      <c r="L638" s="4"/>
      <c r="N638" s="4"/>
      <c r="O638" s="4"/>
      <c r="P638" s="4"/>
      <c r="Q638" s="4"/>
      <c r="R638" s="4"/>
    </row>
    <row r="639" spans="1:18" ht="16.5" customHeight="1">
      <c r="A639" s="4"/>
      <c r="B639" s="4"/>
      <c r="C639" s="34"/>
      <c r="D639" s="4"/>
      <c r="E639" s="4"/>
      <c r="F639" s="4"/>
      <c r="G639" s="4"/>
      <c r="H639" s="4"/>
      <c r="I639" s="4"/>
      <c r="J639" s="4"/>
      <c r="K639" s="4"/>
      <c r="L639" s="4"/>
      <c r="N639" s="4"/>
      <c r="O639" s="4"/>
      <c r="P639" s="4"/>
      <c r="Q639" s="4"/>
      <c r="R639" s="4"/>
    </row>
    <row r="640" spans="1:18" ht="16.5" customHeight="1">
      <c r="A640" s="4"/>
      <c r="B640" s="4"/>
      <c r="C640" s="34"/>
      <c r="D640" s="4"/>
      <c r="E640" s="4"/>
      <c r="F640" s="4"/>
      <c r="G640" s="4"/>
      <c r="H640" s="4"/>
      <c r="I640" s="4"/>
      <c r="J640" s="4"/>
      <c r="K640" s="4"/>
      <c r="L640" s="4"/>
      <c r="N640" s="4"/>
      <c r="O640" s="4"/>
      <c r="P640" s="4"/>
      <c r="Q640" s="4"/>
      <c r="R640" s="4"/>
    </row>
    <row r="641" spans="1:18" ht="16.5" customHeight="1">
      <c r="A641" s="4"/>
      <c r="B641" s="4"/>
      <c r="C641" s="34"/>
      <c r="D641" s="4"/>
      <c r="E641" s="4"/>
      <c r="F641" s="4"/>
      <c r="G641" s="4"/>
      <c r="H641" s="4"/>
      <c r="I641" s="4"/>
      <c r="J641" s="4"/>
      <c r="K641" s="4"/>
      <c r="L641" s="4"/>
      <c r="N641" s="4"/>
      <c r="O641" s="4"/>
      <c r="P641" s="4"/>
      <c r="Q641" s="4"/>
      <c r="R641" s="4"/>
    </row>
    <row r="642" spans="1:18" ht="16.5" customHeight="1">
      <c r="A642" s="4"/>
      <c r="B642" s="4"/>
      <c r="C642" s="34"/>
      <c r="D642" s="4"/>
      <c r="E642" s="4"/>
      <c r="F642" s="4"/>
      <c r="G642" s="4"/>
      <c r="H642" s="4"/>
      <c r="I642" s="4"/>
      <c r="J642" s="4"/>
      <c r="K642" s="4"/>
      <c r="L642" s="4"/>
      <c r="N642" s="4"/>
      <c r="O642" s="4"/>
      <c r="P642" s="4"/>
      <c r="Q642" s="4"/>
      <c r="R642" s="4"/>
    </row>
    <row r="643" spans="1:18" ht="16.5" customHeight="1">
      <c r="A643" s="4"/>
      <c r="B643" s="4"/>
      <c r="C643" s="34"/>
      <c r="D643" s="4"/>
      <c r="E643" s="4"/>
      <c r="F643" s="4"/>
      <c r="G643" s="4"/>
      <c r="H643" s="4"/>
      <c r="I643" s="4"/>
      <c r="J643" s="4"/>
      <c r="K643" s="4"/>
      <c r="L643" s="4"/>
      <c r="N643" s="4"/>
      <c r="O643" s="4"/>
      <c r="P643" s="4"/>
      <c r="Q643" s="4"/>
      <c r="R643" s="4"/>
    </row>
    <row r="644" spans="1:18" ht="16.5" customHeight="1">
      <c r="A644" s="4"/>
      <c r="B644" s="4"/>
      <c r="C644" s="34"/>
      <c r="D644" s="4"/>
      <c r="E644" s="4"/>
      <c r="F644" s="4"/>
      <c r="G644" s="4"/>
      <c r="H644" s="4"/>
      <c r="I644" s="4"/>
      <c r="J644" s="4"/>
      <c r="K644" s="4"/>
      <c r="L644" s="4"/>
      <c r="N644" s="4"/>
      <c r="O644" s="4"/>
      <c r="P644" s="4"/>
      <c r="Q644" s="4"/>
      <c r="R644" s="4"/>
    </row>
    <row r="645" spans="1:18" ht="16.5" customHeight="1">
      <c r="A645" s="4"/>
      <c r="B645" s="4"/>
      <c r="C645" s="34"/>
      <c r="D645" s="4"/>
      <c r="E645" s="4"/>
      <c r="F645" s="4"/>
      <c r="G645" s="4"/>
      <c r="H645" s="4"/>
      <c r="I645" s="4"/>
      <c r="J645" s="4"/>
      <c r="K645" s="4"/>
      <c r="L645" s="4"/>
      <c r="N645" s="4"/>
      <c r="O645" s="4"/>
      <c r="P645" s="4"/>
      <c r="Q645" s="4"/>
      <c r="R645" s="4"/>
    </row>
    <row r="646" spans="1:18" ht="16.5" customHeight="1">
      <c r="A646" s="4"/>
      <c r="B646" s="4"/>
      <c r="C646" s="34"/>
      <c r="D646" s="4"/>
      <c r="E646" s="4"/>
      <c r="F646" s="4"/>
      <c r="G646" s="4"/>
      <c r="H646" s="4"/>
      <c r="I646" s="4"/>
      <c r="J646" s="4"/>
      <c r="K646" s="4"/>
      <c r="L646" s="4"/>
      <c r="N646" s="4"/>
      <c r="O646" s="4"/>
      <c r="P646" s="4"/>
      <c r="Q646" s="4"/>
      <c r="R646" s="4"/>
    </row>
    <row r="647" spans="1:18" ht="16.5" customHeight="1">
      <c r="A647" s="4"/>
      <c r="B647" s="4"/>
      <c r="C647" s="34"/>
      <c r="D647" s="4"/>
      <c r="E647" s="4"/>
      <c r="F647" s="4"/>
      <c r="G647" s="4"/>
      <c r="H647" s="4"/>
      <c r="I647" s="4"/>
      <c r="J647" s="4"/>
      <c r="K647" s="4"/>
      <c r="L647" s="4"/>
      <c r="N647" s="4"/>
      <c r="O647" s="4"/>
      <c r="P647" s="4"/>
      <c r="Q647" s="4"/>
      <c r="R647" s="4"/>
    </row>
    <row r="648" spans="1:18" ht="16.5" customHeight="1">
      <c r="A648" s="4"/>
      <c r="B648" s="4"/>
      <c r="C648" s="34"/>
      <c r="D648" s="4"/>
      <c r="E648" s="4"/>
      <c r="F648" s="4"/>
      <c r="G648" s="4"/>
      <c r="H648" s="4"/>
      <c r="I648" s="4"/>
      <c r="J648" s="4"/>
      <c r="K648" s="4"/>
      <c r="L648" s="4"/>
      <c r="N648" s="4"/>
      <c r="O648" s="4"/>
      <c r="P648" s="4"/>
      <c r="Q648" s="4"/>
      <c r="R648" s="4"/>
    </row>
    <row r="649" spans="1:18" ht="16.5" customHeight="1">
      <c r="A649" s="4"/>
      <c r="B649" s="4"/>
      <c r="C649" s="34"/>
      <c r="D649" s="4"/>
      <c r="E649" s="4"/>
      <c r="F649" s="4"/>
      <c r="G649" s="4"/>
      <c r="H649" s="4"/>
      <c r="I649" s="4"/>
      <c r="J649" s="4"/>
      <c r="K649" s="4"/>
      <c r="L649" s="4"/>
      <c r="N649" s="4"/>
      <c r="O649" s="4"/>
      <c r="P649" s="4"/>
      <c r="Q649" s="4"/>
      <c r="R649" s="4"/>
    </row>
    <row r="650" spans="1:18" ht="16.5" customHeight="1">
      <c r="A650" s="4"/>
      <c r="B650" s="4"/>
      <c r="C650" s="34"/>
      <c r="D650" s="4"/>
      <c r="E650" s="4"/>
      <c r="F650" s="4"/>
      <c r="G650" s="4"/>
      <c r="H650" s="4"/>
      <c r="I650" s="4"/>
      <c r="J650" s="4"/>
      <c r="K650" s="4"/>
      <c r="L650" s="4"/>
      <c r="N650" s="4"/>
      <c r="O650" s="4"/>
      <c r="P650" s="4"/>
      <c r="Q650" s="4"/>
      <c r="R650" s="4"/>
    </row>
    <row r="651" spans="1:18" ht="16.5" customHeight="1">
      <c r="A651" s="4"/>
      <c r="B651" s="4"/>
      <c r="C651" s="34"/>
      <c r="D651" s="4"/>
      <c r="E651" s="4"/>
      <c r="F651" s="4"/>
      <c r="G651" s="4"/>
      <c r="H651" s="4"/>
      <c r="I651" s="4"/>
      <c r="J651" s="4"/>
      <c r="K651" s="4"/>
      <c r="L651" s="4"/>
      <c r="N651" s="4"/>
      <c r="O651" s="4"/>
      <c r="P651" s="4"/>
      <c r="Q651" s="4"/>
      <c r="R651" s="4"/>
    </row>
    <row r="652" spans="1:18" ht="16.5" customHeight="1">
      <c r="A652" s="4"/>
      <c r="B652" s="4"/>
      <c r="C652" s="34"/>
      <c r="D652" s="4"/>
      <c r="E652" s="4"/>
      <c r="F652" s="4"/>
      <c r="G652" s="4"/>
      <c r="H652" s="4"/>
      <c r="I652" s="4"/>
      <c r="J652" s="4"/>
      <c r="K652" s="4"/>
      <c r="L652" s="4"/>
      <c r="N652" s="4"/>
      <c r="O652" s="4"/>
      <c r="P652" s="4"/>
      <c r="Q652" s="4"/>
      <c r="R652" s="4"/>
    </row>
    <row r="653" spans="1:18" ht="16.5" customHeight="1">
      <c r="A653" s="4"/>
      <c r="B653" s="4"/>
      <c r="C653" s="34"/>
      <c r="D653" s="4"/>
      <c r="E653" s="4"/>
      <c r="F653" s="4"/>
      <c r="G653" s="4"/>
      <c r="H653" s="4"/>
      <c r="I653" s="4"/>
      <c r="J653" s="4"/>
      <c r="K653" s="4"/>
      <c r="L653" s="4"/>
      <c r="N653" s="4"/>
      <c r="O653" s="4"/>
      <c r="P653" s="4"/>
      <c r="Q653" s="4"/>
      <c r="R653" s="4"/>
    </row>
    <row r="654" spans="1:18" ht="16.5" customHeight="1">
      <c r="A654" s="4"/>
      <c r="B654" s="4"/>
      <c r="C654" s="34"/>
      <c r="D654" s="4"/>
      <c r="E654" s="4"/>
      <c r="F654" s="4"/>
      <c r="G654" s="4"/>
      <c r="H654" s="4"/>
      <c r="I654" s="4"/>
      <c r="J654" s="4"/>
      <c r="K654" s="4"/>
      <c r="L654" s="4"/>
      <c r="N654" s="4"/>
      <c r="O654" s="4"/>
      <c r="P654" s="4"/>
      <c r="Q654" s="4"/>
      <c r="R654" s="4"/>
    </row>
    <row r="655" spans="1:18" ht="16.5" customHeight="1">
      <c r="A655" s="4"/>
      <c r="B655" s="4"/>
      <c r="C655" s="34"/>
      <c r="D655" s="4"/>
      <c r="E655" s="4"/>
      <c r="F655" s="4"/>
      <c r="G655" s="4"/>
      <c r="H655" s="4"/>
      <c r="I655" s="4"/>
      <c r="J655" s="4"/>
      <c r="K655" s="4"/>
      <c r="L655" s="4"/>
      <c r="N655" s="4"/>
      <c r="O655" s="4"/>
      <c r="P655" s="4"/>
      <c r="Q655" s="4"/>
      <c r="R655" s="4"/>
    </row>
    <row r="656" spans="1:18" ht="16.5" customHeight="1">
      <c r="A656" s="4"/>
      <c r="B656" s="4"/>
      <c r="C656" s="34"/>
      <c r="D656" s="4"/>
      <c r="E656" s="4"/>
      <c r="F656" s="4"/>
      <c r="G656" s="4"/>
      <c r="H656" s="4"/>
      <c r="I656" s="4"/>
      <c r="J656" s="4"/>
      <c r="K656" s="4"/>
      <c r="L656" s="4"/>
      <c r="N656" s="4"/>
      <c r="O656" s="4"/>
      <c r="P656" s="4"/>
      <c r="Q656" s="4"/>
      <c r="R656" s="4"/>
    </row>
    <row r="657" spans="1:18" ht="16.5" customHeight="1">
      <c r="A657" s="4"/>
      <c r="B657" s="4"/>
      <c r="C657" s="34"/>
      <c r="D657" s="4"/>
      <c r="E657" s="4"/>
      <c r="F657" s="4"/>
      <c r="G657" s="4"/>
      <c r="H657" s="4"/>
      <c r="I657" s="4"/>
      <c r="J657" s="4"/>
      <c r="K657" s="4"/>
      <c r="L657" s="4"/>
      <c r="N657" s="4"/>
      <c r="O657" s="4"/>
      <c r="P657" s="4"/>
      <c r="Q657" s="4"/>
      <c r="R657" s="4"/>
    </row>
    <row r="658" spans="1:18" ht="16.5" customHeight="1">
      <c r="A658" s="4"/>
      <c r="B658" s="4"/>
      <c r="C658" s="34"/>
      <c r="D658" s="4"/>
      <c r="E658" s="4"/>
      <c r="F658" s="4"/>
      <c r="G658" s="4"/>
      <c r="H658" s="4"/>
      <c r="I658" s="4"/>
      <c r="J658" s="4"/>
      <c r="K658" s="4"/>
      <c r="L658" s="4"/>
      <c r="N658" s="4"/>
      <c r="O658" s="4"/>
      <c r="P658" s="4"/>
      <c r="Q658" s="4"/>
      <c r="R658" s="4"/>
    </row>
    <row r="659" spans="1:18" ht="16.5" customHeight="1">
      <c r="A659" s="4"/>
      <c r="B659" s="4"/>
      <c r="C659" s="34"/>
      <c r="D659" s="4"/>
      <c r="E659" s="4"/>
      <c r="F659" s="4"/>
      <c r="G659" s="4"/>
      <c r="H659" s="4"/>
      <c r="I659" s="4"/>
      <c r="J659" s="4"/>
      <c r="K659" s="4"/>
      <c r="L659" s="4"/>
      <c r="N659" s="4"/>
      <c r="O659" s="4"/>
      <c r="P659" s="4"/>
      <c r="Q659" s="4"/>
      <c r="R659" s="4"/>
    </row>
    <row r="660" spans="1:18" ht="16.5" customHeight="1">
      <c r="A660" s="4"/>
      <c r="B660" s="4"/>
      <c r="C660" s="34"/>
      <c r="D660" s="4"/>
      <c r="E660" s="4"/>
      <c r="F660" s="4"/>
      <c r="G660" s="4"/>
      <c r="H660" s="4"/>
      <c r="I660" s="4"/>
      <c r="J660" s="4"/>
      <c r="K660" s="4"/>
      <c r="L660" s="4"/>
      <c r="N660" s="4"/>
      <c r="O660" s="4"/>
      <c r="P660" s="4"/>
      <c r="Q660" s="4"/>
      <c r="R660" s="4"/>
    </row>
    <row r="661" spans="1:18" ht="16.5" customHeight="1">
      <c r="A661" s="4"/>
      <c r="B661" s="4"/>
      <c r="C661" s="34"/>
      <c r="D661" s="4"/>
      <c r="E661" s="4"/>
      <c r="F661" s="4"/>
      <c r="G661" s="4"/>
      <c r="H661" s="4"/>
      <c r="I661" s="4"/>
      <c r="J661" s="4"/>
      <c r="K661" s="4"/>
      <c r="L661" s="4"/>
      <c r="N661" s="4"/>
      <c r="O661" s="4"/>
      <c r="P661" s="4"/>
      <c r="Q661" s="4"/>
      <c r="R661" s="4"/>
    </row>
    <row r="662" spans="1:18" ht="16.5" customHeight="1">
      <c r="A662" s="4"/>
      <c r="B662" s="4"/>
      <c r="C662" s="34"/>
      <c r="D662" s="4"/>
      <c r="E662" s="4"/>
      <c r="F662" s="4"/>
      <c r="G662" s="4"/>
      <c r="H662" s="4"/>
      <c r="I662" s="4"/>
      <c r="J662" s="4"/>
      <c r="K662" s="4"/>
      <c r="L662" s="4"/>
      <c r="N662" s="4"/>
      <c r="O662" s="4"/>
      <c r="P662" s="4"/>
      <c r="Q662" s="4"/>
      <c r="R662" s="4"/>
    </row>
    <row r="663" spans="1:18" ht="16.5" customHeight="1">
      <c r="A663" s="4"/>
      <c r="B663" s="4"/>
      <c r="C663" s="34"/>
      <c r="D663" s="4"/>
      <c r="E663" s="4"/>
      <c r="F663" s="4"/>
      <c r="G663" s="4"/>
      <c r="H663" s="4"/>
      <c r="I663" s="4"/>
      <c r="J663" s="4"/>
      <c r="K663" s="4"/>
      <c r="L663" s="4"/>
      <c r="N663" s="4"/>
      <c r="O663" s="4"/>
      <c r="P663" s="4"/>
      <c r="Q663" s="4"/>
      <c r="R663" s="4"/>
    </row>
    <row r="664" spans="1:18" ht="16.5" customHeight="1">
      <c r="A664" s="4"/>
      <c r="B664" s="4"/>
      <c r="C664" s="34"/>
      <c r="D664" s="4"/>
      <c r="E664" s="4"/>
      <c r="F664" s="4"/>
      <c r="G664" s="4"/>
      <c r="H664" s="4"/>
      <c r="I664" s="4"/>
      <c r="J664" s="4"/>
      <c r="K664" s="4"/>
      <c r="L664" s="4"/>
      <c r="N664" s="4"/>
      <c r="O664" s="4"/>
      <c r="P664" s="4"/>
      <c r="Q664" s="4"/>
      <c r="R664" s="4"/>
    </row>
    <row r="665" spans="1:18" ht="16.5" customHeight="1">
      <c r="A665" s="4"/>
      <c r="B665" s="4"/>
      <c r="C665" s="34"/>
      <c r="D665" s="4"/>
      <c r="E665" s="4"/>
      <c r="F665" s="4"/>
      <c r="G665" s="4"/>
      <c r="H665" s="4"/>
      <c r="I665" s="4"/>
      <c r="J665" s="4"/>
      <c r="K665" s="4"/>
      <c r="L665" s="4"/>
      <c r="N665" s="4"/>
      <c r="O665" s="4"/>
      <c r="P665" s="4"/>
      <c r="Q665" s="4"/>
      <c r="R665" s="4"/>
    </row>
    <row r="666" spans="1:18" ht="16.5" customHeight="1">
      <c r="A666" s="4"/>
      <c r="B666" s="4"/>
      <c r="C666" s="34"/>
      <c r="D666" s="4"/>
      <c r="E666" s="4"/>
      <c r="F666" s="4"/>
      <c r="G666" s="4"/>
      <c r="H666" s="4"/>
      <c r="I666" s="4"/>
      <c r="J666" s="4"/>
      <c r="K666" s="4"/>
      <c r="L666" s="4"/>
      <c r="N666" s="4"/>
      <c r="O666" s="4"/>
      <c r="P666" s="4"/>
      <c r="Q666" s="4"/>
      <c r="R666" s="4"/>
    </row>
    <row r="667" spans="1:18" ht="16.5" customHeight="1">
      <c r="A667" s="4"/>
      <c r="B667" s="4"/>
      <c r="C667" s="34"/>
      <c r="D667" s="4"/>
      <c r="E667" s="4"/>
      <c r="F667" s="4"/>
      <c r="G667" s="4"/>
      <c r="H667" s="4"/>
      <c r="I667" s="4"/>
      <c r="J667" s="4"/>
      <c r="K667" s="4"/>
      <c r="L667" s="4"/>
      <c r="N667" s="4"/>
      <c r="O667" s="4"/>
      <c r="P667" s="4"/>
      <c r="Q667" s="4"/>
      <c r="R667" s="4"/>
    </row>
    <row r="668" spans="1:18" ht="16.5" customHeight="1">
      <c r="A668" s="4"/>
      <c r="B668" s="4"/>
      <c r="C668" s="34"/>
      <c r="D668" s="4"/>
      <c r="E668" s="4"/>
      <c r="F668" s="4"/>
      <c r="G668" s="4"/>
      <c r="H668" s="4"/>
      <c r="I668" s="4"/>
      <c r="J668" s="4"/>
      <c r="K668" s="4"/>
      <c r="L668" s="4"/>
      <c r="N668" s="4"/>
      <c r="O668" s="4"/>
      <c r="P668" s="4"/>
      <c r="Q668" s="4"/>
      <c r="R668" s="4"/>
    </row>
    <row r="669" spans="1:18" ht="16.5" customHeight="1">
      <c r="A669" s="4"/>
      <c r="B669" s="4"/>
      <c r="C669" s="34"/>
      <c r="D669" s="4"/>
      <c r="E669" s="4"/>
      <c r="F669" s="4"/>
      <c r="G669" s="4"/>
      <c r="H669" s="4"/>
      <c r="I669" s="4"/>
      <c r="J669" s="4"/>
      <c r="K669" s="4"/>
      <c r="L669" s="4"/>
      <c r="N669" s="4"/>
      <c r="O669" s="4"/>
      <c r="P669" s="4"/>
      <c r="Q669" s="4"/>
      <c r="R669" s="4"/>
    </row>
    <row r="670" spans="1:18" ht="16.5" customHeight="1">
      <c r="A670" s="4"/>
      <c r="B670" s="4"/>
      <c r="C670" s="34"/>
      <c r="D670" s="4"/>
      <c r="E670" s="4"/>
      <c r="F670" s="4"/>
      <c r="G670" s="4"/>
      <c r="H670" s="4"/>
      <c r="I670" s="4"/>
      <c r="J670" s="4"/>
      <c r="K670" s="4"/>
      <c r="L670" s="4"/>
      <c r="N670" s="4"/>
      <c r="O670" s="4"/>
      <c r="P670" s="4"/>
      <c r="Q670" s="4"/>
      <c r="R670" s="4"/>
    </row>
    <row r="671" spans="1:18" ht="16.5" customHeight="1">
      <c r="A671" s="4"/>
      <c r="B671" s="4"/>
      <c r="C671" s="34"/>
      <c r="D671" s="4"/>
      <c r="E671" s="4"/>
      <c r="F671" s="4"/>
      <c r="G671" s="4"/>
      <c r="H671" s="4"/>
      <c r="I671" s="4"/>
      <c r="J671" s="4"/>
      <c r="K671" s="4"/>
      <c r="L671" s="4"/>
      <c r="N671" s="4"/>
      <c r="O671" s="4"/>
      <c r="P671" s="4"/>
      <c r="Q671" s="4"/>
      <c r="R671" s="4"/>
    </row>
    <row r="672" spans="1:18" ht="16.5" customHeight="1">
      <c r="A672" s="4"/>
      <c r="B672" s="4"/>
      <c r="C672" s="34"/>
      <c r="D672" s="4"/>
      <c r="E672" s="4"/>
      <c r="F672" s="4"/>
      <c r="G672" s="4"/>
      <c r="H672" s="4"/>
      <c r="I672" s="4"/>
      <c r="J672" s="4"/>
      <c r="K672" s="4"/>
      <c r="L672" s="4"/>
      <c r="N672" s="4"/>
      <c r="O672" s="4"/>
      <c r="P672" s="4"/>
      <c r="Q672" s="4"/>
      <c r="R672" s="4"/>
    </row>
    <row r="673" spans="1:18" ht="16.5" customHeight="1">
      <c r="A673" s="4"/>
      <c r="B673" s="4"/>
      <c r="C673" s="34"/>
      <c r="D673" s="4"/>
      <c r="E673" s="4"/>
      <c r="F673" s="4"/>
      <c r="G673" s="4"/>
      <c r="H673" s="4"/>
      <c r="I673" s="4"/>
      <c r="J673" s="4"/>
      <c r="K673" s="4"/>
      <c r="L673" s="4"/>
      <c r="N673" s="4"/>
      <c r="O673" s="4"/>
      <c r="P673" s="4"/>
      <c r="Q673" s="4"/>
      <c r="R673" s="4"/>
    </row>
    <row r="674" spans="1:18" ht="16.5" customHeight="1">
      <c r="A674" s="4"/>
      <c r="B674" s="4"/>
      <c r="C674" s="34"/>
      <c r="D674" s="4"/>
      <c r="E674" s="4"/>
      <c r="F674" s="4"/>
      <c r="G674" s="4"/>
      <c r="H674" s="4"/>
      <c r="I674" s="4"/>
      <c r="J674" s="4"/>
      <c r="K674" s="4"/>
      <c r="L674" s="4"/>
      <c r="N674" s="4"/>
      <c r="O674" s="4"/>
      <c r="P674" s="4"/>
      <c r="Q674" s="4"/>
      <c r="R674" s="4"/>
    </row>
    <row r="675" spans="1:18" ht="16.5" customHeight="1">
      <c r="A675" s="4"/>
      <c r="B675" s="4"/>
      <c r="C675" s="34"/>
      <c r="D675" s="4"/>
      <c r="E675" s="4"/>
      <c r="F675" s="4"/>
      <c r="G675" s="4"/>
      <c r="H675" s="4"/>
      <c r="I675" s="4"/>
      <c r="J675" s="4"/>
      <c r="K675" s="4"/>
      <c r="L675" s="4"/>
      <c r="N675" s="4"/>
      <c r="O675" s="4"/>
      <c r="P675" s="4"/>
      <c r="Q675" s="4"/>
      <c r="R675" s="4"/>
    </row>
    <row r="676" spans="1:18" ht="16.5" customHeight="1">
      <c r="A676" s="4"/>
      <c r="B676" s="4"/>
      <c r="C676" s="34"/>
      <c r="D676" s="4"/>
      <c r="E676" s="4"/>
      <c r="F676" s="4"/>
      <c r="G676" s="4"/>
      <c r="H676" s="4"/>
      <c r="I676" s="4"/>
      <c r="J676" s="4"/>
      <c r="K676" s="4"/>
      <c r="L676" s="4"/>
      <c r="N676" s="4"/>
      <c r="O676" s="4"/>
      <c r="P676" s="4"/>
      <c r="Q676" s="4"/>
      <c r="R676" s="4"/>
    </row>
    <row r="677" spans="1:18" ht="16.5" customHeight="1">
      <c r="A677" s="4"/>
      <c r="B677" s="4"/>
      <c r="C677" s="34"/>
      <c r="D677" s="4"/>
      <c r="E677" s="4"/>
      <c r="F677" s="4"/>
      <c r="G677" s="4"/>
      <c r="H677" s="4"/>
      <c r="I677" s="4"/>
      <c r="J677" s="4"/>
      <c r="K677" s="4"/>
      <c r="L677" s="4"/>
      <c r="N677" s="4"/>
      <c r="O677" s="4"/>
      <c r="P677" s="4"/>
      <c r="Q677" s="4"/>
      <c r="R677" s="4"/>
    </row>
    <row r="678" spans="1:18" ht="16.5" customHeight="1">
      <c r="A678" s="4"/>
      <c r="B678" s="4"/>
      <c r="C678" s="34"/>
      <c r="D678" s="4"/>
      <c r="E678" s="4"/>
      <c r="F678" s="4"/>
      <c r="G678" s="4"/>
      <c r="H678" s="4"/>
      <c r="I678" s="4"/>
      <c r="J678" s="4"/>
      <c r="K678" s="4"/>
      <c r="L678" s="4"/>
      <c r="N678" s="4"/>
      <c r="O678" s="4"/>
      <c r="P678" s="4"/>
      <c r="Q678" s="4"/>
      <c r="R678" s="4"/>
    </row>
    <row r="679" spans="1:18" ht="16.5" customHeight="1">
      <c r="A679" s="4"/>
      <c r="B679" s="4"/>
      <c r="C679" s="34"/>
      <c r="D679" s="4"/>
      <c r="E679" s="4"/>
      <c r="F679" s="4"/>
      <c r="G679" s="4"/>
      <c r="H679" s="4"/>
      <c r="I679" s="4"/>
      <c r="J679" s="4"/>
      <c r="K679" s="4"/>
      <c r="L679" s="4"/>
      <c r="N679" s="4"/>
      <c r="O679" s="4"/>
      <c r="P679" s="4"/>
      <c r="Q679" s="4"/>
      <c r="R679" s="4"/>
    </row>
    <row r="680" spans="1:18" ht="16.5" customHeight="1">
      <c r="A680" s="4"/>
      <c r="B680" s="4"/>
      <c r="C680" s="34"/>
      <c r="D680" s="4"/>
      <c r="E680" s="4"/>
      <c r="F680" s="4"/>
      <c r="G680" s="4"/>
      <c r="H680" s="4"/>
      <c r="I680" s="4"/>
      <c r="J680" s="4"/>
      <c r="K680" s="4"/>
      <c r="L680" s="4"/>
      <c r="N680" s="4"/>
      <c r="O680" s="4"/>
      <c r="P680" s="4"/>
      <c r="Q680" s="4"/>
      <c r="R680" s="4"/>
    </row>
    <row r="681" spans="1:18" ht="16.5" customHeight="1">
      <c r="A681" s="4"/>
      <c r="B681" s="4"/>
      <c r="C681" s="34"/>
      <c r="D681" s="4"/>
      <c r="E681" s="4"/>
      <c r="F681" s="4"/>
      <c r="G681" s="4"/>
      <c r="H681" s="4"/>
      <c r="I681" s="4"/>
      <c r="J681" s="4"/>
      <c r="K681" s="4"/>
      <c r="L681" s="4"/>
      <c r="N681" s="4"/>
      <c r="O681" s="4"/>
      <c r="P681" s="4"/>
      <c r="Q681" s="4"/>
      <c r="R681" s="4"/>
    </row>
    <row r="682" spans="1:18" ht="16.5" customHeight="1">
      <c r="A682" s="4"/>
      <c r="B682" s="4"/>
      <c r="C682" s="34"/>
      <c r="D682" s="4"/>
      <c r="E682" s="4"/>
      <c r="F682" s="4"/>
      <c r="G682" s="4"/>
      <c r="H682" s="4"/>
      <c r="I682" s="4"/>
      <c r="J682" s="4"/>
      <c r="K682" s="4"/>
      <c r="L682" s="4"/>
      <c r="N682" s="4"/>
      <c r="O682" s="4"/>
      <c r="P682" s="4"/>
      <c r="Q682" s="4"/>
      <c r="R682" s="4"/>
    </row>
    <row r="683" spans="1:18" ht="16.5" customHeight="1">
      <c r="A683" s="4"/>
      <c r="B683" s="4"/>
      <c r="C683" s="34"/>
      <c r="D683" s="4"/>
      <c r="E683" s="4"/>
      <c r="F683" s="4"/>
      <c r="G683" s="4"/>
      <c r="H683" s="4"/>
      <c r="I683" s="4"/>
      <c r="J683" s="4"/>
      <c r="K683" s="4"/>
      <c r="L683" s="4"/>
      <c r="N683" s="4"/>
      <c r="O683" s="4"/>
      <c r="P683" s="4"/>
      <c r="Q683" s="4"/>
      <c r="R683" s="4"/>
    </row>
    <row r="684" spans="1:18" ht="16.5" customHeight="1">
      <c r="A684" s="4"/>
      <c r="B684" s="4"/>
      <c r="C684" s="34"/>
      <c r="D684" s="4"/>
      <c r="E684" s="4"/>
      <c r="F684" s="4"/>
      <c r="G684" s="4"/>
      <c r="H684" s="4"/>
      <c r="I684" s="4"/>
      <c r="J684" s="4"/>
      <c r="K684" s="4"/>
      <c r="L684" s="4"/>
      <c r="N684" s="4"/>
      <c r="O684" s="4"/>
      <c r="P684" s="4"/>
      <c r="Q684" s="4"/>
      <c r="R684" s="4"/>
    </row>
    <row r="685" spans="1:18" ht="16.5" customHeight="1">
      <c r="A685" s="4"/>
      <c r="B685" s="4"/>
      <c r="C685" s="34"/>
      <c r="D685" s="4"/>
      <c r="E685" s="4"/>
      <c r="F685" s="4"/>
      <c r="G685" s="4"/>
      <c r="H685" s="4"/>
      <c r="I685" s="4"/>
      <c r="J685" s="4"/>
      <c r="K685" s="4"/>
      <c r="L685" s="4"/>
      <c r="N685" s="4"/>
      <c r="O685" s="4"/>
      <c r="P685" s="4"/>
      <c r="Q685" s="4"/>
      <c r="R685" s="4"/>
    </row>
    <row r="686" spans="1:18" ht="16.5" customHeight="1">
      <c r="A686" s="4"/>
      <c r="B686" s="4"/>
      <c r="C686" s="34"/>
      <c r="D686" s="4"/>
      <c r="E686" s="4"/>
      <c r="F686" s="4"/>
      <c r="G686" s="4"/>
      <c r="H686" s="4"/>
      <c r="I686" s="4"/>
      <c r="J686" s="4"/>
      <c r="K686" s="4"/>
      <c r="L686" s="4"/>
      <c r="N686" s="4"/>
      <c r="O686" s="4"/>
      <c r="P686" s="4"/>
      <c r="Q686" s="4"/>
      <c r="R686" s="4"/>
    </row>
    <row r="687" spans="1:18" ht="16.5" customHeight="1">
      <c r="A687" s="4"/>
      <c r="B687" s="4"/>
      <c r="C687" s="34"/>
      <c r="D687" s="4"/>
      <c r="E687" s="4"/>
      <c r="F687" s="4"/>
      <c r="G687" s="4"/>
      <c r="H687" s="4"/>
      <c r="I687" s="4"/>
      <c r="J687" s="4"/>
      <c r="K687" s="4"/>
      <c r="L687" s="4"/>
      <c r="N687" s="4"/>
      <c r="O687" s="4"/>
      <c r="P687" s="4"/>
      <c r="Q687" s="4"/>
      <c r="R687" s="4"/>
    </row>
    <row r="688" spans="1:18" ht="16.5" customHeight="1">
      <c r="A688" s="4"/>
      <c r="B688" s="4"/>
      <c r="C688" s="34"/>
      <c r="D688" s="4"/>
      <c r="E688" s="4"/>
      <c r="F688" s="4"/>
      <c r="G688" s="4"/>
      <c r="H688" s="4"/>
      <c r="I688" s="4"/>
      <c r="J688" s="4"/>
      <c r="K688" s="4"/>
      <c r="L688" s="4"/>
      <c r="N688" s="4"/>
      <c r="O688" s="4"/>
      <c r="P688" s="4"/>
      <c r="Q688" s="4"/>
      <c r="R688" s="4"/>
    </row>
    <row r="689" spans="1:18" ht="16.5" customHeight="1">
      <c r="A689" s="4"/>
      <c r="B689" s="4"/>
      <c r="C689" s="34"/>
      <c r="D689" s="4"/>
      <c r="E689" s="4"/>
      <c r="F689" s="4"/>
      <c r="G689" s="4"/>
      <c r="H689" s="4"/>
      <c r="I689" s="4"/>
      <c r="J689" s="4"/>
      <c r="K689" s="4"/>
      <c r="L689" s="4"/>
      <c r="N689" s="4"/>
      <c r="O689" s="4"/>
      <c r="P689" s="4"/>
      <c r="Q689" s="4"/>
      <c r="R689" s="4"/>
    </row>
    <row r="690" spans="1:18" ht="16.5" customHeight="1">
      <c r="A690" s="4"/>
      <c r="B690" s="4"/>
      <c r="C690" s="34"/>
      <c r="D690" s="4"/>
      <c r="E690" s="4"/>
      <c r="F690" s="4"/>
      <c r="G690" s="4"/>
      <c r="H690" s="4"/>
      <c r="I690" s="4"/>
      <c r="J690" s="4"/>
      <c r="K690" s="4"/>
      <c r="L690" s="4"/>
      <c r="N690" s="4"/>
      <c r="O690" s="4"/>
      <c r="P690" s="4"/>
      <c r="Q690" s="4"/>
      <c r="R690" s="4"/>
    </row>
    <row r="691" spans="1:18" ht="16.5" customHeight="1">
      <c r="A691" s="4"/>
      <c r="B691" s="4"/>
      <c r="C691" s="34"/>
      <c r="D691" s="4"/>
      <c r="E691" s="4"/>
      <c r="F691" s="4"/>
      <c r="G691" s="4"/>
      <c r="H691" s="4"/>
      <c r="I691" s="4"/>
      <c r="J691" s="4"/>
      <c r="K691" s="4"/>
      <c r="L691" s="4"/>
      <c r="N691" s="4"/>
      <c r="O691" s="4"/>
      <c r="P691" s="4"/>
      <c r="Q691" s="4"/>
      <c r="R691" s="4"/>
    </row>
    <row r="692" spans="1:18" ht="16.5" customHeight="1">
      <c r="A692" s="4"/>
      <c r="B692" s="4"/>
      <c r="C692" s="34"/>
      <c r="D692" s="4"/>
      <c r="E692" s="4"/>
      <c r="F692" s="4"/>
      <c r="G692" s="4"/>
      <c r="H692" s="4"/>
      <c r="I692" s="4"/>
      <c r="J692" s="4"/>
      <c r="K692" s="4"/>
      <c r="L692" s="4"/>
      <c r="N692" s="4"/>
      <c r="O692" s="4"/>
      <c r="P692" s="4"/>
      <c r="Q692" s="4"/>
      <c r="R692" s="4"/>
    </row>
    <row r="693" spans="1:18" ht="16.5" customHeight="1">
      <c r="A693" s="4"/>
      <c r="B693" s="4"/>
      <c r="C693" s="34"/>
      <c r="D693" s="4"/>
      <c r="E693" s="4"/>
      <c r="F693" s="4"/>
      <c r="G693" s="4"/>
      <c r="H693" s="4"/>
      <c r="I693" s="4"/>
      <c r="J693" s="4"/>
      <c r="K693" s="4"/>
      <c r="L693" s="4"/>
      <c r="N693" s="4"/>
      <c r="O693" s="4"/>
      <c r="P693" s="4"/>
      <c r="Q693" s="4"/>
      <c r="R693" s="4"/>
    </row>
    <row r="694" spans="1:18" ht="16.5" customHeight="1">
      <c r="A694" s="4"/>
      <c r="B694" s="4"/>
      <c r="C694" s="34"/>
      <c r="D694" s="4"/>
      <c r="E694" s="4"/>
      <c r="F694" s="4"/>
      <c r="G694" s="4"/>
      <c r="H694" s="4"/>
      <c r="I694" s="4"/>
      <c r="J694" s="4"/>
      <c r="K694" s="4"/>
      <c r="L694" s="4"/>
      <c r="N694" s="4"/>
      <c r="O694" s="4"/>
      <c r="P694" s="4"/>
      <c r="Q694" s="4"/>
      <c r="R694" s="4"/>
    </row>
    <row r="695" spans="1:18" ht="16.5" customHeight="1">
      <c r="A695" s="4"/>
      <c r="B695" s="4"/>
      <c r="C695" s="34"/>
      <c r="D695" s="4"/>
      <c r="E695" s="4"/>
      <c r="F695" s="4"/>
      <c r="G695" s="4"/>
      <c r="H695" s="4"/>
      <c r="I695" s="4"/>
      <c r="J695" s="4"/>
      <c r="K695" s="4"/>
      <c r="L695" s="4"/>
      <c r="N695" s="4"/>
      <c r="O695" s="4"/>
      <c r="P695" s="4"/>
      <c r="Q695" s="4"/>
      <c r="R695" s="4"/>
    </row>
    <row r="696" spans="1:18" ht="16.5" customHeight="1">
      <c r="A696" s="4"/>
      <c r="B696" s="4"/>
      <c r="C696" s="34"/>
      <c r="D696" s="4"/>
      <c r="E696" s="4"/>
      <c r="F696" s="4"/>
      <c r="G696" s="4"/>
      <c r="H696" s="4"/>
      <c r="I696" s="4"/>
      <c r="J696" s="4"/>
      <c r="K696" s="4"/>
      <c r="L696" s="4"/>
      <c r="N696" s="4"/>
      <c r="O696" s="4"/>
      <c r="P696" s="4"/>
      <c r="Q696" s="4"/>
      <c r="R696" s="4"/>
    </row>
    <row r="697" spans="1:18" ht="16.5" customHeight="1">
      <c r="A697" s="4"/>
      <c r="B697" s="4"/>
      <c r="C697" s="34"/>
      <c r="D697" s="4"/>
      <c r="E697" s="4"/>
      <c r="F697" s="4"/>
      <c r="G697" s="4"/>
      <c r="H697" s="4"/>
      <c r="I697" s="4"/>
      <c r="J697" s="4"/>
      <c r="K697" s="4"/>
      <c r="L697" s="4"/>
      <c r="N697" s="4"/>
      <c r="O697" s="4"/>
      <c r="P697" s="4"/>
      <c r="Q697" s="4"/>
      <c r="R697" s="4"/>
    </row>
    <row r="698" spans="1:18" ht="16.5" customHeight="1">
      <c r="A698" s="4"/>
      <c r="B698" s="4"/>
      <c r="C698" s="34"/>
      <c r="D698" s="4"/>
      <c r="E698" s="4"/>
      <c r="F698" s="4"/>
      <c r="G698" s="4"/>
      <c r="H698" s="4"/>
      <c r="I698" s="4"/>
      <c r="J698" s="4"/>
      <c r="K698" s="4"/>
      <c r="L698" s="4"/>
      <c r="N698" s="4"/>
      <c r="O698" s="4"/>
      <c r="P698" s="4"/>
      <c r="Q698" s="4"/>
      <c r="R698" s="4"/>
    </row>
    <row r="699" spans="1:18" ht="16.5" customHeight="1">
      <c r="A699" s="4"/>
      <c r="B699" s="4"/>
      <c r="C699" s="34"/>
      <c r="D699" s="4"/>
      <c r="E699" s="4"/>
      <c r="F699" s="4"/>
      <c r="G699" s="4"/>
      <c r="H699" s="4"/>
      <c r="I699" s="4"/>
      <c r="J699" s="4"/>
      <c r="K699" s="4"/>
      <c r="L699" s="4"/>
      <c r="N699" s="4"/>
      <c r="O699" s="4"/>
      <c r="P699" s="4"/>
      <c r="Q699" s="4"/>
      <c r="R699" s="4"/>
    </row>
    <row r="700" spans="1:18" ht="16.5" customHeight="1">
      <c r="A700" s="4"/>
      <c r="B700" s="4"/>
      <c r="C700" s="34"/>
      <c r="D700" s="4"/>
      <c r="E700" s="4"/>
      <c r="F700" s="4"/>
      <c r="G700" s="4"/>
      <c r="H700" s="4"/>
      <c r="I700" s="4"/>
      <c r="J700" s="4"/>
      <c r="K700" s="4"/>
      <c r="L700" s="4"/>
      <c r="N700" s="4"/>
      <c r="O700" s="4"/>
      <c r="P700" s="4"/>
      <c r="Q700" s="4"/>
      <c r="R700" s="4"/>
    </row>
    <row r="701" spans="1:18" ht="16.5" customHeight="1">
      <c r="A701" s="4"/>
      <c r="B701" s="4"/>
      <c r="C701" s="34"/>
      <c r="D701" s="4"/>
      <c r="E701" s="4"/>
      <c r="F701" s="4"/>
      <c r="G701" s="4"/>
      <c r="H701" s="4"/>
      <c r="I701" s="4"/>
      <c r="J701" s="4"/>
      <c r="K701" s="4"/>
      <c r="L701" s="4"/>
      <c r="N701" s="4"/>
      <c r="O701" s="4"/>
      <c r="P701" s="4"/>
      <c r="Q701" s="4"/>
      <c r="R701" s="4"/>
    </row>
    <row r="702" spans="1:18" ht="16.5" customHeight="1">
      <c r="A702" s="4"/>
      <c r="B702" s="4"/>
      <c r="C702" s="34"/>
      <c r="D702" s="4"/>
      <c r="E702" s="4"/>
      <c r="F702" s="4"/>
      <c r="G702" s="4"/>
      <c r="H702" s="4"/>
      <c r="I702" s="4"/>
      <c r="J702" s="4"/>
      <c r="K702" s="4"/>
      <c r="L702" s="4"/>
      <c r="N702" s="4"/>
      <c r="O702" s="4"/>
      <c r="P702" s="4"/>
      <c r="Q702" s="4"/>
      <c r="R702" s="4"/>
    </row>
    <row r="703" spans="1:18" ht="16.5" customHeight="1">
      <c r="A703" s="4"/>
      <c r="B703" s="4"/>
      <c r="C703" s="34"/>
      <c r="D703" s="4"/>
      <c r="E703" s="4"/>
      <c r="F703" s="4"/>
      <c r="G703" s="4"/>
      <c r="H703" s="4"/>
      <c r="I703" s="4"/>
      <c r="J703" s="4"/>
      <c r="K703" s="4"/>
      <c r="L703" s="4"/>
      <c r="N703" s="4"/>
      <c r="O703" s="4"/>
      <c r="P703" s="4"/>
      <c r="Q703" s="4"/>
      <c r="R703" s="4"/>
    </row>
    <row r="704" spans="1:18" ht="16.5" customHeight="1">
      <c r="A704" s="4"/>
      <c r="B704" s="4"/>
      <c r="C704" s="34"/>
      <c r="D704" s="4"/>
      <c r="E704" s="4"/>
      <c r="F704" s="4"/>
      <c r="G704" s="4"/>
      <c r="H704" s="4"/>
      <c r="I704" s="4"/>
      <c r="J704" s="4"/>
      <c r="K704" s="4"/>
      <c r="L704" s="4"/>
      <c r="N704" s="4"/>
      <c r="O704" s="4"/>
      <c r="P704" s="4"/>
      <c r="Q704" s="4"/>
      <c r="R704" s="4"/>
    </row>
    <row r="705" spans="1:18" ht="16.5" customHeight="1">
      <c r="A705" s="4"/>
      <c r="B705" s="4"/>
      <c r="C705" s="34"/>
      <c r="D705" s="4"/>
      <c r="E705" s="4"/>
      <c r="F705" s="4"/>
      <c r="G705" s="4"/>
      <c r="H705" s="4"/>
      <c r="I705" s="4"/>
      <c r="J705" s="4"/>
      <c r="K705" s="4"/>
      <c r="L705" s="4"/>
      <c r="N705" s="4"/>
      <c r="O705" s="4"/>
      <c r="P705" s="4"/>
      <c r="Q705" s="4"/>
      <c r="R705" s="4"/>
    </row>
    <row r="706" spans="1:18" ht="16.5" customHeight="1">
      <c r="A706" s="4"/>
      <c r="B706" s="4"/>
      <c r="C706" s="34"/>
      <c r="D706" s="4"/>
      <c r="E706" s="4"/>
      <c r="F706" s="4"/>
      <c r="G706" s="4"/>
      <c r="H706" s="4"/>
      <c r="I706" s="4"/>
      <c r="J706" s="4"/>
      <c r="K706" s="4"/>
      <c r="L706" s="4"/>
      <c r="N706" s="4"/>
      <c r="O706" s="4"/>
      <c r="P706" s="4"/>
      <c r="Q706" s="4"/>
      <c r="R706" s="4"/>
    </row>
    <row r="707" spans="1:18" ht="16.5" customHeight="1">
      <c r="A707" s="4"/>
      <c r="B707" s="4"/>
      <c r="C707" s="34"/>
      <c r="D707" s="4"/>
      <c r="E707" s="4"/>
      <c r="F707" s="4"/>
      <c r="G707" s="4"/>
      <c r="H707" s="4"/>
      <c r="I707" s="4"/>
      <c r="J707" s="4"/>
      <c r="K707" s="4"/>
      <c r="L707" s="4"/>
      <c r="N707" s="4"/>
      <c r="O707" s="4"/>
      <c r="P707" s="4"/>
      <c r="Q707" s="4"/>
      <c r="R707" s="4"/>
    </row>
    <row r="708" spans="1:18" ht="16.5" customHeight="1">
      <c r="A708" s="4"/>
      <c r="B708" s="4"/>
      <c r="C708" s="34"/>
      <c r="D708" s="4"/>
      <c r="E708" s="4"/>
      <c r="F708" s="4"/>
      <c r="G708" s="4"/>
      <c r="H708" s="4"/>
      <c r="I708" s="4"/>
      <c r="J708" s="4"/>
      <c r="K708" s="4"/>
      <c r="L708" s="4"/>
      <c r="N708" s="4"/>
      <c r="O708" s="4"/>
      <c r="P708" s="4"/>
      <c r="Q708" s="4"/>
      <c r="R708" s="4"/>
    </row>
    <row r="709" spans="1:18" ht="16.5" customHeight="1">
      <c r="A709" s="4"/>
      <c r="B709" s="4"/>
      <c r="C709" s="34"/>
      <c r="D709" s="4"/>
      <c r="E709" s="4"/>
      <c r="F709" s="4"/>
      <c r="G709" s="4"/>
      <c r="H709" s="4"/>
      <c r="I709" s="4"/>
      <c r="J709" s="4"/>
      <c r="K709" s="4"/>
      <c r="L709" s="4"/>
      <c r="N709" s="4"/>
      <c r="O709" s="4"/>
      <c r="P709" s="4"/>
      <c r="Q709" s="4"/>
      <c r="R709" s="4"/>
    </row>
    <row r="710" spans="1:18" ht="16.5" customHeight="1">
      <c r="A710" s="4"/>
      <c r="B710" s="4"/>
      <c r="C710" s="34"/>
      <c r="D710" s="4"/>
      <c r="E710" s="4"/>
      <c r="F710" s="4"/>
      <c r="G710" s="4"/>
      <c r="H710" s="4"/>
      <c r="I710" s="4"/>
      <c r="J710" s="4"/>
      <c r="K710" s="4"/>
      <c r="L710" s="4"/>
      <c r="N710" s="4"/>
      <c r="O710" s="4"/>
      <c r="P710" s="4"/>
      <c r="Q710" s="4"/>
      <c r="R710" s="4"/>
    </row>
    <row r="711" spans="1:18" ht="16.5" customHeight="1">
      <c r="A711" s="4"/>
      <c r="B711" s="4"/>
      <c r="C711" s="34"/>
      <c r="D711" s="4"/>
      <c r="E711" s="4"/>
      <c r="F711" s="4"/>
      <c r="G711" s="4"/>
      <c r="H711" s="4"/>
      <c r="I711" s="4"/>
      <c r="J711" s="4"/>
      <c r="K711" s="4"/>
      <c r="L711" s="4"/>
      <c r="N711" s="4"/>
      <c r="O711" s="4"/>
      <c r="P711" s="4"/>
      <c r="Q711" s="4"/>
      <c r="R711" s="4"/>
    </row>
    <row r="712" spans="1:18" ht="16.5" customHeight="1">
      <c r="A712" s="4"/>
      <c r="B712" s="4"/>
      <c r="C712" s="34"/>
      <c r="D712" s="4"/>
      <c r="E712" s="4"/>
      <c r="F712" s="4"/>
      <c r="G712" s="4"/>
      <c r="H712" s="4"/>
      <c r="I712" s="4"/>
      <c r="J712" s="4"/>
      <c r="K712" s="4"/>
      <c r="L712" s="4"/>
      <c r="N712" s="4"/>
      <c r="O712" s="4"/>
      <c r="P712" s="4"/>
      <c r="Q712" s="4"/>
      <c r="R712" s="4"/>
    </row>
    <row r="713" spans="1:18" ht="16.5" customHeight="1">
      <c r="A713" s="4"/>
      <c r="B713" s="4"/>
      <c r="C713" s="34"/>
      <c r="D713" s="4"/>
      <c r="E713" s="4"/>
      <c r="F713" s="4"/>
      <c r="G713" s="4"/>
      <c r="H713" s="4"/>
      <c r="I713" s="4"/>
      <c r="J713" s="4"/>
      <c r="K713" s="4"/>
      <c r="L713" s="4"/>
      <c r="N713" s="4"/>
      <c r="O713" s="4"/>
      <c r="P713" s="4"/>
      <c r="Q713" s="4"/>
      <c r="R713" s="4"/>
    </row>
    <row r="714" spans="1:18" ht="16.5" customHeight="1">
      <c r="A714" s="4"/>
      <c r="B714" s="4"/>
      <c r="C714" s="34"/>
      <c r="D714" s="4"/>
      <c r="E714" s="4"/>
      <c r="F714" s="4"/>
      <c r="G714" s="4"/>
      <c r="H714" s="4"/>
      <c r="I714" s="4"/>
      <c r="J714" s="4"/>
      <c r="K714" s="4"/>
      <c r="L714" s="4"/>
      <c r="N714" s="4"/>
      <c r="O714" s="4"/>
      <c r="P714" s="4"/>
      <c r="Q714" s="4"/>
      <c r="R714" s="4"/>
    </row>
    <row r="715" spans="1:18" ht="16.5" customHeight="1">
      <c r="A715" s="4"/>
      <c r="B715" s="4"/>
      <c r="C715" s="34"/>
      <c r="D715" s="4"/>
      <c r="E715" s="4"/>
      <c r="F715" s="4"/>
      <c r="G715" s="4"/>
      <c r="H715" s="4"/>
      <c r="I715" s="4"/>
      <c r="J715" s="4"/>
      <c r="K715" s="4"/>
      <c r="L715" s="4"/>
      <c r="N715" s="4"/>
      <c r="O715" s="4"/>
      <c r="P715" s="4"/>
      <c r="Q715" s="4"/>
      <c r="R715" s="4"/>
    </row>
    <row r="716" spans="1:18" ht="16.5" customHeight="1">
      <c r="A716" s="4"/>
      <c r="B716" s="4"/>
      <c r="C716" s="34"/>
      <c r="D716" s="4"/>
      <c r="E716" s="4"/>
      <c r="F716" s="4"/>
      <c r="G716" s="4"/>
      <c r="H716" s="4"/>
      <c r="I716" s="4"/>
      <c r="J716" s="4"/>
      <c r="K716" s="4"/>
      <c r="L716" s="4"/>
      <c r="N716" s="4"/>
      <c r="O716" s="4"/>
      <c r="P716" s="4"/>
      <c r="Q716" s="4"/>
      <c r="R716" s="4"/>
    </row>
    <row r="717" spans="1:18" ht="16.5" customHeight="1">
      <c r="A717" s="4"/>
      <c r="B717" s="4"/>
      <c r="C717" s="34"/>
      <c r="D717" s="4"/>
      <c r="E717" s="4"/>
      <c r="F717" s="4"/>
      <c r="G717" s="4"/>
      <c r="H717" s="4"/>
      <c r="I717" s="4"/>
      <c r="J717" s="4"/>
      <c r="K717" s="4"/>
      <c r="L717" s="4"/>
      <c r="N717" s="4"/>
      <c r="O717" s="4"/>
      <c r="P717" s="4"/>
      <c r="Q717" s="4"/>
      <c r="R717" s="4"/>
    </row>
    <row r="718" spans="1:18" ht="16.5" customHeight="1">
      <c r="A718" s="4"/>
      <c r="B718" s="4"/>
      <c r="C718" s="34"/>
      <c r="D718" s="4"/>
      <c r="E718" s="4"/>
      <c r="F718" s="4"/>
      <c r="G718" s="4"/>
      <c r="H718" s="4"/>
      <c r="I718" s="4"/>
      <c r="J718" s="4"/>
      <c r="K718" s="4"/>
      <c r="L718" s="4"/>
      <c r="N718" s="4"/>
      <c r="O718" s="4"/>
      <c r="P718" s="4"/>
      <c r="Q718" s="4"/>
      <c r="R718" s="4"/>
    </row>
    <row r="719" spans="1:18" ht="16.5" customHeight="1">
      <c r="A719" s="4"/>
      <c r="B719" s="4"/>
      <c r="C719" s="34"/>
      <c r="D719" s="4"/>
      <c r="E719" s="4"/>
      <c r="F719" s="4"/>
      <c r="G719" s="4"/>
      <c r="H719" s="4"/>
      <c r="I719" s="4"/>
      <c r="J719" s="4"/>
      <c r="K719" s="4"/>
      <c r="L719" s="4"/>
      <c r="N719" s="4"/>
      <c r="O719" s="4"/>
      <c r="P719" s="4"/>
      <c r="Q719" s="4"/>
      <c r="R719" s="4"/>
    </row>
    <row r="720" spans="1:18" ht="16.5" customHeight="1">
      <c r="A720" s="4"/>
      <c r="B720" s="4"/>
      <c r="C720" s="34"/>
      <c r="D720" s="4"/>
      <c r="E720" s="4"/>
      <c r="F720" s="4"/>
      <c r="G720" s="4"/>
      <c r="H720" s="4"/>
      <c r="I720" s="4"/>
      <c r="J720" s="4"/>
      <c r="K720" s="4"/>
      <c r="L720" s="4"/>
      <c r="N720" s="4"/>
      <c r="O720" s="4"/>
      <c r="P720" s="4"/>
      <c r="Q720" s="4"/>
      <c r="R720" s="4"/>
    </row>
    <row r="721" spans="1:18" ht="16.5" customHeight="1">
      <c r="A721" s="4"/>
      <c r="B721" s="4"/>
      <c r="C721" s="34"/>
      <c r="D721" s="4"/>
      <c r="E721" s="4"/>
      <c r="F721" s="4"/>
      <c r="G721" s="4"/>
      <c r="H721" s="4"/>
      <c r="I721" s="4"/>
      <c r="J721" s="4"/>
      <c r="K721" s="4"/>
      <c r="L721" s="4"/>
      <c r="N721" s="4"/>
      <c r="O721" s="4"/>
      <c r="P721" s="4"/>
      <c r="Q721" s="4"/>
      <c r="R721" s="4"/>
    </row>
    <row r="722" spans="1:18" ht="16.5" customHeight="1">
      <c r="A722" s="4"/>
      <c r="B722" s="4"/>
      <c r="C722" s="34"/>
      <c r="D722" s="4"/>
      <c r="E722" s="4"/>
      <c r="F722" s="4"/>
      <c r="G722" s="4"/>
      <c r="H722" s="4"/>
      <c r="I722" s="4"/>
      <c r="J722" s="4"/>
      <c r="K722" s="4"/>
      <c r="L722" s="4"/>
      <c r="N722" s="4"/>
      <c r="O722" s="4"/>
      <c r="P722" s="4"/>
      <c r="Q722" s="4"/>
      <c r="R722" s="4"/>
    </row>
    <row r="723" spans="1:18" ht="16.5" customHeight="1">
      <c r="A723" s="4"/>
      <c r="B723" s="4"/>
      <c r="C723" s="34"/>
      <c r="D723" s="4"/>
      <c r="E723" s="4"/>
      <c r="F723" s="4"/>
      <c r="G723" s="4"/>
      <c r="H723" s="4"/>
      <c r="I723" s="4"/>
      <c r="J723" s="4"/>
      <c r="K723" s="4"/>
      <c r="L723" s="4"/>
      <c r="N723" s="4"/>
      <c r="O723" s="4"/>
      <c r="P723" s="4"/>
      <c r="Q723" s="4"/>
      <c r="R723" s="4"/>
    </row>
    <row r="724" spans="1:18" ht="16.5" customHeight="1">
      <c r="A724" s="4"/>
      <c r="B724" s="4"/>
      <c r="C724" s="34"/>
      <c r="D724" s="4"/>
      <c r="E724" s="4"/>
      <c r="F724" s="4"/>
      <c r="G724" s="4"/>
      <c r="H724" s="4"/>
      <c r="I724" s="4"/>
      <c r="J724" s="4"/>
      <c r="K724" s="4"/>
      <c r="L724" s="4"/>
      <c r="N724" s="4"/>
      <c r="O724" s="4"/>
      <c r="P724" s="4"/>
      <c r="Q724" s="4"/>
      <c r="R724" s="4"/>
    </row>
    <row r="725" spans="1:18" ht="16.5" customHeight="1">
      <c r="A725" s="4"/>
      <c r="B725" s="4"/>
      <c r="C725" s="34"/>
      <c r="D725" s="4"/>
      <c r="E725" s="4"/>
      <c r="F725" s="4"/>
      <c r="G725" s="4"/>
      <c r="H725" s="4"/>
      <c r="I725" s="4"/>
      <c r="J725" s="4"/>
      <c r="K725" s="4"/>
      <c r="L725" s="4"/>
      <c r="N725" s="4"/>
      <c r="O725" s="4"/>
      <c r="P725" s="4"/>
      <c r="Q725" s="4"/>
      <c r="R725" s="4"/>
    </row>
    <row r="726" spans="1:18" ht="16.5" customHeight="1">
      <c r="A726" s="4"/>
      <c r="B726" s="4"/>
      <c r="C726" s="34"/>
      <c r="D726" s="4"/>
      <c r="E726" s="4"/>
      <c r="F726" s="4"/>
      <c r="G726" s="4"/>
      <c r="H726" s="4"/>
      <c r="I726" s="4"/>
      <c r="J726" s="4"/>
      <c r="K726" s="4"/>
      <c r="L726" s="4"/>
      <c r="N726" s="4"/>
      <c r="O726" s="4"/>
      <c r="P726" s="4"/>
      <c r="Q726" s="4"/>
      <c r="R726" s="4"/>
    </row>
    <row r="727" spans="1:18" ht="16.5" customHeight="1">
      <c r="A727" s="4"/>
      <c r="B727" s="4"/>
      <c r="C727" s="34"/>
      <c r="D727" s="4"/>
      <c r="E727" s="4"/>
      <c r="F727" s="4"/>
      <c r="G727" s="4"/>
      <c r="H727" s="4"/>
      <c r="I727" s="4"/>
      <c r="J727" s="4"/>
      <c r="K727" s="4"/>
      <c r="L727" s="4"/>
      <c r="N727" s="4"/>
      <c r="O727" s="4"/>
      <c r="P727" s="4"/>
      <c r="Q727" s="4"/>
      <c r="R727" s="4"/>
    </row>
    <row r="728" spans="1:18" ht="16.5" customHeight="1">
      <c r="A728" s="4"/>
      <c r="B728" s="4"/>
      <c r="C728" s="34"/>
      <c r="D728" s="4"/>
      <c r="E728" s="4"/>
      <c r="F728" s="4"/>
      <c r="G728" s="4"/>
      <c r="H728" s="4"/>
      <c r="I728" s="4"/>
      <c r="J728" s="4"/>
      <c r="K728" s="4"/>
      <c r="L728" s="4"/>
      <c r="N728" s="4"/>
      <c r="O728" s="4"/>
      <c r="P728" s="4"/>
      <c r="Q728" s="4"/>
      <c r="R728" s="4"/>
    </row>
    <row r="729" spans="1:18" ht="16.5" customHeight="1">
      <c r="A729" s="4"/>
      <c r="B729" s="4"/>
      <c r="C729" s="34"/>
      <c r="D729" s="4"/>
      <c r="E729" s="4"/>
      <c r="F729" s="4"/>
      <c r="G729" s="4"/>
      <c r="H729" s="4"/>
      <c r="I729" s="4"/>
      <c r="J729" s="4"/>
      <c r="K729" s="4"/>
      <c r="L729" s="4"/>
      <c r="N729" s="4"/>
      <c r="O729" s="4"/>
      <c r="P729" s="4"/>
      <c r="Q729" s="4"/>
      <c r="R729" s="4"/>
    </row>
    <row r="730" spans="1:18" ht="16.5" customHeight="1">
      <c r="A730" s="4"/>
      <c r="B730" s="4"/>
      <c r="C730" s="34"/>
      <c r="D730" s="4"/>
      <c r="E730" s="4"/>
      <c r="F730" s="4"/>
      <c r="G730" s="4"/>
      <c r="H730" s="4"/>
      <c r="I730" s="4"/>
      <c r="J730" s="4"/>
      <c r="K730" s="4"/>
      <c r="L730" s="4"/>
      <c r="N730" s="4"/>
      <c r="O730" s="4"/>
      <c r="P730" s="4"/>
      <c r="Q730" s="4"/>
      <c r="R730" s="4"/>
    </row>
    <row r="731" spans="1:18" ht="16.5" customHeight="1">
      <c r="A731" s="4"/>
      <c r="B731" s="4"/>
      <c r="C731" s="34"/>
      <c r="D731" s="4"/>
      <c r="E731" s="4"/>
      <c r="F731" s="4"/>
      <c r="G731" s="4"/>
      <c r="H731" s="4"/>
      <c r="I731" s="4"/>
      <c r="J731" s="4"/>
      <c r="K731" s="4"/>
      <c r="L731" s="4"/>
      <c r="N731" s="4"/>
      <c r="O731" s="4"/>
      <c r="P731" s="4"/>
      <c r="Q731" s="4"/>
      <c r="R731" s="4"/>
    </row>
    <row r="732" spans="1:18" ht="16.5" customHeight="1">
      <c r="A732" s="4"/>
      <c r="B732" s="4"/>
      <c r="C732" s="34"/>
      <c r="D732" s="4"/>
      <c r="E732" s="4"/>
      <c r="F732" s="4"/>
      <c r="G732" s="4"/>
      <c r="H732" s="4"/>
      <c r="I732" s="4"/>
      <c r="J732" s="4"/>
      <c r="K732" s="4"/>
      <c r="L732" s="4"/>
      <c r="N732" s="4"/>
      <c r="O732" s="4"/>
      <c r="P732" s="4"/>
      <c r="Q732" s="4"/>
      <c r="R732" s="4"/>
    </row>
    <row r="733" spans="1:18" ht="16.5" customHeight="1">
      <c r="A733" s="4"/>
      <c r="B733" s="4"/>
      <c r="C733" s="34"/>
      <c r="D733" s="4"/>
      <c r="E733" s="4"/>
      <c r="F733" s="4"/>
      <c r="G733" s="4"/>
      <c r="H733" s="4"/>
      <c r="I733" s="4"/>
      <c r="J733" s="4"/>
      <c r="K733" s="4"/>
      <c r="L733" s="4"/>
      <c r="N733" s="4"/>
      <c r="O733" s="4"/>
      <c r="P733" s="4"/>
      <c r="Q733" s="4"/>
      <c r="R733" s="4"/>
    </row>
    <row r="734" spans="1:18" ht="16.5" customHeight="1">
      <c r="A734" s="4"/>
      <c r="B734" s="4"/>
      <c r="C734" s="34"/>
      <c r="D734" s="4"/>
      <c r="E734" s="4"/>
      <c r="F734" s="4"/>
      <c r="G734" s="4"/>
      <c r="H734" s="4"/>
      <c r="I734" s="4"/>
      <c r="J734" s="4"/>
      <c r="K734" s="4"/>
      <c r="L734" s="4"/>
      <c r="N734" s="4"/>
      <c r="O734" s="4"/>
      <c r="P734" s="4"/>
      <c r="Q734" s="4"/>
      <c r="R734" s="4"/>
    </row>
    <row r="735" spans="1:18" ht="16.5" customHeight="1">
      <c r="A735" s="4"/>
      <c r="B735" s="4"/>
      <c r="C735" s="34"/>
      <c r="D735" s="4"/>
      <c r="E735" s="4"/>
      <c r="F735" s="4"/>
      <c r="G735" s="4"/>
      <c r="H735" s="4"/>
      <c r="I735" s="4"/>
      <c r="J735" s="4"/>
      <c r="K735" s="4"/>
      <c r="L735" s="4"/>
      <c r="N735" s="4"/>
      <c r="O735" s="4"/>
      <c r="P735" s="4"/>
      <c r="Q735" s="4"/>
      <c r="R735" s="4"/>
    </row>
    <row r="736" spans="1:18" ht="16.5" customHeight="1">
      <c r="A736" s="4"/>
      <c r="B736" s="4"/>
      <c r="C736" s="34"/>
      <c r="D736" s="4"/>
      <c r="E736" s="4"/>
      <c r="F736" s="4"/>
      <c r="G736" s="4"/>
      <c r="H736" s="4"/>
      <c r="I736" s="4"/>
      <c r="J736" s="4"/>
      <c r="K736" s="4"/>
      <c r="L736" s="4"/>
      <c r="N736" s="4"/>
      <c r="O736" s="4"/>
      <c r="P736" s="4"/>
      <c r="Q736" s="4"/>
      <c r="R736" s="4"/>
    </row>
    <row r="737" spans="1:18" ht="16.5" customHeight="1">
      <c r="A737" s="4"/>
      <c r="B737" s="4"/>
      <c r="C737" s="34"/>
      <c r="D737" s="4"/>
      <c r="E737" s="4"/>
      <c r="F737" s="4"/>
      <c r="G737" s="4"/>
      <c r="H737" s="4"/>
      <c r="I737" s="4"/>
      <c r="J737" s="4"/>
      <c r="K737" s="4"/>
      <c r="L737" s="4"/>
      <c r="N737" s="4"/>
      <c r="O737" s="4"/>
      <c r="P737" s="4"/>
      <c r="Q737" s="4"/>
      <c r="R737" s="4"/>
    </row>
    <row r="738" spans="1:18" ht="16.5" customHeight="1">
      <c r="A738" s="4"/>
      <c r="B738" s="4"/>
      <c r="C738" s="34"/>
      <c r="D738" s="4"/>
      <c r="E738" s="4"/>
      <c r="F738" s="4"/>
      <c r="G738" s="4"/>
      <c r="H738" s="4"/>
      <c r="I738" s="4"/>
      <c r="J738" s="4"/>
      <c r="K738" s="4"/>
      <c r="L738" s="4"/>
      <c r="N738" s="4"/>
      <c r="O738" s="4"/>
      <c r="P738" s="4"/>
      <c r="Q738" s="4"/>
      <c r="R738" s="4"/>
    </row>
    <row r="739" spans="1:18" ht="16.5" customHeight="1">
      <c r="A739" s="4"/>
      <c r="B739" s="4"/>
      <c r="C739" s="34"/>
      <c r="D739" s="4"/>
      <c r="E739" s="4"/>
      <c r="F739" s="4"/>
      <c r="G739" s="4"/>
      <c r="H739" s="4"/>
      <c r="I739" s="4"/>
      <c r="J739" s="4"/>
      <c r="K739" s="4"/>
      <c r="L739" s="4"/>
      <c r="N739" s="4"/>
      <c r="O739" s="4"/>
      <c r="P739" s="4"/>
      <c r="Q739" s="4"/>
      <c r="R739" s="4"/>
    </row>
    <row r="740" spans="1:18" ht="16.5" customHeight="1">
      <c r="A740" s="4"/>
      <c r="B740" s="4"/>
      <c r="C740" s="34"/>
      <c r="D740" s="4"/>
      <c r="E740" s="4"/>
      <c r="F740" s="4"/>
      <c r="G740" s="4"/>
      <c r="H740" s="4"/>
      <c r="I740" s="4"/>
      <c r="J740" s="4"/>
      <c r="K740" s="4"/>
      <c r="L740" s="4"/>
      <c r="N740" s="4"/>
      <c r="O740" s="4"/>
      <c r="P740" s="4"/>
      <c r="Q740" s="4"/>
      <c r="R740" s="4"/>
    </row>
    <row r="741" spans="1:18" ht="16.5" customHeight="1">
      <c r="A741" s="4"/>
      <c r="B741" s="4"/>
      <c r="C741" s="34"/>
      <c r="D741" s="4"/>
      <c r="E741" s="4"/>
      <c r="F741" s="4"/>
      <c r="G741" s="4"/>
      <c r="H741" s="4"/>
      <c r="I741" s="4"/>
      <c r="J741" s="4"/>
      <c r="K741" s="4"/>
      <c r="L741" s="4"/>
      <c r="N741" s="4"/>
      <c r="O741" s="4"/>
      <c r="P741" s="4"/>
      <c r="Q741" s="4"/>
      <c r="R741" s="4"/>
    </row>
    <row r="742" spans="1:18" ht="16.5" customHeight="1">
      <c r="A742" s="4"/>
      <c r="B742" s="4"/>
      <c r="C742" s="34"/>
      <c r="D742" s="4"/>
      <c r="E742" s="4"/>
      <c r="F742" s="4"/>
      <c r="G742" s="4"/>
      <c r="H742" s="4"/>
      <c r="I742" s="4"/>
      <c r="J742" s="4"/>
      <c r="K742" s="4"/>
      <c r="L742" s="4"/>
      <c r="N742" s="4"/>
      <c r="O742" s="4"/>
      <c r="P742" s="4"/>
      <c r="Q742" s="4"/>
      <c r="R742" s="4"/>
    </row>
    <row r="743" spans="1:18" ht="16.5" customHeight="1">
      <c r="A743" s="4"/>
      <c r="B743" s="4"/>
      <c r="C743" s="34"/>
      <c r="D743" s="4"/>
      <c r="E743" s="4"/>
      <c r="F743" s="4"/>
      <c r="G743" s="4"/>
      <c r="H743" s="4"/>
      <c r="I743" s="4"/>
      <c r="J743" s="4"/>
      <c r="K743" s="4"/>
      <c r="L743" s="4"/>
      <c r="N743" s="4"/>
      <c r="O743" s="4"/>
      <c r="P743" s="4"/>
      <c r="Q743" s="4"/>
      <c r="R743" s="4"/>
    </row>
    <row r="744" spans="1:18" ht="16.5" customHeight="1">
      <c r="A744" s="4"/>
      <c r="B744" s="4"/>
      <c r="C744" s="34"/>
      <c r="D744" s="4"/>
      <c r="E744" s="4"/>
      <c r="F744" s="4"/>
      <c r="G744" s="4"/>
      <c r="H744" s="4"/>
      <c r="I744" s="4"/>
      <c r="J744" s="4"/>
      <c r="K744" s="4"/>
      <c r="L744" s="4"/>
      <c r="N744" s="4"/>
      <c r="O744" s="4"/>
      <c r="P744" s="4"/>
      <c r="Q744" s="4"/>
      <c r="R744" s="4"/>
    </row>
    <row r="745" spans="1:18" ht="16.5" customHeight="1">
      <c r="A745" s="4"/>
      <c r="B745" s="4"/>
      <c r="C745" s="34"/>
      <c r="D745" s="4"/>
      <c r="E745" s="4"/>
      <c r="F745" s="4"/>
      <c r="G745" s="4"/>
      <c r="H745" s="4"/>
      <c r="I745" s="4"/>
      <c r="J745" s="4"/>
      <c r="K745" s="4"/>
      <c r="L745" s="4"/>
      <c r="N745" s="4"/>
      <c r="O745" s="4"/>
      <c r="P745" s="4"/>
      <c r="Q745" s="4"/>
      <c r="R745" s="4"/>
    </row>
    <row r="746" spans="1:18" ht="16.5" customHeight="1">
      <c r="A746" s="4"/>
      <c r="B746" s="4"/>
      <c r="C746" s="34"/>
      <c r="D746" s="4"/>
      <c r="E746" s="4"/>
      <c r="F746" s="4"/>
      <c r="G746" s="4"/>
      <c r="H746" s="4"/>
      <c r="I746" s="4"/>
      <c r="J746" s="4"/>
      <c r="K746" s="4"/>
      <c r="L746" s="4"/>
      <c r="N746" s="4"/>
      <c r="O746" s="4"/>
      <c r="P746" s="4"/>
      <c r="Q746" s="4"/>
      <c r="R746" s="4"/>
    </row>
    <row r="747" spans="1:18" ht="16.5" customHeight="1">
      <c r="A747" s="4"/>
      <c r="B747" s="4"/>
      <c r="C747" s="34"/>
      <c r="D747" s="4"/>
      <c r="E747" s="4"/>
      <c r="F747" s="4"/>
      <c r="G747" s="4"/>
      <c r="H747" s="4"/>
      <c r="I747" s="4"/>
      <c r="J747" s="4"/>
      <c r="K747" s="4"/>
      <c r="L747" s="4"/>
      <c r="N747" s="4"/>
      <c r="O747" s="4"/>
      <c r="P747" s="4"/>
      <c r="Q747" s="4"/>
      <c r="R747" s="4"/>
    </row>
    <row r="748" spans="1:18" ht="16.5" customHeight="1">
      <c r="A748" s="4"/>
      <c r="B748" s="4"/>
      <c r="C748" s="34"/>
      <c r="D748" s="4"/>
      <c r="E748" s="4"/>
      <c r="F748" s="4"/>
      <c r="G748" s="4"/>
      <c r="H748" s="4"/>
      <c r="I748" s="4"/>
      <c r="J748" s="4"/>
      <c r="K748" s="4"/>
      <c r="L748" s="4"/>
      <c r="N748" s="4"/>
      <c r="O748" s="4"/>
      <c r="P748" s="4"/>
      <c r="Q748" s="4"/>
      <c r="R748" s="4"/>
    </row>
    <row r="749" spans="1:18" ht="16.5" customHeight="1">
      <c r="A749" s="4"/>
      <c r="B749" s="4"/>
      <c r="C749" s="34"/>
      <c r="D749" s="4"/>
      <c r="E749" s="4"/>
      <c r="F749" s="4"/>
      <c r="G749" s="4"/>
      <c r="H749" s="4"/>
      <c r="I749" s="4"/>
      <c r="J749" s="4"/>
      <c r="K749" s="4"/>
      <c r="L749" s="4"/>
      <c r="N749" s="4"/>
      <c r="O749" s="4"/>
      <c r="P749" s="4"/>
      <c r="Q749" s="4"/>
      <c r="R749" s="4"/>
    </row>
    <row r="750" spans="1:18" ht="16.5" customHeight="1">
      <c r="A750" s="4"/>
      <c r="B750" s="4"/>
      <c r="C750" s="34"/>
      <c r="D750" s="4"/>
      <c r="E750" s="4"/>
      <c r="F750" s="4"/>
      <c r="G750" s="4"/>
      <c r="H750" s="4"/>
      <c r="I750" s="4"/>
      <c r="J750" s="4"/>
      <c r="K750" s="4"/>
      <c r="L750" s="4"/>
      <c r="N750" s="4"/>
      <c r="O750" s="4"/>
      <c r="P750" s="4"/>
      <c r="Q750" s="4"/>
      <c r="R750" s="4"/>
    </row>
    <row r="751" spans="1:18" ht="16.5" customHeight="1">
      <c r="A751" s="4"/>
      <c r="B751" s="4"/>
      <c r="C751" s="34"/>
      <c r="D751" s="4"/>
      <c r="E751" s="4"/>
      <c r="F751" s="4"/>
      <c r="G751" s="4"/>
      <c r="H751" s="4"/>
      <c r="I751" s="4"/>
      <c r="J751" s="4"/>
      <c r="K751" s="4"/>
      <c r="L751" s="4"/>
      <c r="N751" s="4"/>
      <c r="O751" s="4"/>
      <c r="P751" s="4"/>
      <c r="Q751" s="4"/>
      <c r="R751" s="4"/>
    </row>
    <row r="752" spans="1:18" ht="16.5" customHeight="1">
      <c r="A752" s="4"/>
      <c r="B752" s="4"/>
      <c r="C752" s="34"/>
      <c r="D752" s="4"/>
      <c r="E752" s="4"/>
      <c r="F752" s="4"/>
      <c r="G752" s="4"/>
      <c r="H752" s="4"/>
      <c r="I752" s="4"/>
      <c r="J752" s="4"/>
      <c r="K752" s="4"/>
      <c r="L752" s="4"/>
      <c r="N752" s="4"/>
      <c r="O752" s="4"/>
      <c r="P752" s="4"/>
      <c r="Q752" s="4"/>
      <c r="R752" s="4"/>
    </row>
    <row r="753" spans="1:18" ht="16.5" customHeight="1">
      <c r="A753" s="4"/>
      <c r="B753" s="4"/>
      <c r="C753" s="34"/>
      <c r="D753" s="4"/>
      <c r="E753" s="4"/>
      <c r="F753" s="4"/>
      <c r="G753" s="4"/>
      <c r="H753" s="4"/>
      <c r="I753" s="4"/>
      <c r="J753" s="4"/>
      <c r="K753" s="4"/>
      <c r="L753" s="4"/>
      <c r="N753" s="4"/>
      <c r="O753" s="4"/>
      <c r="P753" s="4"/>
      <c r="Q753" s="4"/>
      <c r="R753" s="4"/>
    </row>
    <row r="754" spans="1:18" ht="16.5" customHeight="1">
      <c r="A754" s="4"/>
      <c r="B754" s="4"/>
      <c r="C754" s="34"/>
      <c r="D754" s="4"/>
      <c r="E754" s="4"/>
      <c r="F754" s="4"/>
      <c r="G754" s="4"/>
      <c r="H754" s="4"/>
      <c r="I754" s="4"/>
      <c r="J754" s="4"/>
      <c r="K754" s="4"/>
      <c r="L754" s="4"/>
      <c r="N754" s="4"/>
      <c r="O754" s="4"/>
      <c r="P754" s="4"/>
      <c r="Q754" s="4"/>
      <c r="R754" s="4"/>
    </row>
    <row r="755" spans="1:18" ht="16.5" customHeight="1">
      <c r="A755" s="4"/>
      <c r="B755" s="4"/>
      <c r="C755" s="34"/>
      <c r="D755" s="4"/>
      <c r="E755" s="4"/>
      <c r="F755" s="4"/>
      <c r="G755" s="4"/>
      <c r="H755" s="4"/>
      <c r="I755" s="4"/>
      <c r="J755" s="4"/>
      <c r="K755" s="4"/>
      <c r="L755" s="4"/>
      <c r="N755" s="4"/>
      <c r="O755" s="4"/>
      <c r="P755" s="4"/>
      <c r="Q755" s="4"/>
      <c r="R755" s="4"/>
    </row>
    <row r="756" spans="1:18" ht="16.5" customHeight="1">
      <c r="A756" s="4"/>
      <c r="B756" s="4"/>
      <c r="C756" s="34"/>
      <c r="D756" s="4"/>
      <c r="E756" s="4"/>
      <c r="F756" s="4"/>
      <c r="G756" s="4"/>
      <c r="H756" s="4"/>
      <c r="I756" s="4"/>
      <c r="J756" s="4"/>
      <c r="K756" s="4"/>
      <c r="L756" s="4"/>
      <c r="N756" s="4"/>
      <c r="O756" s="4"/>
      <c r="P756" s="4"/>
      <c r="Q756" s="4"/>
      <c r="R756" s="4"/>
    </row>
    <row r="757" spans="1:18" ht="16.5" customHeight="1">
      <c r="A757" s="4"/>
      <c r="B757" s="4"/>
      <c r="C757" s="34"/>
      <c r="D757" s="4"/>
      <c r="E757" s="4"/>
      <c r="F757" s="4"/>
      <c r="G757" s="4"/>
      <c r="H757" s="4"/>
      <c r="I757" s="4"/>
      <c r="J757" s="4"/>
      <c r="K757" s="4"/>
      <c r="L757" s="4"/>
      <c r="N757" s="4"/>
      <c r="O757" s="4"/>
      <c r="P757" s="4"/>
      <c r="Q757" s="4"/>
      <c r="R757" s="4"/>
    </row>
    <row r="758" spans="1:18" ht="16.5" customHeight="1">
      <c r="A758" s="4"/>
      <c r="B758" s="4"/>
      <c r="C758" s="34"/>
      <c r="D758" s="4"/>
      <c r="E758" s="4"/>
      <c r="F758" s="4"/>
      <c r="G758" s="4"/>
      <c r="H758" s="4"/>
      <c r="I758" s="4"/>
      <c r="J758" s="4"/>
      <c r="K758" s="4"/>
      <c r="L758" s="4"/>
      <c r="N758" s="4"/>
      <c r="O758" s="4"/>
      <c r="P758" s="4"/>
      <c r="Q758" s="4"/>
      <c r="R758" s="4"/>
    </row>
    <row r="759" spans="1:18" ht="16.5" customHeight="1">
      <c r="A759" s="4"/>
      <c r="B759" s="4"/>
      <c r="C759" s="34"/>
      <c r="D759" s="4"/>
      <c r="E759" s="4"/>
      <c r="F759" s="4"/>
      <c r="G759" s="4"/>
      <c r="H759" s="4"/>
      <c r="I759" s="4"/>
      <c r="J759" s="4"/>
      <c r="K759" s="4"/>
      <c r="L759" s="4"/>
      <c r="N759" s="4"/>
      <c r="O759" s="4"/>
      <c r="P759" s="4"/>
      <c r="Q759" s="4"/>
      <c r="R759" s="4"/>
    </row>
    <row r="760" spans="1:18" ht="16.5" customHeight="1">
      <c r="A760" s="4"/>
      <c r="B760" s="4"/>
      <c r="C760" s="34"/>
      <c r="D760" s="4"/>
      <c r="E760" s="4"/>
      <c r="F760" s="4"/>
      <c r="G760" s="4"/>
      <c r="H760" s="4"/>
      <c r="I760" s="4"/>
      <c r="J760" s="4"/>
      <c r="K760" s="4"/>
      <c r="L760" s="4"/>
      <c r="N760" s="4"/>
      <c r="O760" s="4"/>
      <c r="P760" s="4"/>
      <c r="Q760" s="4"/>
      <c r="R760" s="4"/>
    </row>
    <row r="761" spans="1:18" ht="16.5" customHeight="1">
      <c r="A761" s="4"/>
      <c r="B761" s="4"/>
      <c r="C761" s="34"/>
      <c r="D761" s="4"/>
      <c r="E761" s="4"/>
      <c r="F761" s="4"/>
      <c r="G761" s="4"/>
      <c r="H761" s="4"/>
      <c r="I761" s="4"/>
      <c r="J761" s="4"/>
      <c r="K761" s="4"/>
      <c r="L761" s="4"/>
      <c r="N761" s="4"/>
      <c r="O761" s="4"/>
      <c r="P761" s="4"/>
      <c r="Q761" s="4"/>
      <c r="R761" s="4"/>
    </row>
    <row r="762" spans="1:18" ht="16.5" customHeight="1">
      <c r="A762" s="4"/>
      <c r="B762" s="4"/>
      <c r="C762" s="34"/>
      <c r="D762" s="4"/>
      <c r="E762" s="4"/>
      <c r="F762" s="4"/>
      <c r="G762" s="4"/>
      <c r="H762" s="4"/>
      <c r="I762" s="4"/>
      <c r="J762" s="4"/>
      <c r="K762" s="4"/>
      <c r="L762" s="4"/>
      <c r="N762" s="4"/>
      <c r="O762" s="4"/>
      <c r="P762" s="4"/>
      <c r="Q762" s="4"/>
      <c r="R762" s="4"/>
    </row>
    <row r="763" spans="1:18" ht="16.5" customHeight="1">
      <c r="A763" s="4"/>
      <c r="B763" s="4"/>
      <c r="C763" s="34"/>
      <c r="D763" s="4"/>
      <c r="E763" s="4"/>
      <c r="F763" s="4"/>
      <c r="G763" s="4"/>
      <c r="H763" s="4"/>
      <c r="I763" s="4"/>
      <c r="J763" s="4"/>
      <c r="K763" s="4"/>
      <c r="L763" s="4"/>
      <c r="N763" s="4"/>
      <c r="O763" s="4"/>
      <c r="P763" s="4"/>
      <c r="Q763" s="4"/>
      <c r="R763" s="4"/>
    </row>
    <row r="764" spans="1:18" ht="16.5" customHeight="1">
      <c r="A764" s="4"/>
      <c r="B764" s="4"/>
      <c r="C764" s="34"/>
      <c r="D764" s="4"/>
      <c r="E764" s="4"/>
      <c r="F764" s="4"/>
      <c r="G764" s="4"/>
      <c r="H764" s="4"/>
      <c r="I764" s="4"/>
      <c r="J764" s="4"/>
      <c r="K764" s="4"/>
      <c r="L764" s="4"/>
      <c r="N764" s="4"/>
      <c r="O764" s="4"/>
      <c r="P764" s="4"/>
      <c r="Q764" s="4"/>
      <c r="R764" s="4"/>
    </row>
    <row r="765" spans="1:18" ht="16.5" customHeight="1">
      <c r="A765" s="4"/>
      <c r="B765" s="4"/>
      <c r="C765" s="34"/>
      <c r="D765" s="4"/>
      <c r="E765" s="4"/>
      <c r="F765" s="4"/>
      <c r="G765" s="4"/>
      <c r="H765" s="4"/>
      <c r="I765" s="4"/>
      <c r="J765" s="4"/>
      <c r="K765" s="4"/>
      <c r="L765" s="4"/>
      <c r="N765" s="4"/>
      <c r="O765" s="4"/>
      <c r="P765" s="4"/>
      <c r="Q765" s="4"/>
      <c r="R765" s="4"/>
    </row>
    <row r="766" spans="1:18" ht="16.5" customHeight="1">
      <c r="A766" s="4"/>
      <c r="B766" s="4"/>
      <c r="C766" s="34"/>
      <c r="D766" s="4"/>
      <c r="E766" s="4"/>
      <c r="F766" s="4"/>
      <c r="G766" s="4"/>
      <c r="H766" s="4"/>
      <c r="I766" s="4"/>
      <c r="J766" s="4"/>
      <c r="K766" s="4"/>
      <c r="L766" s="4"/>
      <c r="N766" s="4"/>
      <c r="O766" s="4"/>
      <c r="P766" s="4"/>
      <c r="Q766" s="4"/>
      <c r="R766" s="4"/>
    </row>
    <row r="767" spans="1:18" ht="16.5" customHeight="1">
      <c r="A767" s="4"/>
      <c r="B767" s="4"/>
      <c r="C767" s="34"/>
      <c r="D767" s="4"/>
      <c r="E767" s="4"/>
      <c r="F767" s="4"/>
      <c r="G767" s="4"/>
      <c r="H767" s="4"/>
      <c r="I767" s="4"/>
      <c r="J767" s="4"/>
      <c r="K767" s="4"/>
      <c r="L767" s="4"/>
      <c r="N767" s="4"/>
      <c r="O767" s="4"/>
      <c r="P767" s="4"/>
      <c r="Q767" s="4"/>
      <c r="R767" s="4"/>
    </row>
    <row r="768" spans="1:18" ht="16.5" customHeight="1">
      <c r="A768" s="4"/>
      <c r="B768" s="4"/>
      <c r="C768" s="34"/>
      <c r="D768" s="4"/>
      <c r="E768" s="4"/>
      <c r="F768" s="4"/>
      <c r="G768" s="4"/>
      <c r="H768" s="4"/>
      <c r="I768" s="4"/>
      <c r="J768" s="4"/>
      <c r="K768" s="4"/>
      <c r="L768" s="4"/>
      <c r="N768" s="4"/>
      <c r="O768" s="4"/>
      <c r="P768" s="4"/>
      <c r="Q768" s="4"/>
      <c r="R768" s="4"/>
    </row>
    <row r="769" spans="1:18" ht="16.5" customHeight="1">
      <c r="A769" s="4"/>
      <c r="B769" s="4"/>
      <c r="C769" s="34"/>
      <c r="D769" s="4"/>
      <c r="E769" s="4"/>
      <c r="F769" s="4"/>
      <c r="G769" s="4"/>
      <c r="H769" s="4"/>
      <c r="I769" s="4"/>
      <c r="J769" s="4"/>
      <c r="K769" s="4"/>
      <c r="L769" s="4"/>
      <c r="N769" s="4"/>
      <c r="O769" s="4"/>
      <c r="P769" s="4"/>
      <c r="Q769" s="4"/>
      <c r="R769" s="4"/>
    </row>
    <row r="770" spans="1:18" ht="16.5" customHeight="1">
      <c r="A770" s="4"/>
      <c r="B770" s="4"/>
      <c r="C770" s="34"/>
      <c r="D770" s="4"/>
      <c r="E770" s="4"/>
      <c r="F770" s="4"/>
      <c r="G770" s="4"/>
      <c r="H770" s="4"/>
      <c r="I770" s="4"/>
      <c r="J770" s="4"/>
      <c r="K770" s="4"/>
      <c r="L770" s="4"/>
      <c r="N770" s="4"/>
      <c r="O770" s="4"/>
      <c r="P770" s="4"/>
      <c r="Q770" s="4"/>
      <c r="R770" s="4"/>
    </row>
    <row r="771" spans="1:18" ht="16.5" customHeight="1">
      <c r="A771" s="4"/>
      <c r="B771" s="4"/>
      <c r="C771" s="34"/>
      <c r="D771" s="4"/>
      <c r="E771" s="4"/>
      <c r="F771" s="4"/>
      <c r="G771" s="4"/>
      <c r="H771" s="4"/>
      <c r="I771" s="4"/>
      <c r="J771" s="4"/>
      <c r="K771" s="4"/>
      <c r="L771" s="4"/>
      <c r="N771" s="4"/>
      <c r="O771" s="4"/>
      <c r="P771" s="4"/>
      <c r="Q771" s="4"/>
      <c r="R771" s="4"/>
    </row>
    <row r="772" spans="1:18" ht="16.5" customHeight="1">
      <c r="A772" s="4"/>
      <c r="B772" s="4"/>
      <c r="C772" s="34"/>
      <c r="D772" s="4"/>
      <c r="E772" s="4"/>
      <c r="F772" s="4"/>
      <c r="G772" s="4"/>
      <c r="H772" s="4"/>
      <c r="I772" s="4"/>
      <c r="J772" s="4"/>
      <c r="K772" s="4"/>
      <c r="L772" s="4"/>
      <c r="N772" s="4"/>
      <c r="O772" s="4"/>
      <c r="P772" s="4"/>
      <c r="Q772" s="4"/>
      <c r="R772" s="4"/>
    </row>
    <row r="773" spans="1:18" ht="16.5" customHeight="1">
      <c r="A773" s="4"/>
      <c r="B773" s="4"/>
      <c r="C773" s="34"/>
      <c r="D773" s="4"/>
      <c r="E773" s="4"/>
      <c r="F773" s="4"/>
      <c r="G773" s="4"/>
      <c r="H773" s="4"/>
      <c r="I773" s="4"/>
      <c r="J773" s="4"/>
      <c r="K773" s="4"/>
      <c r="L773" s="4"/>
      <c r="N773" s="4"/>
      <c r="O773" s="4"/>
      <c r="P773" s="4"/>
      <c r="Q773" s="4"/>
      <c r="R773" s="4"/>
    </row>
    <row r="774" spans="1:18" ht="16.5" customHeight="1">
      <c r="A774" s="4"/>
      <c r="B774" s="4"/>
      <c r="C774" s="34"/>
      <c r="D774" s="4"/>
      <c r="E774" s="4"/>
      <c r="F774" s="4"/>
      <c r="G774" s="4"/>
      <c r="H774" s="4"/>
      <c r="I774" s="4"/>
      <c r="J774" s="4"/>
      <c r="K774" s="4"/>
      <c r="L774" s="4"/>
      <c r="N774" s="4"/>
      <c r="O774" s="4"/>
      <c r="P774" s="4"/>
      <c r="Q774" s="4"/>
      <c r="R774" s="4"/>
    </row>
    <row r="775" spans="1:18" ht="16.5" customHeight="1">
      <c r="A775" s="4"/>
      <c r="B775" s="4"/>
      <c r="C775" s="34"/>
      <c r="D775" s="4"/>
      <c r="E775" s="4"/>
      <c r="F775" s="4"/>
      <c r="G775" s="4"/>
      <c r="H775" s="4"/>
      <c r="I775" s="4"/>
      <c r="J775" s="4"/>
      <c r="K775" s="4"/>
      <c r="L775" s="4"/>
      <c r="N775" s="4"/>
      <c r="O775" s="4"/>
      <c r="P775" s="4"/>
      <c r="Q775" s="4"/>
      <c r="R775" s="4"/>
    </row>
    <row r="776" spans="1:18" ht="16.5" customHeight="1">
      <c r="A776" s="4"/>
      <c r="B776" s="4"/>
      <c r="C776" s="34"/>
      <c r="D776" s="4"/>
      <c r="E776" s="4"/>
      <c r="F776" s="4"/>
      <c r="G776" s="4"/>
      <c r="H776" s="4"/>
      <c r="I776" s="4"/>
      <c r="J776" s="4"/>
      <c r="K776" s="4"/>
      <c r="L776" s="4"/>
      <c r="N776" s="4"/>
      <c r="O776" s="4"/>
      <c r="P776" s="4"/>
      <c r="Q776" s="4"/>
      <c r="R776" s="4"/>
    </row>
    <row r="777" spans="1:18" ht="16.5" customHeight="1">
      <c r="A777" s="4"/>
      <c r="B777" s="4"/>
      <c r="C777" s="34"/>
      <c r="D777" s="4"/>
      <c r="E777" s="4"/>
      <c r="F777" s="4"/>
      <c r="G777" s="4"/>
      <c r="H777" s="4"/>
      <c r="I777" s="4"/>
      <c r="J777" s="4"/>
      <c r="K777" s="4"/>
      <c r="L777" s="4"/>
      <c r="N777" s="4"/>
      <c r="O777" s="4"/>
      <c r="P777" s="4"/>
      <c r="Q777" s="4"/>
      <c r="R777" s="4"/>
    </row>
    <row r="778" spans="1:18" ht="16.5" customHeight="1">
      <c r="A778" s="4"/>
      <c r="B778" s="4"/>
      <c r="C778" s="34"/>
      <c r="D778" s="4"/>
      <c r="E778" s="4"/>
      <c r="F778" s="4"/>
      <c r="G778" s="4"/>
      <c r="H778" s="4"/>
      <c r="I778" s="4"/>
      <c r="J778" s="4"/>
      <c r="K778" s="4"/>
      <c r="L778" s="4"/>
      <c r="N778" s="4"/>
      <c r="O778" s="4"/>
      <c r="P778" s="4"/>
      <c r="Q778" s="4"/>
      <c r="R778" s="4"/>
    </row>
    <row r="779" spans="1:18" ht="16.5" customHeight="1">
      <c r="A779" s="4"/>
      <c r="B779" s="4"/>
      <c r="C779" s="34"/>
      <c r="D779" s="4"/>
      <c r="E779" s="4"/>
      <c r="F779" s="4"/>
      <c r="G779" s="4"/>
      <c r="H779" s="4"/>
      <c r="I779" s="4"/>
      <c r="J779" s="4"/>
      <c r="K779" s="4"/>
      <c r="L779" s="4"/>
      <c r="N779" s="4"/>
      <c r="O779" s="4"/>
      <c r="P779" s="4"/>
      <c r="Q779" s="4"/>
      <c r="R779" s="4"/>
    </row>
    <row r="780" spans="1:18" ht="16.5" customHeight="1">
      <c r="A780" s="4"/>
      <c r="B780" s="4"/>
      <c r="C780" s="34"/>
      <c r="D780" s="4"/>
      <c r="E780" s="4"/>
      <c r="F780" s="4"/>
      <c r="G780" s="4"/>
      <c r="H780" s="4"/>
      <c r="I780" s="4"/>
      <c r="J780" s="4"/>
      <c r="K780" s="4"/>
      <c r="L780" s="4"/>
      <c r="N780" s="4"/>
      <c r="O780" s="4"/>
      <c r="P780" s="4"/>
      <c r="Q780" s="4"/>
      <c r="R780" s="4"/>
    </row>
    <row r="781" spans="1:18" ht="16.5" customHeight="1">
      <c r="A781" s="4"/>
      <c r="B781" s="4"/>
      <c r="C781" s="34"/>
      <c r="D781" s="4"/>
      <c r="E781" s="4"/>
      <c r="F781" s="4"/>
      <c r="G781" s="4"/>
      <c r="H781" s="4"/>
      <c r="I781" s="4"/>
      <c r="J781" s="4"/>
      <c r="K781" s="4"/>
      <c r="L781" s="4"/>
      <c r="N781" s="4"/>
      <c r="O781" s="4"/>
      <c r="P781" s="4"/>
      <c r="Q781" s="4"/>
      <c r="R781" s="4"/>
    </row>
    <row r="782" spans="1:18" ht="16.5" customHeight="1">
      <c r="A782" s="4"/>
      <c r="B782" s="4"/>
      <c r="C782" s="34"/>
      <c r="D782" s="4"/>
      <c r="E782" s="4"/>
      <c r="F782" s="4"/>
      <c r="G782" s="4"/>
      <c r="H782" s="4"/>
      <c r="I782" s="4"/>
      <c r="J782" s="4"/>
      <c r="K782" s="4"/>
      <c r="L782" s="4"/>
      <c r="N782" s="4"/>
      <c r="O782" s="4"/>
      <c r="P782" s="4"/>
      <c r="Q782" s="4"/>
      <c r="R782" s="4"/>
    </row>
    <row r="783" spans="1:18" ht="16.5" customHeight="1">
      <c r="A783" s="4"/>
      <c r="B783" s="4"/>
      <c r="C783" s="34"/>
      <c r="D783" s="4"/>
      <c r="E783" s="4"/>
      <c r="F783" s="4"/>
      <c r="G783" s="4"/>
      <c r="H783" s="4"/>
      <c r="I783" s="4"/>
      <c r="J783" s="4"/>
      <c r="K783" s="4"/>
      <c r="L783" s="4"/>
      <c r="N783" s="4"/>
      <c r="O783" s="4"/>
      <c r="P783" s="4"/>
      <c r="Q783" s="4"/>
      <c r="R783" s="4"/>
    </row>
    <row r="784" spans="1:18" ht="16.5" customHeight="1">
      <c r="A784" s="4"/>
      <c r="B784" s="4"/>
      <c r="C784" s="34"/>
      <c r="D784" s="4"/>
      <c r="E784" s="4"/>
      <c r="F784" s="4"/>
      <c r="G784" s="4"/>
      <c r="H784" s="4"/>
      <c r="I784" s="4"/>
      <c r="J784" s="4"/>
      <c r="K784" s="4"/>
      <c r="L784" s="4"/>
      <c r="N784" s="4"/>
      <c r="O784" s="4"/>
      <c r="P784" s="4"/>
      <c r="Q784" s="4"/>
      <c r="R784" s="4"/>
    </row>
    <row r="785" spans="1:18" ht="16.5" customHeight="1">
      <c r="A785" s="4"/>
      <c r="B785" s="4"/>
      <c r="C785" s="34"/>
      <c r="D785" s="4"/>
      <c r="E785" s="4"/>
      <c r="F785" s="4"/>
      <c r="G785" s="4"/>
      <c r="H785" s="4"/>
      <c r="I785" s="4"/>
      <c r="J785" s="4"/>
      <c r="K785" s="4"/>
      <c r="L785" s="4"/>
      <c r="N785" s="4"/>
      <c r="O785" s="4"/>
      <c r="P785" s="4"/>
      <c r="Q785" s="4"/>
      <c r="R785" s="4"/>
    </row>
    <row r="786" spans="1:18" ht="16.5" customHeight="1">
      <c r="A786" s="4"/>
      <c r="B786" s="4"/>
      <c r="C786" s="34"/>
      <c r="D786" s="4"/>
      <c r="E786" s="4"/>
      <c r="F786" s="4"/>
      <c r="G786" s="4"/>
      <c r="H786" s="4"/>
      <c r="I786" s="4"/>
      <c r="J786" s="4"/>
      <c r="K786" s="4"/>
      <c r="L786" s="4"/>
      <c r="N786" s="4"/>
      <c r="O786" s="4"/>
      <c r="P786" s="4"/>
      <c r="Q786" s="4"/>
      <c r="R786" s="4"/>
    </row>
    <row r="787" spans="1:18" ht="16.5" customHeight="1">
      <c r="A787" s="4"/>
      <c r="B787" s="4"/>
      <c r="C787" s="34"/>
      <c r="D787" s="4"/>
      <c r="E787" s="4"/>
      <c r="F787" s="4"/>
      <c r="G787" s="4"/>
      <c r="H787" s="4"/>
      <c r="I787" s="4"/>
      <c r="J787" s="4"/>
      <c r="K787" s="4"/>
      <c r="L787" s="4"/>
      <c r="N787" s="4"/>
      <c r="O787" s="4"/>
      <c r="P787" s="4"/>
      <c r="Q787" s="4"/>
      <c r="R787" s="4"/>
    </row>
    <row r="788" spans="1:18" ht="16.5" customHeight="1">
      <c r="A788" s="4"/>
      <c r="B788" s="4"/>
      <c r="C788" s="34"/>
      <c r="D788" s="4"/>
      <c r="E788" s="4"/>
      <c r="F788" s="4"/>
      <c r="G788" s="4"/>
      <c r="H788" s="4"/>
      <c r="I788" s="4"/>
      <c r="J788" s="4"/>
      <c r="K788" s="4"/>
      <c r="L788" s="4"/>
      <c r="N788" s="4"/>
      <c r="O788" s="4"/>
      <c r="P788" s="4"/>
      <c r="Q788" s="4"/>
      <c r="R788" s="4"/>
    </row>
    <row r="789" spans="1:18" ht="16.5" customHeight="1">
      <c r="A789" s="4"/>
      <c r="B789" s="4"/>
      <c r="C789" s="34"/>
      <c r="D789" s="4"/>
      <c r="E789" s="4"/>
      <c r="F789" s="4"/>
      <c r="G789" s="4"/>
      <c r="H789" s="4"/>
      <c r="I789" s="4"/>
      <c r="J789" s="4"/>
      <c r="K789" s="4"/>
      <c r="L789" s="4"/>
      <c r="N789" s="4"/>
      <c r="O789" s="4"/>
      <c r="P789" s="4"/>
      <c r="Q789" s="4"/>
      <c r="R789" s="4"/>
    </row>
    <row r="790" spans="1:18" ht="16.5" customHeight="1">
      <c r="A790" s="4"/>
      <c r="B790" s="4"/>
      <c r="C790" s="34"/>
      <c r="D790" s="4"/>
      <c r="E790" s="4"/>
      <c r="F790" s="4"/>
      <c r="G790" s="4"/>
      <c r="H790" s="4"/>
      <c r="I790" s="4"/>
      <c r="J790" s="4"/>
      <c r="K790" s="4"/>
      <c r="L790" s="4"/>
      <c r="N790" s="4"/>
      <c r="O790" s="4"/>
      <c r="P790" s="4"/>
      <c r="Q790" s="4"/>
      <c r="R790" s="4"/>
    </row>
    <row r="791" spans="1:18" ht="16.5" customHeight="1">
      <c r="A791" s="4"/>
      <c r="B791" s="4"/>
      <c r="C791" s="34"/>
      <c r="D791" s="4"/>
      <c r="E791" s="4"/>
      <c r="F791" s="4"/>
      <c r="G791" s="4"/>
      <c r="H791" s="4"/>
      <c r="I791" s="4"/>
      <c r="J791" s="4"/>
      <c r="K791" s="4"/>
      <c r="L791" s="4"/>
      <c r="N791" s="4"/>
      <c r="O791" s="4"/>
      <c r="P791" s="4"/>
      <c r="Q791" s="4"/>
      <c r="R791" s="4"/>
    </row>
    <row r="792" spans="1:18" ht="16.5" customHeight="1">
      <c r="A792" s="4"/>
      <c r="B792" s="4"/>
      <c r="C792" s="34"/>
      <c r="D792" s="4"/>
      <c r="E792" s="4"/>
      <c r="F792" s="4"/>
      <c r="G792" s="4"/>
      <c r="H792" s="4"/>
      <c r="I792" s="4"/>
      <c r="J792" s="4"/>
      <c r="K792" s="4"/>
      <c r="L792" s="4"/>
      <c r="N792" s="4"/>
      <c r="O792" s="4"/>
      <c r="P792" s="4"/>
      <c r="Q792" s="4"/>
      <c r="R792" s="4"/>
    </row>
    <row r="793" spans="1:18" ht="16.5" customHeight="1">
      <c r="A793" s="4"/>
      <c r="B793" s="4"/>
      <c r="C793" s="34"/>
      <c r="D793" s="4"/>
      <c r="E793" s="4"/>
      <c r="F793" s="4"/>
      <c r="G793" s="4"/>
      <c r="H793" s="4"/>
      <c r="I793" s="4"/>
      <c r="J793" s="4"/>
      <c r="K793" s="4"/>
      <c r="L793" s="4"/>
      <c r="N793" s="4"/>
      <c r="O793" s="4"/>
      <c r="P793" s="4"/>
      <c r="Q793" s="4"/>
      <c r="R793" s="4"/>
    </row>
    <row r="794" spans="1:18" ht="16.5" customHeight="1">
      <c r="A794" s="4"/>
      <c r="B794" s="4"/>
      <c r="C794" s="34"/>
      <c r="D794" s="4"/>
      <c r="E794" s="4"/>
      <c r="F794" s="4"/>
      <c r="G794" s="4"/>
      <c r="H794" s="4"/>
      <c r="I794" s="4"/>
      <c r="J794" s="4"/>
      <c r="K794" s="4"/>
      <c r="L794" s="4"/>
      <c r="N794" s="4"/>
      <c r="O794" s="4"/>
      <c r="P794" s="4"/>
      <c r="Q794" s="4"/>
      <c r="R794" s="4"/>
    </row>
    <row r="795" spans="1:18" ht="16.5" customHeight="1">
      <c r="A795" s="4"/>
      <c r="B795" s="4"/>
      <c r="C795" s="34"/>
      <c r="D795" s="4"/>
      <c r="E795" s="4"/>
      <c r="F795" s="4"/>
      <c r="G795" s="4"/>
      <c r="H795" s="4"/>
      <c r="I795" s="4"/>
      <c r="J795" s="4"/>
      <c r="K795" s="4"/>
      <c r="L795" s="4"/>
      <c r="N795" s="4"/>
      <c r="O795" s="4"/>
      <c r="P795" s="4"/>
      <c r="Q795" s="4"/>
      <c r="R795" s="4"/>
    </row>
    <row r="796" spans="1:18" ht="16.5" customHeight="1">
      <c r="A796" s="4"/>
      <c r="B796" s="4"/>
      <c r="C796" s="34"/>
      <c r="D796" s="4"/>
      <c r="E796" s="4"/>
      <c r="F796" s="4"/>
      <c r="G796" s="4"/>
      <c r="H796" s="4"/>
      <c r="I796" s="4"/>
      <c r="J796" s="4"/>
      <c r="K796" s="4"/>
      <c r="L796" s="4"/>
      <c r="N796" s="4"/>
      <c r="O796" s="4"/>
      <c r="P796" s="4"/>
      <c r="Q796" s="4"/>
      <c r="R796" s="4"/>
    </row>
    <row r="797" spans="1:18" ht="16.5" customHeight="1">
      <c r="A797" s="4"/>
      <c r="B797" s="4"/>
      <c r="C797" s="34"/>
      <c r="D797" s="4"/>
      <c r="E797" s="4"/>
      <c r="F797" s="4"/>
      <c r="G797" s="4"/>
      <c r="H797" s="4"/>
      <c r="I797" s="4"/>
      <c r="J797" s="4"/>
      <c r="K797" s="4"/>
      <c r="L797" s="4"/>
      <c r="N797" s="4"/>
      <c r="O797" s="4"/>
      <c r="P797" s="4"/>
      <c r="Q797" s="4"/>
      <c r="R797" s="4"/>
    </row>
    <row r="798" spans="1:18" ht="16.5" customHeight="1">
      <c r="A798" s="4"/>
      <c r="B798" s="4"/>
      <c r="C798" s="34"/>
      <c r="D798" s="4"/>
      <c r="E798" s="4"/>
      <c r="F798" s="4"/>
      <c r="G798" s="4"/>
      <c r="H798" s="4"/>
      <c r="I798" s="4"/>
      <c r="J798" s="4"/>
      <c r="K798" s="4"/>
      <c r="L798" s="4"/>
      <c r="N798" s="4"/>
      <c r="O798" s="4"/>
      <c r="P798" s="4"/>
      <c r="Q798" s="4"/>
      <c r="R798" s="4"/>
    </row>
    <row r="799" spans="1:18" ht="16.5" customHeight="1">
      <c r="A799" s="4"/>
      <c r="B799" s="4"/>
      <c r="C799" s="34"/>
      <c r="D799" s="4"/>
      <c r="E799" s="4"/>
      <c r="F799" s="4"/>
      <c r="G799" s="4"/>
      <c r="H799" s="4"/>
      <c r="I799" s="4"/>
      <c r="J799" s="4"/>
      <c r="K799" s="4"/>
      <c r="L799" s="4"/>
      <c r="N799" s="4"/>
      <c r="O799" s="4"/>
      <c r="P799" s="4"/>
      <c r="Q799" s="4"/>
      <c r="R799" s="4"/>
    </row>
    <row r="800" spans="1:18" ht="16.5" customHeight="1">
      <c r="A800" s="4"/>
      <c r="B800" s="4"/>
      <c r="C800" s="34"/>
      <c r="D800" s="4"/>
      <c r="E800" s="4"/>
      <c r="F800" s="4"/>
      <c r="G800" s="4"/>
      <c r="H800" s="4"/>
      <c r="I800" s="4"/>
      <c r="J800" s="4"/>
      <c r="K800" s="4"/>
      <c r="L800" s="4"/>
      <c r="N800" s="4"/>
      <c r="O800" s="4"/>
      <c r="P800" s="4"/>
      <c r="Q800" s="4"/>
      <c r="R800" s="4"/>
    </row>
    <row r="801" spans="1:18" ht="16.5" customHeight="1">
      <c r="A801" s="4"/>
      <c r="B801" s="4"/>
      <c r="C801" s="34"/>
      <c r="D801" s="4"/>
      <c r="E801" s="4"/>
      <c r="F801" s="4"/>
      <c r="G801" s="4"/>
      <c r="H801" s="4"/>
      <c r="I801" s="4"/>
      <c r="J801" s="4"/>
      <c r="K801" s="4"/>
      <c r="L801" s="4"/>
      <c r="N801" s="4"/>
      <c r="O801" s="4"/>
      <c r="P801" s="4"/>
      <c r="Q801" s="4"/>
      <c r="R801" s="4"/>
    </row>
    <row r="802" spans="1:18" ht="16.5" customHeight="1">
      <c r="A802" s="4"/>
      <c r="B802" s="4"/>
      <c r="C802" s="34"/>
      <c r="D802" s="4"/>
      <c r="E802" s="4"/>
      <c r="F802" s="4"/>
      <c r="G802" s="4"/>
      <c r="H802" s="4"/>
      <c r="I802" s="4"/>
      <c r="J802" s="4"/>
      <c r="K802" s="4"/>
      <c r="L802" s="4"/>
      <c r="N802" s="4"/>
      <c r="O802" s="4"/>
      <c r="P802" s="4"/>
      <c r="Q802" s="4"/>
      <c r="R802" s="4"/>
    </row>
    <row r="803" spans="1:18" ht="16.5" customHeight="1">
      <c r="A803" s="4"/>
      <c r="B803" s="4"/>
      <c r="C803" s="34"/>
      <c r="D803" s="4"/>
      <c r="E803" s="4"/>
      <c r="F803" s="4"/>
      <c r="G803" s="4"/>
      <c r="H803" s="4"/>
      <c r="I803" s="4"/>
      <c r="J803" s="4"/>
      <c r="K803" s="4"/>
      <c r="L803" s="4"/>
      <c r="N803" s="4"/>
      <c r="O803" s="4"/>
      <c r="P803" s="4"/>
      <c r="Q803" s="4"/>
      <c r="R803" s="4"/>
    </row>
    <row r="804" spans="1:18" ht="16.5" customHeight="1">
      <c r="A804" s="4"/>
      <c r="B804" s="4"/>
      <c r="C804" s="34"/>
      <c r="D804" s="4"/>
      <c r="E804" s="4"/>
      <c r="F804" s="4"/>
      <c r="G804" s="4"/>
      <c r="H804" s="4"/>
      <c r="I804" s="4"/>
      <c r="J804" s="4"/>
      <c r="K804" s="4"/>
      <c r="L804" s="4"/>
      <c r="N804" s="4"/>
      <c r="O804" s="4"/>
      <c r="P804" s="4"/>
      <c r="Q804" s="4"/>
      <c r="R804" s="4"/>
    </row>
    <row r="805" spans="1:18" ht="16.5" customHeight="1">
      <c r="A805" s="4"/>
      <c r="B805" s="4"/>
      <c r="C805" s="34"/>
      <c r="D805" s="4"/>
      <c r="E805" s="4"/>
      <c r="F805" s="4"/>
      <c r="G805" s="4"/>
      <c r="H805" s="4"/>
      <c r="I805" s="4"/>
      <c r="J805" s="4"/>
      <c r="K805" s="4"/>
      <c r="L805" s="4"/>
      <c r="N805" s="4"/>
      <c r="O805" s="4"/>
      <c r="P805" s="4"/>
      <c r="Q805" s="4"/>
      <c r="R805" s="4"/>
    </row>
    <row r="806" spans="1:18" ht="16.5" customHeight="1">
      <c r="A806" s="4"/>
      <c r="B806" s="4"/>
      <c r="C806" s="34"/>
      <c r="D806" s="4"/>
      <c r="E806" s="4"/>
      <c r="F806" s="4"/>
      <c r="G806" s="4"/>
      <c r="H806" s="4"/>
      <c r="I806" s="4"/>
      <c r="J806" s="4"/>
      <c r="K806" s="4"/>
      <c r="L806" s="4"/>
      <c r="N806" s="4"/>
      <c r="O806" s="4"/>
      <c r="P806" s="4"/>
      <c r="Q806" s="4"/>
      <c r="R806" s="4"/>
    </row>
    <row r="807" spans="1:18" ht="16.5" customHeight="1">
      <c r="A807" s="4"/>
      <c r="B807" s="4"/>
      <c r="C807" s="34"/>
      <c r="D807" s="4"/>
      <c r="E807" s="4"/>
      <c r="F807" s="4"/>
      <c r="G807" s="4"/>
      <c r="H807" s="4"/>
      <c r="I807" s="4"/>
      <c r="J807" s="4"/>
      <c r="K807" s="4"/>
      <c r="L807" s="4"/>
      <c r="N807" s="4"/>
      <c r="O807" s="4"/>
      <c r="P807" s="4"/>
      <c r="Q807" s="4"/>
      <c r="R807" s="4"/>
    </row>
    <row r="808" spans="1:18" ht="16.5" customHeight="1">
      <c r="A808" s="4"/>
      <c r="B808" s="4"/>
      <c r="C808" s="34"/>
      <c r="D808" s="4"/>
      <c r="E808" s="4"/>
      <c r="F808" s="4"/>
      <c r="G808" s="4"/>
      <c r="H808" s="4"/>
      <c r="I808" s="4"/>
      <c r="J808" s="4"/>
      <c r="K808" s="4"/>
      <c r="L808" s="4"/>
      <c r="N808" s="4"/>
      <c r="O808" s="4"/>
      <c r="P808" s="4"/>
      <c r="Q808" s="4"/>
      <c r="R808" s="4"/>
    </row>
    <row r="809" spans="1:18" ht="16.5" customHeight="1">
      <c r="A809" s="4"/>
      <c r="B809" s="4"/>
      <c r="C809" s="34"/>
      <c r="D809" s="4"/>
      <c r="E809" s="4"/>
      <c r="F809" s="4"/>
      <c r="G809" s="4"/>
      <c r="H809" s="4"/>
      <c r="I809" s="4"/>
      <c r="J809" s="4"/>
      <c r="K809" s="4"/>
      <c r="L809" s="4"/>
      <c r="N809" s="4"/>
      <c r="O809" s="4"/>
      <c r="P809" s="4"/>
      <c r="Q809" s="4"/>
      <c r="R809" s="4"/>
    </row>
    <row r="810" spans="1:18" ht="16.5" customHeight="1">
      <c r="A810" s="4"/>
      <c r="B810" s="4"/>
      <c r="C810" s="34"/>
      <c r="D810" s="4"/>
      <c r="E810" s="4"/>
      <c r="F810" s="4"/>
      <c r="G810" s="4"/>
      <c r="H810" s="4"/>
      <c r="I810" s="4"/>
      <c r="J810" s="4"/>
      <c r="K810" s="4"/>
      <c r="L810" s="4"/>
      <c r="N810" s="4"/>
      <c r="O810" s="4"/>
      <c r="P810" s="4"/>
      <c r="Q810" s="4"/>
      <c r="R810" s="4"/>
    </row>
    <row r="811" spans="1:18" ht="16.5" customHeight="1">
      <c r="A811" s="4"/>
      <c r="B811" s="4"/>
      <c r="C811" s="34"/>
      <c r="D811" s="4"/>
      <c r="E811" s="4"/>
      <c r="F811" s="4"/>
      <c r="G811" s="4"/>
      <c r="H811" s="4"/>
      <c r="I811" s="4"/>
      <c r="J811" s="4"/>
      <c r="K811" s="4"/>
      <c r="L811" s="4"/>
      <c r="N811" s="4"/>
      <c r="O811" s="4"/>
      <c r="P811" s="4"/>
      <c r="Q811" s="4"/>
      <c r="R811" s="4"/>
    </row>
    <row r="812" spans="1:18" ht="16.5" customHeight="1">
      <c r="A812" s="4"/>
      <c r="B812" s="4"/>
      <c r="C812" s="34"/>
      <c r="D812" s="4"/>
      <c r="E812" s="4"/>
      <c r="F812" s="4"/>
      <c r="G812" s="4"/>
      <c r="H812" s="4"/>
      <c r="I812" s="4"/>
      <c r="J812" s="4"/>
      <c r="K812" s="4"/>
      <c r="L812" s="4"/>
      <c r="N812" s="4"/>
      <c r="O812" s="4"/>
      <c r="P812" s="4"/>
      <c r="Q812" s="4"/>
      <c r="R812" s="4"/>
    </row>
    <row r="813" spans="1:18" ht="16.5" customHeight="1">
      <c r="A813" s="4"/>
      <c r="B813" s="4"/>
      <c r="C813" s="34"/>
      <c r="D813" s="4"/>
      <c r="E813" s="4"/>
      <c r="F813" s="4"/>
      <c r="G813" s="4"/>
      <c r="H813" s="4"/>
      <c r="I813" s="4"/>
      <c r="J813" s="4"/>
      <c r="K813" s="4"/>
      <c r="L813" s="4"/>
      <c r="N813" s="4"/>
      <c r="O813" s="4"/>
      <c r="P813" s="4"/>
      <c r="Q813" s="4"/>
      <c r="R813" s="4"/>
    </row>
    <row r="814" spans="1:18" ht="16.5" customHeight="1">
      <c r="A814" s="4"/>
      <c r="B814" s="4"/>
      <c r="C814" s="34"/>
      <c r="D814" s="4"/>
      <c r="E814" s="4"/>
      <c r="F814" s="4"/>
      <c r="G814" s="4"/>
      <c r="H814" s="4"/>
      <c r="I814" s="4"/>
      <c r="J814" s="4"/>
      <c r="K814" s="4"/>
      <c r="L814" s="4"/>
      <c r="N814" s="4"/>
      <c r="O814" s="4"/>
      <c r="P814" s="4"/>
      <c r="Q814" s="4"/>
      <c r="R814" s="4"/>
    </row>
    <row r="815" spans="1:18" ht="16.5" customHeight="1">
      <c r="A815" s="4"/>
      <c r="B815" s="4"/>
      <c r="C815" s="34"/>
      <c r="D815" s="4"/>
      <c r="E815" s="4"/>
      <c r="F815" s="4"/>
      <c r="G815" s="4"/>
      <c r="H815" s="4"/>
      <c r="I815" s="4"/>
      <c r="J815" s="4"/>
      <c r="K815" s="4"/>
      <c r="L815" s="4"/>
      <c r="N815" s="4"/>
      <c r="O815" s="4"/>
      <c r="P815" s="4"/>
      <c r="Q815" s="4"/>
      <c r="R815" s="4"/>
    </row>
    <row r="816" spans="1:18" ht="16.5" customHeight="1">
      <c r="A816" s="4"/>
      <c r="B816" s="4"/>
      <c r="C816" s="34"/>
      <c r="D816" s="4"/>
      <c r="E816" s="4"/>
      <c r="F816" s="4"/>
      <c r="G816" s="4"/>
      <c r="H816" s="4"/>
      <c r="I816" s="4"/>
      <c r="J816" s="4"/>
      <c r="K816" s="4"/>
      <c r="L816" s="4"/>
      <c r="N816" s="4"/>
      <c r="O816" s="4"/>
      <c r="P816" s="4"/>
      <c r="Q816" s="4"/>
      <c r="R816" s="4"/>
    </row>
    <row r="817" spans="1:18" ht="16.5" customHeight="1">
      <c r="A817" s="4"/>
      <c r="B817" s="4"/>
      <c r="C817" s="34"/>
      <c r="D817" s="4"/>
      <c r="E817" s="4"/>
      <c r="F817" s="4"/>
      <c r="G817" s="4"/>
      <c r="H817" s="4"/>
      <c r="I817" s="4"/>
      <c r="J817" s="4"/>
      <c r="K817" s="4"/>
      <c r="L817" s="4"/>
      <c r="N817" s="4"/>
      <c r="O817" s="4"/>
      <c r="P817" s="4"/>
      <c r="Q817" s="4"/>
      <c r="R817" s="4"/>
    </row>
    <row r="818" spans="1:18" ht="16.5" customHeight="1">
      <c r="A818" s="4"/>
      <c r="B818" s="4"/>
      <c r="C818" s="34"/>
      <c r="D818" s="4"/>
      <c r="E818" s="4"/>
      <c r="F818" s="4"/>
      <c r="G818" s="4"/>
      <c r="H818" s="4"/>
      <c r="I818" s="4"/>
      <c r="J818" s="4"/>
      <c r="K818" s="4"/>
      <c r="L818" s="4"/>
      <c r="N818" s="4"/>
      <c r="O818" s="4"/>
      <c r="P818" s="4"/>
      <c r="Q818" s="4"/>
      <c r="R818" s="4"/>
    </row>
    <row r="819" spans="1:18" ht="16.5" customHeight="1">
      <c r="A819" s="4"/>
      <c r="B819" s="4"/>
      <c r="C819" s="34"/>
      <c r="D819" s="4"/>
      <c r="E819" s="4"/>
      <c r="F819" s="4"/>
      <c r="G819" s="4"/>
      <c r="H819" s="4"/>
      <c r="I819" s="4"/>
      <c r="J819" s="4"/>
      <c r="K819" s="4"/>
      <c r="L819" s="4"/>
      <c r="N819" s="4"/>
      <c r="O819" s="4"/>
      <c r="P819" s="4"/>
      <c r="Q819" s="4"/>
      <c r="R819" s="4"/>
    </row>
    <row r="820" spans="1:18" ht="16.5" customHeight="1">
      <c r="A820" s="4"/>
      <c r="B820" s="4"/>
      <c r="C820" s="34"/>
      <c r="D820" s="4"/>
      <c r="E820" s="4"/>
      <c r="F820" s="4"/>
      <c r="G820" s="4"/>
      <c r="H820" s="4"/>
      <c r="I820" s="4"/>
      <c r="J820" s="4"/>
      <c r="K820" s="4"/>
      <c r="L820" s="4"/>
      <c r="N820" s="4"/>
      <c r="O820" s="4"/>
      <c r="P820" s="4"/>
      <c r="Q820" s="4"/>
      <c r="R820" s="4"/>
    </row>
    <row r="821" spans="1:18" ht="16.5" customHeight="1">
      <c r="A821" s="4"/>
      <c r="B821" s="4"/>
      <c r="C821" s="34"/>
      <c r="D821" s="4"/>
      <c r="E821" s="4"/>
      <c r="F821" s="4"/>
      <c r="G821" s="4"/>
      <c r="H821" s="4"/>
      <c r="I821" s="4"/>
      <c r="J821" s="4"/>
      <c r="K821" s="4"/>
      <c r="L821" s="4"/>
      <c r="N821" s="4"/>
      <c r="O821" s="4"/>
      <c r="P821" s="4"/>
      <c r="Q821" s="4"/>
      <c r="R821" s="4"/>
    </row>
    <row r="822" spans="1:18" ht="16.5" customHeight="1">
      <c r="A822" s="4"/>
      <c r="B822" s="4"/>
      <c r="C822" s="34"/>
      <c r="D822" s="4"/>
      <c r="E822" s="4"/>
      <c r="F822" s="4"/>
      <c r="G822" s="4"/>
      <c r="H822" s="4"/>
      <c r="I822" s="4"/>
      <c r="J822" s="4"/>
      <c r="K822" s="4"/>
      <c r="L822" s="4"/>
      <c r="N822" s="4"/>
      <c r="O822" s="4"/>
      <c r="P822" s="4"/>
      <c r="Q822" s="4"/>
      <c r="R822" s="4"/>
    </row>
    <row r="823" spans="1:18" ht="16.5" customHeight="1">
      <c r="A823" s="4"/>
      <c r="B823" s="4"/>
      <c r="C823" s="34"/>
      <c r="D823" s="4"/>
      <c r="E823" s="4"/>
      <c r="F823" s="4"/>
      <c r="G823" s="4"/>
      <c r="H823" s="4"/>
      <c r="I823" s="4"/>
      <c r="J823" s="4"/>
      <c r="K823" s="4"/>
      <c r="L823" s="4"/>
      <c r="N823" s="4"/>
      <c r="O823" s="4"/>
      <c r="P823" s="4"/>
      <c r="Q823" s="4"/>
      <c r="R823" s="4"/>
    </row>
    <row r="824" spans="1:18" ht="16.5" customHeight="1">
      <c r="A824" s="4"/>
      <c r="B824" s="4"/>
      <c r="C824" s="34"/>
      <c r="D824" s="4"/>
      <c r="E824" s="4"/>
      <c r="F824" s="4"/>
      <c r="G824" s="4"/>
      <c r="H824" s="4"/>
      <c r="I824" s="4"/>
      <c r="J824" s="4"/>
      <c r="K824" s="4"/>
      <c r="L824" s="4"/>
      <c r="N824" s="4"/>
      <c r="O824" s="4"/>
      <c r="P824" s="4"/>
      <c r="Q824" s="4"/>
      <c r="R824" s="4"/>
    </row>
    <row r="825" spans="1:18" ht="16.5" customHeight="1">
      <c r="A825" s="4"/>
      <c r="B825" s="4"/>
      <c r="C825" s="34"/>
      <c r="D825" s="4"/>
      <c r="E825" s="4"/>
      <c r="F825" s="4"/>
      <c r="G825" s="4"/>
      <c r="H825" s="4"/>
      <c r="I825" s="4"/>
      <c r="J825" s="4"/>
      <c r="K825" s="4"/>
      <c r="L825" s="4"/>
      <c r="N825" s="4"/>
      <c r="O825" s="4"/>
      <c r="P825" s="4"/>
      <c r="Q825" s="4"/>
      <c r="R825" s="4"/>
    </row>
    <row r="826" spans="1:18" ht="16.5" customHeight="1">
      <c r="A826" s="4"/>
      <c r="B826" s="4"/>
      <c r="C826" s="34"/>
      <c r="D826" s="4"/>
      <c r="E826" s="4"/>
      <c r="F826" s="4"/>
      <c r="G826" s="4"/>
      <c r="H826" s="4"/>
      <c r="I826" s="4"/>
      <c r="J826" s="4"/>
      <c r="K826" s="4"/>
      <c r="L826" s="4"/>
      <c r="N826" s="4"/>
      <c r="O826" s="4"/>
      <c r="P826" s="4"/>
      <c r="Q826" s="4"/>
      <c r="R826" s="4"/>
    </row>
    <row r="827" spans="1:18" ht="16.5" customHeight="1">
      <c r="A827" s="4"/>
      <c r="B827" s="4"/>
      <c r="C827" s="34"/>
      <c r="D827" s="4"/>
      <c r="E827" s="4"/>
      <c r="F827" s="4"/>
      <c r="G827" s="4"/>
      <c r="H827" s="4"/>
      <c r="I827" s="4"/>
      <c r="J827" s="4"/>
      <c r="K827" s="4"/>
      <c r="L827" s="4"/>
      <c r="N827" s="4"/>
      <c r="O827" s="4"/>
      <c r="P827" s="4"/>
      <c r="Q827" s="4"/>
      <c r="R827" s="4"/>
    </row>
    <row r="828" spans="1:18" ht="16.5" customHeight="1">
      <c r="A828" s="4"/>
      <c r="B828" s="4"/>
      <c r="C828" s="34"/>
      <c r="D828" s="4"/>
      <c r="E828" s="4"/>
      <c r="F828" s="4"/>
      <c r="G828" s="4"/>
      <c r="H828" s="4"/>
      <c r="I828" s="4"/>
      <c r="J828" s="4"/>
      <c r="K828" s="4"/>
      <c r="L828" s="4"/>
      <c r="N828" s="4"/>
      <c r="O828" s="4"/>
      <c r="P828" s="4"/>
      <c r="Q828" s="4"/>
      <c r="R828" s="4"/>
    </row>
    <row r="829" spans="1:18" ht="16.5" customHeight="1">
      <c r="A829" s="4"/>
      <c r="B829" s="4"/>
      <c r="C829" s="34"/>
      <c r="D829" s="4"/>
      <c r="E829" s="4"/>
      <c r="F829" s="4"/>
      <c r="G829" s="4"/>
      <c r="H829" s="4"/>
      <c r="I829" s="4"/>
      <c r="J829" s="4"/>
      <c r="K829" s="4"/>
      <c r="L829" s="4"/>
      <c r="N829" s="4"/>
      <c r="O829" s="4"/>
      <c r="P829" s="4"/>
      <c r="Q829" s="4"/>
      <c r="R829" s="4"/>
    </row>
    <row r="830" spans="1:18" ht="16.5" customHeight="1">
      <c r="A830" s="4"/>
      <c r="B830" s="4"/>
      <c r="C830" s="34"/>
      <c r="D830" s="4"/>
      <c r="E830" s="4"/>
      <c r="F830" s="4"/>
      <c r="G830" s="4"/>
      <c r="H830" s="4"/>
      <c r="I830" s="4"/>
      <c r="J830" s="4"/>
      <c r="K830" s="4"/>
      <c r="L830" s="4"/>
      <c r="N830" s="4"/>
      <c r="O830" s="4"/>
      <c r="P830" s="4"/>
      <c r="Q830" s="4"/>
      <c r="R830" s="4"/>
    </row>
    <row r="831" spans="1:18" ht="16.5" customHeight="1">
      <c r="A831" s="4"/>
      <c r="B831" s="4"/>
      <c r="C831" s="34"/>
      <c r="D831" s="4"/>
      <c r="E831" s="4"/>
      <c r="F831" s="4"/>
      <c r="G831" s="4"/>
      <c r="H831" s="4"/>
      <c r="I831" s="4"/>
      <c r="J831" s="4"/>
      <c r="K831" s="4"/>
      <c r="L831" s="4"/>
      <c r="N831" s="4"/>
      <c r="O831" s="4"/>
      <c r="P831" s="4"/>
      <c r="Q831" s="4"/>
      <c r="R831" s="4"/>
    </row>
    <row r="832" spans="1:18" ht="16.5" customHeight="1">
      <c r="A832" s="4"/>
      <c r="B832" s="4"/>
      <c r="C832" s="34"/>
      <c r="D832" s="4"/>
      <c r="E832" s="4"/>
      <c r="F832" s="4"/>
      <c r="G832" s="4"/>
      <c r="H832" s="4"/>
      <c r="I832" s="4"/>
      <c r="J832" s="4"/>
      <c r="K832" s="4"/>
      <c r="L832" s="4"/>
      <c r="N832" s="4"/>
      <c r="O832" s="4"/>
      <c r="P832" s="4"/>
      <c r="Q832" s="4"/>
      <c r="R832" s="4"/>
    </row>
    <row r="833" spans="1:18" ht="16.5" customHeight="1">
      <c r="A833" s="4"/>
      <c r="B833" s="4"/>
      <c r="C833" s="34"/>
      <c r="D833" s="4"/>
      <c r="E833" s="4"/>
      <c r="F833" s="4"/>
      <c r="G833" s="4"/>
      <c r="H833" s="4"/>
      <c r="I833" s="4"/>
      <c r="J833" s="4"/>
      <c r="K833" s="4"/>
      <c r="L833" s="4"/>
      <c r="N833" s="4"/>
      <c r="O833" s="4"/>
      <c r="P833" s="4"/>
      <c r="Q833" s="4"/>
      <c r="R833" s="4"/>
    </row>
    <row r="834" spans="1:18" ht="16.5" customHeight="1">
      <c r="A834" s="4"/>
      <c r="B834" s="4"/>
      <c r="C834" s="34"/>
      <c r="D834" s="4"/>
      <c r="E834" s="4"/>
      <c r="F834" s="4"/>
      <c r="G834" s="4"/>
      <c r="H834" s="4"/>
      <c r="I834" s="4"/>
      <c r="J834" s="4"/>
      <c r="K834" s="4"/>
      <c r="L834" s="4"/>
      <c r="N834" s="4"/>
      <c r="O834" s="4"/>
      <c r="P834" s="4"/>
      <c r="Q834" s="4"/>
      <c r="R834" s="4"/>
    </row>
    <row r="835" spans="1:18" ht="16.5" customHeight="1">
      <c r="A835" s="4"/>
      <c r="B835" s="4"/>
      <c r="C835" s="34"/>
      <c r="D835" s="4"/>
      <c r="E835" s="4"/>
      <c r="F835" s="4"/>
      <c r="G835" s="4"/>
      <c r="H835" s="4"/>
      <c r="I835" s="4"/>
      <c r="J835" s="4"/>
      <c r="K835" s="4"/>
      <c r="L835" s="4"/>
      <c r="N835" s="4"/>
      <c r="O835" s="4"/>
      <c r="P835" s="4"/>
      <c r="Q835" s="4"/>
      <c r="R835" s="4"/>
    </row>
    <row r="836" spans="1:18" ht="16.5" customHeight="1">
      <c r="A836" s="4"/>
      <c r="B836" s="4"/>
      <c r="C836" s="34"/>
      <c r="D836" s="4"/>
      <c r="E836" s="4"/>
      <c r="F836" s="4"/>
      <c r="G836" s="4"/>
      <c r="H836" s="4"/>
      <c r="I836" s="4"/>
      <c r="J836" s="4"/>
      <c r="K836" s="4"/>
      <c r="L836" s="4"/>
      <c r="N836" s="4"/>
      <c r="O836" s="4"/>
      <c r="P836" s="4"/>
      <c r="Q836" s="4"/>
      <c r="R836" s="4"/>
    </row>
    <row r="837" spans="1:18" ht="16.5" customHeight="1">
      <c r="A837" s="4"/>
      <c r="B837" s="4"/>
      <c r="C837" s="34"/>
      <c r="D837" s="4"/>
      <c r="E837" s="4"/>
      <c r="F837" s="4"/>
      <c r="G837" s="4"/>
      <c r="H837" s="4"/>
      <c r="I837" s="4"/>
      <c r="J837" s="4"/>
      <c r="K837" s="4"/>
      <c r="L837" s="4"/>
      <c r="N837" s="4"/>
      <c r="O837" s="4"/>
      <c r="P837" s="4"/>
      <c r="Q837" s="4"/>
      <c r="R837" s="4"/>
    </row>
    <row r="838" spans="1:18" ht="16.5" customHeight="1">
      <c r="A838" s="4"/>
      <c r="B838" s="4"/>
      <c r="C838" s="34"/>
      <c r="D838" s="4"/>
      <c r="E838" s="4"/>
      <c r="F838" s="4"/>
      <c r="G838" s="4"/>
      <c r="H838" s="4"/>
      <c r="I838" s="4"/>
      <c r="J838" s="4"/>
      <c r="K838" s="4"/>
      <c r="L838" s="4"/>
      <c r="N838" s="4"/>
      <c r="O838" s="4"/>
      <c r="P838" s="4"/>
      <c r="Q838" s="4"/>
      <c r="R838" s="4"/>
    </row>
    <row r="839" spans="1:18" ht="16.5" customHeight="1">
      <c r="A839" s="4"/>
      <c r="B839" s="4"/>
      <c r="C839" s="34"/>
      <c r="D839" s="4"/>
      <c r="E839" s="4"/>
      <c r="F839" s="4"/>
      <c r="G839" s="4"/>
      <c r="H839" s="4"/>
      <c r="I839" s="4"/>
      <c r="J839" s="4"/>
      <c r="K839" s="4"/>
      <c r="L839" s="4"/>
      <c r="N839" s="4"/>
      <c r="O839" s="4"/>
      <c r="P839" s="4"/>
      <c r="Q839" s="4"/>
      <c r="R839" s="4"/>
    </row>
    <row r="840" spans="1:18" ht="16.5" customHeight="1">
      <c r="A840" s="4"/>
      <c r="B840" s="4"/>
      <c r="C840" s="34"/>
      <c r="D840" s="4"/>
      <c r="E840" s="4"/>
      <c r="F840" s="4"/>
      <c r="G840" s="4"/>
      <c r="H840" s="4"/>
      <c r="I840" s="4"/>
      <c r="J840" s="4"/>
      <c r="K840" s="4"/>
      <c r="L840" s="4"/>
      <c r="N840" s="4"/>
      <c r="O840" s="4"/>
      <c r="P840" s="4"/>
      <c r="Q840" s="4"/>
      <c r="R840" s="4"/>
    </row>
    <row r="841" spans="1:18" ht="16.5" customHeight="1">
      <c r="A841" s="4"/>
      <c r="B841" s="4"/>
      <c r="C841" s="34"/>
      <c r="D841" s="4"/>
      <c r="E841" s="4"/>
      <c r="F841" s="4"/>
      <c r="G841" s="4"/>
      <c r="H841" s="4"/>
      <c r="I841" s="4"/>
      <c r="J841" s="4"/>
      <c r="K841" s="4"/>
      <c r="L841" s="4"/>
      <c r="N841" s="4"/>
      <c r="O841" s="4"/>
      <c r="P841" s="4"/>
      <c r="Q841" s="4"/>
      <c r="R841" s="4"/>
    </row>
    <row r="842" spans="1:18" ht="16.5" customHeight="1">
      <c r="A842" s="4"/>
      <c r="B842" s="4"/>
      <c r="C842" s="34"/>
      <c r="D842" s="4"/>
      <c r="E842" s="4"/>
      <c r="F842" s="4"/>
      <c r="G842" s="4"/>
      <c r="H842" s="4"/>
      <c r="I842" s="4"/>
      <c r="J842" s="4"/>
      <c r="K842" s="4"/>
      <c r="L842" s="4"/>
      <c r="N842" s="4"/>
      <c r="O842" s="4"/>
      <c r="P842" s="4"/>
      <c r="Q842" s="4"/>
      <c r="R842" s="4"/>
    </row>
    <row r="843" spans="1:18" ht="16.5" customHeight="1">
      <c r="A843" s="4"/>
      <c r="B843" s="4"/>
      <c r="C843" s="34"/>
      <c r="D843" s="4"/>
      <c r="E843" s="4"/>
      <c r="F843" s="4"/>
      <c r="G843" s="4"/>
      <c r="H843" s="4"/>
      <c r="I843" s="4"/>
      <c r="J843" s="4"/>
      <c r="K843" s="4"/>
      <c r="L843" s="4"/>
      <c r="N843" s="4"/>
      <c r="O843" s="4"/>
      <c r="P843" s="4"/>
      <c r="Q843" s="4"/>
      <c r="R843" s="4"/>
    </row>
    <row r="844" spans="1:18" ht="16.5" customHeight="1">
      <c r="A844" s="4"/>
      <c r="B844" s="4"/>
      <c r="C844" s="34"/>
      <c r="D844" s="4"/>
      <c r="E844" s="4"/>
      <c r="F844" s="4"/>
      <c r="G844" s="4"/>
      <c r="H844" s="4"/>
      <c r="I844" s="4"/>
      <c r="J844" s="4"/>
      <c r="K844" s="4"/>
      <c r="L844" s="4"/>
      <c r="N844" s="4"/>
      <c r="O844" s="4"/>
      <c r="P844" s="4"/>
      <c r="Q844" s="4"/>
      <c r="R844" s="4"/>
    </row>
    <row r="845" spans="1:18" ht="16.5" customHeight="1">
      <c r="A845" s="4"/>
      <c r="B845" s="4"/>
      <c r="C845" s="34"/>
      <c r="D845" s="4"/>
      <c r="E845" s="4"/>
      <c r="F845" s="4"/>
      <c r="G845" s="4"/>
      <c r="H845" s="4"/>
      <c r="I845" s="4"/>
      <c r="J845" s="4"/>
      <c r="K845" s="4"/>
      <c r="L845" s="4"/>
      <c r="N845" s="4"/>
      <c r="O845" s="4"/>
      <c r="P845" s="4"/>
      <c r="Q845" s="4"/>
      <c r="R845" s="4"/>
    </row>
    <row r="846" spans="1:18" ht="16.5" customHeight="1">
      <c r="A846" s="4"/>
      <c r="B846" s="4"/>
      <c r="C846" s="34"/>
      <c r="D846" s="4"/>
      <c r="E846" s="4"/>
      <c r="F846" s="4"/>
      <c r="G846" s="4"/>
      <c r="H846" s="4"/>
      <c r="I846" s="4"/>
      <c r="J846" s="4"/>
      <c r="K846" s="4"/>
      <c r="L846" s="4"/>
      <c r="N846" s="4"/>
      <c r="O846" s="4"/>
      <c r="P846" s="4"/>
      <c r="Q846" s="4"/>
      <c r="R846" s="4"/>
    </row>
    <row r="847" spans="1:18" ht="16.5" customHeight="1">
      <c r="A847" s="4"/>
      <c r="B847" s="4"/>
      <c r="C847" s="34"/>
      <c r="D847" s="4"/>
      <c r="E847" s="4"/>
      <c r="F847" s="4"/>
      <c r="G847" s="4"/>
      <c r="H847" s="4"/>
      <c r="I847" s="4"/>
      <c r="J847" s="4"/>
      <c r="K847" s="4"/>
      <c r="L847" s="4"/>
      <c r="N847" s="4"/>
      <c r="O847" s="4"/>
      <c r="P847" s="4"/>
      <c r="Q847" s="4"/>
      <c r="R847" s="4"/>
    </row>
    <row r="848" spans="1:18" ht="16.5" customHeight="1">
      <c r="A848" s="4"/>
      <c r="B848" s="4"/>
      <c r="C848" s="34"/>
      <c r="D848" s="4"/>
      <c r="E848" s="4"/>
      <c r="F848" s="4"/>
      <c r="G848" s="4"/>
      <c r="H848" s="4"/>
      <c r="I848" s="4"/>
      <c r="J848" s="4"/>
      <c r="K848" s="4"/>
      <c r="L848" s="4"/>
      <c r="N848" s="4"/>
      <c r="O848" s="4"/>
      <c r="P848" s="4"/>
      <c r="Q848" s="4"/>
      <c r="R848" s="4"/>
    </row>
    <row r="849" spans="1:18" ht="16.5" customHeight="1">
      <c r="A849" s="4"/>
      <c r="B849" s="4"/>
      <c r="C849" s="34"/>
      <c r="D849" s="4"/>
      <c r="E849" s="4"/>
      <c r="F849" s="4"/>
      <c r="G849" s="4"/>
      <c r="H849" s="4"/>
      <c r="I849" s="4"/>
      <c r="J849" s="4"/>
      <c r="K849" s="4"/>
      <c r="L849" s="4"/>
      <c r="N849" s="4"/>
      <c r="O849" s="4"/>
      <c r="P849" s="4"/>
      <c r="Q849" s="4"/>
      <c r="R849" s="4"/>
    </row>
    <row r="850" spans="1:18" ht="16.5" customHeight="1">
      <c r="A850" s="4"/>
      <c r="B850" s="4"/>
      <c r="C850" s="34"/>
      <c r="D850" s="4"/>
      <c r="E850" s="4"/>
      <c r="F850" s="4"/>
      <c r="G850" s="4"/>
      <c r="H850" s="4"/>
      <c r="I850" s="4"/>
      <c r="J850" s="4"/>
      <c r="K850" s="4"/>
      <c r="L850" s="4"/>
      <c r="N850" s="4"/>
      <c r="O850" s="4"/>
      <c r="P850" s="4"/>
      <c r="Q850" s="4"/>
      <c r="R850" s="4"/>
    </row>
    <row r="851" spans="1:18" ht="16.5" customHeight="1">
      <c r="A851" s="4"/>
      <c r="B851" s="4"/>
      <c r="C851" s="34"/>
      <c r="D851" s="4"/>
      <c r="E851" s="4"/>
      <c r="F851" s="4"/>
      <c r="G851" s="4"/>
      <c r="H851" s="4"/>
      <c r="I851" s="4"/>
      <c r="J851" s="4"/>
      <c r="K851" s="4"/>
      <c r="L851" s="4"/>
      <c r="N851" s="4"/>
      <c r="O851" s="4"/>
      <c r="P851" s="4"/>
      <c r="Q851" s="4"/>
      <c r="R851" s="4"/>
    </row>
    <row r="852" spans="1:18" ht="16.5" customHeight="1">
      <c r="A852" s="4"/>
      <c r="B852" s="4"/>
      <c r="C852" s="34"/>
      <c r="D852" s="4"/>
      <c r="E852" s="4"/>
      <c r="F852" s="4"/>
      <c r="G852" s="4"/>
      <c r="H852" s="4"/>
      <c r="I852" s="4"/>
      <c r="J852" s="4"/>
      <c r="K852" s="4"/>
      <c r="L852" s="4"/>
      <c r="N852" s="4"/>
      <c r="O852" s="4"/>
      <c r="P852" s="4"/>
      <c r="Q852" s="4"/>
      <c r="R852" s="4"/>
    </row>
    <row r="853" spans="1:18" ht="16.5" customHeight="1">
      <c r="A853" s="4"/>
      <c r="B853" s="4"/>
      <c r="C853" s="34"/>
      <c r="D853" s="4"/>
      <c r="E853" s="4"/>
      <c r="F853" s="4"/>
      <c r="G853" s="4"/>
      <c r="H853" s="4"/>
      <c r="I853" s="4"/>
      <c r="J853" s="4"/>
      <c r="K853" s="4"/>
      <c r="L853" s="4"/>
      <c r="N853" s="4"/>
      <c r="O853" s="4"/>
      <c r="P853" s="4"/>
      <c r="Q853" s="4"/>
      <c r="R853" s="4"/>
    </row>
    <row r="854" spans="1:18" ht="16.5" customHeight="1">
      <c r="A854" s="4"/>
      <c r="B854" s="4"/>
      <c r="C854" s="34"/>
      <c r="D854" s="4"/>
      <c r="E854" s="4"/>
      <c r="F854" s="4"/>
      <c r="G854" s="4"/>
      <c r="H854" s="4"/>
      <c r="I854" s="4"/>
      <c r="J854" s="4"/>
      <c r="K854" s="4"/>
      <c r="L854" s="4"/>
      <c r="N854" s="4"/>
      <c r="O854" s="4"/>
      <c r="P854" s="4"/>
      <c r="Q854" s="4"/>
      <c r="R854" s="4"/>
    </row>
    <row r="855" spans="1:18" ht="16.5" customHeight="1">
      <c r="A855" s="4"/>
      <c r="B855" s="4"/>
      <c r="C855" s="34"/>
      <c r="D855" s="4"/>
      <c r="E855" s="4"/>
      <c r="F855" s="4"/>
      <c r="G855" s="4"/>
      <c r="H855" s="4"/>
      <c r="I855" s="4"/>
      <c r="J855" s="4"/>
      <c r="K855" s="4"/>
      <c r="L855" s="4"/>
      <c r="N855" s="4"/>
      <c r="O855" s="4"/>
      <c r="P855" s="4"/>
      <c r="Q855" s="4"/>
      <c r="R855" s="4"/>
    </row>
    <row r="856" spans="1:18" ht="16.5" customHeight="1">
      <c r="A856" s="4"/>
      <c r="B856" s="4"/>
      <c r="C856" s="34"/>
      <c r="D856" s="4"/>
      <c r="E856" s="4"/>
      <c r="F856" s="4"/>
      <c r="G856" s="4"/>
      <c r="H856" s="4"/>
      <c r="I856" s="4"/>
      <c r="J856" s="4"/>
      <c r="K856" s="4"/>
      <c r="L856" s="4"/>
      <c r="N856" s="4"/>
      <c r="O856" s="4"/>
      <c r="P856" s="4"/>
      <c r="Q856" s="4"/>
      <c r="R856" s="4"/>
    </row>
    <row r="857" spans="1:18" ht="16.5" customHeight="1">
      <c r="A857" s="4"/>
      <c r="B857" s="4"/>
      <c r="C857" s="34"/>
      <c r="D857" s="4"/>
      <c r="E857" s="4"/>
      <c r="F857" s="4"/>
      <c r="G857" s="4"/>
      <c r="H857" s="4"/>
      <c r="I857" s="4"/>
      <c r="J857" s="4"/>
      <c r="K857" s="4"/>
      <c r="L857" s="4"/>
      <c r="N857" s="4"/>
      <c r="O857" s="4"/>
      <c r="P857" s="4"/>
      <c r="Q857" s="4"/>
      <c r="R857" s="4"/>
    </row>
    <row r="858" spans="1:18" ht="16.5" customHeight="1">
      <c r="A858" s="4"/>
      <c r="B858" s="4"/>
      <c r="C858" s="34"/>
      <c r="D858" s="4"/>
      <c r="E858" s="4"/>
      <c r="F858" s="4"/>
      <c r="G858" s="4"/>
      <c r="H858" s="4"/>
      <c r="I858" s="4"/>
      <c r="J858" s="4"/>
      <c r="K858" s="4"/>
      <c r="L858" s="4"/>
      <c r="N858" s="4"/>
      <c r="O858" s="4"/>
      <c r="P858" s="4"/>
      <c r="Q858" s="4"/>
      <c r="R858" s="4"/>
    </row>
    <row r="859" spans="1:18" ht="16.5" customHeight="1">
      <c r="A859" s="4"/>
      <c r="B859" s="4"/>
      <c r="C859" s="34"/>
      <c r="D859" s="4"/>
      <c r="E859" s="4"/>
      <c r="F859" s="4"/>
      <c r="G859" s="4"/>
      <c r="H859" s="4"/>
      <c r="I859" s="4"/>
      <c r="J859" s="4"/>
      <c r="K859" s="4"/>
      <c r="L859" s="4"/>
      <c r="N859" s="4"/>
      <c r="O859" s="4"/>
      <c r="P859" s="4"/>
      <c r="Q859" s="4"/>
      <c r="R859" s="4"/>
    </row>
    <row r="860" spans="1:18" ht="16.5" customHeight="1">
      <c r="A860" s="4"/>
      <c r="B860" s="4"/>
      <c r="C860" s="34"/>
      <c r="D860" s="4"/>
      <c r="E860" s="4"/>
      <c r="F860" s="4"/>
      <c r="G860" s="4"/>
      <c r="H860" s="4"/>
      <c r="I860" s="4"/>
      <c r="J860" s="4"/>
      <c r="K860" s="4"/>
      <c r="L860" s="4"/>
      <c r="N860" s="4"/>
      <c r="O860" s="4"/>
      <c r="P860" s="4"/>
      <c r="Q860" s="4"/>
      <c r="R860" s="4"/>
    </row>
    <row r="861" spans="1:18" ht="16.5" customHeight="1">
      <c r="A861" s="4"/>
      <c r="B861" s="4"/>
      <c r="C861" s="34"/>
      <c r="D861" s="4"/>
      <c r="E861" s="4"/>
      <c r="F861" s="4"/>
      <c r="G861" s="4"/>
      <c r="H861" s="4"/>
      <c r="I861" s="4"/>
      <c r="J861" s="4"/>
      <c r="K861" s="4"/>
      <c r="L861" s="4"/>
      <c r="N861" s="4"/>
      <c r="O861" s="4"/>
      <c r="P861" s="4"/>
      <c r="Q861" s="4"/>
      <c r="R861" s="4"/>
    </row>
    <row r="862" spans="1:18" ht="16.5" customHeight="1">
      <c r="A862" s="4"/>
      <c r="B862" s="4"/>
      <c r="C862" s="34"/>
      <c r="D862" s="4"/>
      <c r="E862" s="4"/>
      <c r="F862" s="4"/>
      <c r="G862" s="4"/>
      <c r="H862" s="4"/>
      <c r="I862" s="4"/>
      <c r="J862" s="4"/>
      <c r="K862" s="4"/>
      <c r="L862" s="4"/>
      <c r="N862" s="4"/>
      <c r="O862" s="4"/>
      <c r="P862" s="4"/>
      <c r="Q862" s="4"/>
      <c r="R862" s="4"/>
    </row>
    <row r="863" spans="1:18" ht="16.5" customHeight="1">
      <c r="A863" s="4"/>
      <c r="B863" s="4"/>
      <c r="C863" s="34"/>
      <c r="D863" s="4"/>
      <c r="E863" s="4"/>
      <c r="F863" s="4"/>
      <c r="G863" s="4"/>
      <c r="H863" s="4"/>
      <c r="I863" s="4"/>
      <c r="J863" s="4"/>
      <c r="K863" s="4"/>
      <c r="L863" s="4"/>
      <c r="N863" s="4"/>
      <c r="O863" s="4"/>
      <c r="P863" s="4"/>
      <c r="Q863" s="4"/>
      <c r="R863" s="4"/>
    </row>
    <row r="864" spans="1:18" ht="16.5" customHeight="1">
      <c r="A864" s="4"/>
      <c r="B864" s="4"/>
      <c r="C864" s="34"/>
      <c r="D864" s="4"/>
      <c r="E864" s="4"/>
      <c r="F864" s="4"/>
      <c r="G864" s="4"/>
      <c r="H864" s="4"/>
      <c r="I864" s="4"/>
      <c r="J864" s="4"/>
      <c r="K864" s="4"/>
      <c r="L864" s="4"/>
      <c r="N864" s="4"/>
      <c r="O864" s="4"/>
      <c r="P864" s="4"/>
      <c r="Q864" s="4"/>
      <c r="R864" s="4"/>
    </row>
    <row r="865" spans="1:18" ht="16.5" customHeight="1">
      <c r="A865" s="4"/>
      <c r="B865" s="4"/>
      <c r="C865" s="34"/>
      <c r="D865" s="4"/>
      <c r="E865" s="4"/>
      <c r="F865" s="4"/>
      <c r="G865" s="4"/>
      <c r="H865" s="4"/>
      <c r="I865" s="4"/>
      <c r="J865" s="4"/>
      <c r="K865" s="4"/>
      <c r="L865" s="4"/>
      <c r="N865" s="4"/>
      <c r="O865" s="4"/>
      <c r="P865" s="4"/>
      <c r="Q865" s="4"/>
      <c r="R865" s="4"/>
    </row>
    <row r="866" spans="1:18" ht="16.5" customHeight="1">
      <c r="A866" s="4"/>
      <c r="B866" s="4"/>
      <c r="C866" s="34"/>
      <c r="D866" s="4"/>
      <c r="E866" s="4"/>
      <c r="F866" s="4"/>
      <c r="G866" s="4"/>
      <c r="H866" s="4"/>
      <c r="I866" s="4"/>
      <c r="J866" s="4"/>
      <c r="K866" s="4"/>
      <c r="L866" s="4"/>
      <c r="N866" s="4"/>
      <c r="O866" s="4"/>
      <c r="P866" s="4"/>
      <c r="Q866" s="4"/>
      <c r="R866" s="4"/>
    </row>
    <row r="867" spans="1:18" ht="16.5" customHeight="1">
      <c r="A867" s="4"/>
      <c r="B867" s="4"/>
      <c r="C867" s="34"/>
      <c r="D867" s="4"/>
      <c r="E867" s="4"/>
      <c r="F867" s="4"/>
      <c r="G867" s="4"/>
      <c r="H867" s="4"/>
      <c r="I867" s="4"/>
      <c r="J867" s="4"/>
      <c r="K867" s="4"/>
      <c r="L867" s="4"/>
      <c r="N867" s="4"/>
      <c r="O867" s="4"/>
      <c r="P867" s="4"/>
      <c r="Q867" s="4"/>
      <c r="R867" s="4"/>
    </row>
    <row r="868" spans="1:18" ht="16.5" customHeight="1">
      <c r="A868" s="4"/>
      <c r="B868" s="4"/>
      <c r="C868" s="34"/>
      <c r="D868" s="4"/>
      <c r="E868" s="4"/>
      <c r="F868" s="4"/>
      <c r="G868" s="4"/>
      <c r="H868" s="4"/>
      <c r="I868" s="4"/>
      <c r="J868" s="4"/>
      <c r="K868" s="4"/>
      <c r="L868" s="4"/>
      <c r="N868" s="4"/>
      <c r="O868" s="4"/>
      <c r="P868" s="4"/>
      <c r="Q868" s="4"/>
      <c r="R868" s="4"/>
    </row>
    <row r="869" spans="1:18" ht="16.5" customHeight="1">
      <c r="A869" s="4"/>
      <c r="B869" s="4"/>
      <c r="C869" s="34"/>
      <c r="D869" s="4"/>
      <c r="E869" s="4"/>
      <c r="F869" s="4"/>
      <c r="G869" s="4"/>
      <c r="H869" s="4"/>
      <c r="I869" s="4"/>
      <c r="J869" s="4"/>
      <c r="K869" s="4"/>
      <c r="L869" s="4"/>
      <c r="N869" s="4"/>
      <c r="O869" s="4"/>
      <c r="P869" s="4"/>
      <c r="Q869" s="4"/>
      <c r="R869" s="4"/>
    </row>
    <row r="870" spans="1:18" ht="16.5" customHeight="1">
      <c r="A870" s="4"/>
      <c r="B870" s="4"/>
      <c r="C870" s="34"/>
      <c r="D870" s="4"/>
      <c r="E870" s="4"/>
      <c r="F870" s="4"/>
      <c r="G870" s="4"/>
      <c r="H870" s="4"/>
      <c r="I870" s="4"/>
      <c r="J870" s="4"/>
      <c r="K870" s="4"/>
      <c r="L870" s="4"/>
      <c r="N870" s="4"/>
      <c r="O870" s="4"/>
      <c r="P870" s="4"/>
      <c r="Q870" s="4"/>
      <c r="R870" s="4"/>
    </row>
    <row r="871" spans="1:18" ht="16.5" customHeight="1">
      <c r="A871" s="4"/>
      <c r="B871" s="4"/>
      <c r="C871" s="34"/>
      <c r="D871" s="4"/>
      <c r="E871" s="4"/>
      <c r="F871" s="4"/>
      <c r="G871" s="4"/>
      <c r="H871" s="4"/>
      <c r="I871" s="4"/>
      <c r="J871" s="4"/>
      <c r="K871" s="4"/>
      <c r="L871" s="4"/>
      <c r="N871" s="4"/>
      <c r="O871" s="4"/>
      <c r="P871" s="4"/>
      <c r="Q871" s="4"/>
      <c r="R871" s="4"/>
    </row>
    <row r="872" spans="1:18" ht="16.5" customHeight="1">
      <c r="A872" s="4"/>
      <c r="B872" s="4"/>
      <c r="C872" s="34"/>
      <c r="D872" s="4"/>
      <c r="E872" s="4"/>
      <c r="F872" s="4"/>
      <c r="G872" s="4"/>
      <c r="H872" s="4"/>
      <c r="I872" s="4"/>
      <c r="J872" s="4"/>
      <c r="K872" s="4"/>
      <c r="L872" s="4"/>
      <c r="N872" s="4"/>
      <c r="O872" s="4"/>
      <c r="P872" s="4"/>
      <c r="Q872" s="4"/>
      <c r="R872" s="4"/>
    </row>
    <row r="873" spans="1:18" ht="16.5" customHeight="1">
      <c r="A873" s="4"/>
      <c r="B873" s="4"/>
      <c r="C873" s="34"/>
      <c r="D873" s="4"/>
      <c r="E873" s="4"/>
      <c r="F873" s="4"/>
      <c r="G873" s="4"/>
      <c r="H873" s="4"/>
      <c r="I873" s="4"/>
      <c r="J873" s="4"/>
      <c r="K873" s="4"/>
      <c r="L873" s="4"/>
      <c r="N873" s="4"/>
      <c r="O873" s="4"/>
      <c r="P873" s="4"/>
      <c r="Q873" s="4"/>
      <c r="R873" s="4"/>
    </row>
    <row r="874" spans="1:18" ht="16.5" customHeight="1">
      <c r="A874" s="4"/>
      <c r="B874" s="4"/>
      <c r="C874" s="34"/>
      <c r="D874" s="4"/>
      <c r="E874" s="4"/>
      <c r="F874" s="4"/>
      <c r="G874" s="4"/>
      <c r="H874" s="4"/>
      <c r="I874" s="4"/>
      <c r="J874" s="4"/>
      <c r="K874" s="4"/>
      <c r="L874" s="4"/>
      <c r="N874" s="4"/>
      <c r="O874" s="4"/>
      <c r="P874" s="4"/>
      <c r="Q874" s="4"/>
      <c r="R874" s="4"/>
    </row>
    <row r="875" spans="1:18" ht="16.5" customHeight="1">
      <c r="A875" s="4"/>
      <c r="B875" s="4"/>
      <c r="C875" s="34"/>
      <c r="D875" s="4"/>
      <c r="E875" s="4"/>
      <c r="F875" s="4"/>
      <c r="G875" s="4"/>
      <c r="H875" s="4"/>
      <c r="I875" s="4"/>
      <c r="J875" s="4"/>
      <c r="K875" s="4"/>
      <c r="L875" s="4"/>
      <c r="N875" s="4"/>
      <c r="O875" s="4"/>
      <c r="P875" s="4"/>
      <c r="Q875" s="4"/>
      <c r="R875" s="4"/>
    </row>
    <row r="876" spans="1:18" ht="16.5" customHeight="1">
      <c r="A876" s="4"/>
      <c r="B876" s="4"/>
      <c r="C876" s="34"/>
      <c r="D876" s="4"/>
      <c r="E876" s="4"/>
      <c r="F876" s="4"/>
      <c r="G876" s="4"/>
      <c r="H876" s="4"/>
      <c r="I876" s="4"/>
      <c r="J876" s="4"/>
      <c r="K876" s="4"/>
      <c r="L876" s="4"/>
      <c r="N876" s="4"/>
      <c r="O876" s="4"/>
      <c r="P876" s="4"/>
      <c r="Q876" s="4"/>
      <c r="R876" s="4"/>
    </row>
    <row r="877" spans="1:18" ht="16.5" customHeight="1">
      <c r="A877" s="4"/>
      <c r="B877" s="4"/>
      <c r="C877" s="34"/>
      <c r="D877" s="4"/>
      <c r="E877" s="4"/>
      <c r="F877" s="4"/>
      <c r="G877" s="4"/>
      <c r="H877" s="4"/>
      <c r="I877" s="4"/>
      <c r="J877" s="4"/>
      <c r="K877" s="4"/>
      <c r="L877" s="4"/>
      <c r="N877" s="4"/>
      <c r="O877" s="4"/>
      <c r="P877" s="4"/>
      <c r="Q877" s="4"/>
      <c r="R877" s="4"/>
    </row>
    <row r="878" spans="1:18" ht="16.5" customHeight="1">
      <c r="A878" s="4"/>
      <c r="B878" s="4"/>
      <c r="C878" s="34"/>
      <c r="D878" s="4"/>
      <c r="E878" s="4"/>
      <c r="F878" s="4"/>
      <c r="G878" s="4"/>
      <c r="H878" s="4"/>
      <c r="I878" s="4"/>
      <c r="J878" s="4"/>
      <c r="K878" s="4"/>
      <c r="L878" s="4"/>
      <c r="N878" s="4"/>
      <c r="O878" s="4"/>
      <c r="P878" s="4"/>
      <c r="Q878" s="4"/>
      <c r="R878" s="4"/>
    </row>
    <row r="879" spans="1:18" ht="16.5" customHeight="1">
      <c r="A879" s="4"/>
      <c r="B879" s="4"/>
      <c r="C879" s="34"/>
      <c r="D879" s="4"/>
      <c r="E879" s="4"/>
      <c r="F879" s="4"/>
      <c r="G879" s="4"/>
      <c r="H879" s="4"/>
      <c r="I879" s="4"/>
      <c r="J879" s="4"/>
      <c r="K879" s="4"/>
      <c r="L879" s="4"/>
      <c r="N879" s="4"/>
      <c r="O879" s="4"/>
      <c r="P879" s="4"/>
      <c r="Q879" s="4"/>
      <c r="R879" s="4"/>
    </row>
    <row r="880" spans="1:18" ht="16.5" customHeight="1">
      <c r="A880" s="4"/>
      <c r="B880" s="4"/>
      <c r="C880" s="34"/>
      <c r="D880" s="4"/>
      <c r="E880" s="4"/>
      <c r="F880" s="4"/>
      <c r="G880" s="4"/>
      <c r="H880" s="4"/>
      <c r="I880" s="4"/>
      <c r="J880" s="4"/>
      <c r="K880" s="4"/>
      <c r="L880" s="4"/>
      <c r="N880" s="4"/>
      <c r="O880" s="4"/>
      <c r="P880" s="4"/>
      <c r="Q880" s="4"/>
      <c r="R880" s="4"/>
    </row>
    <row r="881" spans="1:18" ht="16.5" customHeight="1">
      <c r="A881" s="4"/>
      <c r="B881" s="4"/>
      <c r="C881" s="34"/>
      <c r="D881" s="4"/>
      <c r="E881" s="4"/>
      <c r="F881" s="4"/>
      <c r="G881" s="4"/>
      <c r="H881" s="4"/>
      <c r="I881" s="4"/>
      <c r="J881" s="4"/>
      <c r="K881" s="4"/>
      <c r="L881" s="4"/>
      <c r="N881" s="4"/>
      <c r="O881" s="4"/>
      <c r="P881" s="4"/>
      <c r="Q881" s="4"/>
      <c r="R881" s="4"/>
    </row>
    <row r="882" spans="1:18" ht="16.5" customHeight="1">
      <c r="A882" s="4"/>
      <c r="B882" s="4"/>
      <c r="C882" s="34"/>
      <c r="D882" s="4"/>
      <c r="E882" s="4"/>
      <c r="F882" s="4"/>
      <c r="G882" s="4"/>
      <c r="H882" s="4"/>
      <c r="I882" s="4"/>
      <c r="J882" s="4"/>
      <c r="K882" s="4"/>
      <c r="L882" s="4"/>
      <c r="N882" s="4"/>
      <c r="O882" s="4"/>
      <c r="P882" s="4"/>
      <c r="Q882" s="4"/>
      <c r="R882" s="4"/>
    </row>
    <row r="883" spans="1:18" ht="16.5" customHeight="1">
      <c r="A883" s="4"/>
      <c r="B883" s="4"/>
      <c r="C883" s="34"/>
      <c r="D883" s="4"/>
      <c r="E883" s="4"/>
      <c r="F883" s="4"/>
      <c r="G883" s="4"/>
      <c r="H883" s="4"/>
      <c r="I883" s="4"/>
      <c r="J883" s="4"/>
      <c r="K883" s="4"/>
      <c r="L883" s="4"/>
      <c r="N883" s="4"/>
      <c r="O883" s="4"/>
      <c r="P883" s="4"/>
      <c r="Q883" s="4"/>
      <c r="R883" s="4"/>
    </row>
    <row r="884" spans="1:18" ht="16.5" customHeight="1">
      <c r="A884" s="4"/>
      <c r="B884" s="4"/>
      <c r="C884" s="34"/>
      <c r="D884" s="4"/>
      <c r="E884" s="4"/>
      <c r="F884" s="4"/>
      <c r="G884" s="4"/>
      <c r="H884" s="4"/>
      <c r="I884" s="4"/>
      <c r="J884" s="4"/>
      <c r="K884" s="4"/>
      <c r="L884" s="4"/>
      <c r="N884" s="4"/>
      <c r="O884" s="4"/>
      <c r="P884" s="4"/>
      <c r="Q884" s="4"/>
      <c r="R884" s="4"/>
    </row>
    <row r="885" spans="1:18" ht="16.5" customHeight="1">
      <c r="A885" s="4"/>
      <c r="B885" s="4"/>
      <c r="C885" s="34"/>
      <c r="D885" s="4"/>
      <c r="E885" s="4"/>
      <c r="F885" s="4"/>
      <c r="G885" s="4"/>
      <c r="H885" s="4"/>
      <c r="I885" s="4"/>
      <c r="J885" s="4"/>
      <c r="K885" s="4"/>
      <c r="L885" s="4"/>
      <c r="N885" s="4"/>
      <c r="O885" s="4"/>
      <c r="P885" s="4"/>
      <c r="Q885" s="4"/>
      <c r="R885" s="4"/>
    </row>
    <row r="886" spans="1:18" ht="16.5" customHeight="1">
      <c r="A886" s="4"/>
      <c r="B886" s="4"/>
      <c r="C886" s="34"/>
      <c r="D886" s="4"/>
      <c r="E886" s="4"/>
      <c r="F886" s="4"/>
      <c r="G886" s="4"/>
      <c r="H886" s="4"/>
      <c r="I886" s="4"/>
      <c r="J886" s="4"/>
      <c r="K886" s="4"/>
      <c r="L886" s="4"/>
      <c r="N886" s="4"/>
      <c r="O886" s="4"/>
      <c r="P886" s="4"/>
      <c r="Q886" s="4"/>
      <c r="R886" s="4"/>
    </row>
    <row r="887" spans="1:18" ht="16.5" customHeight="1">
      <c r="A887" s="4"/>
      <c r="B887" s="4"/>
      <c r="C887" s="34"/>
      <c r="D887" s="4"/>
      <c r="E887" s="4"/>
      <c r="F887" s="4"/>
      <c r="G887" s="4"/>
      <c r="H887" s="4"/>
      <c r="I887" s="4"/>
      <c r="J887" s="4"/>
      <c r="K887" s="4"/>
      <c r="L887" s="4"/>
      <c r="N887" s="4"/>
      <c r="O887" s="4"/>
      <c r="P887" s="4"/>
      <c r="Q887" s="4"/>
      <c r="R887" s="4"/>
    </row>
    <row r="888" spans="1:18" ht="16.5" customHeight="1">
      <c r="A888" s="4"/>
      <c r="B888" s="4"/>
      <c r="C888" s="34"/>
      <c r="D888" s="4"/>
      <c r="E888" s="4"/>
      <c r="F888" s="4"/>
      <c r="G888" s="4"/>
      <c r="H888" s="4"/>
      <c r="I888" s="4"/>
      <c r="J888" s="4"/>
      <c r="K888" s="4"/>
      <c r="L888" s="4"/>
      <c r="N888" s="4"/>
      <c r="O888" s="4"/>
      <c r="P888" s="4"/>
      <c r="Q888" s="4"/>
      <c r="R888" s="4"/>
    </row>
    <row r="889" spans="1:18" ht="16.5" customHeight="1">
      <c r="A889" s="4"/>
      <c r="B889" s="4"/>
      <c r="C889" s="34"/>
      <c r="D889" s="4"/>
      <c r="E889" s="4"/>
      <c r="F889" s="4"/>
      <c r="G889" s="4"/>
      <c r="H889" s="4"/>
      <c r="I889" s="4"/>
      <c r="J889" s="4"/>
      <c r="K889" s="4"/>
      <c r="L889" s="4"/>
      <c r="N889" s="4"/>
      <c r="O889" s="4"/>
      <c r="P889" s="4"/>
      <c r="Q889" s="4"/>
      <c r="R889" s="4"/>
    </row>
    <row r="890" spans="1:18" ht="16.5" customHeight="1">
      <c r="A890" s="4"/>
      <c r="B890" s="4"/>
      <c r="C890" s="34"/>
      <c r="D890" s="4"/>
      <c r="E890" s="4"/>
      <c r="F890" s="4"/>
      <c r="G890" s="4"/>
      <c r="H890" s="4"/>
      <c r="I890" s="4"/>
      <c r="J890" s="4"/>
      <c r="K890" s="4"/>
      <c r="L890" s="4"/>
      <c r="N890" s="4"/>
      <c r="O890" s="4"/>
      <c r="P890" s="4"/>
      <c r="Q890" s="4"/>
      <c r="R890" s="4"/>
    </row>
    <row r="891" spans="1:18" ht="16.5" customHeight="1">
      <c r="A891" s="4"/>
      <c r="B891" s="4"/>
      <c r="C891" s="34"/>
      <c r="D891" s="4"/>
      <c r="E891" s="4"/>
      <c r="F891" s="4"/>
      <c r="G891" s="4"/>
      <c r="H891" s="4"/>
      <c r="I891" s="4"/>
      <c r="J891" s="4"/>
      <c r="K891" s="4"/>
      <c r="L891" s="4"/>
      <c r="N891" s="4"/>
      <c r="O891" s="4"/>
      <c r="P891" s="4"/>
      <c r="Q891" s="4"/>
      <c r="R891" s="4"/>
    </row>
    <row r="892" spans="1:18" ht="16.5" customHeight="1">
      <c r="A892" s="4"/>
      <c r="B892" s="4"/>
      <c r="C892" s="34"/>
      <c r="D892" s="4"/>
      <c r="E892" s="4"/>
      <c r="F892" s="4"/>
      <c r="G892" s="4"/>
      <c r="H892" s="4"/>
      <c r="I892" s="4"/>
      <c r="J892" s="4"/>
      <c r="K892" s="4"/>
      <c r="L892" s="4"/>
      <c r="N892" s="4"/>
      <c r="O892" s="4"/>
      <c r="P892" s="4"/>
      <c r="Q892" s="4"/>
      <c r="R892" s="4"/>
    </row>
    <row r="893" spans="1:18" ht="16.5" customHeight="1">
      <c r="A893" s="4"/>
      <c r="B893" s="4"/>
      <c r="C893" s="34"/>
      <c r="D893" s="4"/>
      <c r="E893" s="4"/>
      <c r="F893" s="4"/>
      <c r="G893" s="4"/>
      <c r="H893" s="4"/>
      <c r="I893" s="4"/>
      <c r="J893" s="4"/>
      <c r="K893" s="4"/>
      <c r="L893" s="4"/>
      <c r="N893" s="4"/>
      <c r="O893" s="4"/>
      <c r="P893" s="4"/>
      <c r="Q893" s="4"/>
      <c r="R893" s="4"/>
    </row>
    <row r="894" spans="1:18" ht="16.5" customHeight="1">
      <c r="A894" s="4"/>
      <c r="B894" s="4"/>
      <c r="C894" s="34"/>
      <c r="D894" s="4"/>
      <c r="E894" s="4"/>
      <c r="F894" s="4"/>
      <c r="G894" s="4"/>
      <c r="H894" s="4"/>
      <c r="I894" s="4"/>
      <c r="J894" s="4"/>
      <c r="K894" s="4"/>
      <c r="L894" s="4"/>
      <c r="N894" s="4"/>
      <c r="O894" s="4"/>
      <c r="P894" s="4"/>
      <c r="Q894" s="4"/>
      <c r="R894" s="4"/>
    </row>
    <row r="895" spans="1:18" ht="16.5" customHeight="1">
      <c r="A895" s="4"/>
      <c r="B895" s="4"/>
      <c r="C895" s="34"/>
      <c r="D895" s="4"/>
      <c r="E895" s="4"/>
      <c r="F895" s="4"/>
      <c r="G895" s="4"/>
      <c r="H895" s="4"/>
      <c r="I895" s="4"/>
      <c r="J895" s="4"/>
      <c r="K895" s="4"/>
      <c r="L895" s="4"/>
      <c r="N895" s="4"/>
      <c r="O895" s="4"/>
      <c r="P895" s="4"/>
      <c r="Q895" s="4"/>
      <c r="R895" s="4"/>
    </row>
    <row r="896" spans="1:18" ht="16.5" customHeight="1">
      <c r="A896" s="4"/>
      <c r="B896" s="4"/>
      <c r="C896" s="34"/>
      <c r="D896" s="4"/>
      <c r="E896" s="4"/>
      <c r="F896" s="4"/>
      <c r="G896" s="4"/>
      <c r="H896" s="4"/>
      <c r="I896" s="4"/>
      <c r="J896" s="4"/>
      <c r="K896" s="4"/>
      <c r="L896" s="4"/>
      <c r="N896" s="4"/>
      <c r="O896" s="4"/>
      <c r="P896" s="4"/>
      <c r="Q896" s="4"/>
      <c r="R896" s="4"/>
    </row>
    <row r="897" spans="1:18" ht="16.5" customHeight="1">
      <c r="A897" s="4"/>
      <c r="B897" s="4"/>
      <c r="C897" s="34"/>
      <c r="D897" s="4"/>
      <c r="E897" s="4"/>
      <c r="F897" s="4"/>
      <c r="G897" s="4"/>
      <c r="H897" s="4"/>
      <c r="I897" s="4"/>
      <c r="J897" s="4"/>
      <c r="K897" s="4"/>
      <c r="L897" s="4"/>
      <c r="N897" s="4"/>
      <c r="O897" s="4"/>
      <c r="P897" s="4"/>
      <c r="Q897" s="4"/>
      <c r="R897" s="4"/>
    </row>
    <row r="898" spans="1:18" ht="16.5" customHeight="1">
      <c r="A898" s="4"/>
      <c r="B898" s="4"/>
      <c r="C898" s="34"/>
      <c r="D898" s="4"/>
      <c r="E898" s="4"/>
      <c r="F898" s="4"/>
      <c r="G898" s="4"/>
      <c r="H898" s="4"/>
      <c r="I898" s="4"/>
      <c r="J898" s="4"/>
      <c r="K898" s="4"/>
      <c r="L898" s="4"/>
      <c r="N898" s="4"/>
      <c r="O898" s="4"/>
      <c r="P898" s="4"/>
      <c r="Q898" s="4"/>
      <c r="R898" s="4"/>
    </row>
    <row r="899" spans="1:18" ht="16.5" customHeight="1">
      <c r="A899" s="4"/>
      <c r="B899" s="4"/>
      <c r="C899" s="34"/>
      <c r="D899" s="4"/>
      <c r="E899" s="4"/>
      <c r="F899" s="4"/>
      <c r="G899" s="4"/>
      <c r="H899" s="4"/>
      <c r="I899" s="4"/>
      <c r="J899" s="4"/>
      <c r="K899" s="4"/>
      <c r="L899" s="4"/>
      <c r="N899" s="4"/>
      <c r="O899" s="4"/>
      <c r="P899" s="4"/>
      <c r="Q899" s="4"/>
      <c r="R899" s="4"/>
    </row>
    <row r="900" spans="1:18" ht="16.5" customHeight="1">
      <c r="A900" s="4"/>
      <c r="B900" s="4"/>
      <c r="C900" s="34"/>
      <c r="D900" s="4"/>
      <c r="E900" s="4"/>
      <c r="F900" s="4"/>
      <c r="G900" s="4"/>
      <c r="H900" s="4"/>
      <c r="I900" s="4"/>
      <c r="J900" s="4"/>
      <c r="K900" s="4"/>
      <c r="L900" s="4"/>
      <c r="N900" s="4"/>
      <c r="O900" s="4"/>
      <c r="P900" s="4"/>
      <c r="Q900" s="4"/>
      <c r="R900" s="4"/>
    </row>
    <row r="901" spans="1:18" ht="16.5" customHeight="1">
      <c r="A901" s="4"/>
      <c r="B901" s="4"/>
      <c r="C901" s="34"/>
      <c r="D901" s="4"/>
      <c r="E901" s="4"/>
      <c r="F901" s="4"/>
      <c r="G901" s="4"/>
      <c r="H901" s="4"/>
      <c r="I901" s="4"/>
      <c r="J901" s="4"/>
      <c r="K901" s="4"/>
      <c r="L901" s="4"/>
      <c r="N901" s="4"/>
      <c r="O901" s="4"/>
      <c r="P901" s="4"/>
      <c r="Q901" s="4"/>
      <c r="R901" s="4"/>
    </row>
    <row r="902" spans="1:18" ht="16.5" customHeight="1">
      <c r="A902" s="4"/>
      <c r="B902" s="4"/>
      <c r="C902" s="34"/>
      <c r="D902" s="4"/>
      <c r="E902" s="4"/>
      <c r="F902" s="4"/>
      <c r="G902" s="4"/>
      <c r="H902" s="4"/>
      <c r="I902" s="4"/>
      <c r="J902" s="4"/>
      <c r="K902" s="4"/>
      <c r="L902" s="4"/>
      <c r="N902" s="4"/>
      <c r="O902" s="4"/>
      <c r="P902" s="4"/>
      <c r="Q902" s="4"/>
      <c r="R902" s="4"/>
    </row>
    <row r="903" spans="1:18" ht="16.5" customHeight="1">
      <c r="A903" s="4"/>
      <c r="B903" s="4"/>
      <c r="C903" s="34"/>
      <c r="D903" s="4"/>
      <c r="E903" s="4"/>
      <c r="F903" s="4"/>
      <c r="G903" s="4"/>
      <c r="H903" s="4"/>
      <c r="I903" s="4"/>
      <c r="J903" s="4"/>
      <c r="K903" s="4"/>
      <c r="L903" s="4"/>
      <c r="N903" s="4"/>
      <c r="O903" s="4"/>
      <c r="P903" s="4"/>
      <c r="Q903" s="4"/>
      <c r="R903" s="4"/>
    </row>
    <row r="904" spans="1:18" ht="16.5" customHeight="1">
      <c r="A904" s="4"/>
      <c r="B904" s="4"/>
      <c r="C904" s="34"/>
      <c r="D904" s="4"/>
      <c r="E904" s="4"/>
      <c r="F904" s="4"/>
      <c r="G904" s="4"/>
      <c r="H904" s="4"/>
      <c r="I904" s="4"/>
      <c r="J904" s="4"/>
      <c r="K904" s="4"/>
      <c r="L904" s="4"/>
      <c r="N904" s="4"/>
      <c r="O904" s="4"/>
      <c r="P904" s="4"/>
      <c r="Q904" s="4"/>
      <c r="R904" s="4"/>
    </row>
    <row r="905" spans="1:18" ht="16.5" customHeight="1">
      <c r="A905" s="4"/>
      <c r="B905" s="4"/>
      <c r="C905" s="34"/>
      <c r="D905" s="4"/>
      <c r="E905" s="4"/>
      <c r="F905" s="4"/>
      <c r="G905" s="4"/>
      <c r="H905" s="4"/>
      <c r="I905" s="4"/>
      <c r="J905" s="4"/>
      <c r="K905" s="4"/>
      <c r="L905" s="4"/>
      <c r="N905" s="4"/>
      <c r="O905" s="4"/>
      <c r="P905" s="4"/>
      <c r="Q905" s="4"/>
      <c r="R905" s="4"/>
    </row>
    <row r="906" spans="1:18" ht="16.5" customHeight="1">
      <c r="A906" s="4"/>
      <c r="B906" s="4"/>
      <c r="C906" s="34"/>
      <c r="D906" s="4"/>
      <c r="E906" s="4"/>
      <c r="F906" s="4"/>
      <c r="G906" s="4"/>
      <c r="H906" s="4"/>
      <c r="I906" s="4"/>
      <c r="J906" s="4"/>
      <c r="K906" s="4"/>
      <c r="L906" s="4"/>
      <c r="N906" s="4"/>
      <c r="O906" s="4"/>
      <c r="P906" s="4"/>
      <c r="Q906" s="4"/>
      <c r="R906" s="4"/>
    </row>
    <row r="907" spans="1:18" ht="16.5" customHeight="1">
      <c r="A907" s="4"/>
      <c r="B907" s="4"/>
      <c r="C907" s="34"/>
      <c r="D907" s="4"/>
      <c r="E907" s="4"/>
      <c r="F907" s="4"/>
      <c r="G907" s="4"/>
      <c r="H907" s="4"/>
      <c r="I907" s="4"/>
      <c r="J907" s="4"/>
      <c r="K907" s="4"/>
      <c r="L907" s="4"/>
      <c r="N907" s="4"/>
      <c r="O907" s="4"/>
      <c r="P907" s="4"/>
      <c r="Q907" s="4"/>
      <c r="R907" s="4"/>
    </row>
    <row r="908" spans="1:18" ht="16.5" customHeight="1">
      <c r="A908" s="4"/>
      <c r="B908" s="4"/>
      <c r="C908" s="34"/>
      <c r="D908" s="4"/>
      <c r="E908" s="4"/>
      <c r="F908" s="4"/>
      <c r="G908" s="4"/>
      <c r="H908" s="4"/>
      <c r="I908" s="4"/>
      <c r="J908" s="4"/>
      <c r="K908" s="4"/>
      <c r="L908" s="4"/>
      <c r="N908" s="4"/>
      <c r="O908" s="4"/>
      <c r="P908" s="4"/>
      <c r="Q908" s="4"/>
      <c r="R908" s="4"/>
    </row>
    <row r="909" spans="1:18" ht="16.5" customHeight="1">
      <c r="A909" s="4"/>
      <c r="B909" s="4"/>
      <c r="C909" s="34"/>
      <c r="D909" s="4"/>
      <c r="E909" s="4"/>
      <c r="F909" s="4"/>
      <c r="G909" s="4"/>
      <c r="H909" s="4"/>
      <c r="I909" s="4"/>
      <c r="J909" s="4"/>
      <c r="K909" s="4"/>
      <c r="L909" s="4"/>
      <c r="N909" s="4"/>
      <c r="O909" s="4"/>
      <c r="P909" s="4"/>
      <c r="Q909" s="4"/>
      <c r="R909" s="4"/>
    </row>
    <row r="910" spans="1:18" ht="16.5" customHeight="1">
      <c r="A910" s="4"/>
      <c r="B910" s="4"/>
      <c r="C910" s="34"/>
      <c r="D910" s="4"/>
      <c r="E910" s="4"/>
      <c r="F910" s="4"/>
      <c r="G910" s="4"/>
      <c r="H910" s="4"/>
      <c r="I910" s="4"/>
      <c r="J910" s="4"/>
      <c r="K910" s="4"/>
      <c r="L910" s="4"/>
      <c r="N910" s="4"/>
      <c r="O910" s="4"/>
      <c r="P910" s="4"/>
      <c r="Q910" s="4"/>
      <c r="R910" s="4"/>
    </row>
    <row r="911" spans="1:18" ht="16.5" customHeight="1">
      <c r="A911" s="4"/>
      <c r="B911" s="4"/>
      <c r="C911" s="34"/>
      <c r="D911" s="4"/>
      <c r="E911" s="4"/>
      <c r="F911" s="4"/>
      <c r="G911" s="4"/>
      <c r="H911" s="4"/>
      <c r="I911" s="4"/>
      <c r="J911" s="4"/>
      <c r="K911" s="4"/>
      <c r="L911" s="4"/>
      <c r="N911" s="4"/>
      <c r="O911" s="4"/>
      <c r="P911" s="4"/>
      <c r="Q911" s="4"/>
      <c r="R911" s="4"/>
    </row>
    <row r="912" spans="1:18" ht="16.5" customHeight="1">
      <c r="A912" s="4"/>
      <c r="B912" s="4"/>
      <c r="C912" s="34"/>
      <c r="D912" s="4"/>
      <c r="E912" s="4"/>
      <c r="F912" s="4"/>
      <c r="G912" s="4"/>
      <c r="H912" s="4"/>
      <c r="I912" s="4"/>
      <c r="J912" s="4"/>
      <c r="K912" s="4"/>
      <c r="L912" s="4"/>
      <c r="N912" s="4"/>
      <c r="O912" s="4"/>
      <c r="P912" s="4"/>
      <c r="Q912" s="4"/>
      <c r="R912" s="4"/>
    </row>
    <row r="913" spans="1:18" ht="16.5" customHeight="1">
      <c r="A913" s="4"/>
      <c r="B913" s="4"/>
      <c r="C913" s="34"/>
      <c r="D913" s="4"/>
      <c r="E913" s="4"/>
      <c r="F913" s="4"/>
      <c r="G913" s="4"/>
      <c r="H913" s="4"/>
      <c r="I913" s="4"/>
      <c r="J913" s="4"/>
      <c r="K913" s="4"/>
      <c r="L913" s="4"/>
      <c r="N913" s="4"/>
      <c r="O913" s="4"/>
      <c r="P913" s="4"/>
      <c r="Q913" s="4"/>
      <c r="R913" s="4"/>
    </row>
    <row r="914" spans="1:18" ht="16.5" customHeight="1">
      <c r="A914" s="4"/>
      <c r="B914" s="4"/>
      <c r="C914" s="34"/>
      <c r="D914" s="4"/>
      <c r="E914" s="4"/>
      <c r="F914" s="4"/>
      <c r="G914" s="4"/>
      <c r="H914" s="4"/>
      <c r="I914" s="4"/>
      <c r="J914" s="4"/>
      <c r="K914" s="4"/>
      <c r="L914" s="4"/>
      <c r="N914" s="4"/>
      <c r="O914" s="4"/>
      <c r="P914" s="4"/>
      <c r="Q914" s="4"/>
      <c r="R914" s="4"/>
    </row>
    <row r="915" spans="1:18" ht="16.5" customHeight="1">
      <c r="A915" s="4"/>
      <c r="B915" s="4"/>
      <c r="C915" s="34"/>
      <c r="D915" s="4"/>
      <c r="E915" s="4"/>
      <c r="F915" s="4"/>
      <c r="G915" s="4"/>
      <c r="H915" s="4"/>
      <c r="I915" s="4"/>
      <c r="J915" s="4"/>
      <c r="K915" s="4"/>
      <c r="L915" s="4"/>
      <c r="N915" s="4"/>
      <c r="O915" s="4"/>
      <c r="P915" s="4"/>
      <c r="Q915" s="4"/>
      <c r="R915" s="4"/>
    </row>
    <row r="916" spans="1:18" ht="16.5" customHeight="1">
      <c r="A916" s="4"/>
      <c r="B916" s="4"/>
      <c r="C916" s="34"/>
      <c r="D916" s="4"/>
      <c r="E916" s="4"/>
      <c r="F916" s="4"/>
      <c r="G916" s="4"/>
      <c r="H916" s="4"/>
      <c r="I916" s="4"/>
      <c r="J916" s="4"/>
      <c r="K916" s="4"/>
      <c r="L916" s="4"/>
      <c r="N916" s="4"/>
      <c r="O916" s="4"/>
      <c r="P916" s="4"/>
      <c r="Q916" s="4"/>
      <c r="R916" s="4"/>
    </row>
    <row r="917" spans="1:18" ht="16.5" customHeight="1">
      <c r="A917" s="4"/>
      <c r="B917" s="4"/>
      <c r="C917" s="34"/>
      <c r="D917" s="4"/>
      <c r="E917" s="4"/>
      <c r="F917" s="4"/>
      <c r="G917" s="4"/>
      <c r="H917" s="4"/>
      <c r="I917" s="4"/>
      <c r="J917" s="4"/>
      <c r="K917" s="4"/>
      <c r="L917" s="4"/>
      <c r="N917" s="4"/>
      <c r="O917" s="4"/>
      <c r="P917" s="4"/>
      <c r="Q917" s="4"/>
      <c r="R917" s="4"/>
    </row>
    <row r="918" spans="1:18" ht="16.5" customHeight="1">
      <c r="A918" s="4"/>
      <c r="B918" s="4"/>
      <c r="C918" s="34"/>
      <c r="D918" s="4"/>
      <c r="E918" s="4"/>
      <c r="F918" s="4"/>
      <c r="G918" s="4"/>
      <c r="H918" s="4"/>
      <c r="I918" s="4"/>
      <c r="J918" s="4"/>
      <c r="K918" s="4"/>
      <c r="L918" s="4"/>
      <c r="N918" s="4"/>
      <c r="O918" s="4"/>
      <c r="P918" s="4"/>
      <c r="Q918" s="4"/>
      <c r="R918" s="4"/>
    </row>
    <row r="919" spans="1:18" ht="16.5" customHeight="1">
      <c r="A919" s="4"/>
      <c r="B919" s="4"/>
      <c r="C919" s="34"/>
      <c r="D919" s="4"/>
      <c r="E919" s="4"/>
      <c r="F919" s="4"/>
      <c r="G919" s="4"/>
      <c r="H919" s="4"/>
      <c r="I919" s="4"/>
      <c r="J919" s="4"/>
      <c r="K919" s="4"/>
      <c r="L919" s="4"/>
      <c r="N919" s="4"/>
      <c r="O919" s="4"/>
      <c r="P919" s="4"/>
      <c r="Q919" s="4"/>
      <c r="R919" s="4"/>
    </row>
    <row r="920" spans="1:18" ht="16.5" customHeight="1">
      <c r="A920" s="4"/>
      <c r="B920" s="4"/>
      <c r="C920" s="34"/>
      <c r="D920" s="4"/>
      <c r="E920" s="4"/>
      <c r="F920" s="4"/>
      <c r="G920" s="4"/>
      <c r="H920" s="4"/>
      <c r="I920" s="4"/>
      <c r="J920" s="4"/>
      <c r="K920" s="4"/>
      <c r="L920" s="4"/>
      <c r="N920" s="4"/>
      <c r="O920" s="4"/>
      <c r="P920" s="4"/>
      <c r="Q920" s="4"/>
      <c r="R920" s="4"/>
    </row>
    <row r="921" spans="1:18" ht="16.5" customHeight="1">
      <c r="A921" s="4"/>
      <c r="B921" s="4"/>
      <c r="C921" s="34"/>
      <c r="D921" s="4"/>
      <c r="E921" s="4"/>
      <c r="F921" s="4"/>
      <c r="G921" s="4"/>
      <c r="H921" s="4"/>
      <c r="I921" s="4"/>
      <c r="J921" s="4"/>
      <c r="K921" s="4"/>
      <c r="L921" s="4"/>
      <c r="N921" s="4"/>
      <c r="O921" s="4"/>
      <c r="P921" s="4"/>
      <c r="Q921" s="4"/>
      <c r="R921" s="4"/>
    </row>
    <row r="922" spans="1:18" ht="16.5" customHeight="1">
      <c r="A922" s="4"/>
      <c r="B922" s="4"/>
      <c r="C922" s="34"/>
      <c r="D922" s="4"/>
      <c r="E922" s="4"/>
      <c r="F922" s="4"/>
      <c r="G922" s="4"/>
      <c r="H922" s="4"/>
      <c r="I922" s="4"/>
      <c r="J922" s="4"/>
      <c r="K922" s="4"/>
      <c r="L922" s="4"/>
      <c r="N922" s="4"/>
      <c r="O922" s="4"/>
      <c r="P922" s="4"/>
      <c r="Q922" s="4"/>
      <c r="R922" s="4"/>
    </row>
    <row r="923" spans="1:18" ht="16.5" customHeight="1">
      <c r="A923" s="4"/>
      <c r="B923" s="4"/>
      <c r="C923" s="34"/>
      <c r="D923" s="4"/>
      <c r="E923" s="4"/>
      <c r="F923" s="4"/>
      <c r="G923" s="4"/>
      <c r="H923" s="4"/>
      <c r="I923" s="4"/>
      <c r="J923" s="4"/>
      <c r="K923" s="4"/>
      <c r="L923" s="4"/>
      <c r="N923" s="4"/>
      <c r="O923" s="4"/>
      <c r="P923" s="4"/>
      <c r="Q923" s="4"/>
      <c r="R923" s="4"/>
    </row>
    <row r="924" spans="1:18" ht="16.5" customHeight="1">
      <c r="A924" s="4"/>
      <c r="B924" s="4"/>
      <c r="C924" s="34"/>
      <c r="D924" s="4"/>
      <c r="E924" s="4"/>
      <c r="F924" s="4"/>
      <c r="G924" s="4"/>
      <c r="H924" s="4"/>
      <c r="I924" s="4"/>
      <c r="J924" s="4"/>
      <c r="K924" s="4"/>
      <c r="L924" s="4"/>
      <c r="N924" s="4"/>
      <c r="O924" s="4"/>
      <c r="P924" s="4"/>
      <c r="Q924" s="4"/>
      <c r="R924" s="4"/>
    </row>
    <row r="925" spans="1:18" ht="16.5" customHeight="1">
      <c r="A925" s="4"/>
      <c r="B925" s="4"/>
      <c r="C925" s="34"/>
      <c r="D925" s="4"/>
      <c r="E925" s="4"/>
      <c r="F925" s="4"/>
      <c r="G925" s="4"/>
      <c r="H925" s="4"/>
      <c r="I925" s="4"/>
      <c r="J925" s="4"/>
      <c r="K925" s="4"/>
      <c r="L925" s="4"/>
      <c r="N925" s="4"/>
      <c r="O925" s="4"/>
      <c r="P925" s="4"/>
      <c r="Q925" s="4"/>
      <c r="R925" s="4"/>
    </row>
    <row r="926" spans="1:18" ht="16.5" customHeight="1">
      <c r="A926" s="4"/>
      <c r="B926" s="4"/>
      <c r="C926" s="34"/>
      <c r="D926" s="4"/>
      <c r="E926" s="4"/>
      <c r="F926" s="4"/>
      <c r="G926" s="4"/>
      <c r="H926" s="4"/>
      <c r="I926" s="4"/>
      <c r="J926" s="4"/>
      <c r="K926" s="4"/>
      <c r="L926" s="4"/>
      <c r="N926" s="4"/>
      <c r="O926" s="4"/>
      <c r="P926" s="4"/>
      <c r="Q926" s="4"/>
      <c r="R926" s="4"/>
    </row>
    <row r="927" spans="1:18" ht="16.5" customHeight="1">
      <c r="A927" s="4"/>
      <c r="B927" s="4"/>
      <c r="C927" s="34"/>
      <c r="D927" s="4"/>
      <c r="E927" s="4"/>
      <c r="F927" s="4"/>
      <c r="G927" s="4"/>
      <c r="H927" s="4"/>
      <c r="I927" s="4"/>
      <c r="J927" s="4"/>
      <c r="K927" s="4"/>
      <c r="L927" s="4"/>
      <c r="N927" s="4"/>
      <c r="O927" s="4"/>
      <c r="P927" s="4"/>
      <c r="Q927" s="4"/>
      <c r="R927" s="4"/>
    </row>
    <row r="928" spans="1:18" ht="16.5" customHeight="1">
      <c r="A928" s="4"/>
      <c r="B928" s="4"/>
      <c r="C928" s="34"/>
      <c r="D928" s="4"/>
      <c r="E928" s="4"/>
      <c r="F928" s="4"/>
      <c r="G928" s="4"/>
      <c r="H928" s="4"/>
      <c r="I928" s="4"/>
      <c r="J928" s="4"/>
      <c r="K928" s="4"/>
      <c r="L928" s="4"/>
      <c r="N928" s="4"/>
      <c r="O928" s="4"/>
      <c r="P928" s="4"/>
      <c r="Q928" s="4"/>
      <c r="R928" s="4"/>
    </row>
    <row r="929" spans="1:18" ht="16.5" customHeight="1">
      <c r="A929" s="4"/>
      <c r="B929" s="4"/>
      <c r="C929" s="34"/>
      <c r="D929" s="4"/>
      <c r="E929" s="4"/>
      <c r="F929" s="4"/>
      <c r="G929" s="4"/>
      <c r="H929" s="4"/>
      <c r="I929" s="4"/>
      <c r="J929" s="4"/>
      <c r="K929" s="4"/>
      <c r="L929" s="4"/>
      <c r="N929" s="4"/>
      <c r="O929" s="4"/>
      <c r="P929" s="4"/>
      <c r="Q929" s="4"/>
      <c r="R929" s="4"/>
    </row>
    <row r="930" spans="1:18" ht="16.5" customHeight="1">
      <c r="A930" s="4"/>
      <c r="B930" s="4"/>
      <c r="C930" s="34"/>
      <c r="D930" s="4"/>
      <c r="E930" s="4"/>
      <c r="F930" s="4"/>
      <c r="G930" s="4"/>
      <c r="H930" s="4"/>
      <c r="I930" s="4"/>
      <c r="J930" s="4"/>
      <c r="K930" s="4"/>
      <c r="L930" s="4"/>
      <c r="N930" s="4"/>
      <c r="O930" s="4"/>
      <c r="P930" s="4"/>
      <c r="Q930" s="4"/>
      <c r="R930" s="4"/>
    </row>
    <row r="931" spans="1:18" ht="16.5" customHeight="1">
      <c r="A931" s="4"/>
      <c r="B931" s="4"/>
      <c r="C931" s="34"/>
      <c r="D931" s="4"/>
      <c r="E931" s="4"/>
      <c r="F931" s="4"/>
      <c r="G931" s="4"/>
      <c r="H931" s="4"/>
      <c r="I931" s="4"/>
      <c r="J931" s="4"/>
      <c r="K931" s="4"/>
      <c r="L931" s="4"/>
      <c r="N931" s="4"/>
      <c r="O931" s="4"/>
      <c r="P931" s="4"/>
      <c r="Q931" s="4"/>
      <c r="R931" s="4"/>
    </row>
    <row r="932" spans="1:18" ht="16.5" customHeight="1">
      <c r="A932" s="4"/>
      <c r="B932" s="4"/>
      <c r="C932" s="34"/>
      <c r="D932" s="4"/>
      <c r="E932" s="4"/>
      <c r="F932" s="4"/>
      <c r="G932" s="4"/>
      <c r="H932" s="4"/>
      <c r="I932" s="4"/>
      <c r="J932" s="4"/>
      <c r="K932" s="4"/>
      <c r="L932" s="4"/>
      <c r="N932" s="4"/>
      <c r="O932" s="4"/>
      <c r="P932" s="4"/>
      <c r="Q932" s="4"/>
      <c r="R932" s="4"/>
    </row>
    <row r="933" spans="1:18" ht="16.5" customHeight="1">
      <c r="A933" s="4"/>
      <c r="B933" s="4"/>
      <c r="C933" s="34"/>
      <c r="D933" s="4"/>
      <c r="E933" s="4"/>
      <c r="F933" s="4"/>
      <c r="G933" s="4"/>
      <c r="H933" s="4"/>
      <c r="I933" s="4"/>
      <c r="J933" s="4"/>
      <c r="K933" s="4"/>
      <c r="L933" s="4"/>
      <c r="N933" s="4"/>
      <c r="O933" s="4"/>
      <c r="P933" s="4"/>
      <c r="Q933" s="4"/>
      <c r="R933" s="4"/>
    </row>
    <row r="934" spans="1:18" ht="16.5" customHeight="1">
      <c r="A934" s="4"/>
      <c r="B934" s="4"/>
      <c r="C934" s="34"/>
      <c r="D934" s="4"/>
      <c r="E934" s="4"/>
      <c r="F934" s="4"/>
      <c r="G934" s="4"/>
      <c r="H934" s="4"/>
      <c r="I934" s="4"/>
      <c r="J934" s="4"/>
      <c r="K934" s="4"/>
      <c r="L934" s="4"/>
      <c r="N934" s="4"/>
      <c r="O934" s="4"/>
      <c r="P934" s="4"/>
      <c r="Q934" s="4"/>
      <c r="R934" s="4"/>
    </row>
    <row r="935" spans="1:18" ht="16.5" customHeight="1">
      <c r="A935" s="4"/>
      <c r="B935" s="4"/>
      <c r="C935" s="34"/>
      <c r="D935" s="4"/>
      <c r="E935" s="4"/>
      <c r="F935" s="4"/>
      <c r="G935" s="4"/>
      <c r="H935" s="4"/>
      <c r="I935" s="4"/>
      <c r="J935" s="4"/>
      <c r="K935" s="4"/>
      <c r="L935" s="4"/>
      <c r="N935" s="4"/>
      <c r="O935" s="4"/>
      <c r="P935" s="4"/>
      <c r="Q935" s="4"/>
      <c r="R935" s="4"/>
    </row>
    <row r="936" spans="1:18" ht="16.5" customHeight="1">
      <c r="A936" s="4"/>
      <c r="B936" s="4"/>
      <c r="C936" s="34"/>
      <c r="D936" s="4"/>
      <c r="E936" s="4"/>
      <c r="F936" s="4"/>
      <c r="G936" s="4"/>
      <c r="H936" s="4"/>
      <c r="I936" s="4"/>
      <c r="J936" s="4"/>
      <c r="K936" s="4"/>
      <c r="L936" s="4"/>
      <c r="N936" s="4"/>
      <c r="O936" s="4"/>
      <c r="P936" s="4"/>
      <c r="Q936" s="4"/>
      <c r="R936" s="4"/>
    </row>
    <row r="937" spans="1:18" ht="16.5" customHeight="1">
      <c r="A937" s="4"/>
      <c r="B937" s="4"/>
      <c r="C937" s="34"/>
      <c r="D937" s="4"/>
      <c r="E937" s="4"/>
      <c r="F937" s="4"/>
      <c r="G937" s="4"/>
      <c r="H937" s="4"/>
      <c r="I937" s="4"/>
      <c r="J937" s="4"/>
      <c r="K937" s="4"/>
      <c r="L937" s="4"/>
      <c r="N937" s="4"/>
      <c r="O937" s="4"/>
      <c r="P937" s="4"/>
      <c r="Q937" s="4"/>
      <c r="R937" s="4"/>
    </row>
    <row r="938" spans="1:18" ht="16.5" customHeight="1">
      <c r="A938" s="4"/>
      <c r="B938" s="4"/>
      <c r="C938" s="34"/>
      <c r="D938" s="4"/>
      <c r="E938" s="4"/>
      <c r="F938" s="4"/>
      <c r="G938" s="4"/>
      <c r="H938" s="4"/>
      <c r="I938" s="4"/>
      <c r="J938" s="4"/>
      <c r="K938" s="4"/>
      <c r="L938" s="4"/>
      <c r="N938" s="4"/>
      <c r="O938" s="4"/>
      <c r="P938" s="4"/>
      <c r="Q938" s="4"/>
      <c r="R938" s="4"/>
    </row>
    <row r="939" spans="1:18" ht="16.5" customHeight="1">
      <c r="A939" s="4"/>
      <c r="B939" s="4"/>
      <c r="C939" s="34"/>
      <c r="D939" s="4"/>
      <c r="E939" s="4"/>
      <c r="F939" s="4"/>
      <c r="G939" s="4"/>
      <c r="H939" s="4"/>
      <c r="I939" s="4"/>
      <c r="J939" s="4"/>
      <c r="K939" s="4"/>
      <c r="L939" s="4"/>
      <c r="N939" s="4"/>
      <c r="O939" s="4"/>
      <c r="P939" s="4"/>
      <c r="Q939" s="4"/>
      <c r="R939" s="4"/>
    </row>
    <row r="940" spans="1:18" ht="16.5" customHeight="1">
      <c r="A940" s="4"/>
      <c r="B940" s="4"/>
      <c r="C940" s="34"/>
      <c r="D940" s="4"/>
      <c r="E940" s="4"/>
      <c r="F940" s="4"/>
      <c r="G940" s="4"/>
      <c r="H940" s="4"/>
      <c r="I940" s="4"/>
      <c r="J940" s="4"/>
      <c r="K940" s="4"/>
      <c r="L940" s="4"/>
      <c r="N940" s="4"/>
      <c r="O940" s="4"/>
      <c r="P940" s="4"/>
      <c r="Q940" s="4"/>
      <c r="R940" s="4"/>
    </row>
    <row r="941" spans="1:18" ht="16.5" customHeight="1">
      <c r="A941" s="4"/>
      <c r="B941" s="4"/>
      <c r="C941" s="34"/>
      <c r="D941" s="4"/>
      <c r="E941" s="4"/>
      <c r="F941" s="4"/>
      <c r="G941" s="4"/>
      <c r="H941" s="4"/>
      <c r="I941" s="4"/>
      <c r="J941" s="4"/>
      <c r="K941" s="4"/>
      <c r="L941" s="4"/>
      <c r="N941" s="4"/>
      <c r="O941" s="4"/>
      <c r="P941" s="4"/>
      <c r="Q941" s="4"/>
      <c r="R941" s="4"/>
    </row>
    <row r="942" spans="1:18" ht="16.5" customHeight="1">
      <c r="A942" s="4"/>
      <c r="B942" s="4"/>
      <c r="C942" s="34"/>
      <c r="D942" s="4"/>
      <c r="E942" s="4"/>
      <c r="F942" s="4"/>
      <c r="G942" s="4"/>
      <c r="H942" s="4"/>
      <c r="I942" s="4"/>
      <c r="J942" s="4"/>
      <c r="K942" s="4"/>
      <c r="L942" s="4"/>
      <c r="N942" s="4"/>
      <c r="O942" s="4"/>
      <c r="P942" s="4"/>
      <c r="Q942" s="4"/>
      <c r="R942" s="4"/>
    </row>
    <row r="943" spans="1:18" ht="16.5" customHeight="1">
      <c r="A943" s="4"/>
      <c r="B943" s="4"/>
      <c r="C943" s="34"/>
      <c r="D943" s="4"/>
      <c r="E943" s="4"/>
      <c r="F943" s="4"/>
      <c r="G943" s="4"/>
      <c r="H943" s="4"/>
      <c r="I943" s="4"/>
      <c r="J943" s="4"/>
      <c r="K943" s="4"/>
      <c r="L943" s="4"/>
      <c r="N943" s="4"/>
      <c r="O943" s="4"/>
      <c r="P943" s="4"/>
      <c r="Q943" s="4"/>
      <c r="R943" s="4"/>
    </row>
    <row r="944" spans="1:18" ht="16.5" customHeight="1">
      <c r="A944" s="4"/>
      <c r="B944" s="4"/>
      <c r="C944" s="34"/>
      <c r="D944" s="4"/>
      <c r="E944" s="4"/>
      <c r="F944" s="4"/>
      <c r="G944" s="4"/>
      <c r="H944" s="4"/>
      <c r="I944" s="4"/>
      <c r="J944" s="4"/>
      <c r="K944" s="4"/>
      <c r="L944" s="4"/>
      <c r="N944" s="4"/>
      <c r="O944" s="4"/>
      <c r="P944" s="4"/>
      <c r="Q944" s="4"/>
      <c r="R944" s="4"/>
    </row>
    <row r="945" spans="1:18" ht="16.5" customHeight="1">
      <c r="A945" s="4"/>
      <c r="B945" s="4"/>
      <c r="C945" s="34"/>
      <c r="D945" s="4"/>
      <c r="E945" s="4"/>
      <c r="F945" s="4"/>
      <c r="G945" s="4"/>
      <c r="H945" s="4"/>
      <c r="I945" s="4"/>
      <c r="J945" s="4"/>
      <c r="K945" s="4"/>
      <c r="L945" s="4"/>
      <c r="N945" s="4"/>
      <c r="O945" s="4"/>
      <c r="P945" s="4"/>
      <c r="Q945" s="4"/>
      <c r="R945" s="4"/>
    </row>
    <row r="946" spans="1:18" ht="16.5" customHeight="1">
      <c r="A946" s="4"/>
      <c r="B946" s="4"/>
      <c r="C946" s="34"/>
      <c r="D946" s="4"/>
      <c r="E946" s="4"/>
      <c r="F946" s="4"/>
      <c r="G946" s="4"/>
      <c r="H946" s="4"/>
      <c r="I946" s="4"/>
      <c r="J946" s="4"/>
      <c r="K946" s="4"/>
      <c r="L946" s="4"/>
      <c r="N946" s="4"/>
      <c r="O946" s="4"/>
      <c r="P946" s="4"/>
      <c r="Q946" s="4"/>
      <c r="R946" s="4"/>
    </row>
    <row r="947" spans="1:18" ht="16.5" customHeight="1">
      <c r="A947" s="4"/>
      <c r="B947" s="4"/>
      <c r="C947" s="34"/>
      <c r="D947" s="4"/>
      <c r="E947" s="4"/>
      <c r="F947" s="4"/>
      <c r="G947" s="4"/>
      <c r="H947" s="4"/>
      <c r="I947" s="4"/>
      <c r="J947" s="4"/>
      <c r="K947" s="4"/>
      <c r="L947" s="4"/>
      <c r="N947" s="4"/>
      <c r="O947" s="4"/>
      <c r="P947" s="4"/>
      <c r="Q947" s="4"/>
      <c r="R947" s="4"/>
    </row>
    <row r="948" spans="1:18" ht="16.5" customHeight="1">
      <c r="A948" s="4"/>
      <c r="B948" s="4"/>
      <c r="C948" s="34"/>
      <c r="D948" s="4"/>
      <c r="E948" s="4"/>
      <c r="F948" s="4"/>
      <c r="G948" s="4"/>
      <c r="H948" s="4"/>
      <c r="I948" s="4"/>
      <c r="J948" s="4"/>
      <c r="K948" s="4"/>
      <c r="L948" s="4"/>
      <c r="N948" s="4"/>
      <c r="O948" s="4"/>
      <c r="P948" s="4"/>
      <c r="Q948" s="4"/>
      <c r="R948" s="4"/>
    </row>
    <row r="949" spans="1:18" ht="16.5" customHeight="1">
      <c r="A949" s="4"/>
      <c r="B949" s="4"/>
      <c r="C949" s="34"/>
      <c r="D949" s="4"/>
      <c r="E949" s="4"/>
      <c r="F949" s="4"/>
      <c r="G949" s="4"/>
      <c r="H949" s="4"/>
      <c r="I949" s="4"/>
      <c r="J949" s="4"/>
      <c r="K949" s="4"/>
      <c r="L949" s="4"/>
      <c r="N949" s="4"/>
      <c r="O949" s="4"/>
      <c r="P949" s="4"/>
      <c r="Q949" s="4"/>
      <c r="R949" s="4"/>
    </row>
    <row r="950" spans="1:18" ht="16.5" customHeight="1">
      <c r="A950" s="4"/>
      <c r="B950" s="4"/>
      <c r="C950" s="34"/>
      <c r="D950" s="4"/>
      <c r="E950" s="4"/>
      <c r="F950" s="4"/>
      <c r="G950" s="4"/>
      <c r="H950" s="4"/>
      <c r="I950" s="4"/>
      <c r="J950" s="4"/>
      <c r="K950" s="4"/>
      <c r="L950" s="4"/>
      <c r="N950" s="4"/>
      <c r="O950" s="4"/>
      <c r="P950" s="4"/>
      <c r="Q950" s="4"/>
      <c r="R950" s="4"/>
    </row>
    <row r="951" spans="1:18" ht="16.5" customHeight="1">
      <c r="A951" s="4"/>
      <c r="B951" s="4"/>
      <c r="C951" s="34"/>
      <c r="D951" s="4"/>
      <c r="E951" s="4"/>
      <c r="F951" s="4"/>
      <c r="G951" s="4"/>
      <c r="H951" s="4"/>
      <c r="I951" s="4"/>
      <c r="J951" s="4"/>
      <c r="K951" s="4"/>
      <c r="L951" s="4"/>
      <c r="N951" s="4"/>
      <c r="O951" s="4"/>
      <c r="P951" s="4"/>
      <c r="Q951" s="4"/>
      <c r="R951" s="4"/>
    </row>
    <row r="952" spans="1:18" ht="16.5" customHeight="1">
      <c r="A952" s="4"/>
      <c r="B952" s="4"/>
      <c r="C952" s="34"/>
      <c r="D952" s="4"/>
      <c r="E952" s="4"/>
      <c r="F952" s="4"/>
      <c r="G952" s="4"/>
      <c r="H952" s="4"/>
      <c r="I952" s="4"/>
      <c r="J952" s="4"/>
      <c r="K952" s="4"/>
      <c r="L952" s="4"/>
      <c r="N952" s="4"/>
      <c r="O952" s="4"/>
      <c r="P952" s="4"/>
      <c r="Q952" s="4"/>
      <c r="R952" s="4"/>
    </row>
    <row r="953" spans="1:18" ht="16.5" customHeight="1">
      <c r="A953" s="4"/>
      <c r="B953" s="4"/>
      <c r="C953" s="34"/>
      <c r="D953" s="4"/>
      <c r="E953" s="4"/>
      <c r="F953" s="4"/>
      <c r="G953" s="4"/>
      <c r="H953" s="4"/>
      <c r="I953" s="4"/>
      <c r="J953" s="4"/>
      <c r="K953" s="4"/>
      <c r="L953" s="4"/>
      <c r="N953" s="4"/>
      <c r="O953" s="4"/>
      <c r="P953" s="4"/>
      <c r="Q953" s="4"/>
      <c r="R953" s="4"/>
    </row>
    <row r="954" spans="1:18" ht="16.5" customHeight="1">
      <c r="A954" s="4"/>
      <c r="B954" s="4"/>
      <c r="C954" s="34"/>
      <c r="D954" s="4"/>
      <c r="E954" s="4"/>
      <c r="F954" s="4"/>
      <c r="G954" s="4"/>
      <c r="H954" s="4"/>
      <c r="I954" s="4"/>
      <c r="J954" s="4"/>
      <c r="K954" s="4"/>
      <c r="L954" s="4"/>
      <c r="N954" s="4"/>
      <c r="O954" s="4"/>
      <c r="P954" s="4"/>
      <c r="Q954" s="4"/>
      <c r="R954" s="4"/>
    </row>
    <row r="955" spans="1:18" ht="16.5" customHeight="1">
      <c r="A955" s="4"/>
      <c r="B955" s="4"/>
      <c r="C955" s="34"/>
      <c r="D955" s="4"/>
      <c r="E955" s="4"/>
      <c r="F955" s="4"/>
      <c r="G955" s="4"/>
      <c r="H955" s="4"/>
      <c r="I955" s="4"/>
      <c r="J955" s="4"/>
      <c r="K955" s="4"/>
      <c r="L955" s="4"/>
      <c r="N955" s="4"/>
      <c r="O955" s="4"/>
      <c r="P955" s="4"/>
      <c r="Q955" s="4"/>
      <c r="R955" s="4"/>
    </row>
    <row r="956" spans="1:18" ht="16.5" customHeight="1">
      <c r="A956" s="4"/>
      <c r="B956" s="4"/>
      <c r="C956" s="34"/>
      <c r="D956" s="4"/>
      <c r="E956" s="4"/>
      <c r="F956" s="4"/>
      <c r="G956" s="4"/>
      <c r="H956" s="4"/>
      <c r="I956" s="4"/>
      <c r="J956" s="4"/>
      <c r="K956" s="4"/>
      <c r="L956" s="4"/>
      <c r="N956" s="4"/>
      <c r="O956" s="4"/>
      <c r="P956" s="4"/>
      <c r="Q956" s="4"/>
      <c r="R956" s="4"/>
    </row>
    <row r="957" spans="1:18" ht="16.5" customHeight="1">
      <c r="A957" s="4"/>
      <c r="B957" s="4"/>
      <c r="C957" s="34"/>
      <c r="D957" s="4"/>
      <c r="E957" s="4"/>
      <c r="F957" s="4"/>
      <c r="G957" s="4"/>
      <c r="H957" s="4"/>
      <c r="I957" s="4"/>
      <c r="J957" s="4"/>
      <c r="K957" s="4"/>
      <c r="L957" s="4"/>
      <c r="N957" s="4"/>
      <c r="O957" s="4"/>
      <c r="P957" s="4"/>
      <c r="Q957" s="4"/>
      <c r="R957" s="4"/>
    </row>
    <row r="958" spans="1:18" ht="16.5" customHeight="1">
      <c r="A958" s="4"/>
      <c r="B958" s="4"/>
      <c r="C958" s="34"/>
      <c r="D958" s="4"/>
      <c r="E958" s="4"/>
      <c r="F958" s="4"/>
      <c r="G958" s="4"/>
      <c r="H958" s="4"/>
      <c r="I958" s="4"/>
      <c r="J958" s="4"/>
      <c r="K958" s="4"/>
      <c r="L958" s="4"/>
      <c r="N958" s="4"/>
      <c r="O958" s="4"/>
      <c r="P958" s="4"/>
      <c r="Q958" s="4"/>
      <c r="R958" s="4"/>
    </row>
    <row r="959" spans="1:18" ht="16.5" customHeight="1">
      <c r="A959" s="4"/>
      <c r="B959" s="4"/>
      <c r="C959" s="34"/>
      <c r="D959" s="4"/>
      <c r="E959" s="4"/>
      <c r="F959" s="4"/>
      <c r="G959" s="4"/>
      <c r="H959" s="4"/>
      <c r="I959" s="4"/>
      <c r="J959" s="4"/>
      <c r="K959" s="4"/>
      <c r="L959" s="4"/>
      <c r="N959" s="4"/>
      <c r="O959" s="4"/>
      <c r="P959" s="4"/>
      <c r="Q959" s="4"/>
      <c r="R959" s="4"/>
    </row>
    <row r="960" spans="1:18" ht="16.5" customHeight="1">
      <c r="A960" s="4"/>
      <c r="B960" s="4"/>
      <c r="C960" s="34"/>
      <c r="D960" s="4"/>
      <c r="E960" s="4"/>
      <c r="F960" s="4"/>
      <c r="G960" s="4"/>
      <c r="H960" s="4"/>
      <c r="I960" s="4"/>
      <c r="J960" s="4"/>
      <c r="K960" s="4"/>
      <c r="L960" s="4"/>
      <c r="N960" s="4"/>
      <c r="O960" s="4"/>
      <c r="P960" s="4"/>
      <c r="Q960" s="4"/>
      <c r="R960" s="4"/>
    </row>
    <row r="961" spans="1:18" ht="16.5" customHeight="1">
      <c r="A961" s="4"/>
      <c r="B961" s="4"/>
      <c r="C961" s="34"/>
      <c r="D961" s="4"/>
      <c r="E961" s="4"/>
      <c r="F961" s="4"/>
      <c r="G961" s="4"/>
      <c r="H961" s="4"/>
      <c r="I961" s="4"/>
      <c r="J961" s="4"/>
      <c r="K961" s="4"/>
      <c r="L961" s="4"/>
      <c r="N961" s="4"/>
      <c r="O961" s="4"/>
      <c r="P961" s="4"/>
      <c r="Q961" s="4"/>
      <c r="R961" s="4"/>
    </row>
    <row r="962" spans="1:18" ht="16.5" customHeight="1">
      <c r="A962" s="4"/>
      <c r="B962" s="4"/>
      <c r="C962" s="34"/>
      <c r="D962" s="4"/>
      <c r="E962" s="4"/>
      <c r="F962" s="4"/>
      <c r="G962" s="4"/>
      <c r="H962" s="4"/>
      <c r="I962" s="4"/>
      <c r="J962" s="4"/>
      <c r="K962" s="4"/>
      <c r="L962" s="4"/>
      <c r="N962" s="4"/>
      <c r="O962" s="4"/>
      <c r="P962" s="4"/>
      <c r="Q962" s="4"/>
      <c r="R962" s="4"/>
    </row>
    <row r="963" spans="1:18" ht="16.5" customHeight="1">
      <c r="A963" s="4"/>
      <c r="B963" s="4"/>
      <c r="C963" s="34"/>
      <c r="D963" s="4"/>
      <c r="E963" s="4"/>
      <c r="F963" s="4"/>
      <c r="G963" s="4"/>
      <c r="H963" s="4"/>
      <c r="I963" s="4"/>
      <c r="J963" s="4"/>
      <c r="K963" s="4"/>
      <c r="L963" s="4"/>
      <c r="N963" s="4"/>
      <c r="O963" s="4"/>
      <c r="P963" s="4"/>
      <c r="Q963" s="4"/>
      <c r="R963" s="4"/>
    </row>
    <row r="964" spans="1:18" ht="16.5" customHeight="1">
      <c r="A964" s="4"/>
      <c r="B964" s="4"/>
      <c r="C964" s="34"/>
      <c r="D964" s="4"/>
      <c r="E964" s="4"/>
      <c r="F964" s="4"/>
      <c r="G964" s="4"/>
      <c r="H964" s="4"/>
      <c r="I964" s="4"/>
      <c r="J964" s="4"/>
      <c r="K964" s="4"/>
      <c r="L964" s="4"/>
      <c r="N964" s="4"/>
      <c r="O964" s="4"/>
      <c r="P964" s="4"/>
      <c r="Q964" s="4"/>
      <c r="R964" s="4"/>
    </row>
    <row r="965" spans="1:18" ht="16.5" customHeight="1">
      <c r="A965" s="4"/>
      <c r="B965" s="4"/>
      <c r="C965" s="34"/>
      <c r="D965" s="4"/>
      <c r="E965" s="4"/>
      <c r="F965" s="4"/>
      <c r="G965" s="4"/>
      <c r="H965" s="4"/>
      <c r="I965" s="4"/>
      <c r="J965" s="4"/>
      <c r="K965" s="4"/>
      <c r="L965" s="4"/>
      <c r="N965" s="4"/>
      <c r="O965" s="4"/>
      <c r="P965" s="4"/>
      <c r="Q965" s="4"/>
      <c r="R965" s="4"/>
    </row>
    <row r="966" spans="1:18" ht="16.5" customHeight="1">
      <c r="A966" s="4"/>
      <c r="B966" s="4"/>
      <c r="C966" s="34"/>
      <c r="D966" s="4"/>
      <c r="E966" s="4"/>
      <c r="F966" s="4"/>
      <c r="G966" s="4"/>
      <c r="H966" s="4"/>
      <c r="I966" s="4"/>
      <c r="J966" s="4"/>
      <c r="K966" s="4"/>
      <c r="L966" s="4"/>
      <c r="N966" s="4"/>
      <c r="O966" s="4"/>
      <c r="P966" s="4"/>
      <c r="Q966" s="4"/>
      <c r="R966" s="4"/>
    </row>
    <row r="967" spans="1:18" ht="16.5" customHeight="1">
      <c r="A967" s="4"/>
      <c r="B967" s="4"/>
      <c r="C967" s="34"/>
      <c r="D967" s="4"/>
      <c r="E967" s="4"/>
      <c r="F967" s="4"/>
      <c r="G967" s="4"/>
      <c r="H967" s="4"/>
      <c r="I967" s="4"/>
      <c r="J967" s="4"/>
      <c r="K967" s="4"/>
      <c r="L967" s="4"/>
      <c r="N967" s="4"/>
      <c r="O967" s="4"/>
      <c r="P967" s="4"/>
      <c r="Q967" s="4"/>
      <c r="R967" s="4"/>
    </row>
    <row r="968" spans="1:18" ht="16.5" customHeight="1">
      <c r="A968" s="4"/>
      <c r="B968" s="4"/>
      <c r="C968" s="34"/>
      <c r="D968" s="4"/>
      <c r="E968" s="4"/>
      <c r="F968" s="4"/>
      <c r="G968" s="4"/>
      <c r="H968" s="4"/>
      <c r="I968" s="4"/>
      <c r="J968" s="4"/>
      <c r="K968" s="4"/>
      <c r="L968" s="4"/>
      <c r="N968" s="4"/>
      <c r="O968" s="4"/>
      <c r="P968" s="4"/>
      <c r="Q968" s="4"/>
      <c r="R968" s="4"/>
    </row>
    <row r="969" spans="1:18" ht="16.5" customHeight="1">
      <c r="A969" s="4"/>
      <c r="B969" s="4"/>
      <c r="C969" s="34"/>
      <c r="D969" s="4"/>
      <c r="E969" s="4"/>
      <c r="F969" s="4"/>
      <c r="G969" s="4"/>
      <c r="H969" s="4"/>
      <c r="I969" s="4"/>
      <c r="J969" s="4"/>
      <c r="K969" s="4"/>
      <c r="L969" s="4"/>
      <c r="N969" s="4"/>
      <c r="O969" s="4"/>
      <c r="P969" s="4"/>
      <c r="Q969" s="4"/>
      <c r="R969" s="4"/>
    </row>
    <row r="970" spans="1:18" ht="16.5" customHeight="1">
      <c r="A970" s="4"/>
      <c r="B970" s="4"/>
      <c r="C970" s="34"/>
      <c r="D970" s="4"/>
      <c r="E970" s="4"/>
      <c r="F970" s="4"/>
      <c r="G970" s="4"/>
      <c r="H970" s="4"/>
      <c r="I970" s="4"/>
      <c r="J970" s="4"/>
      <c r="K970" s="4"/>
      <c r="L970" s="4"/>
      <c r="N970" s="4"/>
      <c r="O970" s="4"/>
      <c r="P970" s="4"/>
      <c r="Q970" s="4"/>
      <c r="R970" s="4"/>
    </row>
    <row r="971" spans="1:18" ht="16.5" customHeight="1">
      <c r="A971" s="4"/>
      <c r="B971" s="4"/>
      <c r="C971" s="34"/>
      <c r="D971" s="4"/>
      <c r="E971" s="4"/>
      <c r="F971" s="4"/>
      <c r="G971" s="4"/>
      <c r="H971" s="4"/>
      <c r="I971" s="4"/>
      <c r="J971" s="4"/>
      <c r="K971" s="4"/>
      <c r="L971" s="4"/>
      <c r="N971" s="4"/>
      <c r="O971" s="4"/>
      <c r="P971" s="4"/>
      <c r="Q971" s="4"/>
      <c r="R971" s="4"/>
    </row>
    <row r="972" spans="1:18" ht="16.5" customHeight="1">
      <c r="A972" s="4"/>
      <c r="B972" s="4"/>
      <c r="C972" s="34"/>
      <c r="D972" s="4"/>
      <c r="E972" s="4"/>
      <c r="F972" s="4"/>
      <c r="G972" s="4"/>
      <c r="H972" s="4"/>
      <c r="I972" s="4"/>
      <c r="J972" s="4"/>
      <c r="K972" s="4"/>
      <c r="L972" s="4"/>
      <c r="N972" s="4"/>
      <c r="O972" s="4"/>
      <c r="P972" s="4"/>
      <c r="Q972" s="4"/>
      <c r="R972" s="4"/>
    </row>
    <row r="973" spans="1:18" ht="16.5" customHeight="1">
      <c r="A973" s="4"/>
      <c r="B973" s="4"/>
      <c r="C973" s="34"/>
      <c r="D973" s="4"/>
      <c r="E973" s="4"/>
      <c r="F973" s="4"/>
      <c r="G973" s="4"/>
      <c r="H973" s="4"/>
      <c r="I973" s="4"/>
      <c r="J973" s="4"/>
      <c r="K973" s="4"/>
      <c r="L973" s="4"/>
      <c r="N973" s="4"/>
      <c r="O973" s="4"/>
      <c r="P973" s="4"/>
      <c r="Q973" s="4"/>
      <c r="R973" s="4"/>
    </row>
    <row r="974" spans="1:18" ht="16.5" customHeight="1">
      <c r="A974" s="4"/>
      <c r="B974" s="4"/>
      <c r="C974" s="34"/>
      <c r="D974" s="4"/>
      <c r="E974" s="4"/>
      <c r="F974" s="4"/>
      <c r="G974" s="4"/>
      <c r="H974" s="4"/>
      <c r="I974" s="4"/>
      <c r="J974" s="4"/>
      <c r="K974" s="4"/>
      <c r="L974" s="4"/>
      <c r="N974" s="4"/>
      <c r="O974" s="4"/>
      <c r="P974" s="4"/>
      <c r="Q974" s="4"/>
      <c r="R974" s="4"/>
    </row>
    <row r="975" spans="1:18" ht="16.5" customHeight="1">
      <c r="A975" s="4"/>
      <c r="B975" s="4"/>
      <c r="C975" s="34"/>
      <c r="D975" s="4"/>
      <c r="E975" s="4"/>
      <c r="F975" s="4"/>
      <c r="G975" s="4"/>
      <c r="H975" s="4"/>
      <c r="I975" s="4"/>
      <c r="J975" s="4"/>
      <c r="K975" s="4"/>
      <c r="L975" s="4"/>
      <c r="N975" s="4"/>
      <c r="O975" s="4"/>
      <c r="P975" s="4"/>
      <c r="Q975" s="4"/>
      <c r="R975" s="4"/>
    </row>
    <row r="976" spans="1:18" ht="16.5" customHeight="1">
      <c r="A976" s="4"/>
      <c r="B976" s="4"/>
      <c r="C976" s="34"/>
      <c r="D976" s="4"/>
      <c r="E976" s="4"/>
      <c r="F976" s="4"/>
      <c r="G976" s="4"/>
      <c r="H976" s="4"/>
      <c r="I976" s="4"/>
      <c r="J976" s="4"/>
      <c r="K976" s="4"/>
      <c r="L976" s="4"/>
      <c r="N976" s="4"/>
      <c r="O976" s="4"/>
      <c r="P976" s="4"/>
      <c r="Q976" s="4"/>
      <c r="R976" s="4"/>
    </row>
    <row r="977" spans="1:18" ht="16.5" customHeight="1">
      <c r="A977" s="4"/>
      <c r="B977" s="4"/>
      <c r="C977" s="34"/>
      <c r="D977" s="4"/>
      <c r="E977" s="4"/>
      <c r="F977" s="4"/>
      <c r="G977" s="4"/>
      <c r="H977" s="4"/>
      <c r="I977" s="4"/>
      <c r="J977" s="4"/>
      <c r="K977" s="4"/>
      <c r="L977" s="4"/>
      <c r="N977" s="4"/>
      <c r="O977" s="4"/>
      <c r="P977" s="4"/>
      <c r="Q977" s="4"/>
      <c r="R977" s="4"/>
    </row>
    <row r="978" spans="1:18" ht="16.5" customHeight="1">
      <c r="A978" s="4"/>
      <c r="B978" s="4"/>
      <c r="C978" s="34"/>
      <c r="D978" s="4"/>
      <c r="E978" s="4"/>
      <c r="F978" s="4"/>
      <c r="G978" s="4"/>
      <c r="H978" s="4"/>
      <c r="I978" s="4"/>
      <c r="J978" s="4"/>
      <c r="K978" s="4"/>
      <c r="L978" s="4"/>
      <c r="N978" s="4"/>
      <c r="O978" s="4"/>
      <c r="P978" s="4"/>
      <c r="Q978" s="4"/>
      <c r="R978" s="4"/>
    </row>
    <row r="979" spans="1:18" ht="16.5" customHeight="1">
      <c r="A979" s="4"/>
      <c r="B979" s="4"/>
      <c r="C979" s="34"/>
      <c r="D979" s="4"/>
      <c r="E979" s="4"/>
      <c r="F979" s="4"/>
      <c r="G979" s="4"/>
      <c r="H979" s="4"/>
      <c r="I979" s="4"/>
      <c r="J979" s="4"/>
      <c r="K979" s="4"/>
      <c r="L979" s="4"/>
      <c r="N979" s="4"/>
      <c r="O979" s="4"/>
      <c r="P979" s="4"/>
      <c r="Q979" s="4"/>
      <c r="R979" s="4"/>
    </row>
    <row r="980" spans="1:18" ht="16.5" customHeight="1">
      <c r="A980" s="4"/>
      <c r="B980" s="4"/>
      <c r="C980" s="34"/>
      <c r="D980" s="4"/>
      <c r="E980" s="4"/>
      <c r="F980" s="4"/>
      <c r="G980" s="4"/>
      <c r="H980" s="4"/>
      <c r="I980" s="4"/>
      <c r="J980" s="4"/>
      <c r="K980" s="4"/>
      <c r="L980" s="4"/>
      <c r="N980" s="4"/>
      <c r="O980" s="4"/>
      <c r="P980" s="4"/>
      <c r="Q980" s="4"/>
      <c r="R980" s="4"/>
    </row>
    <row r="981" spans="1:18" ht="16.5" customHeight="1">
      <c r="A981" s="4"/>
      <c r="B981" s="4"/>
      <c r="C981" s="34"/>
      <c r="D981" s="4"/>
      <c r="E981" s="4"/>
      <c r="F981" s="4"/>
      <c r="G981" s="4"/>
      <c r="H981" s="4"/>
      <c r="I981" s="4"/>
      <c r="J981" s="4"/>
      <c r="K981" s="4"/>
      <c r="L981" s="4"/>
      <c r="N981" s="4"/>
      <c r="O981" s="4"/>
      <c r="P981" s="4"/>
      <c r="Q981" s="4"/>
      <c r="R981" s="4"/>
    </row>
    <row r="982" spans="1:18" ht="16.5" customHeight="1">
      <c r="A982" s="4"/>
      <c r="B982" s="4"/>
      <c r="C982" s="34"/>
      <c r="D982" s="4"/>
      <c r="E982" s="4"/>
      <c r="F982" s="4"/>
      <c r="G982" s="4"/>
      <c r="H982" s="4"/>
      <c r="I982" s="4"/>
      <c r="J982" s="4"/>
      <c r="K982" s="4"/>
      <c r="L982" s="4"/>
      <c r="N982" s="4"/>
      <c r="O982" s="4"/>
      <c r="P982" s="4"/>
      <c r="Q982" s="4"/>
      <c r="R982" s="4"/>
    </row>
    <row r="983" spans="1:18" ht="16.5" customHeight="1">
      <c r="A983" s="4"/>
      <c r="B983" s="4"/>
      <c r="C983" s="34"/>
      <c r="D983" s="4"/>
      <c r="E983" s="4"/>
      <c r="F983" s="4"/>
      <c r="G983" s="4"/>
      <c r="H983" s="4"/>
      <c r="I983" s="4"/>
      <c r="J983" s="4"/>
      <c r="K983" s="4"/>
      <c r="L983" s="4"/>
      <c r="N983" s="4"/>
      <c r="O983" s="4"/>
      <c r="P983" s="4"/>
      <c r="Q983" s="4"/>
      <c r="R983" s="4"/>
    </row>
    <row r="984" spans="1:18" ht="16.5" customHeight="1">
      <c r="A984" s="4"/>
      <c r="B984" s="4"/>
      <c r="C984" s="34"/>
      <c r="D984" s="4"/>
      <c r="E984" s="4"/>
      <c r="F984" s="4"/>
      <c r="G984" s="4"/>
      <c r="H984" s="4"/>
      <c r="I984" s="4"/>
      <c r="J984" s="4"/>
      <c r="K984" s="4"/>
      <c r="L984" s="4"/>
      <c r="N984" s="4"/>
      <c r="O984" s="4"/>
      <c r="P984" s="4"/>
      <c r="Q984" s="4"/>
      <c r="R984" s="4"/>
    </row>
    <row r="985" spans="1:18" ht="16.5" customHeight="1">
      <c r="A985" s="4"/>
      <c r="B985" s="4"/>
      <c r="C985" s="34"/>
      <c r="D985" s="4"/>
      <c r="E985" s="4"/>
      <c r="F985" s="4"/>
      <c r="G985" s="4"/>
      <c r="H985" s="4"/>
      <c r="I985" s="4"/>
      <c r="J985" s="4"/>
      <c r="K985" s="4"/>
      <c r="L985" s="4"/>
      <c r="N985" s="4"/>
      <c r="O985" s="4"/>
      <c r="P985" s="4"/>
      <c r="Q985" s="4"/>
      <c r="R985" s="4"/>
    </row>
    <row r="986" spans="1:18" ht="16.5" customHeight="1">
      <c r="A986" s="4"/>
      <c r="B986" s="4"/>
      <c r="C986" s="34"/>
      <c r="D986" s="4"/>
      <c r="E986" s="4"/>
      <c r="F986" s="4"/>
      <c r="G986" s="4"/>
      <c r="H986" s="4"/>
      <c r="I986" s="4"/>
      <c r="J986" s="4"/>
      <c r="K986" s="4"/>
      <c r="L986" s="4"/>
      <c r="N986" s="4"/>
      <c r="O986" s="4"/>
      <c r="P986" s="4"/>
      <c r="Q986" s="4"/>
      <c r="R986" s="4"/>
    </row>
    <row r="987" spans="1:18" ht="16.5" customHeight="1">
      <c r="A987" s="4"/>
      <c r="B987" s="4"/>
      <c r="C987" s="34"/>
      <c r="D987" s="4"/>
      <c r="E987" s="4"/>
      <c r="F987" s="4"/>
      <c r="G987" s="4"/>
      <c r="H987" s="4"/>
      <c r="I987" s="4"/>
      <c r="J987" s="4"/>
      <c r="K987" s="4"/>
      <c r="L987" s="4"/>
      <c r="N987" s="4"/>
      <c r="O987" s="4"/>
      <c r="P987" s="4"/>
      <c r="Q987" s="4"/>
      <c r="R987" s="4"/>
    </row>
    <row r="988" spans="1:18" ht="16.5" customHeight="1">
      <c r="A988" s="4"/>
      <c r="B988" s="4"/>
      <c r="C988" s="34"/>
      <c r="D988" s="4"/>
      <c r="E988" s="4"/>
      <c r="F988" s="4"/>
      <c r="G988" s="4"/>
      <c r="H988" s="4"/>
      <c r="I988" s="4"/>
      <c r="J988" s="4"/>
      <c r="K988" s="4"/>
      <c r="L988" s="4"/>
      <c r="N988" s="4"/>
      <c r="O988" s="4"/>
      <c r="P988" s="4"/>
      <c r="Q988" s="4"/>
      <c r="R988" s="4"/>
    </row>
    <row r="989" spans="1:18" ht="16.5" customHeight="1">
      <c r="A989" s="4"/>
      <c r="B989" s="4"/>
      <c r="C989" s="34"/>
      <c r="D989" s="4"/>
      <c r="E989" s="4"/>
      <c r="F989" s="4"/>
      <c r="G989" s="4"/>
      <c r="H989" s="4"/>
      <c r="I989" s="4"/>
      <c r="J989" s="4"/>
      <c r="K989" s="4"/>
      <c r="L989" s="4"/>
      <c r="N989" s="4"/>
      <c r="O989" s="4"/>
      <c r="P989" s="4"/>
      <c r="Q989" s="4"/>
      <c r="R989" s="4"/>
    </row>
    <row r="990" spans="1:18" ht="16.5" customHeight="1">
      <c r="A990" s="4"/>
      <c r="B990" s="4"/>
      <c r="C990" s="34"/>
      <c r="D990" s="4"/>
      <c r="E990" s="4"/>
      <c r="F990" s="4"/>
      <c r="G990" s="4"/>
      <c r="H990" s="4"/>
      <c r="I990" s="4"/>
      <c r="J990" s="4"/>
      <c r="K990" s="4"/>
      <c r="L990" s="4"/>
      <c r="N990" s="4"/>
      <c r="O990" s="4"/>
      <c r="P990" s="4"/>
      <c r="Q990" s="4"/>
      <c r="R990" s="4"/>
    </row>
    <row r="991" spans="1:18" ht="16.5" customHeight="1">
      <c r="A991" s="4"/>
      <c r="B991" s="4"/>
      <c r="C991" s="34"/>
      <c r="D991" s="4"/>
      <c r="E991" s="4"/>
      <c r="F991" s="4"/>
      <c r="G991" s="4"/>
      <c r="H991" s="4"/>
      <c r="I991" s="4"/>
      <c r="J991" s="4"/>
      <c r="K991" s="4"/>
      <c r="L991" s="4"/>
      <c r="N991" s="4"/>
      <c r="O991" s="4"/>
      <c r="P991" s="4"/>
      <c r="Q991" s="4"/>
      <c r="R991" s="4"/>
    </row>
    <row r="992" spans="1:18" ht="16.5" customHeight="1">
      <c r="A992" s="4"/>
      <c r="B992" s="4"/>
      <c r="C992" s="34"/>
      <c r="D992" s="4"/>
      <c r="E992" s="4"/>
      <c r="F992" s="4"/>
      <c r="G992" s="4"/>
      <c r="H992" s="4"/>
      <c r="I992" s="4"/>
      <c r="J992" s="4"/>
      <c r="K992" s="4"/>
      <c r="L992" s="4"/>
      <c r="N992" s="4"/>
      <c r="O992" s="4"/>
      <c r="P992" s="4"/>
      <c r="Q992" s="4"/>
      <c r="R992" s="4"/>
    </row>
    <row r="993" spans="1:18" ht="16.5" customHeight="1">
      <c r="A993" s="4"/>
      <c r="B993" s="4"/>
      <c r="C993" s="34"/>
      <c r="D993" s="4"/>
      <c r="E993" s="4"/>
      <c r="F993" s="4"/>
      <c r="G993" s="4"/>
      <c r="H993" s="4"/>
      <c r="I993" s="4"/>
      <c r="J993" s="4"/>
      <c r="K993" s="4"/>
      <c r="L993" s="4"/>
      <c r="N993" s="4"/>
      <c r="O993" s="4"/>
      <c r="P993" s="4"/>
      <c r="Q993" s="4"/>
      <c r="R993" s="4"/>
    </row>
    <row r="994" spans="1:18" ht="16.5" customHeight="1">
      <c r="A994" s="4"/>
      <c r="B994" s="4"/>
      <c r="C994" s="34"/>
      <c r="D994" s="4"/>
      <c r="E994" s="4"/>
      <c r="F994" s="4"/>
      <c r="G994" s="4"/>
      <c r="H994" s="4"/>
      <c r="I994" s="4"/>
      <c r="J994" s="4"/>
      <c r="K994" s="4"/>
      <c r="L994" s="4"/>
      <c r="N994" s="4"/>
      <c r="O994" s="4"/>
      <c r="P994" s="4"/>
      <c r="Q994" s="4"/>
      <c r="R994" s="4"/>
    </row>
    <row r="995" spans="1:18" ht="16.5" customHeight="1">
      <c r="A995" s="4"/>
      <c r="B995" s="4"/>
      <c r="C995" s="34"/>
      <c r="D995" s="4"/>
      <c r="E995" s="4"/>
      <c r="F995" s="4"/>
      <c r="G995" s="4"/>
      <c r="H995" s="4"/>
      <c r="I995" s="4"/>
      <c r="J995" s="4"/>
      <c r="K995" s="4"/>
      <c r="L995" s="4"/>
      <c r="N995" s="4"/>
      <c r="O995" s="4"/>
      <c r="P995" s="4"/>
      <c r="Q995" s="4"/>
      <c r="R995" s="4"/>
    </row>
    <row r="996" spans="1:18" ht="16.5" customHeight="1">
      <c r="A996" s="4"/>
      <c r="B996" s="4"/>
      <c r="C996" s="34"/>
      <c r="D996" s="4"/>
      <c r="E996" s="4"/>
      <c r="F996" s="4"/>
      <c r="G996" s="4"/>
      <c r="H996" s="4"/>
      <c r="I996" s="4"/>
      <c r="J996" s="4"/>
      <c r="K996" s="4"/>
      <c r="L996" s="4"/>
      <c r="N996" s="4"/>
      <c r="O996" s="4"/>
      <c r="P996" s="4"/>
      <c r="Q996" s="4"/>
      <c r="R996" s="4"/>
    </row>
    <row r="997" spans="1:18" ht="16.5" customHeight="1">
      <c r="A997" s="4"/>
      <c r="B997" s="4"/>
      <c r="C997" s="34"/>
      <c r="D997" s="4"/>
      <c r="E997" s="4"/>
      <c r="F997" s="4"/>
      <c r="G997" s="4"/>
      <c r="H997" s="4"/>
      <c r="I997" s="4"/>
      <c r="J997" s="4"/>
      <c r="K997" s="4"/>
      <c r="L997" s="4"/>
      <c r="N997" s="4"/>
      <c r="O997" s="4"/>
      <c r="P997" s="4"/>
      <c r="Q997" s="4"/>
      <c r="R997" s="4"/>
    </row>
    <row r="998" spans="1:18" ht="16.5" customHeight="1">
      <c r="A998" s="4"/>
      <c r="B998" s="4"/>
      <c r="C998" s="34"/>
      <c r="D998" s="4"/>
      <c r="E998" s="4"/>
      <c r="F998" s="4"/>
      <c r="G998" s="4"/>
      <c r="H998" s="4"/>
      <c r="I998" s="4"/>
      <c r="J998" s="4"/>
      <c r="K998" s="4"/>
      <c r="L998" s="4"/>
      <c r="N998" s="4"/>
      <c r="O998" s="4"/>
      <c r="P998" s="4"/>
      <c r="Q998" s="4"/>
      <c r="R998" s="4"/>
    </row>
    <row r="999" spans="1:18" ht="16.5" customHeight="1">
      <c r="A999" s="4"/>
      <c r="B999" s="4"/>
      <c r="C999" s="34"/>
      <c r="D999" s="4"/>
      <c r="E999" s="4"/>
      <c r="F999" s="4"/>
      <c r="G999" s="4"/>
      <c r="H999" s="4"/>
      <c r="I999" s="4"/>
      <c r="J999" s="4"/>
      <c r="K999" s="4"/>
      <c r="L999" s="4"/>
      <c r="N999" s="4"/>
      <c r="O999" s="4"/>
      <c r="P999" s="4"/>
      <c r="Q999" s="4"/>
      <c r="R999" s="4"/>
    </row>
    <row r="1000" spans="1:18" ht="16.5" customHeight="1">
      <c r="A1000" s="4"/>
      <c r="B1000" s="4"/>
      <c r="C1000" s="34"/>
      <c r="D1000" s="4"/>
      <c r="E1000" s="4"/>
      <c r="F1000" s="4"/>
      <c r="G1000" s="4"/>
      <c r="H1000" s="4"/>
      <c r="I1000" s="4"/>
      <c r="J1000" s="4"/>
      <c r="K1000" s="4"/>
      <c r="L1000" s="4"/>
      <c r="N1000" s="4"/>
      <c r="O1000" s="4"/>
      <c r="P1000" s="4"/>
      <c r="Q1000" s="4"/>
      <c r="R1000" s="4"/>
    </row>
    <row r="1001" spans="1:18" ht="16.5" customHeight="1">
      <c r="A1001" s="4"/>
      <c r="B1001" s="4"/>
      <c r="C1001" s="34"/>
      <c r="D1001" s="4"/>
      <c r="E1001" s="4"/>
      <c r="F1001" s="4"/>
      <c r="G1001" s="4"/>
      <c r="H1001" s="4"/>
      <c r="I1001" s="4"/>
      <c r="J1001" s="4"/>
      <c r="K1001" s="4"/>
      <c r="L1001" s="4"/>
      <c r="N1001" s="4"/>
      <c r="O1001" s="4"/>
      <c r="P1001" s="4"/>
      <c r="Q1001" s="4"/>
      <c r="R1001" s="4"/>
    </row>
    <row r="1002" spans="1:18" ht="16.5" customHeight="1">
      <c r="A1002" s="4"/>
      <c r="B1002" s="4"/>
      <c r="C1002" s="34"/>
      <c r="D1002" s="4"/>
      <c r="E1002" s="4"/>
      <c r="F1002" s="4"/>
      <c r="G1002" s="4"/>
      <c r="H1002" s="4"/>
      <c r="I1002" s="4"/>
      <c r="J1002" s="4"/>
      <c r="K1002" s="4"/>
      <c r="L1002" s="4"/>
      <c r="N1002" s="4"/>
      <c r="O1002" s="4"/>
      <c r="P1002" s="4"/>
      <c r="Q1002" s="4"/>
      <c r="R1002" s="4"/>
    </row>
    <row r="1003" spans="1:18" ht="16.5" customHeight="1">
      <c r="A1003" s="4"/>
      <c r="B1003" s="4"/>
      <c r="C1003" s="34"/>
      <c r="D1003" s="4"/>
      <c r="E1003" s="4"/>
      <c r="F1003" s="4"/>
      <c r="G1003" s="4"/>
      <c r="H1003" s="4"/>
      <c r="I1003" s="4"/>
      <c r="J1003" s="4"/>
      <c r="K1003" s="4"/>
      <c r="L1003" s="4"/>
      <c r="N1003" s="4"/>
      <c r="O1003" s="4"/>
      <c r="P1003" s="4"/>
      <c r="Q1003" s="4"/>
      <c r="R1003" s="4"/>
    </row>
    <row r="1004" spans="1:18" ht="16.5" customHeight="1">
      <c r="A1004" s="4"/>
      <c r="B1004" s="4"/>
      <c r="C1004" s="34"/>
      <c r="D1004" s="4"/>
      <c r="E1004" s="4"/>
      <c r="F1004" s="4"/>
      <c r="G1004" s="4"/>
      <c r="H1004" s="4"/>
      <c r="I1004" s="4"/>
      <c r="J1004" s="4"/>
      <c r="K1004" s="4"/>
      <c r="L1004" s="4"/>
      <c r="N1004" s="4"/>
      <c r="O1004" s="4"/>
      <c r="P1004" s="4"/>
      <c r="Q1004" s="4"/>
      <c r="R1004" s="4"/>
    </row>
  </sheetData>
  <mergeCells count="146">
    <mergeCell ref="C23:C25"/>
    <mergeCell ref="E31:L31"/>
    <mergeCell ref="E32:E33"/>
    <mergeCell ref="D20:D22"/>
    <mergeCell ref="D4:D7"/>
    <mergeCell ref="E4:L5"/>
    <mergeCell ref="H6:H7"/>
    <mergeCell ref="I6:I7"/>
    <mergeCell ref="D8:D10"/>
    <mergeCell ref="C20:C22"/>
    <mergeCell ref="D37:D39"/>
    <mergeCell ref="D34:D36"/>
    <mergeCell ref="A28:O28"/>
    <mergeCell ref="F32:F33"/>
    <mergeCell ref="N30:O30"/>
    <mergeCell ref="H32:H33"/>
    <mergeCell ref="B31:B33"/>
    <mergeCell ref="A1:O1"/>
    <mergeCell ref="A4:A7"/>
    <mergeCell ref="B4:B7"/>
    <mergeCell ref="C4:C7"/>
    <mergeCell ref="L6:L7"/>
    <mergeCell ref="C17:C19"/>
    <mergeCell ref="C11:C13"/>
    <mergeCell ref="D11:D13"/>
    <mergeCell ref="D14:D16"/>
    <mergeCell ref="D17:D19"/>
    <mergeCell ref="C14:C16"/>
    <mergeCell ref="K32:K33"/>
    <mergeCell ref="D31:D33"/>
    <mergeCell ref="C31:C33"/>
    <mergeCell ref="M31:M33"/>
    <mergeCell ref="O31:O33"/>
    <mergeCell ref="N31:N33"/>
    <mergeCell ref="I32:I33"/>
    <mergeCell ref="L32:L33"/>
    <mergeCell ref="D23:D25"/>
    <mergeCell ref="A8:A10"/>
    <mergeCell ref="C8:C10"/>
    <mergeCell ref="N3:O3"/>
    <mergeCell ref="M4:M7"/>
    <mergeCell ref="N4:N7"/>
    <mergeCell ref="O4:O7"/>
    <mergeCell ref="K6:K7"/>
    <mergeCell ref="E6:E7"/>
    <mergeCell ref="F6:F7"/>
    <mergeCell ref="J6:J7"/>
    <mergeCell ref="A63:A65"/>
    <mergeCell ref="A60:A62"/>
    <mergeCell ref="A46:A48"/>
    <mergeCell ref="A53:O53"/>
    <mergeCell ref="N55:O55"/>
    <mergeCell ref="A43:A45"/>
    <mergeCell ref="O56:O59"/>
    <mergeCell ref="E56:L57"/>
    <mergeCell ref="H58:H59"/>
    <mergeCell ref="A31:A33"/>
    <mergeCell ref="J32:J33"/>
    <mergeCell ref="A92:A94"/>
    <mergeCell ref="A86:A88"/>
    <mergeCell ref="C86:C88"/>
    <mergeCell ref="C89:C91"/>
    <mergeCell ref="C92:C94"/>
    <mergeCell ref="A66:A68"/>
    <mergeCell ref="A83:A85"/>
    <mergeCell ref="A69:A71"/>
    <mergeCell ref="A72:A74"/>
    <mergeCell ref="A75:A77"/>
    <mergeCell ref="A89:A91"/>
    <mergeCell ref="D89:D91"/>
    <mergeCell ref="L84:L85"/>
    <mergeCell ref="E83:L83"/>
    <mergeCell ref="A80:O80"/>
    <mergeCell ref="N82:O82"/>
    <mergeCell ref="C83:C85"/>
    <mergeCell ref="M83:M85"/>
    <mergeCell ref="N83:N85"/>
    <mergeCell ref="O83:O85"/>
    <mergeCell ref="B83:B85"/>
    <mergeCell ref="D83:D85"/>
    <mergeCell ref="H84:H85"/>
    <mergeCell ref="C63:C65"/>
    <mergeCell ref="D72:D74"/>
    <mergeCell ref="J84:J85"/>
    <mergeCell ref="I84:I85"/>
    <mergeCell ref="D63:D65"/>
    <mergeCell ref="C75:C77"/>
    <mergeCell ref="D43:D45"/>
    <mergeCell ref="C34:C36"/>
    <mergeCell ref="C60:C62"/>
    <mergeCell ref="K84:K85"/>
    <mergeCell ref="C66:C68"/>
    <mergeCell ref="C69:C71"/>
    <mergeCell ref="C72:C74"/>
    <mergeCell ref="D69:D71"/>
    <mergeCell ref="D40:D42"/>
    <mergeCell ref="A34:A36"/>
    <mergeCell ref="C37:C39"/>
    <mergeCell ref="B56:B59"/>
    <mergeCell ref="C56:C59"/>
    <mergeCell ref="C46:C48"/>
    <mergeCell ref="C43:C45"/>
    <mergeCell ref="C40:C42"/>
    <mergeCell ref="A56:A59"/>
    <mergeCell ref="A37:A39"/>
    <mergeCell ref="A40:A42"/>
    <mergeCell ref="A98:A100"/>
    <mergeCell ref="I58:I59"/>
    <mergeCell ref="E58:E59"/>
    <mergeCell ref="F58:F59"/>
    <mergeCell ref="J58:J59"/>
    <mergeCell ref="M56:M59"/>
    <mergeCell ref="K58:K59"/>
    <mergeCell ref="E84:E85"/>
    <mergeCell ref="F84:F85"/>
    <mergeCell ref="D66:D68"/>
    <mergeCell ref="A106:O106"/>
    <mergeCell ref="A105:O105"/>
    <mergeCell ref="D95:D97"/>
    <mergeCell ref="C95:C97"/>
    <mergeCell ref="A95:A97"/>
    <mergeCell ref="A49:A51"/>
    <mergeCell ref="D49:D51"/>
    <mergeCell ref="C49:C51"/>
    <mergeCell ref="N56:N59"/>
    <mergeCell ref="D98:D100"/>
    <mergeCell ref="A20:A22"/>
    <mergeCell ref="A11:A13"/>
    <mergeCell ref="D101:D103"/>
    <mergeCell ref="D75:D77"/>
    <mergeCell ref="D86:D88"/>
    <mergeCell ref="C101:C103"/>
    <mergeCell ref="D92:D94"/>
    <mergeCell ref="D46:D48"/>
    <mergeCell ref="D56:D59"/>
    <mergeCell ref="D60:D62"/>
    <mergeCell ref="A17:A19"/>
    <mergeCell ref="A14:A16"/>
    <mergeCell ref="A101:A103"/>
    <mergeCell ref="C98:C100"/>
    <mergeCell ref="A2:O2"/>
    <mergeCell ref="A29:O29"/>
    <mergeCell ref="A54:O54"/>
    <mergeCell ref="A81:O81"/>
    <mergeCell ref="L58:L59"/>
    <mergeCell ref="A23:A25"/>
  </mergeCells>
  <phoneticPr fontId="38" type="noConversion"/>
  <pageMargins left="0.49" right="0.4" top="0.75" bottom="0.69" header="0.3" footer="0.3"/>
  <pageSetup paperSize="9" firstPageNumber="86" orientation="landscape" useFirstPageNumber="1" verticalDpi="0" r:id="rId1"/>
  <headerFooter>
    <oddFooter>&amp;C&amp;P</oddFooter>
  </headerFooter>
  <rowBreaks count="1" manualBreakCount="1">
    <brk id="2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Z1002"/>
  <sheetViews>
    <sheetView topLeftCell="A43" workbookViewId="0">
      <selection activeCell="L52" sqref="L52"/>
    </sheetView>
  </sheetViews>
  <sheetFormatPr defaultColWidth="13.44140625" defaultRowHeight="15" customHeight="1"/>
  <cols>
    <col min="1" max="1" width="5.33203125" customWidth="1"/>
    <col min="2" max="2" width="13.6640625" customWidth="1"/>
    <col min="3" max="3" width="7.109375" customWidth="1"/>
    <col min="4" max="4" width="10.77734375" customWidth="1"/>
    <col min="5" max="5" width="8.77734375" customWidth="1"/>
    <col min="6" max="6" width="6.77734375" customWidth="1"/>
    <col min="7" max="7" width="8.109375" hidden="1" customWidth="1"/>
    <col min="8" max="8" width="8.6640625" customWidth="1"/>
    <col min="9" max="9" width="7.77734375" customWidth="1"/>
    <col min="10" max="10" width="7.44140625" customWidth="1"/>
    <col min="11" max="11" width="7" customWidth="1"/>
    <col min="12" max="12" width="8.21875" customWidth="1"/>
    <col min="13" max="13" width="9.21875" customWidth="1"/>
    <col min="14" max="14" width="8.88671875" customWidth="1"/>
    <col min="15" max="15" width="8.33203125" customWidth="1"/>
    <col min="16" max="18" width="13.44140625" hidden="1" customWidth="1"/>
    <col min="19" max="19" width="8" hidden="1" customWidth="1"/>
    <col min="20" max="26" width="8" customWidth="1"/>
  </cols>
  <sheetData>
    <row r="1" spans="1:26" ht="32.25" customHeight="1">
      <c r="A1" s="662" t="s">
        <v>316</v>
      </c>
      <c r="B1" s="661"/>
      <c r="C1" s="661"/>
      <c r="D1" s="661"/>
      <c r="E1" s="661"/>
      <c r="F1" s="661"/>
      <c r="G1" s="661"/>
      <c r="H1" s="661"/>
      <c r="I1" s="661"/>
      <c r="J1" s="661"/>
      <c r="K1" s="661"/>
      <c r="L1" s="661"/>
      <c r="M1" s="661"/>
      <c r="N1" s="661"/>
      <c r="O1" s="661"/>
      <c r="P1" s="4"/>
      <c r="Q1" s="121">
        <v>0</v>
      </c>
      <c r="R1" s="122">
        <f>LUONGNGAY!J2</f>
        <v>1390000</v>
      </c>
    </row>
    <row r="2" spans="1:26" ht="12.75" customHeight="1">
      <c r="A2" s="590"/>
      <c r="B2" s="622" t="s">
        <v>633</v>
      </c>
      <c r="C2" s="622"/>
      <c r="D2" s="622"/>
      <c r="E2" s="622"/>
      <c r="F2" s="622"/>
      <c r="G2" s="622"/>
      <c r="H2" s="622"/>
      <c r="I2" s="622"/>
      <c r="J2" s="622"/>
      <c r="K2" s="622"/>
      <c r="L2" s="622"/>
      <c r="M2" s="622"/>
      <c r="N2" s="622"/>
      <c r="O2" s="622"/>
      <c r="P2" s="622"/>
      <c r="Q2" s="121"/>
      <c r="R2" s="122"/>
    </row>
    <row r="3" spans="1:26" ht="21" customHeight="1">
      <c r="A3" s="88"/>
      <c r="B3" s="88"/>
      <c r="C3" s="89"/>
      <c r="D3" s="88"/>
      <c r="E3" s="88"/>
      <c r="F3" s="88"/>
      <c r="G3" s="88"/>
      <c r="H3" s="88"/>
      <c r="I3" s="88"/>
      <c r="J3" s="88"/>
      <c r="K3" s="88"/>
      <c r="L3" s="632" t="s">
        <v>231</v>
      </c>
      <c r="M3" s="632"/>
      <c r="N3" s="632"/>
      <c r="O3" s="632"/>
      <c r="P3" s="4"/>
      <c r="Q3" s="4"/>
      <c r="R3" s="4"/>
    </row>
    <row r="4" spans="1:26" s="591" customFormat="1" ht="16.5" customHeight="1">
      <c r="A4" s="655" t="s">
        <v>189</v>
      </c>
      <c r="B4" s="617" t="s">
        <v>235</v>
      </c>
      <c r="C4" s="617" t="s">
        <v>236</v>
      </c>
      <c r="D4" s="617" t="s">
        <v>317</v>
      </c>
      <c r="E4" s="649" t="s">
        <v>211</v>
      </c>
      <c r="F4" s="650"/>
      <c r="G4" s="650"/>
      <c r="H4" s="650"/>
      <c r="I4" s="650"/>
      <c r="J4" s="650"/>
      <c r="K4" s="650"/>
      <c r="L4" s="651"/>
      <c r="M4" s="617" t="s">
        <v>629</v>
      </c>
      <c r="N4" s="617" t="s">
        <v>241</v>
      </c>
      <c r="O4" s="617" t="s">
        <v>242</v>
      </c>
      <c r="P4" s="96" t="s">
        <v>214</v>
      </c>
      <c r="Q4" s="96" t="s">
        <v>214</v>
      </c>
      <c r="R4" s="98" t="s">
        <v>243</v>
      </c>
    </row>
    <row r="5" spans="1:26" s="591" customFormat="1" ht="16.5" customHeight="1">
      <c r="A5" s="648"/>
      <c r="B5" s="648"/>
      <c r="C5" s="648"/>
      <c r="D5" s="648"/>
      <c r="E5" s="652"/>
      <c r="F5" s="653"/>
      <c r="G5" s="653"/>
      <c r="H5" s="653"/>
      <c r="I5" s="653"/>
      <c r="J5" s="653"/>
      <c r="K5" s="653"/>
      <c r="L5" s="654"/>
      <c r="M5" s="648"/>
      <c r="N5" s="648"/>
      <c r="O5" s="648"/>
      <c r="P5" s="103" t="s">
        <v>244</v>
      </c>
      <c r="Q5" s="103" t="s">
        <v>245</v>
      </c>
      <c r="R5" s="105" t="s">
        <v>246</v>
      </c>
    </row>
    <row r="6" spans="1:26" s="591" customFormat="1" ht="16.5" customHeight="1">
      <c r="A6" s="648"/>
      <c r="B6" s="648"/>
      <c r="C6" s="648"/>
      <c r="D6" s="648"/>
      <c r="E6" s="617" t="s">
        <v>219</v>
      </c>
      <c r="F6" s="617" t="s">
        <v>220</v>
      </c>
      <c r="G6" s="592" t="s">
        <v>221</v>
      </c>
      <c r="H6" s="617" t="s">
        <v>7</v>
      </c>
      <c r="I6" s="617" t="s">
        <v>14</v>
      </c>
      <c r="J6" s="617" t="s">
        <v>11</v>
      </c>
      <c r="K6" s="617" t="s">
        <v>249</v>
      </c>
      <c r="L6" s="617" t="s">
        <v>198</v>
      </c>
      <c r="M6" s="648"/>
      <c r="N6" s="648"/>
      <c r="O6" s="648"/>
      <c r="P6" s="593">
        <f>'He so chung'!D18</f>
        <v>5346.1538461538457</v>
      </c>
      <c r="Q6" s="593">
        <f>'He so chung'!D19</f>
        <v>1336.5384615384617</v>
      </c>
      <c r="R6" s="594"/>
    </row>
    <row r="7" spans="1:26" s="591" customFormat="1" ht="17.25" customHeight="1">
      <c r="A7" s="647"/>
      <c r="B7" s="647"/>
      <c r="C7" s="647"/>
      <c r="D7" s="647"/>
      <c r="E7" s="647"/>
      <c r="F7" s="647"/>
      <c r="G7" s="596">
        <f>$Q$1</f>
        <v>0</v>
      </c>
      <c r="H7" s="647"/>
      <c r="I7" s="647"/>
      <c r="J7" s="647"/>
      <c r="K7" s="647"/>
      <c r="L7" s="647"/>
      <c r="M7" s="647"/>
      <c r="N7" s="647"/>
      <c r="O7" s="647"/>
      <c r="P7" s="597">
        <f>'He so chung'!D21</f>
        <v>5346.1538461538457</v>
      </c>
      <c r="Q7" s="597">
        <f>'He so chung'!D22</f>
        <v>801.92307692307691</v>
      </c>
      <c r="R7" s="595"/>
    </row>
    <row r="8" spans="1:26" s="492" customFormat="1" ht="20.25" customHeight="1">
      <c r="A8" s="640">
        <v>1</v>
      </c>
      <c r="B8" s="561" t="s">
        <v>199</v>
      </c>
      <c r="C8" s="640" t="s">
        <v>250</v>
      </c>
      <c r="D8" s="640" t="s">
        <v>251</v>
      </c>
      <c r="E8" s="289" t="e">
        <f>'V.1TRICH DO-NT'!E8*0.3</f>
        <v>#VALUE!</v>
      </c>
      <c r="F8" s="289">
        <f>'V.1TRICH DO-NT'!F8*0.3</f>
        <v>0</v>
      </c>
      <c r="G8" s="289">
        <f>'V.1TRICH DO-NT'!G8*0.3</f>
        <v>0</v>
      </c>
      <c r="H8" s="289">
        <f>'V.1TRICH DO-NT'!H8*0.3</f>
        <v>396.0131592307693</v>
      </c>
      <c r="I8" s="289">
        <f>'V.1TRICH DO-NT'!I8*0.3</f>
        <v>628.87104000000011</v>
      </c>
      <c r="J8" s="289">
        <f>'V.1TRICH DO-NT'!J8*0.3</f>
        <v>715.66079999999999</v>
      </c>
      <c r="K8" s="289">
        <f>'V.1TRICH DO-NT'!K8*0.3</f>
        <v>0</v>
      </c>
      <c r="L8" s="576" t="e">
        <f>SUM(E8:K8)</f>
        <v>#VALUE!</v>
      </c>
      <c r="M8" s="498" t="e">
        <f>L8*'He so chung'!$D$15/100</f>
        <v>#VALUE!</v>
      </c>
      <c r="N8" s="577" t="e">
        <f>M8+L8</f>
        <v>#VALUE!</v>
      </c>
      <c r="O8" s="289">
        <f>'V.1TRICH DO-NT'!O8*0.3</f>
        <v>9623.076923076922</v>
      </c>
      <c r="P8" s="185">
        <f>'V.1TRICH DO-NT'!P8*0.3</f>
        <v>7698.4615384615372</v>
      </c>
      <c r="Q8" s="185">
        <f>'V.1TRICH DO-NT'!Q8*0.3</f>
        <v>1924.6153846153848</v>
      </c>
      <c r="R8" s="578">
        <f>'V.1TRICH DO-NT'!R8*0.3</f>
        <v>1.44</v>
      </c>
      <c r="S8" s="546"/>
      <c r="T8" s="546"/>
      <c r="U8" s="546"/>
      <c r="V8" s="546"/>
      <c r="W8" s="546"/>
      <c r="X8" s="546"/>
      <c r="Y8" s="546"/>
      <c r="Z8" s="546"/>
    </row>
    <row r="9" spans="1:26" s="492" customFormat="1" ht="20.25" customHeight="1">
      <c r="A9" s="641"/>
      <c r="B9" s="561" t="s">
        <v>202</v>
      </c>
      <c r="C9" s="641"/>
      <c r="D9" s="641"/>
      <c r="E9" s="289" t="e">
        <f>'V.1TRICH DO-NT'!E9*0.3</f>
        <v>#VALUE!</v>
      </c>
      <c r="F9" s="289">
        <f>'V.1TRICH DO-NT'!F9*0.3</f>
        <v>0</v>
      </c>
      <c r="G9" s="289">
        <f>'V.1TRICH DO-NT'!G9*0.3</f>
        <v>0</v>
      </c>
      <c r="H9" s="289">
        <f>'V.1TRICH DO-NT'!H9*0.3</f>
        <v>62.480150804615377</v>
      </c>
      <c r="I9" s="289">
        <f>'V.1TRICH DO-NT'!I9*0.3</f>
        <v>2897.3272319999996</v>
      </c>
      <c r="J9" s="289">
        <f>'V.1TRICH DO-NT'!J9*0.3</f>
        <v>176.30140800000001</v>
      </c>
      <c r="K9" s="289">
        <f>'V.1TRICH DO-NT'!K9*0.3</f>
        <v>269.08318080000004</v>
      </c>
      <c r="L9" s="289" t="e">
        <f>SUM(E9:K9)</f>
        <v>#VALUE!</v>
      </c>
      <c r="M9" s="498" t="e">
        <f>L9*'He so chung'!$D$16/100</f>
        <v>#VALUE!</v>
      </c>
      <c r="N9" s="577" t="e">
        <f>M9+L9</f>
        <v>#VALUE!</v>
      </c>
      <c r="O9" s="289">
        <f>'V.1TRICH DO-NT'!O9*0.3</f>
        <v>1770.6461538461538</v>
      </c>
      <c r="P9" s="180">
        <f>'V.1TRICH DO-NT'!P9*0.3</f>
        <v>1539.6923076923074</v>
      </c>
      <c r="Q9" s="180">
        <f>'V.1TRICH DO-NT'!Q9*0.3</f>
        <v>230.95384615384614</v>
      </c>
      <c r="R9" s="578">
        <f>'V.1TRICH DO-NT'!R9*0.3</f>
        <v>0.28799999999999998</v>
      </c>
      <c r="S9" s="546"/>
      <c r="T9" s="546"/>
      <c r="U9" s="546"/>
      <c r="V9" s="546"/>
      <c r="W9" s="546"/>
      <c r="X9" s="546"/>
      <c r="Y9" s="546"/>
      <c r="Z9" s="546"/>
    </row>
    <row r="10" spans="1:26" s="492" customFormat="1" ht="20.25" customHeight="1">
      <c r="A10" s="641"/>
      <c r="B10" s="178" t="s">
        <v>198</v>
      </c>
      <c r="C10" s="641"/>
      <c r="D10" s="641"/>
      <c r="E10" s="233" t="e">
        <f t="shared" ref="E10:O10" si="0">E8+E9</f>
        <v>#VALUE!</v>
      </c>
      <c r="F10" s="233">
        <f t="shared" si="0"/>
        <v>0</v>
      </c>
      <c r="G10" s="233">
        <f t="shared" si="0"/>
        <v>0</v>
      </c>
      <c r="H10" s="233">
        <f t="shared" si="0"/>
        <v>458.4933100353847</v>
      </c>
      <c r="I10" s="233">
        <f t="shared" si="0"/>
        <v>3526.1982719999996</v>
      </c>
      <c r="J10" s="233">
        <f t="shared" si="0"/>
        <v>891.96220800000003</v>
      </c>
      <c r="K10" s="233">
        <f t="shared" si="0"/>
        <v>269.08318080000004</v>
      </c>
      <c r="L10" s="579" t="e">
        <f t="shared" si="0"/>
        <v>#VALUE!</v>
      </c>
      <c r="M10" s="579" t="e">
        <f t="shared" si="0"/>
        <v>#VALUE!</v>
      </c>
      <c r="N10" s="579" t="e">
        <f t="shared" si="0"/>
        <v>#VALUE!</v>
      </c>
      <c r="O10" s="233">
        <f t="shared" si="0"/>
        <v>11393.723076923075</v>
      </c>
      <c r="P10" s="546"/>
      <c r="Q10" s="546"/>
      <c r="R10" s="546"/>
      <c r="S10" s="546"/>
      <c r="T10" s="546"/>
      <c r="U10" s="546"/>
      <c r="V10" s="546"/>
      <c r="W10" s="546"/>
      <c r="X10" s="546"/>
      <c r="Y10" s="546"/>
      <c r="Z10" s="546"/>
    </row>
    <row r="11" spans="1:26" s="492" customFormat="1" ht="20.25" customHeight="1">
      <c r="A11" s="640">
        <v>2</v>
      </c>
      <c r="B11" s="561" t="s">
        <v>199</v>
      </c>
      <c r="C11" s="640" t="s">
        <v>250</v>
      </c>
      <c r="D11" s="640" t="s">
        <v>256</v>
      </c>
      <c r="E11" s="289" t="e">
        <f>'V.1TRICH DO-NT'!E11*0.3</f>
        <v>#VALUE!</v>
      </c>
      <c r="F11" s="289">
        <f>'V.1TRICH DO-NT'!F11*0.3</f>
        <v>0</v>
      </c>
      <c r="G11" s="289">
        <f>'V.1TRICH DO-NT'!G11*0.3</f>
        <v>0</v>
      </c>
      <c r="H11" s="289">
        <f>'V.1TRICH DO-NT'!H11*0.3</f>
        <v>470.26562658653864</v>
      </c>
      <c r="I11" s="289">
        <f>'V.1TRICH DO-NT'!I11*0.3</f>
        <v>746.78436000000033</v>
      </c>
      <c r="J11" s="289">
        <f>'V.1TRICH DO-NT'!J11*0.3</f>
        <v>849.84720000000016</v>
      </c>
      <c r="K11" s="289">
        <f>'V.1TRICH DO-NT'!K11*0.3</f>
        <v>0</v>
      </c>
      <c r="L11" s="576" t="e">
        <f>SUM(E11:K11)</f>
        <v>#VALUE!</v>
      </c>
      <c r="M11" s="498" t="e">
        <f>L11*'He so chung'!$D$15/100</f>
        <v>#VALUE!</v>
      </c>
      <c r="N11" s="577" t="e">
        <f>M11+L11</f>
        <v>#VALUE!</v>
      </c>
      <c r="O11" s="289">
        <f>'V.1TRICH DO-NT'!O11*0.3</f>
        <v>11427.403846153846</v>
      </c>
      <c r="P11" s="185">
        <f>'V.1TRICH DO-NT'!P11*0.3</f>
        <v>9141.923076923078</v>
      </c>
      <c r="Q11" s="585">
        <f>'V.1TRICH DO-NT'!Q11*0.3</f>
        <v>2285.48076923077</v>
      </c>
      <c r="R11" s="585">
        <f>'V.1TRICH DO-NT'!R11*0.3</f>
        <v>1.7100000000000002</v>
      </c>
      <c r="S11" s="546"/>
      <c r="T11" s="546"/>
      <c r="U11" s="546"/>
      <c r="V11" s="546"/>
      <c r="W11" s="546"/>
      <c r="X11" s="546"/>
      <c r="Y11" s="546"/>
      <c r="Z11" s="546"/>
    </row>
    <row r="12" spans="1:26" s="492" customFormat="1" ht="20.25" customHeight="1">
      <c r="A12" s="641"/>
      <c r="B12" s="561" t="s">
        <v>202</v>
      </c>
      <c r="C12" s="641"/>
      <c r="D12" s="641"/>
      <c r="E12" s="289" t="e">
        <f>'V.1TRICH DO-NT'!E12*0.3</f>
        <v>#VALUE!</v>
      </c>
      <c r="F12" s="289">
        <f>'V.1TRICH DO-NT'!F12*0.3</f>
        <v>0</v>
      </c>
      <c r="G12" s="289">
        <f>'V.1TRICH DO-NT'!G12*0.3</f>
        <v>0</v>
      </c>
      <c r="H12" s="289">
        <f>'V.1TRICH DO-NT'!H12*0.3</f>
        <v>74.195179080480784</v>
      </c>
      <c r="I12" s="289">
        <f>'V.1TRICH DO-NT'!I12*0.3</f>
        <v>3440.5760880000003</v>
      </c>
      <c r="J12" s="289">
        <f>'V.1TRICH DO-NT'!J12*0.3</f>
        <v>209.35792200000006</v>
      </c>
      <c r="K12" s="289">
        <f>'V.1TRICH DO-NT'!K12*0.3</f>
        <v>319.53627720000009</v>
      </c>
      <c r="L12" s="289" t="e">
        <f>SUM(E12:K12)</f>
        <v>#VALUE!</v>
      </c>
      <c r="M12" s="498" t="e">
        <f>L12*'He so chung'!$D$16/100</f>
        <v>#VALUE!</v>
      </c>
      <c r="N12" s="577" t="e">
        <f>M12+L12</f>
        <v>#VALUE!</v>
      </c>
      <c r="O12" s="289">
        <f>'V.1TRICH DO-NT'!O12*0.3</f>
        <v>2102.6423076923074</v>
      </c>
      <c r="P12" s="180">
        <f>'V.1TRICH DO-NT'!P12*0.3</f>
        <v>1828.3846153846155</v>
      </c>
      <c r="Q12" s="180">
        <f>'V.1TRICH DO-NT'!Q12*0.3</f>
        <v>274.25769230769231</v>
      </c>
      <c r="R12" s="585">
        <f>'V.1TRICH DO-NT'!R12*0.3</f>
        <v>0.34200000000000003</v>
      </c>
      <c r="S12" s="546"/>
      <c r="T12" s="546"/>
      <c r="U12" s="546"/>
      <c r="V12" s="546"/>
      <c r="W12" s="546"/>
      <c r="X12" s="546"/>
      <c r="Y12" s="546"/>
      <c r="Z12" s="546"/>
    </row>
    <row r="13" spans="1:26" s="492" customFormat="1" ht="20.25" customHeight="1">
      <c r="A13" s="641"/>
      <c r="B13" s="178" t="s">
        <v>198</v>
      </c>
      <c r="C13" s="641"/>
      <c r="D13" s="641"/>
      <c r="E13" s="233" t="e">
        <f t="shared" ref="E13:O13" si="1">E11+E12</f>
        <v>#VALUE!</v>
      </c>
      <c r="F13" s="233">
        <f t="shared" si="1"/>
        <v>0</v>
      </c>
      <c r="G13" s="233">
        <f t="shared" si="1"/>
        <v>0</v>
      </c>
      <c r="H13" s="233">
        <f t="shared" si="1"/>
        <v>544.46080566701949</v>
      </c>
      <c r="I13" s="233">
        <f t="shared" si="1"/>
        <v>4187.3604480000004</v>
      </c>
      <c r="J13" s="233">
        <f t="shared" si="1"/>
        <v>1059.2051220000003</v>
      </c>
      <c r="K13" s="233">
        <f t="shared" si="1"/>
        <v>319.53627720000009</v>
      </c>
      <c r="L13" s="579" t="e">
        <f t="shared" si="1"/>
        <v>#VALUE!</v>
      </c>
      <c r="M13" s="579" t="e">
        <f t="shared" si="1"/>
        <v>#VALUE!</v>
      </c>
      <c r="N13" s="579" t="e">
        <f t="shared" si="1"/>
        <v>#VALUE!</v>
      </c>
      <c r="O13" s="233">
        <f t="shared" si="1"/>
        <v>13530.046153846153</v>
      </c>
      <c r="P13" s="546"/>
      <c r="Q13" s="546"/>
      <c r="R13" s="546"/>
      <c r="S13" s="546"/>
      <c r="T13" s="546"/>
      <c r="U13" s="546"/>
      <c r="V13" s="546"/>
      <c r="W13" s="546"/>
      <c r="X13" s="546"/>
      <c r="Y13" s="546"/>
      <c r="Z13" s="546"/>
    </row>
    <row r="14" spans="1:26" s="492" customFormat="1" ht="20.25" customHeight="1">
      <c r="A14" s="640">
        <v>3</v>
      </c>
      <c r="B14" s="561" t="s">
        <v>199</v>
      </c>
      <c r="C14" s="640" t="s">
        <v>250</v>
      </c>
      <c r="D14" s="640" t="s">
        <v>262</v>
      </c>
      <c r="E14" s="289" t="e">
        <f>'V.1TRICH DO-NT'!E14*0.3</f>
        <v>#VALUE!</v>
      </c>
      <c r="F14" s="289">
        <f>'V.1TRICH DO-NT'!F14*0.3</f>
        <v>0</v>
      </c>
      <c r="G14" s="289">
        <f>'V.1TRICH DO-NT'!G14*0.3</f>
        <v>0</v>
      </c>
      <c r="H14" s="289">
        <f>'V.1TRICH DO-NT'!H14*0.3</f>
        <v>501.20415465144237</v>
      </c>
      <c r="I14" s="289">
        <f>'V.1TRICH DO-NT'!I14*0.3</f>
        <v>795.9149100000003</v>
      </c>
      <c r="J14" s="289">
        <f>'V.1TRICH DO-NT'!J14*0.3</f>
        <v>905.75819999999999</v>
      </c>
      <c r="K14" s="289">
        <f>'V.1TRICH DO-NT'!K14*0.3</f>
        <v>0</v>
      </c>
      <c r="L14" s="576" t="e">
        <f>SUM(E14:K14)</f>
        <v>#VALUE!</v>
      </c>
      <c r="M14" s="498" t="e">
        <f>L14*'He so chung'!$D$15/100</f>
        <v>#VALUE!</v>
      </c>
      <c r="N14" s="577" t="e">
        <f>M14+L14</f>
        <v>#VALUE!</v>
      </c>
      <c r="O14" s="289">
        <f>'V.1TRICH DO-NT'!O14*0.3</f>
        <v>12179.206730769229</v>
      </c>
      <c r="P14" s="185">
        <f>'V.1TRICH DO-NT'!P14*0.3</f>
        <v>9743.3653846153829</v>
      </c>
      <c r="Q14" s="585">
        <f>'V.1TRICH DO-NT'!Q14*0.3</f>
        <v>2435.8413461538466</v>
      </c>
      <c r="R14" s="585">
        <f>'V.1TRICH DO-NT'!R14*0.3</f>
        <v>1.8225</v>
      </c>
      <c r="S14" s="546"/>
      <c r="T14" s="546"/>
      <c r="U14" s="546"/>
      <c r="V14" s="546"/>
      <c r="W14" s="546"/>
      <c r="X14" s="546"/>
      <c r="Y14" s="546"/>
      <c r="Z14" s="546"/>
    </row>
    <row r="15" spans="1:26" s="492" customFormat="1" ht="20.25" customHeight="1">
      <c r="A15" s="641"/>
      <c r="B15" s="561" t="s">
        <v>202</v>
      </c>
      <c r="C15" s="641"/>
      <c r="D15" s="641"/>
      <c r="E15" s="289" t="e">
        <f>'V.1TRICH DO-NT'!E15*0.3</f>
        <v>#VALUE!</v>
      </c>
      <c r="F15" s="289">
        <f>'V.1TRICH DO-NT'!F15*0.3</f>
        <v>0</v>
      </c>
      <c r="G15" s="289">
        <f>'V.1TRICH DO-NT'!G15*0.3</f>
        <v>0</v>
      </c>
      <c r="H15" s="289">
        <f>'V.1TRICH DO-NT'!H15*0.3</f>
        <v>78.100188505769239</v>
      </c>
      <c r="I15" s="289">
        <f>'V.1TRICH DO-NT'!I15*0.3</f>
        <v>3621.6590400000005</v>
      </c>
      <c r="J15" s="289">
        <f>'V.1TRICH DO-NT'!J15*0.3</f>
        <v>220.37676000000008</v>
      </c>
      <c r="K15" s="289">
        <f>'V.1TRICH DO-NT'!K15*0.3</f>
        <v>336.35397600000005</v>
      </c>
      <c r="L15" s="289" t="e">
        <f>SUM(E15:K15)</f>
        <v>#VALUE!</v>
      </c>
      <c r="M15" s="498" t="e">
        <f>L15*'He so chung'!$D$16/100</f>
        <v>#VALUE!</v>
      </c>
      <c r="N15" s="577" t="e">
        <f>M15+L15</f>
        <v>#VALUE!</v>
      </c>
      <c r="O15" s="289">
        <f>'V.1TRICH DO-NT'!O15*0.3</f>
        <v>2213.3076923076924</v>
      </c>
      <c r="P15" s="180">
        <f>'V.1TRICH DO-NT'!P15*0.3</f>
        <v>1924.6153846153848</v>
      </c>
      <c r="Q15" s="585">
        <f>'V.1TRICH DO-NT'!Q15*0.3</f>
        <v>288.69230769230768</v>
      </c>
      <c r="R15" s="585">
        <f>'V.1TRICH DO-NT'!R15*0.3</f>
        <v>0.36000000000000004</v>
      </c>
      <c r="S15" s="546"/>
      <c r="T15" s="546"/>
      <c r="U15" s="546"/>
      <c r="V15" s="546"/>
      <c r="W15" s="546"/>
      <c r="X15" s="546"/>
      <c r="Y15" s="546"/>
      <c r="Z15" s="546"/>
    </row>
    <row r="16" spans="1:26" s="492" customFormat="1" ht="20.25" customHeight="1">
      <c r="A16" s="641"/>
      <c r="B16" s="178" t="s">
        <v>198</v>
      </c>
      <c r="C16" s="641"/>
      <c r="D16" s="641"/>
      <c r="E16" s="233" t="e">
        <f t="shared" ref="E16:O16" si="2">E14+E15</f>
        <v>#VALUE!</v>
      </c>
      <c r="F16" s="233">
        <f t="shared" si="2"/>
        <v>0</v>
      </c>
      <c r="G16" s="233">
        <f t="shared" si="2"/>
        <v>0</v>
      </c>
      <c r="H16" s="233">
        <f t="shared" si="2"/>
        <v>579.30434315721163</v>
      </c>
      <c r="I16" s="233">
        <f t="shared" si="2"/>
        <v>4417.5739500000009</v>
      </c>
      <c r="J16" s="233">
        <f t="shared" si="2"/>
        <v>1126.1349600000001</v>
      </c>
      <c r="K16" s="233">
        <f t="shared" si="2"/>
        <v>336.35397600000005</v>
      </c>
      <c r="L16" s="579" t="e">
        <f t="shared" si="2"/>
        <v>#VALUE!</v>
      </c>
      <c r="M16" s="579" t="e">
        <f t="shared" si="2"/>
        <v>#VALUE!</v>
      </c>
      <c r="N16" s="579" t="e">
        <f t="shared" si="2"/>
        <v>#VALUE!</v>
      </c>
      <c r="O16" s="233">
        <f t="shared" si="2"/>
        <v>14392.514423076922</v>
      </c>
      <c r="P16" s="546"/>
      <c r="Q16" s="546"/>
      <c r="R16" s="546"/>
      <c r="S16" s="546"/>
      <c r="T16" s="546"/>
      <c r="U16" s="546"/>
      <c r="V16" s="546"/>
      <c r="W16" s="546"/>
      <c r="X16" s="546"/>
      <c r="Y16" s="546"/>
      <c r="Z16" s="546"/>
    </row>
    <row r="17" spans="1:26" s="492" customFormat="1" ht="20.25" customHeight="1">
      <c r="A17" s="640">
        <v>4</v>
      </c>
      <c r="B17" s="561" t="s">
        <v>199</v>
      </c>
      <c r="C17" s="640" t="s">
        <v>250</v>
      </c>
      <c r="D17" s="640" t="s">
        <v>266</v>
      </c>
      <c r="E17" s="289" t="e">
        <f>'V.1TRICH DO-NT'!E17*0.3</f>
        <v>#VALUE!</v>
      </c>
      <c r="F17" s="289">
        <f>'V.1TRICH DO-NT'!F17*0.3</f>
        <v>0</v>
      </c>
      <c r="G17" s="289">
        <f>'V.1TRICH DO-NT'!G17*0.3</f>
        <v>0</v>
      </c>
      <c r="H17" s="289">
        <f>'V.1TRICH DO-NT'!H17*0.3</f>
        <v>609.4890028786059</v>
      </c>
      <c r="I17" s="289">
        <f>'V.1TRICH DO-NT'!I17*0.3</f>
        <v>967.87183500000026</v>
      </c>
      <c r="J17" s="289">
        <f>'V.1TRICH DO-NT'!J17*0.3</f>
        <v>1101.4467</v>
      </c>
      <c r="K17" s="289">
        <f>'V.1TRICH DO-NT'!K17*0.3</f>
        <v>0</v>
      </c>
      <c r="L17" s="576" t="e">
        <f>SUM(E17:K17)</f>
        <v>#VALUE!</v>
      </c>
      <c r="M17" s="498" t="e">
        <f>L17*'He so chung'!$D$15/100</f>
        <v>#VALUE!</v>
      </c>
      <c r="N17" s="577" t="e">
        <f>M17+L17</f>
        <v>#VALUE!</v>
      </c>
      <c r="O17" s="289">
        <f>'V.1TRICH DO-NT'!O17*0.3</f>
        <v>14810.516826923076</v>
      </c>
      <c r="P17" s="185">
        <f>'V.1TRICH DO-NT'!P17*0.3</f>
        <v>11848.413461538461</v>
      </c>
      <c r="Q17" s="185">
        <f>'V.1TRICH DO-NT'!Q17*0.3</f>
        <v>2962.1033653846157</v>
      </c>
      <c r="R17" s="585">
        <f>'V.1TRICH DO-NT'!R17*0.3</f>
        <v>2.2162500000000001</v>
      </c>
      <c r="S17" s="546"/>
      <c r="T17" s="546"/>
      <c r="U17" s="546"/>
      <c r="V17" s="546"/>
      <c r="W17" s="546"/>
      <c r="X17" s="546"/>
      <c r="Y17" s="546"/>
      <c r="Z17" s="546"/>
    </row>
    <row r="18" spans="1:26" s="492" customFormat="1" ht="20.25" customHeight="1">
      <c r="A18" s="641"/>
      <c r="B18" s="561" t="s">
        <v>202</v>
      </c>
      <c r="C18" s="641"/>
      <c r="D18" s="641"/>
      <c r="E18" s="289" t="e">
        <f>'V.1TRICH DO-NT'!E18*0.3</f>
        <v>#VALUE!</v>
      </c>
      <c r="F18" s="289">
        <f>'V.1TRICH DO-NT'!F18*0.3</f>
        <v>0</v>
      </c>
      <c r="G18" s="289">
        <f>'V.1TRICH DO-NT'!G18*0.3</f>
        <v>0</v>
      </c>
      <c r="H18" s="289">
        <f>'V.1TRICH DO-NT'!H18*0.3</f>
        <v>95.672730919567314</v>
      </c>
      <c r="I18" s="289">
        <f>'V.1TRICH DO-NT'!I18*0.3</f>
        <v>4436.5323239999998</v>
      </c>
      <c r="J18" s="289">
        <f>'V.1TRICH DO-NT'!J18*0.3</f>
        <v>269.96153100000004</v>
      </c>
      <c r="K18" s="289">
        <f>'V.1TRICH DO-NT'!K18*0.3</f>
        <v>412.03362060000006</v>
      </c>
      <c r="L18" s="289" t="e">
        <f>SUM(E18:K18)</f>
        <v>#VALUE!</v>
      </c>
      <c r="M18" s="498" t="e">
        <f>L18*'He so chung'!$D$16/100</f>
        <v>#VALUE!</v>
      </c>
      <c r="N18" s="577" t="e">
        <f>M18+L18</f>
        <v>#VALUE!</v>
      </c>
      <c r="O18" s="289">
        <f>'V.1TRICH DO-NT'!O18*0.3</f>
        <v>2711.3019230769228</v>
      </c>
      <c r="P18" s="180">
        <f>'V.1TRICH DO-NT'!P18*0.3</f>
        <v>2357.6538461538457</v>
      </c>
      <c r="Q18" s="180">
        <f>'V.1TRICH DO-NT'!Q18*0.3</f>
        <v>353.64807692307693</v>
      </c>
      <c r="R18" s="585">
        <f>'V.1TRICH DO-NT'!R18*0.3</f>
        <v>0.441</v>
      </c>
      <c r="S18" s="546"/>
      <c r="T18" s="546"/>
      <c r="U18" s="546"/>
      <c r="V18" s="546"/>
      <c r="W18" s="546"/>
      <c r="X18" s="546"/>
      <c r="Y18" s="546"/>
      <c r="Z18" s="546"/>
    </row>
    <row r="19" spans="1:26" s="492" customFormat="1" ht="20.25" customHeight="1">
      <c r="A19" s="641"/>
      <c r="B19" s="178" t="s">
        <v>198</v>
      </c>
      <c r="C19" s="641"/>
      <c r="D19" s="641"/>
      <c r="E19" s="233" t="e">
        <f t="shared" ref="E19:O19" si="3">E17+E18</f>
        <v>#VALUE!</v>
      </c>
      <c r="F19" s="233">
        <f t="shared" si="3"/>
        <v>0</v>
      </c>
      <c r="G19" s="233">
        <f t="shared" si="3"/>
        <v>0</v>
      </c>
      <c r="H19" s="233">
        <f t="shared" si="3"/>
        <v>705.16173379817326</v>
      </c>
      <c r="I19" s="233">
        <f t="shared" si="3"/>
        <v>5404.4041589999997</v>
      </c>
      <c r="J19" s="233">
        <f t="shared" si="3"/>
        <v>1371.4082309999999</v>
      </c>
      <c r="K19" s="233">
        <f t="shared" si="3"/>
        <v>412.03362060000006</v>
      </c>
      <c r="L19" s="579" t="e">
        <f t="shared" si="3"/>
        <v>#VALUE!</v>
      </c>
      <c r="M19" s="579" t="e">
        <f t="shared" si="3"/>
        <v>#VALUE!</v>
      </c>
      <c r="N19" s="579" t="e">
        <f t="shared" si="3"/>
        <v>#VALUE!</v>
      </c>
      <c r="O19" s="233">
        <f t="shared" si="3"/>
        <v>17521.818749999999</v>
      </c>
      <c r="P19" s="546"/>
      <c r="Q19" s="546"/>
      <c r="R19" s="546"/>
      <c r="S19" s="546"/>
      <c r="T19" s="546"/>
      <c r="U19" s="546"/>
      <c r="V19" s="546"/>
      <c r="W19" s="546"/>
      <c r="X19" s="546"/>
      <c r="Y19" s="546"/>
      <c r="Z19" s="546"/>
    </row>
    <row r="20" spans="1:26" s="492" customFormat="1" ht="20.25" customHeight="1">
      <c r="A20" s="640">
        <v>5</v>
      </c>
      <c r="B20" s="561" t="s">
        <v>199</v>
      </c>
      <c r="C20" s="640" t="s">
        <v>250</v>
      </c>
      <c r="D20" s="640" t="s">
        <v>267</v>
      </c>
      <c r="E20" s="289" t="e">
        <f>'V.1TRICH DO-NT'!E20*0.3</f>
        <v>#VALUE!</v>
      </c>
      <c r="F20" s="289">
        <f>'V.1TRICH DO-NT'!F20*0.3</f>
        <v>0</v>
      </c>
      <c r="G20" s="289">
        <f>'V.1TRICH DO-NT'!G20*0.3</f>
        <v>0</v>
      </c>
      <c r="H20" s="289">
        <f>'V.1TRICH DO-NT'!H20*0.3</f>
        <v>835.34025775240411</v>
      </c>
      <c r="I20" s="289">
        <f>'V.1TRICH DO-NT'!I20*0.3</f>
        <v>1326.5248500000005</v>
      </c>
      <c r="J20" s="289">
        <f>'V.1TRICH DO-NT'!J20*0.3</f>
        <v>1509.5970000000004</v>
      </c>
      <c r="K20" s="289">
        <f>'V.1TRICH DO-NT'!K20*0.3</f>
        <v>0</v>
      </c>
      <c r="L20" s="576" t="e">
        <f>SUM(E20:K20)</f>
        <v>#VALUE!</v>
      </c>
      <c r="M20" s="498" t="e">
        <f>L20*'He so chung'!$D$15/100</f>
        <v>#VALUE!</v>
      </c>
      <c r="N20" s="577" t="e">
        <f>M20+L20</f>
        <v>#VALUE!</v>
      </c>
      <c r="O20" s="289">
        <f>'V.1TRICH DO-NT'!O20*0.3</f>
        <v>20298.677884615387</v>
      </c>
      <c r="P20" s="185">
        <f>'V.1TRICH DO-NT'!P20*0.3</f>
        <v>16238.942307692309</v>
      </c>
      <c r="Q20" s="185">
        <f>'V.1TRICH DO-NT'!Q20*0.3</f>
        <v>4059.735576923078</v>
      </c>
      <c r="R20" s="585">
        <f>'V.1TRICH DO-NT'!R20*0.3</f>
        <v>3.0375000000000005</v>
      </c>
      <c r="S20" s="546"/>
      <c r="T20" s="546"/>
      <c r="U20" s="546"/>
      <c r="V20" s="546"/>
      <c r="W20" s="546"/>
      <c r="X20" s="546"/>
      <c r="Y20" s="546"/>
      <c r="Z20" s="546"/>
    </row>
    <row r="21" spans="1:26" s="492" customFormat="1" ht="20.25" customHeight="1">
      <c r="A21" s="641"/>
      <c r="B21" s="561" t="s">
        <v>202</v>
      </c>
      <c r="C21" s="641"/>
      <c r="D21" s="641"/>
      <c r="E21" s="289" t="e">
        <f>'V.1TRICH DO-NT'!E21*0.3</f>
        <v>#VALUE!</v>
      </c>
      <c r="F21" s="289">
        <f>'V.1TRICH DO-NT'!F21*0.3</f>
        <v>0</v>
      </c>
      <c r="G21" s="289">
        <f>'V.1TRICH DO-NT'!G21*0.3</f>
        <v>0</v>
      </c>
      <c r="H21" s="289">
        <f>'V.1TRICH DO-NT'!H21*0.3</f>
        <v>130.81781574716348</v>
      </c>
      <c r="I21" s="289">
        <f>'V.1TRICH DO-NT'!I21*0.3</f>
        <v>6066.2788920000003</v>
      </c>
      <c r="J21" s="289">
        <f>'V.1TRICH DO-NT'!J21*0.3</f>
        <v>369.13107300000007</v>
      </c>
      <c r="K21" s="289">
        <f>'V.1TRICH DO-NT'!K21*0.3</f>
        <v>563.3929098000001</v>
      </c>
      <c r="L21" s="289" t="e">
        <f>SUM(E21:K21)</f>
        <v>#VALUE!</v>
      </c>
      <c r="M21" s="498" t="e">
        <f>L21*'He so chung'!$D$16/100</f>
        <v>#VALUE!</v>
      </c>
      <c r="N21" s="577" t="e">
        <f>M21+L21</f>
        <v>#VALUE!</v>
      </c>
      <c r="O21" s="289">
        <f>'V.1TRICH DO-NT'!O21*0.3</f>
        <v>3707.2903846153845</v>
      </c>
      <c r="P21" s="180">
        <f>'V.1TRICH DO-NT'!P21*0.3</f>
        <v>3223.7307692307691</v>
      </c>
      <c r="Q21" s="180">
        <f>'V.1TRICH DO-NT'!Q21*0.3</f>
        <v>483.55961538461543</v>
      </c>
      <c r="R21" s="585">
        <f>'V.1TRICH DO-NT'!R21*0.3</f>
        <v>0.60300000000000009</v>
      </c>
      <c r="S21" s="546"/>
      <c r="T21" s="546"/>
      <c r="U21" s="546"/>
      <c r="V21" s="546"/>
      <c r="W21" s="546"/>
      <c r="X21" s="546"/>
      <c r="Y21" s="546"/>
      <c r="Z21" s="546"/>
    </row>
    <row r="22" spans="1:26" s="492" customFormat="1" ht="20.25" customHeight="1">
      <c r="A22" s="641"/>
      <c r="B22" s="178" t="s">
        <v>198</v>
      </c>
      <c r="C22" s="641"/>
      <c r="D22" s="641"/>
      <c r="E22" s="233" t="e">
        <f t="shared" ref="E22:O22" si="4">E20+E21</f>
        <v>#VALUE!</v>
      </c>
      <c r="F22" s="233">
        <f t="shared" si="4"/>
        <v>0</v>
      </c>
      <c r="G22" s="233">
        <f t="shared" si="4"/>
        <v>0</v>
      </c>
      <c r="H22" s="233">
        <f t="shared" si="4"/>
        <v>966.15807349956754</v>
      </c>
      <c r="I22" s="233">
        <f t="shared" si="4"/>
        <v>7392.803742000001</v>
      </c>
      <c r="J22" s="233">
        <f t="shared" si="4"/>
        <v>1878.7280730000004</v>
      </c>
      <c r="K22" s="233">
        <f t="shared" si="4"/>
        <v>563.3929098000001</v>
      </c>
      <c r="L22" s="579" t="e">
        <f t="shared" si="4"/>
        <v>#VALUE!</v>
      </c>
      <c r="M22" s="579" t="e">
        <f t="shared" si="4"/>
        <v>#VALUE!</v>
      </c>
      <c r="N22" s="579" t="e">
        <f t="shared" si="4"/>
        <v>#VALUE!</v>
      </c>
      <c r="O22" s="233">
        <f t="shared" si="4"/>
        <v>24005.968269230772</v>
      </c>
      <c r="P22" s="546"/>
      <c r="Q22" s="546"/>
      <c r="R22" s="585">
        <f>'V.1TRICH DO-NT'!R22*0.3</f>
        <v>0</v>
      </c>
      <c r="S22" s="546"/>
      <c r="T22" s="546"/>
      <c r="U22" s="546"/>
      <c r="V22" s="546"/>
      <c r="W22" s="546"/>
      <c r="X22" s="546"/>
      <c r="Y22" s="546"/>
      <c r="Z22" s="546"/>
    </row>
    <row r="23" spans="1:26" s="492" customFormat="1" ht="20.25" customHeight="1">
      <c r="A23" s="640">
        <v>6</v>
      </c>
      <c r="B23" s="561" t="s">
        <v>199</v>
      </c>
      <c r="C23" s="640" t="s">
        <v>250</v>
      </c>
      <c r="D23" s="640" t="s">
        <v>272</v>
      </c>
      <c r="E23" s="289" t="e">
        <f>'V.1TRICH DO-NT'!E23*0.3</f>
        <v>#VALUE!</v>
      </c>
      <c r="F23" s="289">
        <f>'V.1TRICH DO-NT'!F23*0.3</f>
        <v>0</v>
      </c>
      <c r="G23" s="289">
        <f>'V.1TRICH DO-NT'!G23*0.3</f>
        <v>0</v>
      </c>
      <c r="H23" s="289">
        <f>'V.1TRICH DO-NT'!H23*0.3</f>
        <v>1287.0427675000003</v>
      </c>
      <c r="I23" s="289">
        <f>'V.1TRICH DO-NT'!I23*0.3</f>
        <v>2043.8308800000009</v>
      </c>
      <c r="J23" s="289">
        <f>'V.1TRICH DO-NT'!J23*0.3</f>
        <v>2325.8976000000002</v>
      </c>
      <c r="K23" s="289">
        <f>'V.1TRICH DO-NT'!K23*0.3</f>
        <v>0</v>
      </c>
      <c r="L23" s="576" t="e">
        <f>SUM(E23:K23)</f>
        <v>#VALUE!</v>
      </c>
      <c r="M23" s="498" t="e">
        <f>L23*'He so chung'!$D$15/100</f>
        <v>#VALUE!</v>
      </c>
      <c r="N23" s="577" t="e">
        <f>M23+L23</f>
        <v>#VALUE!</v>
      </c>
      <c r="O23" s="289">
        <f>'V.1TRICH DO-NT'!O23*0.3</f>
        <v>31275</v>
      </c>
      <c r="P23" s="185">
        <f>'V.1TRICH DO-NT'!P23*0.3</f>
        <v>25020</v>
      </c>
      <c r="Q23" s="185">
        <f>'V.1TRICH DO-NT'!Q23*0.3</f>
        <v>6255.0000000000009</v>
      </c>
      <c r="R23" s="585">
        <f>'V.1TRICH DO-NT'!R23*0.3</f>
        <v>4.6800000000000006</v>
      </c>
      <c r="S23" s="546"/>
      <c r="T23" s="546"/>
      <c r="U23" s="546"/>
      <c r="V23" s="546"/>
      <c r="W23" s="546"/>
      <c r="X23" s="546"/>
      <c r="Y23" s="546"/>
      <c r="Z23" s="546"/>
    </row>
    <row r="24" spans="1:26" s="492" customFormat="1" ht="20.25" customHeight="1">
      <c r="A24" s="641"/>
      <c r="B24" s="561" t="s">
        <v>202</v>
      </c>
      <c r="C24" s="641"/>
      <c r="D24" s="641"/>
      <c r="E24" s="289" t="e">
        <f>'V.1TRICH DO-NT'!E24*0.3</f>
        <v>#VALUE!</v>
      </c>
      <c r="F24" s="289">
        <f>'V.1TRICH DO-NT'!F24*0.3</f>
        <v>0</v>
      </c>
      <c r="G24" s="289">
        <f>'V.1TRICH DO-NT'!G24*0.3</f>
        <v>0</v>
      </c>
      <c r="H24" s="289">
        <f>'V.1TRICH DO-NT'!H24*0.3</f>
        <v>203.06049011500002</v>
      </c>
      <c r="I24" s="289">
        <f>'V.1TRICH DO-NT'!I24*0.3</f>
        <v>9416.3135040000016</v>
      </c>
      <c r="J24" s="289">
        <f>'V.1TRICH DO-NT'!J24*0.3</f>
        <v>572.97957600000007</v>
      </c>
      <c r="K24" s="289">
        <f>'V.1TRICH DO-NT'!K24*0.3</f>
        <v>874.52033760000018</v>
      </c>
      <c r="L24" s="289" t="e">
        <f>SUM(E24:K24)</f>
        <v>#VALUE!</v>
      </c>
      <c r="M24" s="498" t="e">
        <f>L24*'He so chung'!$D$16/100</f>
        <v>#VALUE!</v>
      </c>
      <c r="N24" s="577" t="e">
        <f>M24+L24</f>
        <v>#VALUE!</v>
      </c>
      <c r="O24" s="289">
        <f>'V.1TRICH DO-NT'!O24*0.3</f>
        <v>5754.5999999999995</v>
      </c>
      <c r="P24" s="180">
        <f>'V.1TRICH DO-NT'!P24*0.3</f>
        <v>5004</v>
      </c>
      <c r="Q24" s="180">
        <f>'V.1TRICH DO-NT'!Q24*0.3</f>
        <v>750.6</v>
      </c>
      <c r="R24" s="585">
        <f>'V.1TRICH DO-NT'!R24*0.3</f>
        <v>0.93599999999999994</v>
      </c>
      <c r="S24" s="546"/>
      <c r="T24" s="546"/>
      <c r="U24" s="546"/>
      <c r="V24" s="546"/>
      <c r="W24" s="546"/>
      <c r="X24" s="546"/>
      <c r="Y24" s="546"/>
      <c r="Z24" s="546"/>
    </row>
    <row r="25" spans="1:26" s="492" customFormat="1" ht="20.25" customHeight="1">
      <c r="A25" s="641"/>
      <c r="B25" s="178" t="s">
        <v>198</v>
      </c>
      <c r="C25" s="641"/>
      <c r="D25" s="641"/>
      <c r="E25" s="233" t="e">
        <f t="shared" ref="E25:O25" si="5">E23+E24</f>
        <v>#VALUE!</v>
      </c>
      <c r="F25" s="233">
        <f t="shared" si="5"/>
        <v>0</v>
      </c>
      <c r="G25" s="233">
        <f t="shared" si="5"/>
        <v>0</v>
      </c>
      <c r="H25" s="233">
        <f t="shared" si="5"/>
        <v>1490.1032576150003</v>
      </c>
      <c r="I25" s="233">
        <f t="shared" si="5"/>
        <v>11460.144384000003</v>
      </c>
      <c r="J25" s="233">
        <f t="shared" si="5"/>
        <v>2898.8771760000004</v>
      </c>
      <c r="K25" s="233">
        <f t="shared" si="5"/>
        <v>874.52033760000018</v>
      </c>
      <c r="L25" s="579" t="e">
        <f t="shared" si="5"/>
        <v>#VALUE!</v>
      </c>
      <c r="M25" s="579" t="e">
        <f t="shared" si="5"/>
        <v>#VALUE!</v>
      </c>
      <c r="N25" s="579" t="e">
        <f t="shared" si="5"/>
        <v>#VALUE!</v>
      </c>
      <c r="O25" s="233">
        <f t="shared" si="5"/>
        <v>37029.599999999999</v>
      </c>
      <c r="P25" s="546"/>
      <c r="Q25" s="546"/>
      <c r="R25" s="546"/>
      <c r="S25" s="546"/>
      <c r="T25" s="546"/>
      <c r="U25" s="546"/>
      <c r="V25" s="546"/>
      <c r="W25" s="546"/>
      <c r="X25" s="546"/>
      <c r="Y25" s="546"/>
      <c r="Z25" s="546"/>
    </row>
    <row r="26" spans="1:26" s="492" customFormat="1" ht="20.25" customHeight="1">
      <c r="A26" s="640">
        <v>7</v>
      </c>
      <c r="B26" s="561" t="s">
        <v>199</v>
      </c>
      <c r="C26" s="640" t="s">
        <v>250</v>
      </c>
      <c r="D26" s="640" t="s">
        <v>279</v>
      </c>
      <c r="E26" s="289" t="e">
        <f>'V.1TRICH DO-NT'!E26*0.3</f>
        <v>#VALUE!</v>
      </c>
      <c r="F26" s="289">
        <f>'V.1TRICH DO-NT'!F26*0.3</f>
        <v>0</v>
      </c>
      <c r="G26" s="289">
        <f>'VI.1CLtrich đo-NT'!G26*0.3</f>
        <v>0</v>
      </c>
      <c r="H26" s="289">
        <f>'V.1TRICH DO-NT'!H26*0.3</f>
        <v>1544.4513210000002</v>
      </c>
      <c r="I26" s="289">
        <f>'V.1TRICH DO-NT'!I26*0.3</f>
        <v>2452.597056000001</v>
      </c>
      <c r="J26" s="289">
        <f>'V.1TRICH DO-NT'!J26*0.3</f>
        <v>2791.0771200000004</v>
      </c>
      <c r="K26" s="289">
        <f>'V.1TRICH DO-NT'!K26*0.3</f>
        <v>0</v>
      </c>
      <c r="L26" s="576" t="e">
        <f>SUM(E26:K26)</f>
        <v>#VALUE!</v>
      </c>
      <c r="M26" s="498" t="e">
        <f>L26*'He so chung'!$D$15/100</f>
        <v>#VALUE!</v>
      </c>
      <c r="N26" s="577" t="e">
        <f>M26+L26</f>
        <v>#VALUE!</v>
      </c>
      <c r="O26" s="289">
        <f>'V.1TRICH DO-NT'!O26*0.3</f>
        <v>37530</v>
      </c>
      <c r="P26" s="546"/>
      <c r="Q26" s="546"/>
      <c r="R26" s="546"/>
      <c r="S26" s="546"/>
      <c r="T26" s="546"/>
      <c r="U26" s="546"/>
      <c r="V26" s="546"/>
      <c r="W26" s="546"/>
      <c r="X26" s="546"/>
      <c r="Y26" s="546"/>
      <c r="Z26" s="546"/>
    </row>
    <row r="27" spans="1:26" s="492" customFormat="1" ht="20.25" customHeight="1">
      <c r="A27" s="641"/>
      <c r="B27" s="561" t="s">
        <v>202</v>
      </c>
      <c r="C27" s="641"/>
      <c r="D27" s="641"/>
      <c r="E27" s="289" t="e">
        <f>'V.1TRICH DO-NT'!E27*0.3</f>
        <v>#VALUE!</v>
      </c>
      <c r="F27" s="289">
        <f>'V.1TRICH DO-NT'!F27*0.3</f>
        <v>0</v>
      </c>
      <c r="G27" s="289">
        <f>'VI.1CLtrich đo-NT'!G27*0.3</f>
        <v>0</v>
      </c>
      <c r="H27" s="289">
        <f>'V.1TRICH DO-NT'!H27*0.3</f>
        <v>243.67258813800001</v>
      </c>
      <c r="I27" s="289">
        <f>'V.1TRICH DO-NT'!I27*0.3</f>
        <v>11299.576204800002</v>
      </c>
      <c r="J27" s="289">
        <f>'V.1TRICH DO-NT'!J27*0.3</f>
        <v>687.5754912000001</v>
      </c>
      <c r="K27" s="289">
        <f>'V.1TRICH DO-NT'!K27*0.3</f>
        <v>1049.4244051200001</v>
      </c>
      <c r="L27" s="289" t="e">
        <f>SUM(E27:K27)</f>
        <v>#VALUE!</v>
      </c>
      <c r="M27" s="498" t="e">
        <f>L27*'He so chung'!$D$16/100</f>
        <v>#VALUE!</v>
      </c>
      <c r="N27" s="577" t="e">
        <f>M27+L27</f>
        <v>#VALUE!</v>
      </c>
      <c r="O27" s="289">
        <f>'V.1TRICH DO-NT'!O27*0.3</f>
        <v>6905.5199999999995</v>
      </c>
      <c r="P27" s="546"/>
      <c r="Q27" s="546"/>
      <c r="R27" s="546"/>
      <c r="S27" s="546"/>
      <c r="T27" s="546"/>
      <c r="U27" s="546"/>
      <c r="V27" s="546"/>
      <c r="W27" s="546"/>
      <c r="X27" s="546"/>
      <c r="Y27" s="546"/>
      <c r="Z27" s="546"/>
    </row>
    <row r="28" spans="1:26" s="492" customFormat="1" ht="20.25" customHeight="1">
      <c r="A28" s="641"/>
      <c r="B28" s="178" t="s">
        <v>198</v>
      </c>
      <c r="C28" s="641"/>
      <c r="D28" s="641"/>
      <c r="E28" s="233" t="e">
        <f>E26+E27</f>
        <v>#VALUE!</v>
      </c>
      <c r="F28" s="233"/>
      <c r="G28" s="233">
        <f t="shared" ref="G28:O28" si="6">G26+G27</f>
        <v>0</v>
      </c>
      <c r="H28" s="233">
        <f t="shared" si="6"/>
        <v>1788.1239091380003</v>
      </c>
      <c r="I28" s="233">
        <f t="shared" si="6"/>
        <v>13752.173260800002</v>
      </c>
      <c r="J28" s="233">
        <f t="shared" si="6"/>
        <v>3478.6526112000006</v>
      </c>
      <c r="K28" s="233">
        <f t="shared" si="6"/>
        <v>1049.4244051200001</v>
      </c>
      <c r="L28" s="579" t="e">
        <f t="shared" si="6"/>
        <v>#VALUE!</v>
      </c>
      <c r="M28" s="579" t="e">
        <f t="shared" si="6"/>
        <v>#VALUE!</v>
      </c>
      <c r="N28" s="579" t="e">
        <f t="shared" si="6"/>
        <v>#VALUE!</v>
      </c>
      <c r="O28" s="233">
        <f t="shared" si="6"/>
        <v>44435.519999999997</v>
      </c>
      <c r="P28" s="546"/>
      <c r="Q28" s="546"/>
      <c r="R28" s="546"/>
      <c r="S28" s="546"/>
      <c r="T28" s="546"/>
      <c r="U28" s="546"/>
      <c r="V28" s="546"/>
      <c r="W28" s="546"/>
      <c r="X28" s="546"/>
      <c r="Y28" s="546"/>
      <c r="Z28" s="546"/>
    </row>
    <row r="29" spans="1:26" s="492" customFormat="1" ht="20.25" customHeight="1">
      <c r="A29" s="640">
        <v>8</v>
      </c>
      <c r="B29" s="561" t="s">
        <v>199</v>
      </c>
      <c r="C29" s="640" t="s">
        <v>250</v>
      </c>
      <c r="D29" s="640" t="s">
        <v>284</v>
      </c>
      <c r="E29" s="289" t="e">
        <f>'V.1TRICH DO-NT'!E29*0.3</f>
        <v>#VALUE!</v>
      </c>
      <c r="F29" s="289">
        <f>'V.1TRICH DO-NT'!F29*0.3</f>
        <v>0</v>
      </c>
      <c r="G29" s="289">
        <f>'VI.1CLtrich đo-NT'!G29*0.3</f>
        <v>0</v>
      </c>
      <c r="H29" s="289">
        <f>'V.1TRICH DO-NT'!H29*0.3</f>
        <v>1673.1555977500007</v>
      </c>
      <c r="I29" s="289">
        <f>'V.1TRICH DO-NT'!I29*0.3</f>
        <v>2656.9801440000015</v>
      </c>
      <c r="J29" s="289">
        <f>'V.1TRICH DO-NT'!J29*0.3</f>
        <v>3023.6668800000007</v>
      </c>
      <c r="K29" s="289">
        <f>'V.1TRICH DO-NT'!K29*0.3</f>
        <v>0</v>
      </c>
      <c r="L29" s="576" t="e">
        <f>SUM(E29:K29)</f>
        <v>#VALUE!</v>
      </c>
      <c r="M29" s="498" t="e">
        <f>L29*'He so chung'!$D$15/100</f>
        <v>#VALUE!</v>
      </c>
      <c r="N29" s="577" t="e">
        <f>M29+L29</f>
        <v>#VALUE!</v>
      </c>
      <c r="O29" s="289">
        <f>'V.1TRICH DO-NT'!O29*0.3</f>
        <v>40657.5</v>
      </c>
      <c r="P29" s="546"/>
      <c r="Q29" s="546"/>
      <c r="R29" s="546"/>
      <c r="S29" s="546"/>
      <c r="T29" s="546"/>
      <c r="U29" s="546"/>
      <c r="V29" s="546"/>
      <c r="W29" s="546"/>
      <c r="X29" s="546"/>
      <c r="Y29" s="546"/>
      <c r="Z29" s="546"/>
    </row>
    <row r="30" spans="1:26" s="492" customFormat="1" ht="20.25" customHeight="1">
      <c r="A30" s="641"/>
      <c r="B30" s="561" t="s">
        <v>202</v>
      </c>
      <c r="C30" s="641"/>
      <c r="D30" s="641"/>
      <c r="E30" s="289" t="e">
        <f>'V.1TRICH DO-NT'!E30*0.3</f>
        <v>#VALUE!</v>
      </c>
      <c r="F30" s="289">
        <f>'V.1TRICH DO-NT'!F30*0.3</f>
        <v>0</v>
      </c>
      <c r="G30" s="289">
        <f>'VI.1CLtrich đo-NT'!G30*0.3</f>
        <v>0</v>
      </c>
      <c r="H30" s="289">
        <f>'V.1TRICH DO-NT'!H30*0.3</f>
        <v>263.97863714950006</v>
      </c>
      <c r="I30" s="289">
        <f>'V.1TRICH DO-NT'!I30*0.3</f>
        <v>12241.207555200001</v>
      </c>
      <c r="J30" s="289">
        <f>'V.1TRICH DO-NT'!J30*0.3</f>
        <v>744.87344880000012</v>
      </c>
      <c r="K30" s="289">
        <f>'V.1TRICH DO-NT'!K30*0.3</f>
        <v>1136.8764388800003</v>
      </c>
      <c r="L30" s="289" t="e">
        <f>SUM(E30:K30)</f>
        <v>#VALUE!</v>
      </c>
      <c r="M30" s="498" t="e">
        <f>L30*'He so chung'!$D$16/100</f>
        <v>#VALUE!</v>
      </c>
      <c r="N30" s="577" t="e">
        <f>M30+L30</f>
        <v>#VALUE!</v>
      </c>
      <c r="O30" s="289">
        <f>'V.1TRICH DO-NT'!O30*0.3</f>
        <v>7480.9800000000005</v>
      </c>
      <c r="P30" s="546"/>
      <c r="Q30" s="546"/>
      <c r="R30" s="546"/>
      <c r="S30" s="546"/>
      <c r="T30" s="546"/>
      <c r="U30" s="546"/>
      <c r="V30" s="546"/>
      <c r="W30" s="546"/>
      <c r="X30" s="546"/>
      <c r="Y30" s="546"/>
      <c r="Z30" s="546"/>
    </row>
    <row r="31" spans="1:26" s="492" customFormat="1" ht="20.25" customHeight="1">
      <c r="A31" s="641"/>
      <c r="B31" s="178" t="s">
        <v>198</v>
      </c>
      <c r="C31" s="641"/>
      <c r="D31" s="641"/>
      <c r="E31" s="233" t="e">
        <f>E29+E30</f>
        <v>#VALUE!</v>
      </c>
      <c r="F31" s="233"/>
      <c r="G31" s="233">
        <f t="shared" ref="G31:O31" si="7">G29+G30</f>
        <v>0</v>
      </c>
      <c r="H31" s="233">
        <f t="shared" si="7"/>
        <v>1937.1342348995008</v>
      </c>
      <c r="I31" s="233">
        <f t="shared" si="7"/>
        <v>14898.187699200002</v>
      </c>
      <c r="J31" s="233">
        <f t="shared" si="7"/>
        <v>3768.5403288000007</v>
      </c>
      <c r="K31" s="233">
        <f t="shared" si="7"/>
        <v>1136.8764388800003</v>
      </c>
      <c r="L31" s="579" t="e">
        <f t="shared" si="7"/>
        <v>#VALUE!</v>
      </c>
      <c r="M31" s="579" t="e">
        <f t="shared" si="7"/>
        <v>#VALUE!</v>
      </c>
      <c r="N31" s="579" t="e">
        <f t="shared" si="7"/>
        <v>#VALUE!</v>
      </c>
      <c r="O31" s="233">
        <f t="shared" si="7"/>
        <v>48138.48</v>
      </c>
      <c r="P31" s="546"/>
      <c r="Q31" s="546"/>
      <c r="R31" s="546"/>
      <c r="S31" s="546"/>
      <c r="T31" s="546"/>
      <c r="U31" s="546"/>
      <c r="V31" s="546"/>
      <c r="W31" s="546"/>
      <c r="X31" s="546"/>
      <c r="Y31" s="546"/>
      <c r="Z31" s="546"/>
    </row>
    <row r="32" spans="1:26" s="492" customFormat="1" ht="20.25" customHeight="1">
      <c r="A32" s="640">
        <v>9</v>
      </c>
      <c r="B32" s="561" t="s">
        <v>199</v>
      </c>
      <c r="C32" s="640" t="s">
        <v>250</v>
      </c>
      <c r="D32" s="640" t="s">
        <v>285</v>
      </c>
      <c r="E32" s="289" t="e">
        <f>'V.1TRICH DO-NT'!E32*0.3</f>
        <v>#VALUE!</v>
      </c>
      <c r="F32" s="289">
        <f>'V.1TRICH DO-NT'!F32*0.3</f>
        <v>0</v>
      </c>
      <c r="G32" s="289">
        <f>'VI.1CLtrich đo-NT'!G32*0.3</f>
        <v>0</v>
      </c>
      <c r="H32" s="289">
        <f>'V.1TRICH DO-NT'!H32*0.3</f>
        <v>1801.8598745000006</v>
      </c>
      <c r="I32" s="289">
        <f>'V.1TRICH DO-NT'!I32*0.3</f>
        <v>2861.3632320000011</v>
      </c>
      <c r="J32" s="289">
        <f>'V.1TRICH DO-NT'!J32*0.3</f>
        <v>3256.2566400000005</v>
      </c>
      <c r="K32" s="289">
        <f>'V.1TRICH DO-NT'!K32*0.3</f>
        <v>0</v>
      </c>
      <c r="L32" s="576" t="e">
        <f>SUM(E32:K32)</f>
        <v>#VALUE!</v>
      </c>
      <c r="M32" s="498" t="e">
        <f>L32*'He so chung'!$D$15/100</f>
        <v>#VALUE!</v>
      </c>
      <c r="N32" s="577" t="e">
        <f>M32+L32</f>
        <v>#VALUE!</v>
      </c>
      <c r="O32" s="289">
        <f>'V.1TRICH DO-NT'!O32*0.3</f>
        <v>43785</v>
      </c>
      <c r="P32" s="546"/>
      <c r="Q32" s="546"/>
      <c r="R32" s="546"/>
      <c r="S32" s="546"/>
      <c r="T32" s="546"/>
      <c r="U32" s="546"/>
      <c r="V32" s="546"/>
      <c r="W32" s="546"/>
      <c r="X32" s="546"/>
      <c r="Y32" s="546"/>
      <c r="Z32" s="546"/>
    </row>
    <row r="33" spans="1:26" s="492" customFormat="1" ht="20.25" customHeight="1">
      <c r="A33" s="641"/>
      <c r="B33" s="561" t="s">
        <v>202</v>
      </c>
      <c r="C33" s="641"/>
      <c r="D33" s="641"/>
      <c r="E33" s="289" t="e">
        <f>'V.1TRICH DO-NT'!E33*0.3</f>
        <v>#VALUE!</v>
      </c>
      <c r="F33" s="289">
        <f>'V.1TRICH DO-NT'!F33*0.3</f>
        <v>0</v>
      </c>
      <c r="G33" s="289">
        <f>'VI.1CLtrich đo-NT'!G33*0.3</f>
        <v>0</v>
      </c>
      <c r="H33" s="289">
        <f>'V.1TRICH DO-NT'!H33*0.3</f>
        <v>284.28468616100002</v>
      </c>
      <c r="I33" s="289">
        <f>'V.1TRICH DO-NT'!I33*0.3</f>
        <v>13182.838905600001</v>
      </c>
      <c r="J33" s="289">
        <f>'V.1TRICH DO-NT'!J33*0.3</f>
        <v>802.17140640000014</v>
      </c>
      <c r="K33" s="289">
        <f>'V.1TRICH DO-NT'!K33*0.3</f>
        <v>1224.3284726400002</v>
      </c>
      <c r="L33" s="289" t="e">
        <f>SUM(E33:K33)</f>
        <v>#VALUE!</v>
      </c>
      <c r="M33" s="498" t="e">
        <f>L33*'He so chung'!$D$16/100</f>
        <v>#VALUE!</v>
      </c>
      <c r="N33" s="577" t="e">
        <f>M33+L33</f>
        <v>#VALUE!</v>
      </c>
      <c r="O33" s="289">
        <f>'V.1TRICH DO-NT'!O33*0.3</f>
        <v>8056.44</v>
      </c>
      <c r="P33" s="546"/>
      <c r="Q33" s="546"/>
      <c r="R33" s="546"/>
      <c r="S33" s="546"/>
      <c r="T33" s="546"/>
      <c r="U33" s="546"/>
      <c r="V33" s="546"/>
      <c r="W33" s="546"/>
      <c r="X33" s="546"/>
      <c r="Y33" s="546"/>
      <c r="Z33" s="546"/>
    </row>
    <row r="34" spans="1:26" s="492" customFormat="1" ht="20.25" customHeight="1">
      <c r="A34" s="641"/>
      <c r="B34" s="178" t="s">
        <v>198</v>
      </c>
      <c r="C34" s="641"/>
      <c r="D34" s="641"/>
      <c r="E34" s="233" t="e">
        <f>E32+E33</f>
        <v>#VALUE!</v>
      </c>
      <c r="F34" s="233"/>
      <c r="G34" s="233">
        <f t="shared" ref="G34:O34" si="8">G32+G33</f>
        <v>0</v>
      </c>
      <c r="H34" s="233">
        <f t="shared" si="8"/>
        <v>2086.1445606610005</v>
      </c>
      <c r="I34" s="233">
        <f t="shared" si="8"/>
        <v>16044.202137600003</v>
      </c>
      <c r="J34" s="233">
        <f t="shared" si="8"/>
        <v>4058.4280464000008</v>
      </c>
      <c r="K34" s="233">
        <f t="shared" si="8"/>
        <v>1224.3284726400002</v>
      </c>
      <c r="L34" s="579" t="e">
        <f t="shared" si="8"/>
        <v>#VALUE!</v>
      </c>
      <c r="M34" s="579" t="e">
        <f t="shared" si="8"/>
        <v>#VALUE!</v>
      </c>
      <c r="N34" s="579" t="e">
        <f t="shared" si="8"/>
        <v>#VALUE!</v>
      </c>
      <c r="O34" s="233">
        <f t="shared" si="8"/>
        <v>51841.440000000002</v>
      </c>
      <c r="P34" s="546"/>
      <c r="Q34" s="546"/>
      <c r="R34" s="546"/>
      <c r="S34" s="546"/>
      <c r="T34" s="546"/>
      <c r="U34" s="546"/>
      <c r="V34" s="546"/>
      <c r="W34" s="546"/>
      <c r="X34" s="546"/>
      <c r="Y34" s="546"/>
      <c r="Z34" s="546"/>
    </row>
    <row r="35" spans="1:26" s="492" customFormat="1" ht="20.25" customHeight="1">
      <c r="A35" s="640">
        <v>10</v>
      </c>
      <c r="B35" s="561" t="s">
        <v>199</v>
      </c>
      <c r="C35" s="640" t="s">
        <v>250</v>
      </c>
      <c r="D35" s="640" t="s">
        <v>287</v>
      </c>
      <c r="E35" s="289" t="e">
        <f>'V.1TRICH DO-NT'!E35*0.3</f>
        <v>#VALUE!</v>
      </c>
      <c r="F35" s="289">
        <f>'V.1TRICH DO-NT'!F35*0.3</f>
        <v>0</v>
      </c>
      <c r="G35" s="289">
        <f>'VI.1CLtrich đo-NT'!G35*0.3</f>
        <v>0</v>
      </c>
      <c r="H35" s="289">
        <f>'V.1TRICH DO-NT'!H35*0.3</f>
        <v>2059.2684280000008</v>
      </c>
      <c r="I35" s="289">
        <f>'V.1TRICH DO-NT'!I35*0.3</f>
        <v>3270.1294080000016</v>
      </c>
      <c r="J35" s="289">
        <f>'V.1TRICH DO-NT'!J35*0.3</f>
        <v>3721.4361600000007</v>
      </c>
      <c r="K35" s="289">
        <f>'V.1TRICH DO-NT'!K35*0.3</f>
        <v>0</v>
      </c>
      <c r="L35" s="576" t="e">
        <f>SUM(E35:K35)</f>
        <v>#VALUE!</v>
      </c>
      <c r="M35" s="498" t="e">
        <f>L35*'He so chung'!$D$15/100</f>
        <v>#VALUE!</v>
      </c>
      <c r="N35" s="577" t="e">
        <f>M35+L35</f>
        <v>#VALUE!</v>
      </c>
      <c r="O35" s="289">
        <f>'V.1TRICH DO-NT'!O35*0.3</f>
        <v>50040</v>
      </c>
      <c r="P35" s="546"/>
      <c r="Q35" s="546"/>
      <c r="R35" s="546"/>
      <c r="S35" s="546"/>
      <c r="T35" s="546"/>
      <c r="U35" s="546"/>
      <c r="V35" s="546"/>
      <c r="W35" s="546"/>
      <c r="X35" s="546"/>
      <c r="Y35" s="546"/>
      <c r="Z35" s="546"/>
    </row>
    <row r="36" spans="1:26" s="492" customFormat="1" ht="20.25" customHeight="1">
      <c r="A36" s="641"/>
      <c r="B36" s="561" t="s">
        <v>202</v>
      </c>
      <c r="C36" s="641"/>
      <c r="D36" s="641"/>
      <c r="E36" s="289" t="e">
        <f>'V.1TRICH DO-NT'!E36*0.3</f>
        <v>#VALUE!</v>
      </c>
      <c r="F36" s="289">
        <f>'V.1TRICH DO-NT'!F36*0.3</f>
        <v>0</v>
      </c>
      <c r="G36" s="289">
        <f>'VI.1CLtrich đo-NT'!G36*0.3</f>
        <v>0</v>
      </c>
      <c r="H36" s="289">
        <f>'V.1TRICH DO-NT'!H36*0.3</f>
        <v>324.89678418400007</v>
      </c>
      <c r="I36" s="289">
        <f>'V.1TRICH DO-NT'!I36*0.3</f>
        <v>15066.101606400003</v>
      </c>
      <c r="J36" s="289">
        <f>'V.1TRICH DO-NT'!J36*0.3</f>
        <v>916.76732160000017</v>
      </c>
      <c r="K36" s="289">
        <f>'V.1TRICH DO-NT'!K36*0.3</f>
        <v>1399.2325401600003</v>
      </c>
      <c r="L36" s="289" t="e">
        <f>SUM(E36:K36)</f>
        <v>#VALUE!</v>
      </c>
      <c r="M36" s="498" t="e">
        <f>L36*'He so chung'!$D$16/100</f>
        <v>#VALUE!</v>
      </c>
      <c r="N36" s="577" t="e">
        <f>M36+L36</f>
        <v>#VALUE!</v>
      </c>
      <c r="O36" s="289">
        <f>'V.1TRICH DO-NT'!O36*0.3</f>
        <v>9207.36</v>
      </c>
      <c r="P36" s="546"/>
      <c r="Q36" s="546"/>
      <c r="R36" s="546"/>
      <c r="S36" s="546"/>
      <c r="T36" s="546"/>
      <c r="U36" s="546"/>
      <c r="V36" s="546"/>
      <c r="W36" s="546"/>
      <c r="X36" s="546"/>
      <c r="Y36" s="546"/>
      <c r="Z36" s="546"/>
    </row>
    <row r="37" spans="1:26" s="492" customFormat="1" ht="20.25" customHeight="1">
      <c r="A37" s="641"/>
      <c r="B37" s="178" t="s">
        <v>198</v>
      </c>
      <c r="C37" s="641"/>
      <c r="D37" s="641"/>
      <c r="E37" s="233" t="e">
        <f>E35+E36</f>
        <v>#VALUE!</v>
      </c>
      <c r="F37" s="233"/>
      <c r="G37" s="233">
        <f t="shared" ref="G37:O37" si="9">G35+G36</f>
        <v>0</v>
      </c>
      <c r="H37" s="233">
        <f t="shared" si="9"/>
        <v>2384.1652121840007</v>
      </c>
      <c r="I37" s="233">
        <f t="shared" si="9"/>
        <v>18336.231014400004</v>
      </c>
      <c r="J37" s="233">
        <f t="shared" si="9"/>
        <v>4638.2034816000005</v>
      </c>
      <c r="K37" s="233">
        <f t="shared" si="9"/>
        <v>1399.2325401600003</v>
      </c>
      <c r="L37" s="579" t="e">
        <f t="shared" si="9"/>
        <v>#VALUE!</v>
      </c>
      <c r="M37" s="579" t="e">
        <f t="shared" si="9"/>
        <v>#VALUE!</v>
      </c>
      <c r="N37" s="579" t="e">
        <f t="shared" si="9"/>
        <v>#VALUE!</v>
      </c>
      <c r="O37" s="233">
        <f t="shared" si="9"/>
        <v>59247.360000000001</v>
      </c>
      <c r="P37" s="546"/>
      <c r="Q37" s="546"/>
      <c r="R37" s="546"/>
      <c r="S37" s="546"/>
      <c r="T37" s="546"/>
      <c r="U37" s="546"/>
      <c r="V37" s="546"/>
      <c r="W37" s="546"/>
      <c r="X37" s="546"/>
      <c r="Y37" s="546"/>
      <c r="Z37" s="546"/>
    </row>
    <row r="38" spans="1:26" s="492" customFormat="1" ht="20.25" customHeight="1">
      <c r="A38" s="640">
        <v>11</v>
      </c>
      <c r="B38" s="561" t="s">
        <v>199</v>
      </c>
      <c r="C38" s="640" t="s">
        <v>250</v>
      </c>
      <c r="D38" s="640" t="s">
        <v>288</v>
      </c>
      <c r="E38" s="289" t="e">
        <f>'V.1TRICH DO-NT'!E38*0.3</f>
        <v>#VALUE!</v>
      </c>
      <c r="F38" s="289">
        <f>'V.1TRICH DO-NT'!F38*0.3</f>
        <v>0</v>
      </c>
      <c r="G38" s="289">
        <f>'VI.1CLtrich đo-NT'!G38*0.3</f>
        <v>0</v>
      </c>
      <c r="H38" s="289">
        <f>'V.1TRICH DO-NT'!H38*0.3</f>
        <v>2316.6769815000007</v>
      </c>
      <c r="I38" s="289">
        <f>'V.1TRICH DO-NT'!I38*0.3</f>
        <v>3678.8955840000017</v>
      </c>
      <c r="J38" s="289">
        <f>'V.1TRICH DO-NT'!J38*0.3</f>
        <v>4186.6156799999999</v>
      </c>
      <c r="K38" s="289">
        <f>'V.1TRICH DO-NT'!K38*0.3</f>
        <v>0</v>
      </c>
      <c r="L38" s="576" t="e">
        <f>SUM(E38:K38)</f>
        <v>#VALUE!</v>
      </c>
      <c r="M38" s="498" t="e">
        <f>L38*'He so chung'!$D$15/100</f>
        <v>#VALUE!</v>
      </c>
      <c r="N38" s="577" t="e">
        <f>M38+L38</f>
        <v>#VALUE!</v>
      </c>
      <c r="O38" s="289">
        <f>'V.1TRICH DO-NT'!O38*0.3</f>
        <v>56295</v>
      </c>
      <c r="P38" s="546"/>
      <c r="Q38" s="546"/>
      <c r="R38" s="546"/>
      <c r="S38" s="546"/>
      <c r="T38" s="546"/>
      <c r="U38" s="546"/>
      <c r="V38" s="546"/>
      <c r="W38" s="546"/>
      <c r="X38" s="546"/>
      <c r="Y38" s="546"/>
      <c r="Z38" s="546"/>
    </row>
    <row r="39" spans="1:26" s="602" customFormat="1" ht="20.25" customHeight="1">
      <c r="A39" s="641"/>
      <c r="B39" s="598" t="s">
        <v>202</v>
      </c>
      <c r="C39" s="641"/>
      <c r="D39" s="641"/>
      <c r="E39" s="599" t="e">
        <f>'V.1TRICH DO-NT'!E39*0.3</f>
        <v>#VALUE!</v>
      </c>
      <c r="F39" s="599">
        <f>'V.1TRICH DO-NT'!F39*0.3</f>
        <v>0</v>
      </c>
      <c r="G39" s="599">
        <f>'VI.1CLtrich đo-NT'!G39*0.3</f>
        <v>0</v>
      </c>
      <c r="H39" s="599">
        <f>'V.1TRICH DO-NT'!H39*0.3</f>
        <v>365.50888220700006</v>
      </c>
      <c r="I39" s="599">
        <f>'V.1TRICH DO-NT'!I39*0.3</f>
        <v>16949.364307200001</v>
      </c>
      <c r="J39" s="599">
        <f>'V.1TRICH DO-NT'!J39*0.3</f>
        <v>1031.3632368000003</v>
      </c>
      <c r="K39" s="599">
        <f>'V.1TRICH DO-NT'!K39*0.3</f>
        <v>1574.1366076800005</v>
      </c>
      <c r="L39" s="599" t="e">
        <f>SUM(E39:K39)</f>
        <v>#VALUE!</v>
      </c>
      <c r="M39" s="600" t="e">
        <f>L39*'He so chung'!$D$16/100</f>
        <v>#VALUE!</v>
      </c>
      <c r="N39" s="601" t="e">
        <f>M39+L39</f>
        <v>#VALUE!</v>
      </c>
      <c r="O39" s="599">
        <f>'V.1TRICH DO-NT'!O39*0.3</f>
        <v>10358.279999999999</v>
      </c>
      <c r="P39" s="550"/>
      <c r="Q39" s="550"/>
      <c r="R39" s="550"/>
      <c r="S39" s="550"/>
      <c r="T39" s="550"/>
      <c r="U39" s="550"/>
      <c r="V39" s="550"/>
      <c r="W39" s="550"/>
      <c r="X39" s="550"/>
      <c r="Y39" s="550"/>
      <c r="Z39" s="550"/>
    </row>
    <row r="40" spans="1:26" s="602" customFormat="1" ht="20.25" customHeight="1">
      <c r="A40" s="641"/>
      <c r="B40" s="603" t="s">
        <v>198</v>
      </c>
      <c r="C40" s="641"/>
      <c r="D40" s="641"/>
      <c r="E40" s="604" t="e">
        <f>E38+E39</f>
        <v>#VALUE!</v>
      </c>
      <c r="F40" s="604"/>
      <c r="G40" s="604">
        <f t="shared" ref="G40:O40" si="10">G38+G39</f>
        <v>0</v>
      </c>
      <c r="H40" s="604">
        <f t="shared" si="10"/>
        <v>2682.1858637070009</v>
      </c>
      <c r="I40" s="604">
        <f t="shared" si="10"/>
        <v>20628.259891200003</v>
      </c>
      <c r="J40" s="604">
        <f t="shared" si="10"/>
        <v>5217.9789168000007</v>
      </c>
      <c r="K40" s="604">
        <f t="shared" si="10"/>
        <v>1574.1366076800005</v>
      </c>
      <c r="L40" s="605" t="e">
        <f t="shared" si="10"/>
        <v>#VALUE!</v>
      </c>
      <c r="M40" s="605" t="e">
        <f t="shared" si="10"/>
        <v>#VALUE!</v>
      </c>
      <c r="N40" s="605" t="e">
        <f t="shared" si="10"/>
        <v>#VALUE!</v>
      </c>
      <c r="O40" s="604">
        <f t="shared" si="10"/>
        <v>66653.279999999999</v>
      </c>
      <c r="P40" s="550"/>
      <c r="Q40" s="550"/>
      <c r="R40" s="550"/>
      <c r="S40" s="550"/>
      <c r="T40" s="550"/>
      <c r="U40" s="550"/>
      <c r="V40" s="550"/>
      <c r="W40" s="550"/>
      <c r="X40" s="550"/>
      <c r="Y40" s="550"/>
      <c r="Z40" s="550"/>
    </row>
    <row r="41" spans="1:26" ht="24" customHeight="1">
      <c r="A41" s="139"/>
      <c r="B41" s="140"/>
      <c r="C41" s="139"/>
      <c r="D41" s="139"/>
      <c r="E41" s="141"/>
      <c r="F41" s="141"/>
      <c r="G41" s="141"/>
      <c r="H41" s="141"/>
      <c r="I41" s="141"/>
      <c r="J41" s="141"/>
      <c r="K41" s="141"/>
      <c r="L41" s="142"/>
      <c r="M41" s="142"/>
      <c r="N41" s="142"/>
      <c r="O41" s="141"/>
      <c r="P41" s="123"/>
      <c r="Q41" s="123"/>
      <c r="R41" s="123"/>
      <c r="S41" s="123"/>
      <c r="T41" s="123"/>
      <c r="U41" s="123"/>
      <c r="V41" s="123"/>
      <c r="W41" s="123"/>
      <c r="X41" s="123"/>
      <c r="Y41" s="123"/>
      <c r="Z41" s="123"/>
    </row>
    <row r="42" spans="1:26" ht="16.5" customHeight="1">
      <c r="A42" s="4"/>
      <c r="B42" s="4"/>
      <c r="C42" s="34"/>
      <c r="D42" s="4"/>
      <c r="E42" s="4"/>
      <c r="F42" s="4"/>
      <c r="G42" s="4"/>
      <c r="H42" s="4"/>
      <c r="I42" s="4"/>
      <c r="J42" s="4"/>
      <c r="K42" s="4"/>
      <c r="L42" s="4"/>
      <c r="M42" s="4"/>
      <c r="N42" s="4"/>
      <c r="P42" s="4"/>
      <c r="Q42" s="4"/>
      <c r="R42" s="4"/>
    </row>
    <row r="43" spans="1:26" ht="46.5" customHeight="1">
      <c r="A43" s="646" t="s">
        <v>321</v>
      </c>
      <c r="B43" s="607"/>
      <c r="C43" s="607"/>
      <c r="D43" s="607"/>
      <c r="E43" s="607"/>
      <c r="F43" s="607"/>
      <c r="G43" s="607"/>
      <c r="H43" s="607"/>
      <c r="I43" s="607"/>
      <c r="J43" s="607"/>
      <c r="K43" s="607"/>
      <c r="L43" s="607"/>
      <c r="M43" s="607"/>
      <c r="N43" s="607"/>
      <c r="O43" s="607"/>
      <c r="P43" s="4"/>
      <c r="Q43" s="4"/>
      <c r="R43" s="4"/>
    </row>
    <row r="44" spans="1:26" ht="12" customHeight="1">
      <c r="A44" s="589"/>
      <c r="B44" s="622" t="s">
        <v>633</v>
      </c>
      <c r="C44" s="622"/>
      <c r="D44" s="622"/>
      <c r="E44" s="622"/>
      <c r="F44" s="622"/>
      <c r="G44" s="622"/>
      <c r="H44" s="622"/>
      <c r="I44" s="622"/>
      <c r="J44" s="622"/>
      <c r="K44" s="622"/>
      <c r="L44" s="622"/>
      <c r="M44" s="622"/>
      <c r="N44" s="622"/>
      <c r="O44" s="622"/>
      <c r="P44" s="622"/>
      <c r="Q44" s="4"/>
      <c r="R44" s="4"/>
    </row>
    <row r="45" spans="1:26" ht="16.5" customHeight="1">
      <c r="A45" s="88"/>
      <c r="B45" s="88"/>
      <c r="C45" s="89"/>
      <c r="D45" s="88"/>
      <c r="E45" s="88"/>
      <c r="F45" s="88"/>
      <c r="G45" s="88"/>
      <c r="H45" s="88"/>
      <c r="I45" s="88"/>
      <c r="J45" s="88"/>
      <c r="K45" s="88"/>
      <c r="L45" s="88"/>
      <c r="M45" s="91"/>
      <c r="N45" s="632" t="s">
        <v>231</v>
      </c>
      <c r="O45" s="633"/>
      <c r="P45" s="4"/>
      <c r="Q45" s="4"/>
      <c r="R45" s="4"/>
    </row>
    <row r="46" spans="1:26" s="591" customFormat="1" ht="14.25" customHeight="1">
      <c r="A46" s="655" t="s">
        <v>189</v>
      </c>
      <c r="B46" s="617" t="s">
        <v>235</v>
      </c>
      <c r="C46" s="617" t="s">
        <v>236</v>
      </c>
      <c r="D46" s="617" t="s">
        <v>317</v>
      </c>
      <c r="E46" s="649" t="s">
        <v>211</v>
      </c>
      <c r="F46" s="650"/>
      <c r="G46" s="650"/>
      <c r="H46" s="650"/>
      <c r="I46" s="650"/>
      <c r="J46" s="650"/>
      <c r="K46" s="650"/>
      <c r="L46" s="651"/>
      <c r="M46" s="617" t="s">
        <v>629</v>
      </c>
      <c r="N46" s="617" t="s">
        <v>241</v>
      </c>
      <c r="O46" s="617" t="s">
        <v>242</v>
      </c>
      <c r="P46" s="161"/>
      <c r="Q46" s="161"/>
      <c r="R46" s="161"/>
    </row>
    <row r="47" spans="1:26" s="591" customFormat="1" ht="13.5" customHeight="1">
      <c r="A47" s="648"/>
      <c r="B47" s="648"/>
      <c r="C47" s="648"/>
      <c r="D47" s="648"/>
      <c r="E47" s="652"/>
      <c r="F47" s="653"/>
      <c r="G47" s="653"/>
      <c r="H47" s="653"/>
      <c r="I47" s="653"/>
      <c r="J47" s="653"/>
      <c r="K47" s="653"/>
      <c r="L47" s="654"/>
      <c r="M47" s="648"/>
      <c r="N47" s="648"/>
      <c r="O47" s="648"/>
      <c r="P47" s="161"/>
      <c r="Q47" s="161"/>
      <c r="R47" s="161"/>
    </row>
    <row r="48" spans="1:26" s="591" customFormat="1" ht="16.5" customHeight="1">
      <c r="A48" s="648"/>
      <c r="B48" s="648"/>
      <c r="C48" s="648"/>
      <c r="D48" s="648"/>
      <c r="E48" s="617" t="s">
        <v>219</v>
      </c>
      <c r="F48" s="617" t="s">
        <v>220</v>
      </c>
      <c r="G48" s="592" t="s">
        <v>221</v>
      </c>
      <c r="H48" s="617" t="s">
        <v>7</v>
      </c>
      <c r="I48" s="617" t="s">
        <v>14</v>
      </c>
      <c r="J48" s="617" t="s">
        <v>11</v>
      </c>
      <c r="K48" s="617" t="s">
        <v>249</v>
      </c>
      <c r="L48" s="617" t="s">
        <v>198</v>
      </c>
      <c r="M48" s="648"/>
      <c r="N48" s="648"/>
      <c r="O48" s="648"/>
      <c r="P48" s="161"/>
      <c r="Q48" s="161"/>
      <c r="R48" s="161"/>
    </row>
    <row r="49" spans="1:18" s="591" customFormat="1" ht="10.5" customHeight="1">
      <c r="A49" s="647"/>
      <c r="B49" s="647"/>
      <c r="C49" s="647"/>
      <c r="D49" s="647"/>
      <c r="E49" s="647"/>
      <c r="F49" s="647"/>
      <c r="G49" s="596">
        <f>$Q$1</f>
        <v>0</v>
      </c>
      <c r="H49" s="647"/>
      <c r="I49" s="647"/>
      <c r="J49" s="647"/>
      <c r="K49" s="647"/>
      <c r="L49" s="647"/>
      <c r="M49" s="647"/>
      <c r="N49" s="647"/>
      <c r="O49" s="647"/>
      <c r="P49" s="161"/>
      <c r="Q49" s="161"/>
      <c r="R49" s="161"/>
    </row>
    <row r="50" spans="1:18" s="492" customFormat="1" ht="18" customHeight="1">
      <c r="A50" s="656">
        <v>1</v>
      </c>
      <c r="B50" s="580" t="s">
        <v>199</v>
      </c>
      <c r="C50" s="656" t="s">
        <v>250</v>
      </c>
      <c r="D50" s="656" t="s">
        <v>251</v>
      </c>
      <c r="E50" s="289" t="e">
        <f>'V.2TRICH DO-ĐT'!E8*0.3</f>
        <v>#VALUE!</v>
      </c>
      <c r="F50" s="289">
        <f>'V.2TRICH DO-ĐT'!F8*0.3</f>
        <v>0</v>
      </c>
      <c r="G50" s="289">
        <f>'V.1TRICH DO-NT'!G53*0.3</f>
        <v>0</v>
      </c>
      <c r="H50" s="289">
        <f>'V.2TRICH DO-ĐT'!H8*0.3</f>
        <v>481.11838276923078</v>
      </c>
      <c r="I50" s="289">
        <f>'V.2TRICH DO-ĐT'!I8*0.3</f>
        <v>628.87104000000011</v>
      </c>
      <c r="J50" s="289">
        <f>'V.2TRICH DO-ĐT'!J8*0.3</f>
        <v>923.43551999999988</v>
      </c>
      <c r="K50" s="289">
        <f>'V.2TRICH DO-ĐT'!K8*0.3</f>
        <v>0</v>
      </c>
      <c r="L50" s="576" t="e">
        <f>SUM(E50:K50)</f>
        <v>#VALUE!</v>
      </c>
      <c r="M50" s="498" t="e">
        <f>L50*'He so chung'!$D$15/100</f>
        <v>#VALUE!</v>
      </c>
      <c r="N50" s="577" t="e">
        <f>M50+L50</f>
        <v>#VALUE!</v>
      </c>
      <c r="O50" s="289">
        <f>'V.2TRICH DO-ĐT'!O8*0.3</f>
        <v>9623.076923076922</v>
      </c>
      <c r="P50" s="546"/>
      <c r="Q50" s="546"/>
      <c r="R50" s="546"/>
    </row>
    <row r="51" spans="1:18" s="492" customFormat="1" ht="18" customHeight="1">
      <c r="A51" s="630"/>
      <c r="B51" s="581" t="s">
        <v>202</v>
      </c>
      <c r="C51" s="630"/>
      <c r="D51" s="630"/>
      <c r="E51" s="289" t="e">
        <f>'V.2TRICH DO-ĐT'!E9*0.3</f>
        <v>#VALUE!</v>
      </c>
      <c r="F51" s="289">
        <f>'V.2TRICH DO-ĐT'!F9*0.3</f>
        <v>0</v>
      </c>
      <c r="G51" s="289">
        <f>'V.1TRICH DO-NT'!G54*0.3</f>
        <v>0</v>
      </c>
      <c r="H51" s="289">
        <f>'V.2TRICH DO-ĐT'!H9*0.3</f>
        <v>65.972887173846161</v>
      </c>
      <c r="I51" s="289">
        <f>'V.2TRICH DO-ĐT'!I9*0.3</f>
        <v>2897.3272319999996</v>
      </c>
      <c r="J51" s="289">
        <f>'V.2TRICH DO-ĐT'!J9*0.3</f>
        <v>191.15222399999999</v>
      </c>
      <c r="K51" s="289">
        <f>'V.2TRICH DO-ĐT'!K9*0.3</f>
        <v>285.9558912</v>
      </c>
      <c r="L51" s="289" t="e">
        <f>SUM(E51:K51)</f>
        <v>#VALUE!</v>
      </c>
      <c r="M51" s="498" t="e">
        <f>L51*'He so chung'!$D$16/100</f>
        <v>#VALUE!</v>
      </c>
      <c r="N51" s="577" t="e">
        <f>M51+L51</f>
        <v>#VALUE!</v>
      </c>
      <c r="O51" s="289">
        <f>'V.2TRICH DO-ĐT'!O9*0.3</f>
        <v>1770.6461538461538</v>
      </c>
      <c r="P51" s="546"/>
      <c r="Q51" s="546"/>
      <c r="R51" s="546"/>
    </row>
    <row r="52" spans="1:18" s="492" customFormat="1" ht="18" customHeight="1">
      <c r="A52" s="631"/>
      <c r="B52" s="582" t="s">
        <v>198</v>
      </c>
      <c r="C52" s="631"/>
      <c r="D52" s="631"/>
      <c r="E52" s="233" t="e">
        <f t="shared" ref="E52:O52" si="11">E50+E51</f>
        <v>#VALUE!</v>
      </c>
      <c r="F52" s="233">
        <f t="shared" si="11"/>
        <v>0</v>
      </c>
      <c r="G52" s="233">
        <f t="shared" si="11"/>
        <v>0</v>
      </c>
      <c r="H52" s="233">
        <f t="shared" si="11"/>
        <v>547.0912699430769</v>
      </c>
      <c r="I52" s="233">
        <f t="shared" si="11"/>
        <v>3526.1982719999996</v>
      </c>
      <c r="J52" s="233">
        <f t="shared" si="11"/>
        <v>1114.5877439999999</v>
      </c>
      <c r="K52" s="233">
        <f t="shared" si="11"/>
        <v>285.9558912</v>
      </c>
      <c r="L52" s="233" t="e">
        <f t="shared" si="11"/>
        <v>#VALUE!</v>
      </c>
      <c r="M52" s="233" t="e">
        <f t="shared" si="11"/>
        <v>#VALUE!</v>
      </c>
      <c r="N52" s="233" t="e">
        <f t="shared" si="11"/>
        <v>#VALUE!</v>
      </c>
      <c r="O52" s="233">
        <f t="shared" si="11"/>
        <v>11393.723076923075</v>
      </c>
      <c r="P52" s="546"/>
      <c r="Q52" s="546"/>
      <c r="R52" s="546"/>
    </row>
    <row r="53" spans="1:18" s="492" customFormat="1" ht="18" customHeight="1">
      <c r="A53" s="656">
        <v>2</v>
      </c>
      <c r="B53" s="580" t="s">
        <v>199</v>
      </c>
      <c r="C53" s="656" t="s">
        <v>250</v>
      </c>
      <c r="D53" s="656" t="s">
        <v>256</v>
      </c>
      <c r="E53" s="289" t="e">
        <f>'V.2TRICH DO-ĐT'!E11*0.3</f>
        <v>#VALUE!</v>
      </c>
      <c r="F53" s="289">
        <f>'V.2TRICH DO-ĐT'!F11*0.3</f>
        <v>0</v>
      </c>
      <c r="G53" s="289">
        <f>'V.1TRICH DO-NT'!G56*0.3</f>
        <v>0</v>
      </c>
      <c r="H53" s="289">
        <f>'V.2TRICH DO-ĐT'!H11*0.3</f>
        <v>571.32807953846168</v>
      </c>
      <c r="I53" s="289">
        <f>'V.2TRICH DO-ĐT'!I11*0.3</f>
        <v>746.78436000000033</v>
      </c>
      <c r="J53" s="289">
        <f>'V.2TRICH DO-ĐT'!J11*0.3</f>
        <v>1096.5796800000001</v>
      </c>
      <c r="K53" s="289">
        <f>'V.2TRICH DO-ĐT'!K11*0.3</f>
        <v>0</v>
      </c>
      <c r="L53" s="576" t="e">
        <f>SUM(E53:K53)</f>
        <v>#VALUE!</v>
      </c>
      <c r="M53" s="498" t="e">
        <f>L53*'He so chung'!$D$15/100</f>
        <v>#VALUE!</v>
      </c>
      <c r="N53" s="577" t="e">
        <f>M53+L53</f>
        <v>#VALUE!</v>
      </c>
      <c r="O53" s="289">
        <f>'V.2TRICH DO-ĐT'!O11*0.3</f>
        <v>11427.403846153846</v>
      </c>
      <c r="P53" s="546"/>
      <c r="Q53" s="546"/>
      <c r="R53" s="546"/>
    </row>
    <row r="54" spans="1:18" s="492" customFormat="1" ht="18" customHeight="1">
      <c r="A54" s="630"/>
      <c r="B54" s="581" t="s">
        <v>202</v>
      </c>
      <c r="C54" s="630"/>
      <c r="D54" s="630"/>
      <c r="E54" s="289" t="e">
        <f>'V.2TRICH DO-ĐT'!E12*0.3</f>
        <v>#VALUE!</v>
      </c>
      <c r="F54" s="289">
        <f>'V.2TRICH DO-ĐT'!F12*0.3</f>
        <v>0</v>
      </c>
      <c r="G54" s="289">
        <f>'V.1TRICH DO-NT'!G57*0.3</f>
        <v>0</v>
      </c>
      <c r="H54" s="289">
        <f>'V.2TRICH DO-ĐT'!H12*0.3</f>
        <v>78.342803518942304</v>
      </c>
      <c r="I54" s="289">
        <f>'V.2TRICH DO-ĐT'!I12*0.3</f>
        <v>3440.5760879999993</v>
      </c>
      <c r="J54" s="289">
        <f>'V.2TRICH DO-ĐT'!J12*0.3</f>
        <v>226.99326600000001</v>
      </c>
      <c r="K54" s="289">
        <f>'V.2TRICH DO-ĐT'!K12*0.3</f>
        <v>339.57262080000004</v>
      </c>
      <c r="L54" s="289" t="e">
        <f>SUM(E54:K54)</f>
        <v>#VALUE!</v>
      </c>
      <c r="M54" s="498" t="e">
        <f>L54*'He so chung'!$D$16/100</f>
        <v>#VALUE!</v>
      </c>
      <c r="N54" s="577" t="e">
        <f>M54+L54</f>
        <v>#VALUE!</v>
      </c>
      <c r="O54" s="289">
        <f>'V.2TRICH DO-ĐT'!O12*0.3</f>
        <v>2102.6423076923074</v>
      </c>
      <c r="P54" s="546"/>
      <c r="Q54" s="546"/>
      <c r="R54" s="546"/>
    </row>
    <row r="55" spans="1:18" s="492" customFormat="1" ht="18" customHeight="1">
      <c r="A55" s="631"/>
      <c r="B55" s="583" t="s">
        <v>198</v>
      </c>
      <c r="C55" s="631"/>
      <c r="D55" s="631"/>
      <c r="E55" s="233" t="e">
        <f t="shared" ref="E55:O55" si="12">E53+E54</f>
        <v>#VALUE!</v>
      </c>
      <c r="F55" s="233">
        <f t="shared" si="12"/>
        <v>0</v>
      </c>
      <c r="G55" s="233">
        <f t="shared" si="12"/>
        <v>0</v>
      </c>
      <c r="H55" s="233">
        <f t="shared" si="12"/>
        <v>649.67088305740401</v>
      </c>
      <c r="I55" s="233">
        <f t="shared" si="12"/>
        <v>4187.3604479999995</v>
      </c>
      <c r="J55" s="233">
        <f t="shared" si="12"/>
        <v>1323.572946</v>
      </c>
      <c r="K55" s="233">
        <f t="shared" si="12"/>
        <v>339.57262080000004</v>
      </c>
      <c r="L55" s="233" t="e">
        <f t="shared" si="12"/>
        <v>#VALUE!</v>
      </c>
      <c r="M55" s="233" t="e">
        <f t="shared" si="12"/>
        <v>#VALUE!</v>
      </c>
      <c r="N55" s="233" t="e">
        <f t="shared" si="12"/>
        <v>#VALUE!</v>
      </c>
      <c r="O55" s="233">
        <f t="shared" si="12"/>
        <v>13530.046153846153</v>
      </c>
      <c r="P55" s="546"/>
      <c r="Q55" s="546"/>
      <c r="R55" s="546"/>
    </row>
    <row r="56" spans="1:18" s="492" customFormat="1" ht="18" customHeight="1">
      <c r="A56" s="656">
        <v>3</v>
      </c>
      <c r="B56" s="584" t="s">
        <v>199</v>
      </c>
      <c r="C56" s="656" t="s">
        <v>250</v>
      </c>
      <c r="D56" s="656" t="s">
        <v>262</v>
      </c>
      <c r="E56" s="289" t="e">
        <f>'V.2TRICH DO-ĐT'!E14*0.3</f>
        <v>#VALUE!</v>
      </c>
      <c r="F56" s="289">
        <f>'V.2TRICH DO-ĐT'!F14*0.3</f>
        <v>0</v>
      </c>
      <c r="G56" s="289">
        <f>'V.1TRICH DO-NT'!G59*0.3</f>
        <v>0</v>
      </c>
      <c r="H56" s="289">
        <f>'V.2TRICH DO-ĐT'!H14*0.3</f>
        <v>606.40962828205136</v>
      </c>
      <c r="I56" s="289">
        <f>'V.2TRICH DO-ĐT'!I14*0.3</f>
        <v>792.63954000000024</v>
      </c>
      <c r="J56" s="289">
        <f>'V.2TRICH DO-ĐT'!J14*0.3</f>
        <v>1163.9135200000001</v>
      </c>
      <c r="K56" s="289">
        <f>'V.2TRICH DO-ĐT'!K14*0.3</f>
        <v>0</v>
      </c>
      <c r="L56" s="576" t="e">
        <f>SUM(E56:K56)</f>
        <v>#VALUE!</v>
      </c>
      <c r="M56" s="498" t="e">
        <f>L56*'He so chung'!$D$15/100</f>
        <v>#VALUE!</v>
      </c>
      <c r="N56" s="577" t="e">
        <f>M56+L56</f>
        <v>#VALUE!</v>
      </c>
      <c r="O56" s="289">
        <f>'V.2TRICH DO-ĐT'!O14*0.3</f>
        <v>12179.206730769229</v>
      </c>
      <c r="P56" s="546"/>
      <c r="Q56" s="546"/>
      <c r="R56" s="546"/>
    </row>
    <row r="57" spans="1:18" s="492" customFormat="1" ht="18" customHeight="1">
      <c r="A57" s="630"/>
      <c r="B57" s="581" t="s">
        <v>202</v>
      </c>
      <c r="C57" s="630"/>
      <c r="D57" s="630"/>
      <c r="E57" s="289" t="e">
        <f>'V.2TRICH DO-ĐT'!E15*0.3</f>
        <v>#VALUE!</v>
      </c>
      <c r="F57" s="289">
        <f>'V.2TRICH DO-ĐT'!F15*0.3</f>
        <v>0</v>
      </c>
      <c r="G57" s="289">
        <f>'V.1TRICH DO-NT'!G60*0.3</f>
        <v>0</v>
      </c>
      <c r="H57" s="289">
        <f>'V.2TRICH DO-ĐT'!H15*0.3</f>
        <v>82.466108967307704</v>
      </c>
      <c r="I57" s="289">
        <f>'V.2TRICH DO-ĐT'!I15*0.3</f>
        <v>3621.65904</v>
      </c>
      <c r="J57" s="289">
        <f>'V.2TRICH DO-ĐT'!J15*0.3</f>
        <v>238.94027999999997</v>
      </c>
      <c r="K57" s="289">
        <f>'V.2TRICH DO-ĐT'!K15*0.3</f>
        <v>357.444864</v>
      </c>
      <c r="L57" s="289" t="e">
        <f>SUM(E57:K57)</f>
        <v>#VALUE!</v>
      </c>
      <c r="M57" s="498" t="e">
        <f>L57*'He so chung'!$D$16/100</f>
        <v>#VALUE!</v>
      </c>
      <c r="N57" s="577" t="e">
        <f>M57+L57</f>
        <v>#VALUE!</v>
      </c>
      <c r="O57" s="289">
        <f>'V.2TRICH DO-ĐT'!O15*0.3</f>
        <v>2213.3076923076924</v>
      </c>
      <c r="P57" s="546"/>
      <c r="Q57" s="546"/>
      <c r="R57" s="546"/>
    </row>
    <row r="58" spans="1:18" s="492" customFormat="1" ht="18" customHeight="1">
      <c r="A58" s="631"/>
      <c r="B58" s="582" t="s">
        <v>198</v>
      </c>
      <c r="C58" s="631"/>
      <c r="D58" s="631"/>
      <c r="E58" s="233" t="e">
        <f t="shared" ref="E58:O58" si="13">E56+E57</f>
        <v>#VALUE!</v>
      </c>
      <c r="F58" s="233">
        <f t="shared" si="13"/>
        <v>0</v>
      </c>
      <c r="G58" s="233">
        <f t="shared" si="13"/>
        <v>0</v>
      </c>
      <c r="H58" s="233">
        <f t="shared" si="13"/>
        <v>688.87573724935908</v>
      </c>
      <c r="I58" s="233">
        <f t="shared" si="13"/>
        <v>4414.2985800000006</v>
      </c>
      <c r="J58" s="233">
        <f t="shared" si="13"/>
        <v>1402.8538000000001</v>
      </c>
      <c r="K58" s="233">
        <f t="shared" si="13"/>
        <v>357.444864</v>
      </c>
      <c r="L58" s="233" t="e">
        <f t="shared" si="13"/>
        <v>#VALUE!</v>
      </c>
      <c r="M58" s="233" t="e">
        <f t="shared" si="13"/>
        <v>#VALUE!</v>
      </c>
      <c r="N58" s="233" t="e">
        <f t="shared" si="13"/>
        <v>#VALUE!</v>
      </c>
      <c r="O58" s="233">
        <f t="shared" si="13"/>
        <v>14392.514423076922</v>
      </c>
      <c r="P58" s="546"/>
      <c r="Q58" s="546"/>
      <c r="R58" s="546"/>
    </row>
    <row r="59" spans="1:18" s="492" customFormat="1" ht="18" customHeight="1">
      <c r="A59" s="656">
        <v>4</v>
      </c>
      <c r="B59" s="580" t="s">
        <v>199</v>
      </c>
      <c r="C59" s="656" t="s">
        <v>250</v>
      </c>
      <c r="D59" s="656" t="s">
        <v>266</v>
      </c>
      <c r="E59" s="289" t="e">
        <f>'V.2TRICH DO-ĐT'!E17*0.3</f>
        <v>#VALUE!</v>
      </c>
      <c r="F59" s="289">
        <f>'V.2TRICH DO-ĐT'!F17*0.3</f>
        <v>0</v>
      </c>
      <c r="G59" s="289">
        <f>'V.1TRICH DO-NT'!G62*0.3</f>
        <v>0</v>
      </c>
      <c r="H59" s="289">
        <f>'V.2TRICH DO-ĐT'!H17*0.3</f>
        <v>741.72417343589734</v>
      </c>
      <c r="I59" s="289">
        <f>'V.2TRICH DO-ĐT'!I17*0.3</f>
        <v>969.50952000000018</v>
      </c>
      <c r="J59" s="289">
        <f>'V.2TRICH DO-ĐT'!J17*0.3</f>
        <v>1423.6297599999998</v>
      </c>
      <c r="K59" s="289">
        <f>'V.2TRICH DO-ĐT'!K17*0.3</f>
        <v>0</v>
      </c>
      <c r="L59" s="576" t="e">
        <f>SUM(E59:K59)</f>
        <v>#VALUE!</v>
      </c>
      <c r="M59" s="498" t="e">
        <f>L59*'He so chung'!$D$15/100</f>
        <v>#VALUE!</v>
      </c>
      <c r="N59" s="577" t="e">
        <f>M59+L59</f>
        <v>#VALUE!</v>
      </c>
      <c r="O59" s="289">
        <f>'V.2TRICH DO-ĐT'!O17*0.3</f>
        <v>14810.516826923076</v>
      </c>
      <c r="P59" s="546"/>
      <c r="Q59" s="546"/>
      <c r="R59" s="546"/>
    </row>
    <row r="60" spans="1:18" s="492" customFormat="1" ht="18" customHeight="1">
      <c r="A60" s="630"/>
      <c r="B60" s="581" t="s">
        <v>202</v>
      </c>
      <c r="C60" s="630"/>
      <c r="D60" s="630"/>
      <c r="E60" s="289" t="e">
        <f>'V.2TRICH DO-ĐT'!E18*0.3</f>
        <v>#VALUE!</v>
      </c>
      <c r="F60" s="289">
        <f>'V.2TRICH DO-ĐT'!F18*0.3</f>
        <v>0</v>
      </c>
      <c r="G60" s="289">
        <f>'V.1TRICH DO-NT'!G63*0.3</f>
        <v>0</v>
      </c>
      <c r="H60" s="289">
        <f>'V.2TRICH DO-ĐT'!H18*0.3</f>
        <v>101.70820105967948</v>
      </c>
      <c r="I60" s="289">
        <f>'V.2TRICH DO-ĐT'!I18*0.3</f>
        <v>4466.7128159999993</v>
      </c>
      <c r="J60" s="289">
        <f>'V.2TRICH DO-ĐT'!J18*0.3</f>
        <v>294.69301199999995</v>
      </c>
      <c r="K60" s="289">
        <f>'V.2TRICH DO-ĐT'!K18*0.3</f>
        <v>440.84866559999995</v>
      </c>
      <c r="L60" s="289" t="e">
        <f>SUM(E60:K60)</f>
        <v>#VALUE!</v>
      </c>
      <c r="M60" s="498" t="e">
        <f>L60*'He so chung'!$D$16/100</f>
        <v>#VALUE!</v>
      </c>
      <c r="N60" s="577" t="e">
        <f>M60+L60</f>
        <v>#VALUE!</v>
      </c>
      <c r="O60" s="289">
        <f>'V.2TRICH DO-ĐT'!O18*0.3</f>
        <v>2711.3019230769228</v>
      </c>
      <c r="P60" s="546"/>
      <c r="Q60" s="546"/>
      <c r="R60" s="546"/>
    </row>
    <row r="61" spans="1:18" s="492" customFormat="1" ht="18" customHeight="1">
      <c r="A61" s="631"/>
      <c r="B61" s="583" t="s">
        <v>198</v>
      </c>
      <c r="C61" s="631"/>
      <c r="D61" s="631"/>
      <c r="E61" s="233" t="e">
        <f t="shared" ref="E61:O61" si="14">E59+E60</f>
        <v>#VALUE!</v>
      </c>
      <c r="F61" s="233">
        <f t="shared" si="14"/>
        <v>0</v>
      </c>
      <c r="G61" s="233">
        <f t="shared" si="14"/>
        <v>0</v>
      </c>
      <c r="H61" s="233">
        <f t="shared" si="14"/>
        <v>843.43237449557682</v>
      </c>
      <c r="I61" s="233">
        <f t="shared" si="14"/>
        <v>5436.2223359999998</v>
      </c>
      <c r="J61" s="233">
        <f t="shared" si="14"/>
        <v>1718.3227719999998</v>
      </c>
      <c r="K61" s="233">
        <f t="shared" si="14"/>
        <v>440.84866559999995</v>
      </c>
      <c r="L61" s="233" t="e">
        <f t="shared" si="14"/>
        <v>#VALUE!</v>
      </c>
      <c r="M61" s="233" t="e">
        <f t="shared" si="14"/>
        <v>#VALUE!</v>
      </c>
      <c r="N61" s="233" t="e">
        <f t="shared" si="14"/>
        <v>#VALUE!</v>
      </c>
      <c r="O61" s="233">
        <f t="shared" si="14"/>
        <v>17521.818749999999</v>
      </c>
      <c r="P61" s="546"/>
      <c r="Q61" s="546"/>
      <c r="R61" s="546"/>
    </row>
    <row r="62" spans="1:18" s="492" customFormat="1" ht="18" customHeight="1">
      <c r="A62" s="656">
        <v>5</v>
      </c>
      <c r="B62" s="584" t="s">
        <v>199</v>
      </c>
      <c r="C62" s="656" t="s">
        <v>250</v>
      </c>
      <c r="D62" s="656" t="s">
        <v>267</v>
      </c>
      <c r="E62" s="289" t="e">
        <f>'V.2TRICH DO-ĐT'!E20*0.3</f>
        <v>#VALUE!</v>
      </c>
      <c r="F62" s="289">
        <f>'V.2TRICH DO-ĐT'!F20*0.3</f>
        <v>0</v>
      </c>
      <c r="G62" s="289">
        <f>'V.1TRICH DO-NT'!G65*0.3</f>
        <v>0</v>
      </c>
      <c r="H62" s="289">
        <f>'V.2TRICH DO-ĐT'!H20*0.3</f>
        <v>1017.3649135641027</v>
      </c>
      <c r="I62" s="289">
        <f>'V.2TRICH DO-ĐT'!I20*0.3</f>
        <v>1329.8002200000003</v>
      </c>
      <c r="J62" s="289">
        <f>'V.2TRICH DO-ĐT'!J20*0.3</f>
        <v>1952.68136</v>
      </c>
      <c r="K62" s="289">
        <f>'V.2TRICH DO-ĐT'!K20*0.3</f>
        <v>0</v>
      </c>
      <c r="L62" s="576" t="e">
        <f>SUM(E62:K62)</f>
        <v>#VALUE!</v>
      </c>
      <c r="M62" s="498" t="e">
        <f>L62*'He so chung'!$D$15/100</f>
        <v>#VALUE!</v>
      </c>
      <c r="N62" s="577" t="e">
        <f>M62+L62</f>
        <v>#VALUE!</v>
      </c>
      <c r="O62" s="289">
        <f>'V.2TRICH DO-ĐT'!O20*0.3</f>
        <v>20298.677884615387</v>
      </c>
      <c r="P62" s="546"/>
      <c r="Q62" s="546"/>
      <c r="R62" s="546"/>
    </row>
    <row r="63" spans="1:18" s="492" customFormat="1" ht="18" customHeight="1">
      <c r="A63" s="630"/>
      <c r="B63" s="581" t="s">
        <v>202</v>
      </c>
      <c r="C63" s="630"/>
      <c r="D63" s="630"/>
      <c r="E63" s="289" t="e">
        <f>'V.2TRICH DO-ĐT'!E21*0.3</f>
        <v>#VALUE!</v>
      </c>
      <c r="F63" s="289">
        <f>'V.2TRICH DO-ĐT'!F21*0.3</f>
        <v>0</v>
      </c>
      <c r="G63" s="289">
        <f>'V.1TRICH DO-NT'!G66*0.3</f>
        <v>0</v>
      </c>
      <c r="H63" s="289">
        <f>'V.2TRICH DO-ĐT'!H21*0.3</f>
        <v>140.19238524442309</v>
      </c>
      <c r="I63" s="289">
        <f>'V.2TRICH DO-ĐT'!I21*0.3</f>
        <v>6156.8203679999988</v>
      </c>
      <c r="J63" s="289">
        <f>'V.2TRICH DO-ĐT'!J21*0.3</f>
        <v>406.19847600000003</v>
      </c>
      <c r="K63" s="289">
        <f>'V.2TRICH DO-ĐT'!K21*0.3</f>
        <v>607.65626880000002</v>
      </c>
      <c r="L63" s="289" t="e">
        <f>SUM(E63:K63)</f>
        <v>#VALUE!</v>
      </c>
      <c r="M63" s="498" t="e">
        <f>L63*'He so chung'!$D$16/100</f>
        <v>#VALUE!</v>
      </c>
      <c r="N63" s="577" t="e">
        <f>M63+L63</f>
        <v>#VALUE!</v>
      </c>
      <c r="O63" s="289">
        <f>'V.2TRICH DO-ĐT'!O21*0.3</f>
        <v>3707.2903846153845</v>
      </c>
      <c r="P63" s="546"/>
      <c r="Q63" s="546"/>
      <c r="R63" s="546"/>
    </row>
    <row r="64" spans="1:18" s="492" customFormat="1" ht="18" customHeight="1">
      <c r="A64" s="631"/>
      <c r="B64" s="582" t="s">
        <v>198</v>
      </c>
      <c r="C64" s="631"/>
      <c r="D64" s="631"/>
      <c r="E64" s="233" t="e">
        <f t="shared" ref="E64:O64" si="15">E62+E63</f>
        <v>#VALUE!</v>
      </c>
      <c r="F64" s="233">
        <f t="shared" si="15"/>
        <v>0</v>
      </c>
      <c r="G64" s="233">
        <f t="shared" si="15"/>
        <v>0</v>
      </c>
      <c r="H64" s="233">
        <f t="shared" si="15"/>
        <v>1157.5572988085257</v>
      </c>
      <c r="I64" s="233">
        <f t="shared" si="15"/>
        <v>7486.6205879999989</v>
      </c>
      <c r="J64" s="233">
        <f t="shared" si="15"/>
        <v>2358.8798360000001</v>
      </c>
      <c r="K64" s="233">
        <f t="shared" si="15"/>
        <v>607.65626880000002</v>
      </c>
      <c r="L64" s="233" t="e">
        <f t="shared" si="15"/>
        <v>#VALUE!</v>
      </c>
      <c r="M64" s="233" t="e">
        <f t="shared" si="15"/>
        <v>#VALUE!</v>
      </c>
      <c r="N64" s="233" t="e">
        <f t="shared" si="15"/>
        <v>#VALUE!</v>
      </c>
      <c r="O64" s="233">
        <f t="shared" si="15"/>
        <v>24005.968269230772</v>
      </c>
      <c r="P64" s="546"/>
      <c r="Q64" s="546"/>
      <c r="R64" s="546"/>
    </row>
    <row r="65" spans="1:18" s="492" customFormat="1" ht="18" customHeight="1">
      <c r="A65" s="656">
        <v>6</v>
      </c>
      <c r="B65" s="580" t="s">
        <v>199</v>
      </c>
      <c r="C65" s="656" t="s">
        <v>250</v>
      </c>
      <c r="D65" s="656" t="s">
        <v>272</v>
      </c>
      <c r="E65" s="289" t="e">
        <f>'V.2TRICH DO-ĐT'!E23*0.3</f>
        <v>#VALUE!</v>
      </c>
      <c r="F65" s="289">
        <f>'V.2TRICH DO-ĐT'!F23*0.3</f>
        <v>0</v>
      </c>
      <c r="G65" s="289">
        <f>'V.1TRICH DO-NT'!G68*0.3</f>
        <v>0</v>
      </c>
      <c r="H65" s="289">
        <f>'V.2TRICH DO-ĐT'!H23*0.3</f>
        <v>1563.6347440000002</v>
      </c>
      <c r="I65" s="289">
        <f>'V.2TRICH DO-ĐT'!I23*0.3</f>
        <v>2043.8308800000004</v>
      </c>
      <c r="J65" s="289">
        <f>'V.2TRICH DO-ĐT'!J23*0.3</f>
        <v>3001.1654399999998</v>
      </c>
      <c r="K65" s="289">
        <f>'V.2TRICH DO-ĐT'!K23*0.3</f>
        <v>0</v>
      </c>
      <c r="L65" s="576" t="e">
        <f>SUM(E65:K65)</f>
        <v>#VALUE!</v>
      </c>
      <c r="M65" s="498" t="e">
        <f>L65*'He so chung'!$D$15/100</f>
        <v>#VALUE!</v>
      </c>
      <c r="N65" s="577" t="e">
        <f>M65+L65</f>
        <v>#VALUE!</v>
      </c>
      <c r="O65" s="289">
        <f>'V.2TRICH DO-ĐT'!O23*0.3</f>
        <v>31275</v>
      </c>
      <c r="P65" s="546"/>
      <c r="Q65" s="546"/>
      <c r="R65" s="546"/>
    </row>
    <row r="66" spans="1:18" s="492" customFormat="1" ht="18" customHeight="1">
      <c r="A66" s="630"/>
      <c r="B66" s="581" t="s">
        <v>202</v>
      </c>
      <c r="C66" s="630"/>
      <c r="D66" s="630"/>
      <c r="E66" s="289" t="e">
        <f>'V.2TRICH DO-ĐT'!E24*0.3</f>
        <v>#VALUE!</v>
      </c>
      <c r="F66" s="289">
        <f>'V.2TRICH DO-ĐT'!F24*0.3</f>
        <v>0</v>
      </c>
      <c r="G66" s="289">
        <f>'V.1TRICH DO-NT'!G69*0.3</f>
        <v>0</v>
      </c>
      <c r="H66" s="289">
        <f>'V.2TRICH DO-ĐT'!H24*0.3</f>
        <v>214.41188331500001</v>
      </c>
      <c r="I66" s="289">
        <f>'V.2TRICH DO-ĐT'!I24*0.3</f>
        <v>9416.3135039999979</v>
      </c>
      <c r="J66" s="289">
        <f>'V.2TRICH DO-ĐT'!J24*0.3</f>
        <v>621.24472800000001</v>
      </c>
      <c r="K66" s="289">
        <f>'V.2TRICH DO-ĐT'!K24*0.3</f>
        <v>929.35664640000005</v>
      </c>
      <c r="L66" s="289" t="e">
        <f>SUM(E66:K66)</f>
        <v>#VALUE!</v>
      </c>
      <c r="M66" s="498" t="e">
        <f>L66*'He so chung'!$D$16/100</f>
        <v>#VALUE!</v>
      </c>
      <c r="N66" s="577" t="e">
        <f>M66+L66</f>
        <v>#VALUE!</v>
      </c>
      <c r="O66" s="289">
        <f>'V.2TRICH DO-ĐT'!O24*0.3</f>
        <v>5754.5999999999995</v>
      </c>
      <c r="P66" s="546"/>
      <c r="Q66" s="546"/>
      <c r="R66" s="546"/>
    </row>
    <row r="67" spans="1:18" s="492" customFormat="1" ht="18" customHeight="1">
      <c r="A67" s="631"/>
      <c r="B67" s="583" t="s">
        <v>198</v>
      </c>
      <c r="C67" s="631"/>
      <c r="D67" s="631"/>
      <c r="E67" s="233" t="e">
        <f t="shared" ref="E67:O67" si="16">E65+E66</f>
        <v>#VALUE!</v>
      </c>
      <c r="F67" s="233">
        <f t="shared" si="16"/>
        <v>0</v>
      </c>
      <c r="G67" s="233">
        <f t="shared" si="16"/>
        <v>0</v>
      </c>
      <c r="H67" s="233">
        <f t="shared" si="16"/>
        <v>1778.0466273150003</v>
      </c>
      <c r="I67" s="233">
        <f t="shared" si="16"/>
        <v>11460.144383999999</v>
      </c>
      <c r="J67" s="233">
        <f t="shared" si="16"/>
        <v>3622.4101679999999</v>
      </c>
      <c r="K67" s="233">
        <f t="shared" si="16"/>
        <v>929.35664640000005</v>
      </c>
      <c r="L67" s="233" t="e">
        <f t="shared" si="16"/>
        <v>#VALUE!</v>
      </c>
      <c r="M67" s="233" t="e">
        <f t="shared" si="16"/>
        <v>#VALUE!</v>
      </c>
      <c r="N67" s="233" t="e">
        <f t="shared" si="16"/>
        <v>#VALUE!</v>
      </c>
      <c r="O67" s="233">
        <f t="shared" si="16"/>
        <v>37029.599999999999</v>
      </c>
      <c r="P67" s="546"/>
      <c r="Q67" s="546"/>
      <c r="R67" s="546"/>
    </row>
    <row r="68" spans="1:18" s="492" customFormat="1" ht="18" customHeight="1">
      <c r="A68" s="656">
        <v>7</v>
      </c>
      <c r="B68" s="584" t="s">
        <v>199</v>
      </c>
      <c r="C68" s="656" t="s">
        <v>250</v>
      </c>
      <c r="D68" s="656" t="s">
        <v>279</v>
      </c>
      <c r="E68" s="289" t="e">
        <f>'V.2TRICH DO-ĐT'!E26*0.3</f>
        <v>#VALUE!</v>
      </c>
      <c r="F68" s="289">
        <f>'V.2TRICH DO-ĐT'!F26*0.3</f>
        <v>0</v>
      </c>
      <c r="G68" s="289">
        <f>'VI.1CLtrich đo-NT'!G71*0.3</f>
        <v>0</v>
      </c>
      <c r="H68" s="289">
        <f>'V.2TRICH DO-ĐT'!H26*0.3</f>
        <v>1876.3616928000001</v>
      </c>
      <c r="I68" s="289">
        <f>'V.2TRICH DO-ĐT'!I26*0.3</f>
        <v>2452.5970560000005</v>
      </c>
      <c r="J68" s="289">
        <f>'V.2TRICH DO-ĐT'!J26*0.3</f>
        <v>3601.3985279999997</v>
      </c>
      <c r="K68" s="289">
        <f>'V.2TRICH DO-ĐT'!K26*0.3</f>
        <v>0</v>
      </c>
      <c r="L68" s="576" t="e">
        <f>SUM(E68:K68)</f>
        <v>#VALUE!</v>
      </c>
      <c r="M68" s="498" t="e">
        <f>L68*'He so chung'!$D$15/100</f>
        <v>#VALUE!</v>
      </c>
      <c r="N68" s="577" t="e">
        <f>M68+L68</f>
        <v>#VALUE!</v>
      </c>
      <c r="O68" s="289">
        <f>'V.2TRICH DO-ĐT'!O26*0.3</f>
        <v>37530</v>
      </c>
      <c r="P68" s="546"/>
      <c r="Q68" s="546"/>
      <c r="R68" s="546"/>
    </row>
    <row r="69" spans="1:18" s="492" customFormat="1" ht="18" customHeight="1">
      <c r="A69" s="630"/>
      <c r="B69" s="581" t="s">
        <v>202</v>
      </c>
      <c r="C69" s="630"/>
      <c r="D69" s="630"/>
      <c r="E69" s="289" t="e">
        <f>'V.2TRICH DO-ĐT'!E27*0.3</f>
        <v>#VALUE!</v>
      </c>
      <c r="F69" s="289">
        <f>'V.2TRICH DO-ĐT'!F27*0.3</f>
        <v>0</v>
      </c>
      <c r="G69" s="289">
        <f>'VI.1CLtrich đo-NT'!G72*0.3</f>
        <v>0</v>
      </c>
      <c r="H69" s="289">
        <f>'V.2TRICH DO-ĐT'!H27*0.3</f>
        <v>257.29425997800001</v>
      </c>
      <c r="I69" s="289">
        <f>'V.2TRICH DO-ĐT'!I27*0.3</f>
        <v>11299.576204799998</v>
      </c>
      <c r="J69" s="289">
        <f>'V.2TRICH DO-ĐT'!J27*0.3</f>
        <v>745.49367359999997</v>
      </c>
      <c r="K69" s="289">
        <f>'V.2TRICH DO-ĐT'!K27*0.3</f>
        <v>1115.2279756800001</v>
      </c>
      <c r="L69" s="289" t="e">
        <f>SUM(E69:K69)</f>
        <v>#VALUE!</v>
      </c>
      <c r="M69" s="498" t="e">
        <f>L69*'He so chung'!$D$16/100</f>
        <v>#VALUE!</v>
      </c>
      <c r="N69" s="577" t="e">
        <f>M69+L69</f>
        <v>#VALUE!</v>
      </c>
      <c r="O69" s="289">
        <f>'V.2TRICH DO-ĐT'!O27*0.3</f>
        <v>6905.5199999999995</v>
      </c>
      <c r="P69" s="546"/>
      <c r="Q69" s="546"/>
      <c r="R69" s="546"/>
    </row>
    <row r="70" spans="1:18" s="492" customFormat="1" ht="18" customHeight="1">
      <c r="A70" s="631"/>
      <c r="B70" s="582" t="s">
        <v>198</v>
      </c>
      <c r="C70" s="631"/>
      <c r="D70" s="631"/>
      <c r="E70" s="233" t="e">
        <f t="shared" ref="E70:O70" si="17">E68+E69</f>
        <v>#VALUE!</v>
      </c>
      <c r="F70" s="233">
        <f t="shared" si="17"/>
        <v>0</v>
      </c>
      <c r="G70" s="233">
        <f t="shared" si="17"/>
        <v>0</v>
      </c>
      <c r="H70" s="233">
        <f t="shared" si="17"/>
        <v>2133.655952778</v>
      </c>
      <c r="I70" s="233">
        <f t="shared" si="17"/>
        <v>13752.173260799998</v>
      </c>
      <c r="J70" s="233">
        <f t="shared" si="17"/>
        <v>4346.8922015999997</v>
      </c>
      <c r="K70" s="233">
        <f t="shared" si="17"/>
        <v>1115.2279756800001</v>
      </c>
      <c r="L70" s="233" t="e">
        <f t="shared" si="17"/>
        <v>#VALUE!</v>
      </c>
      <c r="M70" s="233" t="e">
        <f t="shared" si="17"/>
        <v>#VALUE!</v>
      </c>
      <c r="N70" s="233" t="e">
        <f t="shared" si="17"/>
        <v>#VALUE!</v>
      </c>
      <c r="O70" s="233">
        <f t="shared" si="17"/>
        <v>44435.519999999997</v>
      </c>
      <c r="P70" s="546"/>
      <c r="Q70" s="546"/>
      <c r="R70" s="546"/>
    </row>
    <row r="71" spans="1:18" s="492" customFormat="1" ht="18.75" customHeight="1">
      <c r="A71" s="656">
        <v>8</v>
      </c>
      <c r="B71" s="580" t="s">
        <v>199</v>
      </c>
      <c r="C71" s="656" t="s">
        <v>250</v>
      </c>
      <c r="D71" s="656" t="s">
        <v>284</v>
      </c>
      <c r="E71" s="289" t="e">
        <f>'V.2TRICH DO-ĐT'!E29*0.3</f>
        <v>#VALUE!</v>
      </c>
      <c r="F71" s="289">
        <f>'V.2TRICH DO-ĐT'!F29*0.3</f>
        <v>0</v>
      </c>
      <c r="G71" s="289">
        <f>'VI.1CLtrich đo-NT'!G74*0.3</f>
        <v>0</v>
      </c>
      <c r="H71" s="289">
        <f>'V.2TRICH DO-ĐT'!H29*0.3</f>
        <v>2032.7251672</v>
      </c>
      <c r="I71" s="289">
        <f>'V.2TRICH DO-ĐT'!I29*0.3</f>
        <v>2656.9801440000006</v>
      </c>
      <c r="J71" s="289">
        <f>'V.2TRICH DO-ĐT'!J29*0.3</f>
        <v>3901.5150720000001</v>
      </c>
      <c r="K71" s="289">
        <f>'V.2TRICH DO-ĐT'!K29*0.3</f>
        <v>0</v>
      </c>
      <c r="L71" s="576" t="e">
        <f>SUM(E71:K71)</f>
        <v>#VALUE!</v>
      </c>
      <c r="M71" s="498" t="e">
        <f>L71*'He so chung'!$D$15/100</f>
        <v>#VALUE!</v>
      </c>
      <c r="N71" s="577" t="e">
        <f>M71+L71</f>
        <v>#VALUE!</v>
      </c>
      <c r="O71" s="289">
        <f>'V.2TRICH DO-ĐT'!O29*0.3</f>
        <v>40657.5</v>
      </c>
      <c r="P71" s="546"/>
      <c r="Q71" s="546"/>
      <c r="R71" s="546"/>
    </row>
    <row r="72" spans="1:18" s="492" customFormat="1" ht="18.75" customHeight="1">
      <c r="A72" s="630"/>
      <c r="B72" s="581" t="s">
        <v>202</v>
      </c>
      <c r="C72" s="630"/>
      <c r="D72" s="630"/>
      <c r="E72" s="289" t="e">
        <f>'V.2TRICH DO-ĐT'!E30*0.3</f>
        <v>#VALUE!</v>
      </c>
      <c r="F72" s="289">
        <f>'V.2TRICH DO-ĐT'!F30*0.3</f>
        <v>0</v>
      </c>
      <c r="G72" s="289">
        <f>'VI.1CLtrich đo-NT'!G75*0.3</f>
        <v>0</v>
      </c>
      <c r="H72" s="289">
        <f>'V.2TRICH DO-ĐT'!H30*0.3</f>
        <v>278.73544830950004</v>
      </c>
      <c r="I72" s="289">
        <f>'V.2TRICH DO-ĐT'!I30*0.3</f>
        <v>12241.207555199999</v>
      </c>
      <c r="J72" s="289">
        <f>'V.2TRICH DO-ĐT'!J30*0.3</f>
        <v>807.6181464</v>
      </c>
      <c r="K72" s="289">
        <f>'V.2TRICH DO-ĐT'!K30*0.3</f>
        <v>1208.16364032</v>
      </c>
      <c r="L72" s="289" t="e">
        <f>SUM(E72:K72)</f>
        <v>#VALUE!</v>
      </c>
      <c r="M72" s="498" t="e">
        <f>L72*'He so chung'!$D$16/100</f>
        <v>#VALUE!</v>
      </c>
      <c r="N72" s="577" t="e">
        <f>M72+L72</f>
        <v>#VALUE!</v>
      </c>
      <c r="O72" s="289">
        <f>'V.2TRICH DO-ĐT'!O30*0.3</f>
        <v>7480.9800000000005</v>
      </c>
      <c r="P72" s="546"/>
      <c r="Q72" s="546"/>
      <c r="R72" s="546"/>
    </row>
    <row r="73" spans="1:18" s="492" customFormat="1" ht="18.75" customHeight="1">
      <c r="A73" s="631"/>
      <c r="B73" s="583" t="s">
        <v>198</v>
      </c>
      <c r="C73" s="631"/>
      <c r="D73" s="631"/>
      <c r="E73" s="233" t="e">
        <f t="shared" ref="E73:O73" si="18">E71+E72</f>
        <v>#VALUE!</v>
      </c>
      <c r="F73" s="233">
        <f t="shared" si="18"/>
        <v>0</v>
      </c>
      <c r="G73" s="233">
        <f t="shared" si="18"/>
        <v>0</v>
      </c>
      <c r="H73" s="233">
        <f t="shared" si="18"/>
        <v>2311.4606155094998</v>
      </c>
      <c r="I73" s="233">
        <f t="shared" si="18"/>
        <v>14898.1876992</v>
      </c>
      <c r="J73" s="233">
        <f t="shared" si="18"/>
        <v>4709.1332184000003</v>
      </c>
      <c r="K73" s="233">
        <f t="shared" si="18"/>
        <v>1208.16364032</v>
      </c>
      <c r="L73" s="233" t="e">
        <f t="shared" si="18"/>
        <v>#VALUE!</v>
      </c>
      <c r="M73" s="233" t="e">
        <f t="shared" si="18"/>
        <v>#VALUE!</v>
      </c>
      <c r="N73" s="233" t="e">
        <f t="shared" si="18"/>
        <v>#VALUE!</v>
      </c>
      <c r="O73" s="233">
        <f t="shared" si="18"/>
        <v>48138.48</v>
      </c>
      <c r="P73" s="546"/>
      <c r="Q73" s="546"/>
      <c r="R73" s="546"/>
    </row>
    <row r="74" spans="1:18" s="492" customFormat="1" ht="18.75" customHeight="1">
      <c r="A74" s="656">
        <v>9</v>
      </c>
      <c r="B74" s="584" t="s">
        <v>199</v>
      </c>
      <c r="C74" s="656" t="s">
        <v>250</v>
      </c>
      <c r="D74" s="656" t="s">
        <v>285</v>
      </c>
      <c r="E74" s="289" t="e">
        <f>'V.2TRICH DO-ĐT'!E32*0.3</f>
        <v>#VALUE!</v>
      </c>
      <c r="F74" s="289">
        <f>'V.2TRICH DO-ĐT'!F32*0.3</f>
        <v>0</v>
      </c>
      <c r="G74" s="289">
        <f>'VI.1CLtrich đo-NT'!G77*0.3</f>
        <v>0</v>
      </c>
      <c r="H74" s="289">
        <f>'V.2TRICH DO-ĐT'!H32*0.3</f>
        <v>2189.0886415999998</v>
      </c>
      <c r="I74" s="289">
        <f>'V.2TRICH DO-ĐT'!I32*0.3</f>
        <v>2861.3632320000006</v>
      </c>
      <c r="J74" s="289">
        <f>'V.2TRICH DO-ĐT'!J32*0.3</f>
        <v>4201.6316159999997</v>
      </c>
      <c r="K74" s="289">
        <f>'V.2TRICH DO-ĐT'!K32*0.3</f>
        <v>0</v>
      </c>
      <c r="L74" s="576" t="e">
        <f>SUM(E74:K74)</f>
        <v>#VALUE!</v>
      </c>
      <c r="M74" s="498" t="e">
        <f>L74*'He so chung'!$D$15/100</f>
        <v>#VALUE!</v>
      </c>
      <c r="N74" s="577" t="e">
        <f>M74+L74</f>
        <v>#VALUE!</v>
      </c>
      <c r="O74" s="289">
        <f>'V.2TRICH DO-ĐT'!O32*0.3</f>
        <v>43785</v>
      </c>
      <c r="P74" s="546"/>
      <c r="Q74" s="546"/>
      <c r="R74" s="546"/>
    </row>
    <row r="75" spans="1:18" s="492" customFormat="1" ht="18.75" customHeight="1">
      <c r="A75" s="630"/>
      <c r="B75" s="581" t="s">
        <v>202</v>
      </c>
      <c r="C75" s="630"/>
      <c r="D75" s="630"/>
      <c r="E75" s="289" t="e">
        <f>'V.2TRICH DO-ĐT'!E33*0.3</f>
        <v>#VALUE!</v>
      </c>
      <c r="F75" s="289">
        <f>'V.2TRICH DO-ĐT'!F33*0.3</f>
        <v>0</v>
      </c>
      <c r="G75" s="289">
        <f>'VI.1CLtrich đo-NT'!G78*0.3</f>
        <v>0</v>
      </c>
      <c r="H75" s="289">
        <f>'V.2TRICH DO-ĐT'!H33*0.3</f>
        <v>300.17663664099996</v>
      </c>
      <c r="I75" s="289">
        <f>'V.2TRICH DO-ĐT'!I33*0.3</f>
        <v>13182.838905599996</v>
      </c>
      <c r="J75" s="289">
        <f>'V.2TRICH DO-ĐT'!J33*0.3</f>
        <v>869.74261919999992</v>
      </c>
      <c r="K75" s="289">
        <f>'V.2TRICH DO-ĐT'!K33*0.3</f>
        <v>1301.0993049599999</v>
      </c>
      <c r="L75" s="289" t="e">
        <f>SUM(E75:K75)</f>
        <v>#VALUE!</v>
      </c>
      <c r="M75" s="498" t="e">
        <f>L75*'He so chung'!$D$16/100</f>
        <v>#VALUE!</v>
      </c>
      <c r="N75" s="577" t="e">
        <f>M75+L75</f>
        <v>#VALUE!</v>
      </c>
      <c r="O75" s="289">
        <f>'V.2TRICH DO-ĐT'!O33*0.3</f>
        <v>8056.44</v>
      </c>
      <c r="P75" s="546"/>
      <c r="Q75" s="546"/>
      <c r="R75" s="546"/>
    </row>
    <row r="76" spans="1:18" s="492" customFormat="1" ht="18.75" customHeight="1">
      <c r="A76" s="631"/>
      <c r="B76" s="582" t="s">
        <v>198</v>
      </c>
      <c r="C76" s="631"/>
      <c r="D76" s="631"/>
      <c r="E76" s="233" t="e">
        <f t="shared" ref="E76:O76" si="19">E74+E75</f>
        <v>#VALUE!</v>
      </c>
      <c r="F76" s="233">
        <f t="shared" si="19"/>
        <v>0</v>
      </c>
      <c r="G76" s="233">
        <f t="shared" si="19"/>
        <v>0</v>
      </c>
      <c r="H76" s="233">
        <f t="shared" si="19"/>
        <v>2489.2652782409996</v>
      </c>
      <c r="I76" s="233">
        <f t="shared" si="19"/>
        <v>16044.202137599998</v>
      </c>
      <c r="J76" s="233">
        <f t="shared" si="19"/>
        <v>5071.3742351999999</v>
      </c>
      <c r="K76" s="233">
        <f t="shared" si="19"/>
        <v>1301.0993049599999</v>
      </c>
      <c r="L76" s="233" t="e">
        <f t="shared" si="19"/>
        <v>#VALUE!</v>
      </c>
      <c r="M76" s="233" t="e">
        <f t="shared" si="19"/>
        <v>#VALUE!</v>
      </c>
      <c r="N76" s="233" t="e">
        <f t="shared" si="19"/>
        <v>#VALUE!</v>
      </c>
      <c r="O76" s="233">
        <f t="shared" si="19"/>
        <v>51841.440000000002</v>
      </c>
      <c r="P76" s="546"/>
      <c r="Q76" s="546"/>
      <c r="R76" s="546"/>
    </row>
    <row r="77" spans="1:18" s="492" customFormat="1" ht="18.75" customHeight="1">
      <c r="A77" s="656">
        <v>10</v>
      </c>
      <c r="B77" s="580" t="s">
        <v>199</v>
      </c>
      <c r="C77" s="656" t="s">
        <v>250</v>
      </c>
      <c r="D77" s="656" t="s">
        <v>287</v>
      </c>
      <c r="E77" s="289" t="e">
        <f>'V.2TRICH DO-ĐT'!E35*0.3</f>
        <v>#VALUE!</v>
      </c>
      <c r="F77" s="289">
        <f>'V.2TRICH DO-ĐT'!F35*0.3</f>
        <v>0</v>
      </c>
      <c r="G77" s="289">
        <f>'VI.1CLtrich đo-NT'!G80*0.3</f>
        <v>0</v>
      </c>
      <c r="H77" s="289">
        <f>'V.2TRICH DO-ĐT'!H35*0.3</f>
        <v>2501.8155904</v>
      </c>
      <c r="I77" s="289">
        <f>'V.2TRICH DO-ĐT'!I35*0.3</f>
        <v>3270.1294080000007</v>
      </c>
      <c r="J77" s="289">
        <f>'V.2TRICH DO-ĐT'!J35*0.3</f>
        <v>4801.8647040000005</v>
      </c>
      <c r="K77" s="289">
        <f>'V.2TRICH DO-ĐT'!K35*0.3</f>
        <v>0</v>
      </c>
      <c r="L77" s="576" t="e">
        <f>SUM(E77:K77)</f>
        <v>#VALUE!</v>
      </c>
      <c r="M77" s="498" t="e">
        <f>L77*'He so chung'!$D$15/100</f>
        <v>#VALUE!</v>
      </c>
      <c r="N77" s="577" t="e">
        <f>M77+L77</f>
        <v>#VALUE!</v>
      </c>
      <c r="O77" s="289">
        <f>'V.2TRICH DO-ĐT'!O35*0.3</f>
        <v>50040</v>
      </c>
      <c r="P77" s="546"/>
      <c r="Q77" s="546"/>
      <c r="R77" s="546"/>
    </row>
    <row r="78" spans="1:18" s="492" customFormat="1" ht="18.75" customHeight="1">
      <c r="A78" s="630"/>
      <c r="B78" s="581" t="s">
        <v>202</v>
      </c>
      <c r="C78" s="630"/>
      <c r="D78" s="630"/>
      <c r="E78" s="289" t="e">
        <f>'V.2TRICH DO-ĐT'!E36*0.3</f>
        <v>#VALUE!</v>
      </c>
      <c r="F78" s="289">
        <f>'V.2TRICH DO-ĐT'!F36*0.3</f>
        <v>0</v>
      </c>
      <c r="G78" s="289">
        <f>'VI.1CLtrich đo-NT'!G81*0.3</f>
        <v>0</v>
      </c>
      <c r="H78" s="289">
        <f>'V.2TRICH DO-ĐT'!H36*0.3</f>
        <v>343.05901330400002</v>
      </c>
      <c r="I78" s="289">
        <f>'V.2TRICH DO-ĐT'!I36*0.3</f>
        <v>15066.101606399998</v>
      </c>
      <c r="J78" s="289">
        <f>'V.2TRICH DO-ĐT'!J36*0.3</f>
        <v>993.99156479999999</v>
      </c>
      <c r="K78" s="289">
        <f>'V.2TRICH DO-ĐT'!K36*0.3</f>
        <v>1486.97063424</v>
      </c>
      <c r="L78" s="289" t="e">
        <f>SUM(E78:K78)</f>
        <v>#VALUE!</v>
      </c>
      <c r="M78" s="498" t="e">
        <f>L78*'He so chung'!$D$16/100</f>
        <v>#VALUE!</v>
      </c>
      <c r="N78" s="577" t="e">
        <f>M78+L78</f>
        <v>#VALUE!</v>
      </c>
      <c r="O78" s="289">
        <f>'V.2TRICH DO-ĐT'!O36*0.3</f>
        <v>9207.36</v>
      </c>
      <c r="P78" s="546"/>
      <c r="Q78" s="546"/>
      <c r="R78" s="546"/>
    </row>
    <row r="79" spans="1:18" s="492" customFormat="1" ht="18" customHeight="1">
      <c r="A79" s="631"/>
      <c r="B79" s="583" t="s">
        <v>198</v>
      </c>
      <c r="C79" s="631"/>
      <c r="D79" s="631"/>
      <c r="E79" s="233" t="e">
        <f t="shared" ref="E79:O79" si="20">E77+E78</f>
        <v>#VALUE!</v>
      </c>
      <c r="F79" s="233">
        <f t="shared" si="20"/>
        <v>0</v>
      </c>
      <c r="G79" s="233">
        <f t="shared" si="20"/>
        <v>0</v>
      </c>
      <c r="H79" s="233">
        <f t="shared" si="20"/>
        <v>2844.874603704</v>
      </c>
      <c r="I79" s="233">
        <f t="shared" si="20"/>
        <v>18336.2310144</v>
      </c>
      <c r="J79" s="233">
        <f t="shared" si="20"/>
        <v>5795.8562688000002</v>
      </c>
      <c r="K79" s="233">
        <f t="shared" si="20"/>
        <v>1486.97063424</v>
      </c>
      <c r="L79" s="233" t="e">
        <f t="shared" si="20"/>
        <v>#VALUE!</v>
      </c>
      <c r="M79" s="233" t="e">
        <f t="shared" si="20"/>
        <v>#VALUE!</v>
      </c>
      <c r="N79" s="233" t="e">
        <f t="shared" si="20"/>
        <v>#VALUE!</v>
      </c>
      <c r="O79" s="233">
        <f t="shared" si="20"/>
        <v>59247.360000000001</v>
      </c>
      <c r="P79" s="546"/>
      <c r="Q79" s="546"/>
      <c r="R79" s="546"/>
    </row>
    <row r="80" spans="1:18" s="492" customFormat="1" ht="18.75" customHeight="1">
      <c r="A80" s="656">
        <v>11</v>
      </c>
      <c r="B80" s="584" t="s">
        <v>199</v>
      </c>
      <c r="C80" s="656" t="s">
        <v>250</v>
      </c>
      <c r="D80" s="656" t="s">
        <v>288</v>
      </c>
      <c r="E80" s="289" t="e">
        <f>'V.2TRICH DO-ĐT'!E38*0.3</f>
        <v>#VALUE!</v>
      </c>
      <c r="F80" s="289">
        <f>'V.2TRICH DO-ĐT'!F38*0.3</f>
        <v>0</v>
      </c>
      <c r="G80" s="289">
        <f>'VI.1CLtrich đo-NT'!G83*0.3</f>
        <v>0</v>
      </c>
      <c r="H80" s="289">
        <f>'V.2TRICH DO-ĐT'!H38*0.3</f>
        <v>2814.5425392000002</v>
      </c>
      <c r="I80" s="289">
        <f>'V.2TRICH DO-ĐT'!I38*0.3</f>
        <v>3678.8955840000008</v>
      </c>
      <c r="J80" s="289">
        <f>'V.2TRICH DO-ĐT'!J38*0.3</f>
        <v>5402.0977919999996</v>
      </c>
      <c r="K80" s="289">
        <f>'V.2TRICH DO-ĐT'!K38*0.3</f>
        <v>0</v>
      </c>
      <c r="L80" s="576" t="e">
        <f>SUM(E80:K80)</f>
        <v>#VALUE!</v>
      </c>
      <c r="M80" s="498" t="e">
        <f>L80*'He so chung'!$D$15/100</f>
        <v>#VALUE!</v>
      </c>
      <c r="N80" s="577" t="e">
        <f>M80+L80</f>
        <v>#VALUE!</v>
      </c>
      <c r="O80" s="289">
        <f>'V.2TRICH DO-ĐT'!O38*0.3</f>
        <v>56295</v>
      </c>
      <c r="P80" s="546"/>
      <c r="Q80" s="546"/>
      <c r="R80" s="546"/>
    </row>
    <row r="81" spans="1:18" s="492" customFormat="1" ht="18.75" customHeight="1">
      <c r="A81" s="630"/>
      <c r="B81" s="581" t="s">
        <v>202</v>
      </c>
      <c r="C81" s="630"/>
      <c r="D81" s="630"/>
      <c r="E81" s="289" t="e">
        <f>'V.2TRICH DO-ĐT'!E39*0.3</f>
        <v>#VALUE!</v>
      </c>
      <c r="F81" s="289">
        <f>'V.2TRICH DO-ĐT'!F39*0.3</f>
        <v>0</v>
      </c>
      <c r="G81" s="289">
        <f>'VI.1CLtrich đo-NT'!G84*0.3</f>
        <v>0</v>
      </c>
      <c r="H81" s="289">
        <f>'V.2TRICH DO-ĐT'!H39*0.3</f>
        <v>385.94138996700002</v>
      </c>
      <c r="I81" s="289">
        <f>'V.2TRICH DO-ĐT'!I39*0.3</f>
        <v>16949.364307199998</v>
      </c>
      <c r="J81" s="289">
        <f>'V.2TRICH DO-ĐT'!J39*0.3</f>
        <v>1118.2405103999999</v>
      </c>
      <c r="K81" s="289">
        <f>'V.2TRICH DO-ĐT'!K39*0.3</f>
        <v>1672.84196352</v>
      </c>
      <c r="L81" s="289" t="e">
        <f>SUM(E81:K81)</f>
        <v>#VALUE!</v>
      </c>
      <c r="M81" s="498" t="e">
        <f>L81*'He so chung'!$D$16/100</f>
        <v>#VALUE!</v>
      </c>
      <c r="N81" s="577" t="e">
        <f>M81+L81</f>
        <v>#VALUE!</v>
      </c>
      <c r="O81" s="289">
        <f>'V.2TRICH DO-ĐT'!O39*0.3</f>
        <v>10358.279999999999</v>
      </c>
      <c r="P81" s="546"/>
      <c r="Q81" s="546"/>
      <c r="R81" s="546"/>
    </row>
    <row r="82" spans="1:18" s="492" customFormat="1" ht="18.75" customHeight="1">
      <c r="A82" s="631"/>
      <c r="B82" s="583" t="s">
        <v>198</v>
      </c>
      <c r="C82" s="631"/>
      <c r="D82" s="631"/>
      <c r="E82" s="233" t="e">
        <f t="shared" ref="E82:O82" si="21">E80+E81</f>
        <v>#VALUE!</v>
      </c>
      <c r="F82" s="233">
        <f t="shared" si="21"/>
        <v>0</v>
      </c>
      <c r="G82" s="233">
        <f t="shared" si="21"/>
        <v>0</v>
      </c>
      <c r="H82" s="233">
        <f t="shared" si="21"/>
        <v>3200.483929167</v>
      </c>
      <c r="I82" s="233">
        <f t="shared" si="21"/>
        <v>20628.259891199999</v>
      </c>
      <c r="J82" s="233">
        <f t="shared" si="21"/>
        <v>6520.3383023999995</v>
      </c>
      <c r="K82" s="233">
        <f t="shared" si="21"/>
        <v>1672.84196352</v>
      </c>
      <c r="L82" s="233" t="e">
        <f t="shared" si="21"/>
        <v>#VALUE!</v>
      </c>
      <c r="M82" s="233" t="e">
        <f t="shared" si="21"/>
        <v>#VALUE!</v>
      </c>
      <c r="N82" s="233" t="e">
        <f t="shared" si="21"/>
        <v>#VALUE!</v>
      </c>
      <c r="O82" s="233">
        <f t="shared" si="21"/>
        <v>66653.279999999999</v>
      </c>
      <c r="P82" s="546"/>
      <c r="Q82" s="546"/>
      <c r="R82" s="546"/>
    </row>
    <row r="83" spans="1:18" ht="16.5" customHeight="1">
      <c r="A83" s="4"/>
      <c r="B83" s="4"/>
      <c r="C83" s="34"/>
      <c r="D83" s="4"/>
      <c r="E83" s="4"/>
      <c r="F83" s="4"/>
      <c r="G83" s="4"/>
      <c r="H83" s="4"/>
      <c r="I83" s="4"/>
      <c r="J83" s="4"/>
      <c r="K83" s="4"/>
      <c r="L83" s="4"/>
      <c r="M83" s="4"/>
      <c r="N83" s="4"/>
      <c r="P83" s="4"/>
      <c r="Q83" s="4"/>
      <c r="R83" s="4"/>
    </row>
    <row r="84" spans="1:18" ht="16.5" customHeight="1">
      <c r="A84" s="118" t="s">
        <v>322</v>
      </c>
      <c r="B84" s="4"/>
      <c r="C84" s="34"/>
      <c r="D84" s="4"/>
      <c r="E84" s="4"/>
      <c r="F84" s="4"/>
      <c r="G84" s="4"/>
      <c r="H84" s="4"/>
      <c r="I84" s="4"/>
      <c r="J84" s="4"/>
      <c r="K84" s="4"/>
      <c r="L84" s="4"/>
      <c r="M84" s="4"/>
      <c r="N84" s="4"/>
      <c r="P84" s="4"/>
      <c r="Q84" s="4"/>
      <c r="R84" s="4"/>
    </row>
    <row r="85" spans="1:18" ht="16.5" customHeight="1">
      <c r="A85" s="657" t="s">
        <v>350</v>
      </c>
      <c r="B85" s="607"/>
      <c r="C85" s="607"/>
      <c r="D85" s="607"/>
      <c r="E85" s="607"/>
      <c r="F85" s="607"/>
      <c r="G85" s="607"/>
      <c r="H85" s="607"/>
      <c r="I85" s="607"/>
      <c r="J85" s="607"/>
      <c r="K85" s="607"/>
      <c r="L85" s="607"/>
      <c r="M85" s="607"/>
      <c r="N85" s="607"/>
      <c r="O85" s="607"/>
      <c r="P85" s="4"/>
      <c r="Q85" s="4"/>
      <c r="R85" s="4"/>
    </row>
    <row r="86" spans="1:18" ht="16.5" customHeight="1">
      <c r="A86" s="657" t="s">
        <v>351</v>
      </c>
      <c r="B86" s="607"/>
      <c r="C86" s="607"/>
      <c r="D86" s="607"/>
      <c r="E86" s="607"/>
      <c r="F86" s="607"/>
      <c r="G86" s="607"/>
      <c r="H86" s="607"/>
      <c r="I86" s="607"/>
      <c r="J86" s="607"/>
      <c r="K86" s="607"/>
      <c r="L86" s="607"/>
      <c r="M86" s="607"/>
      <c r="N86" s="607"/>
      <c r="O86" s="607"/>
      <c r="P86" s="4"/>
      <c r="Q86" s="4"/>
      <c r="R86" s="4"/>
    </row>
    <row r="87" spans="1:18" ht="16.5" customHeight="1">
      <c r="A87" s="4"/>
      <c r="B87" s="4"/>
      <c r="C87" s="34"/>
      <c r="D87" s="4"/>
      <c r="E87" s="4"/>
      <c r="F87" s="4"/>
      <c r="G87" s="4"/>
      <c r="H87" s="4"/>
      <c r="I87" s="4"/>
      <c r="J87" s="4"/>
      <c r="K87" s="4"/>
      <c r="L87" s="4"/>
      <c r="M87" s="4"/>
      <c r="N87" s="4"/>
      <c r="P87" s="4"/>
      <c r="Q87" s="4"/>
      <c r="R87" s="4"/>
    </row>
    <row r="88" spans="1:18" ht="16.5" customHeight="1">
      <c r="A88" s="4"/>
      <c r="B88" s="4"/>
      <c r="C88" s="34"/>
      <c r="D88" s="4"/>
      <c r="E88" s="4"/>
      <c r="F88" s="4"/>
      <c r="G88" s="4"/>
      <c r="H88" s="4"/>
      <c r="I88" s="4"/>
      <c r="J88" s="4"/>
      <c r="K88" s="4"/>
      <c r="L88" s="4"/>
      <c r="M88" s="4"/>
      <c r="N88" s="4"/>
      <c r="P88" s="4"/>
      <c r="Q88" s="4"/>
      <c r="R88" s="4"/>
    </row>
    <row r="89" spans="1:18" ht="16.5" customHeight="1">
      <c r="A89" s="4"/>
      <c r="B89" s="4"/>
      <c r="C89" s="34"/>
      <c r="D89" s="4"/>
      <c r="E89" s="4"/>
      <c r="F89" s="4"/>
      <c r="G89" s="4"/>
      <c r="H89" s="4"/>
      <c r="I89" s="4"/>
      <c r="J89" s="4"/>
      <c r="K89" s="4"/>
      <c r="L89" s="4"/>
      <c r="M89" s="4"/>
      <c r="N89" s="4"/>
      <c r="P89" s="4"/>
      <c r="Q89" s="4"/>
      <c r="R89" s="4"/>
    </row>
    <row r="90" spans="1:18" ht="16.5" customHeight="1">
      <c r="A90" s="4"/>
      <c r="B90" s="4"/>
      <c r="C90" s="34"/>
      <c r="D90" s="4"/>
      <c r="E90" s="4"/>
      <c r="F90" s="4"/>
      <c r="G90" s="4"/>
      <c r="H90" s="4"/>
      <c r="I90" s="4"/>
      <c r="J90" s="4"/>
      <c r="K90" s="4"/>
      <c r="L90" s="4"/>
      <c r="M90" s="4"/>
      <c r="N90" s="4"/>
      <c r="P90" s="4"/>
      <c r="Q90" s="4"/>
      <c r="R90" s="4"/>
    </row>
    <row r="91" spans="1:18" ht="16.5" customHeight="1">
      <c r="A91" s="4"/>
      <c r="B91" s="4"/>
      <c r="C91" s="34"/>
      <c r="D91" s="4"/>
      <c r="E91" s="4"/>
      <c r="F91" s="4"/>
      <c r="G91" s="4"/>
      <c r="H91" s="4"/>
      <c r="I91" s="4"/>
      <c r="J91" s="4"/>
      <c r="K91" s="4"/>
      <c r="L91" s="4"/>
      <c r="M91" s="4"/>
      <c r="N91" s="4"/>
      <c r="P91" s="4"/>
      <c r="Q91" s="4"/>
      <c r="R91" s="4"/>
    </row>
    <row r="92" spans="1:18" ht="16.5" customHeight="1">
      <c r="A92" s="4"/>
      <c r="B92" s="4"/>
      <c r="C92" s="34"/>
      <c r="D92" s="4"/>
      <c r="E92" s="4"/>
      <c r="F92" s="4"/>
      <c r="G92" s="4"/>
      <c r="H92" s="4"/>
      <c r="I92" s="4"/>
      <c r="J92" s="4"/>
      <c r="K92" s="4"/>
      <c r="L92" s="4"/>
      <c r="M92" s="4"/>
      <c r="N92" s="4"/>
      <c r="P92" s="4"/>
      <c r="Q92" s="4"/>
      <c r="R92" s="4"/>
    </row>
    <row r="93" spans="1:18" ht="16.5" customHeight="1">
      <c r="A93" s="4"/>
      <c r="B93" s="4"/>
      <c r="C93" s="34"/>
      <c r="D93" s="4"/>
      <c r="E93" s="4"/>
      <c r="F93" s="4"/>
      <c r="G93" s="4"/>
      <c r="H93" s="4"/>
      <c r="I93" s="4"/>
      <c r="J93" s="4"/>
      <c r="K93" s="4"/>
      <c r="L93" s="4"/>
      <c r="M93" s="4"/>
      <c r="N93" s="4"/>
      <c r="P93" s="4"/>
      <c r="Q93" s="4"/>
      <c r="R93" s="4"/>
    </row>
    <row r="94" spans="1:18" ht="16.5" customHeight="1">
      <c r="A94" s="4"/>
      <c r="B94" s="4"/>
      <c r="C94" s="34"/>
      <c r="D94" s="4"/>
      <c r="E94" s="4"/>
      <c r="F94" s="4"/>
      <c r="G94" s="4"/>
      <c r="H94" s="4"/>
      <c r="I94" s="4"/>
      <c r="J94" s="4"/>
      <c r="K94" s="4"/>
      <c r="L94" s="4"/>
      <c r="M94" s="4"/>
      <c r="N94" s="4"/>
      <c r="P94" s="4"/>
      <c r="Q94" s="4"/>
      <c r="R94" s="4"/>
    </row>
    <row r="95" spans="1:18" ht="16.5" customHeight="1">
      <c r="A95" s="4"/>
      <c r="B95" s="4"/>
      <c r="C95" s="34"/>
      <c r="D95" s="4"/>
      <c r="E95" s="4"/>
      <c r="F95" s="4"/>
      <c r="G95" s="4"/>
      <c r="H95" s="4"/>
      <c r="I95" s="4"/>
      <c r="J95" s="4"/>
      <c r="K95" s="4"/>
      <c r="L95" s="4"/>
      <c r="M95" s="4"/>
      <c r="N95" s="4"/>
      <c r="P95" s="4"/>
      <c r="Q95" s="4"/>
      <c r="R95" s="4"/>
    </row>
    <row r="96" spans="1:18" ht="16.5" customHeight="1">
      <c r="A96" s="4"/>
      <c r="B96" s="4"/>
      <c r="C96" s="34"/>
      <c r="D96" s="4"/>
      <c r="E96" s="4"/>
      <c r="F96" s="4"/>
      <c r="G96" s="4"/>
      <c r="H96" s="4"/>
      <c r="I96" s="4"/>
      <c r="J96" s="4"/>
      <c r="K96" s="4"/>
      <c r="L96" s="4"/>
      <c r="M96" s="4"/>
      <c r="N96" s="4"/>
      <c r="P96" s="4"/>
      <c r="Q96" s="4"/>
      <c r="R96" s="4"/>
    </row>
    <row r="97" spans="1:18" ht="16.5" customHeight="1">
      <c r="A97" s="4"/>
      <c r="B97" s="4"/>
      <c r="C97" s="34"/>
      <c r="D97" s="4"/>
      <c r="E97" s="4"/>
      <c r="F97" s="4"/>
      <c r="G97" s="4"/>
      <c r="H97" s="4"/>
      <c r="I97" s="4"/>
      <c r="J97" s="4"/>
      <c r="K97" s="4"/>
      <c r="L97" s="4"/>
      <c r="M97" s="4"/>
      <c r="N97" s="4"/>
      <c r="P97" s="4"/>
      <c r="Q97" s="4"/>
      <c r="R97" s="4"/>
    </row>
    <row r="98" spans="1:18" ht="16.5" customHeight="1">
      <c r="A98" s="4"/>
      <c r="B98" s="4"/>
      <c r="C98" s="34"/>
      <c r="D98" s="4"/>
      <c r="E98" s="4"/>
      <c r="F98" s="4"/>
      <c r="G98" s="4"/>
      <c r="H98" s="4"/>
      <c r="I98" s="4"/>
      <c r="J98" s="4"/>
      <c r="K98" s="4"/>
      <c r="L98" s="4"/>
      <c r="M98" s="4"/>
      <c r="N98" s="4"/>
      <c r="P98" s="4"/>
      <c r="Q98" s="4"/>
      <c r="R98" s="4"/>
    </row>
    <row r="99" spans="1:18" ht="16.5" customHeight="1">
      <c r="A99" s="4"/>
      <c r="B99" s="4"/>
      <c r="C99" s="34"/>
      <c r="D99" s="4"/>
      <c r="E99" s="4"/>
      <c r="F99" s="4"/>
      <c r="G99" s="4"/>
      <c r="H99" s="4"/>
      <c r="I99" s="4"/>
      <c r="J99" s="4"/>
      <c r="K99" s="4"/>
      <c r="L99" s="4"/>
      <c r="M99" s="4"/>
      <c r="N99" s="4"/>
      <c r="P99" s="4"/>
      <c r="Q99" s="4"/>
      <c r="R99" s="4"/>
    </row>
    <row r="100" spans="1:18" ht="16.5" customHeight="1">
      <c r="A100" s="4"/>
      <c r="B100" s="4"/>
      <c r="C100" s="34"/>
      <c r="D100" s="4"/>
      <c r="E100" s="4"/>
      <c r="F100" s="4"/>
      <c r="G100" s="4"/>
      <c r="H100" s="4"/>
      <c r="I100" s="4"/>
      <c r="J100" s="4"/>
      <c r="K100" s="4"/>
      <c r="L100" s="4"/>
      <c r="M100" s="4"/>
      <c r="N100" s="4"/>
      <c r="P100" s="4"/>
      <c r="Q100" s="4"/>
      <c r="R100" s="4"/>
    </row>
    <row r="101" spans="1:18" ht="16.5" customHeight="1">
      <c r="A101" s="4"/>
      <c r="B101" s="4"/>
      <c r="C101" s="34"/>
      <c r="D101" s="4"/>
      <c r="E101" s="4"/>
      <c r="F101" s="4"/>
      <c r="G101" s="4"/>
      <c r="H101" s="4"/>
      <c r="I101" s="4"/>
      <c r="J101" s="4"/>
      <c r="K101" s="4"/>
      <c r="L101" s="4"/>
      <c r="M101" s="4"/>
      <c r="N101" s="4"/>
      <c r="P101" s="4"/>
      <c r="Q101" s="4"/>
      <c r="R101" s="4"/>
    </row>
    <row r="102" spans="1:18" ht="16.5" customHeight="1">
      <c r="A102" s="4"/>
      <c r="B102" s="4"/>
      <c r="C102" s="34"/>
      <c r="D102" s="4"/>
      <c r="E102" s="4"/>
      <c r="F102" s="4"/>
      <c r="G102" s="4"/>
      <c r="H102" s="4"/>
      <c r="I102" s="4"/>
      <c r="J102" s="4"/>
      <c r="K102" s="4"/>
      <c r="L102" s="4"/>
      <c r="M102" s="4"/>
      <c r="N102" s="4"/>
      <c r="P102" s="4"/>
      <c r="Q102" s="4"/>
      <c r="R102" s="4"/>
    </row>
    <row r="103" spans="1:18" ht="16.5" customHeight="1">
      <c r="A103" s="4"/>
      <c r="B103" s="4"/>
      <c r="C103" s="34"/>
      <c r="D103" s="4"/>
      <c r="E103" s="4"/>
      <c r="F103" s="4"/>
      <c r="G103" s="4"/>
      <c r="H103" s="4"/>
      <c r="I103" s="4"/>
      <c r="J103" s="4"/>
      <c r="K103" s="4"/>
      <c r="L103" s="4"/>
      <c r="M103" s="4"/>
      <c r="N103" s="4"/>
      <c r="P103" s="4"/>
      <c r="Q103" s="4"/>
      <c r="R103" s="4"/>
    </row>
    <row r="104" spans="1:18" ht="16.5" customHeight="1">
      <c r="A104" s="4"/>
      <c r="B104" s="4"/>
      <c r="C104" s="34"/>
      <c r="D104" s="4"/>
      <c r="E104" s="4"/>
      <c r="F104" s="4"/>
      <c r="G104" s="4"/>
      <c r="H104" s="4"/>
      <c r="I104" s="4"/>
      <c r="J104" s="4"/>
      <c r="K104" s="4"/>
      <c r="L104" s="4"/>
      <c r="M104" s="4"/>
      <c r="N104" s="4"/>
      <c r="P104" s="4"/>
      <c r="Q104" s="4"/>
      <c r="R104" s="4"/>
    </row>
    <row r="105" spans="1:18" ht="16.5" customHeight="1">
      <c r="A105" s="4"/>
      <c r="B105" s="4"/>
      <c r="C105" s="34"/>
      <c r="D105" s="4"/>
      <c r="E105" s="4"/>
      <c r="F105" s="4"/>
      <c r="G105" s="4"/>
      <c r="H105" s="4"/>
      <c r="I105" s="4"/>
      <c r="J105" s="4"/>
      <c r="K105" s="4"/>
      <c r="L105" s="4"/>
      <c r="M105" s="4"/>
      <c r="N105" s="4"/>
      <c r="P105" s="4"/>
      <c r="Q105" s="4"/>
      <c r="R105" s="4"/>
    </row>
    <row r="106" spans="1:18" ht="16.5" customHeight="1">
      <c r="A106" s="4"/>
      <c r="B106" s="4"/>
      <c r="C106" s="34"/>
      <c r="D106" s="4"/>
      <c r="E106" s="4"/>
      <c r="F106" s="4"/>
      <c r="G106" s="4"/>
      <c r="H106" s="4"/>
      <c r="I106" s="4"/>
      <c r="J106" s="4"/>
      <c r="K106" s="4"/>
      <c r="L106" s="4"/>
      <c r="M106" s="4"/>
      <c r="N106" s="4"/>
      <c r="P106" s="4"/>
      <c r="Q106" s="4"/>
      <c r="R106" s="4"/>
    </row>
    <row r="107" spans="1:18" ht="16.5" customHeight="1">
      <c r="A107" s="4"/>
      <c r="B107" s="4"/>
      <c r="C107" s="34"/>
      <c r="D107" s="4"/>
      <c r="E107" s="4"/>
      <c r="F107" s="4"/>
      <c r="G107" s="4"/>
      <c r="H107" s="4"/>
      <c r="I107" s="4"/>
      <c r="J107" s="4"/>
      <c r="K107" s="4"/>
      <c r="L107" s="4"/>
      <c r="M107" s="4"/>
      <c r="N107" s="4"/>
      <c r="P107" s="4"/>
      <c r="Q107" s="4"/>
      <c r="R107" s="4"/>
    </row>
    <row r="108" spans="1:18" ht="16.5" customHeight="1">
      <c r="A108" s="4"/>
      <c r="B108" s="4"/>
      <c r="C108" s="34"/>
      <c r="D108" s="4"/>
      <c r="E108" s="4"/>
      <c r="F108" s="4"/>
      <c r="G108" s="4"/>
      <c r="H108" s="4"/>
      <c r="I108" s="4"/>
      <c r="J108" s="4"/>
      <c r="K108" s="4"/>
      <c r="L108" s="4"/>
      <c r="M108" s="4"/>
      <c r="N108" s="4"/>
      <c r="P108" s="4"/>
      <c r="Q108" s="4"/>
      <c r="R108" s="4"/>
    </row>
    <row r="109" spans="1:18" ht="16.5" customHeight="1">
      <c r="A109" s="4"/>
      <c r="B109" s="4"/>
      <c r="C109" s="34"/>
      <c r="D109" s="4"/>
      <c r="E109" s="4"/>
      <c r="F109" s="4"/>
      <c r="G109" s="4"/>
      <c r="H109" s="4"/>
      <c r="I109" s="4"/>
      <c r="J109" s="4"/>
      <c r="K109" s="4"/>
      <c r="L109" s="4"/>
      <c r="M109" s="4"/>
      <c r="N109" s="4"/>
      <c r="P109" s="4"/>
      <c r="Q109" s="4"/>
      <c r="R109" s="4"/>
    </row>
    <row r="110" spans="1:18" ht="16.5" customHeight="1">
      <c r="A110" s="4"/>
      <c r="B110" s="4"/>
      <c r="C110" s="34"/>
      <c r="D110" s="4"/>
      <c r="E110" s="4"/>
      <c r="F110" s="4"/>
      <c r="G110" s="4"/>
      <c r="H110" s="4"/>
      <c r="I110" s="4"/>
      <c r="J110" s="4"/>
      <c r="K110" s="4"/>
      <c r="L110" s="4"/>
      <c r="M110" s="4"/>
      <c r="N110" s="4"/>
      <c r="P110" s="4"/>
      <c r="Q110" s="4"/>
      <c r="R110" s="4"/>
    </row>
    <row r="111" spans="1:18" ht="16.5" customHeight="1">
      <c r="A111" s="4"/>
      <c r="B111" s="4"/>
      <c r="C111" s="34"/>
      <c r="D111" s="4"/>
      <c r="E111" s="4"/>
      <c r="F111" s="4"/>
      <c r="G111" s="4"/>
      <c r="H111" s="4"/>
      <c r="I111" s="4"/>
      <c r="J111" s="4"/>
      <c r="K111" s="4"/>
      <c r="L111" s="4"/>
      <c r="M111" s="4"/>
      <c r="N111" s="4"/>
      <c r="P111" s="4"/>
      <c r="Q111" s="4"/>
      <c r="R111" s="4"/>
    </row>
    <row r="112" spans="1:18" ht="16.5" customHeight="1">
      <c r="A112" s="4"/>
      <c r="B112" s="4"/>
      <c r="C112" s="34"/>
      <c r="D112" s="4"/>
      <c r="E112" s="4"/>
      <c r="F112" s="4"/>
      <c r="G112" s="4"/>
      <c r="H112" s="4"/>
      <c r="I112" s="4"/>
      <c r="J112" s="4"/>
      <c r="K112" s="4"/>
      <c r="L112" s="4"/>
      <c r="M112" s="4"/>
      <c r="N112" s="4"/>
      <c r="P112" s="4"/>
      <c r="Q112" s="4"/>
      <c r="R112" s="4"/>
    </row>
    <row r="113" spans="1:18" ht="16.5" customHeight="1">
      <c r="A113" s="4"/>
      <c r="B113" s="4"/>
      <c r="C113" s="34"/>
      <c r="D113" s="4"/>
      <c r="E113" s="4"/>
      <c r="F113" s="4"/>
      <c r="G113" s="4"/>
      <c r="H113" s="4"/>
      <c r="I113" s="4"/>
      <c r="J113" s="4"/>
      <c r="K113" s="4"/>
      <c r="L113" s="4"/>
      <c r="M113" s="4"/>
      <c r="N113" s="4"/>
      <c r="P113" s="4"/>
      <c r="Q113" s="4"/>
      <c r="R113" s="4"/>
    </row>
    <row r="114" spans="1:18" ht="16.5" customHeight="1">
      <c r="A114" s="4"/>
      <c r="B114" s="4"/>
      <c r="C114" s="34"/>
      <c r="D114" s="4"/>
      <c r="E114" s="4"/>
      <c r="F114" s="4"/>
      <c r="G114" s="4"/>
      <c r="H114" s="4"/>
      <c r="I114" s="4"/>
      <c r="J114" s="4"/>
      <c r="K114" s="4"/>
      <c r="L114" s="4"/>
      <c r="M114" s="4"/>
      <c r="N114" s="4"/>
      <c r="P114" s="4"/>
      <c r="Q114" s="4"/>
      <c r="R114" s="4"/>
    </row>
    <row r="115" spans="1:18" ht="16.5" customHeight="1">
      <c r="A115" s="4"/>
      <c r="B115" s="4"/>
      <c r="C115" s="34"/>
      <c r="D115" s="4"/>
      <c r="E115" s="4"/>
      <c r="F115" s="4"/>
      <c r="G115" s="4"/>
      <c r="H115" s="4"/>
      <c r="I115" s="4"/>
      <c r="J115" s="4"/>
      <c r="K115" s="4"/>
      <c r="L115" s="4"/>
      <c r="M115" s="4"/>
      <c r="N115" s="4"/>
      <c r="P115" s="4"/>
      <c r="Q115" s="4"/>
      <c r="R115" s="4"/>
    </row>
    <row r="116" spans="1:18" ht="16.5" customHeight="1">
      <c r="A116" s="4"/>
      <c r="B116" s="4"/>
      <c r="C116" s="34"/>
      <c r="D116" s="4"/>
      <c r="E116" s="4"/>
      <c r="F116" s="4"/>
      <c r="G116" s="4"/>
      <c r="H116" s="4"/>
      <c r="I116" s="4"/>
      <c r="J116" s="4"/>
      <c r="K116" s="4"/>
      <c r="L116" s="4"/>
      <c r="M116" s="4"/>
      <c r="N116" s="4"/>
      <c r="P116" s="4"/>
      <c r="Q116" s="4"/>
      <c r="R116" s="4"/>
    </row>
    <row r="117" spans="1:18" ht="16.5" customHeight="1">
      <c r="A117" s="4"/>
      <c r="B117" s="4"/>
      <c r="C117" s="34"/>
      <c r="D117" s="4"/>
      <c r="E117" s="4"/>
      <c r="F117" s="4"/>
      <c r="G117" s="4"/>
      <c r="H117" s="4"/>
      <c r="I117" s="4"/>
      <c r="J117" s="4"/>
      <c r="K117" s="4"/>
      <c r="L117" s="4"/>
      <c r="M117" s="4"/>
      <c r="N117" s="4"/>
      <c r="P117" s="4"/>
      <c r="Q117" s="4"/>
      <c r="R117" s="4"/>
    </row>
    <row r="118" spans="1:18" ht="16.5" customHeight="1">
      <c r="A118" s="4"/>
      <c r="B118" s="4"/>
      <c r="C118" s="34"/>
      <c r="D118" s="4"/>
      <c r="E118" s="4"/>
      <c r="F118" s="4"/>
      <c r="G118" s="4"/>
      <c r="H118" s="4"/>
      <c r="I118" s="4"/>
      <c r="J118" s="4"/>
      <c r="K118" s="4"/>
      <c r="L118" s="4"/>
      <c r="M118" s="4"/>
      <c r="N118" s="4"/>
      <c r="P118" s="4"/>
      <c r="Q118" s="4"/>
      <c r="R118" s="4"/>
    </row>
    <row r="119" spans="1:18" ht="16.5" customHeight="1">
      <c r="A119" s="4"/>
      <c r="B119" s="4"/>
      <c r="C119" s="34"/>
      <c r="D119" s="4"/>
      <c r="E119" s="4"/>
      <c r="F119" s="4"/>
      <c r="G119" s="4"/>
      <c r="H119" s="4"/>
      <c r="I119" s="4"/>
      <c r="J119" s="4"/>
      <c r="K119" s="4"/>
      <c r="L119" s="4"/>
      <c r="M119" s="4"/>
      <c r="N119" s="4"/>
      <c r="P119" s="4"/>
      <c r="Q119" s="4"/>
      <c r="R119" s="4"/>
    </row>
    <row r="120" spans="1:18" ht="16.5" customHeight="1">
      <c r="A120" s="4"/>
      <c r="B120" s="4"/>
      <c r="C120" s="34"/>
      <c r="D120" s="4"/>
      <c r="E120" s="4"/>
      <c r="F120" s="4"/>
      <c r="G120" s="4"/>
      <c r="H120" s="4"/>
      <c r="I120" s="4"/>
      <c r="J120" s="4"/>
      <c r="K120" s="4"/>
      <c r="L120" s="4"/>
      <c r="M120" s="4"/>
      <c r="N120" s="4"/>
      <c r="P120" s="4"/>
      <c r="Q120" s="4"/>
      <c r="R120" s="4"/>
    </row>
    <row r="121" spans="1:18" ht="16.5" customHeight="1">
      <c r="A121" s="4"/>
      <c r="B121" s="4"/>
      <c r="C121" s="34"/>
      <c r="D121" s="4"/>
      <c r="E121" s="4"/>
      <c r="F121" s="4"/>
      <c r="G121" s="4"/>
      <c r="H121" s="4"/>
      <c r="I121" s="4"/>
      <c r="J121" s="4"/>
      <c r="K121" s="4"/>
      <c r="L121" s="4"/>
      <c r="M121" s="4"/>
      <c r="N121" s="4"/>
      <c r="P121" s="4"/>
      <c r="Q121" s="4"/>
      <c r="R121" s="4"/>
    </row>
    <row r="122" spans="1:18" ht="16.5" customHeight="1">
      <c r="A122" s="4"/>
      <c r="B122" s="4"/>
      <c r="C122" s="34"/>
      <c r="D122" s="4"/>
      <c r="E122" s="4"/>
      <c r="F122" s="4"/>
      <c r="G122" s="4"/>
      <c r="H122" s="4"/>
      <c r="I122" s="4"/>
      <c r="J122" s="4"/>
      <c r="K122" s="4"/>
      <c r="L122" s="4"/>
      <c r="M122" s="4"/>
      <c r="N122" s="4"/>
      <c r="P122" s="4"/>
      <c r="Q122" s="4"/>
      <c r="R122" s="4"/>
    </row>
    <row r="123" spans="1:18" ht="16.5" customHeight="1">
      <c r="A123" s="4"/>
      <c r="B123" s="4"/>
      <c r="C123" s="34"/>
      <c r="D123" s="4"/>
      <c r="E123" s="4"/>
      <c r="F123" s="4"/>
      <c r="G123" s="4"/>
      <c r="H123" s="4"/>
      <c r="I123" s="4"/>
      <c r="J123" s="4"/>
      <c r="K123" s="4"/>
      <c r="L123" s="4"/>
      <c r="M123" s="4"/>
      <c r="N123" s="4"/>
      <c r="P123" s="4"/>
      <c r="Q123" s="4"/>
      <c r="R123" s="4"/>
    </row>
    <row r="124" spans="1:18" ht="16.5" customHeight="1">
      <c r="A124" s="4"/>
      <c r="B124" s="4"/>
      <c r="C124" s="34"/>
      <c r="D124" s="4"/>
      <c r="E124" s="4"/>
      <c r="F124" s="4"/>
      <c r="G124" s="4"/>
      <c r="H124" s="4"/>
      <c r="I124" s="4"/>
      <c r="J124" s="4"/>
      <c r="K124" s="4"/>
      <c r="L124" s="4"/>
      <c r="M124" s="4"/>
      <c r="N124" s="4"/>
      <c r="P124" s="4"/>
      <c r="Q124" s="4"/>
      <c r="R124" s="4"/>
    </row>
    <row r="125" spans="1:18" ht="16.5" customHeight="1">
      <c r="A125" s="4"/>
      <c r="B125" s="4"/>
      <c r="C125" s="34"/>
      <c r="D125" s="4"/>
      <c r="E125" s="4"/>
      <c r="F125" s="4"/>
      <c r="G125" s="4"/>
      <c r="H125" s="4"/>
      <c r="I125" s="4"/>
      <c r="J125" s="4"/>
      <c r="K125" s="4"/>
      <c r="L125" s="4"/>
      <c r="M125" s="4"/>
      <c r="N125" s="4"/>
      <c r="P125" s="4"/>
      <c r="Q125" s="4"/>
      <c r="R125" s="4"/>
    </row>
    <row r="126" spans="1:18" ht="16.5" customHeight="1">
      <c r="A126" s="4"/>
      <c r="B126" s="4"/>
      <c r="C126" s="34"/>
      <c r="D126" s="4"/>
      <c r="E126" s="4"/>
      <c r="F126" s="4"/>
      <c r="G126" s="4"/>
      <c r="H126" s="4"/>
      <c r="I126" s="4"/>
      <c r="J126" s="4"/>
      <c r="K126" s="4"/>
      <c r="L126" s="4"/>
      <c r="M126" s="4"/>
      <c r="N126" s="4"/>
      <c r="P126" s="4"/>
      <c r="Q126" s="4"/>
      <c r="R126" s="4"/>
    </row>
    <row r="127" spans="1:18" ht="16.5" customHeight="1">
      <c r="A127" s="4"/>
      <c r="B127" s="4"/>
      <c r="C127" s="34"/>
      <c r="D127" s="4"/>
      <c r="E127" s="4"/>
      <c r="F127" s="4"/>
      <c r="G127" s="4"/>
      <c r="H127" s="4"/>
      <c r="I127" s="4"/>
      <c r="J127" s="4"/>
      <c r="K127" s="4"/>
      <c r="L127" s="4"/>
      <c r="M127" s="4"/>
      <c r="N127" s="4"/>
      <c r="P127" s="4"/>
      <c r="Q127" s="4"/>
      <c r="R127" s="4"/>
    </row>
    <row r="128" spans="1:18" ht="16.5" customHeight="1">
      <c r="A128" s="4"/>
      <c r="B128" s="4"/>
      <c r="C128" s="34"/>
      <c r="D128" s="4"/>
      <c r="E128" s="4"/>
      <c r="F128" s="4"/>
      <c r="G128" s="4"/>
      <c r="H128" s="4"/>
      <c r="I128" s="4"/>
      <c r="J128" s="4"/>
      <c r="K128" s="4"/>
      <c r="L128" s="4"/>
      <c r="M128" s="4"/>
      <c r="N128" s="4"/>
      <c r="P128" s="4"/>
      <c r="Q128" s="4"/>
      <c r="R128" s="4"/>
    </row>
    <row r="129" spans="1:18" ht="16.5" customHeight="1">
      <c r="A129" s="4"/>
      <c r="B129" s="4"/>
      <c r="C129" s="34"/>
      <c r="D129" s="4"/>
      <c r="E129" s="4"/>
      <c r="F129" s="4"/>
      <c r="G129" s="4"/>
      <c r="H129" s="4"/>
      <c r="I129" s="4"/>
      <c r="J129" s="4"/>
      <c r="K129" s="4"/>
      <c r="L129" s="4"/>
      <c r="M129" s="4"/>
      <c r="N129" s="4"/>
      <c r="P129" s="4"/>
      <c r="Q129" s="4"/>
      <c r="R129" s="4"/>
    </row>
    <row r="130" spans="1:18" ht="16.5" customHeight="1">
      <c r="A130" s="4"/>
      <c r="B130" s="4"/>
      <c r="C130" s="34"/>
      <c r="D130" s="4"/>
      <c r="E130" s="4"/>
      <c r="F130" s="4"/>
      <c r="G130" s="4"/>
      <c r="H130" s="4"/>
      <c r="I130" s="4"/>
      <c r="J130" s="4"/>
      <c r="K130" s="4"/>
      <c r="L130" s="4"/>
      <c r="M130" s="4"/>
      <c r="N130" s="4"/>
      <c r="P130" s="4"/>
      <c r="Q130" s="4"/>
      <c r="R130" s="4"/>
    </row>
    <row r="131" spans="1:18" ht="16.5" customHeight="1">
      <c r="A131" s="4"/>
      <c r="B131" s="4"/>
      <c r="C131" s="34"/>
      <c r="D131" s="4"/>
      <c r="E131" s="4"/>
      <c r="F131" s="4"/>
      <c r="G131" s="4"/>
      <c r="H131" s="4"/>
      <c r="I131" s="4"/>
      <c r="J131" s="4"/>
      <c r="K131" s="4"/>
      <c r="L131" s="4"/>
      <c r="M131" s="4"/>
      <c r="N131" s="4"/>
      <c r="P131" s="4"/>
      <c r="Q131" s="4"/>
      <c r="R131" s="4"/>
    </row>
    <row r="132" spans="1:18" ht="16.5" customHeight="1">
      <c r="A132" s="4"/>
      <c r="B132" s="4"/>
      <c r="C132" s="34"/>
      <c r="D132" s="4"/>
      <c r="E132" s="4"/>
      <c r="F132" s="4"/>
      <c r="G132" s="4"/>
      <c r="H132" s="4"/>
      <c r="I132" s="4"/>
      <c r="J132" s="4"/>
      <c r="K132" s="4"/>
      <c r="L132" s="4"/>
      <c r="M132" s="4"/>
      <c r="N132" s="4"/>
      <c r="P132" s="4"/>
      <c r="Q132" s="4"/>
      <c r="R132" s="4"/>
    </row>
    <row r="133" spans="1:18" ht="16.5" customHeight="1">
      <c r="A133" s="4"/>
      <c r="B133" s="4"/>
      <c r="C133" s="34"/>
      <c r="D133" s="4"/>
      <c r="E133" s="4"/>
      <c r="F133" s="4"/>
      <c r="G133" s="4"/>
      <c r="H133" s="4"/>
      <c r="I133" s="4"/>
      <c r="J133" s="4"/>
      <c r="K133" s="4"/>
      <c r="L133" s="4"/>
      <c r="M133" s="4"/>
      <c r="N133" s="4"/>
      <c r="P133" s="4"/>
      <c r="Q133" s="4"/>
      <c r="R133" s="4"/>
    </row>
    <row r="134" spans="1:18" ht="16.5" customHeight="1">
      <c r="A134" s="4"/>
      <c r="B134" s="4"/>
      <c r="C134" s="34"/>
      <c r="D134" s="4"/>
      <c r="E134" s="4"/>
      <c r="F134" s="4"/>
      <c r="G134" s="4"/>
      <c r="H134" s="4"/>
      <c r="I134" s="4"/>
      <c r="J134" s="4"/>
      <c r="K134" s="4"/>
      <c r="L134" s="4"/>
      <c r="M134" s="4"/>
      <c r="N134" s="4"/>
      <c r="P134" s="4"/>
      <c r="Q134" s="4"/>
      <c r="R134" s="4"/>
    </row>
    <row r="135" spans="1:18" ht="16.5" customHeight="1">
      <c r="A135" s="4"/>
      <c r="B135" s="4"/>
      <c r="C135" s="34"/>
      <c r="D135" s="4"/>
      <c r="E135" s="4"/>
      <c r="F135" s="4"/>
      <c r="G135" s="4"/>
      <c r="H135" s="4"/>
      <c r="I135" s="4"/>
      <c r="J135" s="4"/>
      <c r="K135" s="4"/>
      <c r="L135" s="4"/>
      <c r="M135" s="4"/>
      <c r="N135" s="4"/>
      <c r="P135" s="4"/>
      <c r="Q135" s="4"/>
      <c r="R135" s="4"/>
    </row>
    <row r="136" spans="1:18" ht="16.5" customHeight="1">
      <c r="A136" s="4"/>
      <c r="B136" s="4"/>
      <c r="C136" s="34"/>
      <c r="D136" s="4"/>
      <c r="E136" s="4"/>
      <c r="F136" s="4"/>
      <c r="G136" s="4"/>
      <c r="H136" s="4"/>
      <c r="I136" s="4"/>
      <c r="J136" s="4"/>
      <c r="K136" s="4"/>
      <c r="L136" s="4"/>
      <c r="M136" s="4"/>
      <c r="N136" s="4"/>
      <c r="P136" s="4"/>
      <c r="Q136" s="4"/>
      <c r="R136" s="4"/>
    </row>
    <row r="137" spans="1:18" ht="16.5" customHeight="1">
      <c r="A137" s="4"/>
      <c r="B137" s="4"/>
      <c r="C137" s="34"/>
      <c r="D137" s="4"/>
      <c r="E137" s="4"/>
      <c r="F137" s="4"/>
      <c r="G137" s="4"/>
      <c r="H137" s="4"/>
      <c r="I137" s="4"/>
      <c r="J137" s="4"/>
      <c r="K137" s="4"/>
      <c r="L137" s="4"/>
      <c r="M137" s="4"/>
      <c r="N137" s="4"/>
      <c r="P137" s="4"/>
      <c r="Q137" s="4"/>
      <c r="R137" s="4"/>
    </row>
    <row r="138" spans="1:18" ht="16.5" customHeight="1">
      <c r="A138" s="4"/>
      <c r="B138" s="4"/>
      <c r="C138" s="34"/>
      <c r="D138" s="4"/>
      <c r="E138" s="4"/>
      <c r="F138" s="4"/>
      <c r="G138" s="4"/>
      <c r="H138" s="4"/>
      <c r="I138" s="4"/>
      <c r="J138" s="4"/>
      <c r="K138" s="4"/>
      <c r="L138" s="4"/>
      <c r="M138" s="4"/>
      <c r="N138" s="4"/>
      <c r="P138" s="4"/>
      <c r="Q138" s="4"/>
      <c r="R138" s="4"/>
    </row>
    <row r="139" spans="1:18" ht="16.5" customHeight="1">
      <c r="A139" s="4"/>
      <c r="B139" s="4"/>
      <c r="C139" s="34"/>
      <c r="D139" s="4"/>
      <c r="E139" s="4"/>
      <c r="F139" s="4"/>
      <c r="G139" s="4"/>
      <c r="H139" s="4"/>
      <c r="I139" s="4"/>
      <c r="J139" s="4"/>
      <c r="K139" s="4"/>
      <c r="L139" s="4"/>
      <c r="M139" s="4"/>
      <c r="N139" s="4"/>
      <c r="P139" s="4"/>
      <c r="Q139" s="4"/>
      <c r="R139" s="4"/>
    </row>
    <row r="140" spans="1:18" ht="16.5" customHeight="1">
      <c r="A140" s="4"/>
      <c r="B140" s="4"/>
      <c r="C140" s="34"/>
      <c r="D140" s="4"/>
      <c r="E140" s="4"/>
      <c r="F140" s="4"/>
      <c r="G140" s="4"/>
      <c r="H140" s="4"/>
      <c r="I140" s="4"/>
      <c r="J140" s="4"/>
      <c r="K140" s="4"/>
      <c r="L140" s="4"/>
      <c r="M140" s="4"/>
      <c r="N140" s="4"/>
      <c r="P140" s="4"/>
      <c r="Q140" s="4"/>
      <c r="R140" s="4"/>
    </row>
    <row r="141" spans="1:18" ht="16.5" customHeight="1">
      <c r="A141" s="4"/>
      <c r="B141" s="4"/>
      <c r="C141" s="34"/>
      <c r="D141" s="4"/>
      <c r="E141" s="4"/>
      <c r="F141" s="4"/>
      <c r="G141" s="4"/>
      <c r="H141" s="4"/>
      <c r="I141" s="4"/>
      <c r="J141" s="4"/>
      <c r="K141" s="4"/>
      <c r="L141" s="4"/>
      <c r="M141" s="4"/>
      <c r="N141" s="4"/>
      <c r="P141" s="4"/>
      <c r="Q141" s="4"/>
      <c r="R141" s="4"/>
    </row>
    <row r="142" spans="1:18" ht="16.5" customHeight="1">
      <c r="A142" s="4"/>
      <c r="B142" s="4"/>
      <c r="C142" s="34"/>
      <c r="D142" s="4"/>
      <c r="E142" s="4"/>
      <c r="F142" s="4"/>
      <c r="G142" s="4"/>
      <c r="H142" s="4"/>
      <c r="I142" s="4"/>
      <c r="J142" s="4"/>
      <c r="K142" s="4"/>
      <c r="L142" s="4"/>
      <c r="M142" s="4"/>
      <c r="N142" s="4"/>
      <c r="P142" s="4"/>
      <c r="Q142" s="4"/>
      <c r="R142" s="4"/>
    </row>
    <row r="143" spans="1:18" ht="16.5" customHeight="1">
      <c r="A143" s="4"/>
      <c r="B143" s="4"/>
      <c r="C143" s="34"/>
      <c r="D143" s="4"/>
      <c r="E143" s="4"/>
      <c r="F143" s="4"/>
      <c r="G143" s="4"/>
      <c r="H143" s="4"/>
      <c r="I143" s="4"/>
      <c r="J143" s="4"/>
      <c r="K143" s="4"/>
      <c r="L143" s="4"/>
      <c r="M143" s="4"/>
      <c r="N143" s="4"/>
      <c r="P143" s="4"/>
      <c r="Q143" s="4"/>
      <c r="R143" s="4"/>
    </row>
    <row r="144" spans="1:18" ht="16.5" customHeight="1">
      <c r="A144" s="4"/>
      <c r="B144" s="4"/>
      <c r="C144" s="34"/>
      <c r="D144" s="4"/>
      <c r="E144" s="4"/>
      <c r="F144" s="4"/>
      <c r="G144" s="4"/>
      <c r="H144" s="4"/>
      <c r="I144" s="4"/>
      <c r="J144" s="4"/>
      <c r="K144" s="4"/>
      <c r="L144" s="4"/>
      <c r="M144" s="4"/>
      <c r="N144" s="4"/>
      <c r="P144" s="4"/>
      <c r="Q144" s="4"/>
      <c r="R144" s="4"/>
    </row>
    <row r="145" spans="1:18" ht="16.5" customHeight="1">
      <c r="A145" s="4"/>
      <c r="B145" s="4"/>
      <c r="C145" s="34"/>
      <c r="D145" s="4"/>
      <c r="E145" s="4"/>
      <c r="F145" s="4"/>
      <c r="G145" s="4"/>
      <c r="H145" s="4"/>
      <c r="I145" s="4"/>
      <c r="J145" s="4"/>
      <c r="K145" s="4"/>
      <c r="L145" s="4"/>
      <c r="M145" s="4"/>
      <c r="N145" s="4"/>
      <c r="P145" s="4"/>
      <c r="Q145" s="4"/>
      <c r="R145" s="4"/>
    </row>
    <row r="146" spans="1:18" ht="16.5" customHeight="1">
      <c r="A146" s="4"/>
      <c r="B146" s="4"/>
      <c r="C146" s="34"/>
      <c r="D146" s="4"/>
      <c r="E146" s="4"/>
      <c r="F146" s="4"/>
      <c r="G146" s="4"/>
      <c r="H146" s="4"/>
      <c r="I146" s="4"/>
      <c r="J146" s="4"/>
      <c r="K146" s="4"/>
      <c r="L146" s="4"/>
      <c r="M146" s="4"/>
      <c r="N146" s="4"/>
      <c r="P146" s="4"/>
      <c r="Q146" s="4"/>
      <c r="R146" s="4"/>
    </row>
    <row r="147" spans="1:18" ht="16.5" customHeight="1">
      <c r="A147" s="4"/>
      <c r="B147" s="4"/>
      <c r="C147" s="34"/>
      <c r="D147" s="4"/>
      <c r="E147" s="4"/>
      <c r="F147" s="4"/>
      <c r="G147" s="4"/>
      <c r="H147" s="4"/>
      <c r="I147" s="4"/>
      <c r="J147" s="4"/>
      <c r="K147" s="4"/>
      <c r="L147" s="4"/>
      <c r="M147" s="4"/>
      <c r="N147" s="4"/>
      <c r="P147" s="4"/>
      <c r="Q147" s="4"/>
      <c r="R147" s="4"/>
    </row>
    <row r="148" spans="1:18" ht="16.5" customHeight="1">
      <c r="A148" s="4"/>
      <c r="B148" s="4"/>
      <c r="C148" s="34"/>
      <c r="D148" s="4"/>
      <c r="E148" s="4"/>
      <c r="F148" s="4"/>
      <c r="G148" s="4"/>
      <c r="H148" s="4"/>
      <c r="I148" s="4"/>
      <c r="J148" s="4"/>
      <c r="K148" s="4"/>
      <c r="L148" s="4"/>
      <c r="M148" s="4"/>
      <c r="N148" s="4"/>
      <c r="P148" s="4"/>
      <c r="Q148" s="4"/>
      <c r="R148" s="4"/>
    </row>
    <row r="149" spans="1:18" ht="16.5" customHeight="1">
      <c r="A149" s="4"/>
      <c r="B149" s="4"/>
      <c r="C149" s="34"/>
      <c r="D149" s="4"/>
      <c r="E149" s="4"/>
      <c r="F149" s="4"/>
      <c r="G149" s="4"/>
      <c r="H149" s="4"/>
      <c r="I149" s="4"/>
      <c r="J149" s="4"/>
      <c r="K149" s="4"/>
      <c r="L149" s="4"/>
      <c r="M149" s="4"/>
      <c r="N149" s="4"/>
      <c r="P149" s="4"/>
      <c r="Q149" s="4"/>
      <c r="R149" s="4"/>
    </row>
    <row r="150" spans="1:18" ht="16.5" customHeight="1">
      <c r="A150" s="4"/>
      <c r="B150" s="4"/>
      <c r="C150" s="34"/>
      <c r="D150" s="4"/>
      <c r="E150" s="4"/>
      <c r="F150" s="4"/>
      <c r="G150" s="4"/>
      <c r="H150" s="4"/>
      <c r="I150" s="4"/>
      <c r="J150" s="4"/>
      <c r="K150" s="4"/>
      <c r="L150" s="4"/>
      <c r="M150" s="4"/>
      <c r="N150" s="4"/>
      <c r="P150" s="4"/>
      <c r="Q150" s="4"/>
      <c r="R150" s="4"/>
    </row>
    <row r="151" spans="1:18" ht="16.5" customHeight="1">
      <c r="A151" s="4"/>
      <c r="B151" s="4"/>
      <c r="C151" s="34"/>
      <c r="D151" s="4"/>
      <c r="E151" s="4"/>
      <c r="F151" s="4"/>
      <c r="G151" s="4"/>
      <c r="H151" s="4"/>
      <c r="I151" s="4"/>
      <c r="J151" s="4"/>
      <c r="K151" s="4"/>
      <c r="L151" s="4"/>
      <c r="M151" s="4"/>
      <c r="N151" s="4"/>
      <c r="P151" s="4"/>
      <c r="Q151" s="4"/>
      <c r="R151" s="4"/>
    </row>
    <row r="152" spans="1:18" ht="16.5" customHeight="1">
      <c r="A152" s="4"/>
      <c r="B152" s="4"/>
      <c r="C152" s="34"/>
      <c r="D152" s="4"/>
      <c r="E152" s="4"/>
      <c r="F152" s="4"/>
      <c r="G152" s="4"/>
      <c r="H152" s="4"/>
      <c r="I152" s="4"/>
      <c r="J152" s="4"/>
      <c r="K152" s="4"/>
      <c r="L152" s="4"/>
      <c r="M152" s="4"/>
      <c r="N152" s="4"/>
      <c r="P152" s="4"/>
      <c r="Q152" s="4"/>
      <c r="R152" s="4"/>
    </row>
    <row r="153" spans="1:18" ht="16.5" customHeight="1">
      <c r="A153" s="4"/>
      <c r="B153" s="4"/>
      <c r="C153" s="34"/>
      <c r="D153" s="4"/>
      <c r="E153" s="4"/>
      <c r="F153" s="4"/>
      <c r="G153" s="4"/>
      <c r="H153" s="4"/>
      <c r="I153" s="4"/>
      <c r="J153" s="4"/>
      <c r="K153" s="4"/>
      <c r="L153" s="4"/>
      <c r="M153" s="4"/>
      <c r="N153" s="4"/>
      <c r="P153" s="4"/>
      <c r="Q153" s="4"/>
      <c r="R153" s="4"/>
    </row>
    <row r="154" spans="1:18" ht="16.5" customHeight="1">
      <c r="A154" s="4"/>
      <c r="B154" s="4"/>
      <c r="C154" s="34"/>
      <c r="D154" s="4"/>
      <c r="E154" s="4"/>
      <c r="F154" s="4"/>
      <c r="G154" s="4"/>
      <c r="H154" s="4"/>
      <c r="I154" s="4"/>
      <c r="J154" s="4"/>
      <c r="K154" s="4"/>
      <c r="L154" s="4"/>
      <c r="M154" s="4"/>
      <c r="N154" s="4"/>
      <c r="P154" s="4"/>
      <c r="Q154" s="4"/>
      <c r="R154" s="4"/>
    </row>
    <row r="155" spans="1:18" ht="16.5" customHeight="1">
      <c r="A155" s="4"/>
      <c r="B155" s="4"/>
      <c r="C155" s="34"/>
      <c r="D155" s="4"/>
      <c r="E155" s="4"/>
      <c r="F155" s="4"/>
      <c r="G155" s="4"/>
      <c r="H155" s="4"/>
      <c r="I155" s="4"/>
      <c r="J155" s="4"/>
      <c r="K155" s="4"/>
      <c r="L155" s="4"/>
      <c r="M155" s="4"/>
      <c r="N155" s="4"/>
      <c r="P155" s="4"/>
      <c r="Q155" s="4"/>
      <c r="R155" s="4"/>
    </row>
    <row r="156" spans="1:18" ht="16.5" customHeight="1">
      <c r="A156" s="4"/>
      <c r="B156" s="4"/>
      <c r="C156" s="34"/>
      <c r="D156" s="4"/>
      <c r="E156" s="4"/>
      <c r="F156" s="4"/>
      <c r="G156" s="4"/>
      <c r="H156" s="4"/>
      <c r="I156" s="4"/>
      <c r="J156" s="4"/>
      <c r="K156" s="4"/>
      <c r="L156" s="4"/>
      <c r="M156" s="4"/>
      <c r="N156" s="4"/>
      <c r="P156" s="4"/>
      <c r="Q156" s="4"/>
      <c r="R156" s="4"/>
    </row>
    <row r="157" spans="1:18" ht="16.5" customHeight="1">
      <c r="A157" s="4"/>
      <c r="B157" s="4"/>
      <c r="C157" s="34"/>
      <c r="D157" s="4"/>
      <c r="E157" s="4"/>
      <c r="F157" s="4"/>
      <c r="G157" s="4"/>
      <c r="H157" s="4"/>
      <c r="I157" s="4"/>
      <c r="J157" s="4"/>
      <c r="K157" s="4"/>
      <c r="L157" s="4"/>
      <c r="M157" s="4"/>
      <c r="N157" s="4"/>
      <c r="P157" s="4"/>
      <c r="Q157" s="4"/>
      <c r="R157" s="4"/>
    </row>
    <row r="158" spans="1:18" ht="16.5" customHeight="1">
      <c r="A158" s="4"/>
      <c r="B158" s="4"/>
      <c r="C158" s="34"/>
      <c r="D158" s="4"/>
      <c r="E158" s="4"/>
      <c r="F158" s="4"/>
      <c r="G158" s="4"/>
      <c r="H158" s="4"/>
      <c r="I158" s="4"/>
      <c r="J158" s="4"/>
      <c r="K158" s="4"/>
      <c r="L158" s="4"/>
      <c r="M158" s="4"/>
      <c r="N158" s="4"/>
      <c r="P158" s="4"/>
      <c r="Q158" s="4"/>
      <c r="R158" s="4"/>
    </row>
    <row r="159" spans="1:18" ht="16.5" customHeight="1">
      <c r="A159" s="4"/>
      <c r="B159" s="4"/>
      <c r="C159" s="34"/>
      <c r="D159" s="4"/>
      <c r="E159" s="4"/>
      <c r="F159" s="4"/>
      <c r="G159" s="4"/>
      <c r="H159" s="4"/>
      <c r="I159" s="4"/>
      <c r="J159" s="4"/>
      <c r="K159" s="4"/>
      <c r="L159" s="4"/>
      <c r="M159" s="4"/>
      <c r="N159" s="4"/>
      <c r="P159" s="4"/>
      <c r="Q159" s="4"/>
      <c r="R159" s="4"/>
    </row>
    <row r="160" spans="1:18" ht="16.5" customHeight="1">
      <c r="A160" s="4"/>
      <c r="B160" s="4"/>
      <c r="C160" s="34"/>
      <c r="D160" s="4"/>
      <c r="E160" s="4"/>
      <c r="F160" s="4"/>
      <c r="G160" s="4"/>
      <c r="H160" s="4"/>
      <c r="I160" s="4"/>
      <c r="J160" s="4"/>
      <c r="K160" s="4"/>
      <c r="L160" s="4"/>
      <c r="M160" s="4"/>
      <c r="N160" s="4"/>
      <c r="P160" s="4"/>
      <c r="Q160" s="4"/>
      <c r="R160" s="4"/>
    </row>
    <row r="161" spans="1:18" ht="16.5" customHeight="1">
      <c r="A161" s="4"/>
      <c r="B161" s="4"/>
      <c r="C161" s="34"/>
      <c r="D161" s="4"/>
      <c r="E161" s="4"/>
      <c r="F161" s="4"/>
      <c r="G161" s="4"/>
      <c r="H161" s="4"/>
      <c r="I161" s="4"/>
      <c r="J161" s="4"/>
      <c r="K161" s="4"/>
      <c r="L161" s="4"/>
      <c r="M161" s="4"/>
      <c r="N161" s="4"/>
      <c r="P161" s="4"/>
      <c r="Q161" s="4"/>
      <c r="R161" s="4"/>
    </row>
    <row r="162" spans="1:18" ht="16.5" customHeight="1">
      <c r="A162" s="4"/>
      <c r="B162" s="4"/>
      <c r="C162" s="34"/>
      <c r="D162" s="4"/>
      <c r="E162" s="4"/>
      <c r="F162" s="4"/>
      <c r="G162" s="4"/>
      <c r="H162" s="4"/>
      <c r="I162" s="4"/>
      <c r="J162" s="4"/>
      <c r="K162" s="4"/>
      <c r="L162" s="4"/>
      <c r="M162" s="4"/>
      <c r="N162" s="4"/>
      <c r="P162" s="4"/>
      <c r="Q162" s="4"/>
      <c r="R162" s="4"/>
    </row>
    <row r="163" spans="1:18" ht="16.5" customHeight="1">
      <c r="A163" s="4"/>
      <c r="B163" s="4"/>
      <c r="C163" s="34"/>
      <c r="D163" s="4"/>
      <c r="E163" s="4"/>
      <c r="F163" s="4"/>
      <c r="G163" s="4"/>
      <c r="H163" s="4"/>
      <c r="I163" s="4"/>
      <c r="J163" s="4"/>
      <c r="K163" s="4"/>
      <c r="L163" s="4"/>
      <c r="M163" s="4"/>
      <c r="N163" s="4"/>
      <c r="P163" s="4"/>
      <c r="Q163" s="4"/>
      <c r="R163" s="4"/>
    </row>
    <row r="164" spans="1:18" ht="16.5" customHeight="1">
      <c r="A164" s="4"/>
      <c r="B164" s="4"/>
      <c r="C164" s="34"/>
      <c r="D164" s="4"/>
      <c r="E164" s="4"/>
      <c r="F164" s="4"/>
      <c r="G164" s="4"/>
      <c r="H164" s="4"/>
      <c r="I164" s="4"/>
      <c r="J164" s="4"/>
      <c r="K164" s="4"/>
      <c r="L164" s="4"/>
      <c r="M164" s="4"/>
      <c r="N164" s="4"/>
      <c r="P164" s="4"/>
      <c r="Q164" s="4"/>
      <c r="R164" s="4"/>
    </row>
    <row r="165" spans="1:18" ht="16.5" customHeight="1">
      <c r="A165" s="4"/>
      <c r="B165" s="4"/>
      <c r="C165" s="34"/>
      <c r="D165" s="4"/>
      <c r="E165" s="4"/>
      <c r="F165" s="4"/>
      <c r="G165" s="4"/>
      <c r="H165" s="4"/>
      <c r="I165" s="4"/>
      <c r="J165" s="4"/>
      <c r="K165" s="4"/>
      <c r="L165" s="4"/>
      <c r="M165" s="4"/>
      <c r="N165" s="4"/>
      <c r="P165" s="4"/>
      <c r="Q165" s="4"/>
      <c r="R165" s="4"/>
    </row>
    <row r="166" spans="1:18" ht="16.5" customHeight="1">
      <c r="A166" s="4"/>
      <c r="B166" s="4"/>
      <c r="C166" s="34"/>
      <c r="D166" s="4"/>
      <c r="E166" s="4"/>
      <c r="F166" s="4"/>
      <c r="G166" s="4"/>
      <c r="H166" s="4"/>
      <c r="I166" s="4"/>
      <c r="J166" s="4"/>
      <c r="K166" s="4"/>
      <c r="L166" s="4"/>
      <c r="M166" s="4"/>
      <c r="N166" s="4"/>
      <c r="P166" s="4"/>
      <c r="Q166" s="4"/>
      <c r="R166" s="4"/>
    </row>
    <row r="167" spans="1:18" ht="16.5" customHeight="1">
      <c r="A167" s="4"/>
      <c r="B167" s="4"/>
      <c r="C167" s="34"/>
      <c r="D167" s="4"/>
      <c r="E167" s="4"/>
      <c r="F167" s="4"/>
      <c r="G167" s="4"/>
      <c r="H167" s="4"/>
      <c r="I167" s="4"/>
      <c r="J167" s="4"/>
      <c r="K167" s="4"/>
      <c r="L167" s="4"/>
      <c r="M167" s="4"/>
      <c r="N167" s="4"/>
      <c r="P167" s="4"/>
      <c r="Q167" s="4"/>
      <c r="R167" s="4"/>
    </row>
    <row r="168" spans="1:18" ht="16.5" customHeight="1">
      <c r="A168" s="4"/>
      <c r="B168" s="4"/>
      <c r="C168" s="34"/>
      <c r="D168" s="4"/>
      <c r="E168" s="4"/>
      <c r="F168" s="4"/>
      <c r="G168" s="4"/>
      <c r="H168" s="4"/>
      <c r="I168" s="4"/>
      <c r="J168" s="4"/>
      <c r="K168" s="4"/>
      <c r="L168" s="4"/>
      <c r="M168" s="4"/>
      <c r="N168" s="4"/>
      <c r="P168" s="4"/>
      <c r="Q168" s="4"/>
      <c r="R168" s="4"/>
    </row>
    <row r="169" spans="1:18" ht="16.5" customHeight="1">
      <c r="A169" s="4"/>
      <c r="B169" s="4"/>
      <c r="C169" s="34"/>
      <c r="D169" s="4"/>
      <c r="E169" s="4"/>
      <c r="F169" s="4"/>
      <c r="G169" s="4"/>
      <c r="H169" s="4"/>
      <c r="I169" s="4"/>
      <c r="J169" s="4"/>
      <c r="K169" s="4"/>
      <c r="L169" s="4"/>
      <c r="M169" s="4"/>
      <c r="N169" s="4"/>
      <c r="P169" s="4"/>
      <c r="Q169" s="4"/>
      <c r="R169" s="4"/>
    </row>
    <row r="170" spans="1:18" ht="16.5" customHeight="1">
      <c r="A170" s="4"/>
      <c r="B170" s="4"/>
      <c r="C170" s="34"/>
      <c r="D170" s="4"/>
      <c r="E170" s="4"/>
      <c r="F170" s="4"/>
      <c r="G170" s="4"/>
      <c r="H170" s="4"/>
      <c r="I170" s="4"/>
      <c r="J170" s="4"/>
      <c r="K170" s="4"/>
      <c r="L170" s="4"/>
      <c r="M170" s="4"/>
      <c r="N170" s="4"/>
      <c r="P170" s="4"/>
      <c r="Q170" s="4"/>
      <c r="R170" s="4"/>
    </row>
    <row r="171" spans="1:18" ht="16.5" customHeight="1">
      <c r="A171" s="4"/>
      <c r="B171" s="4"/>
      <c r="C171" s="34"/>
      <c r="D171" s="4"/>
      <c r="E171" s="4"/>
      <c r="F171" s="4"/>
      <c r="G171" s="4"/>
      <c r="H171" s="4"/>
      <c r="I171" s="4"/>
      <c r="J171" s="4"/>
      <c r="K171" s="4"/>
      <c r="L171" s="4"/>
      <c r="M171" s="4"/>
      <c r="N171" s="4"/>
      <c r="P171" s="4"/>
      <c r="Q171" s="4"/>
      <c r="R171" s="4"/>
    </row>
    <row r="172" spans="1:18" ht="16.5" customHeight="1">
      <c r="A172" s="4"/>
      <c r="B172" s="4"/>
      <c r="C172" s="34"/>
      <c r="D172" s="4"/>
      <c r="E172" s="4"/>
      <c r="F172" s="4"/>
      <c r="G172" s="4"/>
      <c r="H172" s="4"/>
      <c r="I172" s="4"/>
      <c r="J172" s="4"/>
      <c r="K172" s="4"/>
      <c r="L172" s="4"/>
      <c r="M172" s="4"/>
      <c r="N172" s="4"/>
      <c r="P172" s="4"/>
      <c r="Q172" s="4"/>
      <c r="R172" s="4"/>
    </row>
    <row r="173" spans="1:18" ht="16.5" customHeight="1">
      <c r="A173" s="4"/>
      <c r="B173" s="4"/>
      <c r="C173" s="34"/>
      <c r="D173" s="4"/>
      <c r="E173" s="4"/>
      <c r="F173" s="4"/>
      <c r="G173" s="4"/>
      <c r="H173" s="4"/>
      <c r="I173" s="4"/>
      <c r="J173" s="4"/>
      <c r="K173" s="4"/>
      <c r="L173" s="4"/>
      <c r="M173" s="4"/>
      <c r="N173" s="4"/>
      <c r="P173" s="4"/>
      <c r="Q173" s="4"/>
      <c r="R173" s="4"/>
    </row>
    <row r="174" spans="1:18" ht="16.5" customHeight="1">
      <c r="A174" s="4"/>
      <c r="B174" s="4"/>
      <c r="C174" s="34"/>
      <c r="D174" s="4"/>
      <c r="E174" s="4"/>
      <c r="F174" s="4"/>
      <c r="G174" s="4"/>
      <c r="H174" s="4"/>
      <c r="I174" s="4"/>
      <c r="J174" s="4"/>
      <c r="K174" s="4"/>
      <c r="L174" s="4"/>
      <c r="M174" s="4"/>
      <c r="N174" s="4"/>
      <c r="P174" s="4"/>
      <c r="Q174" s="4"/>
      <c r="R174" s="4"/>
    </row>
    <row r="175" spans="1:18" ht="16.5" customHeight="1">
      <c r="A175" s="4"/>
      <c r="B175" s="4"/>
      <c r="C175" s="34"/>
      <c r="D175" s="4"/>
      <c r="E175" s="4"/>
      <c r="F175" s="4"/>
      <c r="G175" s="4"/>
      <c r="H175" s="4"/>
      <c r="I175" s="4"/>
      <c r="J175" s="4"/>
      <c r="K175" s="4"/>
      <c r="L175" s="4"/>
      <c r="M175" s="4"/>
      <c r="N175" s="4"/>
      <c r="P175" s="4"/>
      <c r="Q175" s="4"/>
      <c r="R175" s="4"/>
    </row>
    <row r="176" spans="1:18" ht="16.5" customHeight="1">
      <c r="A176" s="4"/>
      <c r="B176" s="4"/>
      <c r="C176" s="34"/>
      <c r="D176" s="4"/>
      <c r="E176" s="4"/>
      <c r="F176" s="4"/>
      <c r="G176" s="4"/>
      <c r="H176" s="4"/>
      <c r="I176" s="4"/>
      <c r="J176" s="4"/>
      <c r="K176" s="4"/>
      <c r="L176" s="4"/>
      <c r="M176" s="4"/>
      <c r="N176" s="4"/>
      <c r="P176" s="4"/>
      <c r="Q176" s="4"/>
      <c r="R176" s="4"/>
    </row>
    <row r="177" spans="1:18" ht="16.5" customHeight="1">
      <c r="A177" s="4"/>
      <c r="B177" s="4"/>
      <c r="C177" s="34"/>
      <c r="D177" s="4"/>
      <c r="E177" s="4"/>
      <c r="F177" s="4"/>
      <c r="G177" s="4"/>
      <c r="H177" s="4"/>
      <c r="I177" s="4"/>
      <c r="J177" s="4"/>
      <c r="K177" s="4"/>
      <c r="L177" s="4"/>
      <c r="M177" s="4"/>
      <c r="N177" s="4"/>
      <c r="P177" s="4"/>
      <c r="Q177" s="4"/>
      <c r="R177" s="4"/>
    </row>
    <row r="178" spans="1:18" ht="16.5" customHeight="1">
      <c r="A178" s="4"/>
      <c r="B178" s="4"/>
      <c r="C178" s="34"/>
      <c r="D178" s="4"/>
      <c r="E178" s="4"/>
      <c r="F178" s="4"/>
      <c r="G178" s="4"/>
      <c r="H178" s="4"/>
      <c r="I178" s="4"/>
      <c r="J178" s="4"/>
      <c r="K178" s="4"/>
      <c r="L178" s="4"/>
      <c r="M178" s="4"/>
      <c r="N178" s="4"/>
      <c r="P178" s="4"/>
      <c r="Q178" s="4"/>
      <c r="R178" s="4"/>
    </row>
    <row r="179" spans="1:18" ht="16.5" customHeight="1">
      <c r="A179" s="4"/>
      <c r="B179" s="4"/>
      <c r="C179" s="34"/>
      <c r="D179" s="4"/>
      <c r="E179" s="4"/>
      <c r="F179" s="4"/>
      <c r="G179" s="4"/>
      <c r="H179" s="4"/>
      <c r="I179" s="4"/>
      <c r="J179" s="4"/>
      <c r="K179" s="4"/>
      <c r="L179" s="4"/>
      <c r="M179" s="4"/>
      <c r="N179" s="4"/>
      <c r="P179" s="4"/>
      <c r="Q179" s="4"/>
      <c r="R179" s="4"/>
    </row>
    <row r="180" spans="1:18" ht="16.5" customHeight="1">
      <c r="A180" s="4"/>
      <c r="B180" s="4"/>
      <c r="C180" s="34"/>
      <c r="D180" s="4"/>
      <c r="E180" s="4"/>
      <c r="F180" s="4"/>
      <c r="G180" s="4"/>
      <c r="H180" s="4"/>
      <c r="I180" s="4"/>
      <c r="J180" s="4"/>
      <c r="K180" s="4"/>
      <c r="L180" s="4"/>
      <c r="M180" s="4"/>
      <c r="N180" s="4"/>
      <c r="P180" s="4"/>
      <c r="Q180" s="4"/>
      <c r="R180" s="4"/>
    </row>
    <row r="181" spans="1:18" ht="16.5" customHeight="1">
      <c r="A181" s="4"/>
      <c r="B181" s="4"/>
      <c r="C181" s="34"/>
      <c r="D181" s="4"/>
      <c r="E181" s="4"/>
      <c r="F181" s="4"/>
      <c r="G181" s="4"/>
      <c r="H181" s="4"/>
      <c r="I181" s="4"/>
      <c r="J181" s="4"/>
      <c r="K181" s="4"/>
      <c r="L181" s="4"/>
      <c r="M181" s="4"/>
      <c r="N181" s="4"/>
      <c r="P181" s="4"/>
      <c r="Q181" s="4"/>
      <c r="R181" s="4"/>
    </row>
    <row r="182" spans="1:18" ht="16.5" customHeight="1">
      <c r="A182" s="4"/>
      <c r="B182" s="4"/>
      <c r="C182" s="34"/>
      <c r="D182" s="4"/>
      <c r="E182" s="4"/>
      <c r="F182" s="4"/>
      <c r="G182" s="4"/>
      <c r="H182" s="4"/>
      <c r="I182" s="4"/>
      <c r="J182" s="4"/>
      <c r="K182" s="4"/>
      <c r="L182" s="4"/>
      <c r="M182" s="4"/>
      <c r="N182" s="4"/>
      <c r="P182" s="4"/>
      <c r="Q182" s="4"/>
      <c r="R182" s="4"/>
    </row>
    <row r="183" spans="1:18" ht="16.5" customHeight="1">
      <c r="A183" s="4"/>
      <c r="B183" s="4"/>
      <c r="C183" s="34"/>
      <c r="D183" s="4"/>
      <c r="E183" s="4"/>
      <c r="F183" s="4"/>
      <c r="G183" s="4"/>
      <c r="H183" s="4"/>
      <c r="I183" s="4"/>
      <c r="J183" s="4"/>
      <c r="K183" s="4"/>
      <c r="L183" s="4"/>
      <c r="M183" s="4"/>
      <c r="N183" s="4"/>
      <c r="P183" s="4"/>
      <c r="Q183" s="4"/>
      <c r="R183" s="4"/>
    </row>
    <row r="184" spans="1:18" ht="16.5" customHeight="1">
      <c r="A184" s="4"/>
      <c r="B184" s="4"/>
      <c r="C184" s="34"/>
      <c r="D184" s="4"/>
      <c r="E184" s="4"/>
      <c r="F184" s="4"/>
      <c r="G184" s="4"/>
      <c r="H184" s="4"/>
      <c r="I184" s="4"/>
      <c r="J184" s="4"/>
      <c r="K184" s="4"/>
      <c r="L184" s="4"/>
      <c r="M184" s="4"/>
      <c r="N184" s="4"/>
      <c r="P184" s="4"/>
      <c r="Q184" s="4"/>
      <c r="R184" s="4"/>
    </row>
    <row r="185" spans="1:18" ht="16.5" customHeight="1">
      <c r="A185" s="4"/>
      <c r="B185" s="4"/>
      <c r="C185" s="34"/>
      <c r="D185" s="4"/>
      <c r="E185" s="4"/>
      <c r="F185" s="4"/>
      <c r="G185" s="4"/>
      <c r="H185" s="4"/>
      <c r="I185" s="4"/>
      <c r="J185" s="4"/>
      <c r="K185" s="4"/>
      <c r="L185" s="4"/>
      <c r="M185" s="4"/>
      <c r="N185" s="4"/>
      <c r="P185" s="4"/>
      <c r="Q185" s="4"/>
      <c r="R185" s="4"/>
    </row>
    <row r="186" spans="1:18" ht="16.5" customHeight="1">
      <c r="A186" s="4"/>
      <c r="B186" s="4"/>
      <c r="C186" s="34"/>
      <c r="D186" s="4"/>
      <c r="E186" s="4"/>
      <c r="F186" s="4"/>
      <c r="G186" s="4"/>
      <c r="H186" s="4"/>
      <c r="I186" s="4"/>
      <c r="J186" s="4"/>
      <c r="K186" s="4"/>
      <c r="L186" s="4"/>
      <c r="M186" s="4"/>
      <c r="N186" s="4"/>
      <c r="P186" s="4"/>
      <c r="Q186" s="4"/>
      <c r="R186" s="4"/>
    </row>
    <row r="187" spans="1:18" ht="16.5" customHeight="1">
      <c r="A187" s="4"/>
      <c r="B187" s="4"/>
      <c r="C187" s="34"/>
      <c r="D187" s="4"/>
      <c r="E187" s="4"/>
      <c r="F187" s="4"/>
      <c r="G187" s="4"/>
      <c r="H187" s="4"/>
      <c r="I187" s="4"/>
      <c r="J187" s="4"/>
      <c r="K187" s="4"/>
      <c r="L187" s="4"/>
      <c r="M187" s="4"/>
      <c r="N187" s="4"/>
      <c r="P187" s="4"/>
      <c r="Q187" s="4"/>
      <c r="R187" s="4"/>
    </row>
    <row r="188" spans="1:18" ht="16.5" customHeight="1">
      <c r="A188" s="4"/>
      <c r="B188" s="4"/>
      <c r="C188" s="34"/>
      <c r="D188" s="4"/>
      <c r="E188" s="4"/>
      <c r="F188" s="4"/>
      <c r="G188" s="4"/>
      <c r="H188" s="4"/>
      <c r="I188" s="4"/>
      <c r="J188" s="4"/>
      <c r="K188" s="4"/>
      <c r="L188" s="4"/>
      <c r="M188" s="4"/>
      <c r="N188" s="4"/>
      <c r="P188" s="4"/>
      <c r="Q188" s="4"/>
      <c r="R188" s="4"/>
    </row>
    <row r="189" spans="1:18" ht="16.5" customHeight="1">
      <c r="A189" s="4"/>
      <c r="B189" s="4"/>
      <c r="C189" s="34"/>
      <c r="D189" s="4"/>
      <c r="E189" s="4"/>
      <c r="F189" s="4"/>
      <c r="G189" s="4"/>
      <c r="H189" s="4"/>
      <c r="I189" s="4"/>
      <c r="J189" s="4"/>
      <c r="K189" s="4"/>
      <c r="L189" s="4"/>
      <c r="M189" s="4"/>
      <c r="N189" s="4"/>
      <c r="P189" s="4"/>
      <c r="Q189" s="4"/>
      <c r="R189" s="4"/>
    </row>
    <row r="190" spans="1:18" ht="16.5" customHeight="1">
      <c r="A190" s="4"/>
      <c r="B190" s="4"/>
      <c r="C190" s="34"/>
      <c r="D190" s="4"/>
      <c r="E190" s="4"/>
      <c r="F190" s="4"/>
      <c r="G190" s="4"/>
      <c r="H190" s="4"/>
      <c r="I190" s="4"/>
      <c r="J190" s="4"/>
      <c r="K190" s="4"/>
      <c r="L190" s="4"/>
      <c r="M190" s="4"/>
      <c r="N190" s="4"/>
      <c r="P190" s="4"/>
      <c r="Q190" s="4"/>
      <c r="R190" s="4"/>
    </row>
    <row r="191" spans="1:18" ht="16.5" customHeight="1">
      <c r="A191" s="4"/>
      <c r="B191" s="4"/>
      <c r="C191" s="34"/>
      <c r="D191" s="4"/>
      <c r="E191" s="4"/>
      <c r="F191" s="4"/>
      <c r="G191" s="4"/>
      <c r="H191" s="4"/>
      <c r="I191" s="4"/>
      <c r="J191" s="4"/>
      <c r="K191" s="4"/>
      <c r="L191" s="4"/>
      <c r="M191" s="4"/>
      <c r="N191" s="4"/>
      <c r="P191" s="4"/>
      <c r="Q191" s="4"/>
      <c r="R191" s="4"/>
    </row>
    <row r="192" spans="1:18" ht="16.5" customHeight="1">
      <c r="A192" s="4"/>
      <c r="B192" s="4"/>
      <c r="C192" s="34"/>
      <c r="D192" s="4"/>
      <c r="E192" s="4"/>
      <c r="F192" s="4"/>
      <c r="G192" s="4"/>
      <c r="H192" s="4"/>
      <c r="I192" s="4"/>
      <c r="J192" s="4"/>
      <c r="K192" s="4"/>
      <c r="L192" s="4"/>
      <c r="M192" s="4"/>
      <c r="N192" s="4"/>
      <c r="P192" s="4"/>
      <c r="Q192" s="4"/>
      <c r="R192" s="4"/>
    </row>
    <row r="193" spans="1:18" ht="16.5" customHeight="1">
      <c r="A193" s="4"/>
      <c r="B193" s="4"/>
      <c r="C193" s="34"/>
      <c r="D193" s="4"/>
      <c r="E193" s="4"/>
      <c r="F193" s="4"/>
      <c r="G193" s="4"/>
      <c r="H193" s="4"/>
      <c r="I193" s="4"/>
      <c r="J193" s="4"/>
      <c r="K193" s="4"/>
      <c r="L193" s="4"/>
      <c r="M193" s="4"/>
      <c r="N193" s="4"/>
      <c r="P193" s="4"/>
      <c r="Q193" s="4"/>
      <c r="R193" s="4"/>
    </row>
    <row r="194" spans="1:18" ht="16.5" customHeight="1">
      <c r="A194" s="4"/>
      <c r="B194" s="4"/>
      <c r="C194" s="34"/>
      <c r="D194" s="4"/>
      <c r="E194" s="4"/>
      <c r="F194" s="4"/>
      <c r="G194" s="4"/>
      <c r="H194" s="4"/>
      <c r="I194" s="4"/>
      <c r="J194" s="4"/>
      <c r="K194" s="4"/>
      <c r="L194" s="4"/>
      <c r="M194" s="4"/>
      <c r="N194" s="4"/>
      <c r="P194" s="4"/>
      <c r="Q194" s="4"/>
      <c r="R194" s="4"/>
    </row>
    <row r="195" spans="1:18" ht="16.5" customHeight="1">
      <c r="A195" s="4"/>
      <c r="B195" s="4"/>
      <c r="C195" s="34"/>
      <c r="D195" s="4"/>
      <c r="E195" s="4"/>
      <c r="F195" s="4"/>
      <c r="G195" s="4"/>
      <c r="H195" s="4"/>
      <c r="I195" s="4"/>
      <c r="J195" s="4"/>
      <c r="K195" s="4"/>
      <c r="L195" s="4"/>
      <c r="M195" s="4"/>
      <c r="N195" s="4"/>
      <c r="P195" s="4"/>
      <c r="Q195" s="4"/>
      <c r="R195" s="4"/>
    </row>
    <row r="196" spans="1:18" ht="16.5" customHeight="1">
      <c r="A196" s="4"/>
      <c r="B196" s="4"/>
      <c r="C196" s="34"/>
      <c r="D196" s="4"/>
      <c r="E196" s="4"/>
      <c r="F196" s="4"/>
      <c r="G196" s="4"/>
      <c r="H196" s="4"/>
      <c r="I196" s="4"/>
      <c r="J196" s="4"/>
      <c r="K196" s="4"/>
      <c r="L196" s="4"/>
      <c r="M196" s="4"/>
      <c r="N196" s="4"/>
      <c r="P196" s="4"/>
      <c r="Q196" s="4"/>
      <c r="R196" s="4"/>
    </row>
    <row r="197" spans="1:18" ht="16.5" customHeight="1">
      <c r="A197" s="4"/>
      <c r="B197" s="4"/>
      <c r="C197" s="34"/>
      <c r="D197" s="4"/>
      <c r="E197" s="4"/>
      <c r="F197" s="4"/>
      <c r="G197" s="4"/>
      <c r="H197" s="4"/>
      <c r="I197" s="4"/>
      <c r="J197" s="4"/>
      <c r="K197" s="4"/>
      <c r="L197" s="4"/>
      <c r="M197" s="4"/>
      <c r="N197" s="4"/>
      <c r="P197" s="4"/>
      <c r="Q197" s="4"/>
      <c r="R197" s="4"/>
    </row>
    <row r="198" spans="1:18" ht="16.5" customHeight="1">
      <c r="A198" s="4"/>
      <c r="B198" s="4"/>
      <c r="C198" s="34"/>
      <c r="D198" s="4"/>
      <c r="E198" s="4"/>
      <c r="F198" s="4"/>
      <c r="G198" s="4"/>
      <c r="H198" s="4"/>
      <c r="I198" s="4"/>
      <c r="J198" s="4"/>
      <c r="K198" s="4"/>
      <c r="L198" s="4"/>
      <c r="M198" s="4"/>
      <c r="N198" s="4"/>
      <c r="P198" s="4"/>
      <c r="Q198" s="4"/>
      <c r="R198" s="4"/>
    </row>
    <row r="199" spans="1:18" ht="16.5" customHeight="1">
      <c r="A199" s="4"/>
      <c r="B199" s="4"/>
      <c r="C199" s="34"/>
      <c r="D199" s="4"/>
      <c r="E199" s="4"/>
      <c r="F199" s="4"/>
      <c r="G199" s="4"/>
      <c r="H199" s="4"/>
      <c r="I199" s="4"/>
      <c r="J199" s="4"/>
      <c r="K199" s="4"/>
      <c r="L199" s="4"/>
      <c r="M199" s="4"/>
      <c r="N199" s="4"/>
      <c r="P199" s="4"/>
      <c r="Q199" s="4"/>
      <c r="R199" s="4"/>
    </row>
    <row r="200" spans="1:18" ht="16.5" customHeight="1">
      <c r="A200" s="4"/>
      <c r="B200" s="4"/>
      <c r="C200" s="34"/>
      <c r="D200" s="4"/>
      <c r="E200" s="4"/>
      <c r="F200" s="4"/>
      <c r="G200" s="4"/>
      <c r="H200" s="4"/>
      <c r="I200" s="4"/>
      <c r="J200" s="4"/>
      <c r="K200" s="4"/>
      <c r="L200" s="4"/>
      <c r="M200" s="4"/>
      <c r="N200" s="4"/>
      <c r="P200" s="4"/>
      <c r="Q200" s="4"/>
      <c r="R200" s="4"/>
    </row>
    <row r="201" spans="1:18" ht="16.5" customHeight="1">
      <c r="A201" s="4"/>
      <c r="B201" s="4"/>
      <c r="C201" s="34"/>
      <c r="D201" s="4"/>
      <c r="E201" s="4"/>
      <c r="F201" s="4"/>
      <c r="G201" s="4"/>
      <c r="H201" s="4"/>
      <c r="I201" s="4"/>
      <c r="J201" s="4"/>
      <c r="K201" s="4"/>
      <c r="L201" s="4"/>
      <c r="M201" s="4"/>
      <c r="N201" s="4"/>
      <c r="P201" s="4"/>
      <c r="Q201" s="4"/>
      <c r="R201" s="4"/>
    </row>
    <row r="202" spans="1:18" ht="16.5" customHeight="1">
      <c r="A202" s="4"/>
      <c r="B202" s="4"/>
      <c r="C202" s="34"/>
      <c r="D202" s="4"/>
      <c r="E202" s="4"/>
      <c r="F202" s="4"/>
      <c r="G202" s="4"/>
      <c r="H202" s="4"/>
      <c r="I202" s="4"/>
      <c r="J202" s="4"/>
      <c r="K202" s="4"/>
      <c r="L202" s="4"/>
      <c r="M202" s="4"/>
      <c r="N202" s="4"/>
      <c r="P202" s="4"/>
      <c r="Q202" s="4"/>
      <c r="R202" s="4"/>
    </row>
    <row r="203" spans="1:18" ht="16.5" customHeight="1">
      <c r="A203" s="4"/>
      <c r="B203" s="4"/>
      <c r="C203" s="34"/>
      <c r="D203" s="4"/>
      <c r="E203" s="4"/>
      <c r="F203" s="4"/>
      <c r="G203" s="4"/>
      <c r="H203" s="4"/>
      <c r="I203" s="4"/>
      <c r="J203" s="4"/>
      <c r="K203" s="4"/>
      <c r="L203" s="4"/>
      <c r="M203" s="4"/>
      <c r="N203" s="4"/>
      <c r="P203" s="4"/>
      <c r="Q203" s="4"/>
      <c r="R203" s="4"/>
    </row>
    <row r="204" spans="1:18" ht="16.5" customHeight="1">
      <c r="A204" s="4"/>
      <c r="B204" s="4"/>
      <c r="C204" s="34"/>
      <c r="D204" s="4"/>
      <c r="E204" s="4"/>
      <c r="F204" s="4"/>
      <c r="G204" s="4"/>
      <c r="H204" s="4"/>
      <c r="I204" s="4"/>
      <c r="J204" s="4"/>
      <c r="K204" s="4"/>
      <c r="L204" s="4"/>
      <c r="M204" s="4"/>
      <c r="N204" s="4"/>
      <c r="P204" s="4"/>
      <c r="Q204" s="4"/>
      <c r="R204" s="4"/>
    </row>
    <row r="205" spans="1:18" ht="16.5" customHeight="1">
      <c r="A205" s="4"/>
      <c r="B205" s="4"/>
      <c r="C205" s="34"/>
      <c r="D205" s="4"/>
      <c r="E205" s="4"/>
      <c r="F205" s="4"/>
      <c r="G205" s="4"/>
      <c r="H205" s="4"/>
      <c r="I205" s="4"/>
      <c r="J205" s="4"/>
      <c r="K205" s="4"/>
      <c r="L205" s="4"/>
      <c r="M205" s="4"/>
      <c r="N205" s="4"/>
      <c r="P205" s="4"/>
      <c r="Q205" s="4"/>
      <c r="R205" s="4"/>
    </row>
    <row r="206" spans="1:18" ht="16.5" customHeight="1">
      <c r="A206" s="4"/>
      <c r="B206" s="4"/>
      <c r="C206" s="34"/>
      <c r="D206" s="4"/>
      <c r="E206" s="4"/>
      <c r="F206" s="4"/>
      <c r="G206" s="4"/>
      <c r="H206" s="4"/>
      <c r="I206" s="4"/>
      <c r="J206" s="4"/>
      <c r="K206" s="4"/>
      <c r="L206" s="4"/>
      <c r="M206" s="4"/>
      <c r="N206" s="4"/>
      <c r="P206" s="4"/>
      <c r="Q206" s="4"/>
      <c r="R206" s="4"/>
    </row>
    <row r="207" spans="1:18" ht="16.5" customHeight="1">
      <c r="A207" s="4"/>
      <c r="B207" s="4"/>
      <c r="C207" s="34"/>
      <c r="D207" s="4"/>
      <c r="E207" s="4"/>
      <c r="F207" s="4"/>
      <c r="G207" s="4"/>
      <c r="H207" s="4"/>
      <c r="I207" s="4"/>
      <c r="J207" s="4"/>
      <c r="K207" s="4"/>
      <c r="L207" s="4"/>
      <c r="M207" s="4"/>
      <c r="N207" s="4"/>
      <c r="P207" s="4"/>
      <c r="Q207" s="4"/>
      <c r="R207" s="4"/>
    </row>
    <row r="208" spans="1:18" ht="16.5" customHeight="1">
      <c r="A208" s="4"/>
      <c r="B208" s="4"/>
      <c r="C208" s="34"/>
      <c r="D208" s="4"/>
      <c r="E208" s="4"/>
      <c r="F208" s="4"/>
      <c r="G208" s="4"/>
      <c r="H208" s="4"/>
      <c r="I208" s="4"/>
      <c r="J208" s="4"/>
      <c r="K208" s="4"/>
      <c r="L208" s="4"/>
      <c r="M208" s="4"/>
      <c r="N208" s="4"/>
      <c r="P208" s="4"/>
      <c r="Q208" s="4"/>
      <c r="R208" s="4"/>
    </row>
    <row r="209" spans="1:18" ht="16.5" customHeight="1">
      <c r="A209" s="4"/>
      <c r="B209" s="4"/>
      <c r="C209" s="34"/>
      <c r="D209" s="4"/>
      <c r="E209" s="4"/>
      <c r="F209" s="4"/>
      <c r="G209" s="4"/>
      <c r="H209" s="4"/>
      <c r="I209" s="4"/>
      <c r="J209" s="4"/>
      <c r="K209" s="4"/>
      <c r="L209" s="4"/>
      <c r="M209" s="4"/>
      <c r="N209" s="4"/>
      <c r="P209" s="4"/>
      <c r="Q209" s="4"/>
      <c r="R209" s="4"/>
    </row>
    <row r="210" spans="1:18" ht="16.5" customHeight="1">
      <c r="A210" s="4"/>
      <c r="B210" s="4"/>
      <c r="C210" s="34"/>
      <c r="D210" s="4"/>
      <c r="E210" s="4"/>
      <c r="F210" s="4"/>
      <c r="G210" s="4"/>
      <c r="H210" s="4"/>
      <c r="I210" s="4"/>
      <c r="J210" s="4"/>
      <c r="K210" s="4"/>
      <c r="L210" s="4"/>
      <c r="M210" s="4"/>
      <c r="N210" s="4"/>
      <c r="P210" s="4"/>
      <c r="Q210" s="4"/>
      <c r="R210" s="4"/>
    </row>
    <row r="211" spans="1:18" ht="16.5" customHeight="1">
      <c r="A211" s="4"/>
      <c r="B211" s="4"/>
      <c r="C211" s="34"/>
      <c r="D211" s="4"/>
      <c r="E211" s="4"/>
      <c r="F211" s="4"/>
      <c r="G211" s="4"/>
      <c r="H211" s="4"/>
      <c r="I211" s="4"/>
      <c r="J211" s="4"/>
      <c r="K211" s="4"/>
      <c r="L211" s="4"/>
      <c r="M211" s="4"/>
      <c r="N211" s="4"/>
      <c r="P211" s="4"/>
      <c r="Q211" s="4"/>
      <c r="R211" s="4"/>
    </row>
    <row r="212" spans="1:18" ht="16.5" customHeight="1">
      <c r="A212" s="4"/>
      <c r="B212" s="4"/>
      <c r="C212" s="34"/>
      <c r="D212" s="4"/>
      <c r="E212" s="4"/>
      <c r="F212" s="4"/>
      <c r="G212" s="4"/>
      <c r="H212" s="4"/>
      <c r="I212" s="4"/>
      <c r="J212" s="4"/>
      <c r="K212" s="4"/>
      <c r="L212" s="4"/>
      <c r="M212" s="4"/>
      <c r="N212" s="4"/>
      <c r="P212" s="4"/>
      <c r="Q212" s="4"/>
      <c r="R212" s="4"/>
    </row>
    <row r="213" spans="1:18" ht="16.5" customHeight="1">
      <c r="A213" s="4"/>
      <c r="B213" s="4"/>
      <c r="C213" s="34"/>
      <c r="D213" s="4"/>
      <c r="E213" s="4"/>
      <c r="F213" s="4"/>
      <c r="G213" s="4"/>
      <c r="H213" s="4"/>
      <c r="I213" s="4"/>
      <c r="J213" s="4"/>
      <c r="K213" s="4"/>
      <c r="L213" s="4"/>
      <c r="M213" s="4"/>
      <c r="N213" s="4"/>
      <c r="P213" s="4"/>
      <c r="Q213" s="4"/>
      <c r="R213" s="4"/>
    </row>
    <row r="214" spans="1:18" ht="16.5" customHeight="1">
      <c r="A214" s="4"/>
      <c r="B214" s="4"/>
      <c r="C214" s="34"/>
      <c r="D214" s="4"/>
      <c r="E214" s="4"/>
      <c r="F214" s="4"/>
      <c r="G214" s="4"/>
      <c r="H214" s="4"/>
      <c r="I214" s="4"/>
      <c r="J214" s="4"/>
      <c r="K214" s="4"/>
      <c r="L214" s="4"/>
      <c r="M214" s="4"/>
      <c r="N214" s="4"/>
      <c r="P214" s="4"/>
      <c r="Q214" s="4"/>
      <c r="R214" s="4"/>
    </row>
    <row r="215" spans="1:18" ht="16.5" customHeight="1">
      <c r="A215" s="4"/>
      <c r="B215" s="4"/>
      <c r="C215" s="34"/>
      <c r="D215" s="4"/>
      <c r="E215" s="4"/>
      <c r="F215" s="4"/>
      <c r="G215" s="4"/>
      <c r="H215" s="4"/>
      <c r="I215" s="4"/>
      <c r="J215" s="4"/>
      <c r="K215" s="4"/>
      <c r="L215" s="4"/>
      <c r="M215" s="4"/>
      <c r="N215" s="4"/>
      <c r="P215" s="4"/>
      <c r="Q215" s="4"/>
      <c r="R215" s="4"/>
    </row>
    <row r="216" spans="1:18" ht="16.5" customHeight="1">
      <c r="A216" s="4"/>
      <c r="B216" s="4"/>
      <c r="C216" s="34"/>
      <c r="D216" s="4"/>
      <c r="E216" s="4"/>
      <c r="F216" s="4"/>
      <c r="G216" s="4"/>
      <c r="H216" s="4"/>
      <c r="I216" s="4"/>
      <c r="J216" s="4"/>
      <c r="K216" s="4"/>
      <c r="L216" s="4"/>
      <c r="M216" s="4"/>
      <c r="N216" s="4"/>
      <c r="P216" s="4"/>
      <c r="Q216" s="4"/>
      <c r="R216" s="4"/>
    </row>
    <row r="217" spans="1:18" ht="16.5" customHeight="1">
      <c r="A217" s="4"/>
      <c r="B217" s="4"/>
      <c r="C217" s="34"/>
      <c r="D217" s="4"/>
      <c r="E217" s="4"/>
      <c r="F217" s="4"/>
      <c r="G217" s="4"/>
      <c r="H217" s="4"/>
      <c r="I217" s="4"/>
      <c r="J217" s="4"/>
      <c r="K217" s="4"/>
      <c r="L217" s="4"/>
      <c r="M217" s="4"/>
      <c r="N217" s="4"/>
      <c r="P217" s="4"/>
      <c r="Q217" s="4"/>
      <c r="R217" s="4"/>
    </row>
    <row r="218" spans="1:18" ht="16.5" customHeight="1">
      <c r="A218" s="4"/>
      <c r="B218" s="4"/>
      <c r="C218" s="34"/>
      <c r="D218" s="4"/>
      <c r="E218" s="4"/>
      <c r="F218" s="4"/>
      <c r="G218" s="4"/>
      <c r="H218" s="4"/>
      <c r="I218" s="4"/>
      <c r="J218" s="4"/>
      <c r="K218" s="4"/>
      <c r="L218" s="4"/>
      <c r="M218" s="4"/>
      <c r="N218" s="4"/>
      <c r="P218" s="4"/>
      <c r="Q218" s="4"/>
      <c r="R218" s="4"/>
    </row>
    <row r="219" spans="1:18" ht="16.5" customHeight="1">
      <c r="A219" s="4"/>
      <c r="B219" s="4"/>
      <c r="C219" s="34"/>
      <c r="D219" s="4"/>
      <c r="E219" s="4"/>
      <c r="F219" s="4"/>
      <c r="G219" s="4"/>
      <c r="H219" s="4"/>
      <c r="I219" s="4"/>
      <c r="J219" s="4"/>
      <c r="K219" s="4"/>
      <c r="L219" s="4"/>
      <c r="M219" s="4"/>
      <c r="N219" s="4"/>
      <c r="P219" s="4"/>
      <c r="Q219" s="4"/>
      <c r="R219" s="4"/>
    </row>
    <row r="220" spans="1:18" ht="16.5" customHeight="1">
      <c r="A220" s="4"/>
      <c r="B220" s="4"/>
      <c r="C220" s="34"/>
      <c r="D220" s="4"/>
      <c r="E220" s="4"/>
      <c r="F220" s="4"/>
      <c r="G220" s="4"/>
      <c r="H220" s="4"/>
      <c r="I220" s="4"/>
      <c r="J220" s="4"/>
      <c r="K220" s="4"/>
      <c r="L220" s="4"/>
      <c r="M220" s="4"/>
      <c r="N220" s="4"/>
      <c r="P220" s="4"/>
      <c r="Q220" s="4"/>
      <c r="R220" s="4"/>
    </row>
    <row r="221" spans="1:18" ht="16.5" customHeight="1">
      <c r="A221" s="4"/>
      <c r="B221" s="4"/>
      <c r="C221" s="34"/>
      <c r="D221" s="4"/>
      <c r="E221" s="4"/>
      <c r="F221" s="4"/>
      <c r="G221" s="4"/>
      <c r="H221" s="4"/>
      <c r="I221" s="4"/>
      <c r="J221" s="4"/>
      <c r="K221" s="4"/>
      <c r="L221" s="4"/>
      <c r="M221" s="4"/>
      <c r="N221" s="4"/>
      <c r="P221" s="4"/>
      <c r="Q221" s="4"/>
      <c r="R221" s="4"/>
    </row>
    <row r="222" spans="1:18" ht="16.5" customHeight="1">
      <c r="A222" s="4"/>
      <c r="B222" s="4"/>
      <c r="C222" s="34"/>
      <c r="D222" s="4"/>
      <c r="E222" s="4"/>
      <c r="F222" s="4"/>
      <c r="G222" s="4"/>
      <c r="H222" s="4"/>
      <c r="I222" s="4"/>
      <c r="J222" s="4"/>
      <c r="K222" s="4"/>
      <c r="L222" s="4"/>
      <c r="M222" s="4"/>
      <c r="N222" s="4"/>
      <c r="P222" s="4"/>
      <c r="Q222" s="4"/>
      <c r="R222" s="4"/>
    </row>
    <row r="223" spans="1:18" ht="16.5" customHeight="1">
      <c r="A223" s="4"/>
      <c r="B223" s="4"/>
      <c r="C223" s="34"/>
      <c r="D223" s="4"/>
      <c r="E223" s="4"/>
      <c r="F223" s="4"/>
      <c r="G223" s="4"/>
      <c r="H223" s="4"/>
      <c r="I223" s="4"/>
      <c r="J223" s="4"/>
      <c r="K223" s="4"/>
      <c r="L223" s="4"/>
      <c r="M223" s="4"/>
      <c r="N223" s="4"/>
      <c r="P223" s="4"/>
      <c r="Q223" s="4"/>
      <c r="R223" s="4"/>
    </row>
    <row r="224" spans="1:18" ht="16.5" customHeight="1">
      <c r="A224" s="4"/>
      <c r="B224" s="4"/>
      <c r="C224" s="34"/>
      <c r="D224" s="4"/>
      <c r="E224" s="4"/>
      <c r="F224" s="4"/>
      <c r="G224" s="4"/>
      <c r="H224" s="4"/>
      <c r="I224" s="4"/>
      <c r="J224" s="4"/>
      <c r="K224" s="4"/>
      <c r="L224" s="4"/>
      <c r="M224" s="4"/>
      <c r="N224" s="4"/>
      <c r="P224" s="4"/>
      <c r="Q224" s="4"/>
      <c r="R224" s="4"/>
    </row>
    <row r="225" spans="1:18" ht="16.5" customHeight="1">
      <c r="A225" s="4"/>
      <c r="B225" s="4"/>
      <c r="C225" s="34"/>
      <c r="D225" s="4"/>
      <c r="E225" s="4"/>
      <c r="F225" s="4"/>
      <c r="G225" s="4"/>
      <c r="H225" s="4"/>
      <c r="I225" s="4"/>
      <c r="J225" s="4"/>
      <c r="K225" s="4"/>
      <c r="L225" s="4"/>
      <c r="M225" s="4"/>
      <c r="N225" s="4"/>
      <c r="P225" s="4"/>
      <c r="Q225" s="4"/>
      <c r="R225" s="4"/>
    </row>
    <row r="226" spans="1:18" ht="16.5" customHeight="1">
      <c r="A226" s="4"/>
      <c r="B226" s="4"/>
      <c r="C226" s="34"/>
      <c r="D226" s="4"/>
      <c r="E226" s="4"/>
      <c r="F226" s="4"/>
      <c r="G226" s="4"/>
      <c r="H226" s="4"/>
      <c r="I226" s="4"/>
      <c r="J226" s="4"/>
      <c r="K226" s="4"/>
      <c r="L226" s="4"/>
      <c r="M226" s="4"/>
      <c r="N226" s="4"/>
      <c r="P226" s="4"/>
      <c r="Q226" s="4"/>
      <c r="R226" s="4"/>
    </row>
    <row r="227" spans="1:18" ht="16.5" customHeight="1">
      <c r="A227" s="4"/>
      <c r="B227" s="4"/>
      <c r="C227" s="34"/>
      <c r="D227" s="4"/>
      <c r="E227" s="4"/>
      <c r="F227" s="4"/>
      <c r="G227" s="4"/>
      <c r="H227" s="4"/>
      <c r="I227" s="4"/>
      <c r="J227" s="4"/>
      <c r="K227" s="4"/>
      <c r="L227" s="4"/>
      <c r="M227" s="4"/>
      <c r="N227" s="4"/>
      <c r="P227" s="4"/>
      <c r="Q227" s="4"/>
      <c r="R227" s="4"/>
    </row>
    <row r="228" spans="1:18" ht="16.5" customHeight="1">
      <c r="A228" s="4"/>
      <c r="B228" s="4"/>
      <c r="C228" s="34"/>
      <c r="D228" s="4"/>
      <c r="E228" s="4"/>
      <c r="F228" s="4"/>
      <c r="G228" s="4"/>
      <c r="H228" s="4"/>
      <c r="I228" s="4"/>
      <c r="J228" s="4"/>
      <c r="K228" s="4"/>
      <c r="L228" s="4"/>
      <c r="M228" s="4"/>
      <c r="N228" s="4"/>
      <c r="P228" s="4"/>
      <c r="Q228" s="4"/>
      <c r="R228" s="4"/>
    </row>
    <row r="229" spans="1:18" ht="16.5" customHeight="1">
      <c r="A229" s="4"/>
      <c r="B229" s="4"/>
      <c r="C229" s="34"/>
      <c r="D229" s="4"/>
      <c r="E229" s="4"/>
      <c r="F229" s="4"/>
      <c r="G229" s="4"/>
      <c r="H229" s="4"/>
      <c r="I229" s="4"/>
      <c r="J229" s="4"/>
      <c r="K229" s="4"/>
      <c r="L229" s="4"/>
      <c r="M229" s="4"/>
      <c r="N229" s="4"/>
      <c r="P229" s="4"/>
      <c r="Q229" s="4"/>
      <c r="R229" s="4"/>
    </row>
    <row r="230" spans="1:18" ht="16.5" customHeight="1">
      <c r="A230" s="4"/>
      <c r="B230" s="4"/>
      <c r="C230" s="34"/>
      <c r="D230" s="4"/>
      <c r="E230" s="4"/>
      <c r="F230" s="4"/>
      <c r="G230" s="4"/>
      <c r="H230" s="4"/>
      <c r="I230" s="4"/>
      <c r="J230" s="4"/>
      <c r="K230" s="4"/>
      <c r="L230" s="4"/>
      <c r="M230" s="4"/>
      <c r="N230" s="4"/>
      <c r="P230" s="4"/>
      <c r="Q230" s="4"/>
      <c r="R230" s="4"/>
    </row>
    <row r="231" spans="1:18" ht="16.5" customHeight="1">
      <c r="A231" s="4"/>
      <c r="B231" s="4"/>
      <c r="C231" s="34"/>
      <c r="D231" s="4"/>
      <c r="E231" s="4"/>
      <c r="F231" s="4"/>
      <c r="G231" s="4"/>
      <c r="H231" s="4"/>
      <c r="I231" s="4"/>
      <c r="J231" s="4"/>
      <c r="K231" s="4"/>
      <c r="L231" s="4"/>
      <c r="M231" s="4"/>
      <c r="N231" s="4"/>
      <c r="P231" s="4"/>
      <c r="Q231" s="4"/>
      <c r="R231" s="4"/>
    </row>
    <row r="232" spans="1:18" ht="16.5" customHeight="1">
      <c r="A232" s="4"/>
      <c r="B232" s="4"/>
      <c r="C232" s="34"/>
      <c r="D232" s="4"/>
      <c r="E232" s="4"/>
      <c r="F232" s="4"/>
      <c r="G232" s="4"/>
      <c r="H232" s="4"/>
      <c r="I232" s="4"/>
      <c r="J232" s="4"/>
      <c r="K232" s="4"/>
      <c r="L232" s="4"/>
      <c r="M232" s="4"/>
      <c r="N232" s="4"/>
      <c r="P232" s="4"/>
      <c r="Q232" s="4"/>
      <c r="R232" s="4"/>
    </row>
    <row r="233" spans="1:18" ht="16.5" customHeight="1">
      <c r="A233" s="4"/>
      <c r="B233" s="4"/>
      <c r="C233" s="34"/>
      <c r="D233" s="4"/>
      <c r="E233" s="4"/>
      <c r="F233" s="4"/>
      <c r="G233" s="4"/>
      <c r="H233" s="4"/>
      <c r="I233" s="4"/>
      <c r="J233" s="4"/>
      <c r="K233" s="4"/>
      <c r="L233" s="4"/>
      <c r="M233" s="4"/>
      <c r="N233" s="4"/>
      <c r="P233" s="4"/>
      <c r="Q233" s="4"/>
      <c r="R233" s="4"/>
    </row>
    <row r="234" spans="1:18" ht="16.5" customHeight="1">
      <c r="A234" s="4"/>
      <c r="B234" s="4"/>
      <c r="C234" s="34"/>
      <c r="D234" s="4"/>
      <c r="E234" s="4"/>
      <c r="F234" s="4"/>
      <c r="G234" s="4"/>
      <c r="H234" s="4"/>
      <c r="I234" s="4"/>
      <c r="J234" s="4"/>
      <c r="K234" s="4"/>
      <c r="L234" s="4"/>
      <c r="M234" s="4"/>
      <c r="N234" s="4"/>
      <c r="P234" s="4"/>
      <c r="Q234" s="4"/>
      <c r="R234" s="4"/>
    </row>
    <row r="235" spans="1:18" ht="16.5" customHeight="1">
      <c r="A235" s="4"/>
      <c r="B235" s="4"/>
      <c r="C235" s="34"/>
      <c r="D235" s="4"/>
      <c r="E235" s="4"/>
      <c r="F235" s="4"/>
      <c r="G235" s="4"/>
      <c r="H235" s="4"/>
      <c r="I235" s="4"/>
      <c r="J235" s="4"/>
      <c r="K235" s="4"/>
      <c r="L235" s="4"/>
      <c r="M235" s="4"/>
      <c r="N235" s="4"/>
      <c r="P235" s="4"/>
      <c r="Q235" s="4"/>
      <c r="R235" s="4"/>
    </row>
    <row r="236" spans="1:18" ht="16.5" customHeight="1">
      <c r="A236" s="4"/>
      <c r="B236" s="4"/>
      <c r="C236" s="34"/>
      <c r="D236" s="4"/>
      <c r="E236" s="4"/>
      <c r="F236" s="4"/>
      <c r="G236" s="4"/>
      <c r="H236" s="4"/>
      <c r="I236" s="4"/>
      <c r="J236" s="4"/>
      <c r="K236" s="4"/>
      <c r="L236" s="4"/>
      <c r="M236" s="4"/>
      <c r="N236" s="4"/>
      <c r="P236" s="4"/>
      <c r="Q236" s="4"/>
      <c r="R236" s="4"/>
    </row>
    <row r="237" spans="1:18" ht="16.5" customHeight="1">
      <c r="A237" s="4"/>
      <c r="B237" s="4"/>
      <c r="C237" s="34"/>
      <c r="D237" s="4"/>
      <c r="E237" s="4"/>
      <c r="F237" s="4"/>
      <c r="G237" s="4"/>
      <c r="H237" s="4"/>
      <c r="I237" s="4"/>
      <c r="J237" s="4"/>
      <c r="K237" s="4"/>
      <c r="L237" s="4"/>
      <c r="M237" s="4"/>
      <c r="N237" s="4"/>
      <c r="P237" s="4"/>
      <c r="Q237" s="4"/>
      <c r="R237" s="4"/>
    </row>
    <row r="238" spans="1:18" ht="16.5" customHeight="1">
      <c r="A238" s="4"/>
      <c r="B238" s="4"/>
      <c r="C238" s="34"/>
      <c r="D238" s="4"/>
      <c r="E238" s="4"/>
      <c r="F238" s="4"/>
      <c r="G238" s="4"/>
      <c r="H238" s="4"/>
      <c r="I238" s="4"/>
      <c r="J238" s="4"/>
      <c r="K238" s="4"/>
      <c r="L238" s="4"/>
      <c r="M238" s="4"/>
      <c r="N238" s="4"/>
      <c r="P238" s="4"/>
      <c r="Q238" s="4"/>
      <c r="R238" s="4"/>
    </row>
    <row r="239" spans="1:18" ht="16.5" customHeight="1">
      <c r="A239" s="4"/>
      <c r="B239" s="4"/>
      <c r="C239" s="34"/>
      <c r="D239" s="4"/>
      <c r="E239" s="4"/>
      <c r="F239" s="4"/>
      <c r="G239" s="4"/>
      <c r="H239" s="4"/>
      <c r="I239" s="4"/>
      <c r="J239" s="4"/>
      <c r="K239" s="4"/>
      <c r="L239" s="4"/>
      <c r="M239" s="4"/>
      <c r="N239" s="4"/>
      <c r="P239" s="4"/>
      <c r="Q239" s="4"/>
      <c r="R239" s="4"/>
    </row>
    <row r="240" spans="1:18" ht="16.5" customHeight="1">
      <c r="A240" s="4"/>
      <c r="B240" s="4"/>
      <c r="C240" s="34"/>
      <c r="D240" s="4"/>
      <c r="E240" s="4"/>
      <c r="F240" s="4"/>
      <c r="G240" s="4"/>
      <c r="H240" s="4"/>
      <c r="I240" s="4"/>
      <c r="J240" s="4"/>
      <c r="K240" s="4"/>
      <c r="L240" s="4"/>
      <c r="M240" s="4"/>
      <c r="N240" s="4"/>
      <c r="P240" s="4"/>
      <c r="Q240" s="4"/>
      <c r="R240" s="4"/>
    </row>
    <row r="241" spans="1:18" ht="16.5" customHeight="1">
      <c r="A241" s="4"/>
      <c r="B241" s="4"/>
      <c r="C241" s="34"/>
      <c r="D241" s="4"/>
      <c r="E241" s="4"/>
      <c r="F241" s="4"/>
      <c r="G241" s="4"/>
      <c r="H241" s="4"/>
      <c r="I241" s="4"/>
      <c r="J241" s="4"/>
      <c r="K241" s="4"/>
      <c r="L241" s="4"/>
      <c r="M241" s="4"/>
      <c r="N241" s="4"/>
      <c r="P241" s="4"/>
      <c r="Q241" s="4"/>
      <c r="R241" s="4"/>
    </row>
    <row r="242" spans="1:18" ht="16.5" customHeight="1">
      <c r="A242" s="4"/>
      <c r="B242" s="4"/>
      <c r="C242" s="34"/>
      <c r="D242" s="4"/>
      <c r="E242" s="4"/>
      <c r="F242" s="4"/>
      <c r="G242" s="4"/>
      <c r="H242" s="4"/>
      <c r="I242" s="4"/>
      <c r="J242" s="4"/>
      <c r="K242" s="4"/>
      <c r="L242" s="4"/>
      <c r="M242" s="4"/>
      <c r="N242" s="4"/>
      <c r="P242" s="4"/>
      <c r="Q242" s="4"/>
      <c r="R242" s="4"/>
    </row>
    <row r="243" spans="1:18" ht="16.5" customHeight="1">
      <c r="A243" s="4"/>
      <c r="B243" s="4"/>
      <c r="C243" s="34"/>
      <c r="D243" s="4"/>
      <c r="E243" s="4"/>
      <c r="F243" s="4"/>
      <c r="G243" s="4"/>
      <c r="H243" s="4"/>
      <c r="I243" s="4"/>
      <c r="J243" s="4"/>
      <c r="K243" s="4"/>
      <c r="L243" s="4"/>
      <c r="M243" s="4"/>
      <c r="N243" s="4"/>
      <c r="P243" s="4"/>
      <c r="Q243" s="4"/>
      <c r="R243" s="4"/>
    </row>
    <row r="244" spans="1:18" ht="16.5" customHeight="1">
      <c r="A244" s="4"/>
      <c r="B244" s="4"/>
      <c r="C244" s="34"/>
      <c r="D244" s="4"/>
      <c r="E244" s="4"/>
      <c r="F244" s="4"/>
      <c r="G244" s="4"/>
      <c r="H244" s="4"/>
      <c r="I244" s="4"/>
      <c r="J244" s="4"/>
      <c r="K244" s="4"/>
      <c r="L244" s="4"/>
      <c r="M244" s="4"/>
      <c r="N244" s="4"/>
      <c r="P244" s="4"/>
      <c r="Q244" s="4"/>
      <c r="R244" s="4"/>
    </row>
    <row r="245" spans="1:18" ht="16.5" customHeight="1">
      <c r="A245" s="4"/>
      <c r="B245" s="4"/>
      <c r="C245" s="34"/>
      <c r="D245" s="4"/>
      <c r="E245" s="4"/>
      <c r="F245" s="4"/>
      <c r="G245" s="4"/>
      <c r="H245" s="4"/>
      <c r="I245" s="4"/>
      <c r="J245" s="4"/>
      <c r="K245" s="4"/>
      <c r="L245" s="4"/>
      <c r="M245" s="4"/>
      <c r="N245" s="4"/>
      <c r="P245" s="4"/>
      <c r="Q245" s="4"/>
      <c r="R245" s="4"/>
    </row>
    <row r="246" spans="1:18" ht="16.5" customHeight="1">
      <c r="A246" s="4"/>
      <c r="B246" s="4"/>
      <c r="C246" s="34"/>
      <c r="D246" s="4"/>
      <c r="E246" s="4"/>
      <c r="F246" s="4"/>
      <c r="G246" s="4"/>
      <c r="H246" s="4"/>
      <c r="I246" s="4"/>
      <c r="J246" s="4"/>
      <c r="K246" s="4"/>
      <c r="L246" s="4"/>
      <c r="M246" s="4"/>
      <c r="N246" s="4"/>
      <c r="P246" s="4"/>
      <c r="Q246" s="4"/>
      <c r="R246" s="4"/>
    </row>
    <row r="247" spans="1:18" ht="16.5" customHeight="1">
      <c r="A247" s="4"/>
      <c r="B247" s="4"/>
      <c r="C247" s="34"/>
      <c r="D247" s="4"/>
      <c r="E247" s="4"/>
      <c r="F247" s="4"/>
      <c r="G247" s="4"/>
      <c r="H247" s="4"/>
      <c r="I247" s="4"/>
      <c r="J247" s="4"/>
      <c r="K247" s="4"/>
      <c r="L247" s="4"/>
      <c r="M247" s="4"/>
      <c r="N247" s="4"/>
      <c r="P247" s="4"/>
      <c r="Q247" s="4"/>
      <c r="R247" s="4"/>
    </row>
    <row r="248" spans="1:18" ht="16.5" customHeight="1">
      <c r="A248" s="4"/>
      <c r="B248" s="4"/>
      <c r="C248" s="34"/>
      <c r="D248" s="4"/>
      <c r="E248" s="4"/>
      <c r="F248" s="4"/>
      <c r="G248" s="4"/>
      <c r="H248" s="4"/>
      <c r="I248" s="4"/>
      <c r="J248" s="4"/>
      <c r="K248" s="4"/>
      <c r="L248" s="4"/>
      <c r="M248" s="4"/>
      <c r="N248" s="4"/>
      <c r="P248" s="4"/>
      <c r="Q248" s="4"/>
      <c r="R248" s="4"/>
    </row>
    <row r="249" spans="1:18" ht="16.5" customHeight="1">
      <c r="A249" s="4"/>
      <c r="B249" s="4"/>
      <c r="C249" s="34"/>
      <c r="D249" s="4"/>
      <c r="E249" s="4"/>
      <c r="F249" s="4"/>
      <c r="G249" s="4"/>
      <c r="H249" s="4"/>
      <c r="I249" s="4"/>
      <c r="J249" s="4"/>
      <c r="K249" s="4"/>
      <c r="L249" s="4"/>
      <c r="M249" s="4"/>
      <c r="N249" s="4"/>
      <c r="P249" s="4"/>
      <c r="Q249" s="4"/>
      <c r="R249" s="4"/>
    </row>
    <row r="250" spans="1:18" ht="16.5" customHeight="1">
      <c r="A250" s="4"/>
      <c r="B250" s="4"/>
      <c r="C250" s="34"/>
      <c r="D250" s="4"/>
      <c r="E250" s="4"/>
      <c r="F250" s="4"/>
      <c r="G250" s="4"/>
      <c r="H250" s="4"/>
      <c r="I250" s="4"/>
      <c r="J250" s="4"/>
      <c r="K250" s="4"/>
      <c r="L250" s="4"/>
      <c r="M250" s="4"/>
      <c r="N250" s="4"/>
      <c r="P250" s="4"/>
      <c r="Q250" s="4"/>
      <c r="R250" s="4"/>
    </row>
    <row r="251" spans="1:18" ht="16.5" customHeight="1">
      <c r="A251" s="4"/>
      <c r="B251" s="4"/>
      <c r="C251" s="34"/>
      <c r="D251" s="4"/>
      <c r="E251" s="4"/>
      <c r="F251" s="4"/>
      <c r="G251" s="4"/>
      <c r="H251" s="4"/>
      <c r="I251" s="4"/>
      <c r="J251" s="4"/>
      <c r="K251" s="4"/>
      <c r="L251" s="4"/>
      <c r="M251" s="4"/>
      <c r="N251" s="4"/>
      <c r="P251" s="4"/>
      <c r="Q251" s="4"/>
      <c r="R251" s="4"/>
    </row>
    <row r="252" spans="1:18" ht="16.5" customHeight="1">
      <c r="A252" s="4"/>
      <c r="B252" s="4"/>
      <c r="C252" s="34"/>
      <c r="D252" s="4"/>
      <c r="E252" s="4"/>
      <c r="F252" s="4"/>
      <c r="G252" s="4"/>
      <c r="H252" s="4"/>
      <c r="I252" s="4"/>
      <c r="J252" s="4"/>
      <c r="K252" s="4"/>
      <c r="L252" s="4"/>
      <c r="M252" s="4"/>
      <c r="N252" s="4"/>
      <c r="P252" s="4"/>
      <c r="Q252" s="4"/>
      <c r="R252" s="4"/>
    </row>
    <row r="253" spans="1:18" ht="16.5" customHeight="1">
      <c r="A253" s="4"/>
      <c r="B253" s="4"/>
      <c r="C253" s="34"/>
      <c r="D253" s="4"/>
      <c r="E253" s="4"/>
      <c r="F253" s="4"/>
      <c r="G253" s="4"/>
      <c r="H253" s="4"/>
      <c r="I253" s="4"/>
      <c r="J253" s="4"/>
      <c r="K253" s="4"/>
      <c r="L253" s="4"/>
      <c r="M253" s="4"/>
      <c r="N253" s="4"/>
      <c r="P253" s="4"/>
      <c r="Q253" s="4"/>
      <c r="R253" s="4"/>
    </row>
    <row r="254" spans="1:18" ht="16.5" customHeight="1">
      <c r="A254" s="4"/>
      <c r="B254" s="4"/>
      <c r="C254" s="34"/>
      <c r="D254" s="4"/>
      <c r="E254" s="4"/>
      <c r="F254" s="4"/>
      <c r="G254" s="4"/>
      <c r="H254" s="4"/>
      <c r="I254" s="4"/>
      <c r="J254" s="4"/>
      <c r="K254" s="4"/>
      <c r="L254" s="4"/>
      <c r="M254" s="4"/>
      <c r="N254" s="4"/>
      <c r="P254" s="4"/>
      <c r="Q254" s="4"/>
      <c r="R254" s="4"/>
    </row>
    <row r="255" spans="1:18" ht="16.5" customHeight="1">
      <c r="A255" s="4"/>
      <c r="B255" s="4"/>
      <c r="C255" s="34"/>
      <c r="D255" s="4"/>
      <c r="E255" s="4"/>
      <c r="F255" s="4"/>
      <c r="G255" s="4"/>
      <c r="H255" s="4"/>
      <c r="I255" s="4"/>
      <c r="J255" s="4"/>
      <c r="K255" s="4"/>
      <c r="L255" s="4"/>
      <c r="M255" s="4"/>
      <c r="N255" s="4"/>
      <c r="P255" s="4"/>
      <c r="Q255" s="4"/>
      <c r="R255" s="4"/>
    </row>
    <row r="256" spans="1:18" ht="16.5" customHeight="1">
      <c r="A256" s="4"/>
      <c r="B256" s="4"/>
      <c r="C256" s="34"/>
      <c r="D256" s="4"/>
      <c r="E256" s="4"/>
      <c r="F256" s="4"/>
      <c r="G256" s="4"/>
      <c r="H256" s="4"/>
      <c r="I256" s="4"/>
      <c r="J256" s="4"/>
      <c r="K256" s="4"/>
      <c r="L256" s="4"/>
      <c r="M256" s="4"/>
      <c r="N256" s="4"/>
      <c r="P256" s="4"/>
      <c r="Q256" s="4"/>
      <c r="R256" s="4"/>
    </row>
    <row r="257" spans="1:18" ht="16.5" customHeight="1">
      <c r="A257" s="4"/>
      <c r="B257" s="4"/>
      <c r="C257" s="34"/>
      <c r="D257" s="4"/>
      <c r="E257" s="4"/>
      <c r="F257" s="4"/>
      <c r="G257" s="4"/>
      <c r="H257" s="4"/>
      <c r="I257" s="4"/>
      <c r="J257" s="4"/>
      <c r="K257" s="4"/>
      <c r="L257" s="4"/>
      <c r="M257" s="4"/>
      <c r="N257" s="4"/>
      <c r="P257" s="4"/>
      <c r="Q257" s="4"/>
      <c r="R257" s="4"/>
    </row>
    <row r="258" spans="1:18" ht="16.5" customHeight="1">
      <c r="A258" s="4"/>
      <c r="B258" s="4"/>
      <c r="C258" s="34"/>
      <c r="D258" s="4"/>
      <c r="E258" s="4"/>
      <c r="F258" s="4"/>
      <c r="G258" s="4"/>
      <c r="H258" s="4"/>
      <c r="I258" s="4"/>
      <c r="J258" s="4"/>
      <c r="K258" s="4"/>
      <c r="L258" s="4"/>
      <c r="M258" s="4"/>
      <c r="N258" s="4"/>
      <c r="P258" s="4"/>
      <c r="Q258" s="4"/>
      <c r="R258" s="4"/>
    </row>
    <row r="259" spans="1:18" ht="16.5" customHeight="1">
      <c r="A259" s="4"/>
      <c r="B259" s="4"/>
      <c r="C259" s="34"/>
      <c r="D259" s="4"/>
      <c r="E259" s="4"/>
      <c r="F259" s="4"/>
      <c r="G259" s="4"/>
      <c r="H259" s="4"/>
      <c r="I259" s="4"/>
      <c r="J259" s="4"/>
      <c r="K259" s="4"/>
      <c r="L259" s="4"/>
      <c r="M259" s="4"/>
      <c r="N259" s="4"/>
      <c r="P259" s="4"/>
      <c r="Q259" s="4"/>
      <c r="R259" s="4"/>
    </row>
    <row r="260" spans="1:18" ht="16.5" customHeight="1">
      <c r="A260" s="4"/>
      <c r="B260" s="4"/>
      <c r="C260" s="34"/>
      <c r="D260" s="4"/>
      <c r="E260" s="4"/>
      <c r="F260" s="4"/>
      <c r="G260" s="4"/>
      <c r="H260" s="4"/>
      <c r="I260" s="4"/>
      <c r="J260" s="4"/>
      <c r="K260" s="4"/>
      <c r="L260" s="4"/>
      <c r="M260" s="4"/>
      <c r="N260" s="4"/>
      <c r="P260" s="4"/>
      <c r="Q260" s="4"/>
      <c r="R260" s="4"/>
    </row>
    <row r="261" spans="1:18" ht="16.5" customHeight="1">
      <c r="A261" s="4"/>
      <c r="B261" s="4"/>
      <c r="C261" s="34"/>
      <c r="D261" s="4"/>
      <c r="E261" s="4"/>
      <c r="F261" s="4"/>
      <c r="G261" s="4"/>
      <c r="H261" s="4"/>
      <c r="I261" s="4"/>
      <c r="J261" s="4"/>
      <c r="K261" s="4"/>
      <c r="L261" s="4"/>
      <c r="M261" s="4"/>
      <c r="N261" s="4"/>
      <c r="P261" s="4"/>
      <c r="Q261" s="4"/>
      <c r="R261" s="4"/>
    </row>
    <row r="262" spans="1:18" ht="16.5" customHeight="1">
      <c r="A262" s="4"/>
      <c r="B262" s="4"/>
      <c r="C262" s="34"/>
      <c r="D262" s="4"/>
      <c r="E262" s="4"/>
      <c r="F262" s="4"/>
      <c r="G262" s="4"/>
      <c r="H262" s="4"/>
      <c r="I262" s="4"/>
      <c r="J262" s="4"/>
      <c r="K262" s="4"/>
      <c r="L262" s="4"/>
      <c r="M262" s="4"/>
      <c r="N262" s="4"/>
      <c r="P262" s="4"/>
      <c r="Q262" s="4"/>
      <c r="R262" s="4"/>
    </row>
    <row r="263" spans="1:18" ht="16.5" customHeight="1">
      <c r="A263" s="4"/>
      <c r="B263" s="4"/>
      <c r="C263" s="34"/>
      <c r="D263" s="4"/>
      <c r="E263" s="4"/>
      <c r="F263" s="4"/>
      <c r="G263" s="4"/>
      <c r="H263" s="4"/>
      <c r="I263" s="4"/>
      <c r="J263" s="4"/>
      <c r="K263" s="4"/>
      <c r="L263" s="4"/>
      <c r="M263" s="4"/>
      <c r="N263" s="4"/>
      <c r="P263" s="4"/>
      <c r="Q263" s="4"/>
      <c r="R263" s="4"/>
    </row>
    <row r="264" spans="1:18" ht="16.5" customHeight="1">
      <c r="A264" s="4"/>
      <c r="B264" s="4"/>
      <c r="C264" s="34"/>
      <c r="D264" s="4"/>
      <c r="E264" s="4"/>
      <c r="F264" s="4"/>
      <c r="G264" s="4"/>
      <c r="H264" s="4"/>
      <c r="I264" s="4"/>
      <c r="J264" s="4"/>
      <c r="K264" s="4"/>
      <c r="L264" s="4"/>
      <c r="M264" s="4"/>
      <c r="N264" s="4"/>
      <c r="P264" s="4"/>
      <c r="Q264" s="4"/>
      <c r="R264" s="4"/>
    </row>
    <row r="265" spans="1:18" ht="16.5" customHeight="1">
      <c r="A265" s="4"/>
      <c r="B265" s="4"/>
      <c r="C265" s="34"/>
      <c r="D265" s="4"/>
      <c r="E265" s="4"/>
      <c r="F265" s="4"/>
      <c r="G265" s="4"/>
      <c r="H265" s="4"/>
      <c r="I265" s="4"/>
      <c r="J265" s="4"/>
      <c r="K265" s="4"/>
      <c r="L265" s="4"/>
      <c r="M265" s="4"/>
      <c r="N265" s="4"/>
      <c r="P265" s="4"/>
      <c r="Q265" s="4"/>
      <c r="R265" s="4"/>
    </row>
    <row r="266" spans="1:18" ht="16.5" customHeight="1">
      <c r="A266" s="4"/>
      <c r="B266" s="4"/>
      <c r="C266" s="34"/>
      <c r="D266" s="4"/>
      <c r="E266" s="4"/>
      <c r="F266" s="4"/>
      <c r="G266" s="4"/>
      <c r="H266" s="4"/>
      <c r="I266" s="4"/>
      <c r="J266" s="4"/>
      <c r="K266" s="4"/>
      <c r="L266" s="4"/>
      <c r="M266" s="4"/>
      <c r="N266" s="4"/>
      <c r="P266" s="4"/>
      <c r="Q266" s="4"/>
      <c r="R266" s="4"/>
    </row>
    <row r="267" spans="1:18" ht="16.5" customHeight="1">
      <c r="A267" s="4"/>
      <c r="B267" s="4"/>
      <c r="C267" s="34"/>
      <c r="D267" s="4"/>
      <c r="E267" s="4"/>
      <c r="F267" s="4"/>
      <c r="G267" s="4"/>
      <c r="H267" s="4"/>
      <c r="I267" s="4"/>
      <c r="J267" s="4"/>
      <c r="K267" s="4"/>
      <c r="L267" s="4"/>
      <c r="M267" s="4"/>
      <c r="N267" s="4"/>
      <c r="P267" s="4"/>
      <c r="Q267" s="4"/>
      <c r="R267" s="4"/>
    </row>
    <row r="268" spans="1:18" ht="16.5" customHeight="1">
      <c r="A268" s="4"/>
      <c r="B268" s="4"/>
      <c r="C268" s="34"/>
      <c r="D268" s="4"/>
      <c r="E268" s="4"/>
      <c r="F268" s="4"/>
      <c r="G268" s="4"/>
      <c r="H268" s="4"/>
      <c r="I268" s="4"/>
      <c r="J268" s="4"/>
      <c r="K268" s="4"/>
      <c r="L268" s="4"/>
      <c r="M268" s="4"/>
      <c r="N268" s="4"/>
      <c r="P268" s="4"/>
      <c r="Q268" s="4"/>
      <c r="R268" s="4"/>
    </row>
    <row r="269" spans="1:18" ht="16.5" customHeight="1">
      <c r="A269" s="4"/>
      <c r="B269" s="4"/>
      <c r="C269" s="34"/>
      <c r="D269" s="4"/>
      <c r="E269" s="4"/>
      <c r="F269" s="4"/>
      <c r="G269" s="4"/>
      <c r="H269" s="4"/>
      <c r="I269" s="4"/>
      <c r="J269" s="4"/>
      <c r="K269" s="4"/>
      <c r="L269" s="4"/>
      <c r="M269" s="4"/>
      <c r="N269" s="4"/>
      <c r="P269" s="4"/>
      <c r="Q269" s="4"/>
      <c r="R269" s="4"/>
    </row>
    <row r="270" spans="1:18" ht="16.5" customHeight="1">
      <c r="A270" s="4"/>
      <c r="B270" s="4"/>
      <c r="C270" s="34"/>
      <c r="D270" s="4"/>
      <c r="E270" s="4"/>
      <c r="F270" s="4"/>
      <c r="G270" s="4"/>
      <c r="H270" s="4"/>
      <c r="I270" s="4"/>
      <c r="J270" s="4"/>
      <c r="K270" s="4"/>
      <c r="L270" s="4"/>
      <c r="M270" s="4"/>
      <c r="N270" s="4"/>
      <c r="P270" s="4"/>
      <c r="Q270" s="4"/>
      <c r="R270" s="4"/>
    </row>
    <row r="271" spans="1:18" ht="16.5" customHeight="1">
      <c r="A271" s="4"/>
      <c r="B271" s="4"/>
      <c r="C271" s="34"/>
      <c r="D271" s="4"/>
      <c r="E271" s="4"/>
      <c r="F271" s="4"/>
      <c r="G271" s="4"/>
      <c r="H271" s="4"/>
      <c r="I271" s="4"/>
      <c r="J271" s="4"/>
      <c r="K271" s="4"/>
      <c r="L271" s="4"/>
      <c r="M271" s="4"/>
      <c r="N271" s="4"/>
      <c r="P271" s="4"/>
      <c r="Q271" s="4"/>
      <c r="R271" s="4"/>
    </row>
    <row r="272" spans="1:18" ht="16.5" customHeight="1">
      <c r="A272" s="4"/>
      <c r="B272" s="4"/>
      <c r="C272" s="34"/>
      <c r="D272" s="4"/>
      <c r="E272" s="4"/>
      <c r="F272" s="4"/>
      <c r="G272" s="4"/>
      <c r="H272" s="4"/>
      <c r="I272" s="4"/>
      <c r="J272" s="4"/>
      <c r="K272" s="4"/>
      <c r="L272" s="4"/>
      <c r="M272" s="4"/>
      <c r="N272" s="4"/>
      <c r="P272" s="4"/>
      <c r="Q272" s="4"/>
      <c r="R272" s="4"/>
    </row>
    <row r="273" spans="1:18" ht="16.5" customHeight="1">
      <c r="A273" s="4"/>
      <c r="B273" s="4"/>
      <c r="C273" s="34"/>
      <c r="D273" s="4"/>
      <c r="E273" s="4"/>
      <c r="F273" s="4"/>
      <c r="G273" s="4"/>
      <c r="H273" s="4"/>
      <c r="I273" s="4"/>
      <c r="J273" s="4"/>
      <c r="K273" s="4"/>
      <c r="L273" s="4"/>
      <c r="M273" s="4"/>
      <c r="N273" s="4"/>
      <c r="P273" s="4"/>
      <c r="Q273" s="4"/>
      <c r="R273" s="4"/>
    </row>
    <row r="274" spans="1:18" ht="16.5" customHeight="1">
      <c r="A274" s="4"/>
      <c r="B274" s="4"/>
      <c r="C274" s="34"/>
      <c r="D274" s="4"/>
      <c r="E274" s="4"/>
      <c r="F274" s="4"/>
      <c r="G274" s="4"/>
      <c r="H274" s="4"/>
      <c r="I274" s="4"/>
      <c r="J274" s="4"/>
      <c r="K274" s="4"/>
      <c r="L274" s="4"/>
      <c r="M274" s="4"/>
      <c r="N274" s="4"/>
      <c r="P274" s="4"/>
      <c r="Q274" s="4"/>
      <c r="R274" s="4"/>
    </row>
    <row r="275" spans="1:18" ht="16.5" customHeight="1">
      <c r="A275" s="4"/>
      <c r="B275" s="4"/>
      <c r="C275" s="34"/>
      <c r="D275" s="4"/>
      <c r="E275" s="4"/>
      <c r="F275" s="4"/>
      <c r="G275" s="4"/>
      <c r="H275" s="4"/>
      <c r="I275" s="4"/>
      <c r="J275" s="4"/>
      <c r="K275" s="4"/>
      <c r="L275" s="4"/>
      <c r="M275" s="4"/>
      <c r="N275" s="4"/>
      <c r="P275" s="4"/>
      <c r="Q275" s="4"/>
      <c r="R275" s="4"/>
    </row>
    <row r="276" spans="1:18" ht="16.5" customHeight="1">
      <c r="A276" s="4"/>
      <c r="B276" s="4"/>
      <c r="C276" s="34"/>
      <c r="D276" s="4"/>
      <c r="E276" s="4"/>
      <c r="F276" s="4"/>
      <c r="G276" s="4"/>
      <c r="H276" s="4"/>
      <c r="I276" s="4"/>
      <c r="J276" s="4"/>
      <c r="K276" s="4"/>
      <c r="L276" s="4"/>
      <c r="M276" s="4"/>
      <c r="N276" s="4"/>
      <c r="P276" s="4"/>
      <c r="Q276" s="4"/>
      <c r="R276" s="4"/>
    </row>
    <row r="277" spans="1:18" ht="16.5" customHeight="1">
      <c r="A277" s="4"/>
      <c r="B277" s="4"/>
      <c r="C277" s="34"/>
      <c r="D277" s="4"/>
      <c r="E277" s="4"/>
      <c r="F277" s="4"/>
      <c r="G277" s="4"/>
      <c r="H277" s="4"/>
      <c r="I277" s="4"/>
      <c r="J277" s="4"/>
      <c r="K277" s="4"/>
      <c r="L277" s="4"/>
      <c r="M277" s="4"/>
      <c r="N277" s="4"/>
      <c r="P277" s="4"/>
      <c r="Q277" s="4"/>
      <c r="R277" s="4"/>
    </row>
    <row r="278" spans="1:18" ht="16.5" customHeight="1">
      <c r="A278" s="4"/>
      <c r="B278" s="4"/>
      <c r="C278" s="34"/>
      <c r="D278" s="4"/>
      <c r="E278" s="4"/>
      <c r="F278" s="4"/>
      <c r="G278" s="4"/>
      <c r="H278" s="4"/>
      <c r="I278" s="4"/>
      <c r="J278" s="4"/>
      <c r="K278" s="4"/>
      <c r="L278" s="4"/>
      <c r="M278" s="4"/>
      <c r="N278" s="4"/>
      <c r="P278" s="4"/>
      <c r="Q278" s="4"/>
      <c r="R278" s="4"/>
    </row>
    <row r="279" spans="1:18" ht="16.5" customHeight="1">
      <c r="A279" s="4"/>
      <c r="B279" s="4"/>
      <c r="C279" s="34"/>
      <c r="D279" s="4"/>
      <c r="E279" s="4"/>
      <c r="F279" s="4"/>
      <c r="G279" s="4"/>
      <c r="H279" s="4"/>
      <c r="I279" s="4"/>
      <c r="J279" s="4"/>
      <c r="K279" s="4"/>
      <c r="L279" s="4"/>
      <c r="M279" s="4"/>
      <c r="N279" s="4"/>
      <c r="P279" s="4"/>
      <c r="Q279" s="4"/>
      <c r="R279" s="4"/>
    </row>
    <row r="280" spans="1:18" ht="16.5" customHeight="1">
      <c r="A280" s="4"/>
      <c r="B280" s="4"/>
      <c r="C280" s="34"/>
      <c r="D280" s="4"/>
      <c r="E280" s="4"/>
      <c r="F280" s="4"/>
      <c r="G280" s="4"/>
      <c r="H280" s="4"/>
      <c r="I280" s="4"/>
      <c r="J280" s="4"/>
      <c r="K280" s="4"/>
      <c r="L280" s="4"/>
      <c r="M280" s="4"/>
      <c r="N280" s="4"/>
      <c r="P280" s="4"/>
      <c r="Q280" s="4"/>
      <c r="R280" s="4"/>
    </row>
    <row r="281" spans="1:18" ht="16.5" customHeight="1">
      <c r="A281" s="4"/>
      <c r="B281" s="4"/>
      <c r="C281" s="34"/>
      <c r="D281" s="4"/>
      <c r="E281" s="4"/>
      <c r="F281" s="4"/>
      <c r="G281" s="4"/>
      <c r="H281" s="4"/>
      <c r="I281" s="4"/>
      <c r="J281" s="4"/>
      <c r="K281" s="4"/>
      <c r="L281" s="4"/>
      <c r="M281" s="4"/>
      <c r="N281" s="4"/>
      <c r="P281" s="4"/>
      <c r="Q281" s="4"/>
      <c r="R281" s="4"/>
    </row>
    <row r="282" spans="1:18" ht="16.5" customHeight="1">
      <c r="A282" s="4"/>
      <c r="B282" s="4"/>
      <c r="C282" s="34"/>
      <c r="D282" s="4"/>
      <c r="E282" s="4"/>
      <c r="F282" s="4"/>
      <c r="G282" s="4"/>
      <c r="H282" s="4"/>
      <c r="I282" s="4"/>
      <c r="J282" s="4"/>
      <c r="K282" s="4"/>
      <c r="L282" s="4"/>
      <c r="M282" s="4"/>
      <c r="N282" s="4"/>
      <c r="P282" s="4"/>
      <c r="Q282" s="4"/>
      <c r="R282" s="4"/>
    </row>
    <row r="283" spans="1:18" ht="16.5" customHeight="1">
      <c r="A283" s="4"/>
      <c r="B283" s="4"/>
      <c r="C283" s="34"/>
      <c r="D283" s="4"/>
      <c r="E283" s="4"/>
      <c r="F283" s="4"/>
      <c r="G283" s="4"/>
      <c r="H283" s="4"/>
      <c r="I283" s="4"/>
      <c r="J283" s="4"/>
      <c r="K283" s="4"/>
      <c r="L283" s="4"/>
      <c r="M283" s="4"/>
      <c r="N283" s="4"/>
      <c r="P283" s="4"/>
      <c r="Q283" s="4"/>
      <c r="R283" s="4"/>
    </row>
    <row r="284" spans="1:18" ht="16.5" customHeight="1">
      <c r="A284" s="4"/>
      <c r="B284" s="4"/>
      <c r="C284" s="34"/>
      <c r="D284" s="4"/>
      <c r="E284" s="4"/>
      <c r="F284" s="4"/>
      <c r="G284" s="4"/>
      <c r="H284" s="4"/>
      <c r="I284" s="4"/>
      <c r="J284" s="4"/>
      <c r="K284" s="4"/>
      <c r="L284" s="4"/>
      <c r="M284" s="4"/>
      <c r="N284" s="4"/>
      <c r="P284" s="4"/>
      <c r="Q284" s="4"/>
      <c r="R284" s="4"/>
    </row>
    <row r="285" spans="1:18" ht="16.5" customHeight="1">
      <c r="A285" s="4"/>
      <c r="B285" s="4"/>
      <c r="C285" s="34"/>
      <c r="D285" s="4"/>
      <c r="E285" s="4"/>
      <c r="F285" s="4"/>
      <c r="G285" s="4"/>
      <c r="H285" s="4"/>
      <c r="I285" s="4"/>
      <c r="J285" s="4"/>
      <c r="K285" s="4"/>
      <c r="L285" s="4"/>
      <c r="M285" s="4"/>
      <c r="N285" s="4"/>
      <c r="P285" s="4"/>
      <c r="Q285" s="4"/>
      <c r="R285" s="4"/>
    </row>
    <row r="286" spans="1:18" ht="16.5" customHeight="1">
      <c r="A286" s="4"/>
      <c r="B286" s="4"/>
      <c r="C286" s="34"/>
      <c r="D286" s="4"/>
      <c r="E286" s="4"/>
      <c r="F286" s="4"/>
      <c r="G286" s="4"/>
      <c r="H286" s="4"/>
      <c r="I286" s="4"/>
      <c r="J286" s="4"/>
      <c r="K286" s="4"/>
      <c r="L286" s="4"/>
      <c r="M286" s="4"/>
      <c r="N286" s="4"/>
      <c r="P286" s="4"/>
      <c r="Q286" s="4"/>
      <c r="R286" s="4"/>
    </row>
    <row r="287" spans="1:18" ht="16.5" customHeight="1">
      <c r="A287" s="4"/>
      <c r="B287" s="4"/>
      <c r="C287" s="34"/>
      <c r="D287" s="4"/>
      <c r="E287" s="4"/>
      <c r="F287" s="4"/>
      <c r="G287" s="4"/>
      <c r="H287" s="4"/>
      <c r="I287" s="4"/>
      <c r="J287" s="4"/>
      <c r="K287" s="4"/>
      <c r="L287" s="4"/>
      <c r="M287" s="4"/>
      <c r="N287" s="4"/>
      <c r="P287" s="4"/>
      <c r="Q287" s="4"/>
      <c r="R287" s="4"/>
    </row>
    <row r="288" spans="1:18" ht="16.5" customHeight="1">
      <c r="A288" s="4"/>
      <c r="B288" s="4"/>
      <c r="C288" s="34"/>
      <c r="D288" s="4"/>
      <c r="E288" s="4"/>
      <c r="F288" s="4"/>
      <c r="G288" s="4"/>
      <c r="H288" s="4"/>
      <c r="I288" s="4"/>
      <c r="J288" s="4"/>
      <c r="K288" s="4"/>
      <c r="L288" s="4"/>
      <c r="M288" s="4"/>
      <c r="N288" s="4"/>
      <c r="P288" s="4"/>
      <c r="Q288" s="4"/>
      <c r="R288" s="4"/>
    </row>
    <row r="289" spans="1:18" ht="16.5" customHeight="1">
      <c r="A289" s="4"/>
      <c r="B289" s="4"/>
      <c r="C289" s="34"/>
      <c r="D289" s="4"/>
      <c r="E289" s="4"/>
      <c r="F289" s="4"/>
      <c r="G289" s="4"/>
      <c r="H289" s="4"/>
      <c r="I289" s="4"/>
      <c r="J289" s="4"/>
      <c r="K289" s="4"/>
      <c r="L289" s="4"/>
      <c r="M289" s="4"/>
      <c r="N289" s="4"/>
      <c r="P289" s="4"/>
      <c r="Q289" s="4"/>
      <c r="R289" s="4"/>
    </row>
    <row r="290" spans="1:18" ht="16.5" customHeight="1">
      <c r="A290" s="4"/>
      <c r="B290" s="4"/>
      <c r="C290" s="34"/>
      <c r="D290" s="4"/>
      <c r="E290" s="4"/>
      <c r="F290" s="4"/>
      <c r="G290" s="4"/>
      <c r="H290" s="4"/>
      <c r="I290" s="4"/>
      <c r="J290" s="4"/>
      <c r="K290" s="4"/>
      <c r="L290" s="4"/>
      <c r="M290" s="4"/>
      <c r="N290" s="4"/>
      <c r="P290" s="4"/>
      <c r="Q290" s="4"/>
      <c r="R290" s="4"/>
    </row>
    <row r="291" spans="1:18" ht="16.5" customHeight="1">
      <c r="A291" s="4"/>
      <c r="B291" s="4"/>
      <c r="C291" s="34"/>
      <c r="D291" s="4"/>
      <c r="E291" s="4"/>
      <c r="F291" s="4"/>
      <c r="G291" s="4"/>
      <c r="H291" s="4"/>
      <c r="I291" s="4"/>
      <c r="J291" s="4"/>
      <c r="K291" s="4"/>
      <c r="L291" s="4"/>
      <c r="M291" s="4"/>
      <c r="N291" s="4"/>
      <c r="P291" s="4"/>
      <c r="Q291" s="4"/>
      <c r="R291" s="4"/>
    </row>
    <row r="292" spans="1:18" ht="16.5" customHeight="1">
      <c r="A292" s="4"/>
      <c r="B292" s="4"/>
      <c r="C292" s="34"/>
      <c r="D292" s="4"/>
      <c r="E292" s="4"/>
      <c r="F292" s="4"/>
      <c r="G292" s="4"/>
      <c r="H292" s="4"/>
      <c r="I292" s="4"/>
      <c r="J292" s="4"/>
      <c r="K292" s="4"/>
      <c r="L292" s="4"/>
      <c r="M292" s="4"/>
      <c r="N292" s="4"/>
      <c r="P292" s="4"/>
      <c r="Q292" s="4"/>
      <c r="R292" s="4"/>
    </row>
    <row r="293" spans="1:18" ht="16.5" customHeight="1">
      <c r="A293" s="4"/>
      <c r="B293" s="4"/>
      <c r="C293" s="34"/>
      <c r="D293" s="4"/>
      <c r="E293" s="4"/>
      <c r="F293" s="4"/>
      <c r="G293" s="4"/>
      <c r="H293" s="4"/>
      <c r="I293" s="4"/>
      <c r="J293" s="4"/>
      <c r="K293" s="4"/>
      <c r="L293" s="4"/>
      <c r="M293" s="4"/>
      <c r="N293" s="4"/>
      <c r="P293" s="4"/>
      <c r="Q293" s="4"/>
      <c r="R293" s="4"/>
    </row>
    <row r="294" spans="1:18" ht="16.5" customHeight="1">
      <c r="A294" s="4"/>
      <c r="B294" s="4"/>
      <c r="C294" s="34"/>
      <c r="D294" s="4"/>
      <c r="E294" s="4"/>
      <c r="F294" s="4"/>
      <c r="G294" s="4"/>
      <c r="H294" s="4"/>
      <c r="I294" s="4"/>
      <c r="J294" s="4"/>
      <c r="K294" s="4"/>
      <c r="L294" s="4"/>
      <c r="M294" s="4"/>
      <c r="N294" s="4"/>
      <c r="P294" s="4"/>
      <c r="Q294" s="4"/>
      <c r="R294" s="4"/>
    </row>
    <row r="295" spans="1:18" ht="16.5" customHeight="1">
      <c r="A295" s="4"/>
      <c r="B295" s="4"/>
      <c r="C295" s="34"/>
      <c r="D295" s="4"/>
      <c r="E295" s="4"/>
      <c r="F295" s="4"/>
      <c r="G295" s="4"/>
      <c r="H295" s="4"/>
      <c r="I295" s="4"/>
      <c r="J295" s="4"/>
      <c r="K295" s="4"/>
      <c r="L295" s="4"/>
      <c r="M295" s="4"/>
      <c r="N295" s="4"/>
      <c r="P295" s="4"/>
      <c r="Q295" s="4"/>
      <c r="R295" s="4"/>
    </row>
    <row r="296" spans="1:18" ht="16.5" customHeight="1">
      <c r="A296" s="4"/>
      <c r="B296" s="4"/>
      <c r="C296" s="34"/>
      <c r="D296" s="4"/>
      <c r="E296" s="4"/>
      <c r="F296" s="4"/>
      <c r="G296" s="4"/>
      <c r="H296" s="4"/>
      <c r="I296" s="4"/>
      <c r="J296" s="4"/>
      <c r="K296" s="4"/>
      <c r="L296" s="4"/>
      <c r="M296" s="4"/>
      <c r="N296" s="4"/>
      <c r="P296" s="4"/>
      <c r="Q296" s="4"/>
      <c r="R296" s="4"/>
    </row>
    <row r="297" spans="1:18" ht="16.5" customHeight="1">
      <c r="A297" s="4"/>
      <c r="B297" s="4"/>
      <c r="C297" s="34"/>
      <c r="D297" s="4"/>
      <c r="E297" s="4"/>
      <c r="F297" s="4"/>
      <c r="G297" s="4"/>
      <c r="H297" s="4"/>
      <c r="I297" s="4"/>
      <c r="J297" s="4"/>
      <c r="K297" s="4"/>
      <c r="L297" s="4"/>
      <c r="M297" s="4"/>
      <c r="N297" s="4"/>
      <c r="P297" s="4"/>
      <c r="Q297" s="4"/>
      <c r="R297" s="4"/>
    </row>
    <row r="298" spans="1:18" ht="16.5" customHeight="1">
      <c r="A298" s="4"/>
      <c r="B298" s="4"/>
      <c r="C298" s="34"/>
      <c r="D298" s="4"/>
      <c r="E298" s="4"/>
      <c r="F298" s="4"/>
      <c r="G298" s="4"/>
      <c r="H298" s="4"/>
      <c r="I298" s="4"/>
      <c r="J298" s="4"/>
      <c r="K298" s="4"/>
      <c r="L298" s="4"/>
      <c r="M298" s="4"/>
      <c r="N298" s="4"/>
      <c r="P298" s="4"/>
      <c r="Q298" s="4"/>
      <c r="R298" s="4"/>
    </row>
    <row r="299" spans="1:18" ht="16.5" customHeight="1">
      <c r="A299" s="4"/>
      <c r="B299" s="4"/>
      <c r="C299" s="34"/>
      <c r="D299" s="4"/>
      <c r="E299" s="4"/>
      <c r="F299" s="4"/>
      <c r="G299" s="4"/>
      <c r="H299" s="4"/>
      <c r="I299" s="4"/>
      <c r="J299" s="4"/>
      <c r="K299" s="4"/>
      <c r="L299" s="4"/>
      <c r="M299" s="4"/>
      <c r="N299" s="4"/>
      <c r="P299" s="4"/>
      <c r="Q299" s="4"/>
      <c r="R299" s="4"/>
    </row>
    <row r="300" spans="1:18" ht="16.5" customHeight="1">
      <c r="A300" s="4"/>
      <c r="B300" s="4"/>
      <c r="C300" s="34"/>
      <c r="D300" s="4"/>
      <c r="E300" s="4"/>
      <c r="F300" s="4"/>
      <c r="G300" s="4"/>
      <c r="H300" s="4"/>
      <c r="I300" s="4"/>
      <c r="J300" s="4"/>
      <c r="K300" s="4"/>
      <c r="L300" s="4"/>
      <c r="M300" s="4"/>
      <c r="N300" s="4"/>
      <c r="P300" s="4"/>
      <c r="Q300" s="4"/>
      <c r="R300" s="4"/>
    </row>
    <row r="301" spans="1:18" ht="16.5" customHeight="1">
      <c r="A301" s="4"/>
      <c r="B301" s="4"/>
      <c r="C301" s="34"/>
      <c r="D301" s="4"/>
      <c r="E301" s="4"/>
      <c r="F301" s="4"/>
      <c r="G301" s="4"/>
      <c r="H301" s="4"/>
      <c r="I301" s="4"/>
      <c r="J301" s="4"/>
      <c r="K301" s="4"/>
      <c r="L301" s="4"/>
      <c r="M301" s="4"/>
      <c r="N301" s="4"/>
      <c r="P301" s="4"/>
      <c r="Q301" s="4"/>
      <c r="R301" s="4"/>
    </row>
    <row r="302" spans="1:18" ht="16.5" customHeight="1">
      <c r="A302" s="4"/>
      <c r="B302" s="4"/>
      <c r="C302" s="34"/>
      <c r="D302" s="4"/>
      <c r="E302" s="4"/>
      <c r="F302" s="4"/>
      <c r="G302" s="4"/>
      <c r="H302" s="4"/>
      <c r="I302" s="4"/>
      <c r="J302" s="4"/>
      <c r="K302" s="4"/>
      <c r="L302" s="4"/>
      <c r="M302" s="4"/>
      <c r="N302" s="4"/>
      <c r="P302" s="4"/>
      <c r="Q302" s="4"/>
      <c r="R302" s="4"/>
    </row>
    <row r="303" spans="1:18" ht="16.5" customHeight="1">
      <c r="A303" s="4"/>
      <c r="B303" s="4"/>
      <c r="C303" s="34"/>
      <c r="D303" s="4"/>
      <c r="E303" s="4"/>
      <c r="F303" s="4"/>
      <c r="G303" s="4"/>
      <c r="H303" s="4"/>
      <c r="I303" s="4"/>
      <c r="J303" s="4"/>
      <c r="K303" s="4"/>
      <c r="L303" s="4"/>
      <c r="M303" s="4"/>
      <c r="N303" s="4"/>
      <c r="P303" s="4"/>
      <c r="Q303" s="4"/>
      <c r="R303" s="4"/>
    </row>
    <row r="304" spans="1:18" ht="16.5" customHeight="1">
      <c r="A304" s="4"/>
      <c r="B304" s="4"/>
      <c r="C304" s="34"/>
      <c r="D304" s="4"/>
      <c r="E304" s="4"/>
      <c r="F304" s="4"/>
      <c r="G304" s="4"/>
      <c r="H304" s="4"/>
      <c r="I304" s="4"/>
      <c r="J304" s="4"/>
      <c r="K304" s="4"/>
      <c r="L304" s="4"/>
      <c r="M304" s="4"/>
      <c r="N304" s="4"/>
      <c r="P304" s="4"/>
      <c r="Q304" s="4"/>
      <c r="R304" s="4"/>
    </row>
    <row r="305" spans="1:18" ht="16.5" customHeight="1">
      <c r="A305" s="4"/>
      <c r="B305" s="4"/>
      <c r="C305" s="34"/>
      <c r="D305" s="4"/>
      <c r="E305" s="4"/>
      <c r="F305" s="4"/>
      <c r="G305" s="4"/>
      <c r="H305" s="4"/>
      <c r="I305" s="4"/>
      <c r="J305" s="4"/>
      <c r="K305" s="4"/>
      <c r="L305" s="4"/>
      <c r="M305" s="4"/>
      <c r="N305" s="4"/>
      <c r="P305" s="4"/>
      <c r="Q305" s="4"/>
      <c r="R305" s="4"/>
    </row>
    <row r="306" spans="1:18" ht="16.5" customHeight="1">
      <c r="A306" s="4"/>
      <c r="B306" s="4"/>
      <c r="C306" s="34"/>
      <c r="D306" s="4"/>
      <c r="E306" s="4"/>
      <c r="F306" s="4"/>
      <c r="G306" s="4"/>
      <c r="H306" s="4"/>
      <c r="I306" s="4"/>
      <c r="J306" s="4"/>
      <c r="K306" s="4"/>
      <c r="L306" s="4"/>
      <c r="M306" s="4"/>
      <c r="N306" s="4"/>
      <c r="P306" s="4"/>
      <c r="Q306" s="4"/>
      <c r="R306" s="4"/>
    </row>
    <row r="307" spans="1:18" ht="16.5" customHeight="1">
      <c r="A307" s="4"/>
      <c r="B307" s="4"/>
      <c r="C307" s="34"/>
      <c r="D307" s="4"/>
      <c r="E307" s="4"/>
      <c r="F307" s="4"/>
      <c r="G307" s="4"/>
      <c r="H307" s="4"/>
      <c r="I307" s="4"/>
      <c r="J307" s="4"/>
      <c r="K307" s="4"/>
      <c r="L307" s="4"/>
      <c r="M307" s="4"/>
      <c r="N307" s="4"/>
      <c r="P307" s="4"/>
      <c r="Q307" s="4"/>
      <c r="R307" s="4"/>
    </row>
    <row r="308" spans="1:18" ht="16.5" customHeight="1">
      <c r="A308" s="4"/>
      <c r="B308" s="4"/>
      <c r="C308" s="34"/>
      <c r="D308" s="4"/>
      <c r="E308" s="4"/>
      <c r="F308" s="4"/>
      <c r="G308" s="4"/>
      <c r="H308" s="4"/>
      <c r="I308" s="4"/>
      <c r="J308" s="4"/>
      <c r="K308" s="4"/>
      <c r="L308" s="4"/>
      <c r="M308" s="4"/>
      <c r="N308" s="4"/>
      <c r="P308" s="4"/>
      <c r="Q308" s="4"/>
      <c r="R308" s="4"/>
    </row>
    <row r="309" spans="1:18" ht="16.5" customHeight="1">
      <c r="A309" s="4"/>
      <c r="B309" s="4"/>
      <c r="C309" s="34"/>
      <c r="D309" s="4"/>
      <c r="E309" s="4"/>
      <c r="F309" s="4"/>
      <c r="G309" s="4"/>
      <c r="H309" s="4"/>
      <c r="I309" s="4"/>
      <c r="J309" s="4"/>
      <c r="K309" s="4"/>
      <c r="L309" s="4"/>
      <c r="M309" s="4"/>
      <c r="N309" s="4"/>
      <c r="P309" s="4"/>
      <c r="Q309" s="4"/>
      <c r="R309" s="4"/>
    </row>
    <row r="310" spans="1:18" ht="16.5" customHeight="1">
      <c r="A310" s="4"/>
      <c r="B310" s="4"/>
      <c r="C310" s="34"/>
      <c r="D310" s="4"/>
      <c r="E310" s="4"/>
      <c r="F310" s="4"/>
      <c r="G310" s="4"/>
      <c r="H310" s="4"/>
      <c r="I310" s="4"/>
      <c r="J310" s="4"/>
      <c r="K310" s="4"/>
      <c r="L310" s="4"/>
      <c r="M310" s="4"/>
      <c r="N310" s="4"/>
      <c r="P310" s="4"/>
      <c r="Q310" s="4"/>
      <c r="R310" s="4"/>
    </row>
    <row r="311" spans="1:18" ht="16.5" customHeight="1">
      <c r="A311" s="4"/>
      <c r="B311" s="4"/>
      <c r="C311" s="34"/>
      <c r="D311" s="4"/>
      <c r="E311" s="4"/>
      <c r="F311" s="4"/>
      <c r="G311" s="4"/>
      <c r="H311" s="4"/>
      <c r="I311" s="4"/>
      <c r="J311" s="4"/>
      <c r="K311" s="4"/>
      <c r="L311" s="4"/>
      <c r="M311" s="4"/>
      <c r="N311" s="4"/>
      <c r="P311" s="4"/>
      <c r="Q311" s="4"/>
      <c r="R311" s="4"/>
    </row>
    <row r="312" spans="1:18" ht="16.5" customHeight="1">
      <c r="A312" s="4"/>
      <c r="B312" s="4"/>
      <c r="C312" s="34"/>
      <c r="D312" s="4"/>
      <c r="E312" s="4"/>
      <c r="F312" s="4"/>
      <c r="G312" s="4"/>
      <c r="H312" s="4"/>
      <c r="I312" s="4"/>
      <c r="J312" s="4"/>
      <c r="K312" s="4"/>
      <c r="L312" s="4"/>
      <c r="M312" s="4"/>
      <c r="N312" s="4"/>
      <c r="P312" s="4"/>
      <c r="Q312" s="4"/>
      <c r="R312" s="4"/>
    </row>
    <row r="313" spans="1:18" ht="16.5" customHeight="1">
      <c r="A313" s="4"/>
      <c r="B313" s="4"/>
      <c r="C313" s="34"/>
      <c r="D313" s="4"/>
      <c r="E313" s="4"/>
      <c r="F313" s="4"/>
      <c r="G313" s="4"/>
      <c r="H313" s="4"/>
      <c r="I313" s="4"/>
      <c r="J313" s="4"/>
      <c r="K313" s="4"/>
      <c r="L313" s="4"/>
      <c r="M313" s="4"/>
      <c r="N313" s="4"/>
      <c r="P313" s="4"/>
      <c r="Q313" s="4"/>
      <c r="R313" s="4"/>
    </row>
    <row r="314" spans="1:18" ht="16.5" customHeight="1">
      <c r="A314" s="4"/>
      <c r="B314" s="4"/>
      <c r="C314" s="34"/>
      <c r="D314" s="4"/>
      <c r="E314" s="4"/>
      <c r="F314" s="4"/>
      <c r="G314" s="4"/>
      <c r="H314" s="4"/>
      <c r="I314" s="4"/>
      <c r="J314" s="4"/>
      <c r="K314" s="4"/>
      <c r="L314" s="4"/>
      <c r="M314" s="4"/>
      <c r="N314" s="4"/>
      <c r="P314" s="4"/>
      <c r="Q314" s="4"/>
      <c r="R314" s="4"/>
    </row>
    <row r="315" spans="1:18" ht="16.5" customHeight="1">
      <c r="A315" s="4"/>
      <c r="B315" s="4"/>
      <c r="C315" s="34"/>
      <c r="D315" s="4"/>
      <c r="E315" s="4"/>
      <c r="F315" s="4"/>
      <c r="G315" s="4"/>
      <c r="H315" s="4"/>
      <c r="I315" s="4"/>
      <c r="J315" s="4"/>
      <c r="K315" s="4"/>
      <c r="L315" s="4"/>
      <c r="M315" s="4"/>
      <c r="N315" s="4"/>
      <c r="P315" s="4"/>
      <c r="Q315" s="4"/>
      <c r="R315" s="4"/>
    </row>
    <row r="316" spans="1:18" ht="16.5" customHeight="1">
      <c r="A316" s="4"/>
      <c r="B316" s="4"/>
      <c r="C316" s="34"/>
      <c r="D316" s="4"/>
      <c r="E316" s="4"/>
      <c r="F316" s="4"/>
      <c r="G316" s="4"/>
      <c r="H316" s="4"/>
      <c r="I316" s="4"/>
      <c r="J316" s="4"/>
      <c r="K316" s="4"/>
      <c r="L316" s="4"/>
      <c r="M316" s="4"/>
      <c r="N316" s="4"/>
      <c r="P316" s="4"/>
      <c r="Q316" s="4"/>
      <c r="R316" s="4"/>
    </row>
    <row r="317" spans="1:18" ht="16.5" customHeight="1">
      <c r="A317" s="4"/>
      <c r="B317" s="4"/>
      <c r="C317" s="34"/>
      <c r="D317" s="4"/>
      <c r="E317" s="4"/>
      <c r="F317" s="4"/>
      <c r="G317" s="4"/>
      <c r="H317" s="4"/>
      <c r="I317" s="4"/>
      <c r="J317" s="4"/>
      <c r="K317" s="4"/>
      <c r="L317" s="4"/>
      <c r="M317" s="4"/>
      <c r="N317" s="4"/>
      <c r="P317" s="4"/>
      <c r="Q317" s="4"/>
      <c r="R317" s="4"/>
    </row>
    <row r="318" spans="1:18" ht="16.5" customHeight="1">
      <c r="A318" s="4"/>
      <c r="B318" s="4"/>
      <c r="C318" s="34"/>
      <c r="D318" s="4"/>
      <c r="E318" s="4"/>
      <c r="F318" s="4"/>
      <c r="G318" s="4"/>
      <c r="H318" s="4"/>
      <c r="I318" s="4"/>
      <c r="J318" s="4"/>
      <c r="K318" s="4"/>
      <c r="L318" s="4"/>
      <c r="M318" s="4"/>
      <c r="N318" s="4"/>
      <c r="P318" s="4"/>
      <c r="Q318" s="4"/>
      <c r="R318" s="4"/>
    </row>
    <row r="319" spans="1:18" ht="16.5" customHeight="1">
      <c r="A319" s="4"/>
      <c r="B319" s="4"/>
      <c r="C319" s="34"/>
      <c r="D319" s="4"/>
      <c r="E319" s="4"/>
      <c r="F319" s="4"/>
      <c r="G319" s="4"/>
      <c r="H319" s="4"/>
      <c r="I319" s="4"/>
      <c r="J319" s="4"/>
      <c r="K319" s="4"/>
      <c r="L319" s="4"/>
      <c r="M319" s="4"/>
      <c r="N319" s="4"/>
      <c r="P319" s="4"/>
      <c r="Q319" s="4"/>
      <c r="R319" s="4"/>
    </row>
    <row r="320" spans="1:18" ht="16.5" customHeight="1">
      <c r="A320" s="4"/>
      <c r="B320" s="4"/>
      <c r="C320" s="34"/>
      <c r="D320" s="4"/>
      <c r="E320" s="4"/>
      <c r="F320" s="4"/>
      <c r="G320" s="4"/>
      <c r="H320" s="4"/>
      <c r="I320" s="4"/>
      <c r="J320" s="4"/>
      <c r="K320" s="4"/>
      <c r="L320" s="4"/>
      <c r="M320" s="4"/>
      <c r="N320" s="4"/>
      <c r="P320" s="4"/>
      <c r="Q320" s="4"/>
      <c r="R320" s="4"/>
    </row>
    <row r="321" spans="1:18" ht="16.5" customHeight="1">
      <c r="A321" s="4"/>
      <c r="B321" s="4"/>
      <c r="C321" s="34"/>
      <c r="D321" s="4"/>
      <c r="E321" s="4"/>
      <c r="F321" s="4"/>
      <c r="G321" s="4"/>
      <c r="H321" s="4"/>
      <c r="I321" s="4"/>
      <c r="J321" s="4"/>
      <c r="K321" s="4"/>
      <c r="L321" s="4"/>
      <c r="M321" s="4"/>
      <c r="N321" s="4"/>
      <c r="P321" s="4"/>
      <c r="Q321" s="4"/>
      <c r="R321" s="4"/>
    </row>
    <row r="322" spans="1:18" ht="16.5" customHeight="1">
      <c r="A322" s="4"/>
      <c r="B322" s="4"/>
      <c r="C322" s="34"/>
      <c r="D322" s="4"/>
      <c r="E322" s="4"/>
      <c r="F322" s="4"/>
      <c r="G322" s="4"/>
      <c r="H322" s="4"/>
      <c r="I322" s="4"/>
      <c r="J322" s="4"/>
      <c r="K322" s="4"/>
      <c r="L322" s="4"/>
      <c r="M322" s="4"/>
      <c r="N322" s="4"/>
      <c r="P322" s="4"/>
      <c r="Q322" s="4"/>
      <c r="R322" s="4"/>
    </row>
    <row r="323" spans="1:18" ht="16.5" customHeight="1">
      <c r="A323" s="4"/>
      <c r="B323" s="4"/>
      <c r="C323" s="34"/>
      <c r="D323" s="4"/>
      <c r="E323" s="4"/>
      <c r="F323" s="4"/>
      <c r="G323" s="4"/>
      <c r="H323" s="4"/>
      <c r="I323" s="4"/>
      <c r="J323" s="4"/>
      <c r="K323" s="4"/>
      <c r="L323" s="4"/>
      <c r="M323" s="4"/>
      <c r="N323" s="4"/>
      <c r="P323" s="4"/>
      <c r="Q323" s="4"/>
      <c r="R323" s="4"/>
    </row>
    <row r="324" spans="1:18" ht="16.5" customHeight="1">
      <c r="A324" s="4"/>
      <c r="B324" s="4"/>
      <c r="C324" s="34"/>
      <c r="D324" s="4"/>
      <c r="E324" s="4"/>
      <c r="F324" s="4"/>
      <c r="G324" s="4"/>
      <c r="H324" s="4"/>
      <c r="I324" s="4"/>
      <c r="J324" s="4"/>
      <c r="K324" s="4"/>
      <c r="L324" s="4"/>
      <c r="M324" s="4"/>
      <c r="N324" s="4"/>
      <c r="P324" s="4"/>
      <c r="Q324" s="4"/>
      <c r="R324" s="4"/>
    </row>
    <row r="325" spans="1:18" ht="16.5" customHeight="1">
      <c r="A325" s="4"/>
      <c r="B325" s="4"/>
      <c r="C325" s="34"/>
      <c r="D325" s="4"/>
      <c r="E325" s="4"/>
      <c r="F325" s="4"/>
      <c r="G325" s="4"/>
      <c r="H325" s="4"/>
      <c r="I325" s="4"/>
      <c r="J325" s="4"/>
      <c r="K325" s="4"/>
      <c r="L325" s="4"/>
      <c r="M325" s="4"/>
      <c r="N325" s="4"/>
      <c r="P325" s="4"/>
      <c r="Q325" s="4"/>
      <c r="R325" s="4"/>
    </row>
    <row r="326" spans="1:18" ht="16.5" customHeight="1">
      <c r="A326" s="4"/>
      <c r="B326" s="4"/>
      <c r="C326" s="34"/>
      <c r="D326" s="4"/>
      <c r="E326" s="4"/>
      <c r="F326" s="4"/>
      <c r="G326" s="4"/>
      <c r="H326" s="4"/>
      <c r="I326" s="4"/>
      <c r="J326" s="4"/>
      <c r="K326" s="4"/>
      <c r="L326" s="4"/>
      <c r="M326" s="4"/>
      <c r="N326" s="4"/>
      <c r="P326" s="4"/>
      <c r="Q326" s="4"/>
      <c r="R326" s="4"/>
    </row>
    <row r="327" spans="1:18" ht="16.5" customHeight="1">
      <c r="A327" s="4"/>
      <c r="B327" s="4"/>
      <c r="C327" s="34"/>
      <c r="D327" s="4"/>
      <c r="E327" s="4"/>
      <c r="F327" s="4"/>
      <c r="G327" s="4"/>
      <c r="H327" s="4"/>
      <c r="I327" s="4"/>
      <c r="J327" s="4"/>
      <c r="K327" s="4"/>
      <c r="L327" s="4"/>
      <c r="M327" s="4"/>
      <c r="N327" s="4"/>
      <c r="P327" s="4"/>
      <c r="Q327" s="4"/>
      <c r="R327" s="4"/>
    </row>
    <row r="328" spans="1:18" ht="16.5" customHeight="1">
      <c r="A328" s="4"/>
      <c r="B328" s="4"/>
      <c r="C328" s="34"/>
      <c r="D328" s="4"/>
      <c r="E328" s="4"/>
      <c r="F328" s="4"/>
      <c r="G328" s="4"/>
      <c r="H328" s="4"/>
      <c r="I328" s="4"/>
      <c r="J328" s="4"/>
      <c r="K328" s="4"/>
      <c r="L328" s="4"/>
      <c r="M328" s="4"/>
      <c r="N328" s="4"/>
      <c r="P328" s="4"/>
      <c r="Q328" s="4"/>
      <c r="R328" s="4"/>
    </row>
    <row r="329" spans="1:18" ht="16.5" customHeight="1">
      <c r="A329" s="4"/>
      <c r="B329" s="4"/>
      <c r="C329" s="34"/>
      <c r="D329" s="4"/>
      <c r="E329" s="4"/>
      <c r="F329" s="4"/>
      <c r="G329" s="4"/>
      <c r="H329" s="4"/>
      <c r="I329" s="4"/>
      <c r="J329" s="4"/>
      <c r="K329" s="4"/>
      <c r="L329" s="4"/>
      <c r="M329" s="4"/>
      <c r="N329" s="4"/>
      <c r="P329" s="4"/>
      <c r="Q329" s="4"/>
      <c r="R329" s="4"/>
    </row>
    <row r="330" spans="1:18" ht="16.5" customHeight="1">
      <c r="A330" s="4"/>
      <c r="B330" s="4"/>
      <c r="C330" s="34"/>
      <c r="D330" s="4"/>
      <c r="E330" s="4"/>
      <c r="F330" s="4"/>
      <c r="G330" s="4"/>
      <c r="H330" s="4"/>
      <c r="I330" s="4"/>
      <c r="J330" s="4"/>
      <c r="K330" s="4"/>
      <c r="L330" s="4"/>
      <c r="M330" s="4"/>
      <c r="N330" s="4"/>
      <c r="P330" s="4"/>
      <c r="Q330" s="4"/>
      <c r="R330" s="4"/>
    </row>
    <row r="331" spans="1:18" ht="16.5" customHeight="1">
      <c r="A331" s="4"/>
      <c r="B331" s="4"/>
      <c r="C331" s="34"/>
      <c r="D331" s="4"/>
      <c r="E331" s="4"/>
      <c r="F331" s="4"/>
      <c r="G331" s="4"/>
      <c r="H331" s="4"/>
      <c r="I331" s="4"/>
      <c r="J331" s="4"/>
      <c r="K331" s="4"/>
      <c r="L331" s="4"/>
      <c r="M331" s="4"/>
      <c r="N331" s="4"/>
      <c r="P331" s="4"/>
      <c r="Q331" s="4"/>
      <c r="R331" s="4"/>
    </row>
    <row r="332" spans="1:18" ht="16.5" customHeight="1">
      <c r="A332" s="4"/>
      <c r="B332" s="4"/>
      <c r="C332" s="34"/>
      <c r="D332" s="4"/>
      <c r="E332" s="4"/>
      <c r="F332" s="4"/>
      <c r="G332" s="4"/>
      <c r="H332" s="4"/>
      <c r="I332" s="4"/>
      <c r="J332" s="4"/>
      <c r="K332" s="4"/>
      <c r="L332" s="4"/>
      <c r="M332" s="4"/>
      <c r="N332" s="4"/>
      <c r="P332" s="4"/>
      <c r="Q332" s="4"/>
      <c r="R332" s="4"/>
    </row>
    <row r="333" spans="1:18" ht="16.5" customHeight="1">
      <c r="A333" s="4"/>
      <c r="B333" s="4"/>
      <c r="C333" s="34"/>
      <c r="D333" s="4"/>
      <c r="E333" s="4"/>
      <c r="F333" s="4"/>
      <c r="G333" s="4"/>
      <c r="H333" s="4"/>
      <c r="I333" s="4"/>
      <c r="J333" s="4"/>
      <c r="K333" s="4"/>
      <c r="L333" s="4"/>
      <c r="M333" s="4"/>
      <c r="N333" s="4"/>
      <c r="P333" s="4"/>
      <c r="Q333" s="4"/>
      <c r="R333" s="4"/>
    </row>
    <row r="334" spans="1:18" ht="16.5" customHeight="1">
      <c r="A334" s="4"/>
      <c r="B334" s="4"/>
      <c r="C334" s="34"/>
      <c r="D334" s="4"/>
      <c r="E334" s="4"/>
      <c r="F334" s="4"/>
      <c r="G334" s="4"/>
      <c r="H334" s="4"/>
      <c r="I334" s="4"/>
      <c r="J334" s="4"/>
      <c r="K334" s="4"/>
      <c r="L334" s="4"/>
      <c r="M334" s="4"/>
      <c r="N334" s="4"/>
      <c r="P334" s="4"/>
      <c r="Q334" s="4"/>
      <c r="R334" s="4"/>
    </row>
    <row r="335" spans="1:18" ht="16.5" customHeight="1">
      <c r="A335" s="4"/>
      <c r="B335" s="4"/>
      <c r="C335" s="34"/>
      <c r="D335" s="4"/>
      <c r="E335" s="4"/>
      <c r="F335" s="4"/>
      <c r="G335" s="4"/>
      <c r="H335" s="4"/>
      <c r="I335" s="4"/>
      <c r="J335" s="4"/>
      <c r="K335" s="4"/>
      <c r="L335" s="4"/>
      <c r="M335" s="4"/>
      <c r="N335" s="4"/>
      <c r="P335" s="4"/>
      <c r="Q335" s="4"/>
      <c r="R335" s="4"/>
    </row>
    <row r="336" spans="1:18" ht="16.5" customHeight="1">
      <c r="A336" s="4"/>
      <c r="B336" s="4"/>
      <c r="C336" s="34"/>
      <c r="D336" s="4"/>
      <c r="E336" s="4"/>
      <c r="F336" s="4"/>
      <c r="G336" s="4"/>
      <c r="H336" s="4"/>
      <c r="I336" s="4"/>
      <c r="J336" s="4"/>
      <c r="K336" s="4"/>
      <c r="L336" s="4"/>
      <c r="M336" s="4"/>
      <c r="N336" s="4"/>
      <c r="P336" s="4"/>
      <c r="Q336" s="4"/>
      <c r="R336" s="4"/>
    </row>
    <row r="337" spans="1:18" ht="16.5" customHeight="1">
      <c r="A337" s="4"/>
      <c r="B337" s="4"/>
      <c r="C337" s="34"/>
      <c r="D337" s="4"/>
      <c r="E337" s="4"/>
      <c r="F337" s="4"/>
      <c r="G337" s="4"/>
      <c r="H337" s="4"/>
      <c r="I337" s="4"/>
      <c r="J337" s="4"/>
      <c r="K337" s="4"/>
      <c r="L337" s="4"/>
      <c r="M337" s="4"/>
      <c r="N337" s="4"/>
      <c r="P337" s="4"/>
      <c r="Q337" s="4"/>
      <c r="R337" s="4"/>
    </row>
    <row r="338" spans="1:18" ht="16.5" customHeight="1">
      <c r="A338" s="4"/>
      <c r="B338" s="4"/>
      <c r="C338" s="34"/>
      <c r="D338" s="4"/>
      <c r="E338" s="4"/>
      <c r="F338" s="4"/>
      <c r="G338" s="4"/>
      <c r="H338" s="4"/>
      <c r="I338" s="4"/>
      <c r="J338" s="4"/>
      <c r="K338" s="4"/>
      <c r="L338" s="4"/>
      <c r="M338" s="4"/>
      <c r="N338" s="4"/>
      <c r="P338" s="4"/>
      <c r="Q338" s="4"/>
      <c r="R338" s="4"/>
    </row>
    <row r="339" spans="1:18" ht="16.5" customHeight="1">
      <c r="A339" s="4"/>
      <c r="B339" s="4"/>
      <c r="C339" s="34"/>
      <c r="D339" s="4"/>
      <c r="E339" s="4"/>
      <c r="F339" s="4"/>
      <c r="G339" s="4"/>
      <c r="H339" s="4"/>
      <c r="I339" s="4"/>
      <c r="J339" s="4"/>
      <c r="K339" s="4"/>
      <c r="L339" s="4"/>
      <c r="M339" s="4"/>
      <c r="N339" s="4"/>
      <c r="P339" s="4"/>
      <c r="Q339" s="4"/>
      <c r="R339" s="4"/>
    </row>
    <row r="340" spans="1:18" ht="16.5" customHeight="1">
      <c r="A340" s="4"/>
      <c r="B340" s="4"/>
      <c r="C340" s="34"/>
      <c r="D340" s="4"/>
      <c r="E340" s="4"/>
      <c r="F340" s="4"/>
      <c r="G340" s="4"/>
      <c r="H340" s="4"/>
      <c r="I340" s="4"/>
      <c r="J340" s="4"/>
      <c r="K340" s="4"/>
      <c r="L340" s="4"/>
      <c r="M340" s="4"/>
      <c r="N340" s="4"/>
      <c r="P340" s="4"/>
      <c r="Q340" s="4"/>
      <c r="R340" s="4"/>
    </row>
    <row r="341" spans="1:18" ht="16.5" customHeight="1">
      <c r="A341" s="4"/>
      <c r="B341" s="4"/>
      <c r="C341" s="34"/>
      <c r="D341" s="4"/>
      <c r="E341" s="4"/>
      <c r="F341" s="4"/>
      <c r="G341" s="4"/>
      <c r="H341" s="4"/>
      <c r="I341" s="4"/>
      <c r="J341" s="4"/>
      <c r="K341" s="4"/>
      <c r="L341" s="4"/>
      <c r="M341" s="4"/>
      <c r="N341" s="4"/>
      <c r="P341" s="4"/>
      <c r="Q341" s="4"/>
      <c r="R341" s="4"/>
    </row>
    <row r="342" spans="1:18" ht="16.5" customHeight="1">
      <c r="A342" s="4"/>
      <c r="B342" s="4"/>
      <c r="C342" s="34"/>
      <c r="D342" s="4"/>
      <c r="E342" s="4"/>
      <c r="F342" s="4"/>
      <c r="G342" s="4"/>
      <c r="H342" s="4"/>
      <c r="I342" s="4"/>
      <c r="J342" s="4"/>
      <c r="K342" s="4"/>
      <c r="L342" s="4"/>
      <c r="M342" s="4"/>
      <c r="N342" s="4"/>
      <c r="P342" s="4"/>
      <c r="Q342" s="4"/>
      <c r="R342" s="4"/>
    </row>
    <row r="343" spans="1:18" ht="16.5" customHeight="1">
      <c r="A343" s="4"/>
      <c r="B343" s="4"/>
      <c r="C343" s="34"/>
      <c r="D343" s="4"/>
      <c r="E343" s="4"/>
      <c r="F343" s="4"/>
      <c r="G343" s="4"/>
      <c r="H343" s="4"/>
      <c r="I343" s="4"/>
      <c r="J343" s="4"/>
      <c r="K343" s="4"/>
      <c r="L343" s="4"/>
      <c r="M343" s="4"/>
      <c r="N343" s="4"/>
      <c r="P343" s="4"/>
      <c r="Q343" s="4"/>
      <c r="R343" s="4"/>
    </row>
    <row r="344" spans="1:18" ht="16.5" customHeight="1">
      <c r="A344" s="4"/>
      <c r="B344" s="4"/>
      <c r="C344" s="34"/>
      <c r="D344" s="4"/>
      <c r="E344" s="4"/>
      <c r="F344" s="4"/>
      <c r="G344" s="4"/>
      <c r="H344" s="4"/>
      <c r="I344" s="4"/>
      <c r="J344" s="4"/>
      <c r="K344" s="4"/>
      <c r="L344" s="4"/>
      <c r="M344" s="4"/>
      <c r="N344" s="4"/>
      <c r="P344" s="4"/>
      <c r="Q344" s="4"/>
      <c r="R344" s="4"/>
    </row>
    <row r="345" spans="1:18" ht="16.5" customHeight="1">
      <c r="A345" s="4"/>
      <c r="B345" s="4"/>
      <c r="C345" s="34"/>
      <c r="D345" s="4"/>
      <c r="E345" s="4"/>
      <c r="F345" s="4"/>
      <c r="G345" s="4"/>
      <c r="H345" s="4"/>
      <c r="I345" s="4"/>
      <c r="J345" s="4"/>
      <c r="K345" s="4"/>
      <c r="L345" s="4"/>
      <c r="M345" s="4"/>
      <c r="N345" s="4"/>
      <c r="P345" s="4"/>
      <c r="Q345" s="4"/>
      <c r="R345" s="4"/>
    </row>
    <row r="346" spans="1:18" ht="16.5" customHeight="1">
      <c r="A346" s="4"/>
      <c r="B346" s="4"/>
      <c r="C346" s="34"/>
      <c r="D346" s="4"/>
      <c r="E346" s="4"/>
      <c r="F346" s="4"/>
      <c r="G346" s="4"/>
      <c r="H346" s="4"/>
      <c r="I346" s="4"/>
      <c r="J346" s="4"/>
      <c r="K346" s="4"/>
      <c r="L346" s="4"/>
      <c r="M346" s="4"/>
      <c r="N346" s="4"/>
      <c r="P346" s="4"/>
      <c r="Q346" s="4"/>
      <c r="R346" s="4"/>
    </row>
    <row r="347" spans="1:18" ht="16.5" customHeight="1">
      <c r="A347" s="4"/>
      <c r="B347" s="4"/>
      <c r="C347" s="34"/>
      <c r="D347" s="4"/>
      <c r="E347" s="4"/>
      <c r="F347" s="4"/>
      <c r="G347" s="4"/>
      <c r="H347" s="4"/>
      <c r="I347" s="4"/>
      <c r="J347" s="4"/>
      <c r="K347" s="4"/>
      <c r="L347" s="4"/>
      <c r="M347" s="4"/>
      <c r="N347" s="4"/>
      <c r="P347" s="4"/>
      <c r="Q347" s="4"/>
      <c r="R347" s="4"/>
    </row>
    <row r="348" spans="1:18" ht="16.5" customHeight="1">
      <c r="A348" s="4"/>
      <c r="B348" s="4"/>
      <c r="C348" s="34"/>
      <c r="D348" s="4"/>
      <c r="E348" s="4"/>
      <c r="F348" s="4"/>
      <c r="G348" s="4"/>
      <c r="H348" s="4"/>
      <c r="I348" s="4"/>
      <c r="J348" s="4"/>
      <c r="K348" s="4"/>
      <c r="L348" s="4"/>
      <c r="M348" s="4"/>
      <c r="N348" s="4"/>
      <c r="P348" s="4"/>
      <c r="Q348" s="4"/>
      <c r="R348" s="4"/>
    </row>
    <row r="349" spans="1:18" ht="16.5" customHeight="1">
      <c r="A349" s="4"/>
      <c r="B349" s="4"/>
      <c r="C349" s="34"/>
      <c r="D349" s="4"/>
      <c r="E349" s="4"/>
      <c r="F349" s="4"/>
      <c r="G349" s="4"/>
      <c r="H349" s="4"/>
      <c r="I349" s="4"/>
      <c r="J349" s="4"/>
      <c r="K349" s="4"/>
      <c r="L349" s="4"/>
      <c r="M349" s="4"/>
      <c r="N349" s="4"/>
      <c r="P349" s="4"/>
      <c r="Q349" s="4"/>
      <c r="R349" s="4"/>
    </row>
    <row r="350" spans="1:18" ht="16.5" customHeight="1">
      <c r="A350" s="4"/>
      <c r="B350" s="4"/>
      <c r="C350" s="34"/>
      <c r="D350" s="4"/>
      <c r="E350" s="4"/>
      <c r="F350" s="4"/>
      <c r="G350" s="4"/>
      <c r="H350" s="4"/>
      <c r="I350" s="4"/>
      <c r="J350" s="4"/>
      <c r="K350" s="4"/>
      <c r="L350" s="4"/>
      <c r="M350" s="4"/>
      <c r="N350" s="4"/>
      <c r="P350" s="4"/>
      <c r="Q350" s="4"/>
      <c r="R350" s="4"/>
    </row>
    <row r="351" spans="1:18" ht="16.5" customHeight="1">
      <c r="A351" s="4"/>
      <c r="B351" s="4"/>
      <c r="C351" s="34"/>
      <c r="D351" s="4"/>
      <c r="E351" s="4"/>
      <c r="F351" s="4"/>
      <c r="G351" s="4"/>
      <c r="H351" s="4"/>
      <c r="I351" s="4"/>
      <c r="J351" s="4"/>
      <c r="K351" s="4"/>
      <c r="L351" s="4"/>
      <c r="M351" s="4"/>
      <c r="N351" s="4"/>
      <c r="P351" s="4"/>
      <c r="Q351" s="4"/>
      <c r="R351" s="4"/>
    </row>
    <row r="352" spans="1:18" ht="16.5" customHeight="1">
      <c r="A352" s="4"/>
      <c r="B352" s="4"/>
      <c r="C352" s="34"/>
      <c r="D352" s="4"/>
      <c r="E352" s="4"/>
      <c r="F352" s="4"/>
      <c r="G352" s="4"/>
      <c r="H352" s="4"/>
      <c r="I352" s="4"/>
      <c r="J352" s="4"/>
      <c r="K352" s="4"/>
      <c r="L352" s="4"/>
      <c r="M352" s="4"/>
      <c r="N352" s="4"/>
      <c r="P352" s="4"/>
      <c r="Q352" s="4"/>
      <c r="R352" s="4"/>
    </row>
    <row r="353" spans="1:18" ht="16.5" customHeight="1">
      <c r="A353" s="4"/>
      <c r="B353" s="4"/>
      <c r="C353" s="34"/>
      <c r="D353" s="4"/>
      <c r="E353" s="4"/>
      <c r="F353" s="4"/>
      <c r="G353" s="4"/>
      <c r="H353" s="4"/>
      <c r="I353" s="4"/>
      <c r="J353" s="4"/>
      <c r="K353" s="4"/>
      <c r="L353" s="4"/>
      <c r="M353" s="4"/>
      <c r="N353" s="4"/>
      <c r="P353" s="4"/>
      <c r="Q353" s="4"/>
      <c r="R353" s="4"/>
    </row>
    <row r="354" spans="1:18" ht="16.5" customHeight="1">
      <c r="A354" s="4"/>
      <c r="B354" s="4"/>
      <c r="C354" s="34"/>
      <c r="D354" s="4"/>
      <c r="E354" s="4"/>
      <c r="F354" s="4"/>
      <c r="G354" s="4"/>
      <c r="H354" s="4"/>
      <c r="I354" s="4"/>
      <c r="J354" s="4"/>
      <c r="K354" s="4"/>
      <c r="L354" s="4"/>
      <c r="M354" s="4"/>
      <c r="N354" s="4"/>
      <c r="P354" s="4"/>
      <c r="Q354" s="4"/>
      <c r="R354" s="4"/>
    </row>
    <row r="355" spans="1:18" ht="16.5" customHeight="1">
      <c r="A355" s="4"/>
      <c r="B355" s="4"/>
      <c r="C355" s="34"/>
      <c r="D355" s="4"/>
      <c r="E355" s="4"/>
      <c r="F355" s="4"/>
      <c r="G355" s="4"/>
      <c r="H355" s="4"/>
      <c r="I355" s="4"/>
      <c r="J355" s="4"/>
      <c r="K355" s="4"/>
      <c r="L355" s="4"/>
      <c r="M355" s="4"/>
      <c r="N355" s="4"/>
      <c r="P355" s="4"/>
      <c r="Q355" s="4"/>
      <c r="R355" s="4"/>
    </row>
    <row r="356" spans="1:18" ht="16.5" customHeight="1">
      <c r="A356" s="4"/>
      <c r="B356" s="4"/>
      <c r="C356" s="34"/>
      <c r="D356" s="4"/>
      <c r="E356" s="4"/>
      <c r="F356" s="4"/>
      <c r="G356" s="4"/>
      <c r="H356" s="4"/>
      <c r="I356" s="4"/>
      <c r="J356" s="4"/>
      <c r="K356" s="4"/>
      <c r="L356" s="4"/>
      <c r="M356" s="4"/>
      <c r="N356" s="4"/>
      <c r="P356" s="4"/>
      <c r="Q356" s="4"/>
      <c r="R356" s="4"/>
    </row>
    <row r="357" spans="1:18" ht="16.5" customHeight="1">
      <c r="A357" s="4"/>
      <c r="B357" s="4"/>
      <c r="C357" s="34"/>
      <c r="D357" s="4"/>
      <c r="E357" s="4"/>
      <c r="F357" s="4"/>
      <c r="G357" s="4"/>
      <c r="H357" s="4"/>
      <c r="I357" s="4"/>
      <c r="J357" s="4"/>
      <c r="K357" s="4"/>
      <c r="L357" s="4"/>
      <c r="M357" s="4"/>
      <c r="N357" s="4"/>
      <c r="P357" s="4"/>
      <c r="Q357" s="4"/>
      <c r="R357" s="4"/>
    </row>
    <row r="358" spans="1:18" ht="16.5" customHeight="1">
      <c r="A358" s="4"/>
      <c r="B358" s="4"/>
      <c r="C358" s="34"/>
      <c r="D358" s="4"/>
      <c r="E358" s="4"/>
      <c r="F358" s="4"/>
      <c r="G358" s="4"/>
      <c r="H358" s="4"/>
      <c r="I358" s="4"/>
      <c r="J358" s="4"/>
      <c r="K358" s="4"/>
      <c r="L358" s="4"/>
      <c r="M358" s="4"/>
      <c r="N358" s="4"/>
      <c r="P358" s="4"/>
      <c r="Q358" s="4"/>
      <c r="R358" s="4"/>
    </row>
    <row r="359" spans="1:18" ht="16.5" customHeight="1">
      <c r="A359" s="4"/>
      <c r="B359" s="4"/>
      <c r="C359" s="34"/>
      <c r="D359" s="4"/>
      <c r="E359" s="4"/>
      <c r="F359" s="4"/>
      <c r="G359" s="4"/>
      <c r="H359" s="4"/>
      <c r="I359" s="4"/>
      <c r="J359" s="4"/>
      <c r="K359" s="4"/>
      <c r="L359" s="4"/>
      <c r="M359" s="4"/>
      <c r="N359" s="4"/>
      <c r="P359" s="4"/>
      <c r="Q359" s="4"/>
      <c r="R359" s="4"/>
    </row>
    <row r="360" spans="1:18" ht="16.5" customHeight="1">
      <c r="A360" s="4"/>
      <c r="B360" s="4"/>
      <c r="C360" s="34"/>
      <c r="D360" s="4"/>
      <c r="E360" s="4"/>
      <c r="F360" s="4"/>
      <c r="G360" s="4"/>
      <c r="H360" s="4"/>
      <c r="I360" s="4"/>
      <c r="J360" s="4"/>
      <c r="K360" s="4"/>
      <c r="L360" s="4"/>
      <c r="M360" s="4"/>
      <c r="N360" s="4"/>
      <c r="P360" s="4"/>
      <c r="Q360" s="4"/>
      <c r="R360" s="4"/>
    </row>
    <row r="361" spans="1:18" ht="16.5" customHeight="1">
      <c r="A361" s="4"/>
      <c r="B361" s="4"/>
      <c r="C361" s="34"/>
      <c r="D361" s="4"/>
      <c r="E361" s="4"/>
      <c r="F361" s="4"/>
      <c r="G361" s="4"/>
      <c r="H361" s="4"/>
      <c r="I361" s="4"/>
      <c r="J361" s="4"/>
      <c r="K361" s="4"/>
      <c r="L361" s="4"/>
      <c r="M361" s="4"/>
      <c r="N361" s="4"/>
      <c r="P361" s="4"/>
      <c r="Q361" s="4"/>
      <c r="R361" s="4"/>
    </row>
    <row r="362" spans="1:18" ht="16.5" customHeight="1">
      <c r="A362" s="4"/>
      <c r="B362" s="4"/>
      <c r="C362" s="34"/>
      <c r="D362" s="4"/>
      <c r="E362" s="4"/>
      <c r="F362" s="4"/>
      <c r="G362" s="4"/>
      <c r="H362" s="4"/>
      <c r="I362" s="4"/>
      <c r="J362" s="4"/>
      <c r="K362" s="4"/>
      <c r="L362" s="4"/>
      <c r="M362" s="4"/>
      <c r="N362" s="4"/>
      <c r="P362" s="4"/>
      <c r="Q362" s="4"/>
      <c r="R362" s="4"/>
    </row>
    <row r="363" spans="1:18" ht="16.5" customHeight="1">
      <c r="A363" s="4"/>
      <c r="B363" s="4"/>
      <c r="C363" s="34"/>
      <c r="D363" s="4"/>
      <c r="E363" s="4"/>
      <c r="F363" s="4"/>
      <c r="G363" s="4"/>
      <c r="H363" s="4"/>
      <c r="I363" s="4"/>
      <c r="J363" s="4"/>
      <c r="K363" s="4"/>
      <c r="L363" s="4"/>
      <c r="M363" s="4"/>
      <c r="N363" s="4"/>
      <c r="P363" s="4"/>
      <c r="Q363" s="4"/>
      <c r="R363" s="4"/>
    </row>
    <row r="364" spans="1:18" ht="16.5" customHeight="1">
      <c r="A364" s="4"/>
      <c r="B364" s="4"/>
      <c r="C364" s="34"/>
      <c r="D364" s="4"/>
      <c r="E364" s="4"/>
      <c r="F364" s="4"/>
      <c r="G364" s="4"/>
      <c r="H364" s="4"/>
      <c r="I364" s="4"/>
      <c r="J364" s="4"/>
      <c r="K364" s="4"/>
      <c r="L364" s="4"/>
      <c r="M364" s="4"/>
      <c r="N364" s="4"/>
      <c r="P364" s="4"/>
      <c r="Q364" s="4"/>
      <c r="R364" s="4"/>
    </row>
    <row r="365" spans="1:18" ht="16.5" customHeight="1">
      <c r="A365" s="4"/>
      <c r="B365" s="4"/>
      <c r="C365" s="34"/>
      <c r="D365" s="4"/>
      <c r="E365" s="4"/>
      <c r="F365" s="4"/>
      <c r="G365" s="4"/>
      <c r="H365" s="4"/>
      <c r="I365" s="4"/>
      <c r="J365" s="4"/>
      <c r="K365" s="4"/>
      <c r="L365" s="4"/>
      <c r="M365" s="4"/>
      <c r="N365" s="4"/>
      <c r="P365" s="4"/>
      <c r="Q365" s="4"/>
      <c r="R365" s="4"/>
    </row>
    <row r="366" spans="1:18" ht="16.5" customHeight="1">
      <c r="A366" s="4"/>
      <c r="B366" s="4"/>
      <c r="C366" s="34"/>
      <c r="D366" s="4"/>
      <c r="E366" s="4"/>
      <c r="F366" s="4"/>
      <c r="G366" s="4"/>
      <c r="H366" s="4"/>
      <c r="I366" s="4"/>
      <c r="J366" s="4"/>
      <c r="K366" s="4"/>
      <c r="L366" s="4"/>
      <c r="M366" s="4"/>
      <c r="N366" s="4"/>
      <c r="P366" s="4"/>
      <c r="Q366" s="4"/>
      <c r="R366" s="4"/>
    </row>
    <row r="367" spans="1:18" ht="16.5" customHeight="1">
      <c r="A367" s="4"/>
      <c r="B367" s="4"/>
      <c r="C367" s="34"/>
      <c r="D367" s="4"/>
      <c r="E367" s="4"/>
      <c r="F367" s="4"/>
      <c r="G367" s="4"/>
      <c r="H367" s="4"/>
      <c r="I367" s="4"/>
      <c r="J367" s="4"/>
      <c r="K367" s="4"/>
      <c r="L367" s="4"/>
      <c r="M367" s="4"/>
      <c r="N367" s="4"/>
      <c r="P367" s="4"/>
      <c r="Q367" s="4"/>
      <c r="R367" s="4"/>
    </row>
    <row r="368" spans="1:18" ht="16.5" customHeight="1">
      <c r="A368" s="4"/>
      <c r="B368" s="4"/>
      <c r="C368" s="34"/>
      <c r="D368" s="4"/>
      <c r="E368" s="4"/>
      <c r="F368" s="4"/>
      <c r="G368" s="4"/>
      <c r="H368" s="4"/>
      <c r="I368" s="4"/>
      <c r="J368" s="4"/>
      <c r="K368" s="4"/>
      <c r="L368" s="4"/>
      <c r="M368" s="4"/>
      <c r="N368" s="4"/>
      <c r="P368" s="4"/>
      <c r="Q368" s="4"/>
      <c r="R368" s="4"/>
    </row>
    <row r="369" spans="1:18" ht="16.5" customHeight="1">
      <c r="A369" s="4"/>
      <c r="B369" s="4"/>
      <c r="C369" s="34"/>
      <c r="D369" s="4"/>
      <c r="E369" s="4"/>
      <c r="F369" s="4"/>
      <c r="G369" s="4"/>
      <c r="H369" s="4"/>
      <c r="I369" s="4"/>
      <c r="J369" s="4"/>
      <c r="K369" s="4"/>
      <c r="L369" s="4"/>
      <c r="M369" s="4"/>
      <c r="N369" s="4"/>
      <c r="P369" s="4"/>
      <c r="Q369" s="4"/>
      <c r="R369" s="4"/>
    </row>
    <row r="370" spans="1:18" ht="16.5" customHeight="1">
      <c r="A370" s="4"/>
      <c r="B370" s="4"/>
      <c r="C370" s="34"/>
      <c r="D370" s="4"/>
      <c r="E370" s="4"/>
      <c r="F370" s="4"/>
      <c r="G370" s="4"/>
      <c r="H370" s="4"/>
      <c r="I370" s="4"/>
      <c r="J370" s="4"/>
      <c r="K370" s="4"/>
      <c r="L370" s="4"/>
      <c r="M370" s="4"/>
      <c r="N370" s="4"/>
      <c r="P370" s="4"/>
      <c r="Q370" s="4"/>
      <c r="R370" s="4"/>
    </row>
    <row r="371" spans="1:18" ht="16.5" customHeight="1">
      <c r="A371" s="4"/>
      <c r="B371" s="4"/>
      <c r="C371" s="34"/>
      <c r="D371" s="4"/>
      <c r="E371" s="4"/>
      <c r="F371" s="4"/>
      <c r="G371" s="4"/>
      <c r="H371" s="4"/>
      <c r="I371" s="4"/>
      <c r="J371" s="4"/>
      <c r="K371" s="4"/>
      <c r="L371" s="4"/>
      <c r="M371" s="4"/>
      <c r="N371" s="4"/>
      <c r="P371" s="4"/>
      <c r="Q371" s="4"/>
      <c r="R371" s="4"/>
    </row>
    <row r="372" spans="1:18" ht="16.5" customHeight="1">
      <c r="A372" s="4"/>
      <c r="B372" s="4"/>
      <c r="C372" s="34"/>
      <c r="D372" s="4"/>
      <c r="E372" s="4"/>
      <c r="F372" s="4"/>
      <c r="G372" s="4"/>
      <c r="H372" s="4"/>
      <c r="I372" s="4"/>
      <c r="J372" s="4"/>
      <c r="K372" s="4"/>
      <c r="L372" s="4"/>
      <c r="M372" s="4"/>
      <c r="N372" s="4"/>
      <c r="P372" s="4"/>
      <c r="Q372" s="4"/>
      <c r="R372" s="4"/>
    </row>
    <row r="373" spans="1:18" ht="16.5" customHeight="1">
      <c r="A373" s="4"/>
      <c r="B373" s="4"/>
      <c r="C373" s="34"/>
      <c r="D373" s="4"/>
      <c r="E373" s="4"/>
      <c r="F373" s="4"/>
      <c r="G373" s="4"/>
      <c r="H373" s="4"/>
      <c r="I373" s="4"/>
      <c r="J373" s="4"/>
      <c r="K373" s="4"/>
      <c r="L373" s="4"/>
      <c r="M373" s="4"/>
      <c r="N373" s="4"/>
      <c r="P373" s="4"/>
      <c r="Q373" s="4"/>
      <c r="R373" s="4"/>
    </row>
    <row r="374" spans="1:18" ht="16.5" customHeight="1">
      <c r="A374" s="4"/>
      <c r="B374" s="4"/>
      <c r="C374" s="34"/>
      <c r="D374" s="4"/>
      <c r="E374" s="4"/>
      <c r="F374" s="4"/>
      <c r="G374" s="4"/>
      <c r="H374" s="4"/>
      <c r="I374" s="4"/>
      <c r="J374" s="4"/>
      <c r="K374" s="4"/>
      <c r="L374" s="4"/>
      <c r="M374" s="4"/>
      <c r="N374" s="4"/>
      <c r="P374" s="4"/>
      <c r="Q374" s="4"/>
      <c r="R374" s="4"/>
    </row>
    <row r="375" spans="1:18" ht="16.5" customHeight="1">
      <c r="A375" s="4"/>
      <c r="B375" s="4"/>
      <c r="C375" s="34"/>
      <c r="D375" s="4"/>
      <c r="E375" s="4"/>
      <c r="F375" s="4"/>
      <c r="G375" s="4"/>
      <c r="H375" s="4"/>
      <c r="I375" s="4"/>
      <c r="J375" s="4"/>
      <c r="K375" s="4"/>
      <c r="L375" s="4"/>
      <c r="M375" s="4"/>
      <c r="N375" s="4"/>
      <c r="P375" s="4"/>
      <c r="Q375" s="4"/>
      <c r="R375" s="4"/>
    </row>
    <row r="376" spans="1:18" ht="16.5" customHeight="1">
      <c r="A376" s="4"/>
      <c r="B376" s="4"/>
      <c r="C376" s="34"/>
      <c r="D376" s="4"/>
      <c r="E376" s="4"/>
      <c r="F376" s="4"/>
      <c r="G376" s="4"/>
      <c r="H376" s="4"/>
      <c r="I376" s="4"/>
      <c r="J376" s="4"/>
      <c r="K376" s="4"/>
      <c r="L376" s="4"/>
      <c r="M376" s="4"/>
      <c r="N376" s="4"/>
      <c r="P376" s="4"/>
      <c r="Q376" s="4"/>
      <c r="R376" s="4"/>
    </row>
    <row r="377" spans="1:18" ht="16.5" customHeight="1">
      <c r="A377" s="4"/>
      <c r="B377" s="4"/>
      <c r="C377" s="34"/>
      <c r="D377" s="4"/>
      <c r="E377" s="4"/>
      <c r="F377" s="4"/>
      <c r="G377" s="4"/>
      <c r="H377" s="4"/>
      <c r="I377" s="4"/>
      <c r="J377" s="4"/>
      <c r="K377" s="4"/>
      <c r="L377" s="4"/>
      <c r="M377" s="4"/>
      <c r="N377" s="4"/>
      <c r="P377" s="4"/>
      <c r="Q377" s="4"/>
      <c r="R377" s="4"/>
    </row>
    <row r="378" spans="1:18" ht="16.5" customHeight="1">
      <c r="A378" s="4"/>
      <c r="B378" s="4"/>
      <c r="C378" s="34"/>
      <c r="D378" s="4"/>
      <c r="E378" s="4"/>
      <c r="F378" s="4"/>
      <c r="G378" s="4"/>
      <c r="H378" s="4"/>
      <c r="I378" s="4"/>
      <c r="J378" s="4"/>
      <c r="K378" s="4"/>
      <c r="L378" s="4"/>
      <c r="M378" s="4"/>
      <c r="N378" s="4"/>
      <c r="P378" s="4"/>
      <c r="Q378" s="4"/>
      <c r="R378" s="4"/>
    </row>
    <row r="379" spans="1:18" ht="16.5" customHeight="1">
      <c r="A379" s="4"/>
      <c r="B379" s="4"/>
      <c r="C379" s="34"/>
      <c r="D379" s="4"/>
      <c r="E379" s="4"/>
      <c r="F379" s="4"/>
      <c r="G379" s="4"/>
      <c r="H379" s="4"/>
      <c r="I379" s="4"/>
      <c r="J379" s="4"/>
      <c r="K379" s="4"/>
      <c r="L379" s="4"/>
      <c r="M379" s="4"/>
      <c r="N379" s="4"/>
      <c r="P379" s="4"/>
      <c r="Q379" s="4"/>
      <c r="R379" s="4"/>
    </row>
    <row r="380" spans="1:18" ht="16.5" customHeight="1">
      <c r="A380" s="4"/>
      <c r="B380" s="4"/>
      <c r="C380" s="34"/>
      <c r="D380" s="4"/>
      <c r="E380" s="4"/>
      <c r="F380" s="4"/>
      <c r="G380" s="4"/>
      <c r="H380" s="4"/>
      <c r="I380" s="4"/>
      <c r="J380" s="4"/>
      <c r="K380" s="4"/>
      <c r="L380" s="4"/>
      <c r="M380" s="4"/>
      <c r="N380" s="4"/>
      <c r="P380" s="4"/>
      <c r="Q380" s="4"/>
      <c r="R380" s="4"/>
    </row>
    <row r="381" spans="1:18" ht="16.5" customHeight="1">
      <c r="A381" s="4"/>
      <c r="B381" s="4"/>
      <c r="C381" s="34"/>
      <c r="D381" s="4"/>
      <c r="E381" s="4"/>
      <c r="F381" s="4"/>
      <c r="G381" s="4"/>
      <c r="H381" s="4"/>
      <c r="I381" s="4"/>
      <c r="J381" s="4"/>
      <c r="K381" s="4"/>
      <c r="L381" s="4"/>
      <c r="M381" s="4"/>
      <c r="N381" s="4"/>
      <c r="P381" s="4"/>
      <c r="Q381" s="4"/>
      <c r="R381" s="4"/>
    </row>
    <row r="382" spans="1:18" ht="16.5" customHeight="1">
      <c r="A382" s="4"/>
      <c r="B382" s="4"/>
      <c r="C382" s="34"/>
      <c r="D382" s="4"/>
      <c r="E382" s="4"/>
      <c r="F382" s="4"/>
      <c r="G382" s="4"/>
      <c r="H382" s="4"/>
      <c r="I382" s="4"/>
      <c r="J382" s="4"/>
      <c r="K382" s="4"/>
      <c r="L382" s="4"/>
      <c r="M382" s="4"/>
      <c r="N382" s="4"/>
      <c r="P382" s="4"/>
      <c r="Q382" s="4"/>
      <c r="R382" s="4"/>
    </row>
    <row r="383" spans="1:18" ht="16.5" customHeight="1">
      <c r="A383" s="4"/>
      <c r="B383" s="4"/>
      <c r="C383" s="34"/>
      <c r="D383" s="4"/>
      <c r="E383" s="4"/>
      <c r="F383" s="4"/>
      <c r="G383" s="4"/>
      <c r="H383" s="4"/>
      <c r="I383" s="4"/>
      <c r="J383" s="4"/>
      <c r="K383" s="4"/>
      <c r="L383" s="4"/>
      <c r="M383" s="4"/>
      <c r="N383" s="4"/>
      <c r="P383" s="4"/>
      <c r="Q383" s="4"/>
      <c r="R383" s="4"/>
    </row>
    <row r="384" spans="1:18" ht="16.5" customHeight="1">
      <c r="A384" s="4"/>
      <c r="B384" s="4"/>
      <c r="C384" s="34"/>
      <c r="D384" s="4"/>
      <c r="E384" s="4"/>
      <c r="F384" s="4"/>
      <c r="G384" s="4"/>
      <c r="H384" s="4"/>
      <c r="I384" s="4"/>
      <c r="J384" s="4"/>
      <c r="K384" s="4"/>
      <c r="L384" s="4"/>
      <c r="M384" s="4"/>
      <c r="N384" s="4"/>
      <c r="P384" s="4"/>
      <c r="Q384" s="4"/>
      <c r="R384" s="4"/>
    </row>
    <row r="385" spans="1:18" ht="16.5" customHeight="1">
      <c r="A385" s="4"/>
      <c r="B385" s="4"/>
      <c r="C385" s="34"/>
      <c r="D385" s="4"/>
      <c r="E385" s="4"/>
      <c r="F385" s="4"/>
      <c r="G385" s="4"/>
      <c r="H385" s="4"/>
      <c r="I385" s="4"/>
      <c r="J385" s="4"/>
      <c r="K385" s="4"/>
      <c r="L385" s="4"/>
      <c r="M385" s="4"/>
      <c r="N385" s="4"/>
      <c r="P385" s="4"/>
      <c r="Q385" s="4"/>
      <c r="R385" s="4"/>
    </row>
    <row r="386" spans="1:18" ht="16.5" customHeight="1">
      <c r="A386" s="4"/>
      <c r="B386" s="4"/>
      <c r="C386" s="34"/>
      <c r="D386" s="4"/>
      <c r="E386" s="4"/>
      <c r="F386" s="4"/>
      <c r="G386" s="4"/>
      <c r="H386" s="4"/>
      <c r="I386" s="4"/>
      <c r="J386" s="4"/>
      <c r="K386" s="4"/>
      <c r="L386" s="4"/>
      <c r="M386" s="4"/>
      <c r="N386" s="4"/>
      <c r="P386" s="4"/>
      <c r="Q386" s="4"/>
      <c r="R386" s="4"/>
    </row>
    <row r="387" spans="1:18" ht="16.5" customHeight="1">
      <c r="A387" s="4"/>
      <c r="B387" s="4"/>
      <c r="C387" s="34"/>
      <c r="D387" s="4"/>
      <c r="E387" s="4"/>
      <c r="F387" s="4"/>
      <c r="G387" s="4"/>
      <c r="H387" s="4"/>
      <c r="I387" s="4"/>
      <c r="J387" s="4"/>
      <c r="K387" s="4"/>
      <c r="L387" s="4"/>
      <c r="M387" s="4"/>
      <c r="N387" s="4"/>
      <c r="P387" s="4"/>
      <c r="Q387" s="4"/>
      <c r="R387" s="4"/>
    </row>
    <row r="388" spans="1:18" ht="16.5" customHeight="1">
      <c r="A388" s="4"/>
      <c r="B388" s="4"/>
      <c r="C388" s="34"/>
      <c r="D388" s="4"/>
      <c r="E388" s="4"/>
      <c r="F388" s="4"/>
      <c r="G388" s="4"/>
      <c r="H388" s="4"/>
      <c r="I388" s="4"/>
      <c r="J388" s="4"/>
      <c r="K388" s="4"/>
      <c r="L388" s="4"/>
      <c r="M388" s="4"/>
      <c r="N388" s="4"/>
      <c r="P388" s="4"/>
      <c r="Q388" s="4"/>
      <c r="R388" s="4"/>
    </row>
    <row r="389" spans="1:18" ht="16.5" customHeight="1">
      <c r="A389" s="4"/>
      <c r="B389" s="4"/>
      <c r="C389" s="34"/>
      <c r="D389" s="4"/>
      <c r="E389" s="4"/>
      <c r="F389" s="4"/>
      <c r="G389" s="4"/>
      <c r="H389" s="4"/>
      <c r="I389" s="4"/>
      <c r="J389" s="4"/>
      <c r="K389" s="4"/>
      <c r="L389" s="4"/>
      <c r="M389" s="4"/>
      <c r="N389" s="4"/>
      <c r="P389" s="4"/>
      <c r="Q389" s="4"/>
      <c r="R389" s="4"/>
    </row>
    <row r="390" spans="1:18" ht="16.5" customHeight="1">
      <c r="A390" s="4"/>
      <c r="B390" s="4"/>
      <c r="C390" s="34"/>
      <c r="D390" s="4"/>
      <c r="E390" s="4"/>
      <c r="F390" s="4"/>
      <c r="G390" s="4"/>
      <c r="H390" s="4"/>
      <c r="I390" s="4"/>
      <c r="J390" s="4"/>
      <c r="K390" s="4"/>
      <c r="L390" s="4"/>
      <c r="M390" s="4"/>
      <c r="N390" s="4"/>
      <c r="P390" s="4"/>
      <c r="Q390" s="4"/>
      <c r="R390" s="4"/>
    </row>
    <row r="391" spans="1:18" ht="16.5" customHeight="1">
      <c r="A391" s="4"/>
      <c r="B391" s="4"/>
      <c r="C391" s="34"/>
      <c r="D391" s="4"/>
      <c r="E391" s="4"/>
      <c r="F391" s="4"/>
      <c r="G391" s="4"/>
      <c r="H391" s="4"/>
      <c r="I391" s="4"/>
      <c r="J391" s="4"/>
      <c r="K391" s="4"/>
      <c r="L391" s="4"/>
      <c r="M391" s="4"/>
      <c r="N391" s="4"/>
      <c r="P391" s="4"/>
      <c r="Q391" s="4"/>
      <c r="R391" s="4"/>
    </row>
    <row r="392" spans="1:18" ht="16.5" customHeight="1">
      <c r="A392" s="4"/>
      <c r="B392" s="4"/>
      <c r="C392" s="34"/>
      <c r="D392" s="4"/>
      <c r="E392" s="4"/>
      <c r="F392" s="4"/>
      <c r="G392" s="4"/>
      <c r="H392" s="4"/>
      <c r="I392" s="4"/>
      <c r="J392" s="4"/>
      <c r="K392" s="4"/>
      <c r="L392" s="4"/>
      <c r="M392" s="4"/>
      <c r="N392" s="4"/>
      <c r="P392" s="4"/>
      <c r="Q392" s="4"/>
      <c r="R392" s="4"/>
    </row>
    <row r="393" spans="1:18" ht="16.5" customHeight="1">
      <c r="A393" s="4"/>
      <c r="B393" s="4"/>
      <c r="C393" s="34"/>
      <c r="D393" s="4"/>
      <c r="E393" s="4"/>
      <c r="F393" s="4"/>
      <c r="G393" s="4"/>
      <c r="H393" s="4"/>
      <c r="I393" s="4"/>
      <c r="J393" s="4"/>
      <c r="K393" s="4"/>
      <c r="L393" s="4"/>
      <c r="M393" s="4"/>
      <c r="N393" s="4"/>
      <c r="P393" s="4"/>
      <c r="Q393" s="4"/>
      <c r="R393" s="4"/>
    </row>
    <row r="394" spans="1:18" ht="16.5" customHeight="1">
      <c r="A394" s="4"/>
      <c r="B394" s="4"/>
      <c r="C394" s="34"/>
      <c r="D394" s="4"/>
      <c r="E394" s="4"/>
      <c r="F394" s="4"/>
      <c r="G394" s="4"/>
      <c r="H394" s="4"/>
      <c r="I394" s="4"/>
      <c r="J394" s="4"/>
      <c r="K394" s="4"/>
      <c r="L394" s="4"/>
      <c r="M394" s="4"/>
      <c r="N394" s="4"/>
      <c r="P394" s="4"/>
      <c r="Q394" s="4"/>
      <c r="R394" s="4"/>
    </row>
    <row r="395" spans="1:18" ht="16.5" customHeight="1">
      <c r="A395" s="4"/>
      <c r="B395" s="4"/>
      <c r="C395" s="34"/>
      <c r="D395" s="4"/>
      <c r="E395" s="4"/>
      <c r="F395" s="4"/>
      <c r="G395" s="4"/>
      <c r="H395" s="4"/>
      <c r="I395" s="4"/>
      <c r="J395" s="4"/>
      <c r="K395" s="4"/>
      <c r="L395" s="4"/>
      <c r="M395" s="4"/>
      <c r="N395" s="4"/>
      <c r="P395" s="4"/>
      <c r="Q395" s="4"/>
      <c r="R395" s="4"/>
    </row>
    <row r="396" spans="1:18" ht="16.5" customHeight="1">
      <c r="A396" s="4"/>
      <c r="B396" s="4"/>
      <c r="C396" s="34"/>
      <c r="D396" s="4"/>
      <c r="E396" s="4"/>
      <c r="F396" s="4"/>
      <c r="G396" s="4"/>
      <c r="H396" s="4"/>
      <c r="I396" s="4"/>
      <c r="J396" s="4"/>
      <c r="K396" s="4"/>
      <c r="L396" s="4"/>
      <c r="M396" s="4"/>
      <c r="N396" s="4"/>
      <c r="P396" s="4"/>
      <c r="Q396" s="4"/>
      <c r="R396" s="4"/>
    </row>
    <row r="397" spans="1:18" ht="16.5" customHeight="1">
      <c r="A397" s="4"/>
      <c r="B397" s="4"/>
      <c r="C397" s="34"/>
      <c r="D397" s="4"/>
      <c r="E397" s="4"/>
      <c r="F397" s="4"/>
      <c r="G397" s="4"/>
      <c r="H397" s="4"/>
      <c r="I397" s="4"/>
      <c r="J397" s="4"/>
      <c r="K397" s="4"/>
      <c r="L397" s="4"/>
      <c r="M397" s="4"/>
      <c r="N397" s="4"/>
      <c r="P397" s="4"/>
      <c r="Q397" s="4"/>
      <c r="R397" s="4"/>
    </row>
    <row r="398" spans="1:18" ht="16.5" customHeight="1">
      <c r="A398" s="4"/>
      <c r="B398" s="4"/>
      <c r="C398" s="34"/>
      <c r="D398" s="4"/>
      <c r="E398" s="4"/>
      <c r="F398" s="4"/>
      <c r="G398" s="4"/>
      <c r="H398" s="4"/>
      <c r="I398" s="4"/>
      <c r="J398" s="4"/>
      <c r="K398" s="4"/>
      <c r="L398" s="4"/>
      <c r="M398" s="4"/>
      <c r="N398" s="4"/>
      <c r="P398" s="4"/>
      <c r="Q398" s="4"/>
      <c r="R398" s="4"/>
    </row>
    <row r="399" spans="1:18" ht="16.5" customHeight="1">
      <c r="A399" s="4"/>
      <c r="B399" s="4"/>
      <c r="C399" s="34"/>
      <c r="D399" s="4"/>
      <c r="E399" s="4"/>
      <c r="F399" s="4"/>
      <c r="G399" s="4"/>
      <c r="H399" s="4"/>
      <c r="I399" s="4"/>
      <c r="J399" s="4"/>
      <c r="K399" s="4"/>
      <c r="L399" s="4"/>
      <c r="M399" s="4"/>
      <c r="N399" s="4"/>
      <c r="P399" s="4"/>
      <c r="Q399" s="4"/>
      <c r="R399" s="4"/>
    </row>
    <row r="400" spans="1:18" ht="16.5" customHeight="1">
      <c r="A400" s="4"/>
      <c r="B400" s="4"/>
      <c r="C400" s="34"/>
      <c r="D400" s="4"/>
      <c r="E400" s="4"/>
      <c r="F400" s="4"/>
      <c r="G400" s="4"/>
      <c r="H400" s="4"/>
      <c r="I400" s="4"/>
      <c r="J400" s="4"/>
      <c r="K400" s="4"/>
      <c r="L400" s="4"/>
      <c r="M400" s="4"/>
      <c r="N400" s="4"/>
      <c r="P400" s="4"/>
      <c r="Q400" s="4"/>
      <c r="R400" s="4"/>
    </row>
    <row r="401" spans="1:18" ht="16.5" customHeight="1">
      <c r="A401" s="4"/>
      <c r="B401" s="4"/>
      <c r="C401" s="34"/>
      <c r="D401" s="4"/>
      <c r="E401" s="4"/>
      <c r="F401" s="4"/>
      <c r="G401" s="4"/>
      <c r="H401" s="4"/>
      <c r="I401" s="4"/>
      <c r="J401" s="4"/>
      <c r="K401" s="4"/>
      <c r="L401" s="4"/>
      <c r="M401" s="4"/>
      <c r="N401" s="4"/>
      <c r="P401" s="4"/>
      <c r="Q401" s="4"/>
      <c r="R401" s="4"/>
    </row>
    <row r="402" spans="1:18" ht="16.5" customHeight="1">
      <c r="A402" s="4"/>
      <c r="B402" s="4"/>
      <c r="C402" s="34"/>
      <c r="D402" s="4"/>
      <c r="E402" s="4"/>
      <c r="F402" s="4"/>
      <c r="G402" s="4"/>
      <c r="H402" s="4"/>
      <c r="I402" s="4"/>
      <c r="J402" s="4"/>
      <c r="K402" s="4"/>
      <c r="L402" s="4"/>
      <c r="M402" s="4"/>
      <c r="N402" s="4"/>
      <c r="P402" s="4"/>
      <c r="Q402" s="4"/>
      <c r="R402" s="4"/>
    </row>
    <row r="403" spans="1:18" ht="16.5" customHeight="1">
      <c r="A403" s="4"/>
      <c r="B403" s="4"/>
      <c r="C403" s="34"/>
      <c r="D403" s="4"/>
      <c r="E403" s="4"/>
      <c r="F403" s="4"/>
      <c r="G403" s="4"/>
      <c r="H403" s="4"/>
      <c r="I403" s="4"/>
      <c r="J403" s="4"/>
      <c r="K403" s="4"/>
      <c r="L403" s="4"/>
      <c r="M403" s="4"/>
      <c r="N403" s="4"/>
      <c r="P403" s="4"/>
      <c r="Q403" s="4"/>
      <c r="R403" s="4"/>
    </row>
    <row r="404" spans="1:18" ht="16.5" customHeight="1">
      <c r="A404" s="4"/>
      <c r="B404" s="4"/>
      <c r="C404" s="34"/>
      <c r="D404" s="4"/>
      <c r="E404" s="4"/>
      <c r="F404" s="4"/>
      <c r="G404" s="4"/>
      <c r="H404" s="4"/>
      <c r="I404" s="4"/>
      <c r="J404" s="4"/>
      <c r="K404" s="4"/>
      <c r="L404" s="4"/>
      <c r="M404" s="4"/>
      <c r="N404" s="4"/>
      <c r="P404" s="4"/>
      <c r="Q404" s="4"/>
      <c r="R404" s="4"/>
    </row>
    <row r="405" spans="1:18" ht="16.5" customHeight="1">
      <c r="A405" s="4"/>
      <c r="B405" s="4"/>
      <c r="C405" s="34"/>
      <c r="D405" s="4"/>
      <c r="E405" s="4"/>
      <c r="F405" s="4"/>
      <c r="G405" s="4"/>
      <c r="H405" s="4"/>
      <c r="I405" s="4"/>
      <c r="J405" s="4"/>
      <c r="K405" s="4"/>
      <c r="L405" s="4"/>
      <c r="M405" s="4"/>
      <c r="N405" s="4"/>
      <c r="P405" s="4"/>
      <c r="Q405" s="4"/>
      <c r="R405" s="4"/>
    </row>
    <row r="406" spans="1:18" ht="16.5" customHeight="1">
      <c r="A406" s="4"/>
      <c r="B406" s="4"/>
      <c r="C406" s="34"/>
      <c r="D406" s="4"/>
      <c r="E406" s="4"/>
      <c r="F406" s="4"/>
      <c r="G406" s="4"/>
      <c r="H406" s="4"/>
      <c r="I406" s="4"/>
      <c r="J406" s="4"/>
      <c r="K406" s="4"/>
      <c r="L406" s="4"/>
      <c r="M406" s="4"/>
      <c r="N406" s="4"/>
      <c r="P406" s="4"/>
      <c r="Q406" s="4"/>
      <c r="R406" s="4"/>
    </row>
    <row r="407" spans="1:18" ht="16.5" customHeight="1">
      <c r="A407" s="4"/>
      <c r="B407" s="4"/>
      <c r="C407" s="34"/>
      <c r="D407" s="4"/>
      <c r="E407" s="4"/>
      <c r="F407" s="4"/>
      <c r="G407" s="4"/>
      <c r="H407" s="4"/>
      <c r="I407" s="4"/>
      <c r="J407" s="4"/>
      <c r="K407" s="4"/>
      <c r="L407" s="4"/>
      <c r="M407" s="4"/>
      <c r="N407" s="4"/>
      <c r="P407" s="4"/>
      <c r="Q407" s="4"/>
      <c r="R407" s="4"/>
    </row>
    <row r="408" spans="1:18" ht="16.5" customHeight="1">
      <c r="A408" s="4"/>
      <c r="B408" s="4"/>
      <c r="C408" s="34"/>
      <c r="D408" s="4"/>
      <c r="E408" s="4"/>
      <c r="F408" s="4"/>
      <c r="G408" s="4"/>
      <c r="H408" s="4"/>
      <c r="I408" s="4"/>
      <c r="J408" s="4"/>
      <c r="K408" s="4"/>
      <c r="L408" s="4"/>
      <c r="M408" s="4"/>
      <c r="N408" s="4"/>
      <c r="P408" s="4"/>
      <c r="Q408" s="4"/>
      <c r="R408" s="4"/>
    </row>
    <row r="409" spans="1:18" ht="16.5" customHeight="1">
      <c r="A409" s="4"/>
      <c r="B409" s="4"/>
      <c r="C409" s="34"/>
      <c r="D409" s="4"/>
      <c r="E409" s="4"/>
      <c r="F409" s="4"/>
      <c r="G409" s="4"/>
      <c r="H409" s="4"/>
      <c r="I409" s="4"/>
      <c r="J409" s="4"/>
      <c r="K409" s="4"/>
      <c r="L409" s="4"/>
      <c r="M409" s="4"/>
      <c r="N409" s="4"/>
      <c r="P409" s="4"/>
      <c r="Q409" s="4"/>
      <c r="R409" s="4"/>
    </row>
    <row r="410" spans="1:18" ht="16.5" customHeight="1">
      <c r="A410" s="4"/>
      <c r="B410" s="4"/>
      <c r="C410" s="34"/>
      <c r="D410" s="4"/>
      <c r="E410" s="4"/>
      <c r="F410" s="4"/>
      <c r="G410" s="4"/>
      <c r="H410" s="4"/>
      <c r="I410" s="4"/>
      <c r="J410" s="4"/>
      <c r="K410" s="4"/>
      <c r="L410" s="4"/>
      <c r="M410" s="4"/>
      <c r="N410" s="4"/>
      <c r="P410" s="4"/>
      <c r="Q410" s="4"/>
      <c r="R410" s="4"/>
    </row>
    <row r="411" spans="1:18" ht="16.5" customHeight="1">
      <c r="A411" s="4"/>
      <c r="B411" s="4"/>
      <c r="C411" s="34"/>
      <c r="D411" s="4"/>
      <c r="E411" s="4"/>
      <c r="F411" s="4"/>
      <c r="G411" s="4"/>
      <c r="H411" s="4"/>
      <c r="I411" s="4"/>
      <c r="J411" s="4"/>
      <c r="K411" s="4"/>
      <c r="L411" s="4"/>
      <c r="M411" s="4"/>
      <c r="N411" s="4"/>
      <c r="P411" s="4"/>
      <c r="Q411" s="4"/>
      <c r="R411" s="4"/>
    </row>
    <row r="412" spans="1:18" ht="16.5" customHeight="1">
      <c r="A412" s="4"/>
      <c r="B412" s="4"/>
      <c r="C412" s="34"/>
      <c r="D412" s="4"/>
      <c r="E412" s="4"/>
      <c r="F412" s="4"/>
      <c r="G412" s="4"/>
      <c r="H412" s="4"/>
      <c r="I412" s="4"/>
      <c r="J412" s="4"/>
      <c r="K412" s="4"/>
      <c r="L412" s="4"/>
      <c r="M412" s="4"/>
      <c r="N412" s="4"/>
      <c r="P412" s="4"/>
      <c r="Q412" s="4"/>
      <c r="R412" s="4"/>
    </row>
    <row r="413" spans="1:18" ht="16.5" customHeight="1">
      <c r="A413" s="4"/>
      <c r="B413" s="4"/>
      <c r="C413" s="34"/>
      <c r="D413" s="4"/>
      <c r="E413" s="4"/>
      <c r="F413" s="4"/>
      <c r="G413" s="4"/>
      <c r="H413" s="4"/>
      <c r="I413" s="4"/>
      <c r="J413" s="4"/>
      <c r="K413" s="4"/>
      <c r="L413" s="4"/>
      <c r="M413" s="4"/>
      <c r="N413" s="4"/>
      <c r="P413" s="4"/>
      <c r="Q413" s="4"/>
      <c r="R413" s="4"/>
    </row>
    <row r="414" spans="1:18" ht="16.5" customHeight="1">
      <c r="A414" s="4"/>
      <c r="B414" s="4"/>
      <c r="C414" s="34"/>
      <c r="D414" s="4"/>
      <c r="E414" s="4"/>
      <c r="F414" s="4"/>
      <c r="G414" s="4"/>
      <c r="H414" s="4"/>
      <c r="I414" s="4"/>
      <c r="J414" s="4"/>
      <c r="K414" s="4"/>
      <c r="L414" s="4"/>
      <c r="M414" s="4"/>
      <c r="N414" s="4"/>
      <c r="P414" s="4"/>
      <c r="Q414" s="4"/>
      <c r="R414" s="4"/>
    </row>
    <row r="415" spans="1:18" ht="16.5" customHeight="1">
      <c r="A415" s="4"/>
      <c r="B415" s="4"/>
      <c r="C415" s="34"/>
      <c r="D415" s="4"/>
      <c r="E415" s="4"/>
      <c r="F415" s="4"/>
      <c r="G415" s="4"/>
      <c r="H415" s="4"/>
      <c r="I415" s="4"/>
      <c r="J415" s="4"/>
      <c r="K415" s="4"/>
      <c r="L415" s="4"/>
      <c r="M415" s="4"/>
      <c r="N415" s="4"/>
      <c r="P415" s="4"/>
      <c r="Q415" s="4"/>
      <c r="R415" s="4"/>
    </row>
    <row r="416" spans="1:18" ht="16.5" customHeight="1">
      <c r="A416" s="4"/>
      <c r="B416" s="4"/>
      <c r="C416" s="34"/>
      <c r="D416" s="4"/>
      <c r="E416" s="4"/>
      <c r="F416" s="4"/>
      <c r="G416" s="4"/>
      <c r="H416" s="4"/>
      <c r="I416" s="4"/>
      <c r="J416" s="4"/>
      <c r="K416" s="4"/>
      <c r="L416" s="4"/>
      <c r="M416" s="4"/>
      <c r="N416" s="4"/>
      <c r="P416" s="4"/>
      <c r="Q416" s="4"/>
      <c r="R416" s="4"/>
    </row>
    <row r="417" spans="1:18" ht="16.5" customHeight="1">
      <c r="A417" s="4"/>
      <c r="B417" s="4"/>
      <c r="C417" s="34"/>
      <c r="D417" s="4"/>
      <c r="E417" s="4"/>
      <c r="F417" s="4"/>
      <c r="G417" s="4"/>
      <c r="H417" s="4"/>
      <c r="I417" s="4"/>
      <c r="J417" s="4"/>
      <c r="K417" s="4"/>
      <c r="L417" s="4"/>
      <c r="M417" s="4"/>
      <c r="N417" s="4"/>
      <c r="P417" s="4"/>
      <c r="Q417" s="4"/>
      <c r="R417" s="4"/>
    </row>
    <row r="418" spans="1:18" ht="16.5" customHeight="1">
      <c r="A418" s="4"/>
      <c r="B418" s="4"/>
      <c r="C418" s="34"/>
      <c r="D418" s="4"/>
      <c r="E418" s="4"/>
      <c r="F418" s="4"/>
      <c r="G418" s="4"/>
      <c r="H418" s="4"/>
      <c r="I418" s="4"/>
      <c r="J418" s="4"/>
      <c r="K418" s="4"/>
      <c r="L418" s="4"/>
      <c r="M418" s="4"/>
      <c r="N418" s="4"/>
      <c r="P418" s="4"/>
      <c r="Q418" s="4"/>
      <c r="R418" s="4"/>
    </row>
    <row r="419" spans="1:18" ht="16.5" customHeight="1">
      <c r="A419" s="4"/>
      <c r="B419" s="4"/>
      <c r="C419" s="34"/>
      <c r="D419" s="4"/>
      <c r="E419" s="4"/>
      <c r="F419" s="4"/>
      <c r="G419" s="4"/>
      <c r="H419" s="4"/>
      <c r="I419" s="4"/>
      <c r="J419" s="4"/>
      <c r="K419" s="4"/>
      <c r="L419" s="4"/>
      <c r="M419" s="4"/>
      <c r="N419" s="4"/>
      <c r="P419" s="4"/>
      <c r="Q419" s="4"/>
      <c r="R419" s="4"/>
    </row>
    <row r="420" spans="1:18" ht="16.5" customHeight="1">
      <c r="A420" s="4"/>
      <c r="B420" s="4"/>
      <c r="C420" s="34"/>
      <c r="D420" s="4"/>
      <c r="E420" s="4"/>
      <c r="F420" s="4"/>
      <c r="G420" s="4"/>
      <c r="H420" s="4"/>
      <c r="I420" s="4"/>
      <c r="J420" s="4"/>
      <c r="K420" s="4"/>
      <c r="L420" s="4"/>
      <c r="M420" s="4"/>
      <c r="N420" s="4"/>
      <c r="P420" s="4"/>
      <c r="Q420" s="4"/>
      <c r="R420" s="4"/>
    </row>
    <row r="421" spans="1:18" ht="16.5" customHeight="1">
      <c r="A421" s="4"/>
      <c r="B421" s="4"/>
      <c r="C421" s="34"/>
      <c r="D421" s="4"/>
      <c r="E421" s="4"/>
      <c r="F421" s="4"/>
      <c r="G421" s="4"/>
      <c r="H421" s="4"/>
      <c r="I421" s="4"/>
      <c r="J421" s="4"/>
      <c r="K421" s="4"/>
      <c r="L421" s="4"/>
      <c r="M421" s="4"/>
      <c r="N421" s="4"/>
      <c r="P421" s="4"/>
      <c r="Q421" s="4"/>
      <c r="R421" s="4"/>
    </row>
    <row r="422" spans="1:18" ht="16.5" customHeight="1">
      <c r="A422" s="4"/>
      <c r="B422" s="4"/>
      <c r="C422" s="34"/>
      <c r="D422" s="4"/>
      <c r="E422" s="4"/>
      <c r="F422" s="4"/>
      <c r="G422" s="4"/>
      <c r="H422" s="4"/>
      <c r="I422" s="4"/>
      <c r="J422" s="4"/>
      <c r="K422" s="4"/>
      <c r="L422" s="4"/>
      <c r="M422" s="4"/>
      <c r="N422" s="4"/>
      <c r="P422" s="4"/>
      <c r="Q422" s="4"/>
      <c r="R422" s="4"/>
    </row>
    <row r="423" spans="1:18" ht="16.5" customHeight="1">
      <c r="A423" s="4"/>
      <c r="B423" s="4"/>
      <c r="C423" s="34"/>
      <c r="D423" s="4"/>
      <c r="E423" s="4"/>
      <c r="F423" s="4"/>
      <c r="G423" s="4"/>
      <c r="H423" s="4"/>
      <c r="I423" s="4"/>
      <c r="J423" s="4"/>
      <c r="K423" s="4"/>
      <c r="L423" s="4"/>
      <c r="M423" s="4"/>
      <c r="N423" s="4"/>
      <c r="P423" s="4"/>
      <c r="Q423" s="4"/>
      <c r="R423" s="4"/>
    </row>
    <row r="424" spans="1:18" ht="16.5" customHeight="1">
      <c r="A424" s="4"/>
      <c r="B424" s="4"/>
      <c r="C424" s="34"/>
      <c r="D424" s="4"/>
      <c r="E424" s="4"/>
      <c r="F424" s="4"/>
      <c r="G424" s="4"/>
      <c r="H424" s="4"/>
      <c r="I424" s="4"/>
      <c r="J424" s="4"/>
      <c r="K424" s="4"/>
      <c r="L424" s="4"/>
      <c r="M424" s="4"/>
      <c r="N424" s="4"/>
      <c r="P424" s="4"/>
      <c r="Q424" s="4"/>
      <c r="R424" s="4"/>
    </row>
    <row r="425" spans="1:18" ht="16.5" customHeight="1">
      <c r="A425" s="4"/>
      <c r="B425" s="4"/>
      <c r="C425" s="34"/>
      <c r="D425" s="4"/>
      <c r="E425" s="4"/>
      <c r="F425" s="4"/>
      <c r="G425" s="4"/>
      <c r="H425" s="4"/>
      <c r="I425" s="4"/>
      <c r="J425" s="4"/>
      <c r="K425" s="4"/>
      <c r="L425" s="4"/>
      <c r="M425" s="4"/>
      <c r="N425" s="4"/>
      <c r="P425" s="4"/>
      <c r="Q425" s="4"/>
      <c r="R425" s="4"/>
    </row>
    <row r="426" spans="1:18" ht="16.5" customHeight="1">
      <c r="A426" s="4"/>
      <c r="B426" s="4"/>
      <c r="C426" s="34"/>
      <c r="D426" s="4"/>
      <c r="E426" s="4"/>
      <c r="F426" s="4"/>
      <c r="G426" s="4"/>
      <c r="H426" s="4"/>
      <c r="I426" s="4"/>
      <c r="J426" s="4"/>
      <c r="K426" s="4"/>
      <c r="L426" s="4"/>
      <c r="M426" s="4"/>
      <c r="N426" s="4"/>
      <c r="P426" s="4"/>
      <c r="Q426" s="4"/>
      <c r="R426" s="4"/>
    </row>
    <row r="427" spans="1:18" ht="16.5" customHeight="1">
      <c r="A427" s="4"/>
      <c r="B427" s="4"/>
      <c r="C427" s="34"/>
      <c r="D427" s="4"/>
      <c r="E427" s="4"/>
      <c r="F427" s="4"/>
      <c r="G427" s="4"/>
      <c r="H427" s="4"/>
      <c r="I427" s="4"/>
      <c r="J427" s="4"/>
      <c r="K427" s="4"/>
      <c r="L427" s="4"/>
      <c r="M427" s="4"/>
      <c r="N427" s="4"/>
      <c r="P427" s="4"/>
      <c r="Q427" s="4"/>
      <c r="R427" s="4"/>
    </row>
    <row r="428" spans="1:18" ht="16.5" customHeight="1">
      <c r="A428" s="4"/>
      <c r="B428" s="4"/>
      <c r="C428" s="34"/>
      <c r="D428" s="4"/>
      <c r="E428" s="4"/>
      <c r="F428" s="4"/>
      <c r="G428" s="4"/>
      <c r="H428" s="4"/>
      <c r="I428" s="4"/>
      <c r="J428" s="4"/>
      <c r="K428" s="4"/>
      <c r="L428" s="4"/>
      <c r="M428" s="4"/>
      <c r="N428" s="4"/>
      <c r="P428" s="4"/>
      <c r="Q428" s="4"/>
      <c r="R428" s="4"/>
    </row>
    <row r="429" spans="1:18" ht="16.5" customHeight="1">
      <c r="A429" s="4"/>
      <c r="B429" s="4"/>
      <c r="C429" s="34"/>
      <c r="D429" s="4"/>
      <c r="E429" s="4"/>
      <c r="F429" s="4"/>
      <c r="G429" s="4"/>
      <c r="H429" s="4"/>
      <c r="I429" s="4"/>
      <c r="J429" s="4"/>
      <c r="K429" s="4"/>
      <c r="L429" s="4"/>
      <c r="M429" s="4"/>
      <c r="N429" s="4"/>
      <c r="P429" s="4"/>
      <c r="Q429" s="4"/>
      <c r="R429" s="4"/>
    </row>
    <row r="430" spans="1:18" ht="16.5" customHeight="1">
      <c r="A430" s="4"/>
      <c r="B430" s="4"/>
      <c r="C430" s="34"/>
      <c r="D430" s="4"/>
      <c r="E430" s="4"/>
      <c r="F430" s="4"/>
      <c r="G430" s="4"/>
      <c r="H430" s="4"/>
      <c r="I430" s="4"/>
      <c r="J430" s="4"/>
      <c r="K430" s="4"/>
      <c r="L430" s="4"/>
      <c r="M430" s="4"/>
      <c r="N430" s="4"/>
      <c r="P430" s="4"/>
      <c r="Q430" s="4"/>
      <c r="R430" s="4"/>
    </row>
    <row r="431" spans="1:18" ht="16.5" customHeight="1">
      <c r="A431" s="4"/>
      <c r="B431" s="4"/>
      <c r="C431" s="34"/>
      <c r="D431" s="4"/>
      <c r="E431" s="4"/>
      <c r="F431" s="4"/>
      <c r="G431" s="4"/>
      <c r="H431" s="4"/>
      <c r="I431" s="4"/>
      <c r="J431" s="4"/>
      <c r="K431" s="4"/>
      <c r="L431" s="4"/>
      <c r="M431" s="4"/>
      <c r="N431" s="4"/>
      <c r="P431" s="4"/>
      <c r="Q431" s="4"/>
      <c r="R431" s="4"/>
    </row>
    <row r="432" spans="1:18" ht="16.5" customHeight="1">
      <c r="A432" s="4"/>
      <c r="B432" s="4"/>
      <c r="C432" s="34"/>
      <c r="D432" s="4"/>
      <c r="E432" s="4"/>
      <c r="F432" s="4"/>
      <c r="G432" s="4"/>
      <c r="H432" s="4"/>
      <c r="I432" s="4"/>
      <c r="J432" s="4"/>
      <c r="K432" s="4"/>
      <c r="L432" s="4"/>
      <c r="M432" s="4"/>
      <c r="N432" s="4"/>
      <c r="P432" s="4"/>
      <c r="Q432" s="4"/>
      <c r="R432" s="4"/>
    </row>
    <row r="433" spans="1:18" ht="16.5" customHeight="1">
      <c r="A433" s="4"/>
      <c r="B433" s="4"/>
      <c r="C433" s="34"/>
      <c r="D433" s="4"/>
      <c r="E433" s="4"/>
      <c r="F433" s="4"/>
      <c r="G433" s="4"/>
      <c r="H433" s="4"/>
      <c r="I433" s="4"/>
      <c r="J433" s="4"/>
      <c r="K433" s="4"/>
      <c r="L433" s="4"/>
      <c r="M433" s="4"/>
      <c r="N433" s="4"/>
      <c r="P433" s="4"/>
      <c r="Q433" s="4"/>
      <c r="R433" s="4"/>
    </row>
    <row r="434" spans="1:18" ht="16.5" customHeight="1">
      <c r="A434" s="4"/>
      <c r="B434" s="4"/>
      <c r="C434" s="34"/>
      <c r="D434" s="4"/>
      <c r="E434" s="4"/>
      <c r="F434" s="4"/>
      <c r="G434" s="4"/>
      <c r="H434" s="4"/>
      <c r="I434" s="4"/>
      <c r="J434" s="4"/>
      <c r="K434" s="4"/>
      <c r="L434" s="4"/>
      <c r="M434" s="4"/>
      <c r="N434" s="4"/>
      <c r="P434" s="4"/>
      <c r="Q434" s="4"/>
      <c r="R434" s="4"/>
    </row>
    <row r="435" spans="1:18" ht="16.5" customHeight="1">
      <c r="A435" s="4"/>
      <c r="B435" s="4"/>
      <c r="C435" s="34"/>
      <c r="D435" s="4"/>
      <c r="E435" s="4"/>
      <c r="F435" s="4"/>
      <c r="G435" s="4"/>
      <c r="H435" s="4"/>
      <c r="I435" s="4"/>
      <c r="J435" s="4"/>
      <c r="K435" s="4"/>
      <c r="L435" s="4"/>
      <c r="M435" s="4"/>
      <c r="N435" s="4"/>
      <c r="P435" s="4"/>
      <c r="Q435" s="4"/>
      <c r="R435" s="4"/>
    </row>
    <row r="436" spans="1:18" ht="16.5" customHeight="1">
      <c r="A436" s="4"/>
      <c r="B436" s="4"/>
      <c r="C436" s="34"/>
      <c r="D436" s="4"/>
      <c r="E436" s="4"/>
      <c r="F436" s="4"/>
      <c r="G436" s="4"/>
      <c r="H436" s="4"/>
      <c r="I436" s="4"/>
      <c r="J436" s="4"/>
      <c r="K436" s="4"/>
      <c r="L436" s="4"/>
      <c r="M436" s="4"/>
      <c r="N436" s="4"/>
      <c r="P436" s="4"/>
      <c r="Q436" s="4"/>
      <c r="R436" s="4"/>
    </row>
    <row r="437" spans="1:18" ht="16.5" customHeight="1">
      <c r="A437" s="4"/>
      <c r="B437" s="4"/>
      <c r="C437" s="34"/>
      <c r="D437" s="4"/>
      <c r="E437" s="4"/>
      <c r="F437" s="4"/>
      <c r="G437" s="4"/>
      <c r="H437" s="4"/>
      <c r="I437" s="4"/>
      <c r="J437" s="4"/>
      <c r="K437" s="4"/>
      <c r="L437" s="4"/>
      <c r="M437" s="4"/>
      <c r="N437" s="4"/>
      <c r="P437" s="4"/>
      <c r="Q437" s="4"/>
      <c r="R437" s="4"/>
    </row>
    <row r="438" spans="1:18" ht="16.5" customHeight="1">
      <c r="A438" s="4"/>
      <c r="B438" s="4"/>
      <c r="C438" s="34"/>
      <c r="D438" s="4"/>
      <c r="E438" s="4"/>
      <c r="F438" s="4"/>
      <c r="G438" s="4"/>
      <c r="H438" s="4"/>
      <c r="I438" s="4"/>
      <c r="J438" s="4"/>
      <c r="K438" s="4"/>
      <c r="L438" s="4"/>
      <c r="M438" s="4"/>
      <c r="N438" s="4"/>
      <c r="P438" s="4"/>
      <c r="Q438" s="4"/>
      <c r="R438" s="4"/>
    </row>
    <row r="439" spans="1:18" ht="16.5" customHeight="1">
      <c r="A439" s="4"/>
      <c r="B439" s="4"/>
      <c r="C439" s="34"/>
      <c r="D439" s="4"/>
      <c r="E439" s="4"/>
      <c r="F439" s="4"/>
      <c r="G439" s="4"/>
      <c r="H439" s="4"/>
      <c r="I439" s="4"/>
      <c r="J439" s="4"/>
      <c r="K439" s="4"/>
      <c r="L439" s="4"/>
      <c r="M439" s="4"/>
      <c r="N439" s="4"/>
      <c r="P439" s="4"/>
      <c r="Q439" s="4"/>
      <c r="R439" s="4"/>
    </row>
    <row r="440" spans="1:18" ht="16.5" customHeight="1">
      <c r="A440" s="4"/>
      <c r="B440" s="4"/>
      <c r="C440" s="34"/>
      <c r="D440" s="4"/>
      <c r="E440" s="4"/>
      <c r="F440" s="4"/>
      <c r="G440" s="4"/>
      <c r="H440" s="4"/>
      <c r="I440" s="4"/>
      <c r="J440" s="4"/>
      <c r="K440" s="4"/>
      <c r="L440" s="4"/>
      <c r="M440" s="4"/>
      <c r="N440" s="4"/>
      <c r="P440" s="4"/>
      <c r="Q440" s="4"/>
      <c r="R440" s="4"/>
    </row>
    <row r="441" spans="1:18" ht="16.5" customHeight="1">
      <c r="A441" s="4"/>
      <c r="B441" s="4"/>
      <c r="C441" s="34"/>
      <c r="D441" s="4"/>
      <c r="E441" s="4"/>
      <c r="F441" s="4"/>
      <c r="G441" s="4"/>
      <c r="H441" s="4"/>
      <c r="I441" s="4"/>
      <c r="J441" s="4"/>
      <c r="K441" s="4"/>
      <c r="L441" s="4"/>
      <c r="M441" s="4"/>
      <c r="N441" s="4"/>
      <c r="P441" s="4"/>
      <c r="Q441" s="4"/>
      <c r="R441" s="4"/>
    </row>
    <row r="442" spans="1:18" ht="16.5" customHeight="1">
      <c r="A442" s="4"/>
      <c r="B442" s="4"/>
      <c r="C442" s="34"/>
      <c r="D442" s="4"/>
      <c r="E442" s="4"/>
      <c r="F442" s="4"/>
      <c r="G442" s="4"/>
      <c r="H442" s="4"/>
      <c r="I442" s="4"/>
      <c r="J442" s="4"/>
      <c r="K442" s="4"/>
      <c r="L442" s="4"/>
      <c r="M442" s="4"/>
      <c r="N442" s="4"/>
      <c r="P442" s="4"/>
      <c r="Q442" s="4"/>
      <c r="R442" s="4"/>
    </row>
    <row r="443" spans="1:18" ht="16.5" customHeight="1">
      <c r="A443" s="4"/>
      <c r="B443" s="4"/>
      <c r="C443" s="34"/>
      <c r="D443" s="4"/>
      <c r="E443" s="4"/>
      <c r="F443" s="4"/>
      <c r="G443" s="4"/>
      <c r="H443" s="4"/>
      <c r="I443" s="4"/>
      <c r="J443" s="4"/>
      <c r="K443" s="4"/>
      <c r="L443" s="4"/>
      <c r="M443" s="4"/>
      <c r="N443" s="4"/>
      <c r="P443" s="4"/>
      <c r="Q443" s="4"/>
      <c r="R443" s="4"/>
    </row>
    <row r="444" spans="1:18" ht="16.5" customHeight="1">
      <c r="A444" s="4"/>
      <c r="B444" s="4"/>
      <c r="C444" s="34"/>
      <c r="D444" s="4"/>
      <c r="E444" s="4"/>
      <c r="F444" s="4"/>
      <c r="G444" s="4"/>
      <c r="H444" s="4"/>
      <c r="I444" s="4"/>
      <c r="J444" s="4"/>
      <c r="K444" s="4"/>
      <c r="L444" s="4"/>
      <c r="M444" s="4"/>
      <c r="N444" s="4"/>
      <c r="P444" s="4"/>
      <c r="Q444" s="4"/>
      <c r="R444" s="4"/>
    </row>
    <row r="445" spans="1:18" ht="16.5" customHeight="1">
      <c r="A445" s="4"/>
      <c r="B445" s="4"/>
      <c r="C445" s="34"/>
      <c r="D445" s="4"/>
      <c r="E445" s="4"/>
      <c r="F445" s="4"/>
      <c r="G445" s="4"/>
      <c r="H445" s="4"/>
      <c r="I445" s="4"/>
      <c r="J445" s="4"/>
      <c r="K445" s="4"/>
      <c r="L445" s="4"/>
      <c r="M445" s="4"/>
      <c r="N445" s="4"/>
      <c r="P445" s="4"/>
      <c r="Q445" s="4"/>
      <c r="R445" s="4"/>
    </row>
    <row r="446" spans="1:18" ht="16.5" customHeight="1">
      <c r="A446" s="4"/>
      <c r="B446" s="4"/>
      <c r="C446" s="34"/>
      <c r="D446" s="4"/>
      <c r="E446" s="4"/>
      <c r="F446" s="4"/>
      <c r="G446" s="4"/>
      <c r="H446" s="4"/>
      <c r="I446" s="4"/>
      <c r="J446" s="4"/>
      <c r="K446" s="4"/>
      <c r="L446" s="4"/>
      <c r="M446" s="4"/>
      <c r="N446" s="4"/>
      <c r="P446" s="4"/>
      <c r="Q446" s="4"/>
      <c r="R446" s="4"/>
    </row>
    <row r="447" spans="1:18" ht="16.5" customHeight="1">
      <c r="A447" s="4"/>
      <c r="B447" s="4"/>
      <c r="C447" s="34"/>
      <c r="D447" s="4"/>
      <c r="E447" s="4"/>
      <c r="F447" s="4"/>
      <c r="G447" s="4"/>
      <c r="H447" s="4"/>
      <c r="I447" s="4"/>
      <c r="J447" s="4"/>
      <c r="K447" s="4"/>
      <c r="L447" s="4"/>
      <c r="M447" s="4"/>
      <c r="N447" s="4"/>
      <c r="P447" s="4"/>
      <c r="Q447" s="4"/>
      <c r="R447" s="4"/>
    </row>
    <row r="448" spans="1:18" ht="16.5" customHeight="1">
      <c r="A448" s="4"/>
      <c r="B448" s="4"/>
      <c r="C448" s="34"/>
      <c r="D448" s="4"/>
      <c r="E448" s="4"/>
      <c r="F448" s="4"/>
      <c r="G448" s="4"/>
      <c r="H448" s="4"/>
      <c r="I448" s="4"/>
      <c r="J448" s="4"/>
      <c r="K448" s="4"/>
      <c r="L448" s="4"/>
      <c r="M448" s="4"/>
      <c r="N448" s="4"/>
      <c r="P448" s="4"/>
      <c r="Q448" s="4"/>
      <c r="R448" s="4"/>
    </row>
    <row r="449" spans="1:18" ht="16.5" customHeight="1">
      <c r="A449" s="4"/>
      <c r="B449" s="4"/>
      <c r="C449" s="34"/>
      <c r="D449" s="4"/>
      <c r="E449" s="4"/>
      <c r="F449" s="4"/>
      <c r="G449" s="4"/>
      <c r="H449" s="4"/>
      <c r="I449" s="4"/>
      <c r="J449" s="4"/>
      <c r="K449" s="4"/>
      <c r="L449" s="4"/>
      <c r="M449" s="4"/>
      <c r="N449" s="4"/>
      <c r="P449" s="4"/>
      <c r="Q449" s="4"/>
      <c r="R449" s="4"/>
    </row>
    <row r="450" spans="1:18" ht="16.5" customHeight="1">
      <c r="A450" s="4"/>
      <c r="B450" s="4"/>
      <c r="C450" s="34"/>
      <c r="D450" s="4"/>
      <c r="E450" s="4"/>
      <c r="F450" s="4"/>
      <c r="G450" s="4"/>
      <c r="H450" s="4"/>
      <c r="I450" s="4"/>
      <c r="J450" s="4"/>
      <c r="K450" s="4"/>
      <c r="L450" s="4"/>
      <c r="M450" s="4"/>
      <c r="N450" s="4"/>
      <c r="P450" s="4"/>
      <c r="Q450" s="4"/>
      <c r="R450" s="4"/>
    </row>
    <row r="451" spans="1:18" ht="16.5" customHeight="1">
      <c r="A451" s="4"/>
      <c r="B451" s="4"/>
      <c r="C451" s="34"/>
      <c r="D451" s="4"/>
      <c r="E451" s="4"/>
      <c r="F451" s="4"/>
      <c r="G451" s="4"/>
      <c r="H451" s="4"/>
      <c r="I451" s="4"/>
      <c r="J451" s="4"/>
      <c r="K451" s="4"/>
      <c r="L451" s="4"/>
      <c r="M451" s="4"/>
      <c r="N451" s="4"/>
      <c r="P451" s="4"/>
      <c r="Q451" s="4"/>
      <c r="R451" s="4"/>
    </row>
    <row r="452" spans="1:18" ht="16.5" customHeight="1">
      <c r="A452" s="4"/>
      <c r="B452" s="4"/>
      <c r="C452" s="34"/>
      <c r="D452" s="4"/>
      <c r="E452" s="4"/>
      <c r="F452" s="4"/>
      <c r="G452" s="4"/>
      <c r="H452" s="4"/>
      <c r="I452" s="4"/>
      <c r="J452" s="4"/>
      <c r="K452" s="4"/>
      <c r="L452" s="4"/>
      <c r="M452" s="4"/>
      <c r="N452" s="4"/>
      <c r="P452" s="4"/>
      <c r="Q452" s="4"/>
      <c r="R452" s="4"/>
    </row>
    <row r="453" spans="1:18" ht="16.5" customHeight="1">
      <c r="A453" s="4"/>
      <c r="B453" s="4"/>
      <c r="C453" s="34"/>
      <c r="D453" s="4"/>
      <c r="E453" s="4"/>
      <c r="F453" s="4"/>
      <c r="G453" s="4"/>
      <c r="H453" s="4"/>
      <c r="I453" s="4"/>
      <c r="J453" s="4"/>
      <c r="K453" s="4"/>
      <c r="L453" s="4"/>
      <c r="M453" s="4"/>
      <c r="N453" s="4"/>
      <c r="P453" s="4"/>
      <c r="Q453" s="4"/>
      <c r="R453" s="4"/>
    </row>
    <row r="454" spans="1:18" ht="16.5" customHeight="1">
      <c r="A454" s="4"/>
      <c r="B454" s="4"/>
      <c r="C454" s="34"/>
      <c r="D454" s="4"/>
      <c r="E454" s="4"/>
      <c r="F454" s="4"/>
      <c r="G454" s="4"/>
      <c r="H454" s="4"/>
      <c r="I454" s="4"/>
      <c r="J454" s="4"/>
      <c r="K454" s="4"/>
      <c r="L454" s="4"/>
      <c r="M454" s="4"/>
      <c r="N454" s="4"/>
      <c r="P454" s="4"/>
      <c r="Q454" s="4"/>
      <c r="R454" s="4"/>
    </row>
    <row r="455" spans="1:18" ht="16.5" customHeight="1">
      <c r="A455" s="4"/>
      <c r="B455" s="4"/>
      <c r="C455" s="34"/>
      <c r="D455" s="4"/>
      <c r="E455" s="4"/>
      <c r="F455" s="4"/>
      <c r="G455" s="4"/>
      <c r="H455" s="4"/>
      <c r="I455" s="4"/>
      <c r="J455" s="4"/>
      <c r="K455" s="4"/>
      <c r="L455" s="4"/>
      <c r="M455" s="4"/>
      <c r="N455" s="4"/>
      <c r="P455" s="4"/>
      <c r="Q455" s="4"/>
      <c r="R455" s="4"/>
    </row>
    <row r="456" spans="1:18" ht="16.5" customHeight="1">
      <c r="A456" s="4"/>
      <c r="B456" s="4"/>
      <c r="C456" s="34"/>
      <c r="D456" s="4"/>
      <c r="E456" s="4"/>
      <c r="F456" s="4"/>
      <c r="G456" s="4"/>
      <c r="H456" s="4"/>
      <c r="I456" s="4"/>
      <c r="J456" s="4"/>
      <c r="K456" s="4"/>
      <c r="L456" s="4"/>
      <c r="M456" s="4"/>
      <c r="N456" s="4"/>
      <c r="P456" s="4"/>
      <c r="Q456" s="4"/>
      <c r="R456" s="4"/>
    </row>
    <row r="457" spans="1:18" ht="16.5" customHeight="1">
      <c r="A457" s="4"/>
      <c r="B457" s="4"/>
      <c r="C457" s="34"/>
      <c r="D457" s="4"/>
      <c r="E457" s="4"/>
      <c r="F457" s="4"/>
      <c r="G457" s="4"/>
      <c r="H457" s="4"/>
      <c r="I457" s="4"/>
      <c r="J457" s="4"/>
      <c r="K457" s="4"/>
      <c r="L457" s="4"/>
      <c r="M457" s="4"/>
      <c r="N457" s="4"/>
      <c r="P457" s="4"/>
      <c r="Q457" s="4"/>
      <c r="R457" s="4"/>
    </row>
    <row r="458" spans="1:18" ht="16.5" customHeight="1">
      <c r="A458" s="4"/>
      <c r="B458" s="4"/>
      <c r="C458" s="34"/>
      <c r="D458" s="4"/>
      <c r="E458" s="4"/>
      <c r="F458" s="4"/>
      <c r="G458" s="4"/>
      <c r="H458" s="4"/>
      <c r="I458" s="4"/>
      <c r="J458" s="4"/>
      <c r="K458" s="4"/>
      <c r="L458" s="4"/>
      <c r="M458" s="4"/>
      <c r="N458" s="4"/>
      <c r="P458" s="4"/>
      <c r="Q458" s="4"/>
      <c r="R458" s="4"/>
    </row>
    <row r="459" spans="1:18" ht="16.5" customHeight="1">
      <c r="A459" s="4"/>
      <c r="B459" s="4"/>
      <c r="C459" s="34"/>
      <c r="D459" s="4"/>
      <c r="E459" s="4"/>
      <c r="F459" s="4"/>
      <c r="G459" s="4"/>
      <c r="H459" s="4"/>
      <c r="I459" s="4"/>
      <c r="J459" s="4"/>
      <c r="K459" s="4"/>
      <c r="L459" s="4"/>
      <c r="M459" s="4"/>
      <c r="N459" s="4"/>
      <c r="P459" s="4"/>
      <c r="Q459" s="4"/>
      <c r="R459" s="4"/>
    </row>
    <row r="460" spans="1:18" ht="16.5" customHeight="1">
      <c r="A460" s="4"/>
      <c r="B460" s="4"/>
      <c r="C460" s="34"/>
      <c r="D460" s="4"/>
      <c r="E460" s="4"/>
      <c r="F460" s="4"/>
      <c r="G460" s="4"/>
      <c r="H460" s="4"/>
      <c r="I460" s="4"/>
      <c r="J460" s="4"/>
      <c r="K460" s="4"/>
      <c r="L460" s="4"/>
      <c r="M460" s="4"/>
      <c r="N460" s="4"/>
      <c r="P460" s="4"/>
      <c r="Q460" s="4"/>
      <c r="R460" s="4"/>
    </row>
    <row r="461" spans="1:18" ht="16.5" customHeight="1">
      <c r="A461" s="4"/>
      <c r="B461" s="4"/>
      <c r="C461" s="34"/>
      <c r="D461" s="4"/>
      <c r="E461" s="4"/>
      <c r="F461" s="4"/>
      <c r="G461" s="4"/>
      <c r="H461" s="4"/>
      <c r="I461" s="4"/>
      <c r="J461" s="4"/>
      <c r="K461" s="4"/>
      <c r="L461" s="4"/>
      <c r="M461" s="4"/>
      <c r="N461" s="4"/>
      <c r="P461" s="4"/>
      <c r="Q461" s="4"/>
      <c r="R461" s="4"/>
    </row>
    <row r="462" spans="1:18" ht="16.5" customHeight="1">
      <c r="A462" s="4"/>
      <c r="B462" s="4"/>
      <c r="C462" s="34"/>
      <c r="D462" s="4"/>
      <c r="E462" s="4"/>
      <c r="F462" s="4"/>
      <c r="G462" s="4"/>
      <c r="H462" s="4"/>
      <c r="I462" s="4"/>
      <c r="J462" s="4"/>
      <c r="K462" s="4"/>
      <c r="L462" s="4"/>
      <c r="M462" s="4"/>
      <c r="N462" s="4"/>
      <c r="P462" s="4"/>
      <c r="Q462" s="4"/>
      <c r="R462" s="4"/>
    </row>
    <row r="463" spans="1:18" ht="16.5" customHeight="1">
      <c r="A463" s="4"/>
      <c r="B463" s="4"/>
      <c r="C463" s="34"/>
      <c r="D463" s="4"/>
      <c r="E463" s="4"/>
      <c r="F463" s="4"/>
      <c r="G463" s="4"/>
      <c r="H463" s="4"/>
      <c r="I463" s="4"/>
      <c r="J463" s="4"/>
      <c r="K463" s="4"/>
      <c r="L463" s="4"/>
      <c r="M463" s="4"/>
      <c r="N463" s="4"/>
      <c r="P463" s="4"/>
      <c r="Q463" s="4"/>
      <c r="R463" s="4"/>
    </row>
    <row r="464" spans="1:18" ht="16.5" customHeight="1">
      <c r="A464" s="4"/>
      <c r="B464" s="4"/>
      <c r="C464" s="34"/>
      <c r="D464" s="4"/>
      <c r="E464" s="4"/>
      <c r="F464" s="4"/>
      <c r="G464" s="4"/>
      <c r="H464" s="4"/>
      <c r="I464" s="4"/>
      <c r="J464" s="4"/>
      <c r="K464" s="4"/>
      <c r="L464" s="4"/>
      <c r="M464" s="4"/>
      <c r="N464" s="4"/>
      <c r="P464" s="4"/>
      <c r="Q464" s="4"/>
      <c r="R464" s="4"/>
    </row>
    <row r="465" spans="1:18" ht="16.5" customHeight="1">
      <c r="A465" s="4"/>
      <c r="B465" s="4"/>
      <c r="C465" s="34"/>
      <c r="D465" s="4"/>
      <c r="E465" s="4"/>
      <c r="F465" s="4"/>
      <c r="G465" s="4"/>
      <c r="H465" s="4"/>
      <c r="I465" s="4"/>
      <c r="J465" s="4"/>
      <c r="K465" s="4"/>
      <c r="L465" s="4"/>
      <c r="M465" s="4"/>
      <c r="N465" s="4"/>
      <c r="P465" s="4"/>
      <c r="Q465" s="4"/>
      <c r="R465" s="4"/>
    </row>
    <row r="466" spans="1:18" ht="16.5" customHeight="1">
      <c r="A466" s="4"/>
      <c r="B466" s="4"/>
      <c r="C466" s="34"/>
      <c r="D466" s="4"/>
      <c r="E466" s="4"/>
      <c r="F466" s="4"/>
      <c r="G466" s="4"/>
      <c r="H466" s="4"/>
      <c r="I466" s="4"/>
      <c r="J466" s="4"/>
      <c r="K466" s="4"/>
      <c r="L466" s="4"/>
      <c r="M466" s="4"/>
      <c r="N466" s="4"/>
      <c r="P466" s="4"/>
      <c r="Q466" s="4"/>
      <c r="R466" s="4"/>
    </row>
    <row r="467" spans="1:18" ht="16.5" customHeight="1">
      <c r="A467" s="4"/>
      <c r="B467" s="4"/>
      <c r="C467" s="34"/>
      <c r="D467" s="4"/>
      <c r="E467" s="4"/>
      <c r="F467" s="4"/>
      <c r="G467" s="4"/>
      <c r="H467" s="4"/>
      <c r="I467" s="4"/>
      <c r="J467" s="4"/>
      <c r="K467" s="4"/>
      <c r="L467" s="4"/>
      <c r="M467" s="4"/>
      <c r="N467" s="4"/>
      <c r="P467" s="4"/>
      <c r="Q467" s="4"/>
      <c r="R467" s="4"/>
    </row>
    <row r="468" spans="1:18" ht="16.5" customHeight="1">
      <c r="A468" s="4"/>
      <c r="B468" s="4"/>
      <c r="C468" s="34"/>
      <c r="D468" s="4"/>
      <c r="E468" s="4"/>
      <c r="F468" s="4"/>
      <c r="G468" s="4"/>
      <c r="H468" s="4"/>
      <c r="I468" s="4"/>
      <c r="J468" s="4"/>
      <c r="K468" s="4"/>
      <c r="L468" s="4"/>
      <c r="M468" s="4"/>
      <c r="N468" s="4"/>
      <c r="P468" s="4"/>
      <c r="Q468" s="4"/>
      <c r="R468" s="4"/>
    </row>
    <row r="469" spans="1:18" ht="16.5" customHeight="1">
      <c r="A469" s="4"/>
      <c r="B469" s="4"/>
      <c r="C469" s="34"/>
      <c r="D469" s="4"/>
      <c r="E469" s="4"/>
      <c r="F469" s="4"/>
      <c r="G469" s="4"/>
      <c r="H469" s="4"/>
      <c r="I469" s="4"/>
      <c r="J469" s="4"/>
      <c r="K469" s="4"/>
      <c r="L469" s="4"/>
      <c r="M469" s="4"/>
      <c r="N469" s="4"/>
      <c r="P469" s="4"/>
      <c r="Q469" s="4"/>
      <c r="R469" s="4"/>
    </row>
    <row r="470" spans="1:18" ht="16.5" customHeight="1">
      <c r="A470" s="4"/>
      <c r="B470" s="4"/>
      <c r="C470" s="34"/>
      <c r="D470" s="4"/>
      <c r="E470" s="4"/>
      <c r="F470" s="4"/>
      <c r="G470" s="4"/>
      <c r="H470" s="4"/>
      <c r="I470" s="4"/>
      <c r="J470" s="4"/>
      <c r="K470" s="4"/>
      <c r="L470" s="4"/>
      <c r="M470" s="4"/>
      <c r="N470" s="4"/>
      <c r="P470" s="4"/>
      <c r="Q470" s="4"/>
      <c r="R470" s="4"/>
    </row>
    <row r="471" spans="1:18" ht="16.5" customHeight="1">
      <c r="A471" s="4"/>
      <c r="B471" s="4"/>
      <c r="C471" s="34"/>
      <c r="D471" s="4"/>
      <c r="E471" s="4"/>
      <c r="F471" s="4"/>
      <c r="G471" s="4"/>
      <c r="H471" s="4"/>
      <c r="I471" s="4"/>
      <c r="J471" s="4"/>
      <c r="K471" s="4"/>
      <c r="L471" s="4"/>
      <c r="M471" s="4"/>
      <c r="N471" s="4"/>
      <c r="P471" s="4"/>
      <c r="Q471" s="4"/>
      <c r="R471" s="4"/>
    </row>
    <row r="472" spans="1:18" ht="16.5" customHeight="1">
      <c r="A472" s="4"/>
      <c r="B472" s="4"/>
      <c r="C472" s="34"/>
      <c r="D472" s="4"/>
      <c r="E472" s="4"/>
      <c r="F472" s="4"/>
      <c r="G472" s="4"/>
      <c r="H472" s="4"/>
      <c r="I472" s="4"/>
      <c r="J472" s="4"/>
      <c r="K472" s="4"/>
      <c r="L472" s="4"/>
      <c r="M472" s="4"/>
      <c r="N472" s="4"/>
      <c r="P472" s="4"/>
      <c r="Q472" s="4"/>
      <c r="R472" s="4"/>
    </row>
    <row r="473" spans="1:18" ht="16.5" customHeight="1">
      <c r="A473" s="4"/>
      <c r="B473" s="4"/>
      <c r="C473" s="34"/>
      <c r="D473" s="4"/>
      <c r="E473" s="4"/>
      <c r="F473" s="4"/>
      <c r="G473" s="4"/>
      <c r="H473" s="4"/>
      <c r="I473" s="4"/>
      <c r="J473" s="4"/>
      <c r="K473" s="4"/>
      <c r="L473" s="4"/>
      <c r="M473" s="4"/>
      <c r="N473" s="4"/>
      <c r="P473" s="4"/>
      <c r="Q473" s="4"/>
      <c r="R473" s="4"/>
    </row>
    <row r="474" spans="1:18" ht="16.5" customHeight="1">
      <c r="A474" s="4"/>
      <c r="B474" s="4"/>
      <c r="C474" s="34"/>
      <c r="D474" s="4"/>
      <c r="E474" s="4"/>
      <c r="F474" s="4"/>
      <c r="G474" s="4"/>
      <c r="H474" s="4"/>
      <c r="I474" s="4"/>
      <c r="J474" s="4"/>
      <c r="K474" s="4"/>
      <c r="L474" s="4"/>
      <c r="M474" s="4"/>
      <c r="N474" s="4"/>
      <c r="P474" s="4"/>
      <c r="Q474" s="4"/>
      <c r="R474" s="4"/>
    </row>
    <row r="475" spans="1:18" ht="16.5" customHeight="1">
      <c r="A475" s="4"/>
      <c r="B475" s="4"/>
      <c r="C475" s="34"/>
      <c r="D475" s="4"/>
      <c r="E475" s="4"/>
      <c r="F475" s="4"/>
      <c r="G475" s="4"/>
      <c r="H475" s="4"/>
      <c r="I475" s="4"/>
      <c r="J475" s="4"/>
      <c r="K475" s="4"/>
      <c r="L475" s="4"/>
      <c r="M475" s="4"/>
      <c r="N475" s="4"/>
      <c r="P475" s="4"/>
      <c r="Q475" s="4"/>
      <c r="R475" s="4"/>
    </row>
    <row r="476" spans="1:18" ht="16.5" customHeight="1">
      <c r="A476" s="4"/>
      <c r="B476" s="4"/>
      <c r="C476" s="34"/>
      <c r="D476" s="4"/>
      <c r="E476" s="4"/>
      <c r="F476" s="4"/>
      <c r="G476" s="4"/>
      <c r="H476" s="4"/>
      <c r="I476" s="4"/>
      <c r="J476" s="4"/>
      <c r="K476" s="4"/>
      <c r="L476" s="4"/>
      <c r="M476" s="4"/>
      <c r="N476" s="4"/>
      <c r="P476" s="4"/>
      <c r="Q476" s="4"/>
      <c r="R476" s="4"/>
    </row>
    <row r="477" spans="1:18" ht="16.5" customHeight="1">
      <c r="A477" s="4"/>
      <c r="B477" s="4"/>
      <c r="C477" s="34"/>
      <c r="D477" s="4"/>
      <c r="E477" s="4"/>
      <c r="F477" s="4"/>
      <c r="G477" s="4"/>
      <c r="H477" s="4"/>
      <c r="I477" s="4"/>
      <c r="J477" s="4"/>
      <c r="K477" s="4"/>
      <c r="L477" s="4"/>
      <c r="M477" s="4"/>
      <c r="N477" s="4"/>
      <c r="P477" s="4"/>
      <c r="Q477" s="4"/>
      <c r="R477" s="4"/>
    </row>
    <row r="478" spans="1:18" ht="16.5" customHeight="1">
      <c r="A478" s="4"/>
      <c r="B478" s="4"/>
      <c r="C478" s="34"/>
      <c r="D478" s="4"/>
      <c r="E478" s="4"/>
      <c r="F478" s="4"/>
      <c r="G478" s="4"/>
      <c r="H478" s="4"/>
      <c r="I478" s="4"/>
      <c r="J478" s="4"/>
      <c r="K478" s="4"/>
      <c r="L478" s="4"/>
      <c r="M478" s="4"/>
      <c r="N478" s="4"/>
      <c r="P478" s="4"/>
      <c r="Q478" s="4"/>
      <c r="R478" s="4"/>
    </row>
    <row r="479" spans="1:18" ht="16.5" customHeight="1">
      <c r="A479" s="4"/>
      <c r="B479" s="4"/>
      <c r="C479" s="34"/>
      <c r="D479" s="4"/>
      <c r="E479" s="4"/>
      <c r="F479" s="4"/>
      <c r="G479" s="4"/>
      <c r="H479" s="4"/>
      <c r="I479" s="4"/>
      <c r="J479" s="4"/>
      <c r="K479" s="4"/>
      <c r="L479" s="4"/>
      <c r="M479" s="4"/>
      <c r="N479" s="4"/>
      <c r="P479" s="4"/>
      <c r="Q479" s="4"/>
      <c r="R479" s="4"/>
    </row>
    <row r="480" spans="1:18" ht="16.5" customHeight="1">
      <c r="A480" s="4"/>
      <c r="B480" s="4"/>
      <c r="C480" s="34"/>
      <c r="D480" s="4"/>
      <c r="E480" s="4"/>
      <c r="F480" s="4"/>
      <c r="G480" s="4"/>
      <c r="H480" s="4"/>
      <c r="I480" s="4"/>
      <c r="J480" s="4"/>
      <c r="K480" s="4"/>
      <c r="L480" s="4"/>
      <c r="M480" s="4"/>
      <c r="N480" s="4"/>
      <c r="P480" s="4"/>
      <c r="Q480" s="4"/>
      <c r="R480" s="4"/>
    </row>
    <row r="481" spans="1:18" ht="16.5" customHeight="1">
      <c r="A481" s="4"/>
      <c r="B481" s="4"/>
      <c r="C481" s="34"/>
      <c r="D481" s="4"/>
      <c r="E481" s="4"/>
      <c r="F481" s="4"/>
      <c r="G481" s="4"/>
      <c r="H481" s="4"/>
      <c r="I481" s="4"/>
      <c r="J481" s="4"/>
      <c r="K481" s="4"/>
      <c r="L481" s="4"/>
      <c r="M481" s="4"/>
      <c r="N481" s="4"/>
      <c r="P481" s="4"/>
      <c r="Q481" s="4"/>
      <c r="R481" s="4"/>
    </row>
    <row r="482" spans="1:18" ht="16.5" customHeight="1">
      <c r="A482" s="4"/>
      <c r="B482" s="4"/>
      <c r="C482" s="34"/>
      <c r="D482" s="4"/>
      <c r="E482" s="4"/>
      <c r="F482" s="4"/>
      <c r="G482" s="4"/>
      <c r="H482" s="4"/>
      <c r="I482" s="4"/>
      <c r="J482" s="4"/>
      <c r="K482" s="4"/>
      <c r="L482" s="4"/>
      <c r="M482" s="4"/>
      <c r="N482" s="4"/>
      <c r="P482" s="4"/>
      <c r="Q482" s="4"/>
      <c r="R482" s="4"/>
    </row>
    <row r="483" spans="1:18" ht="16.5" customHeight="1">
      <c r="A483" s="4"/>
      <c r="B483" s="4"/>
      <c r="C483" s="34"/>
      <c r="D483" s="4"/>
      <c r="E483" s="4"/>
      <c r="F483" s="4"/>
      <c r="G483" s="4"/>
      <c r="H483" s="4"/>
      <c r="I483" s="4"/>
      <c r="J483" s="4"/>
      <c r="K483" s="4"/>
      <c r="L483" s="4"/>
      <c r="M483" s="4"/>
      <c r="N483" s="4"/>
      <c r="P483" s="4"/>
      <c r="Q483" s="4"/>
      <c r="R483" s="4"/>
    </row>
    <row r="484" spans="1:18" ht="16.5" customHeight="1">
      <c r="A484" s="4"/>
      <c r="B484" s="4"/>
      <c r="C484" s="34"/>
      <c r="D484" s="4"/>
      <c r="E484" s="4"/>
      <c r="F484" s="4"/>
      <c r="G484" s="4"/>
      <c r="H484" s="4"/>
      <c r="I484" s="4"/>
      <c r="J484" s="4"/>
      <c r="K484" s="4"/>
      <c r="L484" s="4"/>
      <c r="M484" s="4"/>
      <c r="N484" s="4"/>
      <c r="P484" s="4"/>
      <c r="Q484" s="4"/>
      <c r="R484" s="4"/>
    </row>
    <row r="485" spans="1:18" ht="16.5" customHeight="1">
      <c r="A485" s="4"/>
      <c r="B485" s="4"/>
      <c r="C485" s="34"/>
      <c r="D485" s="4"/>
      <c r="E485" s="4"/>
      <c r="F485" s="4"/>
      <c r="G485" s="4"/>
      <c r="H485" s="4"/>
      <c r="I485" s="4"/>
      <c r="J485" s="4"/>
      <c r="K485" s="4"/>
      <c r="L485" s="4"/>
      <c r="M485" s="4"/>
      <c r="N485" s="4"/>
      <c r="P485" s="4"/>
      <c r="Q485" s="4"/>
      <c r="R485" s="4"/>
    </row>
    <row r="486" spans="1:18" ht="16.5" customHeight="1">
      <c r="A486" s="4"/>
      <c r="B486" s="4"/>
      <c r="C486" s="34"/>
      <c r="D486" s="4"/>
      <c r="E486" s="4"/>
      <c r="F486" s="4"/>
      <c r="G486" s="4"/>
      <c r="H486" s="4"/>
      <c r="I486" s="4"/>
      <c r="J486" s="4"/>
      <c r="K486" s="4"/>
      <c r="L486" s="4"/>
      <c r="M486" s="4"/>
      <c r="N486" s="4"/>
      <c r="P486" s="4"/>
      <c r="Q486" s="4"/>
      <c r="R486" s="4"/>
    </row>
    <row r="487" spans="1:18" ht="16.5" customHeight="1">
      <c r="A487" s="4"/>
      <c r="B487" s="4"/>
      <c r="C487" s="34"/>
      <c r="D487" s="4"/>
      <c r="E487" s="4"/>
      <c r="F487" s="4"/>
      <c r="G487" s="4"/>
      <c r="H487" s="4"/>
      <c r="I487" s="4"/>
      <c r="J487" s="4"/>
      <c r="K487" s="4"/>
      <c r="L487" s="4"/>
      <c r="M487" s="4"/>
      <c r="N487" s="4"/>
      <c r="P487" s="4"/>
      <c r="Q487" s="4"/>
      <c r="R487" s="4"/>
    </row>
    <row r="488" spans="1:18" ht="16.5" customHeight="1">
      <c r="A488" s="4"/>
      <c r="B488" s="4"/>
      <c r="C488" s="34"/>
      <c r="D488" s="4"/>
      <c r="E488" s="4"/>
      <c r="F488" s="4"/>
      <c r="G488" s="4"/>
      <c r="H488" s="4"/>
      <c r="I488" s="4"/>
      <c r="J488" s="4"/>
      <c r="K488" s="4"/>
      <c r="L488" s="4"/>
      <c r="M488" s="4"/>
      <c r="N488" s="4"/>
      <c r="P488" s="4"/>
      <c r="Q488" s="4"/>
      <c r="R488" s="4"/>
    </row>
    <row r="489" spans="1:18" ht="16.5" customHeight="1">
      <c r="A489" s="4"/>
      <c r="B489" s="4"/>
      <c r="C489" s="34"/>
      <c r="D489" s="4"/>
      <c r="E489" s="4"/>
      <c r="F489" s="4"/>
      <c r="G489" s="4"/>
      <c r="H489" s="4"/>
      <c r="I489" s="4"/>
      <c r="J489" s="4"/>
      <c r="K489" s="4"/>
      <c r="L489" s="4"/>
      <c r="M489" s="4"/>
      <c r="N489" s="4"/>
      <c r="P489" s="4"/>
      <c r="Q489" s="4"/>
      <c r="R489" s="4"/>
    </row>
    <row r="490" spans="1:18" ht="16.5" customHeight="1">
      <c r="A490" s="4"/>
      <c r="B490" s="4"/>
      <c r="C490" s="34"/>
      <c r="D490" s="4"/>
      <c r="E490" s="4"/>
      <c r="F490" s="4"/>
      <c r="G490" s="4"/>
      <c r="H490" s="4"/>
      <c r="I490" s="4"/>
      <c r="J490" s="4"/>
      <c r="K490" s="4"/>
      <c r="L490" s="4"/>
      <c r="M490" s="4"/>
      <c r="N490" s="4"/>
      <c r="P490" s="4"/>
      <c r="Q490" s="4"/>
      <c r="R490" s="4"/>
    </row>
    <row r="491" spans="1:18" ht="16.5" customHeight="1">
      <c r="A491" s="4"/>
      <c r="B491" s="4"/>
      <c r="C491" s="34"/>
      <c r="D491" s="4"/>
      <c r="E491" s="4"/>
      <c r="F491" s="4"/>
      <c r="G491" s="4"/>
      <c r="H491" s="4"/>
      <c r="I491" s="4"/>
      <c r="J491" s="4"/>
      <c r="K491" s="4"/>
      <c r="L491" s="4"/>
      <c r="M491" s="4"/>
      <c r="N491" s="4"/>
      <c r="P491" s="4"/>
      <c r="Q491" s="4"/>
      <c r="R491" s="4"/>
    </row>
    <row r="492" spans="1:18" ht="16.5" customHeight="1">
      <c r="A492" s="4"/>
      <c r="B492" s="4"/>
      <c r="C492" s="34"/>
      <c r="D492" s="4"/>
      <c r="E492" s="4"/>
      <c r="F492" s="4"/>
      <c r="G492" s="4"/>
      <c r="H492" s="4"/>
      <c r="I492" s="4"/>
      <c r="J492" s="4"/>
      <c r="K492" s="4"/>
      <c r="L492" s="4"/>
      <c r="M492" s="4"/>
      <c r="N492" s="4"/>
      <c r="P492" s="4"/>
      <c r="Q492" s="4"/>
      <c r="R492" s="4"/>
    </row>
    <row r="493" spans="1:18" ht="16.5" customHeight="1">
      <c r="A493" s="4"/>
      <c r="B493" s="4"/>
      <c r="C493" s="34"/>
      <c r="D493" s="4"/>
      <c r="E493" s="4"/>
      <c r="F493" s="4"/>
      <c r="G493" s="4"/>
      <c r="H493" s="4"/>
      <c r="I493" s="4"/>
      <c r="J493" s="4"/>
      <c r="K493" s="4"/>
      <c r="L493" s="4"/>
      <c r="M493" s="4"/>
      <c r="N493" s="4"/>
      <c r="P493" s="4"/>
      <c r="Q493" s="4"/>
      <c r="R493" s="4"/>
    </row>
    <row r="494" spans="1:18" ht="16.5" customHeight="1">
      <c r="A494" s="4"/>
      <c r="B494" s="4"/>
      <c r="C494" s="34"/>
      <c r="D494" s="4"/>
      <c r="E494" s="4"/>
      <c r="F494" s="4"/>
      <c r="G494" s="4"/>
      <c r="H494" s="4"/>
      <c r="I494" s="4"/>
      <c r="J494" s="4"/>
      <c r="K494" s="4"/>
      <c r="L494" s="4"/>
      <c r="M494" s="4"/>
      <c r="N494" s="4"/>
      <c r="P494" s="4"/>
      <c r="Q494" s="4"/>
      <c r="R494" s="4"/>
    </row>
    <row r="495" spans="1:18" ht="16.5" customHeight="1">
      <c r="A495" s="4"/>
      <c r="B495" s="4"/>
      <c r="C495" s="34"/>
      <c r="D495" s="4"/>
      <c r="E495" s="4"/>
      <c r="F495" s="4"/>
      <c r="G495" s="4"/>
      <c r="H495" s="4"/>
      <c r="I495" s="4"/>
      <c r="J495" s="4"/>
      <c r="K495" s="4"/>
      <c r="L495" s="4"/>
      <c r="M495" s="4"/>
      <c r="N495" s="4"/>
      <c r="P495" s="4"/>
      <c r="Q495" s="4"/>
      <c r="R495" s="4"/>
    </row>
    <row r="496" spans="1:18" ht="16.5" customHeight="1">
      <c r="A496" s="4"/>
      <c r="B496" s="4"/>
      <c r="C496" s="34"/>
      <c r="D496" s="4"/>
      <c r="E496" s="4"/>
      <c r="F496" s="4"/>
      <c r="G496" s="4"/>
      <c r="H496" s="4"/>
      <c r="I496" s="4"/>
      <c r="J496" s="4"/>
      <c r="K496" s="4"/>
      <c r="L496" s="4"/>
      <c r="M496" s="4"/>
      <c r="N496" s="4"/>
      <c r="P496" s="4"/>
      <c r="Q496" s="4"/>
      <c r="R496" s="4"/>
    </row>
    <row r="497" spans="1:18" ht="16.5" customHeight="1">
      <c r="A497" s="4"/>
      <c r="B497" s="4"/>
      <c r="C497" s="34"/>
      <c r="D497" s="4"/>
      <c r="E497" s="4"/>
      <c r="F497" s="4"/>
      <c r="G497" s="4"/>
      <c r="H497" s="4"/>
      <c r="I497" s="4"/>
      <c r="J497" s="4"/>
      <c r="K497" s="4"/>
      <c r="L497" s="4"/>
      <c r="M497" s="4"/>
      <c r="N497" s="4"/>
      <c r="P497" s="4"/>
      <c r="Q497" s="4"/>
      <c r="R497" s="4"/>
    </row>
    <row r="498" spans="1:18" ht="16.5" customHeight="1">
      <c r="A498" s="4"/>
      <c r="B498" s="4"/>
      <c r="C498" s="34"/>
      <c r="D498" s="4"/>
      <c r="E498" s="4"/>
      <c r="F498" s="4"/>
      <c r="G498" s="4"/>
      <c r="H498" s="4"/>
      <c r="I498" s="4"/>
      <c r="J498" s="4"/>
      <c r="K498" s="4"/>
      <c r="L498" s="4"/>
      <c r="M498" s="4"/>
      <c r="N498" s="4"/>
      <c r="P498" s="4"/>
      <c r="Q498" s="4"/>
      <c r="R498" s="4"/>
    </row>
    <row r="499" spans="1:18" ht="16.5" customHeight="1">
      <c r="A499" s="4"/>
      <c r="B499" s="4"/>
      <c r="C499" s="34"/>
      <c r="D499" s="4"/>
      <c r="E499" s="4"/>
      <c r="F499" s="4"/>
      <c r="G499" s="4"/>
      <c r="H499" s="4"/>
      <c r="I499" s="4"/>
      <c r="J499" s="4"/>
      <c r="K499" s="4"/>
      <c r="L499" s="4"/>
      <c r="M499" s="4"/>
      <c r="N499" s="4"/>
      <c r="P499" s="4"/>
      <c r="Q499" s="4"/>
      <c r="R499" s="4"/>
    </row>
    <row r="500" spans="1:18" ht="16.5" customHeight="1">
      <c r="A500" s="4"/>
      <c r="B500" s="4"/>
      <c r="C500" s="34"/>
      <c r="D500" s="4"/>
      <c r="E500" s="4"/>
      <c r="F500" s="4"/>
      <c r="G500" s="4"/>
      <c r="H500" s="4"/>
      <c r="I500" s="4"/>
      <c r="J500" s="4"/>
      <c r="K500" s="4"/>
      <c r="L500" s="4"/>
      <c r="M500" s="4"/>
      <c r="N500" s="4"/>
      <c r="P500" s="4"/>
      <c r="Q500" s="4"/>
      <c r="R500" s="4"/>
    </row>
    <row r="501" spans="1:18" ht="16.5" customHeight="1">
      <c r="A501" s="4"/>
      <c r="B501" s="4"/>
      <c r="C501" s="34"/>
      <c r="D501" s="4"/>
      <c r="E501" s="4"/>
      <c r="F501" s="4"/>
      <c r="G501" s="4"/>
      <c r="H501" s="4"/>
      <c r="I501" s="4"/>
      <c r="J501" s="4"/>
      <c r="K501" s="4"/>
      <c r="L501" s="4"/>
      <c r="M501" s="4"/>
      <c r="N501" s="4"/>
      <c r="P501" s="4"/>
      <c r="Q501" s="4"/>
      <c r="R501" s="4"/>
    </row>
    <row r="502" spans="1:18" ht="16.5" customHeight="1">
      <c r="A502" s="4"/>
      <c r="B502" s="4"/>
      <c r="C502" s="34"/>
      <c r="D502" s="4"/>
      <c r="E502" s="4"/>
      <c r="F502" s="4"/>
      <c r="G502" s="4"/>
      <c r="H502" s="4"/>
      <c r="I502" s="4"/>
      <c r="J502" s="4"/>
      <c r="K502" s="4"/>
      <c r="L502" s="4"/>
      <c r="M502" s="4"/>
      <c r="N502" s="4"/>
      <c r="P502" s="4"/>
      <c r="Q502" s="4"/>
      <c r="R502" s="4"/>
    </row>
    <row r="503" spans="1:18" ht="16.5" customHeight="1">
      <c r="A503" s="4"/>
      <c r="B503" s="4"/>
      <c r="C503" s="34"/>
      <c r="D503" s="4"/>
      <c r="E503" s="4"/>
      <c r="F503" s="4"/>
      <c r="G503" s="4"/>
      <c r="H503" s="4"/>
      <c r="I503" s="4"/>
      <c r="J503" s="4"/>
      <c r="K503" s="4"/>
      <c r="L503" s="4"/>
      <c r="M503" s="4"/>
      <c r="N503" s="4"/>
      <c r="P503" s="4"/>
      <c r="Q503" s="4"/>
      <c r="R503" s="4"/>
    </row>
    <row r="504" spans="1:18" ht="16.5" customHeight="1">
      <c r="A504" s="4"/>
      <c r="B504" s="4"/>
      <c r="C504" s="34"/>
      <c r="D504" s="4"/>
      <c r="E504" s="4"/>
      <c r="F504" s="4"/>
      <c r="G504" s="4"/>
      <c r="H504" s="4"/>
      <c r="I504" s="4"/>
      <c r="J504" s="4"/>
      <c r="K504" s="4"/>
      <c r="L504" s="4"/>
      <c r="M504" s="4"/>
      <c r="N504" s="4"/>
      <c r="P504" s="4"/>
      <c r="Q504" s="4"/>
      <c r="R504" s="4"/>
    </row>
    <row r="505" spans="1:18" ht="16.5" customHeight="1">
      <c r="A505" s="4"/>
      <c r="B505" s="4"/>
      <c r="C505" s="34"/>
      <c r="D505" s="4"/>
      <c r="E505" s="4"/>
      <c r="F505" s="4"/>
      <c r="G505" s="4"/>
      <c r="H505" s="4"/>
      <c r="I505" s="4"/>
      <c r="J505" s="4"/>
      <c r="K505" s="4"/>
      <c r="L505" s="4"/>
      <c r="M505" s="4"/>
      <c r="N505" s="4"/>
      <c r="P505" s="4"/>
      <c r="Q505" s="4"/>
      <c r="R505" s="4"/>
    </row>
    <row r="506" spans="1:18" ht="16.5" customHeight="1">
      <c r="A506" s="4"/>
      <c r="B506" s="4"/>
      <c r="C506" s="34"/>
      <c r="D506" s="4"/>
      <c r="E506" s="4"/>
      <c r="F506" s="4"/>
      <c r="G506" s="4"/>
      <c r="H506" s="4"/>
      <c r="I506" s="4"/>
      <c r="J506" s="4"/>
      <c r="K506" s="4"/>
      <c r="L506" s="4"/>
      <c r="M506" s="4"/>
      <c r="N506" s="4"/>
      <c r="P506" s="4"/>
      <c r="Q506" s="4"/>
      <c r="R506" s="4"/>
    </row>
    <row r="507" spans="1:18" ht="16.5" customHeight="1">
      <c r="A507" s="4"/>
      <c r="B507" s="4"/>
      <c r="C507" s="34"/>
      <c r="D507" s="4"/>
      <c r="E507" s="4"/>
      <c r="F507" s="4"/>
      <c r="G507" s="4"/>
      <c r="H507" s="4"/>
      <c r="I507" s="4"/>
      <c r="J507" s="4"/>
      <c r="K507" s="4"/>
      <c r="L507" s="4"/>
      <c r="M507" s="4"/>
      <c r="N507" s="4"/>
      <c r="P507" s="4"/>
      <c r="Q507" s="4"/>
      <c r="R507" s="4"/>
    </row>
    <row r="508" spans="1:18" ht="16.5" customHeight="1">
      <c r="A508" s="4"/>
      <c r="B508" s="4"/>
      <c r="C508" s="34"/>
      <c r="D508" s="4"/>
      <c r="E508" s="4"/>
      <c r="F508" s="4"/>
      <c r="G508" s="4"/>
      <c r="H508" s="4"/>
      <c r="I508" s="4"/>
      <c r="J508" s="4"/>
      <c r="K508" s="4"/>
      <c r="L508" s="4"/>
      <c r="M508" s="4"/>
      <c r="N508" s="4"/>
      <c r="P508" s="4"/>
      <c r="Q508" s="4"/>
      <c r="R508" s="4"/>
    </row>
    <row r="509" spans="1:18" ht="16.5" customHeight="1">
      <c r="A509" s="4"/>
      <c r="B509" s="4"/>
      <c r="C509" s="34"/>
      <c r="D509" s="4"/>
      <c r="E509" s="4"/>
      <c r="F509" s="4"/>
      <c r="G509" s="4"/>
      <c r="H509" s="4"/>
      <c r="I509" s="4"/>
      <c r="J509" s="4"/>
      <c r="K509" s="4"/>
      <c r="L509" s="4"/>
      <c r="M509" s="4"/>
      <c r="N509" s="4"/>
      <c r="P509" s="4"/>
      <c r="Q509" s="4"/>
      <c r="R509" s="4"/>
    </row>
    <row r="510" spans="1:18" ht="16.5" customHeight="1">
      <c r="A510" s="4"/>
      <c r="B510" s="4"/>
      <c r="C510" s="34"/>
      <c r="D510" s="4"/>
      <c r="E510" s="4"/>
      <c r="F510" s="4"/>
      <c r="G510" s="4"/>
      <c r="H510" s="4"/>
      <c r="I510" s="4"/>
      <c r="J510" s="4"/>
      <c r="K510" s="4"/>
      <c r="L510" s="4"/>
      <c r="M510" s="4"/>
      <c r="N510" s="4"/>
      <c r="P510" s="4"/>
      <c r="Q510" s="4"/>
      <c r="R510" s="4"/>
    </row>
    <row r="511" spans="1:18" ht="16.5" customHeight="1">
      <c r="A511" s="4"/>
      <c r="B511" s="4"/>
      <c r="C511" s="34"/>
      <c r="D511" s="4"/>
      <c r="E511" s="4"/>
      <c r="F511" s="4"/>
      <c r="G511" s="4"/>
      <c r="H511" s="4"/>
      <c r="I511" s="4"/>
      <c r="J511" s="4"/>
      <c r="K511" s="4"/>
      <c r="L511" s="4"/>
      <c r="M511" s="4"/>
      <c r="N511" s="4"/>
      <c r="P511" s="4"/>
      <c r="Q511" s="4"/>
      <c r="R511" s="4"/>
    </row>
    <row r="512" spans="1:18" ht="16.5" customHeight="1">
      <c r="A512" s="4"/>
      <c r="B512" s="4"/>
      <c r="C512" s="34"/>
      <c r="D512" s="4"/>
      <c r="E512" s="4"/>
      <c r="F512" s="4"/>
      <c r="G512" s="4"/>
      <c r="H512" s="4"/>
      <c r="I512" s="4"/>
      <c r="J512" s="4"/>
      <c r="K512" s="4"/>
      <c r="L512" s="4"/>
      <c r="M512" s="4"/>
      <c r="N512" s="4"/>
      <c r="P512" s="4"/>
      <c r="Q512" s="4"/>
      <c r="R512" s="4"/>
    </row>
    <row r="513" spans="1:18" ht="16.5" customHeight="1">
      <c r="A513" s="4"/>
      <c r="B513" s="4"/>
      <c r="C513" s="34"/>
      <c r="D513" s="4"/>
      <c r="E513" s="4"/>
      <c r="F513" s="4"/>
      <c r="G513" s="4"/>
      <c r="H513" s="4"/>
      <c r="I513" s="4"/>
      <c r="J513" s="4"/>
      <c r="K513" s="4"/>
      <c r="L513" s="4"/>
      <c r="M513" s="4"/>
      <c r="N513" s="4"/>
      <c r="P513" s="4"/>
      <c r="Q513" s="4"/>
      <c r="R513" s="4"/>
    </row>
    <row r="514" spans="1:18" ht="16.5" customHeight="1">
      <c r="A514" s="4"/>
      <c r="B514" s="4"/>
      <c r="C514" s="34"/>
      <c r="D514" s="4"/>
      <c r="E514" s="4"/>
      <c r="F514" s="4"/>
      <c r="G514" s="4"/>
      <c r="H514" s="4"/>
      <c r="I514" s="4"/>
      <c r="J514" s="4"/>
      <c r="K514" s="4"/>
      <c r="L514" s="4"/>
      <c r="M514" s="4"/>
      <c r="N514" s="4"/>
      <c r="P514" s="4"/>
      <c r="Q514" s="4"/>
      <c r="R514" s="4"/>
    </row>
    <row r="515" spans="1:18" ht="16.5" customHeight="1">
      <c r="A515" s="4"/>
      <c r="B515" s="4"/>
      <c r="C515" s="34"/>
      <c r="D515" s="4"/>
      <c r="E515" s="4"/>
      <c r="F515" s="4"/>
      <c r="G515" s="4"/>
      <c r="H515" s="4"/>
      <c r="I515" s="4"/>
      <c r="J515" s="4"/>
      <c r="K515" s="4"/>
      <c r="L515" s="4"/>
      <c r="M515" s="4"/>
      <c r="N515" s="4"/>
      <c r="P515" s="4"/>
      <c r="Q515" s="4"/>
      <c r="R515" s="4"/>
    </row>
    <row r="516" spans="1:18" ht="16.5" customHeight="1">
      <c r="A516" s="4"/>
      <c r="B516" s="4"/>
      <c r="C516" s="34"/>
      <c r="D516" s="4"/>
      <c r="E516" s="4"/>
      <c r="F516" s="4"/>
      <c r="G516" s="4"/>
      <c r="H516" s="4"/>
      <c r="I516" s="4"/>
      <c r="J516" s="4"/>
      <c r="K516" s="4"/>
      <c r="L516" s="4"/>
      <c r="M516" s="4"/>
      <c r="N516" s="4"/>
      <c r="P516" s="4"/>
      <c r="Q516" s="4"/>
      <c r="R516" s="4"/>
    </row>
    <row r="517" spans="1:18" ht="16.5" customHeight="1">
      <c r="A517" s="4"/>
      <c r="B517" s="4"/>
      <c r="C517" s="34"/>
      <c r="D517" s="4"/>
      <c r="E517" s="4"/>
      <c r="F517" s="4"/>
      <c r="G517" s="4"/>
      <c r="H517" s="4"/>
      <c r="I517" s="4"/>
      <c r="J517" s="4"/>
      <c r="K517" s="4"/>
      <c r="L517" s="4"/>
      <c r="M517" s="4"/>
      <c r="N517" s="4"/>
      <c r="P517" s="4"/>
      <c r="Q517" s="4"/>
      <c r="R517" s="4"/>
    </row>
    <row r="518" spans="1:18" ht="16.5" customHeight="1">
      <c r="A518" s="4"/>
      <c r="B518" s="4"/>
      <c r="C518" s="34"/>
      <c r="D518" s="4"/>
      <c r="E518" s="4"/>
      <c r="F518" s="4"/>
      <c r="G518" s="4"/>
      <c r="H518" s="4"/>
      <c r="I518" s="4"/>
      <c r="J518" s="4"/>
      <c r="K518" s="4"/>
      <c r="L518" s="4"/>
      <c r="M518" s="4"/>
      <c r="N518" s="4"/>
      <c r="P518" s="4"/>
      <c r="Q518" s="4"/>
      <c r="R518" s="4"/>
    </row>
    <row r="519" spans="1:18" ht="16.5" customHeight="1">
      <c r="A519" s="4"/>
      <c r="B519" s="4"/>
      <c r="C519" s="34"/>
      <c r="D519" s="4"/>
      <c r="E519" s="4"/>
      <c r="F519" s="4"/>
      <c r="G519" s="4"/>
      <c r="H519" s="4"/>
      <c r="I519" s="4"/>
      <c r="J519" s="4"/>
      <c r="K519" s="4"/>
      <c r="L519" s="4"/>
      <c r="M519" s="4"/>
      <c r="N519" s="4"/>
      <c r="P519" s="4"/>
      <c r="Q519" s="4"/>
      <c r="R519" s="4"/>
    </row>
    <row r="520" spans="1:18" ht="16.5" customHeight="1">
      <c r="A520" s="4"/>
      <c r="B520" s="4"/>
      <c r="C520" s="34"/>
      <c r="D520" s="4"/>
      <c r="E520" s="4"/>
      <c r="F520" s="4"/>
      <c r="G520" s="4"/>
      <c r="H520" s="4"/>
      <c r="I520" s="4"/>
      <c r="J520" s="4"/>
      <c r="K520" s="4"/>
      <c r="L520" s="4"/>
      <c r="M520" s="4"/>
      <c r="N520" s="4"/>
      <c r="P520" s="4"/>
      <c r="Q520" s="4"/>
      <c r="R520" s="4"/>
    </row>
    <row r="521" spans="1:18" ht="16.5" customHeight="1">
      <c r="A521" s="4"/>
      <c r="B521" s="4"/>
      <c r="C521" s="34"/>
      <c r="D521" s="4"/>
      <c r="E521" s="4"/>
      <c r="F521" s="4"/>
      <c r="G521" s="4"/>
      <c r="H521" s="4"/>
      <c r="I521" s="4"/>
      <c r="J521" s="4"/>
      <c r="K521" s="4"/>
      <c r="L521" s="4"/>
      <c r="M521" s="4"/>
      <c r="N521" s="4"/>
      <c r="P521" s="4"/>
      <c r="Q521" s="4"/>
      <c r="R521" s="4"/>
    </row>
    <row r="522" spans="1:18" ht="16.5" customHeight="1">
      <c r="A522" s="4"/>
      <c r="B522" s="4"/>
      <c r="C522" s="34"/>
      <c r="D522" s="4"/>
      <c r="E522" s="4"/>
      <c r="F522" s="4"/>
      <c r="G522" s="4"/>
      <c r="H522" s="4"/>
      <c r="I522" s="4"/>
      <c r="J522" s="4"/>
      <c r="K522" s="4"/>
      <c r="L522" s="4"/>
      <c r="M522" s="4"/>
      <c r="N522" s="4"/>
      <c r="P522" s="4"/>
      <c r="Q522" s="4"/>
      <c r="R522" s="4"/>
    </row>
    <row r="523" spans="1:18" ht="16.5" customHeight="1">
      <c r="A523" s="4"/>
      <c r="B523" s="4"/>
      <c r="C523" s="34"/>
      <c r="D523" s="4"/>
      <c r="E523" s="4"/>
      <c r="F523" s="4"/>
      <c r="G523" s="4"/>
      <c r="H523" s="4"/>
      <c r="I523" s="4"/>
      <c r="J523" s="4"/>
      <c r="K523" s="4"/>
      <c r="L523" s="4"/>
      <c r="M523" s="4"/>
      <c r="N523" s="4"/>
      <c r="P523" s="4"/>
      <c r="Q523" s="4"/>
      <c r="R523" s="4"/>
    </row>
    <row r="524" spans="1:18" ht="16.5" customHeight="1">
      <c r="A524" s="4"/>
      <c r="B524" s="4"/>
      <c r="C524" s="34"/>
      <c r="D524" s="4"/>
      <c r="E524" s="4"/>
      <c r="F524" s="4"/>
      <c r="G524" s="4"/>
      <c r="H524" s="4"/>
      <c r="I524" s="4"/>
      <c r="J524" s="4"/>
      <c r="K524" s="4"/>
      <c r="L524" s="4"/>
      <c r="M524" s="4"/>
      <c r="N524" s="4"/>
      <c r="P524" s="4"/>
      <c r="Q524" s="4"/>
      <c r="R524" s="4"/>
    </row>
    <row r="525" spans="1:18" ht="16.5" customHeight="1">
      <c r="A525" s="4"/>
      <c r="B525" s="4"/>
      <c r="C525" s="34"/>
      <c r="D525" s="4"/>
      <c r="E525" s="4"/>
      <c r="F525" s="4"/>
      <c r="G525" s="4"/>
      <c r="H525" s="4"/>
      <c r="I525" s="4"/>
      <c r="J525" s="4"/>
      <c r="K525" s="4"/>
      <c r="L525" s="4"/>
      <c r="M525" s="4"/>
      <c r="N525" s="4"/>
      <c r="P525" s="4"/>
      <c r="Q525" s="4"/>
      <c r="R525" s="4"/>
    </row>
    <row r="526" spans="1:18" ht="16.5" customHeight="1">
      <c r="A526" s="4"/>
      <c r="B526" s="4"/>
      <c r="C526" s="34"/>
      <c r="D526" s="4"/>
      <c r="E526" s="4"/>
      <c r="F526" s="4"/>
      <c r="G526" s="4"/>
      <c r="H526" s="4"/>
      <c r="I526" s="4"/>
      <c r="J526" s="4"/>
      <c r="K526" s="4"/>
      <c r="L526" s="4"/>
      <c r="M526" s="4"/>
      <c r="N526" s="4"/>
      <c r="P526" s="4"/>
      <c r="Q526" s="4"/>
      <c r="R526" s="4"/>
    </row>
    <row r="527" spans="1:18" ht="16.5" customHeight="1">
      <c r="A527" s="4"/>
      <c r="B527" s="4"/>
      <c r="C527" s="34"/>
      <c r="D527" s="4"/>
      <c r="E527" s="4"/>
      <c r="F527" s="4"/>
      <c r="G527" s="4"/>
      <c r="H527" s="4"/>
      <c r="I527" s="4"/>
      <c r="J527" s="4"/>
      <c r="K527" s="4"/>
      <c r="L527" s="4"/>
      <c r="M527" s="4"/>
      <c r="N527" s="4"/>
      <c r="P527" s="4"/>
      <c r="Q527" s="4"/>
      <c r="R527" s="4"/>
    </row>
    <row r="528" spans="1:18" ht="16.5" customHeight="1">
      <c r="A528" s="4"/>
      <c r="B528" s="4"/>
      <c r="C528" s="34"/>
      <c r="D528" s="4"/>
      <c r="E528" s="4"/>
      <c r="F528" s="4"/>
      <c r="G528" s="4"/>
      <c r="H528" s="4"/>
      <c r="I528" s="4"/>
      <c r="J528" s="4"/>
      <c r="K528" s="4"/>
      <c r="L528" s="4"/>
      <c r="M528" s="4"/>
      <c r="N528" s="4"/>
      <c r="P528" s="4"/>
      <c r="Q528" s="4"/>
      <c r="R528" s="4"/>
    </row>
    <row r="529" spans="1:18" ht="16.5" customHeight="1">
      <c r="A529" s="4"/>
      <c r="B529" s="4"/>
      <c r="C529" s="34"/>
      <c r="D529" s="4"/>
      <c r="E529" s="4"/>
      <c r="F529" s="4"/>
      <c r="G529" s="4"/>
      <c r="H529" s="4"/>
      <c r="I529" s="4"/>
      <c r="J529" s="4"/>
      <c r="K529" s="4"/>
      <c r="L529" s="4"/>
      <c r="M529" s="4"/>
      <c r="N529" s="4"/>
      <c r="P529" s="4"/>
      <c r="Q529" s="4"/>
      <c r="R529" s="4"/>
    </row>
    <row r="530" spans="1:18" ht="16.5" customHeight="1">
      <c r="A530" s="4"/>
      <c r="B530" s="4"/>
      <c r="C530" s="34"/>
      <c r="D530" s="4"/>
      <c r="E530" s="4"/>
      <c r="F530" s="4"/>
      <c r="G530" s="4"/>
      <c r="H530" s="4"/>
      <c r="I530" s="4"/>
      <c r="J530" s="4"/>
      <c r="K530" s="4"/>
      <c r="L530" s="4"/>
      <c r="M530" s="4"/>
      <c r="N530" s="4"/>
      <c r="P530" s="4"/>
      <c r="Q530" s="4"/>
      <c r="R530" s="4"/>
    </row>
    <row r="531" spans="1:18" ht="16.5" customHeight="1">
      <c r="A531" s="4"/>
      <c r="B531" s="4"/>
      <c r="C531" s="34"/>
      <c r="D531" s="4"/>
      <c r="E531" s="4"/>
      <c r="F531" s="4"/>
      <c r="G531" s="4"/>
      <c r="H531" s="4"/>
      <c r="I531" s="4"/>
      <c r="J531" s="4"/>
      <c r="K531" s="4"/>
      <c r="L531" s="4"/>
      <c r="M531" s="4"/>
      <c r="N531" s="4"/>
      <c r="P531" s="4"/>
      <c r="Q531" s="4"/>
      <c r="R531" s="4"/>
    </row>
    <row r="532" spans="1:18" ht="16.5" customHeight="1">
      <c r="A532" s="4"/>
      <c r="B532" s="4"/>
      <c r="C532" s="34"/>
      <c r="D532" s="4"/>
      <c r="E532" s="4"/>
      <c r="F532" s="4"/>
      <c r="G532" s="4"/>
      <c r="H532" s="4"/>
      <c r="I532" s="4"/>
      <c r="J532" s="4"/>
      <c r="K532" s="4"/>
      <c r="L532" s="4"/>
      <c r="M532" s="4"/>
      <c r="N532" s="4"/>
      <c r="P532" s="4"/>
      <c r="Q532" s="4"/>
      <c r="R532" s="4"/>
    </row>
    <row r="533" spans="1:18" ht="16.5" customHeight="1">
      <c r="A533" s="4"/>
      <c r="B533" s="4"/>
      <c r="C533" s="34"/>
      <c r="D533" s="4"/>
      <c r="E533" s="4"/>
      <c r="F533" s="4"/>
      <c r="G533" s="4"/>
      <c r="H533" s="4"/>
      <c r="I533" s="4"/>
      <c r="J533" s="4"/>
      <c r="K533" s="4"/>
      <c r="L533" s="4"/>
      <c r="M533" s="4"/>
      <c r="N533" s="4"/>
      <c r="P533" s="4"/>
      <c r="Q533" s="4"/>
      <c r="R533" s="4"/>
    </row>
    <row r="534" spans="1:18" ht="16.5" customHeight="1">
      <c r="A534" s="4"/>
      <c r="B534" s="4"/>
      <c r="C534" s="34"/>
      <c r="D534" s="4"/>
      <c r="E534" s="4"/>
      <c r="F534" s="4"/>
      <c r="G534" s="4"/>
      <c r="H534" s="4"/>
      <c r="I534" s="4"/>
      <c r="J534" s="4"/>
      <c r="K534" s="4"/>
      <c r="L534" s="4"/>
      <c r="M534" s="4"/>
      <c r="N534" s="4"/>
      <c r="P534" s="4"/>
      <c r="Q534" s="4"/>
      <c r="R534" s="4"/>
    </row>
    <row r="535" spans="1:18" ht="16.5" customHeight="1">
      <c r="A535" s="4"/>
      <c r="B535" s="4"/>
      <c r="C535" s="34"/>
      <c r="D535" s="4"/>
      <c r="E535" s="4"/>
      <c r="F535" s="4"/>
      <c r="G535" s="4"/>
      <c r="H535" s="4"/>
      <c r="I535" s="4"/>
      <c r="J535" s="4"/>
      <c r="K535" s="4"/>
      <c r="L535" s="4"/>
      <c r="M535" s="4"/>
      <c r="N535" s="4"/>
      <c r="P535" s="4"/>
      <c r="Q535" s="4"/>
      <c r="R535" s="4"/>
    </row>
    <row r="536" spans="1:18" ht="16.5" customHeight="1">
      <c r="A536" s="4"/>
      <c r="B536" s="4"/>
      <c r="C536" s="34"/>
      <c r="D536" s="4"/>
      <c r="E536" s="4"/>
      <c r="F536" s="4"/>
      <c r="G536" s="4"/>
      <c r="H536" s="4"/>
      <c r="I536" s="4"/>
      <c r="J536" s="4"/>
      <c r="K536" s="4"/>
      <c r="L536" s="4"/>
      <c r="M536" s="4"/>
      <c r="N536" s="4"/>
      <c r="P536" s="4"/>
      <c r="Q536" s="4"/>
      <c r="R536" s="4"/>
    </row>
    <row r="537" spans="1:18" ht="16.5" customHeight="1">
      <c r="A537" s="4"/>
      <c r="B537" s="4"/>
      <c r="C537" s="34"/>
      <c r="D537" s="4"/>
      <c r="E537" s="4"/>
      <c r="F537" s="4"/>
      <c r="G537" s="4"/>
      <c r="H537" s="4"/>
      <c r="I537" s="4"/>
      <c r="J537" s="4"/>
      <c r="K537" s="4"/>
      <c r="L537" s="4"/>
      <c r="M537" s="4"/>
      <c r="N537" s="4"/>
      <c r="P537" s="4"/>
      <c r="Q537" s="4"/>
      <c r="R537" s="4"/>
    </row>
    <row r="538" spans="1:18" ht="16.5" customHeight="1">
      <c r="A538" s="4"/>
      <c r="B538" s="4"/>
      <c r="C538" s="34"/>
      <c r="D538" s="4"/>
      <c r="E538" s="4"/>
      <c r="F538" s="4"/>
      <c r="G538" s="4"/>
      <c r="H538" s="4"/>
      <c r="I538" s="4"/>
      <c r="J538" s="4"/>
      <c r="K538" s="4"/>
      <c r="L538" s="4"/>
      <c r="M538" s="4"/>
      <c r="N538" s="4"/>
      <c r="P538" s="4"/>
      <c r="Q538" s="4"/>
      <c r="R538" s="4"/>
    </row>
    <row r="539" spans="1:18" ht="16.5" customHeight="1">
      <c r="A539" s="4"/>
      <c r="B539" s="4"/>
      <c r="C539" s="34"/>
      <c r="D539" s="4"/>
      <c r="E539" s="4"/>
      <c r="F539" s="4"/>
      <c r="G539" s="4"/>
      <c r="H539" s="4"/>
      <c r="I539" s="4"/>
      <c r="J539" s="4"/>
      <c r="K539" s="4"/>
      <c r="L539" s="4"/>
      <c r="M539" s="4"/>
      <c r="N539" s="4"/>
      <c r="P539" s="4"/>
      <c r="Q539" s="4"/>
      <c r="R539" s="4"/>
    </row>
    <row r="540" spans="1:18" ht="16.5" customHeight="1">
      <c r="A540" s="4"/>
      <c r="B540" s="4"/>
      <c r="C540" s="34"/>
      <c r="D540" s="4"/>
      <c r="E540" s="4"/>
      <c r="F540" s="4"/>
      <c r="G540" s="4"/>
      <c r="H540" s="4"/>
      <c r="I540" s="4"/>
      <c r="J540" s="4"/>
      <c r="K540" s="4"/>
      <c r="L540" s="4"/>
      <c r="M540" s="4"/>
      <c r="N540" s="4"/>
      <c r="P540" s="4"/>
      <c r="Q540" s="4"/>
      <c r="R540" s="4"/>
    </row>
    <row r="541" spans="1:18" ht="16.5" customHeight="1">
      <c r="A541" s="4"/>
      <c r="B541" s="4"/>
      <c r="C541" s="34"/>
      <c r="D541" s="4"/>
      <c r="E541" s="4"/>
      <c r="F541" s="4"/>
      <c r="G541" s="4"/>
      <c r="H541" s="4"/>
      <c r="I541" s="4"/>
      <c r="J541" s="4"/>
      <c r="K541" s="4"/>
      <c r="L541" s="4"/>
      <c r="M541" s="4"/>
      <c r="N541" s="4"/>
      <c r="P541" s="4"/>
      <c r="Q541" s="4"/>
      <c r="R541" s="4"/>
    </row>
    <row r="542" spans="1:18" ht="16.5" customHeight="1">
      <c r="A542" s="4"/>
      <c r="B542" s="4"/>
      <c r="C542" s="34"/>
      <c r="D542" s="4"/>
      <c r="E542" s="4"/>
      <c r="F542" s="4"/>
      <c r="G542" s="4"/>
      <c r="H542" s="4"/>
      <c r="I542" s="4"/>
      <c r="J542" s="4"/>
      <c r="K542" s="4"/>
      <c r="L542" s="4"/>
      <c r="M542" s="4"/>
      <c r="N542" s="4"/>
      <c r="P542" s="4"/>
      <c r="Q542" s="4"/>
      <c r="R542" s="4"/>
    </row>
    <row r="543" spans="1:18" ht="16.5" customHeight="1">
      <c r="A543" s="4"/>
      <c r="B543" s="4"/>
      <c r="C543" s="34"/>
      <c r="D543" s="4"/>
      <c r="E543" s="4"/>
      <c r="F543" s="4"/>
      <c r="G543" s="4"/>
      <c r="H543" s="4"/>
      <c r="I543" s="4"/>
      <c r="J543" s="4"/>
      <c r="K543" s="4"/>
      <c r="L543" s="4"/>
      <c r="M543" s="4"/>
      <c r="N543" s="4"/>
      <c r="P543" s="4"/>
      <c r="Q543" s="4"/>
      <c r="R543" s="4"/>
    </row>
    <row r="544" spans="1:18" ht="16.5" customHeight="1">
      <c r="A544" s="4"/>
      <c r="B544" s="4"/>
      <c r="C544" s="34"/>
      <c r="D544" s="4"/>
      <c r="E544" s="4"/>
      <c r="F544" s="4"/>
      <c r="G544" s="4"/>
      <c r="H544" s="4"/>
      <c r="I544" s="4"/>
      <c r="J544" s="4"/>
      <c r="K544" s="4"/>
      <c r="L544" s="4"/>
      <c r="M544" s="4"/>
      <c r="N544" s="4"/>
      <c r="P544" s="4"/>
      <c r="Q544" s="4"/>
      <c r="R544" s="4"/>
    </row>
    <row r="545" spans="1:18" ht="16.5" customHeight="1">
      <c r="A545" s="4"/>
      <c r="B545" s="4"/>
      <c r="C545" s="34"/>
      <c r="D545" s="4"/>
      <c r="E545" s="4"/>
      <c r="F545" s="4"/>
      <c r="G545" s="4"/>
      <c r="H545" s="4"/>
      <c r="I545" s="4"/>
      <c r="J545" s="4"/>
      <c r="K545" s="4"/>
      <c r="L545" s="4"/>
      <c r="M545" s="4"/>
      <c r="N545" s="4"/>
      <c r="P545" s="4"/>
      <c r="Q545" s="4"/>
      <c r="R545" s="4"/>
    </row>
    <row r="546" spans="1:18" ht="16.5" customHeight="1">
      <c r="A546" s="4"/>
      <c r="B546" s="4"/>
      <c r="C546" s="34"/>
      <c r="D546" s="4"/>
      <c r="E546" s="4"/>
      <c r="F546" s="4"/>
      <c r="G546" s="4"/>
      <c r="H546" s="4"/>
      <c r="I546" s="4"/>
      <c r="J546" s="4"/>
      <c r="K546" s="4"/>
      <c r="L546" s="4"/>
      <c r="M546" s="4"/>
      <c r="N546" s="4"/>
      <c r="P546" s="4"/>
      <c r="Q546" s="4"/>
      <c r="R546" s="4"/>
    </row>
    <row r="547" spans="1:18" ht="16.5" customHeight="1">
      <c r="A547" s="4"/>
      <c r="B547" s="4"/>
      <c r="C547" s="34"/>
      <c r="D547" s="4"/>
      <c r="E547" s="4"/>
      <c r="F547" s="4"/>
      <c r="G547" s="4"/>
      <c r="H547" s="4"/>
      <c r="I547" s="4"/>
      <c r="J547" s="4"/>
      <c r="K547" s="4"/>
      <c r="L547" s="4"/>
      <c r="M547" s="4"/>
      <c r="N547" s="4"/>
      <c r="P547" s="4"/>
      <c r="Q547" s="4"/>
      <c r="R547" s="4"/>
    </row>
    <row r="548" spans="1:18" ht="16.5" customHeight="1">
      <c r="A548" s="4"/>
      <c r="B548" s="4"/>
      <c r="C548" s="34"/>
      <c r="D548" s="4"/>
      <c r="E548" s="4"/>
      <c r="F548" s="4"/>
      <c r="G548" s="4"/>
      <c r="H548" s="4"/>
      <c r="I548" s="4"/>
      <c r="J548" s="4"/>
      <c r="K548" s="4"/>
      <c r="L548" s="4"/>
      <c r="M548" s="4"/>
      <c r="N548" s="4"/>
      <c r="P548" s="4"/>
      <c r="Q548" s="4"/>
      <c r="R548" s="4"/>
    </row>
    <row r="549" spans="1:18" ht="16.5" customHeight="1">
      <c r="A549" s="4"/>
      <c r="B549" s="4"/>
      <c r="C549" s="34"/>
      <c r="D549" s="4"/>
      <c r="E549" s="4"/>
      <c r="F549" s="4"/>
      <c r="G549" s="4"/>
      <c r="H549" s="4"/>
      <c r="I549" s="4"/>
      <c r="J549" s="4"/>
      <c r="K549" s="4"/>
      <c r="L549" s="4"/>
      <c r="M549" s="4"/>
      <c r="N549" s="4"/>
      <c r="P549" s="4"/>
      <c r="Q549" s="4"/>
      <c r="R549" s="4"/>
    </row>
    <row r="550" spans="1:18" ht="16.5" customHeight="1">
      <c r="A550" s="4"/>
      <c r="B550" s="4"/>
      <c r="C550" s="34"/>
      <c r="D550" s="4"/>
      <c r="E550" s="4"/>
      <c r="F550" s="4"/>
      <c r="G550" s="4"/>
      <c r="H550" s="4"/>
      <c r="I550" s="4"/>
      <c r="J550" s="4"/>
      <c r="K550" s="4"/>
      <c r="L550" s="4"/>
      <c r="M550" s="4"/>
      <c r="N550" s="4"/>
      <c r="P550" s="4"/>
      <c r="Q550" s="4"/>
      <c r="R550" s="4"/>
    </row>
    <row r="551" spans="1:18" ht="16.5" customHeight="1">
      <c r="A551" s="4"/>
      <c r="B551" s="4"/>
      <c r="C551" s="34"/>
      <c r="D551" s="4"/>
      <c r="E551" s="4"/>
      <c r="F551" s="4"/>
      <c r="G551" s="4"/>
      <c r="H551" s="4"/>
      <c r="I551" s="4"/>
      <c r="J551" s="4"/>
      <c r="K551" s="4"/>
      <c r="L551" s="4"/>
      <c r="M551" s="4"/>
      <c r="N551" s="4"/>
      <c r="P551" s="4"/>
      <c r="Q551" s="4"/>
      <c r="R551" s="4"/>
    </row>
    <row r="552" spans="1:18" ht="16.5" customHeight="1">
      <c r="A552" s="4"/>
      <c r="B552" s="4"/>
      <c r="C552" s="34"/>
      <c r="D552" s="4"/>
      <c r="E552" s="4"/>
      <c r="F552" s="4"/>
      <c r="G552" s="4"/>
      <c r="H552" s="4"/>
      <c r="I552" s="4"/>
      <c r="J552" s="4"/>
      <c r="K552" s="4"/>
      <c r="L552" s="4"/>
      <c r="M552" s="4"/>
      <c r="N552" s="4"/>
      <c r="P552" s="4"/>
      <c r="Q552" s="4"/>
      <c r="R552" s="4"/>
    </row>
    <row r="553" spans="1:18" ht="16.5" customHeight="1">
      <c r="A553" s="4"/>
      <c r="B553" s="4"/>
      <c r="C553" s="34"/>
      <c r="D553" s="4"/>
      <c r="E553" s="4"/>
      <c r="F553" s="4"/>
      <c r="G553" s="4"/>
      <c r="H553" s="4"/>
      <c r="I553" s="4"/>
      <c r="J553" s="4"/>
      <c r="K553" s="4"/>
      <c r="L553" s="4"/>
      <c r="M553" s="4"/>
      <c r="N553" s="4"/>
      <c r="P553" s="4"/>
      <c r="Q553" s="4"/>
      <c r="R553" s="4"/>
    </row>
    <row r="554" spans="1:18" ht="16.5" customHeight="1">
      <c r="A554" s="4"/>
      <c r="B554" s="4"/>
      <c r="C554" s="34"/>
      <c r="D554" s="4"/>
      <c r="E554" s="4"/>
      <c r="F554" s="4"/>
      <c r="G554" s="4"/>
      <c r="H554" s="4"/>
      <c r="I554" s="4"/>
      <c r="J554" s="4"/>
      <c r="K554" s="4"/>
      <c r="L554" s="4"/>
      <c r="M554" s="4"/>
      <c r="N554" s="4"/>
      <c r="P554" s="4"/>
      <c r="Q554" s="4"/>
      <c r="R554" s="4"/>
    </row>
    <row r="555" spans="1:18" ht="16.5" customHeight="1">
      <c r="A555" s="4"/>
      <c r="B555" s="4"/>
      <c r="C555" s="34"/>
      <c r="D555" s="4"/>
      <c r="E555" s="4"/>
      <c r="F555" s="4"/>
      <c r="G555" s="4"/>
      <c r="H555" s="4"/>
      <c r="I555" s="4"/>
      <c r="J555" s="4"/>
      <c r="K555" s="4"/>
      <c r="L555" s="4"/>
      <c r="M555" s="4"/>
      <c r="N555" s="4"/>
      <c r="P555" s="4"/>
      <c r="Q555" s="4"/>
      <c r="R555" s="4"/>
    </row>
    <row r="556" spans="1:18" ht="16.5" customHeight="1">
      <c r="A556" s="4"/>
      <c r="B556" s="4"/>
      <c r="C556" s="34"/>
      <c r="D556" s="4"/>
      <c r="E556" s="4"/>
      <c r="F556" s="4"/>
      <c r="G556" s="4"/>
      <c r="H556" s="4"/>
      <c r="I556" s="4"/>
      <c r="J556" s="4"/>
      <c r="K556" s="4"/>
      <c r="L556" s="4"/>
      <c r="M556" s="4"/>
      <c r="N556" s="4"/>
      <c r="P556" s="4"/>
      <c r="Q556" s="4"/>
      <c r="R556" s="4"/>
    </row>
    <row r="557" spans="1:18" ht="16.5" customHeight="1">
      <c r="A557" s="4"/>
      <c r="B557" s="4"/>
      <c r="C557" s="34"/>
      <c r="D557" s="4"/>
      <c r="E557" s="4"/>
      <c r="F557" s="4"/>
      <c r="G557" s="4"/>
      <c r="H557" s="4"/>
      <c r="I557" s="4"/>
      <c r="J557" s="4"/>
      <c r="K557" s="4"/>
      <c r="L557" s="4"/>
      <c r="M557" s="4"/>
      <c r="N557" s="4"/>
      <c r="P557" s="4"/>
      <c r="Q557" s="4"/>
      <c r="R557" s="4"/>
    </row>
    <row r="558" spans="1:18" ht="16.5" customHeight="1">
      <c r="A558" s="4"/>
      <c r="B558" s="4"/>
      <c r="C558" s="34"/>
      <c r="D558" s="4"/>
      <c r="E558" s="4"/>
      <c r="F558" s="4"/>
      <c r="G558" s="4"/>
      <c r="H558" s="4"/>
      <c r="I558" s="4"/>
      <c r="J558" s="4"/>
      <c r="K558" s="4"/>
      <c r="L558" s="4"/>
      <c r="M558" s="4"/>
      <c r="N558" s="4"/>
      <c r="P558" s="4"/>
      <c r="Q558" s="4"/>
      <c r="R558" s="4"/>
    </row>
    <row r="559" spans="1:18" ht="16.5" customHeight="1">
      <c r="A559" s="4"/>
      <c r="B559" s="4"/>
      <c r="C559" s="34"/>
      <c r="D559" s="4"/>
      <c r="E559" s="4"/>
      <c r="F559" s="4"/>
      <c r="G559" s="4"/>
      <c r="H559" s="4"/>
      <c r="I559" s="4"/>
      <c r="J559" s="4"/>
      <c r="K559" s="4"/>
      <c r="L559" s="4"/>
      <c r="M559" s="4"/>
      <c r="N559" s="4"/>
      <c r="P559" s="4"/>
      <c r="Q559" s="4"/>
      <c r="R559" s="4"/>
    </row>
    <row r="560" spans="1:18" ht="16.5" customHeight="1">
      <c r="A560" s="4"/>
      <c r="B560" s="4"/>
      <c r="C560" s="34"/>
      <c r="D560" s="4"/>
      <c r="E560" s="4"/>
      <c r="F560" s="4"/>
      <c r="G560" s="4"/>
      <c r="H560" s="4"/>
      <c r="I560" s="4"/>
      <c r="J560" s="4"/>
      <c r="K560" s="4"/>
      <c r="L560" s="4"/>
      <c r="M560" s="4"/>
      <c r="N560" s="4"/>
      <c r="P560" s="4"/>
      <c r="Q560" s="4"/>
      <c r="R560" s="4"/>
    </row>
    <row r="561" spans="1:18" ht="16.5" customHeight="1">
      <c r="A561" s="4"/>
      <c r="B561" s="4"/>
      <c r="C561" s="34"/>
      <c r="D561" s="4"/>
      <c r="E561" s="4"/>
      <c r="F561" s="4"/>
      <c r="G561" s="4"/>
      <c r="H561" s="4"/>
      <c r="I561" s="4"/>
      <c r="J561" s="4"/>
      <c r="K561" s="4"/>
      <c r="L561" s="4"/>
      <c r="M561" s="4"/>
      <c r="N561" s="4"/>
      <c r="P561" s="4"/>
      <c r="Q561" s="4"/>
      <c r="R561" s="4"/>
    </row>
    <row r="562" spans="1:18" ht="16.5" customHeight="1">
      <c r="A562" s="4"/>
      <c r="B562" s="4"/>
      <c r="C562" s="34"/>
      <c r="D562" s="4"/>
      <c r="E562" s="4"/>
      <c r="F562" s="4"/>
      <c r="G562" s="4"/>
      <c r="H562" s="4"/>
      <c r="I562" s="4"/>
      <c r="J562" s="4"/>
      <c r="K562" s="4"/>
      <c r="L562" s="4"/>
      <c r="M562" s="4"/>
      <c r="N562" s="4"/>
      <c r="P562" s="4"/>
      <c r="Q562" s="4"/>
      <c r="R562" s="4"/>
    </row>
    <row r="563" spans="1:18" ht="16.5" customHeight="1">
      <c r="A563" s="4"/>
      <c r="B563" s="4"/>
      <c r="C563" s="34"/>
      <c r="D563" s="4"/>
      <c r="E563" s="4"/>
      <c r="F563" s="4"/>
      <c r="G563" s="4"/>
      <c r="H563" s="4"/>
      <c r="I563" s="4"/>
      <c r="J563" s="4"/>
      <c r="K563" s="4"/>
      <c r="L563" s="4"/>
      <c r="M563" s="4"/>
      <c r="N563" s="4"/>
      <c r="P563" s="4"/>
      <c r="Q563" s="4"/>
      <c r="R563" s="4"/>
    </row>
    <row r="564" spans="1:18" ht="16.5" customHeight="1">
      <c r="A564" s="4"/>
      <c r="B564" s="4"/>
      <c r="C564" s="34"/>
      <c r="D564" s="4"/>
      <c r="E564" s="4"/>
      <c r="F564" s="4"/>
      <c r="G564" s="4"/>
      <c r="H564" s="4"/>
      <c r="I564" s="4"/>
      <c r="J564" s="4"/>
      <c r="K564" s="4"/>
      <c r="L564" s="4"/>
      <c r="M564" s="4"/>
      <c r="N564" s="4"/>
      <c r="P564" s="4"/>
      <c r="Q564" s="4"/>
      <c r="R564" s="4"/>
    </row>
    <row r="565" spans="1:18" ht="16.5" customHeight="1">
      <c r="A565" s="4"/>
      <c r="B565" s="4"/>
      <c r="C565" s="34"/>
      <c r="D565" s="4"/>
      <c r="E565" s="4"/>
      <c r="F565" s="4"/>
      <c r="G565" s="4"/>
      <c r="H565" s="4"/>
      <c r="I565" s="4"/>
      <c r="J565" s="4"/>
      <c r="K565" s="4"/>
      <c r="L565" s="4"/>
      <c r="M565" s="4"/>
      <c r="N565" s="4"/>
      <c r="P565" s="4"/>
      <c r="Q565" s="4"/>
      <c r="R565" s="4"/>
    </row>
    <row r="566" spans="1:18" ht="16.5" customHeight="1">
      <c r="A566" s="4"/>
      <c r="B566" s="4"/>
      <c r="C566" s="34"/>
      <c r="D566" s="4"/>
      <c r="E566" s="4"/>
      <c r="F566" s="4"/>
      <c r="G566" s="4"/>
      <c r="H566" s="4"/>
      <c r="I566" s="4"/>
      <c r="J566" s="4"/>
      <c r="K566" s="4"/>
      <c r="L566" s="4"/>
      <c r="M566" s="4"/>
      <c r="N566" s="4"/>
      <c r="P566" s="4"/>
      <c r="Q566" s="4"/>
      <c r="R566" s="4"/>
    </row>
    <row r="567" spans="1:18" ht="16.5" customHeight="1">
      <c r="A567" s="4"/>
      <c r="B567" s="4"/>
      <c r="C567" s="34"/>
      <c r="D567" s="4"/>
      <c r="E567" s="4"/>
      <c r="F567" s="4"/>
      <c r="G567" s="4"/>
      <c r="H567" s="4"/>
      <c r="I567" s="4"/>
      <c r="J567" s="4"/>
      <c r="K567" s="4"/>
      <c r="L567" s="4"/>
      <c r="M567" s="4"/>
      <c r="N567" s="4"/>
      <c r="P567" s="4"/>
      <c r="Q567" s="4"/>
      <c r="R567" s="4"/>
    </row>
    <row r="568" spans="1:18" ht="16.5" customHeight="1">
      <c r="A568" s="4"/>
      <c r="B568" s="4"/>
      <c r="C568" s="34"/>
      <c r="D568" s="4"/>
      <c r="E568" s="4"/>
      <c r="F568" s="4"/>
      <c r="G568" s="4"/>
      <c r="H568" s="4"/>
      <c r="I568" s="4"/>
      <c r="J568" s="4"/>
      <c r="K568" s="4"/>
      <c r="L568" s="4"/>
      <c r="M568" s="4"/>
      <c r="N568" s="4"/>
      <c r="P568" s="4"/>
      <c r="Q568" s="4"/>
      <c r="R568" s="4"/>
    </row>
    <row r="569" spans="1:18" ht="16.5" customHeight="1">
      <c r="A569" s="4"/>
      <c r="B569" s="4"/>
      <c r="C569" s="34"/>
      <c r="D569" s="4"/>
      <c r="E569" s="4"/>
      <c r="F569" s="4"/>
      <c r="G569" s="4"/>
      <c r="H569" s="4"/>
      <c r="I569" s="4"/>
      <c r="J569" s="4"/>
      <c r="K569" s="4"/>
      <c r="L569" s="4"/>
      <c r="M569" s="4"/>
      <c r="N569" s="4"/>
      <c r="P569" s="4"/>
      <c r="Q569" s="4"/>
      <c r="R569" s="4"/>
    </row>
    <row r="570" spans="1:18" ht="16.5" customHeight="1">
      <c r="A570" s="4"/>
      <c r="B570" s="4"/>
      <c r="C570" s="34"/>
      <c r="D570" s="4"/>
      <c r="E570" s="4"/>
      <c r="F570" s="4"/>
      <c r="G570" s="4"/>
      <c r="H570" s="4"/>
      <c r="I570" s="4"/>
      <c r="J570" s="4"/>
      <c r="K570" s="4"/>
      <c r="L570" s="4"/>
      <c r="M570" s="4"/>
      <c r="N570" s="4"/>
      <c r="P570" s="4"/>
      <c r="Q570" s="4"/>
      <c r="R570" s="4"/>
    </row>
    <row r="571" spans="1:18" ht="16.5" customHeight="1">
      <c r="A571" s="4"/>
      <c r="B571" s="4"/>
      <c r="C571" s="34"/>
      <c r="D571" s="4"/>
      <c r="E571" s="4"/>
      <c r="F571" s="4"/>
      <c r="G571" s="4"/>
      <c r="H571" s="4"/>
      <c r="I571" s="4"/>
      <c r="J571" s="4"/>
      <c r="K571" s="4"/>
      <c r="L571" s="4"/>
      <c r="M571" s="4"/>
      <c r="N571" s="4"/>
      <c r="P571" s="4"/>
      <c r="Q571" s="4"/>
      <c r="R571" s="4"/>
    </row>
    <row r="572" spans="1:18" ht="16.5" customHeight="1">
      <c r="A572" s="4"/>
      <c r="B572" s="4"/>
      <c r="C572" s="34"/>
      <c r="D572" s="4"/>
      <c r="E572" s="4"/>
      <c r="F572" s="4"/>
      <c r="G572" s="4"/>
      <c r="H572" s="4"/>
      <c r="I572" s="4"/>
      <c r="J572" s="4"/>
      <c r="K572" s="4"/>
      <c r="L572" s="4"/>
      <c r="M572" s="4"/>
      <c r="N572" s="4"/>
      <c r="P572" s="4"/>
      <c r="Q572" s="4"/>
      <c r="R572" s="4"/>
    </row>
    <row r="573" spans="1:18" ht="16.5" customHeight="1">
      <c r="A573" s="4"/>
      <c r="B573" s="4"/>
      <c r="C573" s="34"/>
      <c r="D573" s="4"/>
      <c r="E573" s="4"/>
      <c r="F573" s="4"/>
      <c r="G573" s="4"/>
      <c r="H573" s="4"/>
      <c r="I573" s="4"/>
      <c r="J573" s="4"/>
      <c r="K573" s="4"/>
      <c r="L573" s="4"/>
      <c r="M573" s="4"/>
      <c r="N573" s="4"/>
      <c r="P573" s="4"/>
      <c r="Q573" s="4"/>
      <c r="R573" s="4"/>
    </row>
    <row r="574" spans="1:18" ht="16.5" customHeight="1">
      <c r="A574" s="4"/>
      <c r="B574" s="4"/>
      <c r="C574" s="34"/>
      <c r="D574" s="4"/>
      <c r="E574" s="4"/>
      <c r="F574" s="4"/>
      <c r="G574" s="4"/>
      <c r="H574" s="4"/>
      <c r="I574" s="4"/>
      <c r="J574" s="4"/>
      <c r="K574" s="4"/>
      <c r="L574" s="4"/>
      <c r="M574" s="4"/>
      <c r="N574" s="4"/>
      <c r="P574" s="4"/>
      <c r="Q574" s="4"/>
      <c r="R574" s="4"/>
    </row>
    <row r="575" spans="1:18" ht="16.5" customHeight="1">
      <c r="A575" s="4"/>
      <c r="B575" s="4"/>
      <c r="C575" s="34"/>
      <c r="D575" s="4"/>
      <c r="E575" s="4"/>
      <c r="F575" s="4"/>
      <c r="G575" s="4"/>
      <c r="H575" s="4"/>
      <c r="I575" s="4"/>
      <c r="J575" s="4"/>
      <c r="K575" s="4"/>
      <c r="L575" s="4"/>
      <c r="M575" s="4"/>
      <c r="N575" s="4"/>
      <c r="P575" s="4"/>
      <c r="Q575" s="4"/>
      <c r="R575" s="4"/>
    </row>
    <row r="576" spans="1:18" ht="16.5" customHeight="1">
      <c r="A576" s="4"/>
      <c r="B576" s="4"/>
      <c r="C576" s="34"/>
      <c r="D576" s="4"/>
      <c r="E576" s="4"/>
      <c r="F576" s="4"/>
      <c r="G576" s="4"/>
      <c r="H576" s="4"/>
      <c r="I576" s="4"/>
      <c r="J576" s="4"/>
      <c r="K576" s="4"/>
      <c r="L576" s="4"/>
      <c r="M576" s="4"/>
      <c r="N576" s="4"/>
      <c r="P576" s="4"/>
      <c r="Q576" s="4"/>
      <c r="R576" s="4"/>
    </row>
    <row r="577" spans="1:18" ht="16.5" customHeight="1">
      <c r="A577" s="4"/>
      <c r="B577" s="4"/>
      <c r="C577" s="34"/>
      <c r="D577" s="4"/>
      <c r="E577" s="4"/>
      <c r="F577" s="4"/>
      <c r="G577" s="4"/>
      <c r="H577" s="4"/>
      <c r="I577" s="4"/>
      <c r="J577" s="4"/>
      <c r="K577" s="4"/>
      <c r="L577" s="4"/>
      <c r="M577" s="4"/>
      <c r="N577" s="4"/>
      <c r="P577" s="4"/>
      <c r="Q577" s="4"/>
      <c r="R577" s="4"/>
    </row>
    <row r="578" spans="1:18" ht="16.5" customHeight="1">
      <c r="A578" s="4"/>
      <c r="B578" s="4"/>
      <c r="C578" s="34"/>
      <c r="D578" s="4"/>
      <c r="E578" s="4"/>
      <c r="F578" s="4"/>
      <c r="G578" s="4"/>
      <c r="H578" s="4"/>
      <c r="I578" s="4"/>
      <c r="J578" s="4"/>
      <c r="K578" s="4"/>
      <c r="L578" s="4"/>
      <c r="M578" s="4"/>
      <c r="N578" s="4"/>
      <c r="P578" s="4"/>
      <c r="Q578" s="4"/>
      <c r="R578" s="4"/>
    </row>
    <row r="579" spans="1:18" ht="16.5" customHeight="1">
      <c r="A579" s="4"/>
      <c r="B579" s="4"/>
      <c r="C579" s="34"/>
      <c r="D579" s="4"/>
      <c r="E579" s="4"/>
      <c r="F579" s="4"/>
      <c r="G579" s="4"/>
      <c r="H579" s="4"/>
      <c r="I579" s="4"/>
      <c r="J579" s="4"/>
      <c r="K579" s="4"/>
      <c r="L579" s="4"/>
      <c r="M579" s="4"/>
      <c r="N579" s="4"/>
      <c r="P579" s="4"/>
      <c r="Q579" s="4"/>
      <c r="R579" s="4"/>
    </row>
    <row r="580" spans="1:18" ht="16.5" customHeight="1">
      <c r="A580" s="4"/>
      <c r="B580" s="4"/>
      <c r="C580" s="34"/>
      <c r="D580" s="4"/>
      <c r="E580" s="4"/>
      <c r="F580" s="4"/>
      <c r="G580" s="4"/>
      <c r="H580" s="4"/>
      <c r="I580" s="4"/>
      <c r="J580" s="4"/>
      <c r="K580" s="4"/>
      <c r="L580" s="4"/>
      <c r="M580" s="4"/>
      <c r="N580" s="4"/>
      <c r="P580" s="4"/>
      <c r="Q580" s="4"/>
      <c r="R580" s="4"/>
    </row>
    <row r="581" spans="1:18" ht="16.5" customHeight="1">
      <c r="A581" s="4"/>
      <c r="B581" s="4"/>
      <c r="C581" s="34"/>
      <c r="D581" s="4"/>
      <c r="E581" s="4"/>
      <c r="F581" s="4"/>
      <c r="G581" s="4"/>
      <c r="H581" s="4"/>
      <c r="I581" s="4"/>
      <c r="J581" s="4"/>
      <c r="K581" s="4"/>
      <c r="L581" s="4"/>
      <c r="M581" s="4"/>
      <c r="N581" s="4"/>
      <c r="P581" s="4"/>
      <c r="Q581" s="4"/>
      <c r="R581" s="4"/>
    </row>
    <row r="582" spans="1:18" ht="16.5" customHeight="1">
      <c r="A582" s="4"/>
      <c r="B582" s="4"/>
      <c r="C582" s="34"/>
      <c r="D582" s="4"/>
      <c r="E582" s="4"/>
      <c r="F582" s="4"/>
      <c r="G582" s="4"/>
      <c r="H582" s="4"/>
      <c r="I582" s="4"/>
      <c r="J582" s="4"/>
      <c r="K582" s="4"/>
      <c r="L582" s="4"/>
      <c r="M582" s="4"/>
      <c r="N582" s="4"/>
      <c r="P582" s="4"/>
      <c r="Q582" s="4"/>
      <c r="R582" s="4"/>
    </row>
    <row r="583" spans="1:18" ht="16.5" customHeight="1">
      <c r="A583" s="4"/>
      <c r="B583" s="4"/>
      <c r="C583" s="34"/>
      <c r="D583" s="4"/>
      <c r="E583" s="4"/>
      <c r="F583" s="4"/>
      <c r="G583" s="4"/>
      <c r="H583" s="4"/>
      <c r="I583" s="4"/>
      <c r="J583" s="4"/>
      <c r="K583" s="4"/>
      <c r="L583" s="4"/>
      <c r="M583" s="4"/>
      <c r="N583" s="4"/>
      <c r="P583" s="4"/>
      <c r="Q583" s="4"/>
      <c r="R583" s="4"/>
    </row>
    <row r="584" spans="1:18" ht="16.5" customHeight="1">
      <c r="A584" s="4"/>
      <c r="B584" s="4"/>
      <c r="C584" s="34"/>
      <c r="D584" s="4"/>
      <c r="E584" s="4"/>
      <c r="F584" s="4"/>
      <c r="G584" s="4"/>
      <c r="H584" s="4"/>
      <c r="I584" s="4"/>
      <c r="J584" s="4"/>
      <c r="K584" s="4"/>
      <c r="L584" s="4"/>
      <c r="M584" s="4"/>
      <c r="N584" s="4"/>
      <c r="P584" s="4"/>
      <c r="Q584" s="4"/>
      <c r="R584" s="4"/>
    </row>
    <row r="585" spans="1:18" ht="16.5" customHeight="1">
      <c r="A585" s="4"/>
      <c r="B585" s="4"/>
      <c r="C585" s="34"/>
      <c r="D585" s="4"/>
      <c r="E585" s="4"/>
      <c r="F585" s="4"/>
      <c r="G585" s="4"/>
      <c r="H585" s="4"/>
      <c r="I585" s="4"/>
      <c r="J585" s="4"/>
      <c r="K585" s="4"/>
      <c r="L585" s="4"/>
      <c r="M585" s="4"/>
      <c r="N585" s="4"/>
      <c r="P585" s="4"/>
      <c r="Q585" s="4"/>
      <c r="R585" s="4"/>
    </row>
    <row r="586" spans="1:18" ht="16.5" customHeight="1">
      <c r="A586" s="4"/>
      <c r="B586" s="4"/>
      <c r="C586" s="34"/>
      <c r="D586" s="4"/>
      <c r="E586" s="4"/>
      <c r="F586" s="4"/>
      <c r="G586" s="4"/>
      <c r="H586" s="4"/>
      <c r="I586" s="4"/>
      <c r="J586" s="4"/>
      <c r="K586" s="4"/>
      <c r="L586" s="4"/>
      <c r="M586" s="4"/>
      <c r="N586" s="4"/>
      <c r="P586" s="4"/>
      <c r="Q586" s="4"/>
      <c r="R586" s="4"/>
    </row>
    <row r="587" spans="1:18" ht="16.5" customHeight="1">
      <c r="A587" s="4"/>
      <c r="B587" s="4"/>
      <c r="C587" s="34"/>
      <c r="D587" s="4"/>
      <c r="E587" s="4"/>
      <c r="F587" s="4"/>
      <c r="G587" s="4"/>
      <c r="H587" s="4"/>
      <c r="I587" s="4"/>
      <c r="J587" s="4"/>
      <c r="K587" s="4"/>
      <c r="L587" s="4"/>
      <c r="M587" s="4"/>
      <c r="N587" s="4"/>
      <c r="P587" s="4"/>
      <c r="Q587" s="4"/>
      <c r="R587" s="4"/>
    </row>
    <row r="588" spans="1:18" ht="16.5" customHeight="1">
      <c r="A588" s="4"/>
      <c r="B588" s="4"/>
      <c r="C588" s="34"/>
      <c r="D588" s="4"/>
      <c r="E588" s="4"/>
      <c r="F588" s="4"/>
      <c r="G588" s="4"/>
      <c r="H588" s="4"/>
      <c r="I588" s="4"/>
      <c r="J588" s="4"/>
      <c r="K588" s="4"/>
      <c r="L588" s="4"/>
      <c r="M588" s="4"/>
      <c r="N588" s="4"/>
      <c r="P588" s="4"/>
      <c r="Q588" s="4"/>
      <c r="R588" s="4"/>
    </row>
    <row r="589" spans="1:18" ht="16.5" customHeight="1">
      <c r="A589" s="4"/>
      <c r="B589" s="4"/>
      <c r="C589" s="34"/>
      <c r="D589" s="4"/>
      <c r="E589" s="4"/>
      <c r="F589" s="4"/>
      <c r="G589" s="4"/>
      <c r="H589" s="4"/>
      <c r="I589" s="4"/>
      <c r="J589" s="4"/>
      <c r="K589" s="4"/>
      <c r="L589" s="4"/>
      <c r="M589" s="4"/>
      <c r="N589" s="4"/>
      <c r="P589" s="4"/>
      <c r="Q589" s="4"/>
      <c r="R589" s="4"/>
    </row>
    <row r="590" spans="1:18" ht="16.5" customHeight="1">
      <c r="A590" s="4"/>
      <c r="B590" s="4"/>
      <c r="C590" s="34"/>
      <c r="D590" s="4"/>
      <c r="E590" s="4"/>
      <c r="F590" s="4"/>
      <c r="G590" s="4"/>
      <c r="H590" s="4"/>
      <c r="I590" s="4"/>
      <c r="J590" s="4"/>
      <c r="K590" s="4"/>
      <c r="L590" s="4"/>
      <c r="M590" s="4"/>
      <c r="N590" s="4"/>
      <c r="P590" s="4"/>
      <c r="Q590" s="4"/>
      <c r="R590" s="4"/>
    </row>
    <row r="591" spans="1:18" ht="16.5" customHeight="1">
      <c r="A591" s="4"/>
      <c r="B591" s="4"/>
      <c r="C591" s="34"/>
      <c r="D591" s="4"/>
      <c r="E591" s="4"/>
      <c r="F591" s="4"/>
      <c r="G591" s="4"/>
      <c r="H591" s="4"/>
      <c r="I591" s="4"/>
      <c r="J591" s="4"/>
      <c r="K591" s="4"/>
      <c r="L591" s="4"/>
      <c r="M591" s="4"/>
      <c r="N591" s="4"/>
      <c r="P591" s="4"/>
      <c r="Q591" s="4"/>
      <c r="R591" s="4"/>
    </row>
    <row r="592" spans="1:18" ht="16.5" customHeight="1">
      <c r="A592" s="4"/>
      <c r="B592" s="4"/>
      <c r="C592" s="34"/>
      <c r="D592" s="4"/>
      <c r="E592" s="4"/>
      <c r="F592" s="4"/>
      <c r="G592" s="4"/>
      <c r="H592" s="4"/>
      <c r="I592" s="4"/>
      <c r="J592" s="4"/>
      <c r="K592" s="4"/>
      <c r="L592" s="4"/>
      <c r="M592" s="4"/>
      <c r="N592" s="4"/>
      <c r="P592" s="4"/>
      <c r="Q592" s="4"/>
      <c r="R592" s="4"/>
    </row>
    <row r="593" spans="1:18" ht="16.5" customHeight="1">
      <c r="A593" s="4"/>
      <c r="B593" s="4"/>
      <c r="C593" s="34"/>
      <c r="D593" s="4"/>
      <c r="E593" s="4"/>
      <c r="F593" s="4"/>
      <c r="G593" s="4"/>
      <c r="H593" s="4"/>
      <c r="I593" s="4"/>
      <c r="J593" s="4"/>
      <c r="K593" s="4"/>
      <c r="L593" s="4"/>
      <c r="M593" s="4"/>
      <c r="N593" s="4"/>
      <c r="P593" s="4"/>
      <c r="Q593" s="4"/>
      <c r="R593" s="4"/>
    </row>
    <row r="594" spans="1:18" ht="16.5" customHeight="1">
      <c r="A594" s="4"/>
      <c r="B594" s="4"/>
      <c r="C594" s="34"/>
      <c r="D594" s="4"/>
      <c r="E594" s="4"/>
      <c r="F594" s="4"/>
      <c r="G594" s="4"/>
      <c r="H594" s="4"/>
      <c r="I594" s="4"/>
      <c r="J594" s="4"/>
      <c r="K594" s="4"/>
      <c r="L594" s="4"/>
      <c r="M594" s="4"/>
      <c r="N594" s="4"/>
      <c r="P594" s="4"/>
      <c r="Q594" s="4"/>
      <c r="R594" s="4"/>
    </row>
    <row r="595" spans="1:18" ht="16.5" customHeight="1">
      <c r="A595" s="4"/>
      <c r="B595" s="4"/>
      <c r="C595" s="34"/>
      <c r="D595" s="4"/>
      <c r="E595" s="4"/>
      <c r="F595" s="4"/>
      <c r="G595" s="4"/>
      <c r="H595" s="4"/>
      <c r="I595" s="4"/>
      <c r="J595" s="4"/>
      <c r="K595" s="4"/>
      <c r="L595" s="4"/>
      <c r="M595" s="4"/>
      <c r="N595" s="4"/>
      <c r="P595" s="4"/>
      <c r="Q595" s="4"/>
      <c r="R595" s="4"/>
    </row>
    <row r="596" spans="1:18" ht="16.5" customHeight="1">
      <c r="A596" s="4"/>
      <c r="B596" s="4"/>
      <c r="C596" s="34"/>
      <c r="D596" s="4"/>
      <c r="E596" s="4"/>
      <c r="F596" s="4"/>
      <c r="G596" s="4"/>
      <c r="H596" s="4"/>
      <c r="I596" s="4"/>
      <c r="J596" s="4"/>
      <c r="K596" s="4"/>
      <c r="L596" s="4"/>
      <c r="M596" s="4"/>
      <c r="N596" s="4"/>
      <c r="P596" s="4"/>
      <c r="Q596" s="4"/>
      <c r="R596" s="4"/>
    </row>
    <row r="597" spans="1:18" ht="16.5" customHeight="1">
      <c r="A597" s="4"/>
      <c r="B597" s="4"/>
      <c r="C597" s="34"/>
      <c r="D597" s="4"/>
      <c r="E597" s="4"/>
      <c r="F597" s="4"/>
      <c r="G597" s="4"/>
      <c r="H597" s="4"/>
      <c r="I597" s="4"/>
      <c r="J597" s="4"/>
      <c r="K597" s="4"/>
      <c r="L597" s="4"/>
      <c r="M597" s="4"/>
      <c r="N597" s="4"/>
      <c r="P597" s="4"/>
      <c r="Q597" s="4"/>
      <c r="R597" s="4"/>
    </row>
    <row r="598" spans="1:18" ht="16.5" customHeight="1">
      <c r="A598" s="4"/>
      <c r="B598" s="4"/>
      <c r="C598" s="34"/>
      <c r="D598" s="4"/>
      <c r="E598" s="4"/>
      <c r="F598" s="4"/>
      <c r="G598" s="4"/>
      <c r="H598" s="4"/>
      <c r="I598" s="4"/>
      <c r="J598" s="4"/>
      <c r="K598" s="4"/>
      <c r="L598" s="4"/>
      <c r="M598" s="4"/>
      <c r="N598" s="4"/>
      <c r="P598" s="4"/>
      <c r="Q598" s="4"/>
      <c r="R598" s="4"/>
    </row>
    <row r="599" spans="1:18" ht="16.5" customHeight="1">
      <c r="A599" s="4"/>
      <c r="B599" s="4"/>
      <c r="C599" s="34"/>
      <c r="D599" s="4"/>
      <c r="E599" s="4"/>
      <c r="F599" s="4"/>
      <c r="G599" s="4"/>
      <c r="H599" s="4"/>
      <c r="I599" s="4"/>
      <c r="J599" s="4"/>
      <c r="K599" s="4"/>
      <c r="L599" s="4"/>
      <c r="M599" s="4"/>
      <c r="N599" s="4"/>
      <c r="P599" s="4"/>
      <c r="Q599" s="4"/>
      <c r="R599" s="4"/>
    </row>
    <row r="600" spans="1:18" ht="16.5" customHeight="1">
      <c r="A600" s="4"/>
      <c r="B600" s="4"/>
      <c r="C600" s="34"/>
      <c r="D600" s="4"/>
      <c r="E600" s="4"/>
      <c r="F600" s="4"/>
      <c r="G600" s="4"/>
      <c r="H600" s="4"/>
      <c r="I600" s="4"/>
      <c r="J600" s="4"/>
      <c r="K600" s="4"/>
      <c r="L600" s="4"/>
      <c r="M600" s="4"/>
      <c r="N600" s="4"/>
      <c r="P600" s="4"/>
      <c r="Q600" s="4"/>
      <c r="R600" s="4"/>
    </row>
    <row r="601" spans="1:18" ht="16.5" customHeight="1">
      <c r="A601" s="4"/>
      <c r="B601" s="4"/>
      <c r="C601" s="34"/>
      <c r="D601" s="4"/>
      <c r="E601" s="4"/>
      <c r="F601" s="4"/>
      <c r="G601" s="4"/>
      <c r="H601" s="4"/>
      <c r="I601" s="4"/>
      <c r="J601" s="4"/>
      <c r="K601" s="4"/>
      <c r="L601" s="4"/>
      <c r="M601" s="4"/>
      <c r="N601" s="4"/>
      <c r="P601" s="4"/>
      <c r="Q601" s="4"/>
      <c r="R601" s="4"/>
    </row>
    <row r="602" spans="1:18" ht="16.5" customHeight="1">
      <c r="A602" s="4"/>
      <c r="B602" s="4"/>
      <c r="C602" s="34"/>
      <c r="D602" s="4"/>
      <c r="E602" s="4"/>
      <c r="F602" s="4"/>
      <c r="G602" s="4"/>
      <c r="H602" s="4"/>
      <c r="I602" s="4"/>
      <c r="J602" s="4"/>
      <c r="K602" s="4"/>
      <c r="L602" s="4"/>
      <c r="M602" s="4"/>
      <c r="N602" s="4"/>
      <c r="P602" s="4"/>
      <c r="Q602" s="4"/>
      <c r="R602" s="4"/>
    </row>
    <row r="603" spans="1:18" ht="16.5" customHeight="1">
      <c r="A603" s="4"/>
      <c r="B603" s="4"/>
      <c r="C603" s="34"/>
      <c r="D603" s="4"/>
      <c r="E603" s="4"/>
      <c r="F603" s="4"/>
      <c r="G603" s="4"/>
      <c r="H603" s="4"/>
      <c r="I603" s="4"/>
      <c r="J603" s="4"/>
      <c r="K603" s="4"/>
      <c r="L603" s="4"/>
      <c r="M603" s="4"/>
      <c r="N603" s="4"/>
      <c r="P603" s="4"/>
      <c r="Q603" s="4"/>
      <c r="R603" s="4"/>
    </row>
    <row r="604" spans="1:18" ht="16.5" customHeight="1">
      <c r="A604" s="4"/>
      <c r="B604" s="4"/>
      <c r="C604" s="34"/>
      <c r="D604" s="4"/>
      <c r="E604" s="4"/>
      <c r="F604" s="4"/>
      <c r="G604" s="4"/>
      <c r="H604" s="4"/>
      <c r="I604" s="4"/>
      <c r="J604" s="4"/>
      <c r="K604" s="4"/>
      <c r="L604" s="4"/>
      <c r="M604" s="4"/>
      <c r="N604" s="4"/>
      <c r="P604" s="4"/>
      <c r="Q604" s="4"/>
      <c r="R604" s="4"/>
    </row>
    <row r="605" spans="1:18" ht="16.5" customHeight="1">
      <c r="A605" s="4"/>
      <c r="B605" s="4"/>
      <c r="C605" s="34"/>
      <c r="D605" s="4"/>
      <c r="E605" s="4"/>
      <c r="F605" s="4"/>
      <c r="G605" s="4"/>
      <c r="H605" s="4"/>
      <c r="I605" s="4"/>
      <c r="J605" s="4"/>
      <c r="K605" s="4"/>
      <c r="L605" s="4"/>
      <c r="M605" s="4"/>
      <c r="N605" s="4"/>
      <c r="P605" s="4"/>
      <c r="Q605" s="4"/>
      <c r="R605" s="4"/>
    </row>
    <row r="606" spans="1:18" ht="16.5" customHeight="1">
      <c r="A606" s="4"/>
      <c r="B606" s="4"/>
      <c r="C606" s="34"/>
      <c r="D606" s="4"/>
      <c r="E606" s="4"/>
      <c r="F606" s="4"/>
      <c r="G606" s="4"/>
      <c r="H606" s="4"/>
      <c r="I606" s="4"/>
      <c r="J606" s="4"/>
      <c r="K606" s="4"/>
      <c r="L606" s="4"/>
      <c r="M606" s="4"/>
      <c r="N606" s="4"/>
      <c r="P606" s="4"/>
      <c r="Q606" s="4"/>
      <c r="R606" s="4"/>
    </row>
    <row r="607" spans="1:18" ht="16.5" customHeight="1">
      <c r="A607" s="4"/>
      <c r="B607" s="4"/>
      <c r="C607" s="34"/>
      <c r="D607" s="4"/>
      <c r="E607" s="4"/>
      <c r="F607" s="4"/>
      <c r="G607" s="4"/>
      <c r="H607" s="4"/>
      <c r="I607" s="4"/>
      <c r="J607" s="4"/>
      <c r="K607" s="4"/>
      <c r="L607" s="4"/>
      <c r="M607" s="4"/>
      <c r="N607" s="4"/>
      <c r="P607" s="4"/>
      <c r="Q607" s="4"/>
      <c r="R607" s="4"/>
    </row>
    <row r="608" spans="1:18" ht="16.5" customHeight="1">
      <c r="A608" s="4"/>
      <c r="B608" s="4"/>
      <c r="C608" s="34"/>
      <c r="D608" s="4"/>
      <c r="E608" s="4"/>
      <c r="F608" s="4"/>
      <c r="G608" s="4"/>
      <c r="H608" s="4"/>
      <c r="I608" s="4"/>
      <c r="J608" s="4"/>
      <c r="K608" s="4"/>
      <c r="L608" s="4"/>
      <c r="M608" s="4"/>
      <c r="N608" s="4"/>
      <c r="P608" s="4"/>
      <c r="Q608" s="4"/>
      <c r="R608" s="4"/>
    </row>
    <row r="609" spans="1:18" ht="16.5" customHeight="1">
      <c r="A609" s="4"/>
      <c r="B609" s="4"/>
      <c r="C609" s="34"/>
      <c r="D609" s="4"/>
      <c r="E609" s="4"/>
      <c r="F609" s="4"/>
      <c r="G609" s="4"/>
      <c r="H609" s="4"/>
      <c r="I609" s="4"/>
      <c r="J609" s="4"/>
      <c r="K609" s="4"/>
      <c r="L609" s="4"/>
      <c r="M609" s="4"/>
      <c r="N609" s="4"/>
      <c r="P609" s="4"/>
      <c r="Q609" s="4"/>
      <c r="R609" s="4"/>
    </row>
    <row r="610" spans="1:18" ht="16.5" customHeight="1">
      <c r="A610" s="4"/>
      <c r="B610" s="4"/>
      <c r="C610" s="34"/>
      <c r="D610" s="4"/>
      <c r="E610" s="4"/>
      <c r="F610" s="4"/>
      <c r="G610" s="4"/>
      <c r="H610" s="4"/>
      <c r="I610" s="4"/>
      <c r="J610" s="4"/>
      <c r="K610" s="4"/>
      <c r="L610" s="4"/>
      <c r="M610" s="4"/>
      <c r="N610" s="4"/>
      <c r="P610" s="4"/>
      <c r="Q610" s="4"/>
      <c r="R610" s="4"/>
    </row>
    <row r="611" spans="1:18" ht="16.5" customHeight="1">
      <c r="A611" s="4"/>
      <c r="B611" s="4"/>
      <c r="C611" s="34"/>
      <c r="D611" s="4"/>
      <c r="E611" s="4"/>
      <c r="F611" s="4"/>
      <c r="G611" s="4"/>
      <c r="H611" s="4"/>
      <c r="I611" s="4"/>
      <c r="J611" s="4"/>
      <c r="K611" s="4"/>
      <c r="L611" s="4"/>
      <c r="M611" s="4"/>
      <c r="N611" s="4"/>
      <c r="P611" s="4"/>
      <c r="Q611" s="4"/>
      <c r="R611" s="4"/>
    </row>
    <row r="612" spans="1:18" ht="16.5" customHeight="1">
      <c r="A612" s="4"/>
      <c r="B612" s="4"/>
      <c r="C612" s="34"/>
      <c r="D612" s="4"/>
      <c r="E612" s="4"/>
      <c r="F612" s="4"/>
      <c r="G612" s="4"/>
      <c r="H612" s="4"/>
      <c r="I612" s="4"/>
      <c r="J612" s="4"/>
      <c r="K612" s="4"/>
      <c r="L612" s="4"/>
      <c r="M612" s="4"/>
      <c r="N612" s="4"/>
      <c r="P612" s="4"/>
      <c r="Q612" s="4"/>
      <c r="R612" s="4"/>
    </row>
    <row r="613" spans="1:18" ht="16.5" customHeight="1">
      <c r="A613" s="4"/>
      <c r="B613" s="4"/>
      <c r="C613" s="34"/>
      <c r="D613" s="4"/>
      <c r="E613" s="4"/>
      <c r="F613" s="4"/>
      <c r="G613" s="4"/>
      <c r="H613" s="4"/>
      <c r="I613" s="4"/>
      <c r="J613" s="4"/>
      <c r="K613" s="4"/>
      <c r="L613" s="4"/>
      <c r="M613" s="4"/>
      <c r="N613" s="4"/>
      <c r="P613" s="4"/>
      <c r="Q613" s="4"/>
      <c r="R613" s="4"/>
    </row>
    <row r="614" spans="1:18" ht="16.5" customHeight="1">
      <c r="A614" s="4"/>
      <c r="B614" s="4"/>
      <c r="C614" s="34"/>
      <c r="D614" s="4"/>
      <c r="E614" s="4"/>
      <c r="F614" s="4"/>
      <c r="G614" s="4"/>
      <c r="H614" s="4"/>
      <c r="I614" s="4"/>
      <c r="J614" s="4"/>
      <c r="K614" s="4"/>
      <c r="L614" s="4"/>
      <c r="M614" s="4"/>
      <c r="N614" s="4"/>
      <c r="P614" s="4"/>
      <c r="Q614" s="4"/>
      <c r="R614" s="4"/>
    </row>
    <row r="615" spans="1:18" ht="16.5" customHeight="1">
      <c r="A615" s="4"/>
      <c r="B615" s="4"/>
      <c r="C615" s="34"/>
      <c r="D615" s="4"/>
      <c r="E615" s="4"/>
      <c r="F615" s="4"/>
      <c r="G615" s="4"/>
      <c r="H615" s="4"/>
      <c r="I615" s="4"/>
      <c r="J615" s="4"/>
      <c r="K615" s="4"/>
      <c r="L615" s="4"/>
      <c r="M615" s="4"/>
      <c r="N615" s="4"/>
      <c r="P615" s="4"/>
      <c r="Q615" s="4"/>
      <c r="R615" s="4"/>
    </row>
    <row r="616" spans="1:18" ht="16.5" customHeight="1">
      <c r="A616" s="4"/>
      <c r="B616" s="4"/>
      <c r="C616" s="34"/>
      <c r="D616" s="4"/>
      <c r="E616" s="4"/>
      <c r="F616" s="4"/>
      <c r="G616" s="4"/>
      <c r="H616" s="4"/>
      <c r="I616" s="4"/>
      <c r="J616" s="4"/>
      <c r="K616" s="4"/>
      <c r="L616" s="4"/>
      <c r="M616" s="4"/>
      <c r="N616" s="4"/>
      <c r="P616" s="4"/>
      <c r="Q616" s="4"/>
      <c r="R616" s="4"/>
    </row>
    <row r="617" spans="1:18" ht="16.5" customHeight="1">
      <c r="A617" s="4"/>
      <c r="B617" s="4"/>
      <c r="C617" s="34"/>
      <c r="D617" s="4"/>
      <c r="E617" s="4"/>
      <c r="F617" s="4"/>
      <c r="G617" s="4"/>
      <c r="H617" s="4"/>
      <c r="I617" s="4"/>
      <c r="J617" s="4"/>
      <c r="K617" s="4"/>
      <c r="L617" s="4"/>
      <c r="M617" s="4"/>
      <c r="N617" s="4"/>
      <c r="P617" s="4"/>
      <c r="Q617" s="4"/>
      <c r="R617" s="4"/>
    </row>
    <row r="618" spans="1:18" ht="16.5" customHeight="1">
      <c r="A618" s="4"/>
      <c r="B618" s="4"/>
      <c r="C618" s="34"/>
      <c r="D618" s="4"/>
      <c r="E618" s="4"/>
      <c r="F618" s="4"/>
      <c r="G618" s="4"/>
      <c r="H618" s="4"/>
      <c r="I618" s="4"/>
      <c r="J618" s="4"/>
      <c r="K618" s="4"/>
      <c r="L618" s="4"/>
      <c r="M618" s="4"/>
      <c r="N618" s="4"/>
      <c r="P618" s="4"/>
      <c r="Q618" s="4"/>
      <c r="R618" s="4"/>
    </row>
    <row r="619" spans="1:18" ht="16.5" customHeight="1">
      <c r="A619" s="4"/>
      <c r="B619" s="4"/>
      <c r="C619" s="34"/>
      <c r="D619" s="4"/>
      <c r="E619" s="4"/>
      <c r="F619" s="4"/>
      <c r="G619" s="4"/>
      <c r="H619" s="4"/>
      <c r="I619" s="4"/>
      <c r="J619" s="4"/>
      <c r="K619" s="4"/>
      <c r="L619" s="4"/>
      <c r="M619" s="4"/>
      <c r="N619" s="4"/>
      <c r="P619" s="4"/>
      <c r="Q619" s="4"/>
      <c r="R619" s="4"/>
    </row>
    <row r="620" spans="1:18" ht="16.5" customHeight="1">
      <c r="A620" s="4"/>
      <c r="B620" s="4"/>
      <c r="C620" s="34"/>
      <c r="D620" s="4"/>
      <c r="E620" s="4"/>
      <c r="F620" s="4"/>
      <c r="G620" s="4"/>
      <c r="H620" s="4"/>
      <c r="I620" s="4"/>
      <c r="J620" s="4"/>
      <c r="K620" s="4"/>
      <c r="L620" s="4"/>
      <c r="M620" s="4"/>
      <c r="N620" s="4"/>
      <c r="P620" s="4"/>
      <c r="Q620" s="4"/>
      <c r="R620" s="4"/>
    </row>
    <row r="621" spans="1:18" ht="16.5" customHeight="1">
      <c r="A621" s="4"/>
      <c r="B621" s="4"/>
      <c r="C621" s="34"/>
      <c r="D621" s="4"/>
      <c r="E621" s="4"/>
      <c r="F621" s="4"/>
      <c r="G621" s="4"/>
      <c r="H621" s="4"/>
      <c r="I621" s="4"/>
      <c r="J621" s="4"/>
      <c r="K621" s="4"/>
      <c r="L621" s="4"/>
      <c r="M621" s="4"/>
      <c r="N621" s="4"/>
      <c r="P621" s="4"/>
      <c r="Q621" s="4"/>
      <c r="R621" s="4"/>
    </row>
    <row r="622" spans="1:18" ht="16.5" customHeight="1">
      <c r="A622" s="4"/>
      <c r="B622" s="4"/>
      <c r="C622" s="34"/>
      <c r="D622" s="4"/>
      <c r="E622" s="4"/>
      <c r="F622" s="4"/>
      <c r="G622" s="4"/>
      <c r="H622" s="4"/>
      <c r="I622" s="4"/>
      <c r="J622" s="4"/>
      <c r="K622" s="4"/>
      <c r="L622" s="4"/>
      <c r="M622" s="4"/>
      <c r="N622" s="4"/>
      <c r="P622" s="4"/>
      <c r="Q622" s="4"/>
      <c r="R622" s="4"/>
    </row>
    <row r="623" spans="1:18" ht="16.5" customHeight="1">
      <c r="A623" s="4"/>
      <c r="B623" s="4"/>
      <c r="C623" s="34"/>
      <c r="D623" s="4"/>
      <c r="E623" s="4"/>
      <c r="F623" s="4"/>
      <c r="G623" s="4"/>
      <c r="H623" s="4"/>
      <c r="I623" s="4"/>
      <c r="J623" s="4"/>
      <c r="K623" s="4"/>
      <c r="L623" s="4"/>
      <c r="M623" s="4"/>
      <c r="N623" s="4"/>
      <c r="P623" s="4"/>
      <c r="Q623" s="4"/>
      <c r="R623" s="4"/>
    </row>
    <row r="624" spans="1:18" ht="16.5" customHeight="1">
      <c r="A624" s="4"/>
      <c r="B624" s="4"/>
      <c r="C624" s="34"/>
      <c r="D624" s="4"/>
      <c r="E624" s="4"/>
      <c r="F624" s="4"/>
      <c r="G624" s="4"/>
      <c r="H624" s="4"/>
      <c r="I624" s="4"/>
      <c r="J624" s="4"/>
      <c r="K624" s="4"/>
      <c r="L624" s="4"/>
      <c r="M624" s="4"/>
      <c r="N624" s="4"/>
      <c r="P624" s="4"/>
      <c r="Q624" s="4"/>
      <c r="R624" s="4"/>
    </row>
    <row r="625" spans="1:18" ht="16.5" customHeight="1">
      <c r="A625" s="4"/>
      <c r="B625" s="4"/>
      <c r="C625" s="34"/>
      <c r="D625" s="4"/>
      <c r="E625" s="4"/>
      <c r="F625" s="4"/>
      <c r="G625" s="4"/>
      <c r="H625" s="4"/>
      <c r="I625" s="4"/>
      <c r="J625" s="4"/>
      <c r="K625" s="4"/>
      <c r="L625" s="4"/>
      <c r="M625" s="4"/>
      <c r="N625" s="4"/>
      <c r="P625" s="4"/>
      <c r="Q625" s="4"/>
      <c r="R625" s="4"/>
    </row>
    <row r="626" spans="1:18" ht="16.5" customHeight="1">
      <c r="A626" s="4"/>
      <c r="B626" s="4"/>
      <c r="C626" s="34"/>
      <c r="D626" s="4"/>
      <c r="E626" s="4"/>
      <c r="F626" s="4"/>
      <c r="G626" s="4"/>
      <c r="H626" s="4"/>
      <c r="I626" s="4"/>
      <c r="J626" s="4"/>
      <c r="K626" s="4"/>
      <c r="L626" s="4"/>
      <c r="M626" s="4"/>
      <c r="N626" s="4"/>
      <c r="P626" s="4"/>
      <c r="Q626" s="4"/>
      <c r="R626" s="4"/>
    </row>
    <row r="627" spans="1:18" ht="16.5" customHeight="1">
      <c r="A627" s="4"/>
      <c r="B627" s="4"/>
      <c r="C627" s="34"/>
      <c r="D627" s="4"/>
      <c r="E627" s="4"/>
      <c r="F627" s="4"/>
      <c r="G627" s="4"/>
      <c r="H627" s="4"/>
      <c r="I627" s="4"/>
      <c r="J627" s="4"/>
      <c r="K627" s="4"/>
      <c r="L627" s="4"/>
      <c r="M627" s="4"/>
      <c r="N627" s="4"/>
      <c r="P627" s="4"/>
      <c r="Q627" s="4"/>
      <c r="R627" s="4"/>
    </row>
    <row r="628" spans="1:18" ht="16.5" customHeight="1">
      <c r="A628" s="4"/>
      <c r="B628" s="4"/>
      <c r="C628" s="34"/>
      <c r="D628" s="4"/>
      <c r="E628" s="4"/>
      <c r="F628" s="4"/>
      <c r="G628" s="4"/>
      <c r="H628" s="4"/>
      <c r="I628" s="4"/>
      <c r="J628" s="4"/>
      <c r="K628" s="4"/>
      <c r="L628" s="4"/>
      <c r="M628" s="4"/>
      <c r="N628" s="4"/>
      <c r="P628" s="4"/>
      <c r="Q628" s="4"/>
      <c r="R628" s="4"/>
    </row>
    <row r="629" spans="1:18" ht="16.5" customHeight="1">
      <c r="A629" s="4"/>
      <c r="B629" s="4"/>
      <c r="C629" s="34"/>
      <c r="D629" s="4"/>
      <c r="E629" s="4"/>
      <c r="F629" s="4"/>
      <c r="G629" s="4"/>
      <c r="H629" s="4"/>
      <c r="I629" s="4"/>
      <c r="J629" s="4"/>
      <c r="K629" s="4"/>
      <c r="L629" s="4"/>
      <c r="M629" s="4"/>
      <c r="N629" s="4"/>
      <c r="P629" s="4"/>
      <c r="Q629" s="4"/>
      <c r="R629" s="4"/>
    </row>
    <row r="630" spans="1:18" ht="16.5" customHeight="1">
      <c r="A630" s="4"/>
      <c r="B630" s="4"/>
      <c r="C630" s="34"/>
      <c r="D630" s="4"/>
      <c r="E630" s="4"/>
      <c r="F630" s="4"/>
      <c r="G630" s="4"/>
      <c r="H630" s="4"/>
      <c r="I630" s="4"/>
      <c r="J630" s="4"/>
      <c r="K630" s="4"/>
      <c r="L630" s="4"/>
      <c r="M630" s="4"/>
      <c r="N630" s="4"/>
      <c r="P630" s="4"/>
      <c r="Q630" s="4"/>
      <c r="R630" s="4"/>
    </row>
    <row r="631" spans="1:18" ht="16.5" customHeight="1">
      <c r="A631" s="4"/>
      <c r="B631" s="4"/>
      <c r="C631" s="34"/>
      <c r="D631" s="4"/>
      <c r="E631" s="4"/>
      <c r="F631" s="4"/>
      <c r="G631" s="4"/>
      <c r="H631" s="4"/>
      <c r="I631" s="4"/>
      <c r="J631" s="4"/>
      <c r="K631" s="4"/>
      <c r="L631" s="4"/>
      <c r="M631" s="4"/>
      <c r="N631" s="4"/>
      <c r="P631" s="4"/>
      <c r="Q631" s="4"/>
      <c r="R631" s="4"/>
    </row>
    <row r="632" spans="1:18" ht="16.5" customHeight="1">
      <c r="A632" s="4"/>
      <c r="B632" s="4"/>
      <c r="C632" s="34"/>
      <c r="D632" s="4"/>
      <c r="E632" s="4"/>
      <c r="F632" s="4"/>
      <c r="G632" s="4"/>
      <c r="H632" s="4"/>
      <c r="I632" s="4"/>
      <c r="J632" s="4"/>
      <c r="K632" s="4"/>
      <c r="L632" s="4"/>
      <c r="M632" s="4"/>
      <c r="N632" s="4"/>
      <c r="P632" s="4"/>
      <c r="Q632" s="4"/>
      <c r="R632" s="4"/>
    </row>
    <row r="633" spans="1:18" ht="16.5" customHeight="1">
      <c r="A633" s="4"/>
      <c r="B633" s="4"/>
      <c r="C633" s="34"/>
      <c r="D633" s="4"/>
      <c r="E633" s="4"/>
      <c r="F633" s="4"/>
      <c r="G633" s="4"/>
      <c r="H633" s="4"/>
      <c r="I633" s="4"/>
      <c r="J633" s="4"/>
      <c r="K633" s="4"/>
      <c r="L633" s="4"/>
      <c r="M633" s="4"/>
      <c r="N633" s="4"/>
      <c r="P633" s="4"/>
      <c r="Q633" s="4"/>
      <c r="R633" s="4"/>
    </row>
    <row r="634" spans="1:18" ht="16.5" customHeight="1">
      <c r="A634" s="4"/>
      <c r="B634" s="4"/>
      <c r="C634" s="34"/>
      <c r="D634" s="4"/>
      <c r="E634" s="4"/>
      <c r="F634" s="4"/>
      <c r="G634" s="4"/>
      <c r="H634" s="4"/>
      <c r="I634" s="4"/>
      <c r="J634" s="4"/>
      <c r="K634" s="4"/>
      <c r="L634" s="4"/>
      <c r="M634" s="4"/>
      <c r="N634" s="4"/>
      <c r="P634" s="4"/>
      <c r="Q634" s="4"/>
      <c r="R634" s="4"/>
    </row>
    <row r="635" spans="1:18" ht="16.5" customHeight="1">
      <c r="A635" s="4"/>
      <c r="B635" s="4"/>
      <c r="C635" s="34"/>
      <c r="D635" s="4"/>
      <c r="E635" s="4"/>
      <c r="F635" s="4"/>
      <c r="G635" s="4"/>
      <c r="H635" s="4"/>
      <c r="I635" s="4"/>
      <c r="J635" s="4"/>
      <c r="K635" s="4"/>
      <c r="L635" s="4"/>
      <c r="M635" s="4"/>
      <c r="N635" s="4"/>
      <c r="P635" s="4"/>
      <c r="Q635" s="4"/>
      <c r="R635" s="4"/>
    </row>
    <row r="636" spans="1:18" ht="16.5" customHeight="1">
      <c r="A636" s="4"/>
      <c r="B636" s="4"/>
      <c r="C636" s="34"/>
      <c r="D636" s="4"/>
      <c r="E636" s="4"/>
      <c r="F636" s="4"/>
      <c r="G636" s="4"/>
      <c r="H636" s="4"/>
      <c r="I636" s="4"/>
      <c r="J636" s="4"/>
      <c r="K636" s="4"/>
      <c r="L636" s="4"/>
      <c r="M636" s="4"/>
      <c r="N636" s="4"/>
      <c r="P636" s="4"/>
      <c r="Q636" s="4"/>
      <c r="R636" s="4"/>
    </row>
    <row r="637" spans="1:18" ht="16.5" customHeight="1">
      <c r="A637" s="4"/>
      <c r="B637" s="4"/>
      <c r="C637" s="34"/>
      <c r="D637" s="4"/>
      <c r="E637" s="4"/>
      <c r="F637" s="4"/>
      <c r="G637" s="4"/>
      <c r="H637" s="4"/>
      <c r="I637" s="4"/>
      <c r="J637" s="4"/>
      <c r="K637" s="4"/>
      <c r="L637" s="4"/>
      <c r="M637" s="4"/>
      <c r="N637" s="4"/>
      <c r="P637" s="4"/>
      <c r="Q637" s="4"/>
      <c r="R637" s="4"/>
    </row>
    <row r="638" spans="1:18" ht="16.5" customHeight="1">
      <c r="A638" s="4"/>
      <c r="B638" s="4"/>
      <c r="C638" s="34"/>
      <c r="D638" s="4"/>
      <c r="E638" s="4"/>
      <c r="F638" s="4"/>
      <c r="G638" s="4"/>
      <c r="H638" s="4"/>
      <c r="I638" s="4"/>
      <c r="J638" s="4"/>
      <c r="K638" s="4"/>
      <c r="L638" s="4"/>
      <c r="M638" s="4"/>
      <c r="N638" s="4"/>
      <c r="P638" s="4"/>
      <c r="Q638" s="4"/>
      <c r="R638" s="4"/>
    </row>
    <row r="639" spans="1:18" ht="16.5" customHeight="1">
      <c r="A639" s="4"/>
      <c r="B639" s="4"/>
      <c r="C639" s="34"/>
      <c r="D639" s="4"/>
      <c r="E639" s="4"/>
      <c r="F639" s="4"/>
      <c r="G639" s="4"/>
      <c r="H639" s="4"/>
      <c r="I639" s="4"/>
      <c r="J639" s="4"/>
      <c r="K639" s="4"/>
      <c r="L639" s="4"/>
      <c r="M639" s="4"/>
      <c r="N639" s="4"/>
      <c r="P639" s="4"/>
      <c r="Q639" s="4"/>
      <c r="R639" s="4"/>
    </row>
    <row r="640" spans="1:18" ht="16.5" customHeight="1">
      <c r="A640" s="4"/>
      <c r="B640" s="4"/>
      <c r="C640" s="34"/>
      <c r="D640" s="4"/>
      <c r="E640" s="4"/>
      <c r="F640" s="4"/>
      <c r="G640" s="4"/>
      <c r="H640" s="4"/>
      <c r="I640" s="4"/>
      <c r="J640" s="4"/>
      <c r="K640" s="4"/>
      <c r="L640" s="4"/>
      <c r="M640" s="4"/>
      <c r="N640" s="4"/>
      <c r="P640" s="4"/>
      <c r="Q640" s="4"/>
      <c r="R640" s="4"/>
    </row>
    <row r="641" spans="1:18" ht="16.5" customHeight="1">
      <c r="A641" s="4"/>
      <c r="B641" s="4"/>
      <c r="C641" s="34"/>
      <c r="D641" s="4"/>
      <c r="E641" s="4"/>
      <c r="F641" s="4"/>
      <c r="G641" s="4"/>
      <c r="H641" s="4"/>
      <c r="I641" s="4"/>
      <c r="J641" s="4"/>
      <c r="K641" s="4"/>
      <c r="L641" s="4"/>
      <c r="M641" s="4"/>
      <c r="N641" s="4"/>
      <c r="P641" s="4"/>
      <c r="Q641" s="4"/>
      <c r="R641" s="4"/>
    </row>
    <row r="642" spans="1:18" ht="16.5" customHeight="1">
      <c r="A642" s="4"/>
      <c r="B642" s="4"/>
      <c r="C642" s="34"/>
      <c r="D642" s="4"/>
      <c r="E642" s="4"/>
      <c r="F642" s="4"/>
      <c r="G642" s="4"/>
      <c r="H642" s="4"/>
      <c r="I642" s="4"/>
      <c r="J642" s="4"/>
      <c r="K642" s="4"/>
      <c r="L642" s="4"/>
      <c r="M642" s="4"/>
      <c r="N642" s="4"/>
      <c r="P642" s="4"/>
      <c r="Q642" s="4"/>
      <c r="R642" s="4"/>
    </row>
    <row r="643" spans="1:18" ht="16.5" customHeight="1">
      <c r="A643" s="4"/>
      <c r="B643" s="4"/>
      <c r="C643" s="34"/>
      <c r="D643" s="4"/>
      <c r="E643" s="4"/>
      <c r="F643" s="4"/>
      <c r="G643" s="4"/>
      <c r="H643" s="4"/>
      <c r="I643" s="4"/>
      <c r="J643" s="4"/>
      <c r="K643" s="4"/>
      <c r="L643" s="4"/>
      <c r="M643" s="4"/>
      <c r="N643" s="4"/>
      <c r="P643" s="4"/>
      <c r="Q643" s="4"/>
      <c r="R643" s="4"/>
    </row>
    <row r="644" spans="1:18" ht="16.5" customHeight="1">
      <c r="A644" s="4"/>
      <c r="B644" s="4"/>
      <c r="C644" s="34"/>
      <c r="D644" s="4"/>
      <c r="E644" s="4"/>
      <c r="F644" s="4"/>
      <c r="G644" s="4"/>
      <c r="H644" s="4"/>
      <c r="I644" s="4"/>
      <c r="J644" s="4"/>
      <c r="K644" s="4"/>
      <c r="L644" s="4"/>
      <c r="M644" s="4"/>
      <c r="N644" s="4"/>
      <c r="P644" s="4"/>
      <c r="Q644" s="4"/>
      <c r="R644" s="4"/>
    </row>
    <row r="645" spans="1:18" ht="16.5" customHeight="1">
      <c r="A645" s="4"/>
      <c r="B645" s="4"/>
      <c r="C645" s="34"/>
      <c r="D645" s="4"/>
      <c r="E645" s="4"/>
      <c r="F645" s="4"/>
      <c r="G645" s="4"/>
      <c r="H645" s="4"/>
      <c r="I645" s="4"/>
      <c r="J645" s="4"/>
      <c r="K645" s="4"/>
      <c r="L645" s="4"/>
      <c r="M645" s="4"/>
      <c r="N645" s="4"/>
      <c r="P645" s="4"/>
      <c r="Q645" s="4"/>
      <c r="R645" s="4"/>
    </row>
    <row r="646" spans="1:18" ht="16.5" customHeight="1">
      <c r="A646" s="4"/>
      <c r="B646" s="4"/>
      <c r="C646" s="34"/>
      <c r="D646" s="4"/>
      <c r="E646" s="4"/>
      <c r="F646" s="4"/>
      <c r="G646" s="4"/>
      <c r="H646" s="4"/>
      <c r="I646" s="4"/>
      <c r="J646" s="4"/>
      <c r="K646" s="4"/>
      <c r="L646" s="4"/>
      <c r="M646" s="4"/>
      <c r="N646" s="4"/>
      <c r="P646" s="4"/>
      <c r="Q646" s="4"/>
      <c r="R646" s="4"/>
    </row>
    <row r="647" spans="1:18" ht="16.5" customHeight="1">
      <c r="A647" s="4"/>
      <c r="B647" s="4"/>
      <c r="C647" s="34"/>
      <c r="D647" s="4"/>
      <c r="E647" s="4"/>
      <c r="F647" s="4"/>
      <c r="G647" s="4"/>
      <c r="H647" s="4"/>
      <c r="I647" s="4"/>
      <c r="J647" s="4"/>
      <c r="K647" s="4"/>
      <c r="L647" s="4"/>
      <c r="M647" s="4"/>
      <c r="N647" s="4"/>
      <c r="P647" s="4"/>
      <c r="Q647" s="4"/>
      <c r="R647" s="4"/>
    </row>
    <row r="648" spans="1:18" ht="16.5" customHeight="1">
      <c r="A648" s="4"/>
      <c r="B648" s="4"/>
      <c r="C648" s="34"/>
      <c r="D648" s="4"/>
      <c r="E648" s="4"/>
      <c r="F648" s="4"/>
      <c r="G648" s="4"/>
      <c r="H648" s="4"/>
      <c r="I648" s="4"/>
      <c r="J648" s="4"/>
      <c r="K648" s="4"/>
      <c r="L648" s="4"/>
      <c r="M648" s="4"/>
      <c r="N648" s="4"/>
      <c r="P648" s="4"/>
      <c r="Q648" s="4"/>
      <c r="R648" s="4"/>
    </row>
    <row r="649" spans="1:18" ht="16.5" customHeight="1">
      <c r="A649" s="4"/>
      <c r="B649" s="4"/>
      <c r="C649" s="34"/>
      <c r="D649" s="4"/>
      <c r="E649" s="4"/>
      <c r="F649" s="4"/>
      <c r="G649" s="4"/>
      <c r="H649" s="4"/>
      <c r="I649" s="4"/>
      <c r="J649" s="4"/>
      <c r="K649" s="4"/>
      <c r="L649" s="4"/>
      <c r="M649" s="4"/>
      <c r="N649" s="4"/>
      <c r="P649" s="4"/>
      <c r="Q649" s="4"/>
      <c r="R649" s="4"/>
    </row>
    <row r="650" spans="1:18" ht="16.5" customHeight="1">
      <c r="A650" s="4"/>
      <c r="B650" s="4"/>
      <c r="C650" s="34"/>
      <c r="D650" s="4"/>
      <c r="E650" s="4"/>
      <c r="F650" s="4"/>
      <c r="G650" s="4"/>
      <c r="H650" s="4"/>
      <c r="I650" s="4"/>
      <c r="J650" s="4"/>
      <c r="K650" s="4"/>
      <c r="L650" s="4"/>
      <c r="M650" s="4"/>
      <c r="N650" s="4"/>
      <c r="P650" s="4"/>
      <c r="Q650" s="4"/>
      <c r="R650" s="4"/>
    </row>
    <row r="651" spans="1:18" ht="16.5" customHeight="1">
      <c r="A651" s="4"/>
      <c r="B651" s="4"/>
      <c r="C651" s="34"/>
      <c r="D651" s="4"/>
      <c r="E651" s="4"/>
      <c r="F651" s="4"/>
      <c r="G651" s="4"/>
      <c r="H651" s="4"/>
      <c r="I651" s="4"/>
      <c r="J651" s="4"/>
      <c r="K651" s="4"/>
      <c r="L651" s="4"/>
      <c r="M651" s="4"/>
      <c r="N651" s="4"/>
      <c r="P651" s="4"/>
      <c r="Q651" s="4"/>
      <c r="R651" s="4"/>
    </row>
    <row r="652" spans="1:18" ht="16.5" customHeight="1">
      <c r="A652" s="4"/>
      <c r="B652" s="4"/>
      <c r="C652" s="34"/>
      <c r="D652" s="4"/>
      <c r="E652" s="4"/>
      <c r="F652" s="4"/>
      <c r="G652" s="4"/>
      <c r="H652" s="4"/>
      <c r="I652" s="4"/>
      <c r="J652" s="4"/>
      <c r="K652" s="4"/>
      <c r="L652" s="4"/>
      <c r="M652" s="4"/>
      <c r="N652" s="4"/>
      <c r="P652" s="4"/>
      <c r="Q652" s="4"/>
      <c r="R652" s="4"/>
    </row>
    <row r="653" spans="1:18" ht="16.5" customHeight="1">
      <c r="A653" s="4"/>
      <c r="B653" s="4"/>
      <c r="C653" s="34"/>
      <c r="D653" s="4"/>
      <c r="E653" s="4"/>
      <c r="F653" s="4"/>
      <c r="G653" s="4"/>
      <c r="H653" s="4"/>
      <c r="I653" s="4"/>
      <c r="J653" s="4"/>
      <c r="K653" s="4"/>
      <c r="L653" s="4"/>
      <c r="M653" s="4"/>
      <c r="N653" s="4"/>
      <c r="P653" s="4"/>
      <c r="Q653" s="4"/>
      <c r="R653" s="4"/>
    </row>
    <row r="654" spans="1:18" ht="16.5" customHeight="1">
      <c r="A654" s="4"/>
      <c r="B654" s="4"/>
      <c r="C654" s="34"/>
      <c r="D654" s="4"/>
      <c r="E654" s="4"/>
      <c r="F654" s="4"/>
      <c r="G654" s="4"/>
      <c r="H654" s="4"/>
      <c r="I654" s="4"/>
      <c r="J654" s="4"/>
      <c r="K654" s="4"/>
      <c r="L654" s="4"/>
      <c r="M654" s="4"/>
      <c r="N654" s="4"/>
      <c r="P654" s="4"/>
      <c r="Q654" s="4"/>
      <c r="R654" s="4"/>
    </row>
    <row r="655" spans="1:18" ht="16.5" customHeight="1">
      <c r="A655" s="4"/>
      <c r="B655" s="4"/>
      <c r="C655" s="34"/>
      <c r="D655" s="4"/>
      <c r="E655" s="4"/>
      <c r="F655" s="4"/>
      <c r="G655" s="4"/>
      <c r="H655" s="4"/>
      <c r="I655" s="4"/>
      <c r="J655" s="4"/>
      <c r="K655" s="4"/>
      <c r="L655" s="4"/>
      <c r="M655" s="4"/>
      <c r="N655" s="4"/>
      <c r="P655" s="4"/>
      <c r="Q655" s="4"/>
      <c r="R655" s="4"/>
    </row>
    <row r="656" spans="1:18" ht="16.5" customHeight="1">
      <c r="A656" s="4"/>
      <c r="B656" s="4"/>
      <c r="C656" s="34"/>
      <c r="D656" s="4"/>
      <c r="E656" s="4"/>
      <c r="F656" s="4"/>
      <c r="G656" s="4"/>
      <c r="H656" s="4"/>
      <c r="I656" s="4"/>
      <c r="J656" s="4"/>
      <c r="K656" s="4"/>
      <c r="L656" s="4"/>
      <c r="M656" s="4"/>
      <c r="N656" s="4"/>
      <c r="P656" s="4"/>
      <c r="Q656" s="4"/>
      <c r="R656" s="4"/>
    </row>
    <row r="657" spans="1:18" ht="16.5" customHeight="1">
      <c r="A657" s="4"/>
      <c r="B657" s="4"/>
      <c r="C657" s="34"/>
      <c r="D657" s="4"/>
      <c r="E657" s="4"/>
      <c r="F657" s="4"/>
      <c r="G657" s="4"/>
      <c r="H657" s="4"/>
      <c r="I657" s="4"/>
      <c r="J657" s="4"/>
      <c r="K657" s="4"/>
      <c r="L657" s="4"/>
      <c r="M657" s="4"/>
      <c r="N657" s="4"/>
      <c r="P657" s="4"/>
      <c r="Q657" s="4"/>
      <c r="R657" s="4"/>
    </row>
    <row r="658" spans="1:18" ht="16.5" customHeight="1">
      <c r="A658" s="4"/>
      <c r="B658" s="4"/>
      <c r="C658" s="34"/>
      <c r="D658" s="4"/>
      <c r="E658" s="4"/>
      <c r="F658" s="4"/>
      <c r="G658" s="4"/>
      <c r="H658" s="4"/>
      <c r="I658" s="4"/>
      <c r="J658" s="4"/>
      <c r="K658" s="4"/>
      <c r="L658" s="4"/>
      <c r="M658" s="4"/>
      <c r="N658" s="4"/>
      <c r="P658" s="4"/>
      <c r="Q658" s="4"/>
      <c r="R658" s="4"/>
    </row>
    <row r="659" spans="1:18" ht="16.5" customHeight="1">
      <c r="A659" s="4"/>
      <c r="B659" s="4"/>
      <c r="C659" s="34"/>
      <c r="D659" s="4"/>
      <c r="E659" s="4"/>
      <c r="F659" s="4"/>
      <c r="G659" s="4"/>
      <c r="H659" s="4"/>
      <c r="I659" s="4"/>
      <c r="J659" s="4"/>
      <c r="K659" s="4"/>
      <c r="L659" s="4"/>
      <c r="M659" s="4"/>
      <c r="N659" s="4"/>
      <c r="P659" s="4"/>
      <c r="Q659" s="4"/>
      <c r="R659" s="4"/>
    </row>
    <row r="660" spans="1:18" ht="16.5" customHeight="1">
      <c r="A660" s="4"/>
      <c r="B660" s="4"/>
      <c r="C660" s="34"/>
      <c r="D660" s="4"/>
      <c r="E660" s="4"/>
      <c r="F660" s="4"/>
      <c r="G660" s="4"/>
      <c r="H660" s="4"/>
      <c r="I660" s="4"/>
      <c r="J660" s="4"/>
      <c r="K660" s="4"/>
      <c r="L660" s="4"/>
      <c r="M660" s="4"/>
      <c r="N660" s="4"/>
      <c r="P660" s="4"/>
      <c r="Q660" s="4"/>
      <c r="R660" s="4"/>
    </row>
    <row r="661" spans="1:18" ht="16.5" customHeight="1">
      <c r="A661" s="4"/>
      <c r="B661" s="4"/>
      <c r="C661" s="34"/>
      <c r="D661" s="4"/>
      <c r="E661" s="4"/>
      <c r="F661" s="4"/>
      <c r="G661" s="4"/>
      <c r="H661" s="4"/>
      <c r="I661" s="4"/>
      <c r="J661" s="4"/>
      <c r="K661" s="4"/>
      <c r="L661" s="4"/>
      <c r="M661" s="4"/>
      <c r="N661" s="4"/>
      <c r="P661" s="4"/>
      <c r="Q661" s="4"/>
      <c r="R661" s="4"/>
    </row>
    <row r="662" spans="1:18" ht="16.5" customHeight="1">
      <c r="A662" s="4"/>
      <c r="B662" s="4"/>
      <c r="C662" s="34"/>
      <c r="D662" s="4"/>
      <c r="E662" s="4"/>
      <c r="F662" s="4"/>
      <c r="G662" s="4"/>
      <c r="H662" s="4"/>
      <c r="I662" s="4"/>
      <c r="J662" s="4"/>
      <c r="K662" s="4"/>
      <c r="L662" s="4"/>
      <c r="M662" s="4"/>
      <c r="N662" s="4"/>
      <c r="P662" s="4"/>
      <c r="Q662" s="4"/>
      <c r="R662" s="4"/>
    </row>
    <row r="663" spans="1:18" ht="16.5" customHeight="1">
      <c r="A663" s="4"/>
      <c r="B663" s="4"/>
      <c r="C663" s="34"/>
      <c r="D663" s="4"/>
      <c r="E663" s="4"/>
      <c r="F663" s="4"/>
      <c r="G663" s="4"/>
      <c r="H663" s="4"/>
      <c r="I663" s="4"/>
      <c r="J663" s="4"/>
      <c r="K663" s="4"/>
      <c r="L663" s="4"/>
      <c r="M663" s="4"/>
      <c r="N663" s="4"/>
      <c r="P663" s="4"/>
      <c r="Q663" s="4"/>
      <c r="R663" s="4"/>
    </row>
    <row r="664" spans="1:18" ht="16.5" customHeight="1">
      <c r="A664" s="4"/>
      <c r="B664" s="4"/>
      <c r="C664" s="34"/>
      <c r="D664" s="4"/>
      <c r="E664" s="4"/>
      <c r="F664" s="4"/>
      <c r="G664" s="4"/>
      <c r="H664" s="4"/>
      <c r="I664" s="4"/>
      <c r="J664" s="4"/>
      <c r="K664" s="4"/>
      <c r="L664" s="4"/>
      <c r="M664" s="4"/>
      <c r="N664" s="4"/>
      <c r="P664" s="4"/>
      <c r="Q664" s="4"/>
      <c r="R664" s="4"/>
    </row>
    <row r="665" spans="1:18" ht="16.5" customHeight="1">
      <c r="A665" s="4"/>
      <c r="B665" s="4"/>
      <c r="C665" s="34"/>
      <c r="D665" s="4"/>
      <c r="E665" s="4"/>
      <c r="F665" s="4"/>
      <c r="G665" s="4"/>
      <c r="H665" s="4"/>
      <c r="I665" s="4"/>
      <c r="J665" s="4"/>
      <c r="K665" s="4"/>
      <c r="L665" s="4"/>
      <c r="M665" s="4"/>
      <c r="N665" s="4"/>
      <c r="P665" s="4"/>
      <c r="Q665" s="4"/>
      <c r="R665" s="4"/>
    </row>
    <row r="666" spans="1:18" ht="16.5" customHeight="1">
      <c r="A666" s="4"/>
      <c r="B666" s="4"/>
      <c r="C666" s="34"/>
      <c r="D666" s="4"/>
      <c r="E666" s="4"/>
      <c r="F666" s="4"/>
      <c r="G666" s="4"/>
      <c r="H666" s="4"/>
      <c r="I666" s="4"/>
      <c r="J666" s="4"/>
      <c r="K666" s="4"/>
      <c r="L666" s="4"/>
      <c r="M666" s="4"/>
      <c r="N666" s="4"/>
      <c r="P666" s="4"/>
      <c r="Q666" s="4"/>
      <c r="R666" s="4"/>
    </row>
    <row r="667" spans="1:18" ht="16.5" customHeight="1">
      <c r="A667" s="4"/>
      <c r="B667" s="4"/>
      <c r="C667" s="34"/>
      <c r="D667" s="4"/>
      <c r="E667" s="4"/>
      <c r="F667" s="4"/>
      <c r="G667" s="4"/>
      <c r="H667" s="4"/>
      <c r="I667" s="4"/>
      <c r="J667" s="4"/>
      <c r="K667" s="4"/>
      <c r="L667" s="4"/>
      <c r="M667" s="4"/>
      <c r="N667" s="4"/>
      <c r="P667" s="4"/>
      <c r="Q667" s="4"/>
      <c r="R667" s="4"/>
    </row>
    <row r="668" spans="1:18" ht="16.5" customHeight="1">
      <c r="A668" s="4"/>
      <c r="B668" s="4"/>
      <c r="C668" s="34"/>
      <c r="D668" s="4"/>
      <c r="E668" s="4"/>
      <c r="F668" s="4"/>
      <c r="G668" s="4"/>
      <c r="H668" s="4"/>
      <c r="I668" s="4"/>
      <c r="J668" s="4"/>
      <c r="K668" s="4"/>
      <c r="L668" s="4"/>
      <c r="M668" s="4"/>
      <c r="N668" s="4"/>
      <c r="P668" s="4"/>
      <c r="Q668" s="4"/>
      <c r="R668" s="4"/>
    </row>
    <row r="669" spans="1:18" ht="16.5" customHeight="1">
      <c r="A669" s="4"/>
      <c r="B669" s="4"/>
      <c r="C669" s="34"/>
      <c r="D669" s="4"/>
      <c r="E669" s="4"/>
      <c r="F669" s="4"/>
      <c r="G669" s="4"/>
      <c r="H669" s="4"/>
      <c r="I669" s="4"/>
      <c r="J669" s="4"/>
      <c r="K669" s="4"/>
      <c r="L669" s="4"/>
      <c r="M669" s="4"/>
      <c r="N669" s="4"/>
      <c r="P669" s="4"/>
      <c r="Q669" s="4"/>
      <c r="R669" s="4"/>
    </row>
    <row r="670" spans="1:18" ht="16.5" customHeight="1">
      <c r="A670" s="4"/>
      <c r="B670" s="4"/>
      <c r="C670" s="34"/>
      <c r="D670" s="4"/>
      <c r="E670" s="4"/>
      <c r="F670" s="4"/>
      <c r="G670" s="4"/>
      <c r="H670" s="4"/>
      <c r="I670" s="4"/>
      <c r="J670" s="4"/>
      <c r="K670" s="4"/>
      <c r="L670" s="4"/>
      <c r="M670" s="4"/>
      <c r="N670" s="4"/>
      <c r="P670" s="4"/>
      <c r="Q670" s="4"/>
      <c r="R670" s="4"/>
    </row>
    <row r="671" spans="1:18" ht="16.5" customHeight="1">
      <c r="A671" s="4"/>
      <c r="B671" s="4"/>
      <c r="C671" s="34"/>
      <c r="D671" s="4"/>
      <c r="E671" s="4"/>
      <c r="F671" s="4"/>
      <c r="G671" s="4"/>
      <c r="H671" s="4"/>
      <c r="I671" s="4"/>
      <c r="J671" s="4"/>
      <c r="K671" s="4"/>
      <c r="L671" s="4"/>
      <c r="M671" s="4"/>
      <c r="N671" s="4"/>
      <c r="P671" s="4"/>
      <c r="Q671" s="4"/>
      <c r="R671" s="4"/>
    </row>
    <row r="672" spans="1:18" ht="16.5" customHeight="1">
      <c r="A672" s="4"/>
      <c r="B672" s="4"/>
      <c r="C672" s="34"/>
      <c r="D672" s="4"/>
      <c r="E672" s="4"/>
      <c r="F672" s="4"/>
      <c r="G672" s="4"/>
      <c r="H672" s="4"/>
      <c r="I672" s="4"/>
      <c r="J672" s="4"/>
      <c r="K672" s="4"/>
      <c r="L672" s="4"/>
      <c r="M672" s="4"/>
      <c r="N672" s="4"/>
      <c r="P672" s="4"/>
      <c r="Q672" s="4"/>
      <c r="R672" s="4"/>
    </row>
    <row r="673" spans="1:18" ht="16.5" customHeight="1">
      <c r="A673" s="4"/>
      <c r="B673" s="4"/>
      <c r="C673" s="34"/>
      <c r="D673" s="4"/>
      <c r="E673" s="4"/>
      <c r="F673" s="4"/>
      <c r="G673" s="4"/>
      <c r="H673" s="4"/>
      <c r="I673" s="4"/>
      <c r="J673" s="4"/>
      <c r="K673" s="4"/>
      <c r="L673" s="4"/>
      <c r="M673" s="4"/>
      <c r="N673" s="4"/>
      <c r="P673" s="4"/>
      <c r="Q673" s="4"/>
      <c r="R673" s="4"/>
    </row>
    <row r="674" spans="1:18" ht="16.5" customHeight="1">
      <c r="A674" s="4"/>
      <c r="B674" s="4"/>
      <c r="C674" s="34"/>
      <c r="D674" s="4"/>
      <c r="E674" s="4"/>
      <c r="F674" s="4"/>
      <c r="G674" s="4"/>
      <c r="H674" s="4"/>
      <c r="I674" s="4"/>
      <c r="J674" s="4"/>
      <c r="K674" s="4"/>
      <c r="L674" s="4"/>
      <c r="M674" s="4"/>
      <c r="N674" s="4"/>
      <c r="P674" s="4"/>
      <c r="Q674" s="4"/>
      <c r="R674" s="4"/>
    </row>
    <row r="675" spans="1:18" ht="16.5" customHeight="1">
      <c r="A675" s="4"/>
      <c r="B675" s="4"/>
      <c r="C675" s="34"/>
      <c r="D675" s="4"/>
      <c r="E675" s="4"/>
      <c r="F675" s="4"/>
      <c r="G675" s="4"/>
      <c r="H675" s="4"/>
      <c r="I675" s="4"/>
      <c r="J675" s="4"/>
      <c r="K675" s="4"/>
      <c r="L675" s="4"/>
      <c r="M675" s="4"/>
      <c r="N675" s="4"/>
      <c r="P675" s="4"/>
      <c r="Q675" s="4"/>
      <c r="R675" s="4"/>
    </row>
    <row r="676" spans="1:18" ht="16.5" customHeight="1">
      <c r="A676" s="4"/>
      <c r="B676" s="4"/>
      <c r="C676" s="34"/>
      <c r="D676" s="4"/>
      <c r="E676" s="4"/>
      <c r="F676" s="4"/>
      <c r="G676" s="4"/>
      <c r="H676" s="4"/>
      <c r="I676" s="4"/>
      <c r="J676" s="4"/>
      <c r="K676" s="4"/>
      <c r="L676" s="4"/>
      <c r="M676" s="4"/>
      <c r="N676" s="4"/>
      <c r="P676" s="4"/>
      <c r="Q676" s="4"/>
      <c r="R676" s="4"/>
    </row>
    <row r="677" spans="1:18" ht="16.5" customHeight="1">
      <c r="A677" s="4"/>
      <c r="B677" s="4"/>
      <c r="C677" s="34"/>
      <c r="D677" s="4"/>
      <c r="E677" s="4"/>
      <c r="F677" s="4"/>
      <c r="G677" s="4"/>
      <c r="H677" s="4"/>
      <c r="I677" s="4"/>
      <c r="J677" s="4"/>
      <c r="K677" s="4"/>
      <c r="L677" s="4"/>
      <c r="M677" s="4"/>
      <c r="N677" s="4"/>
      <c r="P677" s="4"/>
      <c r="Q677" s="4"/>
      <c r="R677" s="4"/>
    </row>
    <row r="678" spans="1:18" ht="16.5" customHeight="1">
      <c r="A678" s="4"/>
      <c r="B678" s="4"/>
      <c r="C678" s="34"/>
      <c r="D678" s="4"/>
      <c r="E678" s="4"/>
      <c r="F678" s="4"/>
      <c r="G678" s="4"/>
      <c r="H678" s="4"/>
      <c r="I678" s="4"/>
      <c r="J678" s="4"/>
      <c r="K678" s="4"/>
      <c r="L678" s="4"/>
      <c r="M678" s="4"/>
      <c r="N678" s="4"/>
      <c r="P678" s="4"/>
      <c r="Q678" s="4"/>
      <c r="R678" s="4"/>
    </row>
    <row r="679" spans="1:18" ht="16.5" customHeight="1">
      <c r="A679" s="4"/>
      <c r="B679" s="4"/>
      <c r="C679" s="34"/>
      <c r="D679" s="4"/>
      <c r="E679" s="4"/>
      <c r="F679" s="4"/>
      <c r="G679" s="4"/>
      <c r="H679" s="4"/>
      <c r="I679" s="4"/>
      <c r="J679" s="4"/>
      <c r="K679" s="4"/>
      <c r="L679" s="4"/>
      <c r="M679" s="4"/>
      <c r="N679" s="4"/>
      <c r="P679" s="4"/>
      <c r="Q679" s="4"/>
      <c r="R679" s="4"/>
    </row>
    <row r="680" spans="1:18" ht="16.5" customHeight="1">
      <c r="A680" s="4"/>
      <c r="B680" s="4"/>
      <c r="C680" s="34"/>
      <c r="D680" s="4"/>
      <c r="E680" s="4"/>
      <c r="F680" s="4"/>
      <c r="G680" s="4"/>
      <c r="H680" s="4"/>
      <c r="I680" s="4"/>
      <c r="J680" s="4"/>
      <c r="K680" s="4"/>
      <c r="L680" s="4"/>
      <c r="M680" s="4"/>
      <c r="N680" s="4"/>
      <c r="P680" s="4"/>
      <c r="Q680" s="4"/>
      <c r="R680" s="4"/>
    </row>
    <row r="681" spans="1:18" ht="16.5" customHeight="1">
      <c r="A681" s="4"/>
      <c r="B681" s="4"/>
      <c r="C681" s="34"/>
      <c r="D681" s="4"/>
      <c r="E681" s="4"/>
      <c r="F681" s="4"/>
      <c r="G681" s="4"/>
      <c r="H681" s="4"/>
      <c r="I681" s="4"/>
      <c r="J681" s="4"/>
      <c r="K681" s="4"/>
      <c r="L681" s="4"/>
      <c r="M681" s="4"/>
      <c r="N681" s="4"/>
      <c r="P681" s="4"/>
      <c r="Q681" s="4"/>
      <c r="R681" s="4"/>
    </row>
    <row r="682" spans="1:18" ht="16.5" customHeight="1">
      <c r="A682" s="4"/>
      <c r="B682" s="4"/>
      <c r="C682" s="34"/>
      <c r="D682" s="4"/>
      <c r="E682" s="4"/>
      <c r="F682" s="4"/>
      <c r="G682" s="4"/>
      <c r="H682" s="4"/>
      <c r="I682" s="4"/>
      <c r="J682" s="4"/>
      <c r="K682" s="4"/>
      <c r="L682" s="4"/>
      <c r="M682" s="4"/>
      <c r="N682" s="4"/>
      <c r="P682" s="4"/>
      <c r="Q682" s="4"/>
      <c r="R682" s="4"/>
    </row>
    <row r="683" spans="1:18" ht="16.5" customHeight="1">
      <c r="A683" s="4"/>
      <c r="B683" s="4"/>
      <c r="C683" s="34"/>
      <c r="D683" s="4"/>
      <c r="E683" s="4"/>
      <c r="F683" s="4"/>
      <c r="G683" s="4"/>
      <c r="H683" s="4"/>
      <c r="I683" s="4"/>
      <c r="J683" s="4"/>
      <c r="K683" s="4"/>
      <c r="L683" s="4"/>
      <c r="M683" s="4"/>
      <c r="N683" s="4"/>
      <c r="P683" s="4"/>
      <c r="Q683" s="4"/>
      <c r="R683" s="4"/>
    </row>
    <row r="684" spans="1:18" ht="16.5" customHeight="1">
      <c r="A684" s="4"/>
      <c r="B684" s="4"/>
      <c r="C684" s="34"/>
      <c r="D684" s="4"/>
      <c r="E684" s="4"/>
      <c r="F684" s="4"/>
      <c r="G684" s="4"/>
      <c r="H684" s="4"/>
      <c r="I684" s="4"/>
      <c r="J684" s="4"/>
      <c r="K684" s="4"/>
      <c r="L684" s="4"/>
      <c r="M684" s="4"/>
      <c r="N684" s="4"/>
      <c r="P684" s="4"/>
      <c r="Q684" s="4"/>
      <c r="R684" s="4"/>
    </row>
    <row r="685" spans="1:18" ht="16.5" customHeight="1">
      <c r="A685" s="4"/>
      <c r="B685" s="4"/>
      <c r="C685" s="34"/>
      <c r="D685" s="4"/>
      <c r="E685" s="4"/>
      <c r="F685" s="4"/>
      <c r="G685" s="4"/>
      <c r="H685" s="4"/>
      <c r="I685" s="4"/>
      <c r="J685" s="4"/>
      <c r="K685" s="4"/>
      <c r="L685" s="4"/>
      <c r="M685" s="4"/>
      <c r="N685" s="4"/>
      <c r="P685" s="4"/>
      <c r="Q685" s="4"/>
      <c r="R685" s="4"/>
    </row>
    <row r="686" spans="1:18" ht="16.5" customHeight="1">
      <c r="A686" s="4"/>
      <c r="B686" s="4"/>
      <c r="C686" s="34"/>
      <c r="D686" s="4"/>
      <c r="E686" s="4"/>
      <c r="F686" s="4"/>
      <c r="G686" s="4"/>
      <c r="H686" s="4"/>
      <c r="I686" s="4"/>
      <c r="J686" s="4"/>
      <c r="K686" s="4"/>
      <c r="L686" s="4"/>
      <c r="M686" s="4"/>
      <c r="N686" s="4"/>
      <c r="P686" s="4"/>
      <c r="Q686" s="4"/>
      <c r="R686" s="4"/>
    </row>
    <row r="687" spans="1:18" ht="16.5" customHeight="1">
      <c r="A687" s="4"/>
      <c r="B687" s="4"/>
      <c r="C687" s="34"/>
      <c r="D687" s="4"/>
      <c r="E687" s="4"/>
      <c r="F687" s="4"/>
      <c r="G687" s="4"/>
      <c r="H687" s="4"/>
      <c r="I687" s="4"/>
      <c r="J687" s="4"/>
      <c r="K687" s="4"/>
      <c r="L687" s="4"/>
      <c r="M687" s="4"/>
      <c r="N687" s="4"/>
      <c r="P687" s="4"/>
      <c r="Q687" s="4"/>
      <c r="R687" s="4"/>
    </row>
    <row r="688" spans="1:18" ht="16.5" customHeight="1">
      <c r="A688" s="4"/>
      <c r="B688" s="4"/>
      <c r="C688" s="34"/>
      <c r="D688" s="4"/>
      <c r="E688" s="4"/>
      <c r="F688" s="4"/>
      <c r="G688" s="4"/>
      <c r="H688" s="4"/>
      <c r="I688" s="4"/>
      <c r="J688" s="4"/>
      <c r="K688" s="4"/>
      <c r="L688" s="4"/>
      <c r="M688" s="4"/>
      <c r="N688" s="4"/>
      <c r="P688" s="4"/>
      <c r="Q688" s="4"/>
      <c r="R688" s="4"/>
    </row>
    <row r="689" spans="1:18" ht="16.5" customHeight="1">
      <c r="A689" s="4"/>
      <c r="B689" s="4"/>
      <c r="C689" s="34"/>
      <c r="D689" s="4"/>
      <c r="E689" s="4"/>
      <c r="F689" s="4"/>
      <c r="G689" s="4"/>
      <c r="H689" s="4"/>
      <c r="I689" s="4"/>
      <c r="J689" s="4"/>
      <c r="K689" s="4"/>
      <c r="L689" s="4"/>
      <c r="M689" s="4"/>
      <c r="N689" s="4"/>
      <c r="P689" s="4"/>
      <c r="Q689" s="4"/>
      <c r="R689" s="4"/>
    </row>
    <row r="690" spans="1:18" ht="16.5" customHeight="1">
      <c r="A690" s="4"/>
      <c r="B690" s="4"/>
      <c r="C690" s="34"/>
      <c r="D690" s="4"/>
      <c r="E690" s="4"/>
      <c r="F690" s="4"/>
      <c r="G690" s="4"/>
      <c r="H690" s="4"/>
      <c r="I690" s="4"/>
      <c r="J690" s="4"/>
      <c r="K690" s="4"/>
      <c r="L690" s="4"/>
      <c r="M690" s="4"/>
      <c r="N690" s="4"/>
      <c r="P690" s="4"/>
      <c r="Q690" s="4"/>
      <c r="R690" s="4"/>
    </row>
    <row r="691" spans="1:18" ht="16.5" customHeight="1">
      <c r="A691" s="4"/>
      <c r="B691" s="4"/>
      <c r="C691" s="34"/>
      <c r="D691" s="4"/>
      <c r="E691" s="4"/>
      <c r="F691" s="4"/>
      <c r="G691" s="4"/>
      <c r="H691" s="4"/>
      <c r="I691" s="4"/>
      <c r="J691" s="4"/>
      <c r="K691" s="4"/>
      <c r="L691" s="4"/>
      <c r="M691" s="4"/>
      <c r="N691" s="4"/>
      <c r="P691" s="4"/>
      <c r="Q691" s="4"/>
      <c r="R691" s="4"/>
    </row>
    <row r="692" spans="1:18" ht="16.5" customHeight="1">
      <c r="A692" s="4"/>
      <c r="B692" s="4"/>
      <c r="C692" s="34"/>
      <c r="D692" s="4"/>
      <c r="E692" s="4"/>
      <c r="F692" s="4"/>
      <c r="G692" s="4"/>
      <c r="H692" s="4"/>
      <c r="I692" s="4"/>
      <c r="J692" s="4"/>
      <c r="K692" s="4"/>
      <c r="L692" s="4"/>
      <c r="M692" s="4"/>
      <c r="N692" s="4"/>
      <c r="P692" s="4"/>
      <c r="Q692" s="4"/>
      <c r="R692" s="4"/>
    </row>
    <row r="693" spans="1:18" ht="16.5" customHeight="1">
      <c r="A693" s="4"/>
      <c r="B693" s="4"/>
      <c r="C693" s="34"/>
      <c r="D693" s="4"/>
      <c r="E693" s="4"/>
      <c r="F693" s="4"/>
      <c r="G693" s="4"/>
      <c r="H693" s="4"/>
      <c r="I693" s="4"/>
      <c r="J693" s="4"/>
      <c r="K693" s="4"/>
      <c r="L693" s="4"/>
      <c r="M693" s="4"/>
      <c r="N693" s="4"/>
      <c r="P693" s="4"/>
      <c r="Q693" s="4"/>
      <c r="R693" s="4"/>
    </row>
    <row r="694" spans="1:18" ht="16.5" customHeight="1">
      <c r="A694" s="4"/>
      <c r="B694" s="4"/>
      <c r="C694" s="34"/>
      <c r="D694" s="4"/>
      <c r="E694" s="4"/>
      <c r="F694" s="4"/>
      <c r="G694" s="4"/>
      <c r="H694" s="4"/>
      <c r="I694" s="4"/>
      <c r="J694" s="4"/>
      <c r="K694" s="4"/>
      <c r="L694" s="4"/>
      <c r="M694" s="4"/>
      <c r="N694" s="4"/>
      <c r="P694" s="4"/>
      <c r="Q694" s="4"/>
      <c r="R694" s="4"/>
    </row>
    <row r="695" spans="1:18" ht="16.5" customHeight="1">
      <c r="A695" s="4"/>
      <c r="B695" s="4"/>
      <c r="C695" s="34"/>
      <c r="D695" s="4"/>
      <c r="E695" s="4"/>
      <c r="F695" s="4"/>
      <c r="G695" s="4"/>
      <c r="H695" s="4"/>
      <c r="I695" s="4"/>
      <c r="J695" s="4"/>
      <c r="K695" s="4"/>
      <c r="L695" s="4"/>
      <c r="M695" s="4"/>
      <c r="N695" s="4"/>
      <c r="P695" s="4"/>
      <c r="Q695" s="4"/>
      <c r="R695" s="4"/>
    </row>
    <row r="696" spans="1:18" ht="16.5" customHeight="1">
      <c r="A696" s="4"/>
      <c r="B696" s="4"/>
      <c r="C696" s="34"/>
      <c r="D696" s="4"/>
      <c r="E696" s="4"/>
      <c r="F696" s="4"/>
      <c r="G696" s="4"/>
      <c r="H696" s="4"/>
      <c r="I696" s="4"/>
      <c r="J696" s="4"/>
      <c r="K696" s="4"/>
      <c r="L696" s="4"/>
      <c r="M696" s="4"/>
      <c r="N696" s="4"/>
      <c r="P696" s="4"/>
      <c r="Q696" s="4"/>
      <c r="R696" s="4"/>
    </row>
    <row r="697" spans="1:18" ht="16.5" customHeight="1">
      <c r="A697" s="4"/>
      <c r="B697" s="4"/>
      <c r="C697" s="34"/>
      <c r="D697" s="4"/>
      <c r="E697" s="4"/>
      <c r="F697" s="4"/>
      <c r="G697" s="4"/>
      <c r="H697" s="4"/>
      <c r="I697" s="4"/>
      <c r="J697" s="4"/>
      <c r="K697" s="4"/>
      <c r="L697" s="4"/>
      <c r="M697" s="4"/>
      <c r="N697" s="4"/>
      <c r="P697" s="4"/>
      <c r="Q697" s="4"/>
      <c r="R697" s="4"/>
    </row>
    <row r="698" spans="1:18" ht="16.5" customHeight="1">
      <c r="A698" s="4"/>
      <c r="B698" s="4"/>
      <c r="C698" s="34"/>
      <c r="D698" s="4"/>
      <c r="E698" s="4"/>
      <c r="F698" s="4"/>
      <c r="G698" s="4"/>
      <c r="H698" s="4"/>
      <c r="I698" s="4"/>
      <c r="J698" s="4"/>
      <c r="K698" s="4"/>
      <c r="L698" s="4"/>
      <c r="M698" s="4"/>
      <c r="N698" s="4"/>
      <c r="P698" s="4"/>
      <c r="Q698" s="4"/>
      <c r="R698" s="4"/>
    </row>
    <row r="699" spans="1:18" ht="16.5" customHeight="1">
      <c r="A699" s="4"/>
      <c r="B699" s="4"/>
      <c r="C699" s="34"/>
      <c r="D699" s="4"/>
      <c r="E699" s="4"/>
      <c r="F699" s="4"/>
      <c r="G699" s="4"/>
      <c r="H699" s="4"/>
      <c r="I699" s="4"/>
      <c r="J699" s="4"/>
      <c r="K699" s="4"/>
      <c r="L699" s="4"/>
      <c r="M699" s="4"/>
      <c r="N699" s="4"/>
      <c r="P699" s="4"/>
      <c r="Q699" s="4"/>
      <c r="R699" s="4"/>
    </row>
    <row r="700" spans="1:18" ht="16.5" customHeight="1">
      <c r="A700" s="4"/>
      <c r="B700" s="4"/>
      <c r="C700" s="34"/>
      <c r="D700" s="4"/>
      <c r="E700" s="4"/>
      <c r="F700" s="4"/>
      <c r="G700" s="4"/>
      <c r="H700" s="4"/>
      <c r="I700" s="4"/>
      <c r="J700" s="4"/>
      <c r="K700" s="4"/>
      <c r="L700" s="4"/>
      <c r="M700" s="4"/>
      <c r="N700" s="4"/>
      <c r="P700" s="4"/>
      <c r="Q700" s="4"/>
      <c r="R700" s="4"/>
    </row>
    <row r="701" spans="1:18" ht="16.5" customHeight="1">
      <c r="A701" s="4"/>
      <c r="B701" s="4"/>
      <c r="C701" s="34"/>
      <c r="D701" s="4"/>
      <c r="E701" s="4"/>
      <c r="F701" s="4"/>
      <c r="G701" s="4"/>
      <c r="H701" s="4"/>
      <c r="I701" s="4"/>
      <c r="J701" s="4"/>
      <c r="K701" s="4"/>
      <c r="L701" s="4"/>
      <c r="M701" s="4"/>
      <c r="N701" s="4"/>
      <c r="P701" s="4"/>
      <c r="Q701" s="4"/>
      <c r="R701" s="4"/>
    </row>
    <row r="702" spans="1:18" ht="16.5" customHeight="1">
      <c r="A702" s="4"/>
      <c r="B702" s="4"/>
      <c r="C702" s="34"/>
      <c r="D702" s="4"/>
      <c r="E702" s="4"/>
      <c r="F702" s="4"/>
      <c r="G702" s="4"/>
      <c r="H702" s="4"/>
      <c r="I702" s="4"/>
      <c r="J702" s="4"/>
      <c r="K702" s="4"/>
      <c r="L702" s="4"/>
      <c r="M702" s="4"/>
      <c r="N702" s="4"/>
      <c r="P702" s="4"/>
      <c r="Q702" s="4"/>
      <c r="R702" s="4"/>
    </row>
    <row r="703" spans="1:18" ht="16.5" customHeight="1">
      <c r="A703" s="4"/>
      <c r="B703" s="4"/>
      <c r="C703" s="34"/>
      <c r="D703" s="4"/>
      <c r="E703" s="4"/>
      <c r="F703" s="4"/>
      <c r="G703" s="4"/>
      <c r="H703" s="4"/>
      <c r="I703" s="4"/>
      <c r="J703" s="4"/>
      <c r="K703" s="4"/>
      <c r="L703" s="4"/>
      <c r="M703" s="4"/>
      <c r="N703" s="4"/>
      <c r="P703" s="4"/>
      <c r="Q703" s="4"/>
      <c r="R703" s="4"/>
    </row>
    <row r="704" spans="1:18" ht="16.5" customHeight="1">
      <c r="A704" s="4"/>
      <c r="B704" s="4"/>
      <c r="C704" s="34"/>
      <c r="D704" s="4"/>
      <c r="E704" s="4"/>
      <c r="F704" s="4"/>
      <c r="G704" s="4"/>
      <c r="H704" s="4"/>
      <c r="I704" s="4"/>
      <c r="J704" s="4"/>
      <c r="K704" s="4"/>
      <c r="L704" s="4"/>
      <c r="M704" s="4"/>
      <c r="N704" s="4"/>
      <c r="P704" s="4"/>
      <c r="Q704" s="4"/>
      <c r="R704" s="4"/>
    </row>
    <row r="705" spans="1:18" ht="16.5" customHeight="1">
      <c r="A705" s="4"/>
      <c r="B705" s="4"/>
      <c r="C705" s="34"/>
      <c r="D705" s="4"/>
      <c r="E705" s="4"/>
      <c r="F705" s="4"/>
      <c r="G705" s="4"/>
      <c r="H705" s="4"/>
      <c r="I705" s="4"/>
      <c r="J705" s="4"/>
      <c r="K705" s="4"/>
      <c r="L705" s="4"/>
      <c r="M705" s="4"/>
      <c r="N705" s="4"/>
      <c r="P705" s="4"/>
      <c r="Q705" s="4"/>
      <c r="R705" s="4"/>
    </row>
    <row r="706" spans="1:18" ht="16.5" customHeight="1">
      <c r="A706" s="4"/>
      <c r="B706" s="4"/>
      <c r="C706" s="34"/>
      <c r="D706" s="4"/>
      <c r="E706" s="4"/>
      <c r="F706" s="4"/>
      <c r="G706" s="4"/>
      <c r="H706" s="4"/>
      <c r="I706" s="4"/>
      <c r="J706" s="4"/>
      <c r="K706" s="4"/>
      <c r="L706" s="4"/>
      <c r="M706" s="4"/>
      <c r="N706" s="4"/>
      <c r="P706" s="4"/>
      <c r="Q706" s="4"/>
      <c r="R706" s="4"/>
    </row>
    <row r="707" spans="1:18" ht="16.5" customHeight="1">
      <c r="A707" s="4"/>
      <c r="B707" s="4"/>
      <c r="C707" s="34"/>
      <c r="D707" s="4"/>
      <c r="E707" s="4"/>
      <c r="F707" s="4"/>
      <c r="G707" s="4"/>
      <c r="H707" s="4"/>
      <c r="I707" s="4"/>
      <c r="J707" s="4"/>
      <c r="K707" s="4"/>
      <c r="L707" s="4"/>
      <c r="M707" s="4"/>
      <c r="N707" s="4"/>
      <c r="P707" s="4"/>
      <c r="Q707" s="4"/>
      <c r="R707" s="4"/>
    </row>
    <row r="708" spans="1:18" ht="16.5" customHeight="1">
      <c r="A708" s="4"/>
      <c r="B708" s="4"/>
      <c r="C708" s="34"/>
      <c r="D708" s="4"/>
      <c r="E708" s="4"/>
      <c r="F708" s="4"/>
      <c r="G708" s="4"/>
      <c r="H708" s="4"/>
      <c r="I708" s="4"/>
      <c r="J708" s="4"/>
      <c r="K708" s="4"/>
      <c r="L708" s="4"/>
      <c r="M708" s="4"/>
      <c r="N708" s="4"/>
      <c r="P708" s="4"/>
      <c r="Q708" s="4"/>
      <c r="R708" s="4"/>
    </row>
    <row r="709" spans="1:18" ht="16.5" customHeight="1">
      <c r="A709" s="4"/>
      <c r="B709" s="4"/>
      <c r="C709" s="34"/>
      <c r="D709" s="4"/>
      <c r="E709" s="4"/>
      <c r="F709" s="4"/>
      <c r="G709" s="4"/>
      <c r="H709" s="4"/>
      <c r="I709" s="4"/>
      <c r="J709" s="4"/>
      <c r="K709" s="4"/>
      <c r="L709" s="4"/>
      <c r="M709" s="4"/>
      <c r="N709" s="4"/>
      <c r="P709" s="4"/>
      <c r="Q709" s="4"/>
      <c r="R709" s="4"/>
    </row>
    <row r="710" spans="1:18" ht="16.5" customHeight="1">
      <c r="A710" s="4"/>
      <c r="B710" s="4"/>
      <c r="C710" s="34"/>
      <c r="D710" s="4"/>
      <c r="E710" s="4"/>
      <c r="F710" s="4"/>
      <c r="G710" s="4"/>
      <c r="H710" s="4"/>
      <c r="I710" s="4"/>
      <c r="J710" s="4"/>
      <c r="K710" s="4"/>
      <c r="L710" s="4"/>
      <c r="M710" s="4"/>
      <c r="N710" s="4"/>
      <c r="P710" s="4"/>
      <c r="Q710" s="4"/>
      <c r="R710" s="4"/>
    </row>
    <row r="711" spans="1:18" ht="16.5" customHeight="1">
      <c r="A711" s="4"/>
      <c r="B711" s="4"/>
      <c r="C711" s="34"/>
      <c r="D711" s="4"/>
      <c r="E711" s="4"/>
      <c r="F711" s="4"/>
      <c r="G711" s="4"/>
      <c r="H711" s="4"/>
      <c r="I711" s="4"/>
      <c r="J711" s="4"/>
      <c r="K711" s="4"/>
      <c r="L711" s="4"/>
      <c r="M711" s="4"/>
      <c r="N711" s="4"/>
      <c r="P711" s="4"/>
      <c r="Q711" s="4"/>
      <c r="R711" s="4"/>
    </row>
    <row r="712" spans="1:18" ht="16.5" customHeight="1">
      <c r="A712" s="4"/>
      <c r="B712" s="4"/>
      <c r="C712" s="34"/>
      <c r="D712" s="4"/>
      <c r="E712" s="4"/>
      <c r="F712" s="4"/>
      <c r="G712" s="4"/>
      <c r="H712" s="4"/>
      <c r="I712" s="4"/>
      <c r="J712" s="4"/>
      <c r="K712" s="4"/>
      <c r="L712" s="4"/>
      <c r="M712" s="4"/>
      <c r="N712" s="4"/>
      <c r="P712" s="4"/>
      <c r="Q712" s="4"/>
      <c r="R712" s="4"/>
    </row>
    <row r="713" spans="1:18" ht="16.5" customHeight="1">
      <c r="A713" s="4"/>
      <c r="B713" s="4"/>
      <c r="C713" s="34"/>
      <c r="D713" s="4"/>
      <c r="E713" s="4"/>
      <c r="F713" s="4"/>
      <c r="G713" s="4"/>
      <c r="H713" s="4"/>
      <c r="I713" s="4"/>
      <c r="J713" s="4"/>
      <c r="K713" s="4"/>
      <c r="L713" s="4"/>
      <c r="M713" s="4"/>
      <c r="N713" s="4"/>
      <c r="P713" s="4"/>
      <c r="Q713" s="4"/>
      <c r="R713" s="4"/>
    </row>
    <row r="714" spans="1:18" ht="16.5" customHeight="1">
      <c r="A714" s="4"/>
      <c r="B714" s="4"/>
      <c r="C714" s="34"/>
      <c r="D714" s="4"/>
      <c r="E714" s="4"/>
      <c r="F714" s="4"/>
      <c r="G714" s="4"/>
      <c r="H714" s="4"/>
      <c r="I714" s="4"/>
      <c r="J714" s="4"/>
      <c r="K714" s="4"/>
      <c r="L714" s="4"/>
      <c r="M714" s="4"/>
      <c r="N714" s="4"/>
      <c r="P714" s="4"/>
      <c r="Q714" s="4"/>
      <c r="R714" s="4"/>
    </row>
    <row r="715" spans="1:18" ht="16.5" customHeight="1">
      <c r="A715" s="4"/>
      <c r="B715" s="4"/>
      <c r="C715" s="34"/>
      <c r="D715" s="4"/>
      <c r="E715" s="4"/>
      <c r="F715" s="4"/>
      <c r="G715" s="4"/>
      <c r="H715" s="4"/>
      <c r="I715" s="4"/>
      <c r="J715" s="4"/>
      <c r="K715" s="4"/>
      <c r="L715" s="4"/>
      <c r="M715" s="4"/>
      <c r="N715" s="4"/>
      <c r="P715" s="4"/>
      <c r="Q715" s="4"/>
      <c r="R715" s="4"/>
    </row>
    <row r="716" spans="1:18" ht="16.5" customHeight="1">
      <c r="A716" s="4"/>
      <c r="B716" s="4"/>
      <c r="C716" s="34"/>
      <c r="D716" s="4"/>
      <c r="E716" s="4"/>
      <c r="F716" s="4"/>
      <c r="G716" s="4"/>
      <c r="H716" s="4"/>
      <c r="I716" s="4"/>
      <c r="J716" s="4"/>
      <c r="K716" s="4"/>
      <c r="L716" s="4"/>
      <c r="M716" s="4"/>
      <c r="N716" s="4"/>
      <c r="P716" s="4"/>
      <c r="Q716" s="4"/>
      <c r="R716" s="4"/>
    </row>
    <row r="717" spans="1:18" ht="16.5" customHeight="1">
      <c r="A717" s="4"/>
      <c r="B717" s="4"/>
      <c r="C717" s="34"/>
      <c r="D717" s="4"/>
      <c r="E717" s="4"/>
      <c r="F717" s="4"/>
      <c r="G717" s="4"/>
      <c r="H717" s="4"/>
      <c r="I717" s="4"/>
      <c r="J717" s="4"/>
      <c r="K717" s="4"/>
      <c r="L717" s="4"/>
      <c r="M717" s="4"/>
      <c r="N717" s="4"/>
      <c r="P717" s="4"/>
      <c r="Q717" s="4"/>
      <c r="R717" s="4"/>
    </row>
    <row r="718" spans="1:18" ht="16.5" customHeight="1">
      <c r="A718" s="4"/>
      <c r="B718" s="4"/>
      <c r="C718" s="34"/>
      <c r="D718" s="4"/>
      <c r="E718" s="4"/>
      <c r="F718" s="4"/>
      <c r="G718" s="4"/>
      <c r="H718" s="4"/>
      <c r="I718" s="4"/>
      <c r="J718" s="4"/>
      <c r="K718" s="4"/>
      <c r="L718" s="4"/>
      <c r="M718" s="4"/>
      <c r="N718" s="4"/>
      <c r="P718" s="4"/>
      <c r="Q718" s="4"/>
      <c r="R718" s="4"/>
    </row>
    <row r="719" spans="1:18" ht="16.5" customHeight="1">
      <c r="A719" s="4"/>
      <c r="B719" s="4"/>
      <c r="C719" s="34"/>
      <c r="D719" s="4"/>
      <c r="E719" s="4"/>
      <c r="F719" s="4"/>
      <c r="G719" s="4"/>
      <c r="H719" s="4"/>
      <c r="I719" s="4"/>
      <c r="J719" s="4"/>
      <c r="K719" s="4"/>
      <c r="L719" s="4"/>
      <c r="M719" s="4"/>
      <c r="N719" s="4"/>
      <c r="P719" s="4"/>
      <c r="Q719" s="4"/>
      <c r="R719" s="4"/>
    </row>
    <row r="720" spans="1:18" ht="16.5" customHeight="1">
      <c r="A720" s="4"/>
      <c r="B720" s="4"/>
      <c r="C720" s="34"/>
      <c r="D720" s="4"/>
      <c r="E720" s="4"/>
      <c r="F720" s="4"/>
      <c r="G720" s="4"/>
      <c r="H720" s="4"/>
      <c r="I720" s="4"/>
      <c r="J720" s="4"/>
      <c r="K720" s="4"/>
      <c r="L720" s="4"/>
      <c r="M720" s="4"/>
      <c r="N720" s="4"/>
      <c r="P720" s="4"/>
      <c r="Q720" s="4"/>
      <c r="R720" s="4"/>
    </row>
    <row r="721" spans="1:18" ht="16.5" customHeight="1">
      <c r="A721" s="4"/>
      <c r="B721" s="4"/>
      <c r="C721" s="34"/>
      <c r="D721" s="4"/>
      <c r="E721" s="4"/>
      <c r="F721" s="4"/>
      <c r="G721" s="4"/>
      <c r="H721" s="4"/>
      <c r="I721" s="4"/>
      <c r="J721" s="4"/>
      <c r="K721" s="4"/>
      <c r="L721" s="4"/>
      <c r="M721" s="4"/>
      <c r="N721" s="4"/>
      <c r="P721" s="4"/>
      <c r="Q721" s="4"/>
      <c r="R721" s="4"/>
    </row>
    <row r="722" spans="1:18" ht="16.5" customHeight="1">
      <c r="A722" s="4"/>
      <c r="B722" s="4"/>
      <c r="C722" s="34"/>
      <c r="D722" s="4"/>
      <c r="E722" s="4"/>
      <c r="F722" s="4"/>
      <c r="G722" s="4"/>
      <c r="H722" s="4"/>
      <c r="I722" s="4"/>
      <c r="J722" s="4"/>
      <c r="K722" s="4"/>
      <c r="L722" s="4"/>
      <c r="M722" s="4"/>
      <c r="N722" s="4"/>
      <c r="P722" s="4"/>
      <c r="Q722" s="4"/>
      <c r="R722" s="4"/>
    </row>
    <row r="723" spans="1:18" ht="16.5" customHeight="1">
      <c r="A723" s="4"/>
      <c r="B723" s="4"/>
      <c r="C723" s="34"/>
      <c r="D723" s="4"/>
      <c r="E723" s="4"/>
      <c r="F723" s="4"/>
      <c r="G723" s="4"/>
      <c r="H723" s="4"/>
      <c r="I723" s="4"/>
      <c r="J723" s="4"/>
      <c r="K723" s="4"/>
      <c r="L723" s="4"/>
      <c r="M723" s="4"/>
      <c r="N723" s="4"/>
      <c r="P723" s="4"/>
      <c r="Q723" s="4"/>
      <c r="R723" s="4"/>
    </row>
    <row r="724" spans="1:18" ht="16.5" customHeight="1">
      <c r="A724" s="4"/>
      <c r="B724" s="4"/>
      <c r="C724" s="34"/>
      <c r="D724" s="4"/>
      <c r="E724" s="4"/>
      <c r="F724" s="4"/>
      <c r="G724" s="4"/>
      <c r="H724" s="4"/>
      <c r="I724" s="4"/>
      <c r="J724" s="4"/>
      <c r="K724" s="4"/>
      <c r="L724" s="4"/>
      <c r="M724" s="4"/>
      <c r="N724" s="4"/>
      <c r="P724" s="4"/>
      <c r="Q724" s="4"/>
      <c r="R724" s="4"/>
    </row>
    <row r="725" spans="1:18" ht="16.5" customHeight="1">
      <c r="A725" s="4"/>
      <c r="B725" s="4"/>
      <c r="C725" s="34"/>
      <c r="D725" s="4"/>
      <c r="E725" s="4"/>
      <c r="F725" s="4"/>
      <c r="G725" s="4"/>
      <c r="H725" s="4"/>
      <c r="I725" s="4"/>
      <c r="J725" s="4"/>
      <c r="K725" s="4"/>
      <c r="L725" s="4"/>
      <c r="M725" s="4"/>
      <c r="N725" s="4"/>
      <c r="P725" s="4"/>
      <c r="Q725" s="4"/>
      <c r="R725" s="4"/>
    </row>
    <row r="726" spans="1:18" ht="16.5" customHeight="1">
      <c r="A726" s="4"/>
      <c r="B726" s="4"/>
      <c r="C726" s="34"/>
      <c r="D726" s="4"/>
      <c r="E726" s="4"/>
      <c r="F726" s="4"/>
      <c r="G726" s="4"/>
      <c r="H726" s="4"/>
      <c r="I726" s="4"/>
      <c r="J726" s="4"/>
      <c r="K726" s="4"/>
      <c r="L726" s="4"/>
      <c r="M726" s="4"/>
      <c r="N726" s="4"/>
      <c r="P726" s="4"/>
      <c r="Q726" s="4"/>
      <c r="R726" s="4"/>
    </row>
    <row r="727" spans="1:18" ht="16.5" customHeight="1">
      <c r="A727" s="4"/>
      <c r="B727" s="4"/>
      <c r="C727" s="34"/>
      <c r="D727" s="4"/>
      <c r="E727" s="4"/>
      <c r="F727" s="4"/>
      <c r="G727" s="4"/>
      <c r="H727" s="4"/>
      <c r="I727" s="4"/>
      <c r="J727" s="4"/>
      <c r="K727" s="4"/>
      <c r="L727" s="4"/>
      <c r="M727" s="4"/>
      <c r="N727" s="4"/>
      <c r="P727" s="4"/>
      <c r="Q727" s="4"/>
      <c r="R727" s="4"/>
    </row>
    <row r="728" spans="1:18" ht="16.5" customHeight="1">
      <c r="A728" s="4"/>
      <c r="B728" s="4"/>
      <c r="C728" s="34"/>
      <c r="D728" s="4"/>
      <c r="E728" s="4"/>
      <c r="F728" s="4"/>
      <c r="G728" s="4"/>
      <c r="H728" s="4"/>
      <c r="I728" s="4"/>
      <c r="J728" s="4"/>
      <c r="K728" s="4"/>
      <c r="L728" s="4"/>
      <c r="M728" s="4"/>
      <c r="N728" s="4"/>
      <c r="P728" s="4"/>
      <c r="Q728" s="4"/>
      <c r="R728" s="4"/>
    </row>
    <row r="729" spans="1:18" ht="16.5" customHeight="1">
      <c r="A729" s="4"/>
      <c r="B729" s="4"/>
      <c r="C729" s="34"/>
      <c r="D729" s="4"/>
      <c r="E729" s="4"/>
      <c r="F729" s="4"/>
      <c r="G729" s="4"/>
      <c r="H729" s="4"/>
      <c r="I729" s="4"/>
      <c r="J729" s="4"/>
      <c r="K729" s="4"/>
      <c r="L729" s="4"/>
      <c r="M729" s="4"/>
      <c r="N729" s="4"/>
      <c r="P729" s="4"/>
      <c r="Q729" s="4"/>
      <c r="R729" s="4"/>
    </row>
    <row r="730" spans="1:18" ht="16.5" customHeight="1">
      <c r="A730" s="4"/>
      <c r="B730" s="4"/>
      <c r="C730" s="34"/>
      <c r="D730" s="4"/>
      <c r="E730" s="4"/>
      <c r="F730" s="4"/>
      <c r="G730" s="4"/>
      <c r="H730" s="4"/>
      <c r="I730" s="4"/>
      <c r="J730" s="4"/>
      <c r="K730" s="4"/>
      <c r="L730" s="4"/>
      <c r="M730" s="4"/>
      <c r="N730" s="4"/>
      <c r="P730" s="4"/>
      <c r="Q730" s="4"/>
      <c r="R730" s="4"/>
    </row>
    <row r="731" spans="1:18" ht="16.5" customHeight="1">
      <c r="A731" s="4"/>
      <c r="B731" s="4"/>
      <c r="C731" s="34"/>
      <c r="D731" s="4"/>
      <c r="E731" s="4"/>
      <c r="F731" s="4"/>
      <c r="G731" s="4"/>
      <c r="H731" s="4"/>
      <c r="I731" s="4"/>
      <c r="J731" s="4"/>
      <c r="K731" s="4"/>
      <c r="L731" s="4"/>
      <c r="M731" s="4"/>
      <c r="N731" s="4"/>
      <c r="P731" s="4"/>
      <c r="Q731" s="4"/>
      <c r="R731" s="4"/>
    </row>
    <row r="732" spans="1:18" ht="16.5" customHeight="1">
      <c r="A732" s="4"/>
      <c r="B732" s="4"/>
      <c r="C732" s="34"/>
      <c r="D732" s="4"/>
      <c r="E732" s="4"/>
      <c r="F732" s="4"/>
      <c r="G732" s="4"/>
      <c r="H732" s="4"/>
      <c r="I732" s="4"/>
      <c r="J732" s="4"/>
      <c r="K732" s="4"/>
      <c r="L732" s="4"/>
      <c r="M732" s="4"/>
      <c r="N732" s="4"/>
      <c r="P732" s="4"/>
      <c r="Q732" s="4"/>
      <c r="R732" s="4"/>
    </row>
    <row r="733" spans="1:18" ht="16.5" customHeight="1">
      <c r="A733" s="4"/>
      <c r="B733" s="4"/>
      <c r="C733" s="34"/>
      <c r="D733" s="4"/>
      <c r="E733" s="4"/>
      <c r="F733" s="4"/>
      <c r="G733" s="4"/>
      <c r="H733" s="4"/>
      <c r="I733" s="4"/>
      <c r="J733" s="4"/>
      <c r="K733" s="4"/>
      <c r="L733" s="4"/>
      <c r="M733" s="4"/>
      <c r="N733" s="4"/>
      <c r="P733" s="4"/>
      <c r="Q733" s="4"/>
      <c r="R733" s="4"/>
    </row>
    <row r="734" spans="1:18" ht="16.5" customHeight="1">
      <c r="A734" s="4"/>
      <c r="B734" s="4"/>
      <c r="C734" s="34"/>
      <c r="D734" s="4"/>
      <c r="E734" s="4"/>
      <c r="F734" s="4"/>
      <c r="G734" s="4"/>
      <c r="H734" s="4"/>
      <c r="I734" s="4"/>
      <c r="J734" s="4"/>
      <c r="K734" s="4"/>
      <c r="L734" s="4"/>
      <c r="M734" s="4"/>
      <c r="N734" s="4"/>
      <c r="P734" s="4"/>
      <c r="Q734" s="4"/>
      <c r="R734" s="4"/>
    </row>
    <row r="735" spans="1:18" ht="16.5" customHeight="1">
      <c r="A735" s="4"/>
      <c r="B735" s="4"/>
      <c r="C735" s="34"/>
      <c r="D735" s="4"/>
      <c r="E735" s="4"/>
      <c r="F735" s="4"/>
      <c r="G735" s="4"/>
      <c r="H735" s="4"/>
      <c r="I735" s="4"/>
      <c r="J735" s="4"/>
      <c r="K735" s="4"/>
      <c r="L735" s="4"/>
      <c r="M735" s="4"/>
      <c r="N735" s="4"/>
      <c r="P735" s="4"/>
      <c r="Q735" s="4"/>
      <c r="R735" s="4"/>
    </row>
    <row r="736" spans="1:18" ht="16.5" customHeight="1">
      <c r="A736" s="4"/>
      <c r="B736" s="4"/>
      <c r="C736" s="34"/>
      <c r="D736" s="4"/>
      <c r="E736" s="4"/>
      <c r="F736" s="4"/>
      <c r="G736" s="4"/>
      <c r="H736" s="4"/>
      <c r="I736" s="4"/>
      <c r="J736" s="4"/>
      <c r="K736" s="4"/>
      <c r="L736" s="4"/>
      <c r="M736" s="4"/>
      <c r="N736" s="4"/>
      <c r="P736" s="4"/>
      <c r="Q736" s="4"/>
      <c r="R736" s="4"/>
    </row>
    <row r="737" spans="1:18" ht="16.5" customHeight="1">
      <c r="A737" s="4"/>
      <c r="B737" s="4"/>
      <c r="C737" s="34"/>
      <c r="D737" s="4"/>
      <c r="E737" s="4"/>
      <c r="F737" s="4"/>
      <c r="G737" s="4"/>
      <c r="H737" s="4"/>
      <c r="I737" s="4"/>
      <c r="J737" s="4"/>
      <c r="K737" s="4"/>
      <c r="L737" s="4"/>
      <c r="M737" s="4"/>
      <c r="N737" s="4"/>
      <c r="P737" s="4"/>
      <c r="Q737" s="4"/>
      <c r="R737" s="4"/>
    </row>
    <row r="738" spans="1:18" ht="16.5" customHeight="1">
      <c r="A738" s="4"/>
      <c r="B738" s="4"/>
      <c r="C738" s="34"/>
      <c r="D738" s="4"/>
      <c r="E738" s="4"/>
      <c r="F738" s="4"/>
      <c r="G738" s="4"/>
      <c r="H738" s="4"/>
      <c r="I738" s="4"/>
      <c r="J738" s="4"/>
      <c r="K738" s="4"/>
      <c r="L738" s="4"/>
      <c r="M738" s="4"/>
      <c r="N738" s="4"/>
      <c r="P738" s="4"/>
      <c r="Q738" s="4"/>
      <c r="R738" s="4"/>
    </row>
    <row r="739" spans="1:18" ht="16.5" customHeight="1">
      <c r="A739" s="4"/>
      <c r="B739" s="4"/>
      <c r="C739" s="34"/>
      <c r="D739" s="4"/>
      <c r="E739" s="4"/>
      <c r="F739" s="4"/>
      <c r="G739" s="4"/>
      <c r="H739" s="4"/>
      <c r="I739" s="4"/>
      <c r="J739" s="4"/>
      <c r="K739" s="4"/>
      <c r="L739" s="4"/>
      <c r="M739" s="4"/>
      <c r="N739" s="4"/>
      <c r="P739" s="4"/>
      <c r="Q739" s="4"/>
      <c r="R739" s="4"/>
    </row>
    <row r="740" spans="1:18" ht="16.5" customHeight="1">
      <c r="A740" s="4"/>
      <c r="B740" s="4"/>
      <c r="C740" s="34"/>
      <c r="D740" s="4"/>
      <c r="E740" s="4"/>
      <c r="F740" s="4"/>
      <c r="G740" s="4"/>
      <c r="H740" s="4"/>
      <c r="I740" s="4"/>
      <c r="J740" s="4"/>
      <c r="K740" s="4"/>
      <c r="L740" s="4"/>
      <c r="M740" s="4"/>
      <c r="N740" s="4"/>
      <c r="P740" s="4"/>
      <c r="Q740" s="4"/>
      <c r="R740" s="4"/>
    </row>
    <row r="741" spans="1:18" ht="16.5" customHeight="1">
      <c r="A741" s="4"/>
      <c r="B741" s="4"/>
      <c r="C741" s="34"/>
      <c r="D741" s="4"/>
      <c r="E741" s="4"/>
      <c r="F741" s="4"/>
      <c r="G741" s="4"/>
      <c r="H741" s="4"/>
      <c r="I741" s="4"/>
      <c r="J741" s="4"/>
      <c r="K741" s="4"/>
      <c r="L741" s="4"/>
      <c r="M741" s="4"/>
      <c r="N741" s="4"/>
      <c r="P741" s="4"/>
      <c r="Q741" s="4"/>
      <c r="R741" s="4"/>
    </row>
    <row r="742" spans="1:18" ht="16.5" customHeight="1">
      <c r="A742" s="4"/>
      <c r="B742" s="4"/>
      <c r="C742" s="34"/>
      <c r="D742" s="4"/>
      <c r="E742" s="4"/>
      <c r="F742" s="4"/>
      <c r="G742" s="4"/>
      <c r="H742" s="4"/>
      <c r="I742" s="4"/>
      <c r="J742" s="4"/>
      <c r="K742" s="4"/>
      <c r="L742" s="4"/>
      <c r="M742" s="4"/>
      <c r="N742" s="4"/>
      <c r="P742" s="4"/>
      <c r="Q742" s="4"/>
      <c r="R742" s="4"/>
    </row>
    <row r="743" spans="1:18" ht="16.5" customHeight="1">
      <c r="A743" s="4"/>
      <c r="B743" s="4"/>
      <c r="C743" s="34"/>
      <c r="D743" s="4"/>
      <c r="E743" s="4"/>
      <c r="F743" s="4"/>
      <c r="G743" s="4"/>
      <c r="H743" s="4"/>
      <c r="I743" s="4"/>
      <c r="J743" s="4"/>
      <c r="K743" s="4"/>
      <c r="L743" s="4"/>
      <c r="M743" s="4"/>
      <c r="N743" s="4"/>
      <c r="P743" s="4"/>
      <c r="Q743" s="4"/>
      <c r="R743" s="4"/>
    </row>
    <row r="744" spans="1:18" ht="16.5" customHeight="1">
      <c r="A744" s="4"/>
      <c r="B744" s="4"/>
      <c r="C744" s="34"/>
      <c r="D744" s="4"/>
      <c r="E744" s="4"/>
      <c r="F744" s="4"/>
      <c r="G744" s="4"/>
      <c r="H744" s="4"/>
      <c r="I744" s="4"/>
      <c r="J744" s="4"/>
      <c r="K744" s="4"/>
      <c r="L744" s="4"/>
      <c r="M744" s="4"/>
      <c r="N744" s="4"/>
      <c r="P744" s="4"/>
      <c r="Q744" s="4"/>
      <c r="R744" s="4"/>
    </row>
    <row r="745" spans="1:18" ht="16.5" customHeight="1">
      <c r="A745" s="4"/>
      <c r="B745" s="4"/>
      <c r="C745" s="34"/>
      <c r="D745" s="4"/>
      <c r="E745" s="4"/>
      <c r="F745" s="4"/>
      <c r="G745" s="4"/>
      <c r="H745" s="4"/>
      <c r="I745" s="4"/>
      <c r="J745" s="4"/>
      <c r="K745" s="4"/>
      <c r="L745" s="4"/>
      <c r="M745" s="4"/>
      <c r="N745" s="4"/>
      <c r="P745" s="4"/>
      <c r="Q745" s="4"/>
      <c r="R745" s="4"/>
    </row>
    <row r="746" spans="1:18" ht="16.5" customHeight="1">
      <c r="A746" s="4"/>
      <c r="B746" s="4"/>
      <c r="C746" s="34"/>
      <c r="D746" s="4"/>
      <c r="E746" s="4"/>
      <c r="F746" s="4"/>
      <c r="G746" s="4"/>
      <c r="H746" s="4"/>
      <c r="I746" s="4"/>
      <c r="J746" s="4"/>
      <c r="K746" s="4"/>
      <c r="L746" s="4"/>
      <c r="M746" s="4"/>
      <c r="N746" s="4"/>
      <c r="P746" s="4"/>
      <c r="Q746" s="4"/>
      <c r="R746" s="4"/>
    </row>
    <row r="747" spans="1:18" ht="16.5" customHeight="1">
      <c r="A747" s="4"/>
      <c r="B747" s="4"/>
      <c r="C747" s="34"/>
      <c r="D747" s="4"/>
      <c r="E747" s="4"/>
      <c r="F747" s="4"/>
      <c r="G747" s="4"/>
      <c r="H747" s="4"/>
      <c r="I747" s="4"/>
      <c r="J747" s="4"/>
      <c r="K747" s="4"/>
      <c r="L747" s="4"/>
      <c r="M747" s="4"/>
      <c r="N747" s="4"/>
      <c r="P747" s="4"/>
      <c r="Q747" s="4"/>
      <c r="R747" s="4"/>
    </row>
    <row r="748" spans="1:18" ht="16.5" customHeight="1">
      <c r="A748" s="4"/>
      <c r="B748" s="4"/>
      <c r="C748" s="34"/>
      <c r="D748" s="4"/>
      <c r="E748" s="4"/>
      <c r="F748" s="4"/>
      <c r="G748" s="4"/>
      <c r="H748" s="4"/>
      <c r="I748" s="4"/>
      <c r="J748" s="4"/>
      <c r="K748" s="4"/>
      <c r="L748" s="4"/>
      <c r="M748" s="4"/>
      <c r="N748" s="4"/>
      <c r="P748" s="4"/>
      <c r="Q748" s="4"/>
      <c r="R748" s="4"/>
    </row>
    <row r="749" spans="1:18" ht="16.5" customHeight="1">
      <c r="A749" s="4"/>
      <c r="B749" s="4"/>
      <c r="C749" s="34"/>
      <c r="D749" s="4"/>
      <c r="E749" s="4"/>
      <c r="F749" s="4"/>
      <c r="G749" s="4"/>
      <c r="H749" s="4"/>
      <c r="I749" s="4"/>
      <c r="J749" s="4"/>
      <c r="K749" s="4"/>
      <c r="L749" s="4"/>
      <c r="M749" s="4"/>
      <c r="N749" s="4"/>
      <c r="P749" s="4"/>
      <c r="Q749" s="4"/>
      <c r="R749" s="4"/>
    </row>
    <row r="750" spans="1:18" ht="16.5" customHeight="1">
      <c r="A750" s="4"/>
      <c r="B750" s="4"/>
      <c r="C750" s="34"/>
      <c r="D750" s="4"/>
      <c r="E750" s="4"/>
      <c r="F750" s="4"/>
      <c r="G750" s="4"/>
      <c r="H750" s="4"/>
      <c r="I750" s="4"/>
      <c r="J750" s="4"/>
      <c r="K750" s="4"/>
      <c r="L750" s="4"/>
      <c r="M750" s="4"/>
      <c r="N750" s="4"/>
      <c r="P750" s="4"/>
      <c r="Q750" s="4"/>
      <c r="R750" s="4"/>
    </row>
    <row r="751" spans="1:18" ht="16.5" customHeight="1">
      <c r="A751" s="4"/>
      <c r="B751" s="4"/>
      <c r="C751" s="34"/>
      <c r="D751" s="4"/>
      <c r="E751" s="4"/>
      <c r="F751" s="4"/>
      <c r="G751" s="4"/>
      <c r="H751" s="4"/>
      <c r="I751" s="4"/>
      <c r="J751" s="4"/>
      <c r="K751" s="4"/>
      <c r="L751" s="4"/>
      <c r="M751" s="4"/>
      <c r="N751" s="4"/>
      <c r="P751" s="4"/>
      <c r="Q751" s="4"/>
      <c r="R751" s="4"/>
    </row>
    <row r="752" spans="1:18" ht="16.5" customHeight="1">
      <c r="A752" s="4"/>
      <c r="B752" s="4"/>
      <c r="C752" s="34"/>
      <c r="D752" s="4"/>
      <c r="E752" s="4"/>
      <c r="F752" s="4"/>
      <c r="G752" s="4"/>
      <c r="H752" s="4"/>
      <c r="I752" s="4"/>
      <c r="J752" s="4"/>
      <c r="K752" s="4"/>
      <c r="L752" s="4"/>
      <c r="M752" s="4"/>
      <c r="N752" s="4"/>
      <c r="P752" s="4"/>
      <c r="Q752" s="4"/>
      <c r="R752" s="4"/>
    </row>
    <row r="753" spans="1:18" ht="16.5" customHeight="1">
      <c r="A753" s="4"/>
      <c r="B753" s="4"/>
      <c r="C753" s="34"/>
      <c r="D753" s="4"/>
      <c r="E753" s="4"/>
      <c r="F753" s="4"/>
      <c r="G753" s="4"/>
      <c r="H753" s="4"/>
      <c r="I753" s="4"/>
      <c r="J753" s="4"/>
      <c r="K753" s="4"/>
      <c r="L753" s="4"/>
      <c r="M753" s="4"/>
      <c r="N753" s="4"/>
      <c r="P753" s="4"/>
      <c r="Q753" s="4"/>
      <c r="R753" s="4"/>
    </row>
    <row r="754" spans="1:18" ht="16.5" customHeight="1">
      <c r="A754" s="4"/>
      <c r="B754" s="4"/>
      <c r="C754" s="34"/>
      <c r="D754" s="4"/>
      <c r="E754" s="4"/>
      <c r="F754" s="4"/>
      <c r="G754" s="4"/>
      <c r="H754" s="4"/>
      <c r="I754" s="4"/>
      <c r="J754" s="4"/>
      <c r="K754" s="4"/>
      <c r="L754" s="4"/>
      <c r="M754" s="4"/>
      <c r="N754" s="4"/>
      <c r="P754" s="4"/>
      <c r="Q754" s="4"/>
      <c r="R754" s="4"/>
    </row>
    <row r="755" spans="1:18" ht="16.5" customHeight="1">
      <c r="A755" s="4"/>
      <c r="B755" s="4"/>
      <c r="C755" s="34"/>
      <c r="D755" s="4"/>
      <c r="E755" s="4"/>
      <c r="F755" s="4"/>
      <c r="G755" s="4"/>
      <c r="H755" s="4"/>
      <c r="I755" s="4"/>
      <c r="J755" s="4"/>
      <c r="K755" s="4"/>
      <c r="L755" s="4"/>
      <c r="M755" s="4"/>
      <c r="N755" s="4"/>
      <c r="P755" s="4"/>
      <c r="Q755" s="4"/>
      <c r="R755" s="4"/>
    </row>
    <row r="756" spans="1:18" ht="16.5" customHeight="1">
      <c r="A756" s="4"/>
      <c r="B756" s="4"/>
      <c r="C756" s="34"/>
      <c r="D756" s="4"/>
      <c r="E756" s="4"/>
      <c r="F756" s="4"/>
      <c r="G756" s="4"/>
      <c r="H756" s="4"/>
      <c r="I756" s="4"/>
      <c r="J756" s="4"/>
      <c r="K756" s="4"/>
      <c r="L756" s="4"/>
      <c r="M756" s="4"/>
      <c r="N756" s="4"/>
      <c r="P756" s="4"/>
      <c r="Q756" s="4"/>
      <c r="R756" s="4"/>
    </row>
    <row r="757" spans="1:18" ht="16.5" customHeight="1">
      <c r="A757" s="4"/>
      <c r="B757" s="4"/>
      <c r="C757" s="34"/>
      <c r="D757" s="4"/>
      <c r="E757" s="4"/>
      <c r="F757" s="4"/>
      <c r="G757" s="4"/>
      <c r="H757" s="4"/>
      <c r="I757" s="4"/>
      <c r="J757" s="4"/>
      <c r="K757" s="4"/>
      <c r="L757" s="4"/>
      <c r="M757" s="4"/>
      <c r="N757" s="4"/>
      <c r="P757" s="4"/>
      <c r="Q757" s="4"/>
      <c r="R757" s="4"/>
    </row>
    <row r="758" spans="1:18" ht="16.5" customHeight="1">
      <c r="A758" s="4"/>
      <c r="B758" s="4"/>
      <c r="C758" s="34"/>
      <c r="D758" s="4"/>
      <c r="E758" s="4"/>
      <c r="F758" s="4"/>
      <c r="G758" s="4"/>
      <c r="H758" s="4"/>
      <c r="I758" s="4"/>
      <c r="J758" s="4"/>
      <c r="K758" s="4"/>
      <c r="L758" s="4"/>
      <c r="M758" s="4"/>
      <c r="N758" s="4"/>
      <c r="P758" s="4"/>
      <c r="Q758" s="4"/>
      <c r="R758" s="4"/>
    </row>
    <row r="759" spans="1:18" ht="16.5" customHeight="1">
      <c r="A759" s="4"/>
      <c r="B759" s="4"/>
      <c r="C759" s="34"/>
      <c r="D759" s="4"/>
      <c r="E759" s="4"/>
      <c r="F759" s="4"/>
      <c r="G759" s="4"/>
      <c r="H759" s="4"/>
      <c r="I759" s="4"/>
      <c r="J759" s="4"/>
      <c r="K759" s="4"/>
      <c r="L759" s="4"/>
      <c r="M759" s="4"/>
      <c r="N759" s="4"/>
      <c r="P759" s="4"/>
      <c r="Q759" s="4"/>
      <c r="R759" s="4"/>
    </row>
    <row r="760" spans="1:18" ht="16.5" customHeight="1">
      <c r="A760" s="4"/>
      <c r="B760" s="4"/>
      <c r="C760" s="34"/>
      <c r="D760" s="4"/>
      <c r="E760" s="4"/>
      <c r="F760" s="4"/>
      <c r="G760" s="4"/>
      <c r="H760" s="4"/>
      <c r="I760" s="4"/>
      <c r="J760" s="4"/>
      <c r="K760" s="4"/>
      <c r="L760" s="4"/>
      <c r="M760" s="4"/>
      <c r="N760" s="4"/>
      <c r="P760" s="4"/>
      <c r="Q760" s="4"/>
      <c r="R760" s="4"/>
    </row>
    <row r="761" spans="1:18" ht="16.5" customHeight="1">
      <c r="A761" s="4"/>
      <c r="B761" s="4"/>
      <c r="C761" s="34"/>
      <c r="D761" s="4"/>
      <c r="E761" s="4"/>
      <c r="F761" s="4"/>
      <c r="G761" s="4"/>
      <c r="H761" s="4"/>
      <c r="I761" s="4"/>
      <c r="J761" s="4"/>
      <c r="K761" s="4"/>
      <c r="L761" s="4"/>
      <c r="M761" s="4"/>
      <c r="N761" s="4"/>
      <c r="P761" s="4"/>
      <c r="Q761" s="4"/>
      <c r="R761" s="4"/>
    </row>
    <row r="762" spans="1:18" ht="16.5" customHeight="1">
      <c r="A762" s="4"/>
      <c r="B762" s="4"/>
      <c r="C762" s="34"/>
      <c r="D762" s="4"/>
      <c r="E762" s="4"/>
      <c r="F762" s="4"/>
      <c r="G762" s="4"/>
      <c r="H762" s="4"/>
      <c r="I762" s="4"/>
      <c r="J762" s="4"/>
      <c r="K762" s="4"/>
      <c r="L762" s="4"/>
      <c r="M762" s="4"/>
      <c r="N762" s="4"/>
      <c r="P762" s="4"/>
      <c r="Q762" s="4"/>
      <c r="R762" s="4"/>
    </row>
    <row r="763" spans="1:18" ht="16.5" customHeight="1">
      <c r="A763" s="4"/>
      <c r="B763" s="4"/>
      <c r="C763" s="34"/>
      <c r="D763" s="4"/>
      <c r="E763" s="4"/>
      <c r="F763" s="4"/>
      <c r="G763" s="4"/>
      <c r="H763" s="4"/>
      <c r="I763" s="4"/>
      <c r="J763" s="4"/>
      <c r="K763" s="4"/>
      <c r="L763" s="4"/>
      <c r="M763" s="4"/>
      <c r="N763" s="4"/>
      <c r="P763" s="4"/>
      <c r="Q763" s="4"/>
      <c r="R763" s="4"/>
    </row>
    <row r="764" spans="1:18" ht="16.5" customHeight="1">
      <c r="A764" s="4"/>
      <c r="B764" s="4"/>
      <c r="C764" s="34"/>
      <c r="D764" s="4"/>
      <c r="E764" s="4"/>
      <c r="F764" s="4"/>
      <c r="G764" s="4"/>
      <c r="H764" s="4"/>
      <c r="I764" s="4"/>
      <c r="J764" s="4"/>
      <c r="K764" s="4"/>
      <c r="L764" s="4"/>
      <c r="M764" s="4"/>
      <c r="N764" s="4"/>
      <c r="P764" s="4"/>
      <c r="Q764" s="4"/>
      <c r="R764" s="4"/>
    </row>
    <row r="765" spans="1:18" ht="16.5" customHeight="1">
      <c r="A765" s="4"/>
      <c r="B765" s="4"/>
      <c r="C765" s="34"/>
      <c r="D765" s="4"/>
      <c r="E765" s="4"/>
      <c r="F765" s="4"/>
      <c r="G765" s="4"/>
      <c r="H765" s="4"/>
      <c r="I765" s="4"/>
      <c r="J765" s="4"/>
      <c r="K765" s="4"/>
      <c r="L765" s="4"/>
      <c r="M765" s="4"/>
      <c r="N765" s="4"/>
      <c r="P765" s="4"/>
      <c r="Q765" s="4"/>
      <c r="R765" s="4"/>
    </row>
    <row r="766" spans="1:18" ht="16.5" customHeight="1">
      <c r="A766" s="4"/>
      <c r="B766" s="4"/>
      <c r="C766" s="34"/>
      <c r="D766" s="4"/>
      <c r="E766" s="4"/>
      <c r="F766" s="4"/>
      <c r="G766" s="4"/>
      <c r="H766" s="4"/>
      <c r="I766" s="4"/>
      <c r="J766" s="4"/>
      <c r="K766" s="4"/>
      <c r="L766" s="4"/>
      <c r="M766" s="4"/>
      <c r="N766" s="4"/>
      <c r="P766" s="4"/>
      <c r="Q766" s="4"/>
      <c r="R766" s="4"/>
    </row>
    <row r="767" spans="1:18" ht="16.5" customHeight="1">
      <c r="A767" s="4"/>
      <c r="B767" s="4"/>
      <c r="C767" s="34"/>
      <c r="D767" s="4"/>
      <c r="E767" s="4"/>
      <c r="F767" s="4"/>
      <c r="G767" s="4"/>
      <c r="H767" s="4"/>
      <c r="I767" s="4"/>
      <c r="J767" s="4"/>
      <c r="K767" s="4"/>
      <c r="L767" s="4"/>
      <c r="M767" s="4"/>
      <c r="N767" s="4"/>
      <c r="P767" s="4"/>
      <c r="Q767" s="4"/>
      <c r="R767" s="4"/>
    </row>
    <row r="768" spans="1:18" ht="16.5" customHeight="1">
      <c r="A768" s="4"/>
      <c r="B768" s="4"/>
      <c r="C768" s="34"/>
      <c r="D768" s="4"/>
      <c r="E768" s="4"/>
      <c r="F768" s="4"/>
      <c r="G768" s="4"/>
      <c r="H768" s="4"/>
      <c r="I768" s="4"/>
      <c r="J768" s="4"/>
      <c r="K768" s="4"/>
      <c r="L768" s="4"/>
      <c r="M768" s="4"/>
      <c r="N768" s="4"/>
      <c r="P768" s="4"/>
      <c r="Q768" s="4"/>
      <c r="R768" s="4"/>
    </row>
    <row r="769" spans="1:18" ht="16.5" customHeight="1">
      <c r="A769" s="4"/>
      <c r="B769" s="4"/>
      <c r="C769" s="34"/>
      <c r="D769" s="4"/>
      <c r="E769" s="4"/>
      <c r="F769" s="4"/>
      <c r="G769" s="4"/>
      <c r="H769" s="4"/>
      <c r="I769" s="4"/>
      <c r="J769" s="4"/>
      <c r="K769" s="4"/>
      <c r="L769" s="4"/>
      <c r="M769" s="4"/>
      <c r="N769" s="4"/>
      <c r="P769" s="4"/>
      <c r="Q769" s="4"/>
      <c r="R769" s="4"/>
    </row>
    <row r="770" spans="1:18" ht="16.5" customHeight="1">
      <c r="A770" s="4"/>
      <c r="B770" s="4"/>
      <c r="C770" s="34"/>
      <c r="D770" s="4"/>
      <c r="E770" s="4"/>
      <c r="F770" s="4"/>
      <c r="G770" s="4"/>
      <c r="H770" s="4"/>
      <c r="I770" s="4"/>
      <c r="J770" s="4"/>
      <c r="K770" s="4"/>
      <c r="L770" s="4"/>
      <c r="M770" s="4"/>
      <c r="N770" s="4"/>
      <c r="P770" s="4"/>
      <c r="Q770" s="4"/>
      <c r="R770" s="4"/>
    </row>
    <row r="771" spans="1:18" ht="16.5" customHeight="1">
      <c r="A771" s="4"/>
      <c r="B771" s="4"/>
      <c r="C771" s="34"/>
      <c r="D771" s="4"/>
      <c r="E771" s="4"/>
      <c r="F771" s="4"/>
      <c r="G771" s="4"/>
      <c r="H771" s="4"/>
      <c r="I771" s="4"/>
      <c r="J771" s="4"/>
      <c r="K771" s="4"/>
      <c r="L771" s="4"/>
      <c r="M771" s="4"/>
      <c r="N771" s="4"/>
      <c r="P771" s="4"/>
      <c r="Q771" s="4"/>
      <c r="R771" s="4"/>
    </row>
    <row r="772" spans="1:18" ht="16.5" customHeight="1">
      <c r="A772" s="4"/>
      <c r="B772" s="4"/>
      <c r="C772" s="34"/>
      <c r="D772" s="4"/>
      <c r="E772" s="4"/>
      <c r="F772" s="4"/>
      <c r="G772" s="4"/>
      <c r="H772" s="4"/>
      <c r="I772" s="4"/>
      <c r="J772" s="4"/>
      <c r="K772" s="4"/>
      <c r="L772" s="4"/>
      <c r="M772" s="4"/>
      <c r="N772" s="4"/>
      <c r="P772" s="4"/>
      <c r="Q772" s="4"/>
      <c r="R772" s="4"/>
    </row>
    <row r="773" spans="1:18" ht="16.5" customHeight="1">
      <c r="A773" s="4"/>
      <c r="B773" s="4"/>
      <c r="C773" s="34"/>
      <c r="D773" s="4"/>
      <c r="E773" s="4"/>
      <c r="F773" s="4"/>
      <c r="G773" s="4"/>
      <c r="H773" s="4"/>
      <c r="I773" s="4"/>
      <c r="J773" s="4"/>
      <c r="K773" s="4"/>
      <c r="L773" s="4"/>
      <c r="M773" s="4"/>
      <c r="N773" s="4"/>
      <c r="P773" s="4"/>
      <c r="Q773" s="4"/>
      <c r="R773" s="4"/>
    </row>
    <row r="774" spans="1:18" ht="16.5" customHeight="1">
      <c r="A774" s="4"/>
      <c r="B774" s="4"/>
      <c r="C774" s="34"/>
      <c r="D774" s="4"/>
      <c r="E774" s="4"/>
      <c r="F774" s="4"/>
      <c r="G774" s="4"/>
      <c r="H774" s="4"/>
      <c r="I774" s="4"/>
      <c r="J774" s="4"/>
      <c r="K774" s="4"/>
      <c r="L774" s="4"/>
      <c r="M774" s="4"/>
      <c r="N774" s="4"/>
      <c r="P774" s="4"/>
      <c r="Q774" s="4"/>
      <c r="R774" s="4"/>
    </row>
    <row r="775" spans="1:18" ht="16.5" customHeight="1">
      <c r="A775" s="4"/>
      <c r="B775" s="4"/>
      <c r="C775" s="34"/>
      <c r="D775" s="4"/>
      <c r="E775" s="4"/>
      <c r="F775" s="4"/>
      <c r="G775" s="4"/>
      <c r="H775" s="4"/>
      <c r="I775" s="4"/>
      <c r="J775" s="4"/>
      <c r="K775" s="4"/>
      <c r="L775" s="4"/>
      <c r="M775" s="4"/>
      <c r="N775" s="4"/>
      <c r="P775" s="4"/>
      <c r="Q775" s="4"/>
      <c r="R775" s="4"/>
    </row>
    <row r="776" spans="1:18" ht="16.5" customHeight="1">
      <c r="A776" s="4"/>
      <c r="B776" s="4"/>
      <c r="C776" s="34"/>
      <c r="D776" s="4"/>
      <c r="E776" s="4"/>
      <c r="F776" s="4"/>
      <c r="G776" s="4"/>
      <c r="H776" s="4"/>
      <c r="I776" s="4"/>
      <c r="J776" s="4"/>
      <c r="K776" s="4"/>
      <c r="L776" s="4"/>
      <c r="M776" s="4"/>
      <c r="N776" s="4"/>
      <c r="P776" s="4"/>
      <c r="Q776" s="4"/>
      <c r="R776" s="4"/>
    </row>
    <row r="777" spans="1:18" ht="16.5" customHeight="1">
      <c r="A777" s="4"/>
      <c r="B777" s="4"/>
      <c r="C777" s="34"/>
      <c r="D777" s="4"/>
      <c r="E777" s="4"/>
      <c r="F777" s="4"/>
      <c r="G777" s="4"/>
      <c r="H777" s="4"/>
      <c r="I777" s="4"/>
      <c r="J777" s="4"/>
      <c r="K777" s="4"/>
      <c r="L777" s="4"/>
      <c r="M777" s="4"/>
      <c r="N777" s="4"/>
      <c r="P777" s="4"/>
      <c r="Q777" s="4"/>
      <c r="R777" s="4"/>
    </row>
    <row r="778" spans="1:18" ht="16.5" customHeight="1">
      <c r="A778" s="4"/>
      <c r="B778" s="4"/>
      <c r="C778" s="34"/>
      <c r="D778" s="4"/>
      <c r="E778" s="4"/>
      <c r="F778" s="4"/>
      <c r="G778" s="4"/>
      <c r="H778" s="4"/>
      <c r="I778" s="4"/>
      <c r="J778" s="4"/>
      <c r="K778" s="4"/>
      <c r="L778" s="4"/>
      <c r="M778" s="4"/>
      <c r="N778" s="4"/>
      <c r="P778" s="4"/>
      <c r="Q778" s="4"/>
      <c r="R778" s="4"/>
    </row>
    <row r="779" spans="1:18" ht="16.5" customHeight="1">
      <c r="A779" s="4"/>
      <c r="B779" s="4"/>
      <c r="C779" s="34"/>
      <c r="D779" s="4"/>
      <c r="E779" s="4"/>
      <c r="F779" s="4"/>
      <c r="G779" s="4"/>
      <c r="H779" s="4"/>
      <c r="I779" s="4"/>
      <c r="J779" s="4"/>
      <c r="K779" s="4"/>
      <c r="L779" s="4"/>
      <c r="M779" s="4"/>
      <c r="N779" s="4"/>
      <c r="P779" s="4"/>
      <c r="Q779" s="4"/>
      <c r="R779" s="4"/>
    </row>
    <row r="780" spans="1:18" ht="16.5" customHeight="1">
      <c r="A780" s="4"/>
      <c r="B780" s="4"/>
      <c r="C780" s="34"/>
      <c r="D780" s="4"/>
      <c r="E780" s="4"/>
      <c r="F780" s="4"/>
      <c r="G780" s="4"/>
      <c r="H780" s="4"/>
      <c r="I780" s="4"/>
      <c r="J780" s="4"/>
      <c r="K780" s="4"/>
      <c r="L780" s="4"/>
      <c r="M780" s="4"/>
      <c r="N780" s="4"/>
      <c r="P780" s="4"/>
      <c r="Q780" s="4"/>
      <c r="R780" s="4"/>
    </row>
    <row r="781" spans="1:18" ht="16.5" customHeight="1">
      <c r="A781" s="4"/>
      <c r="B781" s="4"/>
      <c r="C781" s="34"/>
      <c r="D781" s="4"/>
      <c r="E781" s="4"/>
      <c r="F781" s="4"/>
      <c r="G781" s="4"/>
      <c r="H781" s="4"/>
      <c r="I781" s="4"/>
      <c r="J781" s="4"/>
      <c r="K781" s="4"/>
      <c r="L781" s="4"/>
      <c r="M781" s="4"/>
      <c r="N781" s="4"/>
      <c r="P781" s="4"/>
      <c r="Q781" s="4"/>
      <c r="R781" s="4"/>
    </row>
    <row r="782" spans="1:18" ht="16.5" customHeight="1">
      <c r="A782" s="4"/>
      <c r="B782" s="4"/>
      <c r="C782" s="34"/>
      <c r="D782" s="4"/>
      <c r="E782" s="4"/>
      <c r="F782" s="4"/>
      <c r="G782" s="4"/>
      <c r="H782" s="4"/>
      <c r="I782" s="4"/>
      <c r="J782" s="4"/>
      <c r="K782" s="4"/>
      <c r="L782" s="4"/>
      <c r="M782" s="4"/>
      <c r="N782" s="4"/>
      <c r="P782" s="4"/>
      <c r="Q782" s="4"/>
      <c r="R782" s="4"/>
    </row>
    <row r="783" spans="1:18" ht="16.5" customHeight="1">
      <c r="A783" s="4"/>
      <c r="B783" s="4"/>
      <c r="C783" s="34"/>
      <c r="D783" s="4"/>
      <c r="E783" s="4"/>
      <c r="F783" s="4"/>
      <c r="G783" s="4"/>
      <c r="H783" s="4"/>
      <c r="I783" s="4"/>
      <c r="J783" s="4"/>
      <c r="K783" s="4"/>
      <c r="L783" s="4"/>
      <c r="M783" s="4"/>
      <c r="N783" s="4"/>
      <c r="P783" s="4"/>
      <c r="Q783" s="4"/>
      <c r="R783" s="4"/>
    </row>
    <row r="784" spans="1:18" ht="16.5" customHeight="1">
      <c r="A784" s="4"/>
      <c r="B784" s="4"/>
      <c r="C784" s="34"/>
      <c r="D784" s="4"/>
      <c r="E784" s="4"/>
      <c r="F784" s="4"/>
      <c r="G784" s="4"/>
      <c r="H784" s="4"/>
      <c r="I784" s="4"/>
      <c r="J784" s="4"/>
      <c r="K784" s="4"/>
      <c r="L784" s="4"/>
      <c r="M784" s="4"/>
      <c r="N784" s="4"/>
      <c r="P784" s="4"/>
      <c r="Q784" s="4"/>
      <c r="R784" s="4"/>
    </row>
    <row r="785" spans="1:18" ht="16.5" customHeight="1">
      <c r="A785" s="4"/>
      <c r="B785" s="4"/>
      <c r="C785" s="34"/>
      <c r="D785" s="4"/>
      <c r="E785" s="4"/>
      <c r="F785" s="4"/>
      <c r="G785" s="4"/>
      <c r="H785" s="4"/>
      <c r="I785" s="4"/>
      <c r="J785" s="4"/>
      <c r="K785" s="4"/>
      <c r="L785" s="4"/>
      <c r="M785" s="4"/>
      <c r="N785" s="4"/>
      <c r="P785" s="4"/>
      <c r="Q785" s="4"/>
      <c r="R785" s="4"/>
    </row>
    <row r="786" spans="1:18" ht="16.5" customHeight="1">
      <c r="A786" s="4"/>
      <c r="B786" s="4"/>
      <c r="C786" s="34"/>
      <c r="D786" s="4"/>
      <c r="E786" s="4"/>
      <c r="F786" s="4"/>
      <c r="G786" s="4"/>
      <c r="H786" s="4"/>
      <c r="I786" s="4"/>
      <c r="J786" s="4"/>
      <c r="K786" s="4"/>
      <c r="L786" s="4"/>
      <c r="M786" s="4"/>
      <c r="N786" s="4"/>
      <c r="P786" s="4"/>
      <c r="Q786" s="4"/>
      <c r="R786" s="4"/>
    </row>
    <row r="787" spans="1:18" ht="16.5" customHeight="1">
      <c r="A787" s="4"/>
      <c r="B787" s="4"/>
      <c r="C787" s="34"/>
      <c r="D787" s="4"/>
      <c r="E787" s="4"/>
      <c r="F787" s="4"/>
      <c r="G787" s="4"/>
      <c r="H787" s="4"/>
      <c r="I787" s="4"/>
      <c r="J787" s="4"/>
      <c r="K787" s="4"/>
      <c r="L787" s="4"/>
      <c r="M787" s="4"/>
      <c r="N787" s="4"/>
      <c r="P787" s="4"/>
      <c r="Q787" s="4"/>
      <c r="R787" s="4"/>
    </row>
    <row r="788" spans="1:18" ht="16.5" customHeight="1">
      <c r="A788" s="4"/>
      <c r="B788" s="4"/>
      <c r="C788" s="34"/>
      <c r="D788" s="4"/>
      <c r="E788" s="4"/>
      <c r="F788" s="4"/>
      <c r="G788" s="4"/>
      <c r="H788" s="4"/>
      <c r="I788" s="4"/>
      <c r="J788" s="4"/>
      <c r="K788" s="4"/>
      <c r="L788" s="4"/>
      <c r="M788" s="4"/>
      <c r="N788" s="4"/>
      <c r="P788" s="4"/>
      <c r="Q788" s="4"/>
      <c r="R788" s="4"/>
    </row>
    <row r="789" spans="1:18" ht="16.5" customHeight="1">
      <c r="A789" s="4"/>
      <c r="B789" s="4"/>
      <c r="C789" s="34"/>
      <c r="D789" s="4"/>
      <c r="E789" s="4"/>
      <c r="F789" s="4"/>
      <c r="G789" s="4"/>
      <c r="H789" s="4"/>
      <c r="I789" s="4"/>
      <c r="J789" s="4"/>
      <c r="K789" s="4"/>
      <c r="L789" s="4"/>
      <c r="M789" s="4"/>
      <c r="N789" s="4"/>
      <c r="P789" s="4"/>
      <c r="Q789" s="4"/>
      <c r="R789" s="4"/>
    </row>
    <row r="790" spans="1:18" ht="16.5" customHeight="1">
      <c r="A790" s="4"/>
      <c r="B790" s="4"/>
      <c r="C790" s="34"/>
      <c r="D790" s="4"/>
      <c r="E790" s="4"/>
      <c r="F790" s="4"/>
      <c r="G790" s="4"/>
      <c r="H790" s="4"/>
      <c r="I790" s="4"/>
      <c r="J790" s="4"/>
      <c r="K790" s="4"/>
      <c r="L790" s="4"/>
      <c r="M790" s="4"/>
      <c r="N790" s="4"/>
      <c r="P790" s="4"/>
      <c r="Q790" s="4"/>
      <c r="R790" s="4"/>
    </row>
    <row r="791" spans="1:18" ht="16.5" customHeight="1">
      <c r="A791" s="4"/>
      <c r="B791" s="4"/>
      <c r="C791" s="34"/>
      <c r="D791" s="4"/>
      <c r="E791" s="4"/>
      <c r="F791" s="4"/>
      <c r="G791" s="4"/>
      <c r="H791" s="4"/>
      <c r="I791" s="4"/>
      <c r="J791" s="4"/>
      <c r="K791" s="4"/>
      <c r="L791" s="4"/>
      <c r="M791" s="4"/>
      <c r="N791" s="4"/>
      <c r="P791" s="4"/>
      <c r="Q791" s="4"/>
      <c r="R791" s="4"/>
    </row>
    <row r="792" spans="1:18" ht="16.5" customHeight="1">
      <c r="A792" s="4"/>
      <c r="B792" s="4"/>
      <c r="C792" s="34"/>
      <c r="D792" s="4"/>
      <c r="E792" s="4"/>
      <c r="F792" s="4"/>
      <c r="G792" s="4"/>
      <c r="H792" s="4"/>
      <c r="I792" s="4"/>
      <c r="J792" s="4"/>
      <c r="K792" s="4"/>
      <c r="L792" s="4"/>
      <c r="M792" s="4"/>
      <c r="N792" s="4"/>
      <c r="P792" s="4"/>
      <c r="Q792" s="4"/>
      <c r="R792" s="4"/>
    </row>
    <row r="793" spans="1:18" ht="16.5" customHeight="1">
      <c r="A793" s="4"/>
      <c r="B793" s="4"/>
      <c r="C793" s="34"/>
      <c r="D793" s="4"/>
      <c r="E793" s="4"/>
      <c r="F793" s="4"/>
      <c r="G793" s="4"/>
      <c r="H793" s="4"/>
      <c r="I793" s="4"/>
      <c r="J793" s="4"/>
      <c r="K793" s="4"/>
      <c r="L793" s="4"/>
      <c r="M793" s="4"/>
      <c r="N793" s="4"/>
      <c r="P793" s="4"/>
      <c r="Q793" s="4"/>
      <c r="R793" s="4"/>
    </row>
    <row r="794" spans="1:18" ht="16.5" customHeight="1">
      <c r="A794" s="4"/>
      <c r="B794" s="4"/>
      <c r="C794" s="34"/>
      <c r="D794" s="4"/>
      <c r="E794" s="4"/>
      <c r="F794" s="4"/>
      <c r="G794" s="4"/>
      <c r="H794" s="4"/>
      <c r="I794" s="4"/>
      <c r="J794" s="4"/>
      <c r="K794" s="4"/>
      <c r="L794" s="4"/>
      <c r="M794" s="4"/>
      <c r="N794" s="4"/>
      <c r="P794" s="4"/>
      <c r="Q794" s="4"/>
      <c r="R794" s="4"/>
    </row>
    <row r="795" spans="1:18" ht="16.5" customHeight="1">
      <c r="A795" s="4"/>
      <c r="B795" s="4"/>
      <c r="C795" s="34"/>
      <c r="D795" s="4"/>
      <c r="E795" s="4"/>
      <c r="F795" s="4"/>
      <c r="G795" s="4"/>
      <c r="H795" s="4"/>
      <c r="I795" s="4"/>
      <c r="J795" s="4"/>
      <c r="K795" s="4"/>
      <c r="L795" s="4"/>
      <c r="M795" s="4"/>
      <c r="N795" s="4"/>
      <c r="P795" s="4"/>
      <c r="Q795" s="4"/>
      <c r="R795" s="4"/>
    </row>
    <row r="796" spans="1:18" ht="16.5" customHeight="1">
      <c r="A796" s="4"/>
      <c r="B796" s="4"/>
      <c r="C796" s="34"/>
      <c r="D796" s="4"/>
      <c r="E796" s="4"/>
      <c r="F796" s="4"/>
      <c r="G796" s="4"/>
      <c r="H796" s="4"/>
      <c r="I796" s="4"/>
      <c r="J796" s="4"/>
      <c r="K796" s="4"/>
      <c r="L796" s="4"/>
      <c r="M796" s="4"/>
      <c r="N796" s="4"/>
      <c r="P796" s="4"/>
      <c r="Q796" s="4"/>
      <c r="R796" s="4"/>
    </row>
    <row r="797" spans="1:18" ht="16.5" customHeight="1">
      <c r="A797" s="4"/>
      <c r="B797" s="4"/>
      <c r="C797" s="34"/>
      <c r="D797" s="4"/>
      <c r="E797" s="4"/>
      <c r="F797" s="4"/>
      <c r="G797" s="4"/>
      <c r="H797" s="4"/>
      <c r="I797" s="4"/>
      <c r="J797" s="4"/>
      <c r="K797" s="4"/>
      <c r="L797" s="4"/>
      <c r="M797" s="4"/>
      <c r="N797" s="4"/>
      <c r="P797" s="4"/>
      <c r="Q797" s="4"/>
      <c r="R797" s="4"/>
    </row>
    <row r="798" spans="1:18" ht="16.5" customHeight="1">
      <c r="A798" s="4"/>
      <c r="B798" s="4"/>
      <c r="C798" s="34"/>
      <c r="D798" s="4"/>
      <c r="E798" s="4"/>
      <c r="F798" s="4"/>
      <c r="G798" s="4"/>
      <c r="H798" s="4"/>
      <c r="I798" s="4"/>
      <c r="J798" s="4"/>
      <c r="K798" s="4"/>
      <c r="L798" s="4"/>
      <c r="M798" s="4"/>
      <c r="N798" s="4"/>
      <c r="P798" s="4"/>
      <c r="Q798" s="4"/>
      <c r="R798" s="4"/>
    </row>
    <row r="799" spans="1:18" ht="16.5" customHeight="1">
      <c r="A799" s="4"/>
      <c r="B799" s="4"/>
      <c r="C799" s="34"/>
      <c r="D799" s="4"/>
      <c r="E799" s="4"/>
      <c r="F799" s="4"/>
      <c r="G799" s="4"/>
      <c r="H799" s="4"/>
      <c r="I799" s="4"/>
      <c r="J799" s="4"/>
      <c r="K799" s="4"/>
      <c r="L799" s="4"/>
      <c r="M799" s="4"/>
      <c r="N799" s="4"/>
      <c r="P799" s="4"/>
      <c r="Q799" s="4"/>
      <c r="R799" s="4"/>
    </row>
    <row r="800" spans="1:18" ht="16.5" customHeight="1">
      <c r="A800" s="4"/>
      <c r="B800" s="4"/>
      <c r="C800" s="34"/>
      <c r="D800" s="4"/>
      <c r="E800" s="4"/>
      <c r="F800" s="4"/>
      <c r="G800" s="4"/>
      <c r="H800" s="4"/>
      <c r="I800" s="4"/>
      <c r="J800" s="4"/>
      <c r="K800" s="4"/>
      <c r="L800" s="4"/>
      <c r="M800" s="4"/>
      <c r="N800" s="4"/>
      <c r="P800" s="4"/>
      <c r="Q800" s="4"/>
      <c r="R800" s="4"/>
    </row>
    <row r="801" spans="1:18" ht="16.5" customHeight="1">
      <c r="A801" s="4"/>
      <c r="B801" s="4"/>
      <c r="C801" s="34"/>
      <c r="D801" s="4"/>
      <c r="E801" s="4"/>
      <c r="F801" s="4"/>
      <c r="G801" s="4"/>
      <c r="H801" s="4"/>
      <c r="I801" s="4"/>
      <c r="J801" s="4"/>
      <c r="K801" s="4"/>
      <c r="L801" s="4"/>
      <c r="M801" s="4"/>
      <c r="N801" s="4"/>
      <c r="P801" s="4"/>
      <c r="Q801" s="4"/>
      <c r="R801" s="4"/>
    </row>
    <row r="802" spans="1:18" ht="16.5" customHeight="1">
      <c r="A802" s="4"/>
      <c r="B802" s="4"/>
      <c r="C802" s="34"/>
      <c r="D802" s="4"/>
      <c r="E802" s="4"/>
      <c r="F802" s="4"/>
      <c r="G802" s="4"/>
      <c r="H802" s="4"/>
      <c r="I802" s="4"/>
      <c r="J802" s="4"/>
      <c r="K802" s="4"/>
      <c r="L802" s="4"/>
      <c r="M802" s="4"/>
      <c r="N802" s="4"/>
      <c r="P802" s="4"/>
      <c r="Q802" s="4"/>
      <c r="R802" s="4"/>
    </row>
    <row r="803" spans="1:18" ht="16.5" customHeight="1">
      <c r="A803" s="4"/>
      <c r="B803" s="4"/>
      <c r="C803" s="34"/>
      <c r="D803" s="4"/>
      <c r="E803" s="4"/>
      <c r="F803" s="4"/>
      <c r="G803" s="4"/>
      <c r="H803" s="4"/>
      <c r="I803" s="4"/>
      <c r="J803" s="4"/>
      <c r="K803" s="4"/>
      <c r="L803" s="4"/>
      <c r="M803" s="4"/>
      <c r="N803" s="4"/>
      <c r="P803" s="4"/>
      <c r="Q803" s="4"/>
      <c r="R803" s="4"/>
    </row>
    <row r="804" spans="1:18" ht="16.5" customHeight="1">
      <c r="A804" s="4"/>
      <c r="B804" s="4"/>
      <c r="C804" s="34"/>
      <c r="D804" s="4"/>
      <c r="E804" s="4"/>
      <c r="F804" s="4"/>
      <c r="G804" s="4"/>
      <c r="H804" s="4"/>
      <c r="I804" s="4"/>
      <c r="J804" s="4"/>
      <c r="K804" s="4"/>
      <c r="L804" s="4"/>
      <c r="M804" s="4"/>
      <c r="N804" s="4"/>
      <c r="P804" s="4"/>
      <c r="Q804" s="4"/>
      <c r="R804" s="4"/>
    </row>
    <row r="805" spans="1:18" ht="16.5" customHeight="1">
      <c r="A805" s="4"/>
      <c r="B805" s="4"/>
      <c r="C805" s="34"/>
      <c r="D805" s="4"/>
      <c r="E805" s="4"/>
      <c r="F805" s="4"/>
      <c r="G805" s="4"/>
      <c r="H805" s="4"/>
      <c r="I805" s="4"/>
      <c r="J805" s="4"/>
      <c r="K805" s="4"/>
      <c r="L805" s="4"/>
      <c r="M805" s="4"/>
      <c r="N805" s="4"/>
      <c r="P805" s="4"/>
      <c r="Q805" s="4"/>
      <c r="R805" s="4"/>
    </row>
    <row r="806" spans="1:18" ht="16.5" customHeight="1">
      <c r="A806" s="4"/>
      <c r="B806" s="4"/>
      <c r="C806" s="34"/>
      <c r="D806" s="4"/>
      <c r="E806" s="4"/>
      <c r="F806" s="4"/>
      <c r="G806" s="4"/>
      <c r="H806" s="4"/>
      <c r="I806" s="4"/>
      <c r="J806" s="4"/>
      <c r="K806" s="4"/>
      <c r="L806" s="4"/>
      <c r="M806" s="4"/>
      <c r="N806" s="4"/>
      <c r="P806" s="4"/>
      <c r="Q806" s="4"/>
      <c r="R806" s="4"/>
    </row>
    <row r="807" spans="1:18" ht="16.5" customHeight="1">
      <c r="A807" s="4"/>
      <c r="B807" s="4"/>
      <c r="C807" s="34"/>
      <c r="D807" s="4"/>
      <c r="E807" s="4"/>
      <c r="F807" s="4"/>
      <c r="G807" s="4"/>
      <c r="H807" s="4"/>
      <c r="I807" s="4"/>
      <c r="J807" s="4"/>
      <c r="K807" s="4"/>
      <c r="L807" s="4"/>
      <c r="M807" s="4"/>
      <c r="N807" s="4"/>
      <c r="P807" s="4"/>
      <c r="Q807" s="4"/>
      <c r="R807" s="4"/>
    </row>
    <row r="808" spans="1:18" ht="16.5" customHeight="1">
      <c r="A808" s="4"/>
      <c r="B808" s="4"/>
      <c r="C808" s="34"/>
      <c r="D808" s="4"/>
      <c r="E808" s="4"/>
      <c r="F808" s="4"/>
      <c r="G808" s="4"/>
      <c r="H808" s="4"/>
      <c r="I808" s="4"/>
      <c r="J808" s="4"/>
      <c r="K808" s="4"/>
      <c r="L808" s="4"/>
      <c r="M808" s="4"/>
      <c r="N808" s="4"/>
      <c r="P808" s="4"/>
      <c r="Q808" s="4"/>
      <c r="R808" s="4"/>
    </row>
    <row r="809" spans="1:18" ht="16.5" customHeight="1">
      <c r="A809" s="4"/>
      <c r="B809" s="4"/>
      <c r="C809" s="34"/>
      <c r="D809" s="4"/>
      <c r="E809" s="4"/>
      <c r="F809" s="4"/>
      <c r="G809" s="4"/>
      <c r="H809" s="4"/>
      <c r="I809" s="4"/>
      <c r="J809" s="4"/>
      <c r="K809" s="4"/>
      <c r="L809" s="4"/>
      <c r="M809" s="4"/>
      <c r="N809" s="4"/>
      <c r="P809" s="4"/>
      <c r="Q809" s="4"/>
      <c r="R809" s="4"/>
    </row>
    <row r="810" spans="1:18" ht="16.5" customHeight="1">
      <c r="A810" s="4"/>
      <c r="B810" s="4"/>
      <c r="C810" s="34"/>
      <c r="D810" s="4"/>
      <c r="E810" s="4"/>
      <c r="F810" s="4"/>
      <c r="G810" s="4"/>
      <c r="H810" s="4"/>
      <c r="I810" s="4"/>
      <c r="J810" s="4"/>
      <c r="K810" s="4"/>
      <c r="L810" s="4"/>
      <c r="M810" s="4"/>
      <c r="N810" s="4"/>
      <c r="P810" s="4"/>
      <c r="Q810" s="4"/>
      <c r="R810" s="4"/>
    </row>
    <row r="811" spans="1:18" ht="16.5" customHeight="1">
      <c r="A811" s="4"/>
      <c r="B811" s="4"/>
      <c r="C811" s="34"/>
      <c r="D811" s="4"/>
      <c r="E811" s="4"/>
      <c r="F811" s="4"/>
      <c r="G811" s="4"/>
      <c r="H811" s="4"/>
      <c r="I811" s="4"/>
      <c r="J811" s="4"/>
      <c r="K811" s="4"/>
      <c r="L811" s="4"/>
      <c r="M811" s="4"/>
      <c r="N811" s="4"/>
      <c r="P811" s="4"/>
      <c r="Q811" s="4"/>
      <c r="R811" s="4"/>
    </row>
    <row r="812" spans="1:18" ht="16.5" customHeight="1">
      <c r="A812" s="4"/>
      <c r="B812" s="4"/>
      <c r="C812" s="34"/>
      <c r="D812" s="4"/>
      <c r="E812" s="4"/>
      <c r="F812" s="4"/>
      <c r="G812" s="4"/>
      <c r="H812" s="4"/>
      <c r="I812" s="4"/>
      <c r="J812" s="4"/>
      <c r="K812" s="4"/>
      <c r="L812" s="4"/>
      <c r="M812" s="4"/>
      <c r="N812" s="4"/>
      <c r="P812" s="4"/>
      <c r="Q812" s="4"/>
      <c r="R812" s="4"/>
    </row>
    <row r="813" spans="1:18" ht="16.5" customHeight="1">
      <c r="A813" s="4"/>
      <c r="B813" s="4"/>
      <c r="C813" s="34"/>
      <c r="D813" s="4"/>
      <c r="E813" s="4"/>
      <c r="F813" s="4"/>
      <c r="G813" s="4"/>
      <c r="H813" s="4"/>
      <c r="I813" s="4"/>
      <c r="J813" s="4"/>
      <c r="K813" s="4"/>
      <c r="L813" s="4"/>
      <c r="M813" s="4"/>
      <c r="N813" s="4"/>
      <c r="P813" s="4"/>
      <c r="Q813" s="4"/>
      <c r="R813" s="4"/>
    </row>
    <row r="814" spans="1:18" ht="16.5" customHeight="1">
      <c r="A814" s="4"/>
      <c r="B814" s="4"/>
      <c r="C814" s="34"/>
      <c r="D814" s="4"/>
      <c r="E814" s="4"/>
      <c r="F814" s="4"/>
      <c r="G814" s="4"/>
      <c r="H814" s="4"/>
      <c r="I814" s="4"/>
      <c r="J814" s="4"/>
      <c r="K814" s="4"/>
      <c r="L814" s="4"/>
      <c r="M814" s="4"/>
      <c r="N814" s="4"/>
      <c r="P814" s="4"/>
      <c r="Q814" s="4"/>
      <c r="R814" s="4"/>
    </row>
    <row r="815" spans="1:18" ht="16.5" customHeight="1">
      <c r="A815" s="4"/>
      <c r="B815" s="4"/>
      <c r="C815" s="34"/>
      <c r="D815" s="4"/>
      <c r="E815" s="4"/>
      <c r="F815" s="4"/>
      <c r="G815" s="4"/>
      <c r="H815" s="4"/>
      <c r="I815" s="4"/>
      <c r="J815" s="4"/>
      <c r="K815" s="4"/>
      <c r="L815" s="4"/>
      <c r="M815" s="4"/>
      <c r="N815" s="4"/>
      <c r="P815" s="4"/>
      <c r="Q815" s="4"/>
      <c r="R815" s="4"/>
    </row>
    <row r="816" spans="1:18" ht="16.5" customHeight="1">
      <c r="A816" s="4"/>
      <c r="B816" s="4"/>
      <c r="C816" s="34"/>
      <c r="D816" s="4"/>
      <c r="E816" s="4"/>
      <c r="F816" s="4"/>
      <c r="G816" s="4"/>
      <c r="H816" s="4"/>
      <c r="I816" s="4"/>
      <c r="J816" s="4"/>
      <c r="K816" s="4"/>
      <c r="L816" s="4"/>
      <c r="M816" s="4"/>
      <c r="N816" s="4"/>
      <c r="P816" s="4"/>
      <c r="Q816" s="4"/>
      <c r="R816" s="4"/>
    </row>
    <row r="817" spans="1:18" ht="16.5" customHeight="1">
      <c r="A817" s="4"/>
      <c r="B817" s="4"/>
      <c r="C817" s="34"/>
      <c r="D817" s="4"/>
      <c r="E817" s="4"/>
      <c r="F817" s="4"/>
      <c r="G817" s="4"/>
      <c r="H817" s="4"/>
      <c r="I817" s="4"/>
      <c r="J817" s="4"/>
      <c r="K817" s="4"/>
      <c r="L817" s="4"/>
      <c r="M817" s="4"/>
      <c r="N817" s="4"/>
      <c r="P817" s="4"/>
      <c r="Q817" s="4"/>
      <c r="R817" s="4"/>
    </row>
    <row r="818" spans="1:18" ht="16.5" customHeight="1">
      <c r="A818" s="4"/>
      <c r="B818" s="4"/>
      <c r="C818" s="34"/>
      <c r="D818" s="4"/>
      <c r="E818" s="4"/>
      <c r="F818" s="4"/>
      <c r="G818" s="4"/>
      <c r="H818" s="4"/>
      <c r="I818" s="4"/>
      <c r="J818" s="4"/>
      <c r="K818" s="4"/>
      <c r="L818" s="4"/>
      <c r="M818" s="4"/>
      <c r="N818" s="4"/>
      <c r="P818" s="4"/>
      <c r="Q818" s="4"/>
      <c r="R818" s="4"/>
    </row>
    <row r="819" spans="1:18" ht="16.5" customHeight="1">
      <c r="A819" s="4"/>
      <c r="B819" s="4"/>
      <c r="C819" s="34"/>
      <c r="D819" s="4"/>
      <c r="E819" s="4"/>
      <c r="F819" s="4"/>
      <c r="G819" s="4"/>
      <c r="H819" s="4"/>
      <c r="I819" s="4"/>
      <c r="J819" s="4"/>
      <c r="K819" s="4"/>
      <c r="L819" s="4"/>
      <c r="M819" s="4"/>
      <c r="N819" s="4"/>
      <c r="P819" s="4"/>
      <c r="Q819" s="4"/>
      <c r="R819" s="4"/>
    </row>
    <row r="820" spans="1:18" ht="16.5" customHeight="1">
      <c r="A820" s="4"/>
      <c r="B820" s="4"/>
      <c r="C820" s="34"/>
      <c r="D820" s="4"/>
      <c r="E820" s="4"/>
      <c r="F820" s="4"/>
      <c r="G820" s="4"/>
      <c r="H820" s="4"/>
      <c r="I820" s="4"/>
      <c r="J820" s="4"/>
      <c r="K820" s="4"/>
      <c r="L820" s="4"/>
      <c r="M820" s="4"/>
      <c r="N820" s="4"/>
      <c r="P820" s="4"/>
      <c r="Q820" s="4"/>
      <c r="R820" s="4"/>
    </row>
    <row r="821" spans="1:18" ht="16.5" customHeight="1">
      <c r="A821" s="4"/>
      <c r="B821" s="4"/>
      <c r="C821" s="34"/>
      <c r="D821" s="4"/>
      <c r="E821" s="4"/>
      <c r="F821" s="4"/>
      <c r="G821" s="4"/>
      <c r="H821" s="4"/>
      <c r="I821" s="4"/>
      <c r="J821" s="4"/>
      <c r="K821" s="4"/>
      <c r="L821" s="4"/>
      <c r="M821" s="4"/>
      <c r="N821" s="4"/>
      <c r="P821" s="4"/>
      <c r="Q821" s="4"/>
      <c r="R821" s="4"/>
    </row>
    <row r="822" spans="1:18" ht="16.5" customHeight="1">
      <c r="A822" s="4"/>
      <c r="B822" s="4"/>
      <c r="C822" s="34"/>
      <c r="D822" s="4"/>
      <c r="E822" s="4"/>
      <c r="F822" s="4"/>
      <c r="G822" s="4"/>
      <c r="H822" s="4"/>
      <c r="I822" s="4"/>
      <c r="J822" s="4"/>
      <c r="K822" s="4"/>
      <c r="L822" s="4"/>
      <c r="M822" s="4"/>
      <c r="N822" s="4"/>
      <c r="P822" s="4"/>
      <c r="Q822" s="4"/>
      <c r="R822" s="4"/>
    </row>
    <row r="823" spans="1:18" ht="16.5" customHeight="1">
      <c r="A823" s="4"/>
      <c r="B823" s="4"/>
      <c r="C823" s="34"/>
      <c r="D823" s="4"/>
      <c r="E823" s="4"/>
      <c r="F823" s="4"/>
      <c r="G823" s="4"/>
      <c r="H823" s="4"/>
      <c r="I823" s="4"/>
      <c r="J823" s="4"/>
      <c r="K823" s="4"/>
      <c r="L823" s="4"/>
      <c r="M823" s="4"/>
      <c r="N823" s="4"/>
      <c r="P823" s="4"/>
      <c r="Q823" s="4"/>
      <c r="R823" s="4"/>
    </row>
    <row r="824" spans="1:18" ht="16.5" customHeight="1">
      <c r="A824" s="4"/>
      <c r="B824" s="4"/>
      <c r="C824" s="34"/>
      <c r="D824" s="4"/>
      <c r="E824" s="4"/>
      <c r="F824" s="4"/>
      <c r="G824" s="4"/>
      <c r="H824" s="4"/>
      <c r="I824" s="4"/>
      <c r="J824" s="4"/>
      <c r="K824" s="4"/>
      <c r="L824" s="4"/>
      <c r="M824" s="4"/>
      <c r="N824" s="4"/>
      <c r="P824" s="4"/>
      <c r="Q824" s="4"/>
      <c r="R824" s="4"/>
    </row>
    <row r="825" spans="1:18" ht="16.5" customHeight="1">
      <c r="A825" s="4"/>
      <c r="B825" s="4"/>
      <c r="C825" s="34"/>
      <c r="D825" s="4"/>
      <c r="E825" s="4"/>
      <c r="F825" s="4"/>
      <c r="G825" s="4"/>
      <c r="H825" s="4"/>
      <c r="I825" s="4"/>
      <c r="J825" s="4"/>
      <c r="K825" s="4"/>
      <c r="L825" s="4"/>
      <c r="M825" s="4"/>
      <c r="N825" s="4"/>
      <c r="P825" s="4"/>
      <c r="Q825" s="4"/>
      <c r="R825" s="4"/>
    </row>
    <row r="826" spans="1:18" ht="16.5" customHeight="1">
      <c r="A826" s="4"/>
      <c r="B826" s="4"/>
      <c r="C826" s="34"/>
      <c r="D826" s="4"/>
      <c r="E826" s="4"/>
      <c r="F826" s="4"/>
      <c r="G826" s="4"/>
      <c r="H826" s="4"/>
      <c r="I826" s="4"/>
      <c r="J826" s="4"/>
      <c r="K826" s="4"/>
      <c r="L826" s="4"/>
      <c r="M826" s="4"/>
      <c r="N826" s="4"/>
      <c r="P826" s="4"/>
      <c r="Q826" s="4"/>
      <c r="R826" s="4"/>
    </row>
    <row r="827" spans="1:18" ht="16.5" customHeight="1">
      <c r="A827" s="4"/>
      <c r="B827" s="4"/>
      <c r="C827" s="34"/>
      <c r="D827" s="4"/>
      <c r="E827" s="4"/>
      <c r="F827" s="4"/>
      <c r="G827" s="4"/>
      <c r="H827" s="4"/>
      <c r="I827" s="4"/>
      <c r="J827" s="4"/>
      <c r="K827" s="4"/>
      <c r="L827" s="4"/>
      <c r="M827" s="4"/>
      <c r="N827" s="4"/>
      <c r="P827" s="4"/>
      <c r="Q827" s="4"/>
      <c r="R827" s="4"/>
    </row>
    <row r="828" spans="1:18" ht="16.5" customHeight="1">
      <c r="A828" s="4"/>
      <c r="B828" s="4"/>
      <c r="C828" s="34"/>
      <c r="D828" s="4"/>
      <c r="E828" s="4"/>
      <c r="F828" s="4"/>
      <c r="G828" s="4"/>
      <c r="H828" s="4"/>
      <c r="I828" s="4"/>
      <c r="J828" s="4"/>
      <c r="K828" s="4"/>
      <c r="L828" s="4"/>
      <c r="M828" s="4"/>
      <c r="N828" s="4"/>
      <c r="P828" s="4"/>
      <c r="Q828" s="4"/>
      <c r="R828" s="4"/>
    </row>
    <row r="829" spans="1:18" ht="16.5" customHeight="1">
      <c r="A829" s="4"/>
      <c r="B829" s="4"/>
      <c r="C829" s="34"/>
      <c r="D829" s="4"/>
      <c r="E829" s="4"/>
      <c r="F829" s="4"/>
      <c r="G829" s="4"/>
      <c r="H829" s="4"/>
      <c r="I829" s="4"/>
      <c r="J829" s="4"/>
      <c r="K829" s="4"/>
      <c r="L829" s="4"/>
      <c r="M829" s="4"/>
      <c r="N829" s="4"/>
      <c r="P829" s="4"/>
      <c r="Q829" s="4"/>
      <c r="R829" s="4"/>
    </row>
    <row r="830" spans="1:18" ht="16.5" customHeight="1">
      <c r="A830" s="4"/>
      <c r="B830" s="4"/>
      <c r="C830" s="34"/>
      <c r="D830" s="4"/>
      <c r="E830" s="4"/>
      <c r="F830" s="4"/>
      <c r="G830" s="4"/>
      <c r="H830" s="4"/>
      <c r="I830" s="4"/>
      <c r="J830" s="4"/>
      <c r="K830" s="4"/>
      <c r="L830" s="4"/>
      <c r="M830" s="4"/>
      <c r="N830" s="4"/>
      <c r="P830" s="4"/>
      <c r="Q830" s="4"/>
      <c r="R830" s="4"/>
    </row>
    <row r="831" spans="1:18" ht="16.5" customHeight="1">
      <c r="A831" s="4"/>
      <c r="B831" s="4"/>
      <c r="C831" s="34"/>
      <c r="D831" s="4"/>
      <c r="E831" s="4"/>
      <c r="F831" s="4"/>
      <c r="G831" s="4"/>
      <c r="H831" s="4"/>
      <c r="I831" s="4"/>
      <c r="J831" s="4"/>
      <c r="K831" s="4"/>
      <c r="L831" s="4"/>
      <c r="M831" s="4"/>
      <c r="N831" s="4"/>
      <c r="P831" s="4"/>
      <c r="Q831" s="4"/>
      <c r="R831" s="4"/>
    </row>
    <row r="832" spans="1:18" ht="16.5" customHeight="1">
      <c r="A832" s="4"/>
      <c r="B832" s="4"/>
      <c r="C832" s="34"/>
      <c r="D832" s="4"/>
      <c r="E832" s="4"/>
      <c r="F832" s="4"/>
      <c r="G832" s="4"/>
      <c r="H832" s="4"/>
      <c r="I832" s="4"/>
      <c r="J832" s="4"/>
      <c r="K832" s="4"/>
      <c r="L832" s="4"/>
      <c r="M832" s="4"/>
      <c r="N832" s="4"/>
      <c r="P832" s="4"/>
      <c r="Q832" s="4"/>
      <c r="R832" s="4"/>
    </row>
    <row r="833" spans="1:18" ht="16.5" customHeight="1">
      <c r="A833" s="4"/>
      <c r="B833" s="4"/>
      <c r="C833" s="34"/>
      <c r="D833" s="4"/>
      <c r="E833" s="4"/>
      <c r="F833" s="4"/>
      <c r="G833" s="4"/>
      <c r="H833" s="4"/>
      <c r="I833" s="4"/>
      <c r="J833" s="4"/>
      <c r="K833" s="4"/>
      <c r="L833" s="4"/>
      <c r="M833" s="4"/>
      <c r="N833" s="4"/>
      <c r="P833" s="4"/>
      <c r="Q833" s="4"/>
      <c r="R833" s="4"/>
    </row>
    <row r="834" spans="1:18" ht="16.5" customHeight="1">
      <c r="A834" s="4"/>
      <c r="B834" s="4"/>
      <c r="C834" s="34"/>
      <c r="D834" s="4"/>
      <c r="E834" s="4"/>
      <c r="F834" s="4"/>
      <c r="G834" s="4"/>
      <c r="H834" s="4"/>
      <c r="I834" s="4"/>
      <c r="J834" s="4"/>
      <c r="K834" s="4"/>
      <c r="L834" s="4"/>
      <c r="M834" s="4"/>
      <c r="N834" s="4"/>
      <c r="P834" s="4"/>
      <c r="Q834" s="4"/>
      <c r="R834" s="4"/>
    </row>
    <row r="835" spans="1:18" ht="16.5" customHeight="1">
      <c r="A835" s="4"/>
      <c r="B835" s="4"/>
      <c r="C835" s="34"/>
      <c r="D835" s="4"/>
      <c r="E835" s="4"/>
      <c r="F835" s="4"/>
      <c r="G835" s="4"/>
      <c r="H835" s="4"/>
      <c r="I835" s="4"/>
      <c r="J835" s="4"/>
      <c r="K835" s="4"/>
      <c r="L835" s="4"/>
      <c r="M835" s="4"/>
      <c r="N835" s="4"/>
      <c r="P835" s="4"/>
      <c r="Q835" s="4"/>
      <c r="R835" s="4"/>
    </row>
    <row r="836" spans="1:18" ht="16.5" customHeight="1">
      <c r="A836" s="4"/>
      <c r="B836" s="4"/>
      <c r="C836" s="34"/>
      <c r="D836" s="4"/>
      <c r="E836" s="4"/>
      <c r="F836" s="4"/>
      <c r="G836" s="4"/>
      <c r="H836" s="4"/>
      <c r="I836" s="4"/>
      <c r="J836" s="4"/>
      <c r="K836" s="4"/>
      <c r="L836" s="4"/>
      <c r="M836" s="4"/>
      <c r="N836" s="4"/>
      <c r="P836" s="4"/>
      <c r="Q836" s="4"/>
      <c r="R836" s="4"/>
    </row>
    <row r="837" spans="1:18" ht="16.5" customHeight="1">
      <c r="A837" s="4"/>
      <c r="B837" s="4"/>
      <c r="C837" s="34"/>
      <c r="D837" s="4"/>
      <c r="E837" s="4"/>
      <c r="F837" s="4"/>
      <c r="G837" s="4"/>
      <c r="H837" s="4"/>
      <c r="I837" s="4"/>
      <c r="J837" s="4"/>
      <c r="K837" s="4"/>
      <c r="L837" s="4"/>
      <c r="M837" s="4"/>
      <c r="N837" s="4"/>
      <c r="P837" s="4"/>
      <c r="Q837" s="4"/>
      <c r="R837" s="4"/>
    </row>
    <row r="838" spans="1:18" ht="16.5" customHeight="1">
      <c r="A838" s="4"/>
      <c r="B838" s="4"/>
      <c r="C838" s="34"/>
      <c r="D838" s="4"/>
      <c r="E838" s="4"/>
      <c r="F838" s="4"/>
      <c r="G838" s="4"/>
      <c r="H838" s="4"/>
      <c r="I838" s="4"/>
      <c r="J838" s="4"/>
      <c r="K838" s="4"/>
      <c r="L838" s="4"/>
      <c r="M838" s="4"/>
      <c r="N838" s="4"/>
      <c r="P838" s="4"/>
      <c r="Q838" s="4"/>
      <c r="R838" s="4"/>
    </row>
    <row r="839" spans="1:18" ht="16.5" customHeight="1">
      <c r="A839" s="4"/>
      <c r="B839" s="4"/>
      <c r="C839" s="34"/>
      <c r="D839" s="4"/>
      <c r="E839" s="4"/>
      <c r="F839" s="4"/>
      <c r="G839" s="4"/>
      <c r="H839" s="4"/>
      <c r="I839" s="4"/>
      <c r="J839" s="4"/>
      <c r="K839" s="4"/>
      <c r="L839" s="4"/>
      <c r="M839" s="4"/>
      <c r="N839" s="4"/>
      <c r="P839" s="4"/>
      <c r="Q839" s="4"/>
      <c r="R839" s="4"/>
    </row>
    <row r="840" spans="1:18" ht="16.5" customHeight="1">
      <c r="A840" s="4"/>
      <c r="B840" s="4"/>
      <c r="C840" s="34"/>
      <c r="D840" s="4"/>
      <c r="E840" s="4"/>
      <c r="F840" s="4"/>
      <c r="G840" s="4"/>
      <c r="H840" s="4"/>
      <c r="I840" s="4"/>
      <c r="J840" s="4"/>
      <c r="K840" s="4"/>
      <c r="L840" s="4"/>
      <c r="M840" s="4"/>
      <c r="N840" s="4"/>
      <c r="P840" s="4"/>
      <c r="Q840" s="4"/>
      <c r="R840" s="4"/>
    </row>
    <row r="841" spans="1:18" ht="16.5" customHeight="1">
      <c r="A841" s="4"/>
      <c r="B841" s="4"/>
      <c r="C841" s="34"/>
      <c r="D841" s="4"/>
      <c r="E841" s="4"/>
      <c r="F841" s="4"/>
      <c r="G841" s="4"/>
      <c r="H841" s="4"/>
      <c r="I841" s="4"/>
      <c r="J841" s="4"/>
      <c r="K841" s="4"/>
      <c r="L841" s="4"/>
      <c r="M841" s="4"/>
      <c r="N841" s="4"/>
      <c r="P841" s="4"/>
      <c r="Q841" s="4"/>
      <c r="R841" s="4"/>
    </row>
    <row r="842" spans="1:18" ht="16.5" customHeight="1">
      <c r="A842" s="4"/>
      <c r="B842" s="4"/>
      <c r="C842" s="34"/>
      <c r="D842" s="4"/>
      <c r="E842" s="4"/>
      <c r="F842" s="4"/>
      <c r="G842" s="4"/>
      <c r="H842" s="4"/>
      <c r="I842" s="4"/>
      <c r="J842" s="4"/>
      <c r="K842" s="4"/>
      <c r="L842" s="4"/>
      <c r="M842" s="4"/>
      <c r="N842" s="4"/>
      <c r="P842" s="4"/>
      <c r="Q842" s="4"/>
      <c r="R842" s="4"/>
    </row>
    <row r="843" spans="1:18" ht="16.5" customHeight="1">
      <c r="A843" s="4"/>
      <c r="B843" s="4"/>
      <c r="C843" s="34"/>
      <c r="D843" s="4"/>
      <c r="E843" s="4"/>
      <c r="F843" s="4"/>
      <c r="G843" s="4"/>
      <c r="H843" s="4"/>
      <c r="I843" s="4"/>
      <c r="J843" s="4"/>
      <c r="K843" s="4"/>
      <c r="L843" s="4"/>
      <c r="M843" s="4"/>
      <c r="N843" s="4"/>
      <c r="P843" s="4"/>
      <c r="Q843" s="4"/>
      <c r="R843" s="4"/>
    </row>
    <row r="844" spans="1:18" ht="16.5" customHeight="1">
      <c r="A844" s="4"/>
      <c r="B844" s="4"/>
      <c r="C844" s="34"/>
      <c r="D844" s="4"/>
      <c r="E844" s="4"/>
      <c r="F844" s="4"/>
      <c r="G844" s="4"/>
      <c r="H844" s="4"/>
      <c r="I844" s="4"/>
      <c r="J844" s="4"/>
      <c r="K844" s="4"/>
      <c r="L844" s="4"/>
      <c r="M844" s="4"/>
      <c r="N844" s="4"/>
      <c r="P844" s="4"/>
      <c r="Q844" s="4"/>
      <c r="R844" s="4"/>
    </row>
    <row r="845" spans="1:18" ht="16.5" customHeight="1">
      <c r="A845" s="4"/>
      <c r="B845" s="4"/>
      <c r="C845" s="34"/>
      <c r="D845" s="4"/>
      <c r="E845" s="4"/>
      <c r="F845" s="4"/>
      <c r="G845" s="4"/>
      <c r="H845" s="4"/>
      <c r="I845" s="4"/>
      <c r="J845" s="4"/>
      <c r="K845" s="4"/>
      <c r="L845" s="4"/>
      <c r="M845" s="4"/>
      <c r="N845" s="4"/>
      <c r="P845" s="4"/>
      <c r="Q845" s="4"/>
      <c r="R845" s="4"/>
    </row>
    <row r="846" spans="1:18" ht="16.5" customHeight="1">
      <c r="A846" s="4"/>
      <c r="B846" s="4"/>
      <c r="C846" s="34"/>
      <c r="D846" s="4"/>
      <c r="E846" s="4"/>
      <c r="F846" s="4"/>
      <c r="G846" s="4"/>
      <c r="H846" s="4"/>
      <c r="I846" s="4"/>
      <c r="J846" s="4"/>
      <c r="K846" s="4"/>
      <c r="L846" s="4"/>
      <c r="M846" s="4"/>
      <c r="N846" s="4"/>
      <c r="P846" s="4"/>
      <c r="Q846" s="4"/>
      <c r="R846" s="4"/>
    </row>
    <row r="847" spans="1:18" ht="16.5" customHeight="1">
      <c r="A847" s="4"/>
      <c r="B847" s="4"/>
      <c r="C847" s="34"/>
      <c r="D847" s="4"/>
      <c r="E847" s="4"/>
      <c r="F847" s="4"/>
      <c r="G847" s="4"/>
      <c r="H847" s="4"/>
      <c r="I847" s="4"/>
      <c r="J847" s="4"/>
      <c r="K847" s="4"/>
      <c r="L847" s="4"/>
      <c r="M847" s="4"/>
      <c r="N847" s="4"/>
      <c r="P847" s="4"/>
      <c r="Q847" s="4"/>
      <c r="R847" s="4"/>
    </row>
    <row r="848" spans="1:18" ht="16.5" customHeight="1">
      <c r="A848" s="4"/>
      <c r="B848" s="4"/>
      <c r="C848" s="34"/>
      <c r="D848" s="4"/>
      <c r="E848" s="4"/>
      <c r="F848" s="4"/>
      <c r="G848" s="4"/>
      <c r="H848" s="4"/>
      <c r="I848" s="4"/>
      <c r="J848" s="4"/>
      <c r="K848" s="4"/>
      <c r="L848" s="4"/>
      <c r="M848" s="4"/>
      <c r="N848" s="4"/>
      <c r="P848" s="4"/>
      <c r="Q848" s="4"/>
      <c r="R848" s="4"/>
    </row>
    <row r="849" spans="1:18" ht="16.5" customHeight="1">
      <c r="A849" s="4"/>
      <c r="B849" s="4"/>
      <c r="C849" s="34"/>
      <c r="D849" s="4"/>
      <c r="E849" s="4"/>
      <c r="F849" s="4"/>
      <c r="G849" s="4"/>
      <c r="H849" s="4"/>
      <c r="I849" s="4"/>
      <c r="J849" s="4"/>
      <c r="K849" s="4"/>
      <c r="L849" s="4"/>
      <c r="M849" s="4"/>
      <c r="N849" s="4"/>
      <c r="P849" s="4"/>
      <c r="Q849" s="4"/>
      <c r="R849" s="4"/>
    </row>
    <row r="850" spans="1:18" ht="16.5" customHeight="1">
      <c r="A850" s="4"/>
      <c r="B850" s="4"/>
      <c r="C850" s="34"/>
      <c r="D850" s="4"/>
      <c r="E850" s="4"/>
      <c r="F850" s="4"/>
      <c r="G850" s="4"/>
      <c r="H850" s="4"/>
      <c r="I850" s="4"/>
      <c r="J850" s="4"/>
      <c r="K850" s="4"/>
      <c r="L850" s="4"/>
      <c r="M850" s="4"/>
      <c r="N850" s="4"/>
      <c r="P850" s="4"/>
      <c r="Q850" s="4"/>
      <c r="R850" s="4"/>
    </row>
    <row r="851" spans="1:18" ht="16.5" customHeight="1">
      <c r="A851" s="4"/>
      <c r="B851" s="4"/>
      <c r="C851" s="34"/>
      <c r="D851" s="4"/>
      <c r="E851" s="4"/>
      <c r="F851" s="4"/>
      <c r="G851" s="4"/>
      <c r="H851" s="4"/>
      <c r="I851" s="4"/>
      <c r="J851" s="4"/>
      <c r="K851" s="4"/>
      <c r="L851" s="4"/>
      <c r="M851" s="4"/>
      <c r="N851" s="4"/>
      <c r="P851" s="4"/>
      <c r="Q851" s="4"/>
      <c r="R851" s="4"/>
    </row>
    <row r="852" spans="1:18" ht="16.5" customHeight="1">
      <c r="A852" s="4"/>
      <c r="B852" s="4"/>
      <c r="C852" s="34"/>
      <c r="D852" s="4"/>
      <c r="E852" s="4"/>
      <c r="F852" s="4"/>
      <c r="G852" s="4"/>
      <c r="H852" s="4"/>
      <c r="I852" s="4"/>
      <c r="J852" s="4"/>
      <c r="K852" s="4"/>
      <c r="L852" s="4"/>
      <c r="M852" s="4"/>
      <c r="N852" s="4"/>
      <c r="P852" s="4"/>
      <c r="Q852" s="4"/>
      <c r="R852" s="4"/>
    </row>
    <row r="853" spans="1:18" ht="16.5" customHeight="1">
      <c r="A853" s="4"/>
      <c r="B853" s="4"/>
      <c r="C853" s="34"/>
      <c r="D853" s="4"/>
      <c r="E853" s="4"/>
      <c r="F853" s="4"/>
      <c r="G853" s="4"/>
      <c r="H853" s="4"/>
      <c r="I853" s="4"/>
      <c r="J853" s="4"/>
      <c r="K853" s="4"/>
      <c r="L853" s="4"/>
      <c r="M853" s="4"/>
      <c r="N853" s="4"/>
      <c r="P853" s="4"/>
      <c r="Q853" s="4"/>
      <c r="R853" s="4"/>
    </row>
    <row r="854" spans="1:18" ht="16.5" customHeight="1">
      <c r="A854" s="4"/>
      <c r="B854" s="4"/>
      <c r="C854" s="34"/>
      <c r="D854" s="4"/>
      <c r="E854" s="4"/>
      <c r="F854" s="4"/>
      <c r="G854" s="4"/>
      <c r="H854" s="4"/>
      <c r="I854" s="4"/>
      <c r="J854" s="4"/>
      <c r="K854" s="4"/>
      <c r="L854" s="4"/>
      <c r="M854" s="4"/>
      <c r="N854" s="4"/>
      <c r="P854" s="4"/>
      <c r="Q854" s="4"/>
      <c r="R854" s="4"/>
    </row>
    <row r="855" spans="1:18" ht="16.5" customHeight="1">
      <c r="A855" s="4"/>
      <c r="B855" s="4"/>
      <c r="C855" s="34"/>
      <c r="D855" s="4"/>
      <c r="E855" s="4"/>
      <c r="F855" s="4"/>
      <c r="G855" s="4"/>
      <c r="H855" s="4"/>
      <c r="I855" s="4"/>
      <c r="J855" s="4"/>
      <c r="K855" s="4"/>
      <c r="L855" s="4"/>
      <c r="M855" s="4"/>
      <c r="N855" s="4"/>
      <c r="P855" s="4"/>
      <c r="Q855" s="4"/>
      <c r="R855" s="4"/>
    </row>
    <row r="856" spans="1:18" ht="16.5" customHeight="1">
      <c r="A856" s="4"/>
      <c r="B856" s="4"/>
      <c r="C856" s="34"/>
      <c r="D856" s="4"/>
      <c r="E856" s="4"/>
      <c r="F856" s="4"/>
      <c r="G856" s="4"/>
      <c r="H856" s="4"/>
      <c r="I856" s="4"/>
      <c r="J856" s="4"/>
      <c r="K856" s="4"/>
      <c r="L856" s="4"/>
      <c r="M856" s="4"/>
      <c r="N856" s="4"/>
      <c r="P856" s="4"/>
      <c r="Q856" s="4"/>
      <c r="R856" s="4"/>
    </row>
    <row r="857" spans="1:18" ht="16.5" customHeight="1">
      <c r="A857" s="4"/>
      <c r="B857" s="4"/>
      <c r="C857" s="34"/>
      <c r="D857" s="4"/>
      <c r="E857" s="4"/>
      <c r="F857" s="4"/>
      <c r="G857" s="4"/>
      <c r="H857" s="4"/>
      <c r="I857" s="4"/>
      <c r="J857" s="4"/>
      <c r="K857" s="4"/>
      <c r="L857" s="4"/>
      <c r="M857" s="4"/>
      <c r="N857" s="4"/>
      <c r="P857" s="4"/>
      <c r="Q857" s="4"/>
      <c r="R857" s="4"/>
    </row>
    <row r="858" spans="1:18" ht="16.5" customHeight="1">
      <c r="A858" s="4"/>
      <c r="B858" s="4"/>
      <c r="C858" s="34"/>
      <c r="D858" s="4"/>
      <c r="E858" s="4"/>
      <c r="F858" s="4"/>
      <c r="G858" s="4"/>
      <c r="H858" s="4"/>
      <c r="I858" s="4"/>
      <c r="J858" s="4"/>
      <c r="K858" s="4"/>
      <c r="L858" s="4"/>
      <c r="M858" s="4"/>
      <c r="N858" s="4"/>
      <c r="P858" s="4"/>
      <c r="Q858" s="4"/>
      <c r="R858" s="4"/>
    </row>
    <row r="859" spans="1:18" ht="16.5" customHeight="1">
      <c r="A859" s="4"/>
      <c r="B859" s="4"/>
      <c r="C859" s="34"/>
      <c r="D859" s="4"/>
      <c r="E859" s="4"/>
      <c r="F859" s="4"/>
      <c r="G859" s="4"/>
      <c r="H859" s="4"/>
      <c r="I859" s="4"/>
      <c r="J859" s="4"/>
      <c r="K859" s="4"/>
      <c r="L859" s="4"/>
      <c r="M859" s="4"/>
      <c r="N859" s="4"/>
      <c r="P859" s="4"/>
      <c r="Q859" s="4"/>
      <c r="R859" s="4"/>
    </row>
    <row r="860" spans="1:18" ht="16.5" customHeight="1">
      <c r="A860" s="4"/>
      <c r="B860" s="4"/>
      <c r="C860" s="34"/>
      <c r="D860" s="4"/>
      <c r="E860" s="4"/>
      <c r="F860" s="4"/>
      <c r="G860" s="4"/>
      <c r="H860" s="4"/>
      <c r="I860" s="4"/>
      <c r="J860" s="4"/>
      <c r="K860" s="4"/>
      <c r="L860" s="4"/>
      <c r="M860" s="4"/>
      <c r="N860" s="4"/>
      <c r="P860" s="4"/>
      <c r="Q860" s="4"/>
      <c r="R860" s="4"/>
    </row>
    <row r="861" spans="1:18" ht="16.5" customHeight="1">
      <c r="A861" s="4"/>
      <c r="B861" s="4"/>
      <c r="C861" s="34"/>
      <c r="D861" s="4"/>
      <c r="E861" s="4"/>
      <c r="F861" s="4"/>
      <c r="G861" s="4"/>
      <c r="H861" s="4"/>
      <c r="I861" s="4"/>
      <c r="J861" s="4"/>
      <c r="K861" s="4"/>
      <c r="L861" s="4"/>
      <c r="M861" s="4"/>
      <c r="N861" s="4"/>
      <c r="P861" s="4"/>
      <c r="Q861" s="4"/>
      <c r="R861" s="4"/>
    </row>
    <row r="862" spans="1:18" ht="16.5" customHeight="1">
      <c r="A862" s="4"/>
      <c r="B862" s="4"/>
      <c r="C862" s="34"/>
      <c r="D862" s="4"/>
      <c r="E862" s="4"/>
      <c r="F862" s="4"/>
      <c r="G862" s="4"/>
      <c r="H862" s="4"/>
      <c r="I862" s="4"/>
      <c r="J862" s="4"/>
      <c r="K862" s="4"/>
      <c r="L862" s="4"/>
      <c r="M862" s="4"/>
      <c r="N862" s="4"/>
      <c r="P862" s="4"/>
      <c r="Q862" s="4"/>
      <c r="R862" s="4"/>
    </row>
    <row r="863" spans="1:18" ht="16.5" customHeight="1">
      <c r="A863" s="4"/>
      <c r="B863" s="4"/>
      <c r="C863" s="34"/>
      <c r="D863" s="4"/>
      <c r="E863" s="4"/>
      <c r="F863" s="4"/>
      <c r="G863" s="4"/>
      <c r="H863" s="4"/>
      <c r="I863" s="4"/>
      <c r="J863" s="4"/>
      <c r="K863" s="4"/>
      <c r="L863" s="4"/>
      <c r="M863" s="4"/>
      <c r="N863" s="4"/>
      <c r="P863" s="4"/>
      <c r="Q863" s="4"/>
      <c r="R863" s="4"/>
    </row>
    <row r="864" spans="1:18" ht="16.5" customHeight="1">
      <c r="A864" s="4"/>
      <c r="B864" s="4"/>
      <c r="C864" s="34"/>
      <c r="D864" s="4"/>
      <c r="E864" s="4"/>
      <c r="F864" s="4"/>
      <c r="G864" s="4"/>
      <c r="H864" s="4"/>
      <c r="I864" s="4"/>
      <c r="J864" s="4"/>
      <c r="K864" s="4"/>
      <c r="L864" s="4"/>
      <c r="M864" s="4"/>
      <c r="N864" s="4"/>
      <c r="P864" s="4"/>
      <c r="Q864" s="4"/>
      <c r="R864" s="4"/>
    </row>
    <row r="865" spans="1:18" ht="16.5" customHeight="1">
      <c r="A865" s="4"/>
      <c r="B865" s="4"/>
      <c r="C865" s="34"/>
      <c r="D865" s="4"/>
      <c r="E865" s="4"/>
      <c r="F865" s="4"/>
      <c r="G865" s="4"/>
      <c r="H865" s="4"/>
      <c r="I865" s="4"/>
      <c r="J865" s="4"/>
      <c r="K865" s="4"/>
      <c r="L865" s="4"/>
      <c r="M865" s="4"/>
      <c r="N865" s="4"/>
      <c r="P865" s="4"/>
      <c r="Q865" s="4"/>
      <c r="R865" s="4"/>
    </row>
    <row r="866" spans="1:18" ht="16.5" customHeight="1">
      <c r="A866" s="4"/>
      <c r="B866" s="4"/>
      <c r="C866" s="34"/>
      <c r="D866" s="4"/>
      <c r="E866" s="4"/>
      <c r="F866" s="4"/>
      <c r="G866" s="4"/>
      <c r="H866" s="4"/>
      <c r="I866" s="4"/>
      <c r="J866" s="4"/>
      <c r="K866" s="4"/>
      <c r="L866" s="4"/>
      <c r="M866" s="4"/>
      <c r="N866" s="4"/>
      <c r="P866" s="4"/>
      <c r="Q866" s="4"/>
      <c r="R866" s="4"/>
    </row>
    <row r="867" spans="1:18" ht="16.5" customHeight="1">
      <c r="A867" s="4"/>
      <c r="B867" s="4"/>
      <c r="C867" s="34"/>
      <c r="D867" s="4"/>
      <c r="E867" s="4"/>
      <c r="F867" s="4"/>
      <c r="G867" s="4"/>
      <c r="H867" s="4"/>
      <c r="I867" s="4"/>
      <c r="J867" s="4"/>
      <c r="K867" s="4"/>
      <c r="L867" s="4"/>
      <c r="M867" s="4"/>
      <c r="N867" s="4"/>
      <c r="P867" s="4"/>
      <c r="Q867" s="4"/>
      <c r="R867" s="4"/>
    </row>
    <row r="868" spans="1:18" ht="16.5" customHeight="1">
      <c r="A868" s="4"/>
      <c r="B868" s="4"/>
      <c r="C868" s="34"/>
      <c r="D868" s="4"/>
      <c r="E868" s="4"/>
      <c r="F868" s="4"/>
      <c r="G868" s="4"/>
      <c r="H868" s="4"/>
      <c r="I868" s="4"/>
      <c r="J868" s="4"/>
      <c r="K868" s="4"/>
      <c r="L868" s="4"/>
      <c r="M868" s="4"/>
      <c r="N868" s="4"/>
      <c r="P868" s="4"/>
      <c r="Q868" s="4"/>
      <c r="R868" s="4"/>
    </row>
    <row r="869" spans="1:18" ht="16.5" customHeight="1">
      <c r="A869" s="4"/>
      <c r="B869" s="4"/>
      <c r="C869" s="34"/>
      <c r="D869" s="4"/>
      <c r="E869" s="4"/>
      <c r="F869" s="4"/>
      <c r="G869" s="4"/>
      <c r="H869" s="4"/>
      <c r="I869" s="4"/>
      <c r="J869" s="4"/>
      <c r="K869" s="4"/>
      <c r="L869" s="4"/>
      <c r="M869" s="4"/>
      <c r="N869" s="4"/>
      <c r="P869" s="4"/>
      <c r="Q869" s="4"/>
      <c r="R869" s="4"/>
    </row>
    <row r="870" spans="1:18" ht="16.5" customHeight="1">
      <c r="A870" s="4"/>
      <c r="B870" s="4"/>
      <c r="C870" s="34"/>
      <c r="D870" s="4"/>
      <c r="E870" s="4"/>
      <c r="F870" s="4"/>
      <c r="G870" s="4"/>
      <c r="H870" s="4"/>
      <c r="I870" s="4"/>
      <c r="J870" s="4"/>
      <c r="K870" s="4"/>
      <c r="L870" s="4"/>
      <c r="M870" s="4"/>
      <c r="N870" s="4"/>
      <c r="P870" s="4"/>
      <c r="Q870" s="4"/>
      <c r="R870" s="4"/>
    </row>
    <row r="871" spans="1:18" ht="16.5" customHeight="1">
      <c r="A871" s="4"/>
      <c r="B871" s="4"/>
      <c r="C871" s="34"/>
      <c r="D871" s="4"/>
      <c r="E871" s="4"/>
      <c r="F871" s="4"/>
      <c r="G871" s="4"/>
      <c r="H871" s="4"/>
      <c r="I871" s="4"/>
      <c r="J871" s="4"/>
      <c r="K871" s="4"/>
      <c r="L871" s="4"/>
      <c r="M871" s="4"/>
      <c r="N871" s="4"/>
      <c r="P871" s="4"/>
      <c r="Q871" s="4"/>
      <c r="R871" s="4"/>
    </row>
    <row r="872" spans="1:18" ht="16.5" customHeight="1">
      <c r="A872" s="4"/>
      <c r="B872" s="4"/>
      <c r="C872" s="34"/>
      <c r="D872" s="4"/>
      <c r="E872" s="4"/>
      <c r="F872" s="4"/>
      <c r="G872" s="4"/>
      <c r="H872" s="4"/>
      <c r="I872" s="4"/>
      <c r="J872" s="4"/>
      <c r="K872" s="4"/>
      <c r="L872" s="4"/>
      <c r="M872" s="4"/>
      <c r="N872" s="4"/>
      <c r="P872" s="4"/>
      <c r="Q872" s="4"/>
      <c r="R872" s="4"/>
    </row>
    <row r="873" spans="1:18" ht="16.5" customHeight="1">
      <c r="A873" s="4"/>
      <c r="B873" s="4"/>
      <c r="C873" s="34"/>
      <c r="D873" s="4"/>
      <c r="E873" s="4"/>
      <c r="F873" s="4"/>
      <c r="G873" s="4"/>
      <c r="H873" s="4"/>
      <c r="I873" s="4"/>
      <c r="J873" s="4"/>
      <c r="K873" s="4"/>
      <c r="L873" s="4"/>
      <c r="M873" s="4"/>
      <c r="N873" s="4"/>
      <c r="P873" s="4"/>
      <c r="Q873" s="4"/>
      <c r="R873" s="4"/>
    </row>
    <row r="874" spans="1:18" ht="16.5" customHeight="1">
      <c r="A874" s="4"/>
      <c r="B874" s="4"/>
      <c r="C874" s="34"/>
      <c r="D874" s="4"/>
      <c r="E874" s="4"/>
      <c r="F874" s="4"/>
      <c r="G874" s="4"/>
      <c r="H874" s="4"/>
      <c r="I874" s="4"/>
      <c r="J874" s="4"/>
      <c r="K874" s="4"/>
      <c r="L874" s="4"/>
      <c r="M874" s="4"/>
      <c r="N874" s="4"/>
      <c r="P874" s="4"/>
      <c r="Q874" s="4"/>
      <c r="R874" s="4"/>
    </row>
    <row r="875" spans="1:18" ht="16.5" customHeight="1">
      <c r="A875" s="4"/>
      <c r="B875" s="4"/>
      <c r="C875" s="34"/>
      <c r="D875" s="4"/>
      <c r="E875" s="4"/>
      <c r="F875" s="4"/>
      <c r="G875" s="4"/>
      <c r="H875" s="4"/>
      <c r="I875" s="4"/>
      <c r="J875" s="4"/>
      <c r="K875" s="4"/>
      <c r="L875" s="4"/>
      <c r="M875" s="4"/>
      <c r="N875" s="4"/>
      <c r="P875" s="4"/>
      <c r="Q875" s="4"/>
      <c r="R875" s="4"/>
    </row>
    <row r="876" spans="1:18" ht="16.5" customHeight="1">
      <c r="A876" s="4"/>
      <c r="B876" s="4"/>
      <c r="C876" s="34"/>
      <c r="D876" s="4"/>
      <c r="E876" s="4"/>
      <c r="F876" s="4"/>
      <c r="G876" s="4"/>
      <c r="H876" s="4"/>
      <c r="I876" s="4"/>
      <c r="J876" s="4"/>
      <c r="K876" s="4"/>
      <c r="L876" s="4"/>
      <c r="M876" s="4"/>
      <c r="N876" s="4"/>
      <c r="P876" s="4"/>
      <c r="Q876" s="4"/>
      <c r="R876" s="4"/>
    </row>
    <row r="877" spans="1:18" ht="16.5" customHeight="1">
      <c r="A877" s="4"/>
      <c r="B877" s="4"/>
      <c r="C877" s="34"/>
      <c r="D877" s="4"/>
      <c r="E877" s="4"/>
      <c r="F877" s="4"/>
      <c r="G877" s="4"/>
      <c r="H877" s="4"/>
      <c r="I877" s="4"/>
      <c r="J877" s="4"/>
      <c r="K877" s="4"/>
      <c r="L877" s="4"/>
      <c r="M877" s="4"/>
      <c r="N877" s="4"/>
      <c r="P877" s="4"/>
      <c r="Q877" s="4"/>
      <c r="R877" s="4"/>
    </row>
    <row r="878" spans="1:18" ht="16.5" customHeight="1">
      <c r="A878" s="4"/>
      <c r="B878" s="4"/>
      <c r="C878" s="34"/>
      <c r="D878" s="4"/>
      <c r="E878" s="4"/>
      <c r="F878" s="4"/>
      <c r="G878" s="4"/>
      <c r="H878" s="4"/>
      <c r="I878" s="4"/>
      <c r="J878" s="4"/>
      <c r="K878" s="4"/>
      <c r="L878" s="4"/>
      <c r="M878" s="4"/>
      <c r="N878" s="4"/>
      <c r="P878" s="4"/>
      <c r="Q878" s="4"/>
      <c r="R878" s="4"/>
    </row>
    <row r="879" spans="1:18" ht="16.5" customHeight="1">
      <c r="A879" s="4"/>
      <c r="B879" s="4"/>
      <c r="C879" s="34"/>
      <c r="D879" s="4"/>
      <c r="E879" s="4"/>
      <c r="F879" s="4"/>
      <c r="G879" s="4"/>
      <c r="H879" s="4"/>
      <c r="I879" s="4"/>
      <c r="J879" s="4"/>
      <c r="K879" s="4"/>
      <c r="L879" s="4"/>
      <c r="M879" s="4"/>
      <c r="N879" s="4"/>
      <c r="P879" s="4"/>
      <c r="Q879" s="4"/>
      <c r="R879" s="4"/>
    </row>
    <row r="880" spans="1:18" ht="16.5" customHeight="1">
      <c r="A880" s="4"/>
      <c r="B880" s="4"/>
      <c r="C880" s="34"/>
      <c r="D880" s="4"/>
      <c r="E880" s="4"/>
      <c r="F880" s="4"/>
      <c r="G880" s="4"/>
      <c r="H880" s="4"/>
      <c r="I880" s="4"/>
      <c r="J880" s="4"/>
      <c r="K880" s="4"/>
      <c r="L880" s="4"/>
      <c r="M880" s="4"/>
      <c r="N880" s="4"/>
      <c r="P880" s="4"/>
      <c r="Q880" s="4"/>
      <c r="R880" s="4"/>
    </row>
    <row r="881" spans="1:18" ht="16.5" customHeight="1">
      <c r="A881" s="4"/>
      <c r="B881" s="4"/>
      <c r="C881" s="34"/>
      <c r="D881" s="4"/>
      <c r="E881" s="4"/>
      <c r="F881" s="4"/>
      <c r="G881" s="4"/>
      <c r="H881" s="4"/>
      <c r="I881" s="4"/>
      <c r="J881" s="4"/>
      <c r="K881" s="4"/>
      <c r="L881" s="4"/>
      <c r="M881" s="4"/>
      <c r="N881" s="4"/>
      <c r="P881" s="4"/>
      <c r="Q881" s="4"/>
      <c r="R881" s="4"/>
    </row>
    <row r="882" spans="1:18" ht="16.5" customHeight="1">
      <c r="A882" s="4"/>
      <c r="B882" s="4"/>
      <c r="C882" s="34"/>
      <c r="D882" s="4"/>
      <c r="E882" s="4"/>
      <c r="F882" s="4"/>
      <c r="G882" s="4"/>
      <c r="H882" s="4"/>
      <c r="I882" s="4"/>
      <c r="J882" s="4"/>
      <c r="K882" s="4"/>
      <c r="L882" s="4"/>
      <c r="M882" s="4"/>
      <c r="N882" s="4"/>
      <c r="P882" s="4"/>
      <c r="Q882" s="4"/>
      <c r="R882" s="4"/>
    </row>
    <row r="883" spans="1:18" ht="16.5" customHeight="1">
      <c r="A883" s="4"/>
      <c r="B883" s="4"/>
      <c r="C883" s="34"/>
      <c r="D883" s="4"/>
      <c r="E883" s="4"/>
      <c r="F883" s="4"/>
      <c r="G883" s="4"/>
      <c r="H883" s="4"/>
      <c r="I883" s="4"/>
      <c r="J883" s="4"/>
      <c r="K883" s="4"/>
      <c r="L883" s="4"/>
      <c r="M883" s="4"/>
      <c r="N883" s="4"/>
      <c r="P883" s="4"/>
      <c r="Q883" s="4"/>
      <c r="R883" s="4"/>
    </row>
    <row r="884" spans="1:18" ht="16.5" customHeight="1">
      <c r="A884" s="4"/>
      <c r="B884" s="4"/>
      <c r="C884" s="34"/>
      <c r="D884" s="4"/>
      <c r="E884" s="4"/>
      <c r="F884" s="4"/>
      <c r="G884" s="4"/>
      <c r="H884" s="4"/>
      <c r="I884" s="4"/>
      <c r="J884" s="4"/>
      <c r="K884" s="4"/>
      <c r="L884" s="4"/>
      <c r="M884" s="4"/>
      <c r="N884" s="4"/>
      <c r="P884" s="4"/>
      <c r="Q884" s="4"/>
      <c r="R884" s="4"/>
    </row>
    <row r="885" spans="1:18" ht="16.5" customHeight="1">
      <c r="A885" s="4"/>
      <c r="B885" s="4"/>
      <c r="C885" s="34"/>
      <c r="D885" s="4"/>
      <c r="E885" s="4"/>
      <c r="F885" s="4"/>
      <c r="G885" s="4"/>
      <c r="H885" s="4"/>
      <c r="I885" s="4"/>
      <c r="J885" s="4"/>
      <c r="K885" s="4"/>
      <c r="L885" s="4"/>
      <c r="M885" s="4"/>
      <c r="N885" s="4"/>
      <c r="P885" s="4"/>
      <c r="Q885" s="4"/>
      <c r="R885" s="4"/>
    </row>
    <row r="886" spans="1:18" ht="16.5" customHeight="1">
      <c r="A886" s="4"/>
      <c r="B886" s="4"/>
      <c r="C886" s="34"/>
      <c r="D886" s="4"/>
      <c r="E886" s="4"/>
      <c r="F886" s="4"/>
      <c r="G886" s="4"/>
      <c r="H886" s="4"/>
      <c r="I886" s="4"/>
      <c r="J886" s="4"/>
      <c r="K886" s="4"/>
      <c r="L886" s="4"/>
      <c r="M886" s="4"/>
      <c r="N886" s="4"/>
      <c r="P886" s="4"/>
      <c r="Q886" s="4"/>
      <c r="R886" s="4"/>
    </row>
    <row r="887" spans="1:18" ht="16.5" customHeight="1">
      <c r="A887" s="4"/>
      <c r="B887" s="4"/>
      <c r="C887" s="34"/>
      <c r="D887" s="4"/>
      <c r="E887" s="4"/>
      <c r="F887" s="4"/>
      <c r="G887" s="4"/>
      <c r="H887" s="4"/>
      <c r="I887" s="4"/>
      <c r="J887" s="4"/>
      <c r="K887" s="4"/>
      <c r="L887" s="4"/>
      <c r="M887" s="4"/>
      <c r="N887" s="4"/>
      <c r="P887" s="4"/>
      <c r="Q887" s="4"/>
      <c r="R887" s="4"/>
    </row>
    <row r="888" spans="1:18" ht="16.5" customHeight="1">
      <c r="A888" s="4"/>
      <c r="B888" s="4"/>
      <c r="C888" s="34"/>
      <c r="D888" s="4"/>
      <c r="E888" s="4"/>
      <c r="F888" s="4"/>
      <c r="G888" s="4"/>
      <c r="H888" s="4"/>
      <c r="I888" s="4"/>
      <c r="J888" s="4"/>
      <c r="K888" s="4"/>
      <c r="L888" s="4"/>
      <c r="M888" s="4"/>
      <c r="N888" s="4"/>
      <c r="P888" s="4"/>
      <c r="Q888" s="4"/>
      <c r="R888" s="4"/>
    </row>
    <row r="889" spans="1:18" ht="16.5" customHeight="1">
      <c r="A889" s="4"/>
      <c r="B889" s="4"/>
      <c r="C889" s="34"/>
      <c r="D889" s="4"/>
      <c r="E889" s="4"/>
      <c r="F889" s="4"/>
      <c r="G889" s="4"/>
      <c r="H889" s="4"/>
      <c r="I889" s="4"/>
      <c r="J889" s="4"/>
      <c r="K889" s="4"/>
      <c r="L889" s="4"/>
      <c r="M889" s="4"/>
      <c r="N889" s="4"/>
      <c r="P889" s="4"/>
      <c r="Q889" s="4"/>
      <c r="R889" s="4"/>
    </row>
    <row r="890" spans="1:18" ht="16.5" customHeight="1">
      <c r="A890" s="4"/>
      <c r="B890" s="4"/>
      <c r="C890" s="34"/>
      <c r="D890" s="4"/>
      <c r="E890" s="4"/>
      <c r="F890" s="4"/>
      <c r="G890" s="4"/>
      <c r="H890" s="4"/>
      <c r="I890" s="4"/>
      <c r="J890" s="4"/>
      <c r="K890" s="4"/>
      <c r="L890" s="4"/>
      <c r="M890" s="4"/>
      <c r="N890" s="4"/>
      <c r="P890" s="4"/>
      <c r="Q890" s="4"/>
      <c r="R890" s="4"/>
    </row>
    <row r="891" spans="1:18" ht="16.5" customHeight="1">
      <c r="A891" s="4"/>
      <c r="B891" s="4"/>
      <c r="C891" s="34"/>
      <c r="D891" s="4"/>
      <c r="E891" s="4"/>
      <c r="F891" s="4"/>
      <c r="G891" s="4"/>
      <c r="H891" s="4"/>
      <c r="I891" s="4"/>
      <c r="J891" s="4"/>
      <c r="K891" s="4"/>
      <c r="L891" s="4"/>
      <c r="M891" s="4"/>
      <c r="N891" s="4"/>
      <c r="P891" s="4"/>
      <c r="Q891" s="4"/>
      <c r="R891" s="4"/>
    </row>
    <row r="892" spans="1:18" ht="16.5" customHeight="1">
      <c r="A892" s="4"/>
      <c r="B892" s="4"/>
      <c r="C892" s="34"/>
      <c r="D892" s="4"/>
      <c r="E892" s="4"/>
      <c r="F892" s="4"/>
      <c r="G892" s="4"/>
      <c r="H892" s="4"/>
      <c r="I892" s="4"/>
      <c r="J892" s="4"/>
      <c r="K892" s="4"/>
      <c r="L892" s="4"/>
      <c r="M892" s="4"/>
      <c r="N892" s="4"/>
      <c r="P892" s="4"/>
      <c r="Q892" s="4"/>
      <c r="R892" s="4"/>
    </row>
    <row r="893" spans="1:18" ht="16.5" customHeight="1">
      <c r="A893" s="4"/>
      <c r="B893" s="4"/>
      <c r="C893" s="34"/>
      <c r="D893" s="4"/>
      <c r="E893" s="4"/>
      <c r="F893" s="4"/>
      <c r="G893" s="4"/>
      <c r="H893" s="4"/>
      <c r="I893" s="4"/>
      <c r="J893" s="4"/>
      <c r="K893" s="4"/>
      <c r="L893" s="4"/>
      <c r="M893" s="4"/>
      <c r="N893" s="4"/>
      <c r="P893" s="4"/>
      <c r="Q893" s="4"/>
      <c r="R893" s="4"/>
    </row>
    <row r="894" spans="1:18" ht="16.5" customHeight="1">
      <c r="A894" s="4"/>
      <c r="B894" s="4"/>
      <c r="C894" s="34"/>
      <c r="D894" s="4"/>
      <c r="E894" s="4"/>
      <c r="F894" s="4"/>
      <c r="G894" s="4"/>
      <c r="H894" s="4"/>
      <c r="I894" s="4"/>
      <c r="J894" s="4"/>
      <c r="K894" s="4"/>
      <c r="L894" s="4"/>
      <c r="M894" s="4"/>
      <c r="N894" s="4"/>
      <c r="P894" s="4"/>
      <c r="Q894" s="4"/>
      <c r="R894" s="4"/>
    </row>
    <row r="895" spans="1:18" ht="16.5" customHeight="1">
      <c r="A895" s="4"/>
      <c r="B895" s="4"/>
      <c r="C895" s="34"/>
      <c r="D895" s="4"/>
      <c r="E895" s="4"/>
      <c r="F895" s="4"/>
      <c r="G895" s="4"/>
      <c r="H895" s="4"/>
      <c r="I895" s="4"/>
      <c r="J895" s="4"/>
      <c r="K895" s="4"/>
      <c r="L895" s="4"/>
      <c r="M895" s="4"/>
      <c r="N895" s="4"/>
      <c r="P895" s="4"/>
      <c r="Q895" s="4"/>
      <c r="R895" s="4"/>
    </row>
    <row r="896" spans="1:18" ht="16.5" customHeight="1">
      <c r="A896" s="4"/>
      <c r="B896" s="4"/>
      <c r="C896" s="34"/>
      <c r="D896" s="4"/>
      <c r="E896" s="4"/>
      <c r="F896" s="4"/>
      <c r="G896" s="4"/>
      <c r="H896" s="4"/>
      <c r="I896" s="4"/>
      <c r="J896" s="4"/>
      <c r="K896" s="4"/>
      <c r="L896" s="4"/>
      <c r="M896" s="4"/>
      <c r="N896" s="4"/>
      <c r="P896" s="4"/>
      <c r="Q896" s="4"/>
      <c r="R896" s="4"/>
    </row>
    <row r="897" spans="1:18" ht="16.5" customHeight="1">
      <c r="A897" s="4"/>
      <c r="B897" s="4"/>
      <c r="C897" s="34"/>
      <c r="D897" s="4"/>
      <c r="E897" s="4"/>
      <c r="F897" s="4"/>
      <c r="G897" s="4"/>
      <c r="H897" s="4"/>
      <c r="I897" s="4"/>
      <c r="J897" s="4"/>
      <c r="K897" s="4"/>
      <c r="L897" s="4"/>
      <c r="M897" s="4"/>
      <c r="N897" s="4"/>
      <c r="P897" s="4"/>
      <c r="Q897" s="4"/>
      <c r="R897" s="4"/>
    </row>
    <row r="898" spans="1:18" ht="16.5" customHeight="1">
      <c r="A898" s="4"/>
      <c r="B898" s="4"/>
      <c r="C898" s="34"/>
      <c r="D898" s="4"/>
      <c r="E898" s="4"/>
      <c r="F898" s="4"/>
      <c r="G898" s="4"/>
      <c r="H898" s="4"/>
      <c r="I898" s="4"/>
      <c r="J898" s="4"/>
      <c r="K898" s="4"/>
      <c r="L898" s="4"/>
      <c r="M898" s="4"/>
      <c r="N898" s="4"/>
      <c r="P898" s="4"/>
      <c r="Q898" s="4"/>
      <c r="R898" s="4"/>
    </row>
    <row r="899" spans="1:18" ht="16.5" customHeight="1">
      <c r="A899" s="4"/>
      <c r="B899" s="4"/>
      <c r="C899" s="34"/>
      <c r="D899" s="4"/>
      <c r="E899" s="4"/>
      <c r="F899" s="4"/>
      <c r="G899" s="4"/>
      <c r="H899" s="4"/>
      <c r="I899" s="4"/>
      <c r="J899" s="4"/>
      <c r="K899" s="4"/>
      <c r="L899" s="4"/>
      <c r="M899" s="4"/>
      <c r="N899" s="4"/>
      <c r="P899" s="4"/>
      <c r="Q899" s="4"/>
      <c r="R899" s="4"/>
    </row>
    <row r="900" spans="1:18" ht="16.5" customHeight="1">
      <c r="A900" s="4"/>
      <c r="B900" s="4"/>
      <c r="C900" s="34"/>
      <c r="D900" s="4"/>
      <c r="E900" s="4"/>
      <c r="F900" s="4"/>
      <c r="G900" s="4"/>
      <c r="H900" s="4"/>
      <c r="I900" s="4"/>
      <c r="J900" s="4"/>
      <c r="K900" s="4"/>
      <c r="L900" s="4"/>
      <c r="M900" s="4"/>
      <c r="N900" s="4"/>
      <c r="P900" s="4"/>
      <c r="Q900" s="4"/>
      <c r="R900" s="4"/>
    </row>
    <row r="901" spans="1:18" ht="16.5" customHeight="1">
      <c r="A901" s="4"/>
      <c r="B901" s="4"/>
      <c r="C901" s="34"/>
      <c r="D901" s="4"/>
      <c r="E901" s="4"/>
      <c r="F901" s="4"/>
      <c r="G901" s="4"/>
      <c r="H901" s="4"/>
      <c r="I901" s="4"/>
      <c r="J901" s="4"/>
      <c r="K901" s="4"/>
      <c r="L901" s="4"/>
      <c r="M901" s="4"/>
      <c r="N901" s="4"/>
      <c r="P901" s="4"/>
      <c r="Q901" s="4"/>
      <c r="R901" s="4"/>
    </row>
    <row r="902" spans="1:18" ht="16.5" customHeight="1">
      <c r="A902" s="4"/>
      <c r="B902" s="4"/>
      <c r="C902" s="34"/>
      <c r="D902" s="4"/>
      <c r="E902" s="4"/>
      <c r="F902" s="4"/>
      <c r="G902" s="4"/>
      <c r="H902" s="4"/>
      <c r="I902" s="4"/>
      <c r="J902" s="4"/>
      <c r="K902" s="4"/>
      <c r="L902" s="4"/>
      <c r="M902" s="4"/>
      <c r="N902" s="4"/>
      <c r="P902" s="4"/>
      <c r="Q902" s="4"/>
      <c r="R902" s="4"/>
    </row>
    <row r="903" spans="1:18" ht="16.5" customHeight="1">
      <c r="A903" s="4"/>
      <c r="B903" s="4"/>
      <c r="C903" s="34"/>
      <c r="D903" s="4"/>
      <c r="E903" s="4"/>
      <c r="F903" s="4"/>
      <c r="G903" s="4"/>
      <c r="H903" s="4"/>
      <c r="I903" s="4"/>
      <c r="J903" s="4"/>
      <c r="K903" s="4"/>
      <c r="L903" s="4"/>
      <c r="M903" s="4"/>
      <c r="N903" s="4"/>
      <c r="P903" s="4"/>
      <c r="Q903" s="4"/>
      <c r="R903" s="4"/>
    </row>
    <row r="904" spans="1:18" ht="16.5" customHeight="1">
      <c r="A904" s="4"/>
      <c r="B904" s="4"/>
      <c r="C904" s="34"/>
      <c r="D904" s="4"/>
      <c r="E904" s="4"/>
      <c r="F904" s="4"/>
      <c r="G904" s="4"/>
      <c r="H904" s="4"/>
      <c r="I904" s="4"/>
      <c r="J904" s="4"/>
      <c r="K904" s="4"/>
      <c r="L904" s="4"/>
      <c r="M904" s="4"/>
      <c r="N904" s="4"/>
      <c r="P904" s="4"/>
      <c r="Q904" s="4"/>
      <c r="R904" s="4"/>
    </row>
    <row r="905" spans="1:18" ht="16.5" customHeight="1">
      <c r="A905" s="4"/>
      <c r="B905" s="4"/>
      <c r="C905" s="34"/>
      <c r="D905" s="4"/>
      <c r="E905" s="4"/>
      <c r="F905" s="4"/>
      <c r="G905" s="4"/>
      <c r="H905" s="4"/>
      <c r="I905" s="4"/>
      <c r="J905" s="4"/>
      <c r="K905" s="4"/>
      <c r="L905" s="4"/>
      <c r="M905" s="4"/>
      <c r="N905" s="4"/>
      <c r="P905" s="4"/>
      <c r="Q905" s="4"/>
      <c r="R905" s="4"/>
    </row>
    <row r="906" spans="1:18" ht="16.5" customHeight="1">
      <c r="A906" s="4"/>
      <c r="B906" s="4"/>
      <c r="C906" s="34"/>
      <c r="D906" s="4"/>
      <c r="E906" s="4"/>
      <c r="F906" s="4"/>
      <c r="G906" s="4"/>
      <c r="H906" s="4"/>
      <c r="I906" s="4"/>
      <c r="J906" s="4"/>
      <c r="K906" s="4"/>
      <c r="L906" s="4"/>
      <c r="M906" s="4"/>
      <c r="N906" s="4"/>
      <c r="P906" s="4"/>
      <c r="Q906" s="4"/>
      <c r="R906" s="4"/>
    </row>
    <row r="907" spans="1:18" ht="16.5" customHeight="1">
      <c r="A907" s="4"/>
      <c r="B907" s="4"/>
      <c r="C907" s="34"/>
      <c r="D907" s="4"/>
      <c r="E907" s="4"/>
      <c r="F907" s="4"/>
      <c r="G907" s="4"/>
      <c r="H907" s="4"/>
      <c r="I907" s="4"/>
      <c r="J907" s="4"/>
      <c r="K907" s="4"/>
      <c r="L907" s="4"/>
      <c r="M907" s="4"/>
      <c r="N907" s="4"/>
      <c r="P907" s="4"/>
      <c r="Q907" s="4"/>
      <c r="R907" s="4"/>
    </row>
    <row r="908" spans="1:18" ht="16.5" customHeight="1">
      <c r="A908" s="4"/>
      <c r="B908" s="4"/>
      <c r="C908" s="34"/>
      <c r="D908" s="4"/>
      <c r="E908" s="4"/>
      <c r="F908" s="4"/>
      <c r="G908" s="4"/>
      <c r="H908" s="4"/>
      <c r="I908" s="4"/>
      <c r="J908" s="4"/>
      <c r="K908" s="4"/>
      <c r="L908" s="4"/>
      <c r="M908" s="4"/>
      <c r="N908" s="4"/>
      <c r="P908" s="4"/>
      <c r="Q908" s="4"/>
      <c r="R908" s="4"/>
    </row>
    <row r="909" spans="1:18" ht="16.5" customHeight="1">
      <c r="A909" s="4"/>
      <c r="B909" s="4"/>
      <c r="C909" s="34"/>
      <c r="D909" s="4"/>
      <c r="E909" s="4"/>
      <c r="F909" s="4"/>
      <c r="G909" s="4"/>
      <c r="H909" s="4"/>
      <c r="I909" s="4"/>
      <c r="J909" s="4"/>
      <c r="K909" s="4"/>
      <c r="L909" s="4"/>
      <c r="M909" s="4"/>
      <c r="N909" s="4"/>
      <c r="P909" s="4"/>
      <c r="Q909" s="4"/>
      <c r="R909" s="4"/>
    </row>
    <row r="910" spans="1:18" ht="16.5" customHeight="1">
      <c r="A910" s="4"/>
      <c r="B910" s="4"/>
      <c r="C910" s="34"/>
      <c r="D910" s="4"/>
      <c r="E910" s="4"/>
      <c r="F910" s="4"/>
      <c r="G910" s="4"/>
      <c r="H910" s="4"/>
      <c r="I910" s="4"/>
      <c r="J910" s="4"/>
      <c r="K910" s="4"/>
      <c r="L910" s="4"/>
      <c r="M910" s="4"/>
      <c r="N910" s="4"/>
      <c r="P910" s="4"/>
      <c r="Q910" s="4"/>
      <c r="R910" s="4"/>
    </row>
    <row r="911" spans="1:18" ht="16.5" customHeight="1">
      <c r="A911" s="4"/>
      <c r="B911" s="4"/>
      <c r="C911" s="34"/>
      <c r="D911" s="4"/>
      <c r="E911" s="4"/>
      <c r="F911" s="4"/>
      <c r="G911" s="4"/>
      <c r="H911" s="4"/>
      <c r="I911" s="4"/>
      <c r="J911" s="4"/>
      <c r="K911" s="4"/>
      <c r="L911" s="4"/>
      <c r="M911" s="4"/>
      <c r="N911" s="4"/>
      <c r="P911" s="4"/>
      <c r="Q911" s="4"/>
      <c r="R911" s="4"/>
    </row>
    <row r="912" spans="1:18" ht="16.5" customHeight="1">
      <c r="A912" s="4"/>
      <c r="B912" s="4"/>
      <c r="C912" s="34"/>
      <c r="D912" s="4"/>
      <c r="E912" s="4"/>
      <c r="F912" s="4"/>
      <c r="G912" s="4"/>
      <c r="H912" s="4"/>
      <c r="I912" s="4"/>
      <c r="J912" s="4"/>
      <c r="K912" s="4"/>
      <c r="L912" s="4"/>
      <c r="M912" s="4"/>
      <c r="N912" s="4"/>
      <c r="P912" s="4"/>
      <c r="Q912" s="4"/>
      <c r="R912" s="4"/>
    </row>
    <row r="913" spans="1:18" ht="16.5" customHeight="1">
      <c r="A913" s="4"/>
      <c r="B913" s="4"/>
      <c r="C913" s="34"/>
      <c r="D913" s="4"/>
      <c r="E913" s="4"/>
      <c r="F913" s="4"/>
      <c r="G913" s="4"/>
      <c r="H913" s="4"/>
      <c r="I913" s="4"/>
      <c r="J913" s="4"/>
      <c r="K913" s="4"/>
      <c r="L913" s="4"/>
      <c r="M913" s="4"/>
      <c r="N913" s="4"/>
      <c r="P913" s="4"/>
      <c r="Q913" s="4"/>
      <c r="R913" s="4"/>
    </row>
    <row r="914" spans="1:18" ht="16.5" customHeight="1">
      <c r="A914" s="4"/>
      <c r="B914" s="4"/>
      <c r="C914" s="34"/>
      <c r="D914" s="4"/>
      <c r="E914" s="4"/>
      <c r="F914" s="4"/>
      <c r="G914" s="4"/>
      <c r="H914" s="4"/>
      <c r="I914" s="4"/>
      <c r="J914" s="4"/>
      <c r="K914" s="4"/>
      <c r="L914" s="4"/>
      <c r="M914" s="4"/>
      <c r="N914" s="4"/>
      <c r="P914" s="4"/>
      <c r="Q914" s="4"/>
      <c r="R914" s="4"/>
    </row>
    <row r="915" spans="1:18" ht="16.5" customHeight="1">
      <c r="A915" s="4"/>
      <c r="B915" s="4"/>
      <c r="C915" s="34"/>
      <c r="D915" s="4"/>
      <c r="E915" s="4"/>
      <c r="F915" s="4"/>
      <c r="G915" s="4"/>
      <c r="H915" s="4"/>
      <c r="I915" s="4"/>
      <c r="J915" s="4"/>
      <c r="K915" s="4"/>
      <c r="L915" s="4"/>
      <c r="M915" s="4"/>
      <c r="N915" s="4"/>
      <c r="P915" s="4"/>
      <c r="Q915" s="4"/>
      <c r="R915" s="4"/>
    </row>
    <row r="916" spans="1:18" ht="16.5" customHeight="1">
      <c r="A916" s="4"/>
      <c r="B916" s="4"/>
      <c r="C916" s="34"/>
      <c r="D916" s="4"/>
      <c r="E916" s="4"/>
      <c r="F916" s="4"/>
      <c r="G916" s="4"/>
      <c r="H916" s="4"/>
      <c r="I916" s="4"/>
      <c r="J916" s="4"/>
      <c r="K916" s="4"/>
      <c r="L916" s="4"/>
      <c r="M916" s="4"/>
      <c r="N916" s="4"/>
      <c r="P916" s="4"/>
      <c r="Q916" s="4"/>
      <c r="R916" s="4"/>
    </row>
    <row r="917" spans="1:18" ht="16.5" customHeight="1">
      <c r="A917" s="4"/>
      <c r="B917" s="4"/>
      <c r="C917" s="34"/>
      <c r="D917" s="4"/>
      <c r="E917" s="4"/>
      <c r="F917" s="4"/>
      <c r="G917" s="4"/>
      <c r="H917" s="4"/>
      <c r="I917" s="4"/>
      <c r="J917" s="4"/>
      <c r="K917" s="4"/>
      <c r="L917" s="4"/>
      <c r="M917" s="4"/>
      <c r="N917" s="4"/>
      <c r="P917" s="4"/>
      <c r="Q917" s="4"/>
      <c r="R917" s="4"/>
    </row>
    <row r="918" spans="1:18" ht="16.5" customHeight="1">
      <c r="A918" s="4"/>
      <c r="B918" s="4"/>
      <c r="C918" s="34"/>
      <c r="D918" s="4"/>
      <c r="E918" s="4"/>
      <c r="F918" s="4"/>
      <c r="G918" s="4"/>
      <c r="H918" s="4"/>
      <c r="I918" s="4"/>
      <c r="J918" s="4"/>
      <c r="K918" s="4"/>
      <c r="L918" s="4"/>
      <c r="M918" s="4"/>
      <c r="N918" s="4"/>
      <c r="P918" s="4"/>
      <c r="Q918" s="4"/>
      <c r="R918" s="4"/>
    </row>
    <row r="919" spans="1:18" ht="16.5" customHeight="1">
      <c r="A919" s="4"/>
      <c r="B919" s="4"/>
      <c r="C919" s="34"/>
      <c r="D919" s="4"/>
      <c r="E919" s="4"/>
      <c r="F919" s="4"/>
      <c r="G919" s="4"/>
      <c r="H919" s="4"/>
      <c r="I919" s="4"/>
      <c r="J919" s="4"/>
      <c r="K919" s="4"/>
      <c r="L919" s="4"/>
      <c r="M919" s="4"/>
      <c r="N919" s="4"/>
      <c r="P919" s="4"/>
      <c r="Q919" s="4"/>
      <c r="R919" s="4"/>
    </row>
    <row r="920" spans="1:18" ht="16.5" customHeight="1">
      <c r="A920" s="4"/>
      <c r="B920" s="4"/>
      <c r="C920" s="34"/>
      <c r="D920" s="4"/>
      <c r="E920" s="4"/>
      <c r="F920" s="4"/>
      <c r="G920" s="4"/>
      <c r="H920" s="4"/>
      <c r="I920" s="4"/>
      <c r="J920" s="4"/>
      <c r="K920" s="4"/>
      <c r="L920" s="4"/>
      <c r="M920" s="4"/>
      <c r="N920" s="4"/>
      <c r="P920" s="4"/>
      <c r="Q920" s="4"/>
      <c r="R920" s="4"/>
    </row>
    <row r="921" spans="1:18" ht="16.5" customHeight="1">
      <c r="A921" s="4"/>
      <c r="B921" s="4"/>
      <c r="C921" s="34"/>
      <c r="D921" s="4"/>
      <c r="E921" s="4"/>
      <c r="F921" s="4"/>
      <c r="G921" s="4"/>
      <c r="H921" s="4"/>
      <c r="I921" s="4"/>
      <c r="J921" s="4"/>
      <c r="K921" s="4"/>
      <c r="L921" s="4"/>
      <c r="M921" s="4"/>
      <c r="N921" s="4"/>
      <c r="P921" s="4"/>
      <c r="Q921" s="4"/>
      <c r="R921" s="4"/>
    </row>
    <row r="922" spans="1:18" ht="16.5" customHeight="1">
      <c r="A922" s="4"/>
      <c r="B922" s="4"/>
      <c r="C922" s="34"/>
      <c r="D922" s="4"/>
      <c r="E922" s="4"/>
      <c r="F922" s="4"/>
      <c r="G922" s="4"/>
      <c r="H922" s="4"/>
      <c r="I922" s="4"/>
      <c r="J922" s="4"/>
      <c r="K922" s="4"/>
      <c r="L922" s="4"/>
      <c r="M922" s="4"/>
      <c r="N922" s="4"/>
      <c r="P922" s="4"/>
      <c r="Q922" s="4"/>
      <c r="R922" s="4"/>
    </row>
    <row r="923" spans="1:18" ht="16.5" customHeight="1">
      <c r="A923" s="4"/>
      <c r="B923" s="4"/>
      <c r="C923" s="34"/>
      <c r="D923" s="4"/>
      <c r="E923" s="4"/>
      <c r="F923" s="4"/>
      <c r="G923" s="4"/>
      <c r="H923" s="4"/>
      <c r="I923" s="4"/>
      <c r="J923" s="4"/>
      <c r="K923" s="4"/>
      <c r="L923" s="4"/>
      <c r="M923" s="4"/>
      <c r="N923" s="4"/>
      <c r="P923" s="4"/>
      <c r="Q923" s="4"/>
      <c r="R923" s="4"/>
    </row>
    <row r="924" spans="1:18" ht="16.5" customHeight="1">
      <c r="A924" s="4"/>
      <c r="B924" s="4"/>
      <c r="C924" s="34"/>
      <c r="D924" s="4"/>
      <c r="E924" s="4"/>
      <c r="F924" s="4"/>
      <c r="G924" s="4"/>
      <c r="H924" s="4"/>
      <c r="I924" s="4"/>
      <c r="J924" s="4"/>
      <c r="K924" s="4"/>
      <c r="L924" s="4"/>
      <c r="M924" s="4"/>
      <c r="N924" s="4"/>
      <c r="P924" s="4"/>
      <c r="Q924" s="4"/>
      <c r="R924" s="4"/>
    </row>
    <row r="925" spans="1:18" ht="16.5" customHeight="1">
      <c r="A925" s="4"/>
      <c r="B925" s="4"/>
      <c r="C925" s="34"/>
      <c r="D925" s="4"/>
      <c r="E925" s="4"/>
      <c r="F925" s="4"/>
      <c r="G925" s="4"/>
      <c r="H925" s="4"/>
      <c r="I925" s="4"/>
      <c r="J925" s="4"/>
      <c r="K925" s="4"/>
      <c r="L925" s="4"/>
      <c r="M925" s="4"/>
      <c r="N925" s="4"/>
      <c r="P925" s="4"/>
      <c r="Q925" s="4"/>
      <c r="R925" s="4"/>
    </row>
    <row r="926" spans="1:18" ht="16.5" customHeight="1">
      <c r="A926" s="4"/>
      <c r="B926" s="4"/>
      <c r="C926" s="34"/>
      <c r="D926" s="4"/>
      <c r="E926" s="4"/>
      <c r="F926" s="4"/>
      <c r="G926" s="4"/>
      <c r="H926" s="4"/>
      <c r="I926" s="4"/>
      <c r="J926" s="4"/>
      <c r="K926" s="4"/>
      <c r="L926" s="4"/>
      <c r="M926" s="4"/>
      <c r="N926" s="4"/>
      <c r="P926" s="4"/>
      <c r="Q926" s="4"/>
      <c r="R926" s="4"/>
    </row>
    <row r="927" spans="1:18" ht="16.5" customHeight="1">
      <c r="A927" s="4"/>
      <c r="B927" s="4"/>
      <c r="C927" s="34"/>
      <c r="D927" s="4"/>
      <c r="E927" s="4"/>
      <c r="F927" s="4"/>
      <c r="G927" s="4"/>
      <c r="H927" s="4"/>
      <c r="I927" s="4"/>
      <c r="J927" s="4"/>
      <c r="K927" s="4"/>
      <c r="L927" s="4"/>
      <c r="M927" s="4"/>
      <c r="N927" s="4"/>
      <c r="P927" s="4"/>
      <c r="Q927" s="4"/>
      <c r="R927" s="4"/>
    </row>
    <row r="928" spans="1:18" ht="16.5" customHeight="1">
      <c r="A928" s="4"/>
      <c r="B928" s="4"/>
      <c r="C928" s="34"/>
      <c r="D928" s="4"/>
      <c r="E928" s="4"/>
      <c r="F928" s="4"/>
      <c r="G928" s="4"/>
      <c r="H928" s="4"/>
      <c r="I928" s="4"/>
      <c r="J928" s="4"/>
      <c r="K928" s="4"/>
      <c r="L928" s="4"/>
      <c r="M928" s="4"/>
      <c r="N928" s="4"/>
      <c r="P928" s="4"/>
      <c r="Q928" s="4"/>
      <c r="R928" s="4"/>
    </row>
    <row r="929" spans="1:18" ht="16.5" customHeight="1">
      <c r="A929" s="4"/>
      <c r="B929" s="4"/>
      <c r="C929" s="34"/>
      <c r="D929" s="4"/>
      <c r="E929" s="4"/>
      <c r="F929" s="4"/>
      <c r="G929" s="4"/>
      <c r="H929" s="4"/>
      <c r="I929" s="4"/>
      <c r="J929" s="4"/>
      <c r="K929" s="4"/>
      <c r="L929" s="4"/>
      <c r="M929" s="4"/>
      <c r="N929" s="4"/>
      <c r="P929" s="4"/>
      <c r="Q929" s="4"/>
      <c r="R929" s="4"/>
    </row>
    <row r="930" spans="1:18" ht="16.5" customHeight="1">
      <c r="A930" s="4"/>
      <c r="B930" s="4"/>
      <c r="C930" s="34"/>
      <c r="D930" s="4"/>
      <c r="E930" s="4"/>
      <c r="F930" s="4"/>
      <c r="G930" s="4"/>
      <c r="H930" s="4"/>
      <c r="I930" s="4"/>
      <c r="J930" s="4"/>
      <c r="K930" s="4"/>
      <c r="L930" s="4"/>
      <c r="M930" s="4"/>
      <c r="N930" s="4"/>
      <c r="P930" s="4"/>
      <c r="Q930" s="4"/>
      <c r="R930" s="4"/>
    </row>
    <row r="931" spans="1:18" ht="16.5" customHeight="1">
      <c r="A931" s="4"/>
      <c r="B931" s="4"/>
      <c r="C931" s="34"/>
      <c r="D931" s="4"/>
      <c r="E931" s="4"/>
      <c r="F931" s="4"/>
      <c r="G931" s="4"/>
      <c r="H931" s="4"/>
      <c r="I931" s="4"/>
      <c r="J931" s="4"/>
      <c r="K931" s="4"/>
      <c r="L931" s="4"/>
      <c r="M931" s="4"/>
      <c r="N931" s="4"/>
      <c r="P931" s="4"/>
      <c r="Q931" s="4"/>
      <c r="R931" s="4"/>
    </row>
    <row r="932" spans="1:18" ht="16.5" customHeight="1">
      <c r="A932" s="4"/>
      <c r="B932" s="4"/>
      <c r="C932" s="34"/>
      <c r="D932" s="4"/>
      <c r="E932" s="4"/>
      <c r="F932" s="4"/>
      <c r="G932" s="4"/>
      <c r="H932" s="4"/>
      <c r="I932" s="4"/>
      <c r="J932" s="4"/>
      <c r="K932" s="4"/>
      <c r="L932" s="4"/>
      <c r="M932" s="4"/>
      <c r="N932" s="4"/>
      <c r="P932" s="4"/>
      <c r="Q932" s="4"/>
      <c r="R932" s="4"/>
    </row>
    <row r="933" spans="1:18" ht="16.5" customHeight="1">
      <c r="A933" s="4"/>
      <c r="B933" s="4"/>
      <c r="C933" s="34"/>
      <c r="D933" s="4"/>
      <c r="E933" s="4"/>
      <c r="F933" s="4"/>
      <c r="G933" s="4"/>
      <c r="H933" s="4"/>
      <c r="I933" s="4"/>
      <c r="J933" s="4"/>
      <c r="K933" s="4"/>
      <c r="L933" s="4"/>
      <c r="M933" s="4"/>
      <c r="N933" s="4"/>
      <c r="P933" s="4"/>
      <c r="Q933" s="4"/>
      <c r="R933" s="4"/>
    </row>
    <row r="934" spans="1:18" ht="16.5" customHeight="1">
      <c r="A934" s="4"/>
      <c r="B934" s="4"/>
      <c r="C934" s="34"/>
      <c r="D934" s="4"/>
      <c r="E934" s="4"/>
      <c r="F934" s="4"/>
      <c r="G934" s="4"/>
      <c r="H934" s="4"/>
      <c r="I934" s="4"/>
      <c r="J934" s="4"/>
      <c r="K934" s="4"/>
      <c r="L934" s="4"/>
      <c r="M934" s="4"/>
      <c r="N934" s="4"/>
      <c r="P934" s="4"/>
      <c r="Q934" s="4"/>
      <c r="R934" s="4"/>
    </row>
    <row r="935" spans="1:18" ht="16.5" customHeight="1">
      <c r="A935" s="4"/>
      <c r="B935" s="4"/>
      <c r="C935" s="34"/>
      <c r="D935" s="4"/>
      <c r="E935" s="4"/>
      <c r="F935" s="4"/>
      <c r="G935" s="4"/>
      <c r="H935" s="4"/>
      <c r="I935" s="4"/>
      <c r="J935" s="4"/>
      <c r="K935" s="4"/>
      <c r="L935" s="4"/>
      <c r="M935" s="4"/>
      <c r="N935" s="4"/>
      <c r="P935" s="4"/>
      <c r="Q935" s="4"/>
      <c r="R935" s="4"/>
    </row>
    <row r="936" spans="1:18" ht="16.5" customHeight="1">
      <c r="A936" s="4"/>
      <c r="B936" s="4"/>
      <c r="C936" s="34"/>
      <c r="D936" s="4"/>
      <c r="E936" s="4"/>
      <c r="F936" s="4"/>
      <c r="G936" s="4"/>
      <c r="H936" s="4"/>
      <c r="I936" s="4"/>
      <c r="J936" s="4"/>
      <c r="K936" s="4"/>
      <c r="L936" s="4"/>
      <c r="M936" s="4"/>
      <c r="N936" s="4"/>
      <c r="P936" s="4"/>
      <c r="Q936" s="4"/>
      <c r="R936" s="4"/>
    </row>
    <row r="937" spans="1:18" ht="16.5" customHeight="1">
      <c r="A937" s="4"/>
      <c r="B937" s="4"/>
      <c r="C937" s="34"/>
      <c r="D937" s="4"/>
      <c r="E937" s="4"/>
      <c r="F937" s="4"/>
      <c r="G937" s="4"/>
      <c r="H937" s="4"/>
      <c r="I937" s="4"/>
      <c r="J937" s="4"/>
      <c r="K937" s="4"/>
      <c r="L937" s="4"/>
      <c r="M937" s="4"/>
      <c r="N937" s="4"/>
      <c r="P937" s="4"/>
      <c r="Q937" s="4"/>
      <c r="R937" s="4"/>
    </row>
    <row r="938" spans="1:18" ht="16.5" customHeight="1">
      <c r="A938" s="4"/>
      <c r="B938" s="4"/>
      <c r="C938" s="34"/>
      <c r="D938" s="4"/>
      <c r="E938" s="4"/>
      <c r="F938" s="4"/>
      <c r="G938" s="4"/>
      <c r="H938" s="4"/>
      <c r="I938" s="4"/>
      <c r="J938" s="4"/>
      <c r="K938" s="4"/>
      <c r="L938" s="4"/>
      <c r="M938" s="4"/>
      <c r="N938" s="4"/>
      <c r="P938" s="4"/>
      <c r="Q938" s="4"/>
      <c r="R938" s="4"/>
    </row>
    <row r="939" spans="1:18" ht="16.5" customHeight="1">
      <c r="A939" s="4"/>
      <c r="B939" s="4"/>
      <c r="C939" s="34"/>
      <c r="D939" s="4"/>
      <c r="E939" s="4"/>
      <c r="F939" s="4"/>
      <c r="G939" s="4"/>
      <c r="H939" s="4"/>
      <c r="I939" s="4"/>
      <c r="J939" s="4"/>
      <c r="K939" s="4"/>
      <c r="L939" s="4"/>
      <c r="M939" s="4"/>
      <c r="N939" s="4"/>
      <c r="P939" s="4"/>
      <c r="Q939" s="4"/>
      <c r="R939" s="4"/>
    </row>
    <row r="940" spans="1:18" ht="16.5" customHeight="1">
      <c r="A940" s="4"/>
      <c r="B940" s="4"/>
      <c r="C940" s="34"/>
      <c r="D940" s="4"/>
      <c r="E940" s="4"/>
      <c r="F940" s="4"/>
      <c r="G940" s="4"/>
      <c r="H940" s="4"/>
      <c r="I940" s="4"/>
      <c r="J940" s="4"/>
      <c r="K940" s="4"/>
      <c r="L940" s="4"/>
      <c r="M940" s="4"/>
      <c r="N940" s="4"/>
      <c r="P940" s="4"/>
      <c r="Q940" s="4"/>
      <c r="R940" s="4"/>
    </row>
    <row r="941" spans="1:18" ht="16.5" customHeight="1">
      <c r="A941" s="4"/>
      <c r="B941" s="4"/>
      <c r="C941" s="34"/>
      <c r="D941" s="4"/>
      <c r="E941" s="4"/>
      <c r="F941" s="4"/>
      <c r="G941" s="4"/>
      <c r="H941" s="4"/>
      <c r="I941" s="4"/>
      <c r="J941" s="4"/>
      <c r="K941" s="4"/>
      <c r="L941" s="4"/>
      <c r="M941" s="4"/>
      <c r="N941" s="4"/>
      <c r="P941" s="4"/>
      <c r="Q941" s="4"/>
      <c r="R941" s="4"/>
    </row>
    <row r="942" spans="1:18" ht="16.5" customHeight="1">
      <c r="A942" s="4"/>
      <c r="B942" s="4"/>
      <c r="C942" s="34"/>
      <c r="D942" s="4"/>
      <c r="E942" s="4"/>
      <c r="F942" s="4"/>
      <c r="G942" s="4"/>
      <c r="H942" s="4"/>
      <c r="I942" s="4"/>
      <c r="J942" s="4"/>
      <c r="K942" s="4"/>
      <c r="L942" s="4"/>
      <c r="M942" s="4"/>
      <c r="N942" s="4"/>
      <c r="P942" s="4"/>
      <c r="Q942" s="4"/>
      <c r="R942" s="4"/>
    </row>
    <row r="943" spans="1:18" ht="16.5" customHeight="1">
      <c r="A943" s="4"/>
      <c r="B943" s="4"/>
      <c r="C943" s="34"/>
      <c r="D943" s="4"/>
      <c r="E943" s="4"/>
      <c r="F943" s="4"/>
      <c r="G943" s="4"/>
      <c r="H943" s="4"/>
      <c r="I943" s="4"/>
      <c r="J943" s="4"/>
      <c r="K943" s="4"/>
      <c r="L943" s="4"/>
      <c r="M943" s="4"/>
      <c r="N943" s="4"/>
      <c r="P943" s="4"/>
      <c r="Q943" s="4"/>
      <c r="R943" s="4"/>
    </row>
    <row r="944" spans="1:18" ht="16.5" customHeight="1">
      <c r="A944" s="4"/>
      <c r="B944" s="4"/>
      <c r="C944" s="34"/>
      <c r="D944" s="4"/>
      <c r="E944" s="4"/>
      <c r="F944" s="4"/>
      <c r="G944" s="4"/>
      <c r="H944" s="4"/>
      <c r="I944" s="4"/>
      <c r="J944" s="4"/>
      <c r="K944" s="4"/>
      <c r="L944" s="4"/>
      <c r="M944" s="4"/>
      <c r="N944" s="4"/>
      <c r="P944" s="4"/>
      <c r="Q944" s="4"/>
      <c r="R944" s="4"/>
    </row>
    <row r="945" spans="1:18" ht="16.5" customHeight="1">
      <c r="A945" s="4"/>
      <c r="B945" s="4"/>
      <c r="C945" s="34"/>
      <c r="D945" s="4"/>
      <c r="E945" s="4"/>
      <c r="F945" s="4"/>
      <c r="G945" s="4"/>
      <c r="H945" s="4"/>
      <c r="I945" s="4"/>
      <c r="J945" s="4"/>
      <c r="K945" s="4"/>
      <c r="L945" s="4"/>
      <c r="M945" s="4"/>
      <c r="N945" s="4"/>
      <c r="P945" s="4"/>
      <c r="Q945" s="4"/>
      <c r="R945" s="4"/>
    </row>
    <row r="946" spans="1:18" ht="16.5" customHeight="1">
      <c r="A946" s="4"/>
      <c r="B946" s="4"/>
      <c r="C946" s="34"/>
      <c r="D946" s="4"/>
      <c r="E946" s="4"/>
      <c r="F946" s="4"/>
      <c r="G946" s="4"/>
      <c r="H946" s="4"/>
      <c r="I946" s="4"/>
      <c r="J946" s="4"/>
      <c r="K946" s="4"/>
      <c r="L946" s="4"/>
      <c r="M946" s="4"/>
      <c r="N946" s="4"/>
      <c r="P946" s="4"/>
      <c r="Q946" s="4"/>
      <c r="R946" s="4"/>
    </row>
    <row r="947" spans="1:18" ht="16.5" customHeight="1">
      <c r="A947" s="4"/>
      <c r="B947" s="4"/>
      <c r="C947" s="34"/>
      <c r="D947" s="4"/>
      <c r="E947" s="4"/>
      <c r="F947" s="4"/>
      <c r="G947" s="4"/>
      <c r="H947" s="4"/>
      <c r="I947" s="4"/>
      <c r="J947" s="4"/>
      <c r="K947" s="4"/>
      <c r="L947" s="4"/>
      <c r="M947" s="4"/>
      <c r="N947" s="4"/>
      <c r="P947" s="4"/>
      <c r="Q947" s="4"/>
      <c r="R947" s="4"/>
    </row>
    <row r="948" spans="1:18" ht="16.5" customHeight="1">
      <c r="A948" s="4"/>
      <c r="B948" s="4"/>
      <c r="C948" s="34"/>
      <c r="D948" s="4"/>
      <c r="E948" s="4"/>
      <c r="F948" s="4"/>
      <c r="G948" s="4"/>
      <c r="H948" s="4"/>
      <c r="I948" s="4"/>
      <c r="J948" s="4"/>
      <c r="K948" s="4"/>
      <c r="L948" s="4"/>
      <c r="M948" s="4"/>
      <c r="N948" s="4"/>
      <c r="P948" s="4"/>
      <c r="Q948" s="4"/>
      <c r="R948" s="4"/>
    </row>
    <row r="949" spans="1:18" ht="16.5" customHeight="1">
      <c r="A949" s="4"/>
      <c r="B949" s="4"/>
      <c r="C949" s="34"/>
      <c r="D949" s="4"/>
      <c r="E949" s="4"/>
      <c r="F949" s="4"/>
      <c r="G949" s="4"/>
      <c r="H949" s="4"/>
      <c r="I949" s="4"/>
      <c r="J949" s="4"/>
      <c r="K949" s="4"/>
      <c r="L949" s="4"/>
      <c r="M949" s="4"/>
      <c r="N949" s="4"/>
      <c r="P949" s="4"/>
      <c r="Q949" s="4"/>
      <c r="R949" s="4"/>
    </row>
    <row r="950" spans="1:18" ht="16.5" customHeight="1">
      <c r="A950" s="4"/>
      <c r="B950" s="4"/>
      <c r="C950" s="34"/>
      <c r="D950" s="4"/>
      <c r="E950" s="4"/>
      <c r="F950" s="4"/>
      <c r="G950" s="4"/>
      <c r="H950" s="4"/>
      <c r="I950" s="4"/>
      <c r="J950" s="4"/>
      <c r="K950" s="4"/>
      <c r="L950" s="4"/>
      <c r="M950" s="4"/>
      <c r="N950" s="4"/>
      <c r="P950" s="4"/>
      <c r="Q950" s="4"/>
      <c r="R950" s="4"/>
    </row>
    <row r="951" spans="1:18" ht="16.5" customHeight="1">
      <c r="A951" s="4"/>
      <c r="B951" s="4"/>
      <c r="C951" s="34"/>
      <c r="D951" s="4"/>
      <c r="E951" s="4"/>
      <c r="F951" s="4"/>
      <c r="G951" s="4"/>
      <c r="H951" s="4"/>
      <c r="I951" s="4"/>
      <c r="J951" s="4"/>
      <c r="K951" s="4"/>
      <c r="L951" s="4"/>
      <c r="M951" s="4"/>
      <c r="N951" s="4"/>
      <c r="P951" s="4"/>
      <c r="Q951" s="4"/>
      <c r="R951" s="4"/>
    </row>
    <row r="952" spans="1:18" ht="16.5" customHeight="1">
      <c r="A952" s="4"/>
      <c r="B952" s="4"/>
      <c r="C952" s="34"/>
      <c r="D952" s="4"/>
      <c r="E952" s="4"/>
      <c r="F952" s="4"/>
      <c r="G952" s="4"/>
      <c r="H952" s="4"/>
      <c r="I952" s="4"/>
      <c r="J952" s="4"/>
      <c r="K952" s="4"/>
      <c r="L952" s="4"/>
      <c r="M952" s="4"/>
      <c r="N952" s="4"/>
      <c r="P952" s="4"/>
      <c r="Q952" s="4"/>
      <c r="R952" s="4"/>
    </row>
    <row r="953" spans="1:18" ht="16.5" customHeight="1">
      <c r="A953" s="4"/>
      <c r="B953" s="4"/>
      <c r="C953" s="34"/>
      <c r="D953" s="4"/>
      <c r="E953" s="4"/>
      <c r="F953" s="4"/>
      <c r="G953" s="4"/>
      <c r="H953" s="4"/>
      <c r="I953" s="4"/>
      <c r="J953" s="4"/>
      <c r="K953" s="4"/>
      <c r="L953" s="4"/>
      <c r="M953" s="4"/>
      <c r="N953" s="4"/>
      <c r="P953" s="4"/>
      <c r="Q953" s="4"/>
      <c r="R953" s="4"/>
    </row>
    <row r="954" spans="1:18" ht="16.5" customHeight="1">
      <c r="A954" s="4"/>
      <c r="B954" s="4"/>
      <c r="C954" s="34"/>
      <c r="D954" s="4"/>
      <c r="E954" s="4"/>
      <c r="F954" s="4"/>
      <c r="G954" s="4"/>
      <c r="H954" s="4"/>
      <c r="I954" s="4"/>
      <c r="J954" s="4"/>
      <c r="K954" s="4"/>
      <c r="L954" s="4"/>
      <c r="M954" s="4"/>
      <c r="N954" s="4"/>
      <c r="P954" s="4"/>
      <c r="Q954" s="4"/>
      <c r="R954" s="4"/>
    </row>
    <row r="955" spans="1:18" ht="16.5" customHeight="1">
      <c r="A955" s="4"/>
      <c r="B955" s="4"/>
      <c r="C955" s="34"/>
      <c r="D955" s="4"/>
      <c r="E955" s="4"/>
      <c r="F955" s="4"/>
      <c r="G955" s="4"/>
      <c r="H955" s="4"/>
      <c r="I955" s="4"/>
      <c r="J955" s="4"/>
      <c r="K955" s="4"/>
      <c r="L955" s="4"/>
      <c r="M955" s="4"/>
      <c r="N955" s="4"/>
      <c r="P955" s="4"/>
      <c r="Q955" s="4"/>
      <c r="R955" s="4"/>
    </row>
    <row r="956" spans="1:18" ht="16.5" customHeight="1">
      <c r="A956" s="4"/>
      <c r="B956" s="4"/>
      <c r="C956" s="34"/>
      <c r="D956" s="4"/>
      <c r="E956" s="4"/>
      <c r="F956" s="4"/>
      <c r="G956" s="4"/>
      <c r="H956" s="4"/>
      <c r="I956" s="4"/>
      <c r="J956" s="4"/>
      <c r="K956" s="4"/>
      <c r="L956" s="4"/>
      <c r="M956" s="4"/>
      <c r="N956" s="4"/>
      <c r="P956" s="4"/>
      <c r="Q956" s="4"/>
      <c r="R956" s="4"/>
    </row>
    <row r="957" spans="1:18" ht="16.5" customHeight="1">
      <c r="A957" s="4"/>
      <c r="B957" s="4"/>
      <c r="C957" s="34"/>
      <c r="D957" s="4"/>
      <c r="E957" s="4"/>
      <c r="F957" s="4"/>
      <c r="G957" s="4"/>
      <c r="H957" s="4"/>
      <c r="I957" s="4"/>
      <c r="J957" s="4"/>
      <c r="K957" s="4"/>
      <c r="L957" s="4"/>
      <c r="M957" s="4"/>
      <c r="N957" s="4"/>
      <c r="P957" s="4"/>
      <c r="Q957" s="4"/>
      <c r="R957" s="4"/>
    </row>
    <row r="958" spans="1:18" ht="16.5" customHeight="1">
      <c r="A958" s="4"/>
      <c r="B958" s="4"/>
      <c r="C958" s="34"/>
      <c r="D958" s="4"/>
      <c r="E958" s="4"/>
      <c r="F958" s="4"/>
      <c r="G958" s="4"/>
      <c r="H958" s="4"/>
      <c r="I958" s="4"/>
      <c r="J958" s="4"/>
      <c r="K958" s="4"/>
      <c r="L958" s="4"/>
      <c r="M958" s="4"/>
      <c r="N958" s="4"/>
      <c r="P958" s="4"/>
      <c r="Q958" s="4"/>
      <c r="R958" s="4"/>
    </row>
    <row r="959" spans="1:18" ht="16.5" customHeight="1">
      <c r="A959" s="4"/>
      <c r="B959" s="4"/>
      <c r="C959" s="34"/>
      <c r="D959" s="4"/>
      <c r="E959" s="4"/>
      <c r="F959" s="4"/>
      <c r="G959" s="4"/>
      <c r="H959" s="4"/>
      <c r="I959" s="4"/>
      <c r="J959" s="4"/>
      <c r="K959" s="4"/>
      <c r="L959" s="4"/>
      <c r="M959" s="4"/>
      <c r="N959" s="4"/>
      <c r="P959" s="4"/>
      <c r="Q959" s="4"/>
      <c r="R959" s="4"/>
    </row>
    <row r="960" spans="1:18" ht="16.5" customHeight="1">
      <c r="A960" s="4"/>
      <c r="B960" s="4"/>
      <c r="C960" s="34"/>
      <c r="D960" s="4"/>
      <c r="E960" s="4"/>
      <c r="F960" s="4"/>
      <c r="G960" s="4"/>
      <c r="H960" s="4"/>
      <c r="I960" s="4"/>
      <c r="J960" s="4"/>
      <c r="K960" s="4"/>
      <c r="L960" s="4"/>
      <c r="M960" s="4"/>
      <c r="N960" s="4"/>
      <c r="P960" s="4"/>
      <c r="Q960" s="4"/>
      <c r="R960" s="4"/>
    </row>
    <row r="961" spans="1:18" ht="16.5" customHeight="1">
      <c r="A961" s="4"/>
      <c r="B961" s="4"/>
      <c r="C961" s="34"/>
      <c r="D961" s="4"/>
      <c r="E961" s="4"/>
      <c r="F961" s="4"/>
      <c r="G961" s="4"/>
      <c r="H961" s="4"/>
      <c r="I961" s="4"/>
      <c r="J961" s="4"/>
      <c r="K961" s="4"/>
      <c r="L961" s="4"/>
      <c r="M961" s="4"/>
      <c r="N961" s="4"/>
      <c r="P961" s="4"/>
      <c r="Q961" s="4"/>
      <c r="R961" s="4"/>
    </row>
    <row r="962" spans="1:18" ht="16.5" customHeight="1">
      <c r="A962" s="4"/>
      <c r="B962" s="4"/>
      <c r="C962" s="34"/>
      <c r="D962" s="4"/>
      <c r="E962" s="4"/>
      <c r="F962" s="4"/>
      <c r="G962" s="4"/>
      <c r="H962" s="4"/>
      <c r="I962" s="4"/>
      <c r="J962" s="4"/>
      <c r="K962" s="4"/>
      <c r="L962" s="4"/>
      <c r="M962" s="4"/>
      <c r="N962" s="4"/>
      <c r="P962" s="4"/>
      <c r="Q962" s="4"/>
      <c r="R962" s="4"/>
    </row>
    <row r="963" spans="1:18" ht="16.5" customHeight="1">
      <c r="A963" s="4"/>
      <c r="B963" s="4"/>
      <c r="C963" s="34"/>
      <c r="D963" s="4"/>
      <c r="E963" s="4"/>
      <c r="F963" s="4"/>
      <c r="G963" s="4"/>
      <c r="H963" s="4"/>
      <c r="I963" s="4"/>
      <c r="J963" s="4"/>
      <c r="K963" s="4"/>
      <c r="L963" s="4"/>
      <c r="M963" s="4"/>
      <c r="N963" s="4"/>
      <c r="P963" s="4"/>
      <c r="Q963" s="4"/>
      <c r="R963" s="4"/>
    </row>
    <row r="964" spans="1:18" ht="16.5" customHeight="1">
      <c r="A964" s="4"/>
      <c r="B964" s="4"/>
      <c r="C964" s="34"/>
      <c r="D964" s="4"/>
      <c r="E964" s="4"/>
      <c r="F964" s="4"/>
      <c r="G964" s="4"/>
      <c r="H964" s="4"/>
      <c r="I964" s="4"/>
      <c r="J964" s="4"/>
      <c r="K964" s="4"/>
      <c r="L964" s="4"/>
      <c r="M964" s="4"/>
      <c r="N964" s="4"/>
      <c r="P964" s="4"/>
      <c r="Q964" s="4"/>
      <c r="R964" s="4"/>
    </row>
    <row r="965" spans="1:18" ht="16.5" customHeight="1">
      <c r="A965" s="4"/>
      <c r="B965" s="4"/>
      <c r="C965" s="34"/>
      <c r="D965" s="4"/>
      <c r="E965" s="4"/>
      <c r="F965" s="4"/>
      <c r="G965" s="4"/>
      <c r="H965" s="4"/>
      <c r="I965" s="4"/>
      <c r="J965" s="4"/>
      <c r="K965" s="4"/>
      <c r="L965" s="4"/>
      <c r="M965" s="4"/>
      <c r="N965" s="4"/>
      <c r="P965" s="4"/>
      <c r="Q965" s="4"/>
      <c r="R965" s="4"/>
    </row>
    <row r="966" spans="1:18" ht="16.5" customHeight="1">
      <c r="A966" s="4"/>
      <c r="B966" s="4"/>
      <c r="C966" s="34"/>
      <c r="D966" s="4"/>
      <c r="E966" s="4"/>
      <c r="F966" s="4"/>
      <c r="G966" s="4"/>
      <c r="H966" s="4"/>
      <c r="I966" s="4"/>
      <c r="J966" s="4"/>
      <c r="K966" s="4"/>
      <c r="L966" s="4"/>
      <c r="M966" s="4"/>
      <c r="N966" s="4"/>
      <c r="P966" s="4"/>
      <c r="Q966" s="4"/>
      <c r="R966" s="4"/>
    </row>
    <row r="967" spans="1:18" ht="16.5" customHeight="1">
      <c r="A967" s="4"/>
      <c r="B967" s="4"/>
      <c r="C967" s="34"/>
      <c r="D967" s="4"/>
      <c r="E967" s="4"/>
      <c r="F967" s="4"/>
      <c r="G967" s="4"/>
      <c r="H967" s="4"/>
      <c r="I967" s="4"/>
      <c r="J967" s="4"/>
      <c r="K967" s="4"/>
      <c r="L967" s="4"/>
      <c r="M967" s="4"/>
      <c r="N967" s="4"/>
      <c r="P967" s="4"/>
      <c r="Q967" s="4"/>
      <c r="R967" s="4"/>
    </row>
    <row r="968" spans="1:18" ht="16.5" customHeight="1">
      <c r="A968" s="4"/>
      <c r="B968" s="4"/>
      <c r="C968" s="34"/>
      <c r="D968" s="4"/>
      <c r="E968" s="4"/>
      <c r="F968" s="4"/>
      <c r="G968" s="4"/>
      <c r="H968" s="4"/>
      <c r="I968" s="4"/>
      <c r="J968" s="4"/>
      <c r="K968" s="4"/>
      <c r="L968" s="4"/>
      <c r="M968" s="4"/>
      <c r="N968" s="4"/>
      <c r="P968" s="4"/>
      <c r="Q968" s="4"/>
      <c r="R968" s="4"/>
    </row>
    <row r="969" spans="1:18" ht="16.5" customHeight="1">
      <c r="A969" s="4"/>
      <c r="B969" s="4"/>
      <c r="C969" s="34"/>
      <c r="D969" s="4"/>
      <c r="E969" s="4"/>
      <c r="F969" s="4"/>
      <c r="G969" s="4"/>
      <c r="H969" s="4"/>
      <c r="I969" s="4"/>
      <c r="J969" s="4"/>
      <c r="K969" s="4"/>
      <c r="L969" s="4"/>
      <c r="M969" s="4"/>
      <c r="N969" s="4"/>
      <c r="P969" s="4"/>
      <c r="Q969" s="4"/>
      <c r="R969" s="4"/>
    </row>
    <row r="970" spans="1:18" ht="16.5" customHeight="1">
      <c r="A970" s="4"/>
      <c r="B970" s="4"/>
      <c r="C970" s="34"/>
      <c r="D970" s="4"/>
      <c r="E970" s="4"/>
      <c r="F970" s="4"/>
      <c r="G970" s="4"/>
      <c r="H970" s="4"/>
      <c r="I970" s="4"/>
      <c r="J970" s="4"/>
      <c r="K970" s="4"/>
      <c r="L970" s="4"/>
      <c r="M970" s="4"/>
      <c r="N970" s="4"/>
      <c r="P970" s="4"/>
      <c r="Q970" s="4"/>
      <c r="R970" s="4"/>
    </row>
    <row r="971" spans="1:18" ht="16.5" customHeight="1">
      <c r="A971" s="4"/>
      <c r="B971" s="4"/>
      <c r="C971" s="34"/>
      <c r="D971" s="4"/>
      <c r="E971" s="4"/>
      <c r="F971" s="4"/>
      <c r="G971" s="4"/>
      <c r="H971" s="4"/>
      <c r="I971" s="4"/>
      <c r="J971" s="4"/>
      <c r="K971" s="4"/>
      <c r="L971" s="4"/>
      <c r="M971" s="4"/>
      <c r="N971" s="4"/>
      <c r="P971" s="4"/>
      <c r="Q971" s="4"/>
      <c r="R971" s="4"/>
    </row>
    <row r="972" spans="1:18" ht="16.5" customHeight="1">
      <c r="A972" s="4"/>
      <c r="B972" s="4"/>
      <c r="C972" s="34"/>
      <c r="D972" s="4"/>
      <c r="E972" s="4"/>
      <c r="F972" s="4"/>
      <c r="G972" s="4"/>
      <c r="H972" s="4"/>
      <c r="I972" s="4"/>
      <c r="J972" s="4"/>
      <c r="K972" s="4"/>
      <c r="L972" s="4"/>
      <c r="M972" s="4"/>
      <c r="N972" s="4"/>
      <c r="P972" s="4"/>
      <c r="Q972" s="4"/>
      <c r="R972" s="4"/>
    </row>
    <row r="973" spans="1:18" ht="16.5" customHeight="1">
      <c r="A973" s="4"/>
      <c r="B973" s="4"/>
      <c r="C973" s="34"/>
      <c r="D973" s="4"/>
      <c r="E973" s="4"/>
      <c r="F973" s="4"/>
      <c r="G973" s="4"/>
      <c r="H973" s="4"/>
      <c r="I973" s="4"/>
      <c r="J973" s="4"/>
      <c r="K973" s="4"/>
      <c r="L973" s="4"/>
      <c r="M973" s="4"/>
      <c r="N973" s="4"/>
      <c r="P973" s="4"/>
      <c r="Q973" s="4"/>
      <c r="R973" s="4"/>
    </row>
    <row r="974" spans="1:18" ht="16.5" customHeight="1">
      <c r="A974" s="4"/>
      <c r="B974" s="4"/>
      <c r="C974" s="34"/>
      <c r="D974" s="4"/>
      <c r="E974" s="4"/>
      <c r="F974" s="4"/>
      <c r="G974" s="4"/>
      <c r="H974" s="4"/>
      <c r="I974" s="4"/>
      <c r="J974" s="4"/>
      <c r="K974" s="4"/>
      <c r="L974" s="4"/>
      <c r="M974" s="4"/>
      <c r="N974" s="4"/>
      <c r="P974" s="4"/>
      <c r="Q974" s="4"/>
      <c r="R974" s="4"/>
    </row>
    <row r="975" spans="1:18" ht="16.5" customHeight="1">
      <c r="A975" s="4"/>
      <c r="B975" s="4"/>
      <c r="C975" s="34"/>
      <c r="D975" s="4"/>
      <c r="E975" s="4"/>
      <c r="F975" s="4"/>
      <c r="G975" s="4"/>
      <c r="H975" s="4"/>
      <c r="I975" s="4"/>
      <c r="J975" s="4"/>
      <c r="K975" s="4"/>
      <c r="L975" s="4"/>
      <c r="M975" s="4"/>
      <c r="N975" s="4"/>
      <c r="P975" s="4"/>
      <c r="Q975" s="4"/>
      <c r="R975" s="4"/>
    </row>
    <row r="976" spans="1:18" ht="16.5" customHeight="1">
      <c r="A976" s="4"/>
      <c r="B976" s="4"/>
      <c r="C976" s="34"/>
      <c r="D976" s="4"/>
      <c r="E976" s="4"/>
      <c r="F976" s="4"/>
      <c r="G976" s="4"/>
      <c r="H976" s="4"/>
      <c r="I976" s="4"/>
      <c r="J976" s="4"/>
      <c r="K976" s="4"/>
      <c r="L976" s="4"/>
      <c r="M976" s="4"/>
      <c r="N976" s="4"/>
      <c r="P976" s="4"/>
      <c r="Q976" s="4"/>
      <c r="R976" s="4"/>
    </row>
    <row r="977" spans="1:18" ht="16.5" customHeight="1">
      <c r="A977" s="4"/>
      <c r="B977" s="4"/>
      <c r="C977" s="34"/>
      <c r="D977" s="4"/>
      <c r="E977" s="4"/>
      <c r="F977" s="4"/>
      <c r="G977" s="4"/>
      <c r="H977" s="4"/>
      <c r="I977" s="4"/>
      <c r="J977" s="4"/>
      <c r="K977" s="4"/>
      <c r="L977" s="4"/>
      <c r="M977" s="4"/>
      <c r="N977" s="4"/>
      <c r="P977" s="4"/>
      <c r="Q977" s="4"/>
      <c r="R977" s="4"/>
    </row>
    <row r="978" spans="1:18" ht="16.5" customHeight="1">
      <c r="A978" s="4"/>
      <c r="B978" s="4"/>
      <c r="C978" s="34"/>
      <c r="D978" s="4"/>
      <c r="E978" s="4"/>
      <c r="F978" s="4"/>
      <c r="G978" s="4"/>
      <c r="H978" s="4"/>
      <c r="I978" s="4"/>
      <c r="J978" s="4"/>
      <c r="K978" s="4"/>
      <c r="L978" s="4"/>
      <c r="M978" s="4"/>
      <c r="N978" s="4"/>
      <c r="P978" s="4"/>
      <c r="Q978" s="4"/>
      <c r="R978" s="4"/>
    </row>
    <row r="979" spans="1:18" ht="16.5" customHeight="1">
      <c r="A979" s="4"/>
      <c r="B979" s="4"/>
      <c r="C979" s="34"/>
      <c r="D979" s="4"/>
      <c r="E979" s="4"/>
      <c r="F979" s="4"/>
      <c r="G979" s="4"/>
      <c r="H979" s="4"/>
      <c r="I979" s="4"/>
      <c r="J979" s="4"/>
      <c r="K979" s="4"/>
      <c r="L979" s="4"/>
      <c r="M979" s="4"/>
      <c r="N979" s="4"/>
      <c r="P979" s="4"/>
      <c r="Q979" s="4"/>
      <c r="R979" s="4"/>
    </row>
    <row r="980" spans="1:18" ht="16.5" customHeight="1">
      <c r="A980" s="4"/>
      <c r="B980" s="4"/>
      <c r="C980" s="34"/>
      <c r="D980" s="4"/>
      <c r="E980" s="4"/>
      <c r="F980" s="4"/>
      <c r="G980" s="4"/>
      <c r="H980" s="4"/>
      <c r="I980" s="4"/>
      <c r="J980" s="4"/>
      <c r="K980" s="4"/>
      <c r="L980" s="4"/>
      <c r="M980" s="4"/>
      <c r="N980" s="4"/>
      <c r="P980" s="4"/>
      <c r="Q980" s="4"/>
      <c r="R980" s="4"/>
    </row>
    <row r="981" spans="1:18" ht="16.5" customHeight="1">
      <c r="A981" s="4"/>
      <c r="B981" s="4"/>
      <c r="C981" s="34"/>
      <c r="D981" s="4"/>
      <c r="E981" s="4"/>
      <c r="F981" s="4"/>
      <c r="G981" s="4"/>
      <c r="H981" s="4"/>
      <c r="I981" s="4"/>
      <c r="J981" s="4"/>
      <c r="K981" s="4"/>
      <c r="L981" s="4"/>
      <c r="M981" s="4"/>
      <c r="N981" s="4"/>
      <c r="P981" s="4"/>
      <c r="Q981" s="4"/>
      <c r="R981" s="4"/>
    </row>
    <row r="982" spans="1:18" ht="16.5" customHeight="1">
      <c r="A982" s="4"/>
      <c r="B982" s="4"/>
      <c r="C982" s="34"/>
      <c r="D982" s="4"/>
      <c r="E982" s="4"/>
      <c r="F982" s="4"/>
      <c r="G982" s="4"/>
      <c r="H982" s="4"/>
      <c r="I982" s="4"/>
      <c r="J982" s="4"/>
      <c r="K982" s="4"/>
      <c r="L982" s="4"/>
      <c r="M982" s="4"/>
      <c r="N982" s="4"/>
      <c r="P982" s="4"/>
      <c r="Q982" s="4"/>
      <c r="R982" s="4"/>
    </row>
    <row r="983" spans="1:18" ht="16.5" customHeight="1">
      <c r="A983" s="4"/>
      <c r="B983" s="4"/>
      <c r="C983" s="34"/>
      <c r="D983" s="4"/>
      <c r="E983" s="4"/>
      <c r="F983" s="4"/>
      <c r="G983" s="4"/>
      <c r="H983" s="4"/>
      <c r="I983" s="4"/>
      <c r="J983" s="4"/>
      <c r="K983" s="4"/>
      <c r="L983" s="4"/>
      <c r="M983" s="4"/>
      <c r="N983" s="4"/>
      <c r="P983" s="4"/>
      <c r="Q983" s="4"/>
      <c r="R983" s="4"/>
    </row>
    <row r="984" spans="1:18" ht="16.5" customHeight="1">
      <c r="A984" s="4"/>
      <c r="B984" s="4"/>
      <c r="C984" s="34"/>
      <c r="D984" s="4"/>
      <c r="E984" s="4"/>
      <c r="F984" s="4"/>
      <c r="G984" s="4"/>
      <c r="H984" s="4"/>
      <c r="I984" s="4"/>
      <c r="J984" s="4"/>
      <c r="K984" s="4"/>
      <c r="L984" s="4"/>
      <c r="M984" s="4"/>
      <c r="N984" s="4"/>
      <c r="P984" s="4"/>
      <c r="Q984" s="4"/>
      <c r="R984" s="4"/>
    </row>
    <row r="985" spans="1:18" ht="16.5" customHeight="1">
      <c r="A985" s="4"/>
      <c r="B985" s="4"/>
      <c r="C985" s="34"/>
      <c r="D985" s="4"/>
      <c r="E985" s="4"/>
      <c r="F985" s="4"/>
      <c r="G985" s="4"/>
      <c r="H985" s="4"/>
      <c r="I985" s="4"/>
      <c r="J985" s="4"/>
      <c r="K985" s="4"/>
      <c r="L985" s="4"/>
      <c r="M985" s="4"/>
      <c r="N985" s="4"/>
      <c r="P985" s="4"/>
      <c r="Q985" s="4"/>
      <c r="R985" s="4"/>
    </row>
    <row r="986" spans="1:18" ht="16.5" customHeight="1">
      <c r="A986" s="4"/>
      <c r="B986" s="4"/>
      <c r="C986" s="34"/>
      <c r="D986" s="4"/>
      <c r="E986" s="4"/>
      <c r="F986" s="4"/>
      <c r="G986" s="4"/>
      <c r="H986" s="4"/>
      <c r="I986" s="4"/>
      <c r="J986" s="4"/>
      <c r="K986" s="4"/>
      <c r="L986" s="4"/>
      <c r="M986" s="4"/>
      <c r="N986" s="4"/>
      <c r="P986" s="4"/>
      <c r="Q986" s="4"/>
      <c r="R986" s="4"/>
    </row>
    <row r="987" spans="1:18" ht="16.5" customHeight="1">
      <c r="A987" s="4"/>
      <c r="B987" s="4"/>
      <c r="C987" s="34"/>
      <c r="D987" s="4"/>
      <c r="E987" s="4"/>
      <c r="F987" s="4"/>
      <c r="G987" s="4"/>
      <c r="H987" s="4"/>
      <c r="I987" s="4"/>
      <c r="J987" s="4"/>
      <c r="K987" s="4"/>
      <c r="L987" s="4"/>
      <c r="M987" s="4"/>
      <c r="N987" s="4"/>
      <c r="P987" s="4"/>
      <c r="Q987" s="4"/>
      <c r="R987" s="4"/>
    </row>
    <row r="988" spans="1:18" ht="16.5" customHeight="1">
      <c r="A988" s="4"/>
      <c r="B988" s="4"/>
      <c r="C988" s="34"/>
      <c r="D988" s="4"/>
      <c r="E988" s="4"/>
      <c r="F988" s="4"/>
      <c r="G988" s="4"/>
      <c r="H988" s="4"/>
      <c r="I988" s="4"/>
      <c r="J988" s="4"/>
      <c r="K988" s="4"/>
      <c r="L988" s="4"/>
      <c r="M988" s="4"/>
      <c r="N988" s="4"/>
      <c r="P988" s="4"/>
      <c r="Q988" s="4"/>
      <c r="R988" s="4"/>
    </row>
    <row r="989" spans="1:18" ht="16.5" customHeight="1">
      <c r="A989" s="4"/>
      <c r="B989" s="4"/>
      <c r="C989" s="34"/>
      <c r="D989" s="4"/>
      <c r="E989" s="4"/>
      <c r="F989" s="4"/>
      <c r="G989" s="4"/>
      <c r="H989" s="4"/>
      <c r="I989" s="4"/>
      <c r="J989" s="4"/>
      <c r="K989" s="4"/>
      <c r="L989" s="4"/>
      <c r="M989" s="4"/>
      <c r="N989" s="4"/>
      <c r="P989" s="4"/>
      <c r="Q989" s="4"/>
      <c r="R989" s="4"/>
    </row>
    <row r="990" spans="1:18" ht="16.5" customHeight="1">
      <c r="A990" s="4"/>
      <c r="B990" s="4"/>
      <c r="C990" s="34"/>
      <c r="D990" s="4"/>
      <c r="E990" s="4"/>
      <c r="F990" s="4"/>
      <c r="G990" s="4"/>
      <c r="H990" s="4"/>
      <c r="I990" s="4"/>
      <c r="J990" s="4"/>
      <c r="K990" s="4"/>
      <c r="L990" s="4"/>
      <c r="M990" s="4"/>
      <c r="N990" s="4"/>
      <c r="P990" s="4"/>
      <c r="Q990" s="4"/>
      <c r="R990" s="4"/>
    </row>
    <row r="991" spans="1:18" ht="16.5" customHeight="1">
      <c r="A991" s="4"/>
      <c r="B991" s="4"/>
      <c r="C991" s="34"/>
      <c r="D991" s="4"/>
      <c r="E991" s="4"/>
      <c r="F991" s="4"/>
      <c r="G991" s="4"/>
      <c r="H991" s="4"/>
      <c r="I991" s="4"/>
      <c r="J991" s="4"/>
      <c r="K991" s="4"/>
      <c r="L991" s="4"/>
      <c r="M991" s="4"/>
      <c r="N991" s="4"/>
      <c r="P991" s="4"/>
      <c r="Q991" s="4"/>
      <c r="R991" s="4"/>
    </row>
    <row r="992" spans="1:18" ht="16.5" customHeight="1">
      <c r="A992" s="4"/>
      <c r="B992" s="4"/>
      <c r="C992" s="34"/>
      <c r="D992" s="4"/>
      <c r="E992" s="4"/>
      <c r="F992" s="4"/>
      <c r="G992" s="4"/>
      <c r="H992" s="4"/>
      <c r="I992" s="4"/>
      <c r="J992" s="4"/>
      <c r="K992" s="4"/>
      <c r="L992" s="4"/>
      <c r="M992" s="4"/>
      <c r="N992" s="4"/>
      <c r="P992" s="4"/>
      <c r="Q992" s="4"/>
      <c r="R992" s="4"/>
    </row>
    <row r="993" spans="1:18" ht="16.5" customHeight="1">
      <c r="A993" s="4"/>
      <c r="B993" s="4"/>
      <c r="C993" s="34"/>
      <c r="D993" s="4"/>
      <c r="E993" s="4"/>
      <c r="F993" s="4"/>
      <c r="G993" s="4"/>
      <c r="H993" s="4"/>
      <c r="I993" s="4"/>
      <c r="J993" s="4"/>
      <c r="K993" s="4"/>
      <c r="L993" s="4"/>
      <c r="M993" s="4"/>
      <c r="N993" s="4"/>
      <c r="P993" s="4"/>
      <c r="Q993" s="4"/>
      <c r="R993" s="4"/>
    </row>
    <row r="994" spans="1:18" ht="16.5" customHeight="1">
      <c r="A994" s="4"/>
      <c r="B994" s="4"/>
      <c r="C994" s="34"/>
      <c r="D994" s="4"/>
      <c r="E994" s="4"/>
      <c r="F994" s="4"/>
      <c r="G994" s="4"/>
      <c r="H994" s="4"/>
      <c r="I994" s="4"/>
      <c r="J994" s="4"/>
      <c r="K994" s="4"/>
      <c r="L994" s="4"/>
      <c r="M994" s="4"/>
      <c r="N994" s="4"/>
      <c r="P994" s="4"/>
      <c r="Q994" s="4"/>
      <c r="R994" s="4"/>
    </row>
    <row r="995" spans="1:18" ht="16.5" customHeight="1">
      <c r="A995" s="4"/>
      <c r="B995" s="4"/>
      <c r="C995" s="34"/>
      <c r="D995" s="4"/>
      <c r="E995" s="4"/>
      <c r="F995" s="4"/>
      <c r="G995" s="4"/>
      <c r="H995" s="4"/>
      <c r="I995" s="4"/>
      <c r="J995" s="4"/>
      <c r="K995" s="4"/>
      <c r="L995" s="4"/>
      <c r="M995" s="4"/>
      <c r="N995" s="4"/>
      <c r="P995" s="4"/>
      <c r="Q995" s="4"/>
      <c r="R995" s="4"/>
    </row>
    <row r="996" spans="1:18" ht="16.5" customHeight="1">
      <c r="A996" s="4"/>
      <c r="B996" s="4"/>
      <c r="C996" s="34"/>
      <c r="D996" s="4"/>
      <c r="E996" s="4"/>
      <c r="F996" s="4"/>
      <c r="G996" s="4"/>
      <c r="H996" s="4"/>
      <c r="I996" s="4"/>
      <c r="J996" s="4"/>
      <c r="K996" s="4"/>
      <c r="L996" s="4"/>
      <c r="M996" s="4"/>
      <c r="N996" s="4"/>
      <c r="P996" s="4"/>
      <c r="Q996" s="4"/>
      <c r="R996" s="4"/>
    </row>
    <row r="997" spans="1:18" ht="16.5" customHeight="1">
      <c r="A997" s="4"/>
      <c r="B997" s="4"/>
      <c r="C997" s="34"/>
      <c r="D997" s="4"/>
      <c r="E997" s="4"/>
      <c r="F997" s="4"/>
      <c r="G997" s="4"/>
      <c r="H997" s="4"/>
      <c r="I997" s="4"/>
      <c r="J997" s="4"/>
      <c r="K997" s="4"/>
      <c r="L997" s="4"/>
      <c r="M997" s="4"/>
      <c r="N997" s="4"/>
      <c r="P997" s="4"/>
      <c r="Q997" s="4"/>
      <c r="R997" s="4"/>
    </row>
    <row r="998" spans="1:18" ht="16.5" customHeight="1">
      <c r="A998" s="4"/>
      <c r="B998" s="4"/>
      <c r="C998" s="34"/>
      <c r="D998" s="4"/>
      <c r="E998" s="4"/>
      <c r="F998" s="4"/>
      <c r="G998" s="4"/>
      <c r="H998" s="4"/>
      <c r="I998" s="4"/>
      <c r="J998" s="4"/>
      <c r="K998" s="4"/>
      <c r="L998" s="4"/>
      <c r="M998" s="4"/>
      <c r="N998" s="4"/>
      <c r="P998" s="4"/>
      <c r="Q998" s="4"/>
      <c r="R998" s="4"/>
    </row>
    <row r="999" spans="1:18" ht="16.5" customHeight="1">
      <c r="A999" s="4"/>
      <c r="B999" s="4"/>
      <c r="C999" s="34"/>
      <c r="D999" s="4"/>
      <c r="E999" s="4"/>
      <c r="F999" s="4"/>
      <c r="G999" s="4"/>
      <c r="H999" s="4"/>
      <c r="I999" s="4"/>
      <c r="J999" s="4"/>
      <c r="K999" s="4"/>
      <c r="L999" s="4"/>
      <c r="M999" s="4"/>
      <c r="N999" s="4"/>
      <c r="P999" s="4"/>
      <c r="Q999" s="4"/>
      <c r="R999" s="4"/>
    </row>
    <row r="1000" spans="1:18" ht="16.5" customHeight="1">
      <c r="A1000" s="4"/>
      <c r="B1000" s="4"/>
      <c r="C1000" s="34"/>
      <c r="D1000" s="4"/>
      <c r="E1000" s="4"/>
      <c r="F1000" s="4"/>
      <c r="G1000" s="4"/>
      <c r="H1000" s="4"/>
      <c r="I1000" s="4"/>
      <c r="J1000" s="4"/>
      <c r="K1000" s="4"/>
      <c r="L1000" s="4"/>
      <c r="M1000" s="4"/>
      <c r="N1000" s="4"/>
      <c r="P1000" s="4"/>
      <c r="Q1000" s="4"/>
      <c r="R1000" s="4"/>
    </row>
    <row r="1001" spans="1:18" ht="16.5" customHeight="1">
      <c r="A1001" s="4"/>
      <c r="B1001" s="4"/>
      <c r="C1001" s="34"/>
      <c r="D1001" s="4"/>
      <c r="E1001" s="4"/>
      <c r="F1001" s="4"/>
      <c r="G1001" s="4"/>
      <c r="H1001" s="4"/>
      <c r="I1001" s="4"/>
      <c r="J1001" s="4"/>
      <c r="K1001" s="4"/>
      <c r="L1001" s="4"/>
      <c r="M1001" s="4"/>
      <c r="N1001" s="4"/>
      <c r="P1001" s="4"/>
      <c r="Q1001" s="4"/>
      <c r="R1001" s="4"/>
    </row>
    <row r="1002" spans="1:18" ht="16.5" customHeight="1">
      <c r="A1002" s="4"/>
      <c r="B1002" s="4"/>
      <c r="C1002" s="34"/>
      <c r="D1002" s="4"/>
      <c r="E1002" s="4"/>
      <c r="F1002" s="4"/>
      <c r="G1002" s="4"/>
      <c r="H1002" s="4"/>
      <c r="I1002" s="4"/>
      <c r="J1002" s="4"/>
      <c r="K1002" s="4"/>
      <c r="L1002" s="4"/>
      <c r="M1002" s="4"/>
      <c r="N1002" s="4"/>
      <c r="P1002" s="4"/>
      <c r="Q1002" s="4"/>
      <c r="R1002" s="4"/>
    </row>
  </sheetData>
  <mergeCells count="104">
    <mergeCell ref="C53:C55"/>
    <mergeCell ref="D62:D64"/>
    <mergeCell ref="D59:D61"/>
    <mergeCell ref="D53:D55"/>
    <mergeCell ref="C71:C73"/>
    <mergeCell ref="D68:D70"/>
    <mergeCell ref="D65:D67"/>
    <mergeCell ref="C56:C58"/>
    <mergeCell ref="C65:C67"/>
    <mergeCell ref="D71:D73"/>
    <mergeCell ref="C68:C70"/>
    <mergeCell ref="D56:D58"/>
    <mergeCell ref="C62:C64"/>
    <mergeCell ref="C59:C61"/>
    <mergeCell ref="E48:E49"/>
    <mergeCell ref="A23:A25"/>
    <mergeCell ref="C23:C25"/>
    <mergeCell ref="D26:D28"/>
    <mergeCell ref="C29:C31"/>
    <mergeCell ref="D29:D31"/>
    <mergeCell ref="A50:A52"/>
    <mergeCell ref="D23:D25"/>
    <mergeCell ref="C26:C28"/>
    <mergeCell ref="A32:A34"/>
    <mergeCell ref="A26:A28"/>
    <mergeCell ref="C32:C34"/>
    <mergeCell ref="D32:D34"/>
    <mergeCell ref="J48:J49"/>
    <mergeCell ref="E46:L47"/>
    <mergeCell ref="D50:D52"/>
    <mergeCell ref="A38:A40"/>
    <mergeCell ref="C35:C37"/>
    <mergeCell ref="D35:D37"/>
    <mergeCell ref="C46:C49"/>
    <mergeCell ref="C50:C52"/>
    <mergeCell ref="C38:C40"/>
    <mergeCell ref="D38:D40"/>
    <mergeCell ref="L48:L49"/>
    <mergeCell ref="F48:F49"/>
    <mergeCell ref="H48:H49"/>
    <mergeCell ref="K48:K49"/>
    <mergeCell ref="D14:D16"/>
    <mergeCell ref="C20:C22"/>
    <mergeCell ref="C17:C19"/>
    <mergeCell ref="D20:D22"/>
    <mergeCell ref="D17:D19"/>
    <mergeCell ref="C14:C16"/>
    <mergeCell ref="E6:E7"/>
    <mergeCell ref="F6:F7"/>
    <mergeCell ref="M46:M49"/>
    <mergeCell ref="I48:I49"/>
    <mergeCell ref="A43:O43"/>
    <mergeCell ref="N45:O45"/>
    <mergeCell ref="D46:D49"/>
    <mergeCell ref="A46:A49"/>
    <mergeCell ref="O46:O49"/>
    <mergeCell ref="N46:N49"/>
    <mergeCell ref="I6:I7"/>
    <mergeCell ref="J6:J7"/>
    <mergeCell ref="A1:O1"/>
    <mergeCell ref="A4:A7"/>
    <mergeCell ref="B4:B7"/>
    <mergeCell ref="C4:C7"/>
    <mergeCell ref="O4:O7"/>
    <mergeCell ref="D4:D7"/>
    <mergeCell ref="N4:N7"/>
    <mergeCell ref="L6:L7"/>
    <mergeCell ref="D77:D79"/>
    <mergeCell ref="C80:C82"/>
    <mergeCell ref="D80:D82"/>
    <mergeCell ref="A80:A82"/>
    <mergeCell ref="M4:M7"/>
    <mergeCell ref="E4:L5"/>
    <mergeCell ref="D11:D13"/>
    <mergeCell ref="D8:D10"/>
    <mergeCell ref="K6:K7"/>
    <mergeCell ref="H6:H7"/>
    <mergeCell ref="A11:A13"/>
    <mergeCell ref="A20:A22"/>
    <mergeCell ref="C11:C13"/>
    <mergeCell ref="A17:A19"/>
    <mergeCell ref="A85:O85"/>
    <mergeCell ref="A86:O86"/>
    <mergeCell ref="A74:A76"/>
    <mergeCell ref="C74:C76"/>
    <mergeCell ref="D74:D76"/>
    <mergeCell ref="C77:C79"/>
    <mergeCell ref="A53:A55"/>
    <mergeCell ref="B46:B49"/>
    <mergeCell ref="A8:A10"/>
    <mergeCell ref="A35:A37"/>
    <mergeCell ref="A29:A31"/>
    <mergeCell ref="B2:P2"/>
    <mergeCell ref="B44:P44"/>
    <mergeCell ref="L3:O3"/>
    <mergeCell ref="C8:C10"/>
    <mergeCell ref="A14:A16"/>
    <mergeCell ref="A56:A58"/>
    <mergeCell ref="A59:A61"/>
    <mergeCell ref="A77:A79"/>
    <mergeCell ref="A68:A70"/>
    <mergeCell ref="A71:A73"/>
    <mergeCell ref="A62:A64"/>
    <mergeCell ref="A65:A67"/>
  </mergeCells>
  <phoneticPr fontId="38" type="noConversion"/>
  <pageMargins left="0.6" right="0.44" top="0.62" bottom="0.52" header="0.3" footer="0.3"/>
  <pageSetup paperSize="9" firstPageNumber="90" fitToHeight="0" orientation="landscape" useFirstPageNumber="1" verticalDpi="0" r:id="rId1"/>
  <headerFooter>
    <oddFooter>&amp;C&amp;P</oddFooter>
  </headerFooter>
  <rowBreaks count="1" manualBreakCount="1">
    <brk id="4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Z1001"/>
  <sheetViews>
    <sheetView workbookViewId="0">
      <selection activeCell="I12" sqref="I12"/>
    </sheetView>
  </sheetViews>
  <sheetFormatPr defaultColWidth="13.44140625" defaultRowHeight="15" customHeight="1"/>
  <cols>
    <col min="1" max="1" width="4.88671875" customWidth="1"/>
    <col min="2" max="2" width="17.44140625" customWidth="1"/>
    <col min="3" max="3" width="6.77734375" customWidth="1"/>
    <col min="4" max="4" width="10" customWidth="1"/>
    <col min="5" max="5" width="8.5546875" customWidth="1"/>
    <col min="6" max="6" width="9.44140625" customWidth="1"/>
    <col min="7" max="7" width="9.5546875" customWidth="1"/>
    <col min="8" max="8" width="9.21875" customWidth="1"/>
    <col min="9" max="9" width="10.77734375" customWidth="1"/>
    <col min="10" max="10" width="10.33203125" customWidth="1"/>
    <col min="11" max="11" width="9.77734375" customWidth="1"/>
    <col min="12" max="12" width="8.21875" customWidth="1"/>
    <col min="13" max="21" width="8.88671875" customWidth="1"/>
    <col min="22" max="26" width="8" customWidth="1"/>
  </cols>
  <sheetData>
    <row r="1" spans="1:26" ht="36.75" customHeight="1">
      <c r="A1" s="663" t="s">
        <v>352</v>
      </c>
      <c r="B1" s="607"/>
      <c r="C1" s="607"/>
      <c r="D1" s="607"/>
      <c r="E1" s="607"/>
      <c r="F1" s="607"/>
      <c r="G1" s="607"/>
      <c r="H1" s="607"/>
      <c r="I1" s="607"/>
      <c r="J1" s="607"/>
      <c r="K1" s="607"/>
      <c r="L1" s="4"/>
      <c r="M1" s="4"/>
      <c r="N1" s="4"/>
      <c r="O1" s="4"/>
      <c r="P1" s="4"/>
      <c r="Q1" s="4"/>
      <c r="R1" s="4"/>
      <c r="S1" s="4"/>
      <c r="T1" s="4"/>
      <c r="U1" s="4"/>
      <c r="V1" s="4"/>
      <c r="W1" s="4"/>
      <c r="X1" s="4"/>
      <c r="Y1" s="4"/>
      <c r="Z1" s="4"/>
    </row>
    <row r="2" spans="1:26" ht="15" customHeight="1">
      <c r="A2" s="4"/>
      <c r="B2" s="4"/>
      <c r="C2" s="161"/>
      <c r="D2" s="161"/>
      <c r="E2" s="161"/>
      <c r="F2" s="161"/>
      <c r="G2" s="161"/>
      <c r="H2" s="161"/>
      <c r="I2" s="162" t="s">
        <v>353</v>
      </c>
      <c r="J2" s="163">
        <f>'He so chung'!D4</f>
        <v>1390000</v>
      </c>
      <c r="K2" s="164" t="s">
        <v>354</v>
      </c>
      <c r="L2" s="4"/>
      <c r="M2" s="4"/>
      <c r="N2" s="4"/>
      <c r="O2" s="4"/>
      <c r="P2" s="4"/>
      <c r="Q2" s="4"/>
      <c r="R2" s="4"/>
      <c r="S2" s="4"/>
      <c r="T2" s="4"/>
      <c r="U2" s="4"/>
      <c r="V2" s="4"/>
      <c r="W2" s="4"/>
      <c r="X2" s="4"/>
      <c r="Y2" s="4"/>
      <c r="Z2" s="4"/>
    </row>
    <row r="3" spans="1:26" ht="15" customHeight="1">
      <c r="A3" s="4"/>
      <c r="B3" s="4"/>
      <c r="C3" s="161"/>
      <c r="D3" s="161"/>
      <c r="E3" s="161"/>
      <c r="F3" s="161"/>
      <c r="G3" s="161"/>
      <c r="H3" s="161"/>
      <c r="I3" s="162"/>
      <c r="J3" s="163"/>
      <c r="K3" s="164"/>
      <c r="L3" s="4"/>
      <c r="M3" s="4"/>
      <c r="N3" s="4"/>
      <c r="O3" s="4"/>
      <c r="P3" s="4"/>
      <c r="Q3" s="4"/>
      <c r="R3" s="4"/>
      <c r="S3" s="4"/>
      <c r="T3" s="4"/>
      <c r="U3" s="4"/>
      <c r="V3" s="4"/>
      <c r="W3" s="4"/>
      <c r="X3" s="4"/>
      <c r="Y3" s="4"/>
      <c r="Z3" s="4"/>
    </row>
    <row r="4" spans="1:26" ht="8.25" customHeight="1">
      <c r="A4" s="4"/>
      <c r="B4" s="4"/>
      <c r="C4" s="58"/>
      <c r="D4" s="58"/>
      <c r="E4" s="58"/>
      <c r="F4" s="58"/>
      <c r="G4" s="58"/>
      <c r="H4" s="58"/>
      <c r="I4" s="165"/>
      <c r="J4" s="165"/>
      <c r="K4" s="58"/>
      <c r="L4" s="4"/>
      <c r="M4" s="4"/>
      <c r="N4" s="4"/>
      <c r="O4" s="4"/>
      <c r="P4" s="4"/>
      <c r="Q4" s="4"/>
      <c r="R4" s="4"/>
      <c r="S4" s="4"/>
      <c r="T4" s="4"/>
      <c r="U4" s="4"/>
      <c r="V4" s="4"/>
      <c r="W4" s="4"/>
      <c r="X4" s="4"/>
      <c r="Y4" s="4"/>
      <c r="Z4" s="4"/>
    </row>
    <row r="5" spans="1:26" ht="46.5" customHeight="1">
      <c r="A5" s="374" t="s">
        <v>207</v>
      </c>
      <c r="B5" s="374" t="s">
        <v>355</v>
      </c>
      <c r="C5" s="374" t="s">
        <v>356</v>
      </c>
      <c r="D5" s="374" t="s">
        <v>357</v>
      </c>
      <c r="E5" s="374" t="s">
        <v>358</v>
      </c>
      <c r="F5" s="374" t="s">
        <v>359</v>
      </c>
      <c r="G5" s="374" t="s">
        <v>360</v>
      </c>
      <c r="H5" s="374" t="s">
        <v>361</v>
      </c>
      <c r="I5" s="588" t="s">
        <v>632</v>
      </c>
      <c r="J5" s="374" t="s">
        <v>362</v>
      </c>
      <c r="K5" s="374" t="s">
        <v>363</v>
      </c>
      <c r="L5" s="166"/>
      <c r="M5" s="4"/>
      <c r="N5" s="4"/>
      <c r="O5" s="4"/>
      <c r="P5" s="4"/>
      <c r="Q5" s="4"/>
      <c r="R5" s="4"/>
      <c r="S5" s="4"/>
      <c r="T5" s="4"/>
      <c r="U5" s="4"/>
      <c r="V5" s="4"/>
      <c r="W5" s="4"/>
      <c r="X5" s="4"/>
      <c r="Y5" s="4"/>
      <c r="Z5" s="4"/>
    </row>
    <row r="6" spans="1:26" ht="16.5" customHeight="1">
      <c r="A6" s="393" t="s">
        <v>224</v>
      </c>
      <c r="B6" s="394" t="s">
        <v>199</v>
      </c>
      <c r="C6" s="393"/>
      <c r="D6" s="393"/>
      <c r="E6" s="393"/>
      <c r="F6" s="393"/>
      <c r="G6" s="393"/>
      <c r="H6" s="393"/>
      <c r="I6" s="393"/>
      <c r="J6" s="393"/>
      <c r="K6" s="393"/>
      <c r="L6" s="4"/>
      <c r="M6" s="4"/>
      <c r="N6" s="4"/>
      <c r="O6" s="4"/>
      <c r="P6" s="4"/>
      <c r="Q6" s="4"/>
      <c r="R6" s="4"/>
      <c r="S6" s="4"/>
      <c r="T6" s="4"/>
      <c r="U6" s="4"/>
      <c r="V6" s="4"/>
      <c r="W6" s="4"/>
      <c r="X6" s="4"/>
      <c r="Y6" s="4"/>
      <c r="Z6" s="4"/>
    </row>
    <row r="7" spans="1:26" ht="16.5" customHeight="1">
      <c r="A7" s="395" t="s">
        <v>364</v>
      </c>
      <c r="B7" s="396" t="s">
        <v>365</v>
      </c>
      <c r="C7" s="397"/>
      <c r="D7" s="383"/>
      <c r="E7" s="383"/>
      <c r="F7" s="383"/>
      <c r="G7" s="383"/>
      <c r="H7" s="383"/>
      <c r="I7" s="383"/>
      <c r="J7" s="383"/>
      <c r="K7" s="383"/>
      <c r="L7" s="4"/>
      <c r="M7" s="4"/>
      <c r="N7" s="4"/>
      <c r="O7" s="4"/>
      <c r="P7" s="4"/>
      <c r="Q7" s="4"/>
      <c r="R7" s="4"/>
      <c r="S7" s="4"/>
      <c r="T7" s="4"/>
      <c r="U7" s="4"/>
      <c r="V7" s="4"/>
      <c r="W7" s="4"/>
      <c r="X7" s="4"/>
      <c r="Y7" s="4"/>
      <c r="Z7" s="4"/>
    </row>
    <row r="8" spans="1:26" ht="16.5" customHeight="1">
      <c r="A8" s="386"/>
      <c r="B8" s="385" t="s">
        <v>292</v>
      </c>
      <c r="C8" s="385" t="s">
        <v>366</v>
      </c>
      <c r="D8" s="382" t="e">
        <f t="shared" ref="D8:D15" si="0">$J$2*C8</f>
        <v>#VALUE!</v>
      </c>
      <c r="E8" s="382" t="e">
        <f>D8*'He so chung'!$D$5/100</f>
        <v>#VALUE!</v>
      </c>
      <c r="F8" s="382">
        <f>$J$2*'He so chung'!$D$6</f>
        <v>556000</v>
      </c>
      <c r="G8" s="382">
        <f>$J$2*'He so chung'!$D$7/5</f>
        <v>55600</v>
      </c>
      <c r="H8" s="382">
        <v>0</v>
      </c>
      <c r="I8" s="382" t="e">
        <f>D8*'He so chung'!$D$9/100</f>
        <v>#VALUE!</v>
      </c>
      <c r="J8" s="382" t="e">
        <f t="shared" ref="J8:J15" si="1">D8+E8+F8+G8+H8+I8</f>
        <v>#VALUE!</v>
      </c>
      <c r="K8" s="380" t="e">
        <f>J8/'He so chung'!$D$10</f>
        <v>#VALUE!</v>
      </c>
      <c r="L8" s="168"/>
      <c r="M8" s="4"/>
      <c r="N8" s="4"/>
      <c r="O8" s="4"/>
      <c r="P8" s="4"/>
      <c r="Q8" s="4"/>
      <c r="R8" s="4"/>
      <c r="S8" s="4"/>
      <c r="T8" s="4"/>
      <c r="U8" s="4"/>
      <c r="V8" s="4"/>
      <c r="W8" s="4"/>
      <c r="X8" s="4"/>
      <c r="Y8" s="4"/>
      <c r="Z8" s="4"/>
    </row>
    <row r="9" spans="1:26" ht="16.5" customHeight="1">
      <c r="A9" s="386"/>
      <c r="B9" s="385" t="s">
        <v>302</v>
      </c>
      <c r="C9" s="385" t="s">
        <v>367</v>
      </c>
      <c r="D9" s="382" t="e">
        <f t="shared" si="0"/>
        <v>#VALUE!</v>
      </c>
      <c r="E9" s="382" t="e">
        <f>D9*'He so chung'!$D$5/100</f>
        <v>#VALUE!</v>
      </c>
      <c r="F9" s="382">
        <f>$J$2*'He so chung'!$D$6</f>
        <v>556000</v>
      </c>
      <c r="G9" s="382">
        <f>$J$2*'He so chung'!$D$7/5</f>
        <v>55600</v>
      </c>
      <c r="H9" s="382">
        <v>0</v>
      </c>
      <c r="I9" s="382" t="e">
        <f>D9*'He so chung'!$D$9/100</f>
        <v>#VALUE!</v>
      </c>
      <c r="J9" s="382" t="e">
        <f t="shared" si="1"/>
        <v>#VALUE!</v>
      </c>
      <c r="K9" s="380" t="e">
        <f>J9/'He so chung'!$D$10</f>
        <v>#VALUE!</v>
      </c>
      <c r="L9" s="168"/>
      <c r="M9" s="4"/>
      <c r="N9" s="4"/>
      <c r="O9" s="4"/>
      <c r="P9" s="4"/>
      <c r="Q9" s="4"/>
      <c r="R9" s="4"/>
      <c r="S9" s="4"/>
      <c r="T9" s="4"/>
      <c r="U9" s="4"/>
      <c r="V9" s="4"/>
      <c r="W9" s="4"/>
      <c r="X9" s="4"/>
      <c r="Y9" s="4"/>
      <c r="Z9" s="4"/>
    </row>
    <row r="10" spans="1:26" ht="16.5" customHeight="1">
      <c r="A10" s="386"/>
      <c r="B10" s="385" t="s">
        <v>368</v>
      </c>
      <c r="C10" s="385" t="s">
        <v>369</v>
      </c>
      <c r="D10" s="382" t="e">
        <f t="shared" si="0"/>
        <v>#VALUE!</v>
      </c>
      <c r="E10" s="382" t="e">
        <f>D10*'He so chung'!$D$5/100</f>
        <v>#VALUE!</v>
      </c>
      <c r="F10" s="382">
        <f>$J$2*'He so chung'!$D$6</f>
        <v>556000</v>
      </c>
      <c r="G10" s="382">
        <f>$J$2*'He so chung'!$D$7/5</f>
        <v>55600</v>
      </c>
      <c r="H10" s="382">
        <v>0</v>
      </c>
      <c r="I10" s="382" t="e">
        <f>D10*'He so chung'!$D$9/100</f>
        <v>#VALUE!</v>
      </c>
      <c r="J10" s="382" t="e">
        <f t="shared" si="1"/>
        <v>#VALUE!</v>
      </c>
      <c r="K10" s="380" t="e">
        <f>J10/'He so chung'!$D$10</f>
        <v>#VALUE!</v>
      </c>
      <c r="L10" s="168"/>
      <c r="M10" s="4"/>
      <c r="N10" s="4"/>
      <c r="O10" s="4"/>
      <c r="P10" s="4"/>
      <c r="Q10" s="4"/>
      <c r="R10" s="4"/>
      <c r="S10" s="4"/>
      <c r="T10" s="4"/>
      <c r="U10" s="4"/>
      <c r="V10" s="4"/>
      <c r="W10" s="4"/>
      <c r="X10" s="4"/>
      <c r="Y10" s="4"/>
      <c r="Z10" s="4"/>
    </row>
    <row r="11" spans="1:26" ht="16.5" customHeight="1">
      <c r="A11" s="386"/>
      <c r="B11" s="385" t="s">
        <v>370</v>
      </c>
      <c r="C11" s="385" t="s">
        <v>371</v>
      </c>
      <c r="D11" s="382" t="e">
        <f t="shared" si="0"/>
        <v>#VALUE!</v>
      </c>
      <c r="E11" s="382" t="e">
        <f>D11*'He so chung'!$D$5/100</f>
        <v>#VALUE!</v>
      </c>
      <c r="F11" s="382">
        <f>$J$2*'He so chung'!$D$6</f>
        <v>556000</v>
      </c>
      <c r="G11" s="382">
        <f>$J$2*'He so chung'!$D$7/5</f>
        <v>55600</v>
      </c>
      <c r="H11" s="382">
        <v>0</v>
      </c>
      <c r="I11" s="382" t="e">
        <f>D11*'He so chung'!$D$9/100</f>
        <v>#VALUE!</v>
      </c>
      <c r="J11" s="382" t="e">
        <f t="shared" si="1"/>
        <v>#VALUE!</v>
      </c>
      <c r="K11" s="380" t="e">
        <f>J11/'He so chung'!$D$10</f>
        <v>#VALUE!</v>
      </c>
      <c r="L11" s="168"/>
      <c r="M11" s="4"/>
      <c r="N11" s="4"/>
      <c r="O11" s="4"/>
      <c r="P11" s="4"/>
      <c r="Q11" s="4"/>
      <c r="R11" s="4"/>
      <c r="S11" s="4"/>
      <c r="T11" s="4"/>
      <c r="U11" s="4"/>
      <c r="V11" s="4"/>
      <c r="W11" s="4"/>
      <c r="X11" s="4"/>
      <c r="Y11" s="4"/>
      <c r="Z11" s="4"/>
    </row>
    <row r="12" spans="1:26" ht="16.5" customHeight="1">
      <c r="A12" s="386"/>
      <c r="B12" s="385" t="s">
        <v>300</v>
      </c>
      <c r="C12" s="385" t="s">
        <v>372</v>
      </c>
      <c r="D12" s="382" t="e">
        <f t="shared" si="0"/>
        <v>#VALUE!</v>
      </c>
      <c r="E12" s="382" t="e">
        <f>D12*'He so chung'!$D$5/100</f>
        <v>#VALUE!</v>
      </c>
      <c r="F12" s="382">
        <f>$J$2*'He so chung'!$D$6</f>
        <v>556000</v>
      </c>
      <c r="G12" s="382">
        <f>$J$2*'He so chung'!$D$7/5</f>
        <v>55600</v>
      </c>
      <c r="H12" s="382">
        <v>0</v>
      </c>
      <c r="I12" s="382" t="e">
        <f>D12*'He so chung'!$D$9/100</f>
        <v>#VALUE!</v>
      </c>
      <c r="J12" s="382" t="e">
        <f t="shared" si="1"/>
        <v>#VALUE!</v>
      </c>
      <c r="K12" s="380" t="e">
        <f>J12/'He so chung'!$D$10</f>
        <v>#VALUE!</v>
      </c>
      <c r="L12" s="168"/>
      <c r="M12" s="4"/>
      <c r="N12" s="4"/>
      <c r="O12" s="4"/>
      <c r="P12" s="4"/>
      <c r="Q12" s="4"/>
      <c r="R12" s="4"/>
      <c r="S12" s="4"/>
      <c r="T12" s="4"/>
      <c r="U12" s="4"/>
      <c r="V12" s="4"/>
      <c r="W12" s="4"/>
      <c r="X12" s="4"/>
      <c r="Y12" s="4"/>
      <c r="Z12" s="4"/>
    </row>
    <row r="13" spans="1:26" ht="16.5" customHeight="1">
      <c r="A13" s="386"/>
      <c r="B13" s="385" t="s">
        <v>373</v>
      </c>
      <c r="C13" s="385" t="s">
        <v>374</v>
      </c>
      <c r="D13" s="382" t="e">
        <f t="shared" si="0"/>
        <v>#VALUE!</v>
      </c>
      <c r="E13" s="382" t="e">
        <f>D13*'He so chung'!$D$5/100</f>
        <v>#VALUE!</v>
      </c>
      <c r="F13" s="382">
        <f>$J$2*'He so chung'!$D$6</f>
        <v>556000</v>
      </c>
      <c r="G13" s="382">
        <f>$J$2*'He so chung'!$D$7/5</f>
        <v>55600</v>
      </c>
      <c r="H13" s="382">
        <v>0</v>
      </c>
      <c r="I13" s="382" t="e">
        <f>D13*'He so chung'!$D$9/100</f>
        <v>#VALUE!</v>
      </c>
      <c r="J13" s="382" t="e">
        <f t="shared" si="1"/>
        <v>#VALUE!</v>
      </c>
      <c r="K13" s="380" t="e">
        <f>J13/'He so chung'!$D$10</f>
        <v>#VALUE!</v>
      </c>
      <c r="L13" s="168"/>
      <c r="M13" s="4"/>
      <c r="N13" s="4"/>
      <c r="O13" s="4"/>
      <c r="P13" s="4"/>
      <c r="Q13" s="4"/>
      <c r="R13" s="4"/>
      <c r="S13" s="4"/>
      <c r="T13" s="4"/>
      <c r="U13" s="4"/>
      <c r="V13" s="4"/>
      <c r="W13" s="4"/>
      <c r="X13" s="4"/>
      <c r="Y13" s="4"/>
      <c r="Z13" s="4"/>
    </row>
    <row r="14" spans="1:26" ht="16.5" customHeight="1">
      <c r="A14" s="386"/>
      <c r="B14" s="385" t="s">
        <v>375</v>
      </c>
      <c r="C14" s="385" t="s">
        <v>376</v>
      </c>
      <c r="D14" s="382" t="e">
        <f t="shared" si="0"/>
        <v>#VALUE!</v>
      </c>
      <c r="E14" s="382" t="e">
        <f>D14*'He so chung'!$D$5/100</f>
        <v>#VALUE!</v>
      </c>
      <c r="F14" s="382">
        <f>$J$2*'He so chung'!$D$6</f>
        <v>556000</v>
      </c>
      <c r="G14" s="382">
        <f>$J$2*'He so chung'!$D$7/5</f>
        <v>55600</v>
      </c>
      <c r="H14" s="382">
        <v>0</v>
      </c>
      <c r="I14" s="382" t="e">
        <f>D14*'He so chung'!$D$9/100</f>
        <v>#VALUE!</v>
      </c>
      <c r="J14" s="382" t="e">
        <f t="shared" si="1"/>
        <v>#VALUE!</v>
      </c>
      <c r="K14" s="380" t="e">
        <f>J14/'He so chung'!$D$10</f>
        <v>#VALUE!</v>
      </c>
      <c r="L14" s="168"/>
      <c r="M14" s="4"/>
      <c r="N14" s="4"/>
      <c r="O14" s="4"/>
      <c r="P14" s="4"/>
      <c r="Q14" s="4"/>
      <c r="R14" s="4"/>
      <c r="S14" s="4"/>
      <c r="T14" s="4"/>
      <c r="U14" s="4"/>
      <c r="V14" s="4"/>
      <c r="W14" s="4"/>
      <c r="X14" s="4"/>
      <c r="Y14" s="4"/>
      <c r="Z14" s="4"/>
    </row>
    <row r="15" spans="1:26" ht="16.5" customHeight="1">
      <c r="A15" s="386"/>
      <c r="B15" s="385" t="s">
        <v>377</v>
      </c>
      <c r="C15" s="385" t="s">
        <v>378</v>
      </c>
      <c r="D15" s="382" t="e">
        <f t="shared" si="0"/>
        <v>#VALUE!</v>
      </c>
      <c r="E15" s="382" t="e">
        <f>D15*'He so chung'!$D$5/100</f>
        <v>#VALUE!</v>
      </c>
      <c r="F15" s="382">
        <f>$J$2*'He so chung'!$D$6</f>
        <v>556000</v>
      </c>
      <c r="G15" s="382">
        <f>$J$2*'He so chung'!$D$7/5</f>
        <v>55600</v>
      </c>
      <c r="H15" s="382">
        <v>0</v>
      </c>
      <c r="I15" s="382" t="e">
        <f>D15*'He so chung'!$D$9/100</f>
        <v>#VALUE!</v>
      </c>
      <c r="J15" s="382" t="e">
        <f t="shared" si="1"/>
        <v>#VALUE!</v>
      </c>
      <c r="K15" s="380" t="e">
        <f>J15/'He so chung'!$D$10</f>
        <v>#VALUE!</v>
      </c>
      <c r="L15" s="168"/>
      <c r="M15" s="4"/>
      <c r="N15" s="4"/>
      <c r="O15" s="4"/>
      <c r="P15" s="4"/>
      <c r="Q15" s="4"/>
      <c r="R15" s="4"/>
      <c r="S15" s="4"/>
      <c r="T15" s="4"/>
      <c r="U15" s="4"/>
      <c r="V15" s="4"/>
      <c r="W15" s="4"/>
      <c r="X15" s="4"/>
      <c r="Y15" s="4"/>
      <c r="Z15" s="4"/>
    </row>
    <row r="16" spans="1:26" ht="16.5" customHeight="1">
      <c r="A16" s="387" t="s">
        <v>379</v>
      </c>
      <c r="B16" s="388" t="s">
        <v>380</v>
      </c>
      <c r="C16" s="385"/>
      <c r="D16" s="382"/>
      <c r="E16" s="382"/>
      <c r="F16" s="382"/>
      <c r="G16" s="382"/>
      <c r="H16" s="382"/>
      <c r="I16" s="382"/>
      <c r="J16" s="382"/>
      <c r="K16" s="380"/>
      <c r="L16" s="168"/>
      <c r="M16" s="4"/>
      <c r="N16" s="4"/>
      <c r="O16" s="4"/>
      <c r="P16" s="4"/>
      <c r="Q16" s="4"/>
      <c r="R16" s="4"/>
      <c r="S16" s="4"/>
      <c r="T16" s="4"/>
      <c r="U16" s="4"/>
      <c r="V16" s="4"/>
      <c r="W16" s="4"/>
      <c r="X16" s="4"/>
      <c r="Y16" s="4"/>
      <c r="Z16" s="4"/>
    </row>
    <row r="17" spans="1:26" ht="16.5" customHeight="1">
      <c r="A17" s="386"/>
      <c r="B17" s="385" t="s">
        <v>368</v>
      </c>
      <c r="C17" s="385" t="s">
        <v>381</v>
      </c>
      <c r="D17" s="382" t="e">
        <f t="shared" ref="D17:D26" si="2">$J$2*C17</f>
        <v>#VALUE!</v>
      </c>
      <c r="E17" s="382" t="e">
        <f>D17*'He so chung'!$D$5/100</f>
        <v>#VALUE!</v>
      </c>
      <c r="F17" s="382">
        <f>$J$2*'He so chung'!$D$6</f>
        <v>556000</v>
      </c>
      <c r="G17" s="382">
        <f>$J$2*'He so chung'!$D$7/5</f>
        <v>55600</v>
      </c>
      <c r="H17" s="382">
        <v>0</v>
      </c>
      <c r="I17" s="382" t="e">
        <f>D17*'He so chung'!$D$9/100</f>
        <v>#VALUE!</v>
      </c>
      <c r="J17" s="382" t="e">
        <f t="shared" ref="J17:J26" si="3">D17+E17+F17+G17+H17+I17</f>
        <v>#VALUE!</v>
      </c>
      <c r="K17" s="380" t="e">
        <f>J17/'He so chung'!$D$10</f>
        <v>#VALUE!</v>
      </c>
      <c r="L17" s="168"/>
      <c r="M17" s="4"/>
      <c r="N17" s="4"/>
      <c r="O17" s="4"/>
      <c r="P17" s="4"/>
      <c r="Q17" s="4"/>
      <c r="R17" s="4"/>
      <c r="S17" s="4"/>
      <c r="T17" s="4"/>
      <c r="U17" s="4"/>
      <c r="V17" s="4"/>
      <c r="W17" s="4"/>
      <c r="X17" s="4"/>
      <c r="Y17" s="4"/>
      <c r="Z17" s="4"/>
    </row>
    <row r="18" spans="1:26" s="416" customFormat="1" ht="16.5" customHeight="1">
      <c r="A18" s="417"/>
      <c r="B18" s="418" t="s">
        <v>370</v>
      </c>
      <c r="C18" s="418" t="s">
        <v>382</v>
      </c>
      <c r="D18" s="419" t="e">
        <f t="shared" si="2"/>
        <v>#VALUE!</v>
      </c>
      <c r="E18" s="419" t="e">
        <f>D18*'He so chung'!$D$5/100</f>
        <v>#VALUE!</v>
      </c>
      <c r="F18" s="419">
        <f>$J$2*'He so chung'!$D$6</f>
        <v>556000</v>
      </c>
      <c r="G18" s="419">
        <f>$J$2*'He so chung'!$D$7/5</f>
        <v>55600</v>
      </c>
      <c r="H18" s="419">
        <v>0</v>
      </c>
      <c r="I18" s="419" t="e">
        <f>D18*'He so chung'!$D$9/100</f>
        <v>#VALUE!</v>
      </c>
      <c r="J18" s="419" t="e">
        <f t="shared" si="3"/>
        <v>#VALUE!</v>
      </c>
      <c r="K18" s="420" t="e">
        <f>J18/'He so chung'!$D$10</f>
        <v>#VALUE!</v>
      </c>
      <c r="L18" s="421"/>
      <c r="M18" s="422"/>
      <c r="N18" s="422"/>
      <c r="O18" s="422"/>
      <c r="P18" s="422"/>
      <c r="Q18" s="422"/>
      <c r="R18" s="422"/>
      <c r="S18" s="422"/>
      <c r="T18" s="422"/>
      <c r="U18" s="422"/>
      <c r="V18" s="422"/>
      <c r="W18" s="422"/>
      <c r="X18" s="422"/>
      <c r="Y18" s="422"/>
      <c r="Z18" s="422"/>
    </row>
    <row r="19" spans="1:26" ht="16.5" customHeight="1">
      <c r="A19" s="386"/>
      <c r="B19" s="385" t="s">
        <v>300</v>
      </c>
      <c r="C19" s="385" t="s">
        <v>383</v>
      </c>
      <c r="D19" s="382" t="e">
        <f t="shared" si="2"/>
        <v>#VALUE!</v>
      </c>
      <c r="E19" s="382" t="e">
        <f>D19*'He so chung'!$D$5/100</f>
        <v>#VALUE!</v>
      </c>
      <c r="F19" s="382">
        <f>$J$2*'He so chung'!$D$6</f>
        <v>556000</v>
      </c>
      <c r="G19" s="382">
        <f>$J$2*'He so chung'!$D$7/5</f>
        <v>55600</v>
      </c>
      <c r="H19" s="382">
        <v>0</v>
      </c>
      <c r="I19" s="382" t="e">
        <f>D19*'He so chung'!$D$9/100</f>
        <v>#VALUE!</v>
      </c>
      <c r="J19" s="382" t="e">
        <f t="shared" si="3"/>
        <v>#VALUE!</v>
      </c>
      <c r="K19" s="380" t="e">
        <f>J19/'He so chung'!$D$10</f>
        <v>#VALUE!</v>
      </c>
      <c r="L19" s="168"/>
      <c r="M19" s="4"/>
      <c r="N19" s="4"/>
      <c r="O19" s="4"/>
      <c r="P19" s="4"/>
      <c r="Q19" s="4"/>
      <c r="R19" s="4"/>
      <c r="S19" s="4"/>
      <c r="T19" s="4"/>
      <c r="U19" s="4"/>
      <c r="V19" s="4"/>
      <c r="W19" s="4"/>
      <c r="X19" s="4"/>
      <c r="Y19" s="4"/>
      <c r="Z19" s="4"/>
    </row>
    <row r="20" spans="1:26" ht="16.5" customHeight="1">
      <c r="A20" s="386"/>
      <c r="B20" s="385" t="s">
        <v>373</v>
      </c>
      <c r="C20" s="385" t="s">
        <v>384</v>
      </c>
      <c r="D20" s="382" t="e">
        <f t="shared" si="2"/>
        <v>#VALUE!</v>
      </c>
      <c r="E20" s="382" t="e">
        <f>D20*'He so chung'!$D$5/100</f>
        <v>#VALUE!</v>
      </c>
      <c r="F20" s="382">
        <f>$J$2*'He so chung'!$D$6</f>
        <v>556000</v>
      </c>
      <c r="G20" s="382">
        <f>$J$2*'He so chung'!$D$7/5</f>
        <v>55600</v>
      </c>
      <c r="H20" s="382">
        <v>0</v>
      </c>
      <c r="I20" s="382" t="e">
        <f>D20*'He so chung'!$D$9/100</f>
        <v>#VALUE!</v>
      </c>
      <c r="J20" s="382" t="e">
        <f t="shared" si="3"/>
        <v>#VALUE!</v>
      </c>
      <c r="K20" s="380" t="e">
        <f>J20/'He so chung'!$D$10</f>
        <v>#VALUE!</v>
      </c>
      <c r="L20" s="169"/>
      <c r="M20" s="170"/>
      <c r="N20" s="170"/>
      <c r="O20" s="170"/>
      <c r="P20" s="170"/>
      <c r="Q20" s="170"/>
      <c r="R20" s="170"/>
      <c r="S20" s="170"/>
      <c r="T20" s="170"/>
      <c r="U20" s="170"/>
      <c r="V20" s="170"/>
      <c r="W20" s="170"/>
      <c r="X20" s="170"/>
      <c r="Y20" s="170"/>
      <c r="Z20" s="170"/>
    </row>
    <row r="21" spans="1:26" ht="16.5" customHeight="1">
      <c r="A21" s="386"/>
      <c r="B21" s="385" t="s">
        <v>375</v>
      </c>
      <c r="C21" s="385" t="s">
        <v>385</v>
      </c>
      <c r="D21" s="382" t="e">
        <f t="shared" si="2"/>
        <v>#VALUE!</v>
      </c>
      <c r="E21" s="382" t="e">
        <f>D21*'He so chung'!$D$5/100</f>
        <v>#VALUE!</v>
      </c>
      <c r="F21" s="382">
        <f>$J$2*'He so chung'!$D$6</f>
        <v>556000</v>
      </c>
      <c r="G21" s="382">
        <f>$J$2*'He so chung'!$D$7/5</f>
        <v>55600</v>
      </c>
      <c r="H21" s="382">
        <v>0</v>
      </c>
      <c r="I21" s="382" t="e">
        <f>D21*'He so chung'!$D$9/100</f>
        <v>#VALUE!</v>
      </c>
      <c r="J21" s="382" t="e">
        <f t="shared" si="3"/>
        <v>#VALUE!</v>
      </c>
      <c r="K21" s="380" t="e">
        <f>J21/'He so chung'!$D$10</f>
        <v>#VALUE!</v>
      </c>
      <c r="L21" s="168"/>
      <c r="M21" s="4"/>
      <c r="N21" s="4"/>
      <c r="O21" s="4"/>
      <c r="P21" s="4"/>
      <c r="Q21" s="4"/>
      <c r="R21" s="4"/>
      <c r="S21" s="4"/>
      <c r="T21" s="4"/>
      <c r="U21" s="4"/>
      <c r="V21" s="4"/>
      <c r="W21" s="4"/>
      <c r="X21" s="4"/>
      <c r="Y21" s="4"/>
      <c r="Z21" s="4"/>
    </row>
    <row r="22" spans="1:26" ht="16.5" customHeight="1">
      <c r="A22" s="386"/>
      <c r="B22" s="385" t="s">
        <v>377</v>
      </c>
      <c r="C22" s="385" t="s">
        <v>386</v>
      </c>
      <c r="D22" s="382" t="e">
        <f t="shared" si="2"/>
        <v>#VALUE!</v>
      </c>
      <c r="E22" s="382" t="e">
        <f>D22*'He so chung'!$D$5/100</f>
        <v>#VALUE!</v>
      </c>
      <c r="F22" s="382">
        <f>$J$2*'He so chung'!$D$6</f>
        <v>556000</v>
      </c>
      <c r="G22" s="382">
        <f>$J$2*'He so chung'!$D$7/5</f>
        <v>55600</v>
      </c>
      <c r="H22" s="382">
        <v>0</v>
      </c>
      <c r="I22" s="382" t="e">
        <f>D22*'He so chung'!$D$9/100</f>
        <v>#VALUE!</v>
      </c>
      <c r="J22" s="382" t="e">
        <f t="shared" si="3"/>
        <v>#VALUE!</v>
      </c>
      <c r="K22" s="380" t="e">
        <f>J22/'He so chung'!$D$10</f>
        <v>#VALUE!</v>
      </c>
      <c r="L22" s="168"/>
      <c r="M22" s="4"/>
      <c r="N22" s="4"/>
      <c r="O22" s="4"/>
      <c r="P22" s="4"/>
      <c r="Q22" s="4"/>
      <c r="R22" s="4"/>
      <c r="S22" s="4"/>
      <c r="T22" s="4"/>
      <c r="U22" s="4"/>
      <c r="V22" s="4"/>
      <c r="W22" s="4"/>
      <c r="X22" s="4"/>
      <c r="Y22" s="4"/>
      <c r="Z22" s="4"/>
    </row>
    <row r="23" spans="1:26" ht="16.5" customHeight="1">
      <c r="A23" s="386"/>
      <c r="B23" s="385" t="s">
        <v>387</v>
      </c>
      <c r="C23" s="385" t="s">
        <v>388</v>
      </c>
      <c r="D23" s="382" t="e">
        <f t="shared" si="2"/>
        <v>#VALUE!</v>
      </c>
      <c r="E23" s="382" t="e">
        <f>D23*'He so chung'!$D$5/100</f>
        <v>#VALUE!</v>
      </c>
      <c r="F23" s="382">
        <f>$J$2*'He so chung'!$D$6</f>
        <v>556000</v>
      </c>
      <c r="G23" s="382">
        <f>$J$2*'He so chung'!$D$7/5</f>
        <v>55600</v>
      </c>
      <c r="H23" s="382">
        <v>0</v>
      </c>
      <c r="I23" s="382" t="e">
        <f>D23*'He so chung'!$D$9/100</f>
        <v>#VALUE!</v>
      </c>
      <c r="J23" s="382" t="e">
        <f t="shared" si="3"/>
        <v>#VALUE!</v>
      </c>
      <c r="K23" s="380" t="e">
        <f>J23/'He so chung'!$D$10</f>
        <v>#VALUE!</v>
      </c>
      <c r="L23" s="168"/>
      <c r="M23" s="4"/>
      <c r="N23" s="4"/>
      <c r="O23" s="4"/>
      <c r="P23" s="4"/>
      <c r="Q23" s="4"/>
      <c r="R23" s="4"/>
      <c r="S23" s="4"/>
      <c r="T23" s="4"/>
      <c r="U23" s="4"/>
      <c r="V23" s="4"/>
      <c r="W23" s="4"/>
      <c r="X23" s="4"/>
      <c r="Y23" s="4"/>
      <c r="Z23" s="4"/>
    </row>
    <row r="24" spans="1:26" ht="16.5" customHeight="1">
      <c r="A24" s="386"/>
      <c r="B24" s="385" t="s">
        <v>389</v>
      </c>
      <c r="C24" s="385" t="s">
        <v>372</v>
      </c>
      <c r="D24" s="382" t="e">
        <f t="shared" si="2"/>
        <v>#VALUE!</v>
      </c>
      <c r="E24" s="382" t="e">
        <f>D24*'He so chung'!$D$5/100</f>
        <v>#VALUE!</v>
      </c>
      <c r="F24" s="382">
        <f>$J$2*'He so chung'!$D$6</f>
        <v>556000</v>
      </c>
      <c r="G24" s="382">
        <f>$J$2*'He so chung'!$D$7/5</f>
        <v>55600</v>
      </c>
      <c r="H24" s="382">
        <v>0</v>
      </c>
      <c r="I24" s="382" t="e">
        <f>D24*'He so chung'!$D$9/100</f>
        <v>#VALUE!</v>
      </c>
      <c r="J24" s="382" t="e">
        <f t="shared" si="3"/>
        <v>#VALUE!</v>
      </c>
      <c r="K24" s="380" t="e">
        <f>J24/'He so chung'!$D$10</f>
        <v>#VALUE!</v>
      </c>
      <c r="L24" s="169"/>
      <c r="M24" s="170"/>
      <c r="N24" s="170"/>
      <c r="O24" s="170"/>
      <c r="P24" s="170"/>
      <c r="Q24" s="170"/>
      <c r="R24" s="170"/>
      <c r="S24" s="170"/>
      <c r="T24" s="170"/>
      <c r="U24" s="170"/>
      <c r="V24" s="170"/>
      <c r="W24" s="170"/>
      <c r="X24" s="170"/>
      <c r="Y24" s="170"/>
      <c r="Z24" s="170"/>
    </row>
    <row r="25" spans="1:26" ht="16.5" customHeight="1">
      <c r="A25" s="386"/>
      <c r="B25" s="385" t="s">
        <v>390</v>
      </c>
      <c r="C25" s="385" t="s">
        <v>391</v>
      </c>
      <c r="D25" s="382" t="e">
        <f t="shared" si="2"/>
        <v>#VALUE!</v>
      </c>
      <c r="E25" s="382" t="e">
        <f>D25*'He so chung'!$D$5/100</f>
        <v>#VALUE!</v>
      </c>
      <c r="F25" s="382">
        <f>$J$2*'He so chung'!$D$6</f>
        <v>556000</v>
      </c>
      <c r="G25" s="382">
        <f>$J$2*'He so chung'!$D$7/5</f>
        <v>55600</v>
      </c>
      <c r="H25" s="382">
        <v>0</v>
      </c>
      <c r="I25" s="382" t="e">
        <f>D25*'He so chung'!$D$9/100</f>
        <v>#VALUE!</v>
      </c>
      <c r="J25" s="382" t="e">
        <f t="shared" si="3"/>
        <v>#VALUE!</v>
      </c>
      <c r="K25" s="380" t="e">
        <f>J25/'He so chung'!$D$10</f>
        <v>#VALUE!</v>
      </c>
      <c r="L25" s="168"/>
      <c r="M25" s="4"/>
      <c r="N25" s="4"/>
      <c r="O25" s="4"/>
      <c r="P25" s="4"/>
      <c r="Q25" s="4"/>
      <c r="R25" s="4"/>
      <c r="S25" s="4"/>
      <c r="T25" s="4"/>
      <c r="U25" s="4"/>
      <c r="V25" s="4"/>
      <c r="W25" s="4"/>
      <c r="X25" s="4"/>
      <c r="Y25" s="4"/>
      <c r="Z25" s="4"/>
    </row>
    <row r="26" spans="1:26" ht="16.5" customHeight="1">
      <c r="A26" s="386"/>
      <c r="B26" s="385" t="s">
        <v>392</v>
      </c>
      <c r="C26" s="385" t="s">
        <v>393</v>
      </c>
      <c r="D26" s="382" t="e">
        <f t="shared" si="2"/>
        <v>#VALUE!</v>
      </c>
      <c r="E26" s="382" t="e">
        <f>D26*'He so chung'!$D$5/100</f>
        <v>#VALUE!</v>
      </c>
      <c r="F26" s="382">
        <f>$J$2*'He so chung'!$D$6</f>
        <v>556000</v>
      </c>
      <c r="G26" s="382">
        <f>$J$2*'He so chung'!$D$7/5</f>
        <v>55600</v>
      </c>
      <c r="H26" s="382">
        <v>0</v>
      </c>
      <c r="I26" s="382" t="e">
        <f>D26*'He so chung'!$D$9/100</f>
        <v>#VALUE!</v>
      </c>
      <c r="J26" s="382" t="e">
        <f t="shared" si="3"/>
        <v>#VALUE!</v>
      </c>
      <c r="K26" s="380" t="e">
        <f>J26/'He so chung'!$D$10</f>
        <v>#VALUE!</v>
      </c>
      <c r="L26" s="168"/>
      <c r="M26" s="4"/>
      <c r="N26" s="4"/>
      <c r="O26" s="4"/>
      <c r="P26" s="4"/>
      <c r="Q26" s="4"/>
      <c r="R26" s="4"/>
      <c r="S26" s="4"/>
      <c r="T26" s="4"/>
      <c r="U26" s="4"/>
      <c r="V26" s="4"/>
      <c r="W26" s="4"/>
      <c r="X26" s="4"/>
      <c r="Y26" s="4"/>
      <c r="Z26" s="4"/>
    </row>
    <row r="27" spans="1:26" ht="16.5" customHeight="1">
      <c r="A27" s="387" t="s">
        <v>394</v>
      </c>
      <c r="B27" s="388" t="s">
        <v>395</v>
      </c>
      <c r="C27" s="385"/>
      <c r="D27" s="382"/>
      <c r="E27" s="382">
        <f>D27*'He so chung'!$D$5/100</f>
        <v>0</v>
      </c>
      <c r="F27" s="382"/>
      <c r="G27" s="382"/>
      <c r="H27" s="382"/>
      <c r="I27" s="382"/>
      <c r="J27" s="382"/>
      <c r="K27" s="380"/>
      <c r="L27" s="168"/>
      <c r="M27" s="4"/>
      <c r="N27" s="4"/>
      <c r="O27" s="4"/>
      <c r="P27" s="4"/>
      <c r="Q27" s="4"/>
      <c r="R27" s="4"/>
      <c r="S27" s="4"/>
      <c r="T27" s="4"/>
      <c r="U27" s="4"/>
      <c r="V27" s="4"/>
      <c r="W27" s="4"/>
      <c r="X27" s="4"/>
      <c r="Y27" s="4"/>
      <c r="Z27" s="4"/>
    </row>
    <row r="28" spans="1:26" ht="16.5" customHeight="1">
      <c r="A28" s="389"/>
      <c r="B28" s="390" t="s">
        <v>368</v>
      </c>
      <c r="C28" s="390" t="s">
        <v>396</v>
      </c>
      <c r="D28" s="391" t="e">
        <f>$J$2*C28</f>
        <v>#VALUE!</v>
      </c>
      <c r="E28" s="391" t="e">
        <f>D28*'He so chung'!$D$5/100</f>
        <v>#VALUE!</v>
      </c>
      <c r="F28" s="391">
        <f>$J$2*'He so chung'!$D$6</f>
        <v>556000</v>
      </c>
      <c r="G28" s="391"/>
      <c r="H28" s="391">
        <v>0</v>
      </c>
      <c r="I28" s="391" t="e">
        <f>D28*'He so chung'!$D$9/100</f>
        <v>#VALUE!</v>
      </c>
      <c r="J28" s="391" t="e">
        <f>D28+E28+F28+G28+H28+I28</f>
        <v>#VALUE!</v>
      </c>
      <c r="K28" s="392" t="e">
        <f>J28/'He so chung'!$D$10</f>
        <v>#VALUE!</v>
      </c>
      <c r="L28" s="168"/>
      <c r="M28" s="4"/>
      <c r="N28" s="4"/>
      <c r="O28" s="4"/>
      <c r="P28" s="4"/>
      <c r="Q28" s="4"/>
      <c r="R28" s="4"/>
      <c r="S28" s="4"/>
      <c r="T28" s="4"/>
      <c r="U28" s="4"/>
      <c r="V28" s="4"/>
      <c r="W28" s="4"/>
      <c r="X28" s="4"/>
      <c r="Y28" s="4"/>
      <c r="Z28" s="4"/>
    </row>
    <row r="29" spans="1:26" ht="15.75" customHeight="1">
      <c r="A29" s="58"/>
      <c r="B29" s="58"/>
      <c r="C29" s="58"/>
      <c r="D29" s="171"/>
      <c r="E29" s="58"/>
      <c r="F29" s="58"/>
      <c r="G29" s="171"/>
      <c r="H29" s="171"/>
      <c r="I29" s="58"/>
      <c r="J29" s="58"/>
      <c r="K29" s="58"/>
      <c r="L29" s="168"/>
      <c r="M29" s="4"/>
      <c r="N29" s="4"/>
      <c r="O29" s="4"/>
      <c r="P29" s="4"/>
      <c r="Q29" s="4"/>
      <c r="R29" s="4"/>
      <c r="S29" s="4"/>
      <c r="T29" s="4"/>
      <c r="U29" s="4"/>
      <c r="V29" s="4"/>
      <c r="W29" s="4"/>
      <c r="X29" s="4"/>
      <c r="Y29" s="4"/>
      <c r="Z29" s="4"/>
    </row>
    <row r="30" spans="1:26" ht="9" customHeight="1">
      <c r="A30" s="58"/>
      <c r="B30" s="172"/>
      <c r="C30" s="172"/>
      <c r="D30" s="173"/>
      <c r="E30" s="172"/>
      <c r="F30" s="172"/>
      <c r="G30" s="173"/>
      <c r="H30" s="173"/>
      <c r="I30" s="172"/>
      <c r="J30" s="172"/>
      <c r="K30" s="172"/>
      <c r="L30" s="168"/>
      <c r="M30" s="4"/>
      <c r="N30" s="4"/>
      <c r="O30" s="4"/>
      <c r="P30" s="4"/>
      <c r="Q30" s="4"/>
      <c r="R30" s="4"/>
      <c r="S30" s="4"/>
      <c r="T30" s="4"/>
      <c r="U30" s="4"/>
      <c r="V30" s="4"/>
      <c r="W30" s="4"/>
      <c r="X30" s="4"/>
      <c r="Y30" s="4"/>
      <c r="Z30" s="4"/>
    </row>
    <row r="31" spans="1:26" ht="51" customHeight="1">
      <c r="A31" s="374" t="s">
        <v>207</v>
      </c>
      <c r="B31" s="374" t="s">
        <v>355</v>
      </c>
      <c r="C31" s="374" t="s">
        <v>356</v>
      </c>
      <c r="D31" s="374" t="s">
        <v>357</v>
      </c>
      <c r="E31" s="374" t="s">
        <v>358</v>
      </c>
      <c r="F31" s="374" t="s">
        <v>359</v>
      </c>
      <c r="G31" s="374" t="s">
        <v>360</v>
      </c>
      <c r="H31" s="374" t="s">
        <v>361</v>
      </c>
      <c r="I31" s="588" t="s">
        <v>632</v>
      </c>
      <c r="J31" s="374" t="s">
        <v>362</v>
      </c>
      <c r="K31" s="374" t="s">
        <v>363</v>
      </c>
      <c r="L31" s="168"/>
      <c r="M31" s="4"/>
      <c r="N31" s="4"/>
      <c r="O31" s="4"/>
      <c r="P31" s="4"/>
      <c r="Q31" s="4"/>
      <c r="R31" s="4"/>
      <c r="S31" s="4"/>
      <c r="T31" s="4"/>
      <c r="U31" s="4"/>
      <c r="V31" s="4"/>
      <c r="W31" s="4"/>
      <c r="X31" s="4"/>
      <c r="Y31" s="4"/>
      <c r="Z31" s="4"/>
    </row>
    <row r="32" spans="1:26" ht="16.5" customHeight="1">
      <c r="A32" s="375" t="s">
        <v>289</v>
      </c>
      <c r="B32" s="376" t="s">
        <v>263</v>
      </c>
      <c r="C32" s="377"/>
      <c r="D32" s="378"/>
      <c r="E32" s="378"/>
      <c r="F32" s="378"/>
      <c r="G32" s="378"/>
      <c r="H32" s="378"/>
      <c r="I32" s="378"/>
      <c r="J32" s="378"/>
      <c r="K32" s="378"/>
      <c r="L32" s="168"/>
      <c r="M32" s="4"/>
      <c r="N32" s="4"/>
      <c r="O32" s="4"/>
      <c r="P32" s="4"/>
      <c r="Q32" s="4"/>
      <c r="R32" s="4"/>
      <c r="S32" s="4"/>
      <c r="T32" s="4"/>
      <c r="U32" s="4"/>
      <c r="V32" s="4"/>
      <c r="W32" s="4"/>
      <c r="X32" s="4"/>
      <c r="Y32" s="4"/>
      <c r="Z32" s="4"/>
    </row>
    <row r="33" spans="1:26" ht="16.5" customHeight="1">
      <c r="A33" s="379" t="s">
        <v>364</v>
      </c>
      <c r="B33" s="380" t="s">
        <v>365</v>
      </c>
      <c r="C33" s="381"/>
      <c r="D33" s="382"/>
      <c r="E33" s="383"/>
      <c r="F33" s="383"/>
      <c r="G33" s="382"/>
      <c r="H33" s="382"/>
      <c r="I33" s="383"/>
      <c r="J33" s="383"/>
      <c r="K33" s="383"/>
      <c r="L33" s="168"/>
      <c r="M33" s="4"/>
      <c r="N33" s="4"/>
      <c r="O33" s="4"/>
      <c r="P33" s="4"/>
      <c r="Q33" s="4"/>
      <c r="R33" s="4"/>
      <c r="S33" s="4"/>
      <c r="T33" s="4"/>
      <c r="U33" s="4"/>
      <c r="V33" s="4"/>
      <c r="W33" s="4"/>
      <c r="X33" s="4"/>
      <c r="Y33" s="4"/>
      <c r="Z33" s="4"/>
    </row>
    <row r="34" spans="1:26" ht="16.5" customHeight="1">
      <c r="A34" s="384"/>
      <c r="B34" s="385" t="s">
        <v>292</v>
      </c>
      <c r="C34" s="385" t="s">
        <v>366</v>
      </c>
      <c r="D34" s="382" t="e">
        <f t="shared" ref="D34:D41" si="4">$J$2*C34</f>
        <v>#VALUE!</v>
      </c>
      <c r="E34" s="382" t="e">
        <f>D34*'He so chung'!$D$5/100</f>
        <v>#VALUE!</v>
      </c>
      <c r="F34" s="382"/>
      <c r="G34" s="382">
        <f>$J$2*'He so chung'!$D$7/5</f>
        <v>55600</v>
      </c>
      <c r="H34" s="382"/>
      <c r="I34" s="382" t="e">
        <f>D34*'He so chung'!$D$9/100</f>
        <v>#VALUE!</v>
      </c>
      <c r="J34" s="382" t="e">
        <f t="shared" ref="J34:J41" si="5">D34+E34+G34+I34</f>
        <v>#VALUE!</v>
      </c>
      <c r="K34" s="380" t="e">
        <f>J34/'He so chung'!$D$10</f>
        <v>#VALUE!</v>
      </c>
      <c r="L34" s="168"/>
      <c r="M34" s="4"/>
      <c r="N34" s="4"/>
      <c r="O34" s="4"/>
      <c r="P34" s="4"/>
      <c r="Q34" s="4"/>
      <c r="R34" s="4"/>
      <c r="S34" s="4"/>
      <c r="T34" s="4"/>
      <c r="U34" s="4"/>
      <c r="V34" s="4"/>
      <c r="W34" s="4"/>
      <c r="X34" s="4"/>
      <c r="Y34" s="4"/>
      <c r="Z34" s="4"/>
    </row>
    <row r="35" spans="1:26" ht="16.5" customHeight="1">
      <c r="A35" s="384"/>
      <c r="B35" s="385" t="s">
        <v>302</v>
      </c>
      <c r="C35" s="385" t="s">
        <v>367</v>
      </c>
      <c r="D35" s="382" t="e">
        <f t="shared" si="4"/>
        <v>#VALUE!</v>
      </c>
      <c r="E35" s="382" t="e">
        <f>D35*'He so chung'!$D$5/100</f>
        <v>#VALUE!</v>
      </c>
      <c r="F35" s="382"/>
      <c r="G35" s="382">
        <f>$J$2*'He so chung'!$D$7/5</f>
        <v>55600</v>
      </c>
      <c r="H35" s="382"/>
      <c r="I35" s="382" t="e">
        <f>D35*'He so chung'!$D$9/100</f>
        <v>#VALUE!</v>
      </c>
      <c r="J35" s="382" t="e">
        <f t="shared" si="5"/>
        <v>#VALUE!</v>
      </c>
      <c r="K35" s="380" t="e">
        <f>J35/'He so chung'!$D$10</f>
        <v>#VALUE!</v>
      </c>
      <c r="L35" s="168"/>
      <c r="M35" s="4"/>
      <c r="N35" s="4"/>
      <c r="O35" s="4"/>
      <c r="P35" s="4"/>
      <c r="Q35" s="4"/>
      <c r="R35" s="4"/>
      <c r="S35" s="4"/>
      <c r="T35" s="4"/>
      <c r="U35" s="4"/>
      <c r="V35" s="4"/>
      <c r="W35" s="4"/>
      <c r="X35" s="4"/>
      <c r="Y35" s="4"/>
      <c r="Z35" s="4"/>
    </row>
    <row r="36" spans="1:26" ht="16.5" customHeight="1">
      <c r="A36" s="386"/>
      <c r="B36" s="385" t="s">
        <v>368</v>
      </c>
      <c r="C36" s="385" t="s">
        <v>369</v>
      </c>
      <c r="D36" s="382" t="e">
        <f t="shared" si="4"/>
        <v>#VALUE!</v>
      </c>
      <c r="E36" s="382" t="e">
        <f>D36*'He so chung'!$D$5/100</f>
        <v>#VALUE!</v>
      </c>
      <c r="F36" s="382"/>
      <c r="G36" s="382">
        <f>$J$2*'He so chung'!$D$7/5</f>
        <v>55600</v>
      </c>
      <c r="H36" s="382"/>
      <c r="I36" s="382" t="e">
        <f>D36*'He so chung'!$D$9/100</f>
        <v>#VALUE!</v>
      </c>
      <c r="J36" s="382" t="e">
        <f t="shared" si="5"/>
        <v>#VALUE!</v>
      </c>
      <c r="K36" s="380" t="e">
        <f>J36/'He so chung'!$D$10</f>
        <v>#VALUE!</v>
      </c>
      <c r="L36" s="168"/>
      <c r="M36" s="4"/>
      <c r="N36" s="4"/>
      <c r="O36" s="4"/>
      <c r="P36" s="4"/>
      <c r="Q36" s="4"/>
      <c r="R36" s="4"/>
      <c r="S36" s="4"/>
      <c r="T36" s="4"/>
      <c r="U36" s="4"/>
      <c r="V36" s="4"/>
      <c r="W36" s="4"/>
      <c r="X36" s="4"/>
      <c r="Y36" s="4"/>
      <c r="Z36" s="4"/>
    </row>
    <row r="37" spans="1:26" ht="16.5" customHeight="1">
      <c r="A37" s="386"/>
      <c r="B37" s="385" t="s">
        <v>370</v>
      </c>
      <c r="C37" s="385" t="s">
        <v>371</v>
      </c>
      <c r="D37" s="382" t="e">
        <f t="shared" si="4"/>
        <v>#VALUE!</v>
      </c>
      <c r="E37" s="382" t="e">
        <f>D37*'He so chung'!$D$5/100</f>
        <v>#VALUE!</v>
      </c>
      <c r="F37" s="382"/>
      <c r="G37" s="382">
        <f>$J$2*'He so chung'!$D$7/5</f>
        <v>55600</v>
      </c>
      <c r="H37" s="382"/>
      <c r="I37" s="382" t="e">
        <f>D37*'He so chung'!$D$9/100</f>
        <v>#VALUE!</v>
      </c>
      <c r="J37" s="382" t="e">
        <f t="shared" si="5"/>
        <v>#VALUE!</v>
      </c>
      <c r="K37" s="380" t="e">
        <f>J37/'He so chung'!$D$10</f>
        <v>#VALUE!</v>
      </c>
      <c r="L37" s="168"/>
      <c r="M37" s="4"/>
      <c r="N37" s="4"/>
      <c r="O37" s="4"/>
      <c r="P37" s="4"/>
      <c r="Q37" s="4"/>
      <c r="R37" s="4"/>
      <c r="S37" s="4"/>
      <c r="T37" s="4"/>
      <c r="U37" s="4"/>
      <c r="V37" s="4"/>
      <c r="W37" s="4"/>
      <c r="X37" s="4"/>
      <c r="Y37" s="4"/>
      <c r="Z37" s="4"/>
    </row>
    <row r="38" spans="1:26" ht="16.5" customHeight="1">
      <c r="A38" s="386"/>
      <c r="B38" s="385" t="s">
        <v>300</v>
      </c>
      <c r="C38" s="385" t="s">
        <v>372</v>
      </c>
      <c r="D38" s="382" t="e">
        <f t="shared" si="4"/>
        <v>#VALUE!</v>
      </c>
      <c r="E38" s="382" t="e">
        <f>D38*'He so chung'!$D$5/100</f>
        <v>#VALUE!</v>
      </c>
      <c r="F38" s="382"/>
      <c r="G38" s="382">
        <f>$J$2*'He so chung'!$D$7/5</f>
        <v>55600</v>
      </c>
      <c r="H38" s="382"/>
      <c r="I38" s="382" t="e">
        <f>D38*'He so chung'!$D$9/100</f>
        <v>#VALUE!</v>
      </c>
      <c r="J38" s="382" t="e">
        <f t="shared" si="5"/>
        <v>#VALUE!</v>
      </c>
      <c r="K38" s="380" t="e">
        <f>J38/'He so chung'!$D$10</f>
        <v>#VALUE!</v>
      </c>
      <c r="L38" s="168"/>
      <c r="M38" s="4"/>
      <c r="N38" s="4"/>
      <c r="O38" s="4"/>
      <c r="P38" s="4"/>
      <c r="Q38" s="4"/>
      <c r="R38" s="4"/>
      <c r="S38" s="4"/>
      <c r="T38" s="4"/>
      <c r="U38" s="4"/>
      <c r="V38" s="4"/>
      <c r="W38" s="4"/>
      <c r="X38" s="4"/>
      <c r="Y38" s="4"/>
      <c r="Z38" s="4"/>
    </row>
    <row r="39" spans="1:26" ht="16.5" customHeight="1">
      <c r="A39" s="386"/>
      <c r="B39" s="385" t="s">
        <v>373</v>
      </c>
      <c r="C39" s="385" t="s">
        <v>374</v>
      </c>
      <c r="D39" s="382" t="e">
        <f t="shared" si="4"/>
        <v>#VALUE!</v>
      </c>
      <c r="E39" s="382" t="e">
        <f>D39*'He so chung'!$D$5/100</f>
        <v>#VALUE!</v>
      </c>
      <c r="F39" s="382"/>
      <c r="G39" s="382">
        <f>$J$2*'He so chung'!$D$7/5</f>
        <v>55600</v>
      </c>
      <c r="H39" s="382"/>
      <c r="I39" s="382" t="e">
        <f>D39*'He so chung'!$D$9/100</f>
        <v>#VALUE!</v>
      </c>
      <c r="J39" s="382" t="e">
        <f t="shared" si="5"/>
        <v>#VALUE!</v>
      </c>
      <c r="K39" s="380" t="e">
        <f>J39/'He so chung'!$D$10</f>
        <v>#VALUE!</v>
      </c>
      <c r="L39" s="168"/>
      <c r="M39" s="4"/>
      <c r="N39" s="4"/>
      <c r="O39" s="4"/>
      <c r="P39" s="4"/>
      <c r="Q39" s="4"/>
      <c r="R39" s="4"/>
      <c r="S39" s="4"/>
      <c r="T39" s="4"/>
      <c r="U39" s="4"/>
      <c r="V39" s="4"/>
      <c r="W39" s="4"/>
      <c r="X39" s="4"/>
      <c r="Y39" s="4"/>
      <c r="Z39" s="4"/>
    </row>
    <row r="40" spans="1:26" ht="16.5" customHeight="1">
      <c r="A40" s="386"/>
      <c r="B40" s="385" t="s">
        <v>375</v>
      </c>
      <c r="C40" s="385" t="s">
        <v>376</v>
      </c>
      <c r="D40" s="382" t="e">
        <f t="shared" si="4"/>
        <v>#VALUE!</v>
      </c>
      <c r="E40" s="382" t="e">
        <f>D40*'He so chung'!$D$5/100</f>
        <v>#VALUE!</v>
      </c>
      <c r="F40" s="382"/>
      <c r="G40" s="382">
        <f>$J$2*'He so chung'!$D$7/5</f>
        <v>55600</v>
      </c>
      <c r="H40" s="382"/>
      <c r="I40" s="382" t="e">
        <f>D40*'He so chung'!$D$9/100</f>
        <v>#VALUE!</v>
      </c>
      <c r="J40" s="382" t="e">
        <f t="shared" si="5"/>
        <v>#VALUE!</v>
      </c>
      <c r="K40" s="380" t="e">
        <f>J40/'He so chung'!$D$10</f>
        <v>#VALUE!</v>
      </c>
      <c r="L40" s="168"/>
      <c r="M40" s="4"/>
      <c r="N40" s="4"/>
      <c r="O40" s="4"/>
      <c r="P40" s="4"/>
      <c r="Q40" s="4"/>
      <c r="R40" s="4"/>
      <c r="S40" s="4"/>
      <c r="T40" s="4"/>
      <c r="U40" s="4"/>
      <c r="V40" s="4"/>
      <c r="W40" s="4"/>
      <c r="X40" s="4"/>
      <c r="Y40" s="4"/>
      <c r="Z40" s="4"/>
    </row>
    <row r="41" spans="1:26" ht="16.5" customHeight="1">
      <c r="A41" s="386"/>
      <c r="B41" s="385" t="s">
        <v>377</v>
      </c>
      <c r="C41" s="385" t="s">
        <v>378</v>
      </c>
      <c r="D41" s="382" t="e">
        <f t="shared" si="4"/>
        <v>#VALUE!</v>
      </c>
      <c r="E41" s="382" t="e">
        <f>D41*'He so chung'!$D$5/100</f>
        <v>#VALUE!</v>
      </c>
      <c r="F41" s="382"/>
      <c r="G41" s="382">
        <f>$J$2*'He so chung'!$D$7/5</f>
        <v>55600</v>
      </c>
      <c r="H41" s="382"/>
      <c r="I41" s="382" t="e">
        <f>D41*'He so chung'!$D$9/100</f>
        <v>#VALUE!</v>
      </c>
      <c r="J41" s="382" t="e">
        <f t="shared" si="5"/>
        <v>#VALUE!</v>
      </c>
      <c r="K41" s="380" t="e">
        <f>J41/'He so chung'!$D$10</f>
        <v>#VALUE!</v>
      </c>
      <c r="L41" s="168"/>
      <c r="M41" s="4"/>
      <c r="N41" s="4"/>
      <c r="O41" s="4"/>
      <c r="P41" s="4"/>
      <c r="Q41" s="4"/>
      <c r="R41" s="4"/>
      <c r="S41" s="4"/>
      <c r="T41" s="4"/>
      <c r="U41" s="4"/>
      <c r="V41" s="4"/>
      <c r="W41" s="4"/>
      <c r="X41" s="4"/>
      <c r="Y41" s="4"/>
      <c r="Z41" s="4"/>
    </row>
    <row r="42" spans="1:26" ht="16.5" customHeight="1">
      <c r="A42" s="387" t="s">
        <v>379</v>
      </c>
      <c r="B42" s="388" t="s">
        <v>380</v>
      </c>
      <c r="C42" s="385"/>
      <c r="D42" s="382"/>
      <c r="E42" s="382"/>
      <c r="F42" s="382"/>
      <c r="G42" s="382"/>
      <c r="H42" s="382"/>
      <c r="I42" s="382"/>
      <c r="J42" s="382"/>
      <c r="K42" s="380"/>
      <c r="L42" s="168"/>
      <c r="M42" s="4"/>
      <c r="N42" s="4"/>
      <c r="O42" s="4"/>
      <c r="P42" s="4"/>
      <c r="Q42" s="4"/>
      <c r="R42" s="4"/>
      <c r="S42" s="4"/>
      <c r="T42" s="4"/>
      <c r="U42" s="4"/>
      <c r="V42" s="4"/>
      <c r="W42" s="4"/>
      <c r="X42" s="4"/>
      <c r="Y42" s="4"/>
      <c r="Z42" s="4"/>
    </row>
    <row r="43" spans="1:26" ht="16.5" customHeight="1">
      <c r="A43" s="386"/>
      <c r="B43" s="385" t="s">
        <v>368</v>
      </c>
      <c r="C43" s="385" t="s">
        <v>381</v>
      </c>
      <c r="D43" s="382" t="e">
        <f t="shared" ref="D43:D52" si="6">$J$2*C43</f>
        <v>#VALUE!</v>
      </c>
      <c r="E43" s="382" t="e">
        <f>D43*'He so chung'!$D$5/100</f>
        <v>#VALUE!</v>
      </c>
      <c r="F43" s="382"/>
      <c r="G43" s="382">
        <f>$J$2*'He so chung'!$D$7/5</f>
        <v>55600</v>
      </c>
      <c r="H43" s="382"/>
      <c r="I43" s="382" t="e">
        <f>D43*'He so chung'!$D$9/100</f>
        <v>#VALUE!</v>
      </c>
      <c r="J43" s="382" t="e">
        <f t="shared" ref="J43:J52" si="7">D43+E43+G43+I43</f>
        <v>#VALUE!</v>
      </c>
      <c r="K43" s="380" t="e">
        <f>J43/'He so chung'!$D$10</f>
        <v>#VALUE!</v>
      </c>
      <c r="L43" s="168"/>
      <c r="M43" s="4"/>
      <c r="N43" s="4"/>
      <c r="O43" s="4"/>
      <c r="P43" s="4"/>
      <c r="Q43" s="4"/>
      <c r="R43" s="4"/>
      <c r="S43" s="4"/>
      <c r="T43" s="4"/>
      <c r="U43" s="4"/>
      <c r="V43" s="4"/>
      <c r="W43" s="4"/>
      <c r="X43" s="4"/>
      <c r="Y43" s="4"/>
      <c r="Z43" s="4"/>
    </row>
    <row r="44" spans="1:26" ht="16.5" customHeight="1">
      <c r="A44" s="386"/>
      <c r="B44" s="385" t="s">
        <v>370</v>
      </c>
      <c r="C44" s="385" t="s">
        <v>382</v>
      </c>
      <c r="D44" s="382" t="e">
        <f t="shared" si="6"/>
        <v>#VALUE!</v>
      </c>
      <c r="E44" s="382" t="e">
        <f>D44*'He so chung'!$D$5/100</f>
        <v>#VALUE!</v>
      </c>
      <c r="F44" s="382"/>
      <c r="G44" s="382">
        <f>$J$2*'He so chung'!$D$7/5</f>
        <v>55600</v>
      </c>
      <c r="H44" s="382"/>
      <c r="I44" s="382" t="e">
        <f>D44*'He so chung'!$D$9/100</f>
        <v>#VALUE!</v>
      </c>
      <c r="J44" s="382" t="e">
        <f t="shared" si="7"/>
        <v>#VALUE!</v>
      </c>
      <c r="K44" s="380" t="e">
        <f>J44/'He so chung'!$D$10</f>
        <v>#VALUE!</v>
      </c>
      <c r="L44" s="168"/>
      <c r="M44" s="4"/>
      <c r="N44" s="4"/>
      <c r="O44" s="4"/>
      <c r="P44" s="4"/>
      <c r="Q44" s="4"/>
      <c r="R44" s="4"/>
      <c r="S44" s="4"/>
      <c r="T44" s="4"/>
      <c r="U44" s="4"/>
      <c r="V44" s="4"/>
      <c r="W44" s="4"/>
      <c r="X44" s="4"/>
      <c r="Y44" s="4"/>
      <c r="Z44" s="4"/>
    </row>
    <row r="45" spans="1:26" ht="16.5" customHeight="1">
      <c r="A45" s="386"/>
      <c r="B45" s="385" t="s">
        <v>300</v>
      </c>
      <c r="C45" s="385" t="s">
        <v>383</v>
      </c>
      <c r="D45" s="382" t="e">
        <f t="shared" si="6"/>
        <v>#VALUE!</v>
      </c>
      <c r="E45" s="382" t="e">
        <f>D45*'He so chung'!$D$5/100</f>
        <v>#VALUE!</v>
      </c>
      <c r="F45" s="382"/>
      <c r="G45" s="382">
        <f>$J$2*'He so chung'!$D$7/5</f>
        <v>55600</v>
      </c>
      <c r="H45" s="382"/>
      <c r="I45" s="382" t="e">
        <f>D45*'He so chung'!$D$9/100</f>
        <v>#VALUE!</v>
      </c>
      <c r="J45" s="382" t="e">
        <f t="shared" si="7"/>
        <v>#VALUE!</v>
      </c>
      <c r="K45" s="380" t="e">
        <f>J45/'He so chung'!$D$10</f>
        <v>#VALUE!</v>
      </c>
      <c r="L45" s="168"/>
      <c r="M45" s="4"/>
      <c r="N45" s="4"/>
      <c r="O45" s="4"/>
      <c r="P45" s="4"/>
      <c r="Q45" s="4"/>
      <c r="R45" s="4"/>
      <c r="S45" s="4"/>
      <c r="T45" s="4"/>
      <c r="U45" s="4"/>
      <c r="V45" s="4"/>
      <c r="W45" s="4"/>
      <c r="X45" s="4"/>
      <c r="Y45" s="4"/>
      <c r="Z45" s="4"/>
    </row>
    <row r="46" spans="1:26" ht="16.5" customHeight="1">
      <c r="A46" s="386"/>
      <c r="B46" s="385" t="s">
        <v>373</v>
      </c>
      <c r="C46" s="385" t="s">
        <v>384</v>
      </c>
      <c r="D46" s="382" t="e">
        <f t="shared" si="6"/>
        <v>#VALUE!</v>
      </c>
      <c r="E46" s="382" t="e">
        <f>D46*'He so chung'!$D$5/100</f>
        <v>#VALUE!</v>
      </c>
      <c r="F46" s="382"/>
      <c r="G46" s="382">
        <f>$J$2*'He so chung'!$D$7/5</f>
        <v>55600</v>
      </c>
      <c r="H46" s="382"/>
      <c r="I46" s="382" t="e">
        <f>D46*'He so chung'!$D$9/100</f>
        <v>#VALUE!</v>
      </c>
      <c r="J46" s="382" t="e">
        <f t="shared" si="7"/>
        <v>#VALUE!</v>
      </c>
      <c r="K46" s="380" t="e">
        <f>J46/'He so chung'!$D$10</f>
        <v>#VALUE!</v>
      </c>
      <c r="L46" s="168"/>
      <c r="M46" s="4"/>
      <c r="N46" s="4"/>
      <c r="O46" s="4"/>
      <c r="P46" s="4"/>
      <c r="Q46" s="4"/>
      <c r="R46" s="4"/>
      <c r="S46" s="4"/>
      <c r="T46" s="4"/>
      <c r="U46" s="4"/>
      <c r="V46" s="4"/>
      <c r="W46" s="4"/>
      <c r="X46" s="4"/>
      <c r="Y46" s="4"/>
      <c r="Z46" s="4"/>
    </row>
    <row r="47" spans="1:26" ht="16.5" customHeight="1">
      <c r="A47" s="386"/>
      <c r="B47" s="385" t="s">
        <v>375</v>
      </c>
      <c r="C47" s="385" t="s">
        <v>385</v>
      </c>
      <c r="D47" s="382" t="e">
        <f t="shared" si="6"/>
        <v>#VALUE!</v>
      </c>
      <c r="E47" s="382" t="e">
        <f>D47*'He so chung'!$D$5/100</f>
        <v>#VALUE!</v>
      </c>
      <c r="F47" s="382"/>
      <c r="G47" s="382">
        <f>$J$2*'He so chung'!$D$7/5</f>
        <v>55600</v>
      </c>
      <c r="H47" s="382"/>
      <c r="I47" s="382" t="e">
        <f>D47*'He so chung'!$D$9/100</f>
        <v>#VALUE!</v>
      </c>
      <c r="J47" s="382" t="e">
        <f t="shared" si="7"/>
        <v>#VALUE!</v>
      </c>
      <c r="K47" s="380" t="e">
        <f>J47/'He so chung'!$D$10</f>
        <v>#VALUE!</v>
      </c>
      <c r="L47" s="168"/>
      <c r="M47" s="4"/>
      <c r="N47" s="4"/>
      <c r="O47" s="4"/>
      <c r="P47" s="4"/>
      <c r="Q47" s="4"/>
      <c r="R47" s="4"/>
      <c r="S47" s="4"/>
      <c r="T47" s="4"/>
      <c r="U47" s="4"/>
      <c r="V47" s="4"/>
      <c r="W47" s="4"/>
      <c r="X47" s="4"/>
      <c r="Y47" s="4"/>
      <c r="Z47" s="4"/>
    </row>
    <row r="48" spans="1:26" ht="16.5" customHeight="1">
      <c r="A48" s="386"/>
      <c r="B48" s="385" t="s">
        <v>377</v>
      </c>
      <c r="C48" s="385" t="s">
        <v>386</v>
      </c>
      <c r="D48" s="382" t="e">
        <f t="shared" si="6"/>
        <v>#VALUE!</v>
      </c>
      <c r="E48" s="382" t="e">
        <f>D48*'He so chung'!$D$5/100</f>
        <v>#VALUE!</v>
      </c>
      <c r="F48" s="382"/>
      <c r="G48" s="382">
        <f>$J$2*'He so chung'!$D$7/5</f>
        <v>55600</v>
      </c>
      <c r="H48" s="382"/>
      <c r="I48" s="382" t="e">
        <f>D48*'He so chung'!$D$9/100</f>
        <v>#VALUE!</v>
      </c>
      <c r="J48" s="382" t="e">
        <f t="shared" si="7"/>
        <v>#VALUE!</v>
      </c>
      <c r="K48" s="380" t="e">
        <f>J48/'He so chung'!$D$10</f>
        <v>#VALUE!</v>
      </c>
      <c r="L48" s="168"/>
      <c r="M48" s="4"/>
      <c r="N48" s="4"/>
      <c r="O48" s="4"/>
      <c r="P48" s="4"/>
      <c r="Q48" s="4"/>
      <c r="R48" s="4"/>
      <c r="S48" s="4"/>
      <c r="T48" s="4"/>
      <c r="U48" s="4"/>
      <c r="V48" s="4"/>
      <c r="W48" s="4"/>
      <c r="X48" s="4"/>
      <c r="Y48" s="4"/>
      <c r="Z48" s="4"/>
    </row>
    <row r="49" spans="1:26" ht="16.5" customHeight="1">
      <c r="A49" s="386"/>
      <c r="B49" s="385" t="s">
        <v>387</v>
      </c>
      <c r="C49" s="385" t="s">
        <v>388</v>
      </c>
      <c r="D49" s="382" t="e">
        <f t="shared" si="6"/>
        <v>#VALUE!</v>
      </c>
      <c r="E49" s="382" t="e">
        <f>D49*'He so chung'!$D$5/100</f>
        <v>#VALUE!</v>
      </c>
      <c r="F49" s="382"/>
      <c r="G49" s="382">
        <f>$J$2*'He so chung'!$D$7/5</f>
        <v>55600</v>
      </c>
      <c r="H49" s="382"/>
      <c r="I49" s="382" t="e">
        <f>D49*'He so chung'!$D$9/100</f>
        <v>#VALUE!</v>
      </c>
      <c r="J49" s="382" t="e">
        <f t="shared" si="7"/>
        <v>#VALUE!</v>
      </c>
      <c r="K49" s="380" t="e">
        <f>J49/'He so chung'!$D$10</f>
        <v>#VALUE!</v>
      </c>
      <c r="L49" s="168"/>
      <c r="M49" s="4"/>
      <c r="N49" s="4"/>
      <c r="O49" s="4"/>
      <c r="P49" s="4"/>
      <c r="Q49" s="4"/>
      <c r="R49" s="4"/>
      <c r="S49" s="4"/>
      <c r="T49" s="4"/>
      <c r="U49" s="4"/>
      <c r="V49" s="4"/>
      <c r="W49" s="4"/>
      <c r="X49" s="4"/>
      <c r="Y49" s="4"/>
      <c r="Z49" s="4"/>
    </row>
    <row r="50" spans="1:26" ht="16.5" customHeight="1">
      <c r="A50" s="386"/>
      <c r="B50" s="385" t="s">
        <v>389</v>
      </c>
      <c r="C50" s="385" t="s">
        <v>372</v>
      </c>
      <c r="D50" s="382" t="e">
        <f t="shared" si="6"/>
        <v>#VALUE!</v>
      </c>
      <c r="E50" s="382" t="e">
        <f>D50*'He so chung'!$D$5/100</f>
        <v>#VALUE!</v>
      </c>
      <c r="F50" s="382"/>
      <c r="G50" s="382">
        <f>$J$2*'He so chung'!$D$7/5</f>
        <v>55600</v>
      </c>
      <c r="H50" s="382"/>
      <c r="I50" s="382" t="e">
        <f>D50*'He so chung'!$D$9/100</f>
        <v>#VALUE!</v>
      </c>
      <c r="J50" s="382" t="e">
        <f t="shared" si="7"/>
        <v>#VALUE!</v>
      </c>
      <c r="K50" s="380" t="e">
        <f>J50/'He so chung'!$D$10</f>
        <v>#VALUE!</v>
      </c>
      <c r="L50" s="168"/>
      <c r="M50" s="4"/>
      <c r="N50" s="4"/>
      <c r="O50" s="4"/>
      <c r="P50" s="4"/>
      <c r="Q50" s="4"/>
      <c r="R50" s="4"/>
      <c r="S50" s="4"/>
      <c r="T50" s="4"/>
      <c r="U50" s="4"/>
      <c r="V50" s="4"/>
      <c r="W50" s="4"/>
      <c r="X50" s="4"/>
      <c r="Y50" s="4"/>
      <c r="Z50" s="4"/>
    </row>
    <row r="51" spans="1:26" ht="16.5" customHeight="1">
      <c r="A51" s="386"/>
      <c r="B51" s="385" t="s">
        <v>390</v>
      </c>
      <c r="C51" s="385" t="s">
        <v>391</v>
      </c>
      <c r="D51" s="382" t="e">
        <f t="shared" si="6"/>
        <v>#VALUE!</v>
      </c>
      <c r="E51" s="382" t="e">
        <f>D51*'He so chung'!$D$5/100</f>
        <v>#VALUE!</v>
      </c>
      <c r="F51" s="382"/>
      <c r="G51" s="382">
        <f>$J$2*'He so chung'!$D$7/5</f>
        <v>55600</v>
      </c>
      <c r="H51" s="382"/>
      <c r="I51" s="382" t="e">
        <f>D51*'He so chung'!$D$9/100</f>
        <v>#VALUE!</v>
      </c>
      <c r="J51" s="382" t="e">
        <f t="shared" si="7"/>
        <v>#VALUE!</v>
      </c>
      <c r="K51" s="380" t="e">
        <f>J51/'He so chung'!$D$10</f>
        <v>#VALUE!</v>
      </c>
      <c r="L51" s="168"/>
      <c r="M51" s="4"/>
      <c r="N51" s="4"/>
      <c r="O51" s="4"/>
      <c r="P51" s="4"/>
      <c r="Q51" s="4"/>
      <c r="R51" s="4"/>
      <c r="S51" s="4"/>
      <c r="T51" s="4"/>
      <c r="U51" s="4"/>
      <c r="V51" s="4"/>
      <c r="W51" s="4"/>
      <c r="X51" s="4"/>
      <c r="Y51" s="4"/>
      <c r="Z51" s="4"/>
    </row>
    <row r="52" spans="1:26" ht="16.5" customHeight="1">
      <c r="A52" s="386"/>
      <c r="B52" s="385" t="s">
        <v>392</v>
      </c>
      <c r="C52" s="385" t="s">
        <v>393</v>
      </c>
      <c r="D52" s="382" t="e">
        <f t="shared" si="6"/>
        <v>#VALUE!</v>
      </c>
      <c r="E52" s="382" t="e">
        <f>D52*'He so chung'!$D$5/100</f>
        <v>#VALUE!</v>
      </c>
      <c r="F52" s="382"/>
      <c r="G52" s="382">
        <f>$J$2*'He so chung'!$D$7/5</f>
        <v>55600</v>
      </c>
      <c r="H52" s="382"/>
      <c r="I52" s="382" t="e">
        <f>D52*'He so chung'!$D$9/100</f>
        <v>#VALUE!</v>
      </c>
      <c r="J52" s="382" t="e">
        <f t="shared" si="7"/>
        <v>#VALUE!</v>
      </c>
      <c r="K52" s="380" t="e">
        <f>J52/'He so chung'!$D$10</f>
        <v>#VALUE!</v>
      </c>
      <c r="L52" s="168"/>
      <c r="M52" s="4"/>
      <c r="N52" s="4"/>
      <c r="O52" s="4"/>
      <c r="P52" s="4"/>
      <c r="Q52" s="4"/>
      <c r="R52" s="4"/>
      <c r="S52" s="4"/>
      <c r="T52" s="4"/>
      <c r="U52" s="4"/>
      <c r="V52" s="4"/>
      <c r="W52" s="4"/>
      <c r="X52" s="4"/>
      <c r="Y52" s="4"/>
      <c r="Z52" s="4"/>
    </row>
    <row r="53" spans="1:26" ht="16.5" customHeight="1">
      <c r="A53" s="387" t="s">
        <v>394</v>
      </c>
      <c r="B53" s="388" t="s">
        <v>395</v>
      </c>
      <c r="C53" s="385"/>
      <c r="D53" s="382"/>
      <c r="E53" s="382"/>
      <c r="F53" s="382"/>
      <c r="G53" s="382"/>
      <c r="H53" s="382"/>
      <c r="I53" s="382"/>
      <c r="J53" s="382"/>
      <c r="K53" s="380"/>
      <c r="L53" s="168"/>
      <c r="M53" s="4"/>
      <c r="N53" s="4"/>
      <c r="O53" s="4"/>
      <c r="P53" s="4"/>
      <c r="Q53" s="4"/>
      <c r="R53" s="4"/>
      <c r="S53" s="4"/>
      <c r="T53" s="4"/>
      <c r="U53" s="4"/>
      <c r="V53" s="4"/>
      <c r="W53" s="4"/>
      <c r="X53" s="4"/>
      <c r="Y53" s="4"/>
      <c r="Z53" s="4"/>
    </row>
    <row r="54" spans="1:26" ht="16.5" customHeight="1">
      <c r="A54" s="389"/>
      <c r="B54" s="390" t="s">
        <v>368</v>
      </c>
      <c r="C54" s="390" t="s">
        <v>396</v>
      </c>
      <c r="D54" s="391" t="e">
        <f>$J$2*C54</f>
        <v>#VALUE!</v>
      </c>
      <c r="E54" s="391" t="e">
        <f>D54*'He so chung'!$D$5/100</f>
        <v>#VALUE!</v>
      </c>
      <c r="F54" s="391"/>
      <c r="G54" s="391"/>
      <c r="H54" s="391"/>
      <c r="I54" s="391" t="e">
        <f>D54*'He so chung'!$D$9/100</f>
        <v>#VALUE!</v>
      </c>
      <c r="J54" s="391" t="e">
        <f>D54+E54+G54+I54</f>
        <v>#VALUE!</v>
      </c>
      <c r="K54" s="392" t="e">
        <f>J54/'He so chung'!$D$10</f>
        <v>#VALUE!</v>
      </c>
      <c r="L54" s="168"/>
      <c r="M54" s="4"/>
      <c r="N54" s="4"/>
      <c r="O54" s="4"/>
      <c r="P54" s="4"/>
      <c r="Q54" s="4"/>
      <c r="R54" s="4"/>
      <c r="S54" s="4"/>
      <c r="T54" s="4"/>
      <c r="U54" s="4"/>
      <c r="V54" s="4"/>
      <c r="W54" s="4"/>
      <c r="X54" s="4"/>
      <c r="Y54" s="4"/>
      <c r="Z54" s="4"/>
    </row>
    <row r="55" spans="1:26" ht="16.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6.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6.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6.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6.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6.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6.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6.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6.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6.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6.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6.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6.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6.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6.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6.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6.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6.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6.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6.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6.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6.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6.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6.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6.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6.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6.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6.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6.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6.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6.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6.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6.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6.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6.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6.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6.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6.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6.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6.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6.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6.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6.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6.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6.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6.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6.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6.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6.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6.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6.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6.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6.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6.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6.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6.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6.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6.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6.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6.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6.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6.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6.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6.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6.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6.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6.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6.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6.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6.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6.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6.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6.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6.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6.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6.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6.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6.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6.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6.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6.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6.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6.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6.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6.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6.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6.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6.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6.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6.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6.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6.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6.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6.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6.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6.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6.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6.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6.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6.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6.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6.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6.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6.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6.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6.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6.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6.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6.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6.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6.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6.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6.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6.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6.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6.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6.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6.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6.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6.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6.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6.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6.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6.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6.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6.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6.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6.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6.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6.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6.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6.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6.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6.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6.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6.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6.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6.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6.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6.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6.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6.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6.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6.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6.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6.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6.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6.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6.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6.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6.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6.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6.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6.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6.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6.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6.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6.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6.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6.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6.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6.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6.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6.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6.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6.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6.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6.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6.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6.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6.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6.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6.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6.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6.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6.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6.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6.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6.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6.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6.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6.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6.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6.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6.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6.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6.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6.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6.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6.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6.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6.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6.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6.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6.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6.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6.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6.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6.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6.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6.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6.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6.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6.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6.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6.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6.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6.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6.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6.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6.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6.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6.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6.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6.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6.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6.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6.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6.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6.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6.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6.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6.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6.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6.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6.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6.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6.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6.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6.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6.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6.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6.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6.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6.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6.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6.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6.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6.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6.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6.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6.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6.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6.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6.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6.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6.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6.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6.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6.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6.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6.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6.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6.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6.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6.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6.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6.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6.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6.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6.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6.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6.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6.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6.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6.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6.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6.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6.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6.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6.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6.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6.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6.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6.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6.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6.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6.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6.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6.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6.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6.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6.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6.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6.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6.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6.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6.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6.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6.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6.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6.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6.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6.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6.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6.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6.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6.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6.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6.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6.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6.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6.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6.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6.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6.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6.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6.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6.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6.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6.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6.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6.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6.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6.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6.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6.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6.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6.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6.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6.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6.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6.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6.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6.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6.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6.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6.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6.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6.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6.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6.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6.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6.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6.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6.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6.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6.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6.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6.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6.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6.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6.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6.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6.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6.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6.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6.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6.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6.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6.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6.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6.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6.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6.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6.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6.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6.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6.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6.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6.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6.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6.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6.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6.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6.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6.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6.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6.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6.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6.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6.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6.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6.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6.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6.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6.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6.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6.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6.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6.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6.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6.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6.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6.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6.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6.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6.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6.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6.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6.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6.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6.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6.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6.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6.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6.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6.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6.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6.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6.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6.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6.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6.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6.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6.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6.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6.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6.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6.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6.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6.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6.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6.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6.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6.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6.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6.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6.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6.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6.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6.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6.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6.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6.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6.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6.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6.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6.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6.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6.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6.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6.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6.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6.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6.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6.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6.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6.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6.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6.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6.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6.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6.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6.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6.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6.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6.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6.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6.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6.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6.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6.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6.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6.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6.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6.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6.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6.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6.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6.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6.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6.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6.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6.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6.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6.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6.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6.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6.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6.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6.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6.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6.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6.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6.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6.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6.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6.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6.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6.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6.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6.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6.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6.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6.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6.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6.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6.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6.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6.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6.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6.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6.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6.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6.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6.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6.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6.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6.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6.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6.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6.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6.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6.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6.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6.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6.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6.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6.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6.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6.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6.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6.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6.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6.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6.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6.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6.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6.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6.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6.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6.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6.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6.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6.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6.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6.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6.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6.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6.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6.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6.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6.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6.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6.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6.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6.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6.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6.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6.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6.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6.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6.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6.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6.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6.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6.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6.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6.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6.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6.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6.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6.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6.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6.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6.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6.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6.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6.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6.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6.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6.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6.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6.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6.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6.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6.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6.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6.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6.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6.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6.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6.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6.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6.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6.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6.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6.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6.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6.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6.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6.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6.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6.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6.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6.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6.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6.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6.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6.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6.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6.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6.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6.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6.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6.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6.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6.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6.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6.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6.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6.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6.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6.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6.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6.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6.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6.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6.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6.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6.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6.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6.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6.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6.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6.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6.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6.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6.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6.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6.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6.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6.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6.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6.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6.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6.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6.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6.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6.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6.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6.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6.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6.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6.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6.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6.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6.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6.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6.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6.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6.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6.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6.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6.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6.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6.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6.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6.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6.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6.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6.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6.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6.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6.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6.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6.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6.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6.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6.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6.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6.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6.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6.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6.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6.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6.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6.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6.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6.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6.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6.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6.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6.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6.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6.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6.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6.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6.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6.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6.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6.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6.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6.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6.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6.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6.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6.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6.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6.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6.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6.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6.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6.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6.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6.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6.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6.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6.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6.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6.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6.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6.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6.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6.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6.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6.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6.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6.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6.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6.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6.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6.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6.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6.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6.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6.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6.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6.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6.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6.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6.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6.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6.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6.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6.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6.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6.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6.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6.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6.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6.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6.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6.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6.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6.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6.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6.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6.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6.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6.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6.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6.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6.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6.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6.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6.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6.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6.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6.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6.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6.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6.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6.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6.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6.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6.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6.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6.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6.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6.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6.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6.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6.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6.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6.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6.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6.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6.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6.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6.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6.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6.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6.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6.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6.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6.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6.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6.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6.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6.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6.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6.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6.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6.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6.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6.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6.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6.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6.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6.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6.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6.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6.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6.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6.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6.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6.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6.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6.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6.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6.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6.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6.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6.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6.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6.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6.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6.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6.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6.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6.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6.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6.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6.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6.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6.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6.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6.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6.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6.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6.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6.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6.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6.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6.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6.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6.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6.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6.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6.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6.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6.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6.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6.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6.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6.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6.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6.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6.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6.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6.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6.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6.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6.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6.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6.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6.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6.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6.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6.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6.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6.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6.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6.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6.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6.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6.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6.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6.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6.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6.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6.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6.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6.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6.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6.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6.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6.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6.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6.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6.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6.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6.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6.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6.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6.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6.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6.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6.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6.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6.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6.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6.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6.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6.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6.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6.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6.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6.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6.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6.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6.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6.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6.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6.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6.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6.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6.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6.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6.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6.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6.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6.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6.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6.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6.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6.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6.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6.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6.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6.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6.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6.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6.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6.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6.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6.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6.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6.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6.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6.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6.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6.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6.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6.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6.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6.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6.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6.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6.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6.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6.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6.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6.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6.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6.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6.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6.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6.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6.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6.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6.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6.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6.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6.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1">
    <mergeCell ref="A1:K1"/>
  </mergeCells>
  <phoneticPr fontId="38" type="noConversion"/>
  <pageMargins left="0.7" right="0.7" top="0.75" bottom="0.75" header="0.3" footer="0.3"/>
  <pageSetup orientation="portrait" horizontalDpi="4294967292"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Q1000"/>
  <sheetViews>
    <sheetView topLeftCell="A91" workbookViewId="0">
      <selection activeCell="J9" sqref="J9"/>
    </sheetView>
  </sheetViews>
  <sheetFormatPr defaultColWidth="13.44140625" defaultRowHeight="15" customHeight="1"/>
  <cols>
    <col min="1" max="1" width="3.77734375" customWidth="1"/>
    <col min="2" max="2" width="20.77734375" customWidth="1"/>
    <col min="3" max="3" width="5.109375" customWidth="1"/>
    <col min="4" max="4" width="4.88671875" customWidth="1"/>
    <col min="5" max="5" width="8.109375" customWidth="1"/>
    <col min="6" max="6" width="5.44140625" customWidth="1"/>
    <col min="7" max="7" width="9.21875" customWidth="1"/>
    <col min="8" max="8" width="5.21875" customWidth="1"/>
    <col min="9" max="9" width="9.33203125" customWidth="1"/>
    <col min="10" max="10" width="5.5546875" customWidth="1"/>
    <col min="11" max="11" width="9.109375" customWidth="1"/>
    <col min="12" max="12" width="5" customWidth="1"/>
    <col min="13" max="13" width="9.88671875" customWidth="1"/>
    <col min="14" max="14" width="5.5546875" customWidth="1"/>
    <col min="15" max="15" width="9.6640625" customWidth="1"/>
    <col min="16" max="16" width="5.77734375" customWidth="1"/>
    <col min="17" max="17" width="9.77734375" customWidth="1"/>
  </cols>
  <sheetData>
    <row r="1" spans="1:17" ht="21.75" customHeight="1">
      <c r="A1" s="666" t="s">
        <v>397</v>
      </c>
      <c r="B1" s="667"/>
      <c r="C1" s="667"/>
      <c r="D1" s="667"/>
      <c r="E1" s="667"/>
      <c r="F1" s="667"/>
      <c r="G1" s="667"/>
      <c r="H1" s="667"/>
      <c r="I1" s="667"/>
      <c r="J1" s="667"/>
      <c r="K1" s="667"/>
      <c r="L1" s="667"/>
      <c r="M1" s="667"/>
      <c r="N1" s="667"/>
      <c r="O1" s="667"/>
      <c r="P1" s="667"/>
      <c r="Q1" s="667"/>
    </row>
    <row r="2" spans="1:17" ht="13.5" customHeight="1">
      <c r="A2" s="174"/>
      <c r="B2" s="175"/>
      <c r="C2" s="175"/>
      <c r="D2" s="175"/>
      <c r="E2" s="175"/>
      <c r="F2" s="175"/>
      <c r="G2" s="175"/>
      <c r="H2" s="175"/>
      <c r="I2" s="175"/>
      <c r="J2" s="161"/>
      <c r="K2" s="161"/>
      <c r="L2" s="161"/>
      <c r="M2" s="161"/>
      <c r="N2" s="176"/>
      <c r="O2" s="177"/>
      <c r="P2" s="176"/>
      <c r="Q2" s="177"/>
    </row>
    <row r="3" spans="1:17" ht="9" customHeight="1">
      <c r="A3" s="174"/>
      <c r="B3" s="175"/>
      <c r="C3" s="175"/>
      <c r="D3" s="175"/>
      <c r="E3" s="175"/>
      <c r="F3" s="175"/>
      <c r="G3" s="175"/>
      <c r="H3" s="175"/>
      <c r="I3" s="175"/>
      <c r="J3" s="161"/>
      <c r="K3" s="161"/>
      <c r="L3" s="161"/>
      <c r="M3" s="161"/>
      <c r="N3" s="176"/>
      <c r="O3" s="177"/>
      <c r="P3" s="176"/>
      <c r="Q3" s="177"/>
    </row>
    <row r="4" spans="1:17" ht="16.5" customHeight="1">
      <c r="A4" s="629" t="s">
        <v>207</v>
      </c>
      <c r="B4" s="629" t="s">
        <v>398</v>
      </c>
      <c r="C4" s="629" t="s">
        <v>399</v>
      </c>
      <c r="D4" s="629" t="s">
        <v>210</v>
      </c>
      <c r="E4" s="629" t="s">
        <v>400</v>
      </c>
      <c r="F4" s="664" t="s">
        <v>401</v>
      </c>
      <c r="G4" s="665"/>
      <c r="H4" s="664" t="s">
        <v>402</v>
      </c>
      <c r="I4" s="665"/>
      <c r="J4" s="664" t="s">
        <v>403</v>
      </c>
      <c r="K4" s="665"/>
      <c r="L4" s="664" t="s">
        <v>404</v>
      </c>
      <c r="M4" s="665"/>
      <c r="N4" s="664" t="s">
        <v>405</v>
      </c>
      <c r="O4" s="665"/>
      <c r="P4" s="664" t="s">
        <v>406</v>
      </c>
      <c r="Q4" s="665"/>
    </row>
    <row r="5" spans="1:17" ht="28.5" customHeight="1">
      <c r="A5" s="627"/>
      <c r="B5" s="627"/>
      <c r="C5" s="627"/>
      <c r="D5" s="627"/>
      <c r="E5" s="627"/>
      <c r="F5" s="178" t="s">
        <v>407</v>
      </c>
      <c r="G5" s="178" t="s">
        <v>196</v>
      </c>
      <c r="H5" s="178" t="s">
        <v>407</v>
      </c>
      <c r="I5" s="178" t="s">
        <v>196</v>
      </c>
      <c r="J5" s="178" t="s">
        <v>407</v>
      </c>
      <c r="K5" s="178" t="s">
        <v>196</v>
      </c>
      <c r="L5" s="178" t="s">
        <v>407</v>
      </c>
      <c r="M5" s="178" t="s">
        <v>196</v>
      </c>
      <c r="N5" s="178" t="s">
        <v>407</v>
      </c>
      <c r="O5" s="178" t="s">
        <v>196</v>
      </c>
      <c r="P5" s="178" t="s">
        <v>407</v>
      </c>
      <c r="Q5" s="178" t="s">
        <v>196</v>
      </c>
    </row>
    <row r="6" spans="1:17" ht="13.5" customHeight="1">
      <c r="A6" s="115" t="s">
        <v>292</v>
      </c>
      <c r="B6" s="127" t="s">
        <v>408</v>
      </c>
      <c r="C6" s="14" t="s">
        <v>409</v>
      </c>
      <c r="D6" s="179" t="s">
        <v>299</v>
      </c>
      <c r="E6" s="180" t="e">
        <f>(LUONGNGAY!K18+LUONGNGAY!K20*2+LUONGNGAY!K24)/4</f>
        <v>#VALUE!</v>
      </c>
      <c r="F6" s="181">
        <f>0.32*4</f>
        <v>1.28</v>
      </c>
      <c r="G6" s="180" t="e">
        <f>F6*$E6*'He so chung'!$D$12</f>
        <v>#VALUE!</v>
      </c>
      <c r="H6" s="181">
        <f>1.02*4</f>
        <v>4.08</v>
      </c>
      <c r="I6" s="180" t="e">
        <f>H6*$E6*'He so chung'!$D$12</f>
        <v>#VALUE!</v>
      </c>
      <c r="J6" s="181">
        <f>2.03*4</f>
        <v>8.1199999999999992</v>
      </c>
      <c r="K6" s="180" t="e">
        <f>J6*$E6*'He so chung'!$D$12</f>
        <v>#VALUE!</v>
      </c>
      <c r="L6" s="181">
        <f>4.5*4</f>
        <v>18</v>
      </c>
      <c r="M6" s="180" t="e">
        <f>L6*$E6*'He so chung'!$D$12</f>
        <v>#VALUE!</v>
      </c>
      <c r="N6" s="181">
        <f>22.28*4</f>
        <v>89.12</v>
      </c>
      <c r="O6" s="180" t="e">
        <f>N6*$E6*'He so chung'!$D$12</f>
        <v>#VALUE!</v>
      </c>
      <c r="P6" s="181">
        <f>40.5*4</f>
        <v>162</v>
      </c>
      <c r="Q6" s="180" t="e">
        <f>P6*$E6*'He so chung'!$D$12</f>
        <v>#VALUE!</v>
      </c>
    </row>
    <row r="7" spans="1:17" ht="13.5" customHeight="1">
      <c r="A7" s="79"/>
      <c r="B7" s="16" t="s">
        <v>412</v>
      </c>
      <c r="C7" s="14"/>
      <c r="D7" s="183"/>
      <c r="E7" s="180">
        <f>'He so chung'!D11</f>
        <v>131000</v>
      </c>
      <c r="F7" s="181">
        <v>0.2</v>
      </c>
      <c r="G7" s="180">
        <f>F7*E7</f>
        <v>26200</v>
      </c>
      <c r="H7" s="181">
        <v>0.62</v>
      </c>
      <c r="I7" s="180">
        <f>H7*E7</f>
        <v>81220</v>
      </c>
      <c r="J7" s="181">
        <v>1.24</v>
      </c>
      <c r="K7" s="180">
        <f>J7*E7</f>
        <v>162440</v>
      </c>
      <c r="L7" s="181">
        <v>2.75</v>
      </c>
      <c r="M7" s="180">
        <f>L7*E7</f>
        <v>360250</v>
      </c>
      <c r="N7" s="181">
        <v>13.62</v>
      </c>
      <c r="O7" s="180">
        <f>N7*E7</f>
        <v>1784220</v>
      </c>
      <c r="P7" s="181">
        <v>24.75</v>
      </c>
      <c r="Q7" s="180">
        <f>P7*E7</f>
        <v>3242250</v>
      </c>
    </row>
    <row r="8" spans="1:17" ht="13.5" customHeight="1">
      <c r="A8" s="16"/>
      <c r="B8" s="16"/>
      <c r="C8" s="16"/>
      <c r="D8" s="183"/>
      <c r="E8" s="180"/>
      <c r="F8" s="181"/>
      <c r="G8" s="180"/>
      <c r="H8" s="181"/>
      <c r="I8" s="180"/>
      <c r="J8" s="181"/>
      <c r="K8" s="180"/>
      <c r="L8" s="181"/>
      <c r="M8" s="180"/>
      <c r="N8" s="181"/>
      <c r="O8" s="180"/>
      <c r="P8" s="181"/>
      <c r="Q8" s="180"/>
    </row>
    <row r="9" spans="1:17" ht="13.5" customHeight="1">
      <c r="A9" s="115" t="s">
        <v>302</v>
      </c>
      <c r="B9" s="127" t="s">
        <v>414</v>
      </c>
      <c r="C9" s="14" t="s">
        <v>409</v>
      </c>
      <c r="D9" s="183">
        <v>1</v>
      </c>
      <c r="E9" s="180" t="e">
        <f>(LUONGNGAY!K18*2+LUONGNGAY!K20*2+LUONGNGAY!K24)/5</f>
        <v>#VALUE!</v>
      </c>
      <c r="F9" s="181">
        <f>1.76*5</f>
        <v>8.8000000000000007</v>
      </c>
      <c r="G9" s="180" t="e">
        <f>F9*$E9*'He so chung'!D$12</f>
        <v>#VALUE!</v>
      </c>
      <c r="H9" s="181">
        <f>2.34*5</f>
        <v>11.7</v>
      </c>
      <c r="I9" s="180" t="e">
        <f>H9*$E9*'He so chung'!$D$12</f>
        <v>#VALUE!</v>
      </c>
      <c r="J9" s="181">
        <f>2.81*5</f>
        <v>14.05</v>
      </c>
      <c r="K9" s="180" t="e">
        <f>J9*$E9*'He so chung'!$D$12</f>
        <v>#VALUE!</v>
      </c>
      <c r="L9" s="181">
        <f>3.73*5</f>
        <v>18.649999999999999</v>
      </c>
      <c r="M9" s="180" t="e">
        <f>L9*$E9*'He so chung'!$D$12</f>
        <v>#VALUE!</v>
      </c>
      <c r="N9" s="181">
        <f>12.33*5</f>
        <v>61.65</v>
      </c>
      <c r="O9" s="180" t="e">
        <f>N9*$E9*'He so chung'!$D$12</f>
        <v>#VALUE!</v>
      </c>
      <c r="P9" s="181">
        <f>22.42*5</f>
        <v>112.10000000000001</v>
      </c>
      <c r="Q9" s="180" t="e">
        <f>P9*$E9*'He so chung'!$D$12</f>
        <v>#VALUE!</v>
      </c>
    </row>
    <row r="10" spans="1:17" ht="13.5" customHeight="1">
      <c r="A10" s="79"/>
      <c r="B10" s="16" t="s">
        <v>416</v>
      </c>
      <c r="C10" s="14"/>
      <c r="D10" s="183">
        <v>2</v>
      </c>
      <c r="E10" s="180" t="e">
        <f>$E$9</f>
        <v>#VALUE!</v>
      </c>
      <c r="F10" s="181">
        <f>1.97*5</f>
        <v>9.85</v>
      </c>
      <c r="G10" s="180" t="e">
        <f>F10*$E10*'He so chung'!D$12</f>
        <v>#VALUE!</v>
      </c>
      <c r="H10" s="181">
        <f>2.81*5</f>
        <v>14.05</v>
      </c>
      <c r="I10" s="180" t="e">
        <f>H10*$E10*'He so chung'!$D$12</f>
        <v>#VALUE!</v>
      </c>
      <c r="J10" s="181">
        <f>3.37*5</f>
        <v>16.850000000000001</v>
      </c>
      <c r="K10" s="180" t="e">
        <f>J10*$E10*'He so chung'!$D$12</f>
        <v>#VALUE!</v>
      </c>
      <c r="L10" s="181">
        <f>4.48*5</f>
        <v>22.400000000000002</v>
      </c>
      <c r="M10" s="180" t="e">
        <f>L10*$E10*'He so chung'!$D$12</f>
        <v>#VALUE!</v>
      </c>
      <c r="N10" s="181">
        <f>14.8*5</f>
        <v>74</v>
      </c>
      <c r="O10" s="180" t="e">
        <f>N10*$E10*'He so chung'!$D$12</f>
        <v>#VALUE!</v>
      </c>
      <c r="P10" s="181">
        <f>26.9*5</f>
        <v>134.5</v>
      </c>
      <c r="Q10" s="180" t="e">
        <f>P10*$E10*'He so chung'!$D$12</f>
        <v>#VALUE!</v>
      </c>
    </row>
    <row r="11" spans="1:17" ht="13.5" customHeight="1">
      <c r="A11" s="79"/>
      <c r="B11" s="16"/>
      <c r="C11" s="14"/>
      <c r="D11" s="183">
        <v>3</v>
      </c>
      <c r="E11" s="180" t="e">
        <f>$E$9</f>
        <v>#VALUE!</v>
      </c>
      <c r="F11" s="181">
        <f>2.17*5</f>
        <v>10.85</v>
      </c>
      <c r="G11" s="180" t="e">
        <f>F11*$E11*'He so chung'!D$12</f>
        <v>#VALUE!</v>
      </c>
      <c r="H11" s="181">
        <f>3.37*5</f>
        <v>16.850000000000001</v>
      </c>
      <c r="I11" s="180" t="e">
        <f>H11*$E11*'He so chung'!$D$12</f>
        <v>#VALUE!</v>
      </c>
      <c r="J11" s="181">
        <f>4.04*5</f>
        <v>20.2</v>
      </c>
      <c r="K11" s="180" t="e">
        <f>J11*$E11*'He so chung'!$D$12</f>
        <v>#VALUE!</v>
      </c>
      <c r="L11" s="181">
        <f>5.38*5</f>
        <v>26.9</v>
      </c>
      <c r="M11" s="180" t="e">
        <f>L11*$E11*'He so chung'!$D$12</f>
        <v>#VALUE!</v>
      </c>
      <c r="N11" s="181">
        <f>17.75*5</f>
        <v>88.75</v>
      </c>
      <c r="O11" s="180" t="e">
        <f>N11*$E11*'He so chung'!$D$12</f>
        <v>#VALUE!</v>
      </c>
      <c r="P11" s="181">
        <f>32.28*5</f>
        <v>161.4</v>
      </c>
      <c r="Q11" s="180" t="e">
        <f>P11*$E11*'He so chung'!$D$12</f>
        <v>#VALUE!</v>
      </c>
    </row>
    <row r="12" spans="1:17" ht="13.5" customHeight="1">
      <c r="A12" s="79"/>
      <c r="B12" s="16"/>
      <c r="C12" s="14"/>
      <c r="D12" s="183">
        <v>4</v>
      </c>
      <c r="E12" s="180" t="e">
        <f>$E$9</f>
        <v>#VALUE!</v>
      </c>
      <c r="F12" s="181">
        <f>2.43*5</f>
        <v>12.15</v>
      </c>
      <c r="G12" s="180" t="e">
        <f>F12*$E12*'He so chung'!D$12</f>
        <v>#VALUE!</v>
      </c>
      <c r="H12" s="181">
        <f>4.04*5</f>
        <v>20.2</v>
      </c>
      <c r="I12" s="180" t="e">
        <f>H12*$E12*'He so chung'!$D$12</f>
        <v>#VALUE!</v>
      </c>
      <c r="J12" s="181">
        <f>4.85*5</f>
        <v>24.25</v>
      </c>
      <c r="K12" s="180" t="e">
        <f>J12*$E12*'He so chung'!$D$12</f>
        <v>#VALUE!</v>
      </c>
      <c r="L12" s="181">
        <f>6.45*5</f>
        <v>32.25</v>
      </c>
      <c r="M12" s="180" t="e">
        <f>L12*$E12*'He so chung'!$D$12</f>
        <v>#VALUE!</v>
      </c>
      <c r="N12" s="181">
        <f>21.31*5</f>
        <v>106.55</v>
      </c>
      <c r="O12" s="180" t="e">
        <f>N12*$E12*'He so chung'!$D$12</f>
        <v>#VALUE!</v>
      </c>
      <c r="P12" s="181">
        <f>38.74*5</f>
        <v>193.70000000000002</v>
      </c>
      <c r="Q12" s="180" t="e">
        <f>P12*$E12*'He so chung'!$D$12</f>
        <v>#VALUE!</v>
      </c>
    </row>
    <row r="13" spans="1:17" ht="13.5" customHeight="1">
      <c r="A13" s="79"/>
      <c r="B13" s="16"/>
      <c r="C13" s="14"/>
      <c r="D13" s="183">
        <v>5</v>
      </c>
      <c r="E13" s="180" t="e">
        <f>$E$9</f>
        <v>#VALUE!</v>
      </c>
      <c r="F13" s="181"/>
      <c r="G13" s="180"/>
      <c r="H13" s="181">
        <f>4.84*5</f>
        <v>24.2</v>
      </c>
      <c r="I13" s="180" t="e">
        <f>H13*$E13*'He so chung'!$D$12</f>
        <v>#VALUE!</v>
      </c>
      <c r="J13" s="351">
        <f>5.81*5</f>
        <v>29.049999999999997</v>
      </c>
      <c r="K13" s="180" t="e">
        <f>J13*$E13*'He so chung'!$D$12</f>
        <v>#VALUE!</v>
      </c>
      <c r="L13" s="181">
        <f>7.75*5</f>
        <v>38.75</v>
      </c>
      <c r="M13" s="180" t="e">
        <f>L13*$E13*'He so chung'!$D$12</f>
        <v>#VALUE!</v>
      </c>
      <c r="N13" s="181"/>
      <c r="O13" s="180"/>
      <c r="P13" s="181"/>
      <c r="Q13" s="180"/>
    </row>
    <row r="14" spans="1:17" ht="13.5" customHeight="1">
      <c r="A14" s="79"/>
      <c r="B14" s="16"/>
      <c r="C14" s="14"/>
      <c r="D14" s="183"/>
      <c r="E14" s="180"/>
      <c r="F14" s="187"/>
      <c r="G14" s="180"/>
      <c r="H14" s="187"/>
      <c r="I14" s="180"/>
      <c r="J14" s="187"/>
      <c r="K14" s="180"/>
      <c r="L14" s="187"/>
      <c r="M14" s="180"/>
      <c r="N14" s="187"/>
      <c r="O14" s="180"/>
      <c r="P14" s="187"/>
      <c r="Q14" s="188"/>
    </row>
    <row r="15" spans="1:17" ht="13.5" customHeight="1">
      <c r="A15" s="16"/>
      <c r="B15" s="16"/>
      <c r="C15" s="16"/>
      <c r="D15" s="183"/>
      <c r="E15" s="180"/>
      <c r="F15" s="181"/>
      <c r="G15" s="180"/>
      <c r="H15" s="181"/>
      <c r="I15" s="180"/>
      <c r="J15" s="181"/>
      <c r="K15" s="180"/>
      <c r="L15" s="181"/>
      <c r="M15" s="180"/>
      <c r="N15" s="181"/>
      <c r="O15" s="180"/>
      <c r="P15" s="181"/>
      <c r="Q15" s="180"/>
    </row>
    <row r="16" spans="1:17" ht="15" customHeight="1">
      <c r="A16" s="115" t="s">
        <v>368</v>
      </c>
      <c r="B16" s="127" t="s">
        <v>422</v>
      </c>
      <c r="C16" s="14" t="s">
        <v>409</v>
      </c>
      <c r="D16" s="183">
        <v>1</v>
      </c>
      <c r="E16" s="180" t="e">
        <f>LUONGNGAY!K20</f>
        <v>#VALUE!</v>
      </c>
      <c r="F16" s="181">
        <f>9.26*2</f>
        <v>18.52</v>
      </c>
      <c r="G16" s="180" t="e">
        <f>F16*$E16*'He so chung'!D$12</f>
        <v>#VALUE!</v>
      </c>
      <c r="H16" s="181">
        <f>19.62*2</f>
        <v>39.24</v>
      </c>
      <c r="I16" s="180" t="e">
        <f>H16*$E16*'He so chung'!$D$12</f>
        <v>#VALUE!</v>
      </c>
      <c r="J16" s="181">
        <f>18*2</f>
        <v>36</v>
      </c>
      <c r="K16" s="180" t="e">
        <f>J16*$E16*'He so chung'!$D$12</f>
        <v>#VALUE!</v>
      </c>
      <c r="L16" s="181">
        <f>30*2</f>
        <v>60</v>
      </c>
      <c r="M16" s="180" t="e">
        <f>L16*$E16*'He so chung'!$D$12</f>
        <v>#VALUE!</v>
      </c>
      <c r="N16" s="181">
        <f>82.5*2</f>
        <v>165</v>
      </c>
      <c r="O16" s="180" t="e">
        <f>N16*$E16*'He so chung'!$D$12</f>
        <v>#VALUE!</v>
      </c>
      <c r="P16" s="181">
        <f>187.5*2</f>
        <v>375</v>
      </c>
      <c r="Q16" s="180" t="e">
        <f>P16*$E16*'He so chung'!$D$12</f>
        <v>#VALUE!</v>
      </c>
    </row>
    <row r="17" spans="1:17" ht="15" customHeight="1">
      <c r="A17" s="115"/>
      <c r="B17" s="127" t="s">
        <v>423</v>
      </c>
      <c r="C17" s="14"/>
      <c r="D17" s="183"/>
      <c r="E17" s="180">
        <f>$E$7</f>
        <v>131000</v>
      </c>
      <c r="F17" s="181">
        <v>9.26</v>
      </c>
      <c r="G17" s="180">
        <f>F17*E17</f>
        <v>1213060</v>
      </c>
      <c r="H17" s="181">
        <v>19.72</v>
      </c>
      <c r="I17" s="180">
        <f>H17*E17</f>
        <v>2583320</v>
      </c>
      <c r="J17" s="181">
        <v>18</v>
      </c>
      <c r="K17" s="180">
        <f>J17*E17</f>
        <v>2358000</v>
      </c>
      <c r="L17" s="181">
        <v>30</v>
      </c>
      <c r="M17" s="180">
        <f>L17*E17</f>
        <v>3930000</v>
      </c>
      <c r="N17" s="181">
        <v>82.5</v>
      </c>
      <c r="O17" s="180">
        <f>N17*E17</f>
        <v>10807500</v>
      </c>
      <c r="P17" s="181">
        <v>187.5</v>
      </c>
      <c r="Q17" s="180">
        <f>P17*E17</f>
        <v>24562500</v>
      </c>
    </row>
    <row r="18" spans="1:17" ht="15" customHeight="1">
      <c r="A18" s="79"/>
      <c r="B18" s="16" t="s">
        <v>424</v>
      </c>
      <c r="C18" s="14"/>
      <c r="D18" s="183">
        <v>2</v>
      </c>
      <c r="E18" s="180" t="e">
        <f>$E$16</f>
        <v>#VALUE!</v>
      </c>
      <c r="F18" s="181">
        <f>11.11*2</f>
        <v>22.22</v>
      </c>
      <c r="G18" s="180" t="e">
        <f>F18*$E18*'He so chung'!D$12</f>
        <v>#VALUE!</v>
      </c>
      <c r="H18" s="181">
        <f>23.54*2</f>
        <v>47.08</v>
      </c>
      <c r="I18" s="180" t="e">
        <f>H18*$E18*'He so chung'!$D$12</f>
        <v>#VALUE!</v>
      </c>
      <c r="J18" s="181">
        <f>21.6*2</f>
        <v>43.2</v>
      </c>
      <c r="K18" s="180" t="e">
        <f>J18*$E18*'He so chung'!$D$12</f>
        <v>#VALUE!</v>
      </c>
      <c r="L18" s="181">
        <f>36*2</f>
        <v>72</v>
      </c>
      <c r="M18" s="180" t="e">
        <f>L18*$E18*'He so chung'!$D$12</f>
        <v>#VALUE!</v>
      </c>
      <c r="N18" s="181">
        <f>99*2</f>
        <v>198</v>
      </c>
      <c r="O18" s="180" t="e">
        <f>N18*$E18*'He so chung'!$D$12</f>
        <v>#VALUE!</v>
      </c>
      <c r="P18" s="181">
        <f>225*2</f>
        <v>450</v>
      </c>
      <c r="Q18" s="180" t="e">
        <f>P18*$E18*'He so chung'!$D$12</f>
        <v>#VALUE!</v>
      </c>
    </row>
    <row r="19" spans="1:17" ht="15" customHeight="1">
      <c r="A19" s="79"/>
      <c r="B19" s="16"/>
      <c r="C19" s="14"/>
      <c r="D19" s="183"/>
      <c r="E19" s="180">
        <f>$E$7</f>
        <v>131000</v>
      </c>
      <c r="F19" s="181">
        <v>11.11</v>
      </c>
      <c r="G19" s="180">
        <f>F19*E19</f>
        <v>1455410</v>
      </c>
      <c r="H19" s="181">
        <v>23.54</v>
      </c>
      <c r="I19" s="180">
        <f>H19*E19</f>
        <v>3083740</v>
      </c>
      <c r="J19" s="181">
        <v>21.6</v>
      </c>
      <c r="K19" s="180">
        <f>J19*E19</f>
        <v>2829600</v>
      </c>
      <c r="L19" s="181">
        <v>36</v>
      </c>
      <c r="M19" s="180">
        <f>L19*E19</f>
        <v>4716000</v>
      </c>
      <c r="N19" s="181">
        <v>99</v>
      </c>
      <c r="O19" s="180">
        <f>N19*E19</f>
        <v>12969000</v>
      </c>
      <c r="P19" s="181">
        <v>225</v>
      </c>
      <c r="Q19" s="180">
        <f>P19*E19</f>
        <v>29475000</v>
      </c>
    </row>
    <row r="20" spans="1:17" ht="15" customHeight="1">
      <c r="A20" s="79"/>
      <c r="B20" s="16"/>
      <c r="C20" s="14"/>
      <c r="D20" s="183">
        <v>3</v>
      </c>
      <c r="E20" s="180" t="e">
        <f>$E$16</f>
        <v>#VALUE!</v>
      </c>
      <c r="F20" s="181">
        <f>12.91*2</f>
        <v>25.82</v>
      </c>
      <c r="G20" s="180" t="e">
        <f>F20*$E20*'He so chung'!D$12</f>
        <v>#VALUE!</v>
      </c>
      <c r="H20" s="181">
        <f>28.25*2</f>
        <v>56.5</v>
      </c>
      <c r="I20" s="180" t="e">
        <f>H20*$E20*'He so chung'!$D$12</f>
        <v>#VALUE!</v>
      </c>
      <c r="J20" s="181">
        <f>33.44*2</f>
        <v>66.88</v>
      </c>
      <c r="K20" s="180" t="e">
        <f>J20*$E20*'He so chung'!$D$12</f>
        <v>#VALUE!</v>
      </c>
      <c r="L20" s="181">
        <f>43.2*2</f>
        <v>86.4</v>
      </c>
      <c r="M20" s="180" t="e">
        <f>L20*$E20*'He so chung'!$D$12</f>
        <v>#VALUE!</v>
      </c>
      <c r="N20" s="181">
        <f>118.8*2</f>
        <v>237.6</v>
      </c>
      <c r="O20" s="180" t="e">
        <f>N20*$E20*'He so chung'!$D$12</f>
        <v>#VALUE!</v>
      </c>
      <c r="P20" s="181">
        <f>270*2</f>
        <v>540</v>
      </c>
      <c r="Q20" s="180" t="e">
        <f>P20*$E20*'He so chung'!$D$12</f>
        <v>#VALUE!</v>
      </c>
    </row>
    <row r="21" spans="1:17" ht="15" customHeight="1">
      <c r="A21" s="79"/>
      <c r="B21" s="16"/>
      <c r="C21" s="14"/>
      <c r="D21" s="183"/>
      <c r="E21" s="180">
        <f>$E$7</f>
        <v>131000</v>
      </c>
      <c r="F21" s="181">
        <v>12.91</v>
      </c>
      <c r="G21" s="180">
        <f>F21*E21</f>
        <v>1691210</v>
      </c>
      <c r="H21" s="181">
        <v>28.25</v>
      </c>
      <c r="I21" s="180">
        <f>H21*E21</f>
        <v>3700750</v>
      </c>
      <c r="J21" s="181">
        <v>33.44</v>
      </c>
      <c r="K21" s="180">
        <f>J21*E21</f>
        <v>4380640</v>
      </c>
      <c r="L21" s="181">
        <v>43.2</v>
      </c>
      <c r="M21" s="180">
        <f>L21*E21</f>
        <v>5659200</v>
      </c>
      <c r="N21" s="181">
        <v>118.8</v>
      </c>
      <c r="O21" s="180">
        <f>N21*E21</f>
        <v>15562800</v>
      </c>
      <c r="P21" s="181">
        <v>270</v>
      </c>
      <c r="Q21" s="180">
        <f>P21*E21</f>
        <v>35370000</v>
      </c>
    </row>
    <row r="22" spans="1:17" ht="15" customHeight="1">
      <c r="A22" s="79"/>
      <c r="B22" s="16"/>
      <c r="C22" s="14"/>
      <c r="D22" s="183">
        <v>4</v>
      </c>
      <c r="E22" s="180" t="e">
        <f>$E$16</f>
        <v>#VALUE!</v>
      </c>
      <c r="F22" s="181">
        <f>14.67*2</f>
        <v>29.34</v>
      </c>
      <c r="G22" s="180" t="e">
        <f>F22*$E22*'He so chung'!D$12</f>
        <v>#VALUE!</v>
      </c>
      <c r="H22" s="181">
        <f>33.9*2</f>
        <v>67.8</v>
      </c>
      <c r="I22" s="180" t="e">
        <f>H22*$E22*'He so chung'!$D$12</f>
        <v>#VALUE!</v>
      </c>
      <c r="J22" s="181">
        <f>52.3*2</f>
        <v>104.6</v>
      </c>
      <c r="K22" s="180" t="e">
        <f>J22*$E22*'He so chung'!$D$12</f>
        <v>#VALUE!</v>
      </c>
      <c r="L22" s="181">
        <f>58.32*2</f>
        <v>116.64</v>
      </c>
      <c r="M22" s="180" t="e">
        <f>L22*$E22*'He so chung'!$D$12</f>
        <v>#VALUE!</v>
      </c>
      <c r="N22" s="181">
        <f>142.56*2</f>
        <v>285.12</v>
      </c>
      <c r="O22" s="180" t="e">
        <f>N22*$E22*'He so chung'!$D$12</f>
        <v>#VALUE!</v>
      </c>
      <c r="P22" s="181">
        <f>324*2</f>
        <v>648</v>
      </c>
      <c r="Q22" s="180" t="e">
        <f>P22*$E22*'He so chung'!$D$12</f>
        <v>#VALUE!</v>
      </c>
    </row>
    <row r="23" spans="1:17" ht="15" customHeight="1">
      <c r="A23" s="79"/>
      <c r="B23" s="16"/>
      <c r="C23" s="14"/>
      <c r="D23" s="183"/>
      <c r="E23" s="180">
        <f>$E$7</f>
        <v>131000</v>
      </c>
      <c r="F23" s="181">
        <v>14.67</v>
      </c>
      <c r="G23" s="180">
        <f>F23*E23</f>
        <v>1921770</v>
      </c>
      <c r="H23" s="181">
        <v>33.9</v>
      </c>
      <c r="I23" s="180">
        <f>H23*E23</f>
        <v>4440900</v>
      </c>
      <c r="J23" s="181">
        <v>52.3</v>
      </c>
      <c r="K23" s="180">
        <f>J23*E23</f>
        <v>6851300</v>
      </c>
      <c r="L23" s="181">
        <v>58.32</v>
      </c>
      <c r="M23" s="180">
        <f>L23*E23</f>
        <v>7639920</v>
      </c>
      <c r="N23" s="181">
        <v>142.56</v>
      </c>
      <c r="O23" s="180">
        <f>N23*E23</f>
        <v>18675360</v>
      </c>
      <c r="P23" s="181">
        <v>324</v>
      </c>
      <c r="Q23" s="180">
        <f>P23*E23</f>
        <v>42444000</v>
      </c>
    </row>
    <row r="24" spans="1:17" ht="15" customHeight="1">
      <c r="A24" s="79"/>
      <c r="B24" s="16"/>
      <c r="C24" s="14"/>
      <c r="D24" s="183">
        <v>5</v>
      </c>
      <c r="E24" s="180" t="e">
        <f>$E$16</f>
        <v>#VALUE!</v>
      </c>
      <c r="F24" s="181"/>
      <c r="G24" s="180"/>
      <c r="H24" s="181">
        <f>40.68*2</f>
        <v>81.36</v>
      </c>
      <c r="I24" s="180" t="e">
        <f>H24*$E24*'He so chung'!$D$12</f>
        <v>#VALUE!</v>
      </c>
      <c r="J24" s="181">
        <f>70.61*2</f>
        <v>141.22</v>
      </c>
      <c r="K24" s="180" t="e">
        <f>J24*$E24*'He so chung'!$D$12</f>
        <v>#VALUE!</v>
      </c>
      <c r="L24" s="181">
        <f>78.73*2</f>
        <v>157.46</v>
      </c>
      <c r="M24" s="180" t="e">
        <f>L24*$E24*'He so chung'!$D$12</f>
        <v>#VALUE!</v>
      </c>
      <c r="N24" s="181"/>
      <c r="O24" s="180"/>
      <c r="P24" s="181"/>
      <c r="Q24" s="180"/>
    </row>
    <row r="25" spans="1:17" ht="15" customHeight="1">
      <c r="A25" s="79"/>
      <c r="B25" s="16"/>
      <c r="C25" s="14"/>
      <c r="D25" s="183"/>
      <c r="E25" s="180">
        <f>$E$7</f>
        <v>131000</v>
      </c>
      <c r="F25" s="181"/>
      <c r="G25" s="180"/>
      <c r="H25" s="181">
        <v>40.68</v>
      </c>
      <c r="I25" s="180">
        <f>H25*E25</f>
        <v>5329080</v>
      </c>
      <c r="J25" s="181">
        <v>70.61</v>
      </c>
      <c r="K25" s="180">
        <f>J25*E25</f>
        <v>9249910</v>
      </c>
      <c r="L25" s="181">
        <v>78.73</v>
      </c>
      <c r="M25" s="180">
        <f>E25*L25</f>
        <v>10313630</v>
      </c>
      <c r="N25" s="181"/>
      <c r="O25" s="180"/>
      <c r="P25" s="181"/>
      <c r="Q25" s="180"/>
    </row>
    <row r="26" spans="1:17" ht="15" customHeight="1">
      <c r="A26" s="79"/>
      <c r="B26" s="16"/>
      <c r="C26" s="16"/>
      <c r="D26" s="183"/>
      <c r="E26" s="180"/>
      <c r="F26" s="187"/>
      <c r="G26" s="180"/>
      <c r="H26" s="187"/>
      <c r="I26" s="180"/>
      <c r="J26" s="187"/>
      <c r="K26" s="180"/>
      <c r="L26" s="192"/>
      <c r="M26" s="180"/>
      <c r="N26" s="187"/>
      <c r="O26" s="180"/>
      <c r="P26" s="187"/>
      <c r="Q26" s="188"/>
    </row>
    <row r="27" spans="1:17" ht="15" customHeight="1">
      <c r="A27" s="79"/>
      <c r="B27" s="16"/>
      <c r="C27" s="14"/>
      <c r="D27" s="183"/>
      <c r="E27" s="180"/>
      <c r="F27" s="192"/>
      <c r="G27" s="180"/>
      <c r="H27" s="187"/>
      <c r="I27" s="180"/>
      <c r="J27" s="187"/>
      <c r="K27" s="180"/>
      <c r="L27" s="192"/>
      <c r="M27" s="180"/>
      <c r="N27" s="187"/>
      <c r="O27" s="180"/>
      <c r="P27" s="187"/>
      <c r="Q27" s="188"/>
    </row>
    <row r="28" spans="1:17" ht="15" customHeight="1">
      <c r="A28" s="35"/>
      <c r="B28" s="35"/>
      <c r="C28" s="35"/>
      <c r="D28" s="193"/>
      <c r="E28" s="194"/>
      <c r="F28" s="195"/>
      <c r="G28" s="194"/>
      <c r="H28" s="196"/>
      <c r="I28" s="194"/>
      <c r="J28" s="195"/>
      <c r="K28" s="194"/>
      <c r="L28" s="195"/>
      <c r="M28" s="194"/>
      <c r="N28" s="195"/>
      <c r="O28" s="194"/>
      <c r="P28" s="195"/>
      <c r="Q28" s="194"/>
    </row>
    <row r="29" spans="1:17" ht="15" customHeight="1">
      <c r="A29" s="115" t="s">
        <v>370</v>
      </c>
      <c r="B29" s="127" t="s">
        <v>425</v>
      </c>
      <c r="C29" s="14" t="s">
        <v>409</v>
      </c>
      <c r="D29" s="183">
        <v>1</v>
      </c>
      <c r="E29" s="180" t="e">
        <f>(LUONGNGAY!K18*2+LUONGNGAY!K20*2+LUONGNGAY!K24)/5</f>
        <v>#VALUE!</v>
      </c>
      <c r="F29" s="181">
        <f>5.96*5</f>
        <v>29.8</v>
      </c>
      <c r="G29" s="180" t="e">
        <f>F29*$E29*'He so chung'!D$12</f>
        <v>#VALUE!</v>
      </c>
      <c r="H29" s="181">
        <f>7.75*5</f>
        <v>38.75</v>
      </c>
      <c r="I29" s="180" t="e">
        <f>H29*$E29*'He so chung'!$D$12</f>
        <v>#VALUE!</v>
      </c>
      <c r="J29" s="181">
        <f>12.35*5</f>
        <v>61.75</v>
      </c>
      <c r="K29" s="180" t="e">
        <f>J29*$E29*'He so chung'!$D$12</f>
        <v>#VALUE!</v>
      </c>
      <c r="L29" s="181">
        <f>23.75*5</f>
        <v>118.75</v>
      </c>
      <c r="M29" s="180" t="e">
        <f>L29*$E29*'He so chung'!$D$12</f>
        <v>#VALUE!</v>
      </c>
      <c r="N29" s="181">
        <f>76.98*5</f>
        <v>384.90000000000003</v>
      </c>
      <c r="O29" s="180" t="e">
        <f>N29*$E29*'He so chung'!$D$12</f>
        <v>#VALUE!</v>
      </c>
      <c r="P29" s="181">
        <f>139.95*5</f>
        <v>699.75</v>
      </c>
      <c r="Q29" s="180" t="e">
        <f>P29*$E29*'He so chung'!$D$12</f>
        <v>#VALUE!</v>
      </c>
    </row>
    <row r="30" spans="1:17" ht="15" customHeight="1">
      <c r="A30" s="79"/>
      <c r="B30" s="16" t="s">
        <v>416</v>
      </c>
      <c r="C30" s="14"/>
      <c r="D30" s="183"/>
      <c r="E30" s="180">
        <f>$E$7</f>
        <v>131000</v>
      </c>
      <c r="F30" s="181">
        <v>2.98</v>
      </c>
      <c r="G30" s="180">
        <f>F30*E30</f>
        <v>390380</v>
      </c>
      <c r="H30" s="181">
        <v>3.72</v>
      </c>
      <c r="I30" s="180">
        <f>H30*E30</f>
        <v>487320</v>
      </c>
      <c r="J30" s="181">
        <v>4.9400000000000004</v>
      </c>
      <c r="K30" s="180">
        <f>J30*E30</f>
        <v>647140</v>
      </c>
      <c r="L30" s="181">
        <v>9.5</v>
      </c>
      <c r="M30" s="180">
        <f>L30*E30</f>
        <v>1244500</v>
      </c>
      <c r="N30" s="181">
        <v>30.8</v>
      </c>
      <c r="O30" s="180">
        <f>N30*E30</f>
        <v>4034800</v>
      </c>
      <c r="P30" s="181">
        <v>56</v>
      </c>
      <c r="Q30" s="180">
        <f>P30*E30</f>
        <v>7336000</v>
      </c>
    </row>
    <row r="31" spans="1:17" ht="15" customHeight="1">
      <c r="A31" s="79"/>
      <c r="B31" s="16"/>
      <c r="C31" s="14"/>
      <c r="D31" s="183">
        <v>2</v>
      </c>
      <c r="E31" s="180" t="e">
        <f>$E$29</f>
        <v>#VALUE!</v>
      </c>
      <c r="F31" s="181">
        <f>7.16*5</f>
        <v>35.799999999999997</v>
      </c>
      <c r="G31" s="180" t="e">
        <f>F31*$E31*'He so chung'!D$12</f>
        <v>#VALUE!</v>
      </c>
      <c r="H31" s="181">
        <f>9.3*5</f>
        <v>46.5</v>
      </c>
      <c r="I31" s="180" t="e">
        <f>H31*$E31*'He so chung'!$D$12</f>
        <v>#VALUE!</v>
      </c>
      <c r="J31" s="181">
        <f>14.81*5</f>
        <v>74.05</v>
      </c>
      <c r="K31" s="180" t="e">
        <f>J31*$E31*'He so chung'!$D$12</f>
        <v>#VALUE!</v>
      </c>
      <c r="L31" s="181">
        <f>27.99*5</f>
        <v>139.94999999999999</v>
      </c>
      <c r="M31" s="180" t="e">
        <f>L31*$E31*'He so chung'!$D$12</f>
        <v>#VALUE!</v>
      </c>
      <c r="N31" s="181">
        <f>92.37*5</f>
        <v>461.85</v>
      </c>
      <c r="O31" s="180" t="e">
        <f>N31*$E31*'He so chung'!$D$12</f>
        <v>#VALUE!</v>
      </c>
      <c r="P31" s="181">
        <f>167.94*5</f>
        <v>839.7</v>
      </c>
      <c r="Q31" s="180" t="e">
        <f>P31*$E31*'He so chung'!$D$12</f>
        <v>#VALUE!</v>
      </c>
    </row>
    <row r="32" spans="1:17" ht="15" customHeight="1">
      <c r="A32" s="79"/>
      <c r="B32" s="16"/>
      <c r="C32" s="14"/>
      <c r="D32" s="183"/>
      <c r="E32" s="180">
        <f>$E$7</f>
        <v>131000</v>
      </c>
      <c r="F32" s="181">
        <v>3.57</v>
      </c>
      <c r="G32" s="180">
        <f>F32*E32</f>
        <v>467670</v>
      </c>
      <c r="H32" s="181">
        <v>4.6500000000000004</v>
      </c>
      <c r="I32" s="180">
        <f>H32*E32</f>
        <v>609150</v>
      </c>
      <c r="J32" s="181">
        <v>5.93</v>
      </c>
      <c r="K32" s="180">
        <f>J32*E32</f>
        <v>776830</v>
      </c>
      <c r="L32" s="181">
        <v>11.2</v>
      </c>
      <c r="M32" s="180">
        <f>L32*E32</f>
        <v>1467200</v>
      </c>
      <c r="N32" s="181">
        <v>36.96</v>
      </c>
      <c r="O32" s="180">
        <f>N32*E32</f>
        <v>4841760</v>
      </c>
      <c r="P32" s="181">
        <v>67.2</v>
      </c>
      <c r="Q32" s="180">
        <f>P32*E32</f>
        <v>8803200</v>
      </c>
    </row>
    <row r="33" spans="1:17" ht="15" customHeight="1">
      <c r="A33" s="79"/>
      <c r="B33" s="16"/>
      <c r="C33" s="14"/>
      <c r="D33" s="183">
        <v>3</v>
      </c>
      <c r="E33" s="180" t="e">
        <f>$E$29</f>
        <v>#VALUE!</v>
      </c>
      <c r="F33" s="181">
        <f>8.59*5</f>
        <v>42.95</v>
      </c>
      <c r="G33" s="180" t="e">
        <f>F33*$E33*'He so chung'!D$12</f>
        <v>#VALUE!</v>
      </c>
      <c r="H33" s="181">
        <f>11.16*5</f>
        <v>55.8</v>
      </c>
      <c r="I33" s="180" t="e">
        <f>H33*$E33*'He so chung'!$D$12</f>
        <v>#VALUE!</v>
      </c>
      <c r="J33" s="181">
        <f>17.78*5</f>
        <v>88.9</v>
      </c>
      <c r="K33" s="180" t="e">
        <f>J33*$E33*'He so chung'!$D$12</f>
        <v>#VALUE!</v>
      </c>
      <c r="L33" s="181">
        <f>33.08*5</f>
        <v>165.39999999999998</v>
      </c>
      <c r="M33" s="180" t="e">
        <f>L33*$E33*'He so chung'!$D$12</f>
        <v>#VALUE!</v>
      </c>
      <c r="N33" s="181">
        <f>110.84*5</f>
        <v>554.20000000000005</v>
      </c>
      <c r="O33" s="180" t="e">
        <f>N33*$E33*'He so chung'!$D$12</f>
        <v>#VALUE!</v>
      </c>
      <c r="P33" s="181">
        <f>201.53*5</f>
        <v>1007.65</v>
      </c>
      <c r="Q33" s="180" t="e">
        <f>P33*$E33*'He so chung'!$D$12</f>
        <v>#VALUE!</v>
      </c>
    </row>
    <row r="34" spans="1:17" ht="15" customHeight="1">
      <c r="A34" s="79"/>
      <c r="B34" s="16"/>
      <c r="C34" s="14"/>
      <c r="D34" s="197"/>
      <c r="E34" s="180">
        <f>$E$7</f>
        <v>131000</v>
      </c>
      <c r="F34" s="181">
        <v>4.29</v>
      </c>
      <c r="G34" s="180">
        <f>F34*E34</f>
        <v>561990</v>
      </c>
      <c r="H34" s="181">
        <v>5.58</v>
      </c>
      <c r="I34" s="180">
        <f>H34*E34</f>
        <v>730980</v>
      </c>
      <c r="J34" s="181">
        <v>7.12</v>
      </c>
      <c r="K34" s="180">
        <f>J34*E34</f>
        <v>932720</v>
      </c>
      <c r="L34" s="181">
        <v>13.23</v>
      </c>
      <c r="M34" s="180">
        <f>L34*E34</f>
        <v>1733130</v>
      </c>
      <c r="N34" s="181">
        <v>44.35</v>
      </c>
      <c r="O34" s="180">
        <f>N34*E34</f>
        <v>5809850</v>
      </c>
      <c r="P34" s="181">
        <v>80.64</v>
      </c>
      <c r="Q34" s="180">
        <f>P34*E34</f>
        <v>10563840</v>
      </c>
    </row>
    <row r="35" spans="1:17" ht="15" customHeight="1">
      <c r="A35" s="79"/>
      <c r="B35" s="16"/>
      <c r="C35" s="14"/>
      <c r="D35" s="183">
        <v>4</v>
      </c>
      <c r="E35" s="180" t="e">
        <f>$E$29</f>
        <v>#VALUE!</v>
      </c>
      <c r="F35" s="181">
        <f>10.31*5</f>
        <v>51.550000000000004</v>
      </c>
      <c r="G35" s="180" t="e">
        <f>F35*$E35*'He so chung'!D$12</f>
        <v>#VALUE!</v>
      </c>
      <c r="H35" s="181">
        <f>13.39*5</f>
        <v>66.95</v>
      </c>
      <c r="I35" s="180" t="e">
        <f>H35*$E35*'He so chung'!$D$12</f>
        <v>#VALUE!</v>
      </c>
      <c r="J35" s="181">
        <f>22.76*5</f>
        <v>113.80000000000001</v>
      </c>
      <c r="K35" s="180" t="e">
        <f>J35*$E35*'He so chung'!$D$12</f>
        <v>#VALUE!</v>
      </c>
      <c r="L35" s="181">
        <f>43*5</f>
        <v>215</v>
      </c>
      <c r="M35" s="180" t="e">
        <f>L35*$E35*'He so chung'!$D$12</f>
        <v>#VALUE!</v>
      </c>
      <c r="N35" s="181">
        <f>133.01*5</f>
        <v>665.05</v>
      </c>
      <c r="O35" s="180" t="e">
        <f>N35*$E35*'He so chung'!$D$12</f>
        <v>#VALUE!</v>
      </c>
      <c r="P35" s="181">
        <f>241.83*5</f>
        <v>1209.1500000000001</v>
      </c>
      <c r="Q35" s="180" t="e">
        <f>P35*$E35*'He so chung'!$D$12</f>
        <v>#VALUE!</v>
      </c>
    </row>
    <row r="36" spans="1:17" ht="15" customHeight="1">
      <c r="A36" s="79"/>
      <c r="B36" s="16"/>
      <c r="C36" s="14"/>
      <c r="D36" s="197"/>
      <c r="E36" s="180">
        <f>$E$7</f>
        <v>131000</v>
      </c>
      <c r="F36" s="181">
        <v>5.15</v>
      </c>
      <c r="G36" s="180">
        <f>F36*E36</f>
        <v>674650</v>
      </c>
      <c r="H36" s="181">
        <v>6.7</v>
      </c>
      <c r="I36" s="180">
        <f>H36*E36</f>
        <v>877700</v>
      </c>
      <c r="J36" s="181">
        <v>11.39</v>
      </c>
      <c r="K36" s="180">
        <f>J36*E36</f>
        <v>1492090</v>
      </c>
      <c r="L36" s="181">
        <v>21.5</v>
      </c>
      <c r="M36" s="180">
        <f>L36*E36</f>
        <v>2816500</v>
      </c>
      <c r="N36" s="181">
        <v>53.22</v>
      </c>
      <c r="O36" s="180">
        <f>N36*E36</f>
        <v>6971820</v>
      </c>
      <c r="P36" s="181">
        <v>96.77</v>
      </c>
      <c r="Q36" s="180">
        <f>P36*E36</f>
        <v>12676870</v>
      </c>
    </row>
    <row r="37" spans="1:17" ht="15" customHeight="1">
      <c r="A37" s="79"/>
      <c r="B37" s="16"/>
      <c r="C37" s="14"/>
      <c r="D37" s="183">
        <v>5</v>
      </c>
      <c r="E37" s="180" t="e">
        <f>$E$29</f>
        <v>#VALUE!</v>
      </c>
      <c r="F37" s="181"/>
      <c r="G37" s="180"/>
      <c r="H37" s="181">
        <f>16.07*5</f>
        <v>80.349999999999994</v>
      </c>
      <c r="I37" s="180" t="e">
        <f>H37*$E37*'He so chung'!$D$12</f>
        <v>#VALUE!</v>
      </c>
      <c r="J37" s="181">
        <f>27.32*5</f>
        <v>136.6</v>
      </c>
      <c r="K37" s="180" t="e">
        <f>J37*$E37*'He so chung'!$D$12</f>
        <v>#VALUE!</v>
      </c>
      <c r="L37" s="181">
        <f>55.9*5</f>
        <v>279.5</v>
      </c>
      <c r="M37" s="180" t="e">
        <f>L37*$E37*'He so chung'!$D$12</f>
        <v>#VALUE!</v>
      </c>
      <c r="N37" s="181"/>
      <c r="O37" s="180"/>
      <c r="P37" s="181"/>
      <c r="Q37" s="180"/>
    </row>
    <row r="38" spans="1:17" ht="15" customHeight="1">
      <c r="A38" s="79"/>
      <c r="B38" s="16"/>
      <c r="C38" s="14"/>
      <c r="D38" s="197"/>
      <c r="E38" s="180">
        <f>$E$7</f>
        <v>131000</v>
      </c>
      <c r="F38" s="181"/>
      <c r="G38" s="180"/>
      <c r="H38" s="181">
        <v>8.0399999999999991</v>
      </c>
      <c r="I38" s="180">
        <f>H38*E38</f>
        <v>1053240</v>
      </c>
      <c r="J38" s="181">
        <v>13.66</v>
      </c>
      <c r="K38" s="180">
        <f>J38*E38</f>
        <v>1789460</v>
      </c>
      <c r="L38" s="181">
        <v>27.95</v>
      </c>
      <c r="M38" s="180">
        <f>E38*L38</f>
        <v>3661450</v>
      </c>
      <c r="N38" s="181"/>
      <c r="O38" s="180"/>
      <c r="P38" s="181"/>
      <c r="Q38" s="180"/>
    </row>
    <row r="39" spans="1:17" ht="15" customHeight="1">
      <c r="A39" s="79"/>
      <c r="B39" s="16"/>
      <c r="C39" s="14"/>
      <c r="D39" s="183"/>
      <c r="E39" s="180"/>
      <c r="F39" s="187"/>
      <c r="G39" s="180"/>
      <c r="H39" s="187"/>
      <c r="I39" s="180"/>
      <c r="J39" s="187"/>
      <c r="K39" s="180"/>
      <c r="L39" s="187"/>
      <c r="M39" s="180"/>
      <c r="N39" s="187"/>
      <c r="O39" s="180"/>
      <c r="P39" s="187"/>
      <c r="Q39" s="188"/>
    </row>
    <row r="40" spans="1:17" ht="15" customHeight="1">
      <c r="A40" s="79"/>
      <c r="B40" s="16"/>
      <c r="C40" s="14"/>
      <c r="D40" s="183"/>
      <c r="E40" s="180"/>
      <c r="F40" s="187"/>
      <c r="G40" s="180"/>
      <c r="H40" s="187"/>
      <c r="I40" s="180"/>
      <c r="J40" s="187"/>
      <c r="K40" s="180"/>
      <c r="L40" s="187"/>
      <c r="M40" s="180"/>
      <c r="N40" s="187"/>
      <c r="O40" s="180"/>
      <c r="P40" s="187"/>
      <c r="Q40" s="188"/>
    </row>
    <row r="41" spans="1:17" ht="15" customHeight="1">
      <c r="A41" s="120"/>
      <c r="B41" s="120"/>
      <c r="C41" s="124"/>
      <c r="D41" s="198"/>
      <c r="E41" s="190"/>
      <c r="F41" s="191"/>
      <c r="G41" s="190"/>
      <c r="H41" s="191"/>
      <c r="I41" s="190"/>
      <c r="J41" s="191"/>
      <c r="K41" s="190"/>
      <c r="L41" s="191"/>
      <c r="M41" s="190"/>
      <c r="N41" s="191"/>
      <c r="O41" s="190"/>
      <c r="P41" s="191"/>
      <c r="Q41" s="190"/>
    </row>
    <row r="42" spans="1:17" ht="17.25" customHeight="1">
      <c r="A42" s="114" t="s">
        <v>300</v>
      </c>
      <c r="B42" s="125" t="s">
        <v>426</v>
      </c>
      <c r="C42" s="22" t="s">
        <v>409</v>
      </c>
      <c r="D42" s="199">
        <v>1</v>
      </c>
      <c r="E42" s="200" t="e">
        <f>LUONGNGAY!K20</f>
        <v>#VALUE!</v>
      </c>
      <c r="F42" s="201">
        <v>0.9</v>
      </c>
      <c r="G42" s="180" t="e">
        <f>F42*$E42*'He so chung'!D$12</f>
        <v>#VALUE!</v>
      </c>
      <c r="H42" s="201">
        <v>2.27</v>
      </c>
      <c r="I42" s="180" t="e">
        <f>H42*$E42*'He so chung'!$D$12</f>
        <v>#VALUE!</v>
      </c>
      <c r="J42" s="201">
        <v>5.73</v>
      </c>
      <c r="K42" s="180" t="e">
        <f>J42*$E42*'He so chung'!$D$12</f>
        <v>#VALUE!</v>
      </c>
      <c r="L42" s="201">
        <v>9.73</v>
      </c>
      <c r="M42" s="180" t="e">
        <f>L42*$E42*'He so chung'!$D$12</f>
        <v>#VALUE!</v>
      </c>
      <c r="N42" s="201">
        <v>26.29</v>
      </c>
      <c r="O42" s="180" t="e">
        <f>N42*$E42*'He so chung'!$D$12</f>
        <v>#VALUE!</v>
      </c>
      <c r="P42" s="201">
        <v>59.74</v>
      </c>
      <c r="Q42" s="180" t="e">
        <f>P42*$E42*'He so chung'!$D$12</f>
        <v>#VALUE!</v>
      </c>
    </row>
    <row r="43" spans="1:17" ht="17.25" customHeight="1">
      <c r="A43" s="79"/>
      <c r="B43" s="16" t="s">
        <v>427</v>
      </c>
      <c r="C43" s="14"/>
      <c r="D43" s="183"/>
      <c r="E43" s="180">
        <f>$E$7</f>
        <v>131000</v>
      </c>
      <c r="F43" s="181">
        <v>0.59</v>
      </c>
      <c r="G43" s="180">
        <f>F43*E43</f>
        <v>77290</v>
      </c>
      <c r="H43" s="181">
        <v>1.48</v>
      </c>
      <c r="I43" s="180">
        <f>H43*E43</f>
        <v>193880</v>
      </c>
      <c r="J43" s="181">
        <v>2.2999999999999998</v>
      </c>
      <c r="K43" s="180">
        <f>J43*E43</f>
        <v>301300</v>
      </c>
      <c r="L43" s="181">
        <v>3.89</v>
      </c>
      <c r="M43" s="180">
        <f>L43*E43</f>
        <v>509590</v>
      </c>
      <c r="N43" s="181">
        <v>10.52</v>
      </c>
      <c r="O43" s="180">
        <f>N43*E43</f>
        <v>1378120</v>
      </c>
      <c r="P43" s="181">
        <v>23.91</v>
      </c>
      <c r="Q43" s="180">
        <f>P43*E43</f>
        <v>3132210</v>
      </c>
    </row>
    <row r="44" spans="1:17" ht="17.25" customHeight="1">
      <c r="A44" s="79"/>
      <c r="B44" s="16"/>
      <c r="C44" s="14"/>
      <c r="D44" s="183">
        <v>2</v>
      </c>
      <c r="E44" s="180" t="e">
        <f>$E$42</f>
        <v>#VALUE!</v>
      </c>
      <c r="F44" s="181">
        <v>1.1000000000000001</v>
      </c>
      <c r="G44" s="180" t="e">
        <f>F44*$E44*'He so chung'!D$12</f>
        <v>#VALUE!</v>
      </c>
      <c r="H44" s="181">
        <v>2.84</v>
      </c>
      <c r="I44" s="180" t="e">
        <f>H44*$E44*'He so chung'!$D$12</f>
        <v>#VALUE!</v>
      </c>
      <c r="J44" s="181">
        <v>6.89</v>
      </c>
      <c r="K44" s="180" t="e">
        <f>J44*$E44*'He so chung'!$D$12</f>
        <v>#VALUE!</v>
      </c>
      <c r="L44" s="181">
        <v>11.47</v>
      </c>
      <c r="M44" s="180" t="e">
        <f>L44*$E44*'He so chung'!$D$12</f>
        <v>#VALUE!</v>
      </c>
      <c r="N44" s="181">
        <v>31.55</v>
      </c>
      <c r="O44" s="180" t="e">
        <f>N44*$E44*'He so chung'!$D$12</f>
        <v>#VALUE!</v>
      </c>
      <c r="P44" s="181">
        <v>71.69</v>
      </c>
      <c r="Q44" s="180" t="e">
        <f>P44*$E44*'He so chung'!$D$12</f>
        <v>#VALUE!</v>
      </c>
    </row>
    <row r="45" spans="1:17" ht="17.25" customHeight="1">
      <c r="A45" s="79"/>
      <c r="B45" s="16"/>
      <c r="C45" s="14"/>
      <c r="D45" s="183"/>
      <c r="E45" s="180">
        <f>$E$7</f>
        <v>131000</v>
      </c>
      <c r="F45" s="181">
        <v>0.71</v>
      </c>
      <c r="G45" s="180">
        <f>F45*E45</f>
        <v>93010</v>
      </c>
      <c r="H45" s="181">
        <v>1.85</v>
      </c>
      <c r="I45" s="180">
        <f>H45*E45</f>
        <v>242350</v>
      </c>
      <c r="J45" s="181">
        <v>2.75</v>
      </c>
      <c r="K45" s="180">
        <f>J45*E45</f>
        <v>360250</v>
      </c>
      <c r="L45" s="181">
        <v>4.59</v>
      </c>
      <c r="M45" s="180">
        <f>L45*E45</f>
        <v>601290</v>
      </c>
      <c r="N45" s="181">
        <v>12.63</v>
      </c>
      <c r="O45" s="180">
        <f>N45*E45</f>
        <v>1654530</v>
      </c>
      <c r="P45" s="181">
        <v>28.69</v>
      </c>
      <c r="Q45" s="180">
        <f>P45*E45</f>
        <v>3758390</v>
      </c>
    </row>
    <row r="46" spans="1:17" ht="17.25" customHeight="1">
      <c r="A46" s="79"/>
      <c r="B46" s="16"/>
      <c r="C46" s="14"/>
      <c r="D46" s="183">
        <v>3</v>
      </c>
      <c r="E46" s="180" t="e">
        <f>$E$42</f>
        <v>#VALUE!</v>
      </c>
      <c r="F46" s="181">
        <v>1.35</v>
      </c>
      <c r="G46" s="180" t="e">
        <f>F46*$E46*'He so chung'!D$12</f>
        <v>#VALUE!</v>
      </c>
      <c r="H46" s="181">
        <v>3.85</v>
      </c>
      <c r="I46" s="180" t="e">
        <f>H46*$E46*'He so chung'!$D$12</f>
        <v>#VALUE!</v>
      </c>
      <c r="J46" s="181">
        <v>8.26</v>
      </c>
      <c r="K46" s="180" t="e">
        <f>J46*$E46*'He so chung'!$D$12</f>
        <v>#VALUE!</v>
      </c>
      <c r="L46" s="181">
        <v>13.55</v>
      </c>
      <c r="M46" s="180" t="e">
        <f>L46*$E46*'He so chung'!$D$12</f>
        <v>#VALUE!</v>
      </c>
      <c r="N46" s="181">
        <v>37.85</v>
      </c>
      <c r="O46" s="180" t="e">
        <f>N46*$E46*'He so chung'!$D$12</f>
        <v>#VALUE!</v>
      </c>
      <c r="P46" s="181">
        <v>86.03</v>
      </c>
      <c r="Q46" s="180" t="e">
        <f>P46*$E46*'He so chung'!$D$12</f>
        <v>#VALUE!</v>
      </c>
    </row>
    <row r="47" spans="1:17" ht="17.25" customHeight="1">
      <c r="A47" s="79"/>
      <c r="B47" s="16"/>
      <c r="C47" s="14"/>
      <c r="D47" s="197"/>
      <c r="E47" s="180">
        <f>$E$7</f>
        <v>131000</v>
      </c>
      <c r="F47" s="181">
        <v>0.88</v>
      </c>
      <c r="G47" s="180">
        <f>F47*E47</f>
        <v>115280</v>
      </c>
      <c r="H47" s="181">
        <v>2.5</v>
      </c>
      <c r="I47" s="180">
        <f>H47*E47</f>
        <v>327500</v>
      </c>
      <c r="J47" s="181">
        <v>3.3</v>
      </c>
      <c r="K47" s="180">
        <f>J47*E47</f>
        <v>432300</v>
      </c>
      <c r="L47" s="181">
        <v>5.42</v>
      </c>
      <c r="M47" s="180">
        <f>L47*E47</f>
        <v>710020</v>
      </c>
      <c r="N47" s="181">
        <v>15.15</v>
      </c>
      <c r="O47" s="180">
        <f>N47*E47</f>
        <v>1984650</v>
      </c>
      <c r="P47" s="181">
        <v>34.43</v>
      </c>
      <c r="Q47" s="180">
        <f>P47*E47</f>
        <v>4510330</v>
      </c>
    </row>
    <row r="48" spans="1:17" ht="17.25" customHeight="1">
      <c r="A48" s="79"/>
      <c r="B48" s="16"/>
      <c r="C48" s="14"/>
      <c r="D48" s="183">
        <v>4</v>
      </c>
      <c r="E48" s="180" t="e">
        <f>$E$42</f>
        <v>#VALUE!</v>
      </c>
      <c r="F48" s="181">
        <v>1.71</v>
      </c>
      <c r="G48" s="180" t="e">
        <f>F48*$E48*'He so chung'!D$12</f>
        <v>#VALUE!</v>
      </c>
      <c r="H48" s="181">
        <v>5.22</v>
      </c>
      <c r="I48" s="180" t="e">
        <f>H48*$E48*'He so chung'!$D$12</f>
        <v>#VALUE!</v>
      </c>
      <c r="J48" s="181">
        <v>12.47</v>
      </c>
      <c r="K48" s="180" t="e">
        <f>J48*$E48*'He so chung'!$D$12</f>
        <v>#VALUE!</v>
      </c>
      <c r="L48" s="181">
        <v>20.77</v>
      </c>
      <c r="M48" s="180" t="e">
        <f>L48*$E48*'He so chung'!$D$12</f>
        <v>#VALUE!</v>
      </c>
      <c r="N48" s="181">
        <v>45.42</v>
      </c>
      <c r="O48" s="180" t="e">
        <f>N48*$E48*'He so chung'!$D$12</f>
        <v>#VALUE!</v>
      </c>
      <c r="P48" s="181">
        <v>103.23</v>
      </c>
      <c r="Q48" s="180" t="e">
        <f>P48*$E48*'He so chung'!$D$12</f>
        <v>#VALUE!</v>
      </c>
    </row>
    <row r="49" spans="1:17" ht="17.25" customHeight="1">
      <c r="A49" s="79"/>
      <c r="B49" s="16"/>
      <c r="C49" s="14"/>
      <c r="D49" s="197"/>
      <c r="E49" s="180">
        <f>$E$7</f>
        <v>131000</v>
      </c>
      <c r="F49" s="181">
        <v>1.06</v>
      </c>
      <c r="G49" s="180">
        <f>F49*E49</f>
        <v>138860</v>
      </c>
      <c r="H49" s="181">
        <v>3.39</v>
      </c>
      <c r="I49" s="180">
        <f>H49*E49</f>
        <v>444090</v>
      </c>
      <c r="J49" s="181">
        <v>8.1</v>
      </c>
      <c r="K49" s="180">
        <f>J49*E49</f>
        <v>1061100</v>
      </c>
      <c r="L49" s="181">
        <v>13.5</v>
      </c>
      <c r="M49" s="180">
        <f>L49*E49</f>
        <v>1768500</v>
      </c>
      <c r="N49" s="181">
        <v>18.170000000000002</v>
      </c>
      <c r="O49" s="180">
        <f>N49*E49</f>
        <v>2380270</v>
      </c>
      <c r="P49" s="181">
        <v>41.31</v>
      </c>
      <c r="Q49" s="180">
        <f>P49*E49</f>
        <v>5411610</v>
      </c>
    </row>
    <row r="50" spans="1:17" ht="17.25" customHeight="1">
      <c r="A50" s="79"/>
      <c r="B50" s="16"/>
      <c r="C50" s="14"/>
      <c r="D50" s="183">
        <v>5</v>
      </c>
      <c r="E50" s="180" t="e">
        <f>$E$42</f>
        <v>#VALUE!</v>
      </c>
      <c r="F50" s="181"/>
      <c r="G50" s="180"/>
      <c r="H50" s="181">
        <v>6.59</v>
      </c>
      <c r="I50" s="180" t="e">
        <f>H50*$E50*'He so chung'!$D$12</f>
        <v>#VALUE!</v>
      </c>
      <c r="J50" s="181">
        <v>14.96</v>
      </c>
      <c r="K50" s="180" t="e">
        <f>J50*$E50*'He so chung'!$D$12</f>
        <v>#VALUE!</v>
      </c>
      <c r="L50" s="181">
        <v>33.24</v>
      </c>
      <c r="M50" s="180" t="e">
        <f>L50*$E50*'He so chung'!$D$12</f>
        <v>#VALUE!</v>
      </c>
      <c r="N50" s="181"/>
      <c r="O50" s="180"/>
      <c r="P50" s="181"/>
      <c r="Q50" s="180"/>
    </row>
    <row r="51" spans="1:17" ht="17.25" customHeight="1">
      <c r="A51" s="79"/>
      <c r="B51" s="16"/>
      <c r="C51" s="14"/>
      <c r="D51" s="197"/>
      <c r="E51" s="180">
        <f>$E$7</f>
        <v>131000</v>
      </c>
      <c r="F51" s="181"/>
      <c r="G51" s="180"/>
      <c r="H51" s="181">
        <v>4.28</v>
      </c>
      <c r="I51" s="180">
        <f>H51*E51</f>
        <v>560680</v>
      </c>
      <c r="J51" s="181">
        <v>9.7200000000000006</v>
      </c>
      <c r="K51" s="180">
        <f>J51*E51</f>
        <v>1273320</v>
      </c>
      <c r="L51" s="181">
        <v>21.6</v>
      </c>
      <c r="M51" s="180">
        <f>E51*L51</f>
        <v>2829600</v>
      </c>
      <c r="N51" s="181"/>
      <c r="O51" s="180"/>
      <c r="P51" s="181"/>
      <c r="Q51" s="180"/>
    </row>
    <row r="52" spans="1:17" ht="17.25" customHeight="1">
      <c r="A52" s="79"/>
      <c r="B52" s="16"/>
      <c r="C52" s="14"/>
      <c r="D52" s="183"/>
      <c r="E52" s="180"/>
      <c r="F52" s="181"/>
      <c r="G52" s="180"/>
      <c r="H52" s="181"/>
      <c r="I52" s="180"/>
      <c r="J52" s="181"/>
      <c r="K52" s="180"/>
      <c r="L52" s="181"/>
      <c r="M52" s="180"/>
      <c r="N52" s="181"/>
      <c r="O52" s="180"/>
      <c r="P52" s="181"/>
      <c r="Q52" s="180"/>
    </row>
    <row r="53" spans="1:17" ht="17.25" customHeight="1">
      <c r="A53" s="79"/>
      <c r="B53" s="16"/>
      <c r="C53" s="14"/>
      <c r="D53" s="183"/>
      <c r="E53" s="180"/>
      <c r="F53" s="181"/>
      <c r="G53" s="180"/>
      <c r="H53" s="181"/>
      <c r="I53" s="180"/>
      <c r="J53" s="181"/>
      <c r="K53" s="180"/>
      <c r="L53" s="181"/>
      <c r="M53" s="180"/>
      <c r="N53" s="181"/>
      <c r="O53" s="180"/>
      <c r="P53" s="181"/>
      <c r="Q53" s="180"/>
    </row>
    <row r="54" spans="1:17" ht="17.25" customHeight="1">
      <c r="A54" s="35"/>
      <c r="B54" s="35"/>
      <c r="C54" s="36"/>
      <c r="D54" s="195"/>
      <c r="E54" s="194"/>
      <c r="F54" s="196"/>
      <c r="G54" s="194"/>
      <c r="H54" s="196"/>
      <c r="I54" s="194"/>
      <c r="J54" s="196"/>
      <c r="K54" s="194"/>
      <c r="L54" s="196"/>
      <c r="M54" s="194"/>
      <c r="N54" s="196"/>
      <c r="O54" s="194"/>
      <c r="P54" s="196"/>
      <c r="Q54" s="194"/>
    </row>
    <row r="55" spans="1:17" ht="17.25" customHeight="1">
      <c r="A55" s="115" t="s">
        <v>373</v>
      </c>
      <c r="B55" s="127" t="s">
        <v>428</v>
      </c>
      <c r="C55" s="14" t="s">
        <v>409</v>
      </c>
      <c r="D55" s="183">
        <v>1</v>
      </c>
      <c r="E55" s="180" t="e">
        <f>LUONGNGAY!K20</f>
        <v>#VALUE!</v>
      </c>
      <c r="F55" s="181">
        <v>4.12</v>
      </c>
      <c r="G55" s="180" t="e">
        <f>F55*$E55*'He so chung'!D$12</f>
        <v>#VALUE!</v>
      </c>
      <c r="H55" s="181">
        <v>7.01</v>
      </c>
      <c r="I55" s="180" t="e">
        <f>H55*$E55*'He so chung'!$D$12</f>
        <v>#VALUE!</v>
      </c>
      <c r="J55" s="181">
        <v>8.51</v>
      </c>
      <c r="K55" s="180" t="e">
        <f>J55*$E55*'He so chung'!$D$12</f>
        <v>#VALUE!</v>
      </c>
      <c r="L55" s="181">
        <v>14.19</v>
      </c>
      <c r="M55" s="180" t="e">
        <f>L55*$E55*'He so chung'!$D$12</f>
        <v>#VALUE!</v>
      </c>
      <c r="N55" s="181">
        <v>46.01</v>
      </c>
      <c r="O55" s="180" t="e">
        <f>N55*$E55*'He so chung'!$D$12</f>
        <v>#VALUE!</v>
      </c>
      <c r="P55" s="181">
        <v>83.65</v>
      </c>
      <c r="Q55" s="180" t="e">
        <f>P55*$E55*'He so chung'!$D$12</f>
        <v>#VALUE!</v>
      </c>
    </row>
    <row r="56" spans="1:17" ht="17.25" customHeight="1">
      <c r="A56" s="79"/>
      <c r="B56" s="127" t="s">
        <v>429</v>
      </c>
      <c r="C56" s="14"/>
      <c r="D56" s="183"/>
      <c r="E56" s="180">
        <f>$E$7</f>
        <v>131000</v>
      </c>
      <c r="F56" s="181">
        <v>4.12</v>
      </c>
      <c r="G56" s="180">
        <f>F56*E56</f>
        <v>539720</v>
      </c>
      <c r="H56" s="181">
        <v>7.01</v>
      </c>
      <c r="I56" s="180">
        <f>H56*E56</f>
        <v>918310</v>
      </c>
      <c r="J56" s="181">
        <v>8.51</v>
      </c>
      <c r="K56" s="180">
        <f>J56*E56</f>
        <v>1114810</v>
      </c>
      <c r="L56" s="181">
        <v>14.19</v>
      </c>
      <c r="M56" s="180">
        <f>L56*E56</f>
        <v>1858890</v>
      </c>
      <c r="N56" s="181">
        <v>46.01</v>
      </c>
      <c r="O56" s="180">
        <f>N56*E56</f>
        <v>6027310</v>
      </c>
      <c r="P56" s="181">
        <v>83.65</v>
      </c>
      <c r="Q56" s="180">
        <f>P56*E56</f>
        <v>10958150</v>
      </c>
    </row>
    <row r="57" spans="1:17" ht="17.25" customHeight="1">
      <c r="A57" s="79"/>
      <c r="B57" s="16" t="s">
        <v>430</v>
      </c>
      <c r="C57" s="14"/>
      <c r="D57" s="183">
        <v>2</v>
      </c>
      <c r="E57" s="180" t="e">
        <f>$E$55</f>
        <v>#VALUE!</v>
      </c>
      <c r="F57" s="181">
        <v>4.95</v>
      </c>
      <c r="G57" s="180" t="e">
        <f>F57*$E57*'He so chung'!D$12</f>
        <v>#VALUE!</v>
      </c>
      <c r="H57" s="181">
        <v>8.42</v>
      </c>
      <c r="I57" s="180" t="e">
        <f>H57*$E57*'He so chung'!$D$12</f>
        <v>#VALUE!</v>
      </c>
      <c r="J57" s="181">
        <v>10.039999999999999</v>
      </c>
      <c r="K57" s="180" t="e">
        <f>J57*$E57*'He so chung'!$D$12</f>
        <v>#VALUE!</v>
      </c>
      <c r="L57" s="181">
        <v>16.73</v>
      </c>
      <c r="M57" s="180" t="e">
        <f>L57*$E57*'He so chung'!$D$12</f>
        <v>#VALUE!</v>
      </c>
      <c r="N57" s="181">
        <v>55.21</v>
      </c>
      <c r="O57" s="180" t="e">
        <f>N57*$E57*'He so chung'!$D$12</f>
        <v>#VALUE!</v>
      </c>
      <c r="P57" s="181">
        <v>100.38</v>
      </c>
      <c r="Q57" s="180" t="e">
        <f>P57*$E57*'He so chung'!$D$12</f>
        <v>#VALUE!</v>
      </c>
    </row>
    <row r="58" spans="1:17" ht="17.25" customHeight="1">
      <c r="A58" s="79"/>
      <c r="B58" s="16"/>
      <c r="C58" s="14"/>
      <c r="D58" s="183"/>
      <c r="E58" s="180">
        <f>$E$7</f>
        <v>131000</v>
      </c>
      <c r="F58" s="181">
        <v>4.95</v>
      </c>
      <c r="G58" s="180">
        <f>F58*E58</f>
        <v>648450</v>
      </c>
      <c r="H58" s="181">
        <v>8.42</v>
      </c>
      <c r="I58" s="180">
        <f>H58*E58</f>
        <v>1103020</v>
      </c>
      <c r="J58" s="181">
        <v>10.039999999999999</v>
      </c>
      <c r="K58" s="180">
        <f>J58*E58</f>
        <v>1315240</v>
      </c>
      <c r="L58" s="181">
        <v>16.73</v>
      </c>
      <c r="M58" s="180">
        <f>L58*E58</f>
        <v>2191630</v>
      </c>
      <c r="N58" s="181">
        <v>55.21</v>
      </c>
      <c r="O58" s="180">
        <f>N58*E58</f>
        <v>7232510</v>
      </c>
      <c r="P58" s="181">
        <v>100.38</v>
      </c>
      <c r="Q58" s="180">
        <f>P58*E58</f>
        <v>13149780</v>
      </c>
    </row>
    <row r="59" spans="1:17" ht="17.25" customHeight="1">
      <c r="A59" s="79"/>
      <c r="B59" s="16"/>
      <c r="C59" s="14"/>
      <c r="D59" s="183">
        <v>3</v>
      </c>
      <c r="E59" s="180" t="e">
        <f>$E$55</f>
        <v>#VALUE!</v>
      </c>
      <c r="F59" s="181">
        <v>5.94</v>
      </c>
      <c r="G59" s="180" t="e">
        <f>F59*$E59*'He so chung'!D$12</f>
        <v>#VALUE!</v>
      </c>
      <c r="H59" s="181">
        <v>10.1</v>
      </c>
      <c r="I59" s="180" t="e">
        <f>H59*$E59*'He so chung'!$D$12</f>
        <v>#VALUE!</v>
      </c>
      <c r="J59" s="181">
        <v>12.04</v>
      </c>
      <c r="K59" s="180" t="e">
        <f>J59*$E59*'He so chung'!$D$12</f>
        <v>#VALUE!</v>
      </c>
      <c r="L59" s="181">
        <v>23.72</v>
      </c>
      <c r="M59" s="180" t="e">
        <f>L59*$E59*'He so chung'!$D$12</f>
        <v>#VALUE!</v>
      </c>
      <c r="N59" s="181">
        <v>66.25</v>
      </c>
      <c r="O59" s="180" t="e">
        <f>N59*$E59*'He so chung'!$D$12</f>
        <v>#VALUE!</v>
      </c>
      <c r="P59" s="181">
        <v>120.46</v>
      </c>
      <c r="Q59" s="180" t="e">
        <f>P59*$E59*'He so chung'!$D$12</f>
        <v>#VALUE!</v>
      </c>
    </row>
    <row r="60" spans="1:17" ht="17.25" customHeight="1">
      <c r="A60" s="79"/>
      <c r="B60" s="16"/>
      <c r="C60" s="14"/>
      <c r="D60" s="197"/>
      <c r="E60" s="180">
        <f>$E$7</f>
        <v>131000</v>
      </c>
      <c r="F60" s="181">
        <v>5.94</v>
      </c>
      <c r="G60" s="180">
        <f>F60*E60</f>
        <v>778140</v>
      </c>
      <c r="H60" s="181">
        <v>10.1</v>
      </c>
      <c r="I60" s="180">
        <f>H60*E60</f>
        <v>1323100</v>
      </c>
      <c r="J60" s="181">
        <v>12.04</v>
      </c>
      <c r="K60" s="180">
        <f>J60*E60</f>
        <v>1577240</v>
      </c>
      <c r="L60" s="181">
        <v>23.72</v>
      </c>
      <c r="M60" s="180">
        <f>L60*E60</f>
        <v>3107320</v>
      </c>
      <c r="N60" s="181">
        <v>66.25</v>
      </c>
      <c r="O60" s="180">
        <f>N60*E60</f>
        <v>8678750</v>
      </c>
      <c r="P60" s="181">
        <v>120.46</v>
      </c>
      <c r="Q60" s="180">
        <f>P60*E60</f>
        <v>15780260</v>
      </c>
    </row>
    <row r="61" spans="1:17" ht="17.25" customHeight="1">
      <c r="A61" s="79"/>
      <c r="B61" s="16"/>
      <c r="C61" s="14"/>
      <c r="D61" s="183">
        <v>4</v>
      </c>
      <c r="E61" s="180" t="e">
        <f>$E$55</f>
        <v>#VALUE!</v>
      </c>
      <c r="F61" s="181">
        <v>7.13</v>
      </c>
      <c r="G61" s="180" t="e">
        <f>F61*$E61*'He so chung'!D$12</f>
        <v>#VALUE!</v>
      </c>
      <c r="H61" s="181">
        <v>12.12</v>
      </c>
      <c r="I61" s="180" t="e">
        <f>H61*$E61*'He so chung'!$D$12</f>
        <v>#VALUE!</v>
      </c>
      <c r="J61" s="181">
        <v>18.18</v>
      </c>
      <c r="K61" s="180" t="e">
        <f>J61*$E61*'He so chung'!$D$12</f>
        <v>#VALUE!</v>
      </c>
      <c r="L61" s="181">
        <v>30.3</v>
      </c>
      <c r="M61" s="180" t="e">
        <f>L61*$E61*'He so chung'!$D$12</f>
        <v>#VALUE!</v>
      </c>
      <c r="N61" s="181">
        <v>79.5</v>
      </c>
      <c r="O61" s="180" t="e">
        <f>N61*$E61*'He so chung'!$D$12</f>
        <v>#VALUE!</v>
      </c>
      <c r="P61" s="181">
        <v>144.55000000000001</v>
      </c>
      <c r="Q61" s="180" t="e">
        <f>P61*$E61*'He so chung'!$D$12</f>
        <v>#VALUE!</v>
      </c>
    </row>
    <row r="62" spans="1:17" ht="17.25" customHeight="1">
      <c r="A62" s="79"/>
      <c r="B62" s="16"/>
      <c r="C62" s="14"/>
      <c r="D62" s="197"/>
      <c r="E62" s="180">
        <f>$E$7</f>
        <v>131000</v>
      </c>
      <c r="F62" s="181">
        <v>7.13</v>
      </c>
      <c r="G62" s="180">
        <f>F62*E62</f>
        <v>934030</v>
      </c>
      <c r="H62" s="181">
        <v>12.12</v>
      </c>
      <c r="I62" s="180">
        <f>H62*E62</f>
        <v>1587720</v>
      </c>
      <c r="J62" s="181">
        <v>18.18</v>
      </c>
      <c r="K62" s="180">
        <f>J62*E62</f>
        <v>2381580</v>
      </c>
      <c r="L62" s="181">
        <v>30.3</v>
      </c>
      <c r="M62" s="180">
        <f>L62*E62</f>
        <v>3969300</v>
      </c>
      <c r="N62" s="181">
        <v>79.5</v>
      </c>
      <c r="O62" s="180">
        <f>N62*E62</f>
        <v>10414500</v>
      </c>
      <c r="P62" s="181">
        <v>144.55000000000001</v>
      </c>
      <c r="Q62" s="180">
        <f>P62*E62</f>
        <v>18936050</v>
      </c>
    </row>
    <row r="63" spans="1:17" ht="17.25" customHeight="1">
      <c r="A63" s="79"/>
      <c r="B63" s="16"/>
      <c r="C63" s="14"/>
      <c r="D63" s="183">
        <v>5</v>
      </c>
      <c r="E63" s="180" t="e">
        <f>$E$55</f>
        <v>#VALUE!</v>
      </c>
      <c r="F63" s="181"/>
      <c r="G63" s="180"/>
      <c r="H63" s="181">
        <v>14.54</v>
      </c>
      <c r="I63" s="180" t="e">
        <f>H63*$E63*'He so chung'!$D$12</f>
        <v>#VALUE!</v>
      </c>
      <c r="J63" s="181">
        <v>21.82</v>
      </c>
      <c r="K63" s="180" t="e">
        <f>J63*$E63*'He so chung'!$D$12</f>
        <v>#VALUE!</v>
      </c>
      <c r="L63" s="181">
        <v>39.14</v>
      </c>
      <c r="M63" s="180" t="e">
        <f>L63*$E63*'He so chung'!$D$12</f>
        <v>#VALUE!</v>
      </c>
      <c r="N63" s="181"/>
      <c r="O63" s="180"/>
      <c r="P63" s="181"/>
      <c r="Q63" s="180"/>
    </row>
    <row r="64" spans="1:17" ht="17.25" customHeight="1">
      <c r="A64" s="79"/>
      <c r="B64" s="16"/>
      <c r="C64" s="14"/>
      <c r="D64" s="197"/>
      <c r="E64" s="180">
        <f>$E$7</f>
        <v>131000</v>
      </c>
      <c r="F64" s="181"/>
      <c r="G64" s="180"/>
      <c r="H64" s="181">
        <v>14.54</v>
      </c>
      <c r="I64" s="180">
        <f>H64*E64</f>
        <v>1904740</v>
      </c>
      <c r="J64" s="181">
        <v>21.82</v>
      </c>
      <c r="K64" s="180">
        <f>J64*E64</f>
        <v>2858420</v>
      </c>
      <c r="L64" s="181">
        <v>39.14</v>
      </c>
      <c r="M64" s="180">
        <f>E64*L64</f>
        <v>5127340</v>
      </c>
      <c r="N64" s="181"/>
      <c r="O64" s="180"/>
      <c r="P64" s="181"/>
      <c r="Q64" s="180"/>
    </row>
    <row r="65" spans="1:17" ht="17.25" customHeight="1">
      <c r="A65" s="79"/>
      <c r="B65" s="16"/>
      <c r="C65" s="14"/>
      <c r="D65" s="183"/>
      <c r="E65" s="180"/>
      <c r="F65" s="181"/>
      <c r="G65" s="180"/>
      <c r="H65" s="181"/>
      <c r="I65" s="180"/>
      <c r="J65" s="181"/>
      <c r="K65" s="180"/>
      <c r="L65" s="181"/>
      <c r="M65" s="180"/>
      <c r="N65" s="181"/>
      <c r="O65" s="180"/>
      <c r="P65" s="181"/>
      <c r="Q65" s="180"/>
    </row>
    <row r="66" spans="1:17" ht="17.25" customHeight="1">
      <c r="A66" s="79"/>
      <c r="B66" s="16"/>
      <c r="C66" s="14"/>
      <c r="D66" s="183"/>
      <c r="E66" s="180"/>
      <c r="F66" s="181"/>
      <c r="G66" s="180"/>
      <c r="H66" s="181"/>
      <c r="I66" s="180"/>
      <c r="J66" s="181"/>
      <c r="K66" s="180"/>
      <c r="L66" s="181"/>
      <c r="M66" s="180"/>
      <c r="N66" s="181"/>
      <c r="O66" s="180"/>
      <c r="P66" s="181"/>
      <c r="Q66" s="180"/>
    </row>
    <row r="67" spans="1:17" ht="17.25" customHeight="1">
      <c r="A67" s="35"/>
      <c r="B67" s="35"/>
      <c r="C67" s="36"/>
      <c r="D67" s="195"/>
      <c r="E67" s="194"/>
      <c r="F67" s="196"/>
      <c r="G67" s="194"/>
      <c r="H67" s="196"/>
      <c r="I67" s="194"/>
      <c r="J67" s="196"/>
      <c r="K67" s="194"/>
      <c r="L67" s="196"/>
      <c r="M67" s="194"/>
      <c r="N67" s="196"/>
      <c r="O67" s="194"/>
      <c r="P67" s="196"/>
      <c r="Q67" s="194"/>
    </row>
    <row r="68" spans="1:17" ht="17.25" customHeight="1">
      <c r="A68" s="115" t="s">
        <v>375</v>
      </c>
      <c r="B68" s="127" t="s">
        <v>431</v>
      </c>
      <c r="C68" s="14" t="s">
        <v>409</v>
      </c>
      <c r="D68" s="179" t="s">
        <v>299</v>
      </c>
      <c r="E68" s="180" t="e">
        <f>(LUONGNGAY!K18*2+LUONGNGAY!K20*2+LUONGNGAY!K24)/5</f>
        <v>#VALUE!</v>
      </c>
      <c r="F68" s="181">
        <f>1.46*5</f>
        <v>7.3</v>
      </c>
      <c r="G68" s="180" t="e">
        <f>F68*$E68*'He so chung'!D$12</f>
        <v>#VALUE!</v>
      </c>
      <c r="H68" s="197">
        <f>3.81*5</f>
        <v>19.05</v>
      </c>
      <c r="I68" s="180" t="e">
        <f>H68*$E68*'He so chung'!$D$12</f>
        <v>#VALUE!</v>
      </c>
      <c r="J68" s="181">
        <f>4.36*5</f>
        <v>21.8</v>
      </c>
      <c r="K68" s="180" t="e">
        <f>J68*$E68*'He so chung'!$D$12</f>
        <v>#VALUE!</v>
      </c>
      <c r="L68" s="181">
        <f>5.94*5</f>
        <v>29.700000000000003</v>
      </c>
      <c r="M68" s="180" t="e">
        <f>L68*$E68*'He so chung'!$D$12</f>
        <v>#VALUE!</v>
      </c>
      <c r="N68" s="197">
        <f>31.54*5</f>
        <v>157.69999999999999</v>
      </c>
      <c r="O68" s="180" t="e">
        <f>N68*$E68*'He so chung'!$D$12</f>
        <v>#VALUE!</v>
      </c>
      <c r="P68" s="197">
        <f>57.34*5</f>
        <v>286.70000000000005</v>
      </c>
      <c r="Q68" s="180" t="e">
        <f>P68*$E68*'He so chung'!$D$12</f>
        <v>#VALUE!</v>
      </c>
    </row>
    <row r="69" spans="1:17" ht="17.25" customHeight="1">
      <c r="A69" s="113"/>
      <c r="B69" s="120" t="s">
        <v>416</v>
      </c>
      <c r="C69" s="124"/>
      <c r="D69" s="202"/>
      <c r="E69" s="190"/>
      <c r="F69" s="198"/>
      <c r="G69" s="190"/>
      <c r="H69" s="198"/>
      <c r="I69" s="190"/>
      <c r="J69" s="198"/>
      <c r="K69" s="190"/>
      <c r="L69" s="198"/>
      <c r="M69" s="190"/>
      <c r="N69" s="198"/>
      <c r="O69" s="190"/>
      <c r="P69" s="198"/>
      <c r="Q69" s="190"/>
    </row>
    <row r="70" spans="1:17" ht="12.75" customHeight="1">
      <c r="A70" s="161"/>
      <c r="B70" s="161"/>
      <c r="C70" s="161"/>
      <c r="D70" s="161"/>
      <c r="E70" s="161"/>
      <c r="F70" s="161"/>
      <c r="G70" s="161"/>
      <c r="H70" s="161"/>
      <c r="I70" s="161"/>
      <c r="J70" s="161"/>
      <c r="K70" s="161"/>
      <c r="L70" s="161"/>
      <c r="M70" s="161"/>
      <c r="N70" s="161"/>
      <c r="O70" s="161"/>
      <c r="P70" s="161"/>
      <c r="Q70" s="161"/>
    </row>
    <row r="71" spans="1:17" ht="16.5" customHeight="1">
      <c r="A71" s="161"/>
      <c r="B71" s="161"/>
      <c r="C71" s="161"/>
      <c r="D71" s="161"/>
      <c r="E71" s="161"/>
      <c r="F71" s="161"/>
      <c r="G71" s="161"/>
      <c r="H71" s="161"/>
      <c r="I71" s="161"/>
      <c r="J71" s="161"/>
      <c r="K71" s="161"/>
      <c r="L71" s="161"/>
      <c r="M71" s="161"/>
      <c r="N71" s="161"/>
      <c r="O71" s="161"/>
      <c r="P71" s="161"/>
      <c r="Q71" s="161"/>
    </row>
    <row r="72" spans="1:17" ht="16.5" customHeight="1">
      <c r="A72" s="161"/>
      <c r="B72" s="161"/>
      <c r="C72" s="161"/>
      <c r="D72" s="161"/>
      <c r="E72" s="161"/>
      <c r="F72" s="161"/>
      <c r="G72" s="161"/>
      <c r="H72" s="161"/>
      <c r="I72" s="161"/>
      <c r="J72" s="161"/>
      <c r="K72" s="161"/>
      <c r="L72" s="161"/>
      <c r="M72" s="161"/>
      <c r="N72" s="161"/>
      <c r="O72" s="161"/>
      <c r="P72" s="161"/>
      <c r="Q72" s="161"/>
    </row>
    <row r="73" spans="1:17" ht="16.5" customHeight="1">
      <c r="A73" s="161"/>
      <c r="B73" s="161"/>
      <c r="C73" s="161"/>
      <c r="D73" s="161"/>
      <c r="E73" s="161"/>
      <c r="F73" s="161"/>
      <c r="G73" s="161"/>
      <c r="H73" s="161"/>
      <c r="I73" s="161"/>
      <c r="J73" s="161"/>
      <c r="K73" s="161"/>
      <c r="L73" s="161"/>
      <c r="M73" s="161"/>
      <c r="N73" s="161"/>
      <c r="O73" s="161"/>
      <c r="P73" s="161"/>
      <c r="Q73" s="161"/>
    </row>
    <row r="74" spans="1:17" ht="16.5" customHeight="1">
      <c r="A74" s="161"/>
      <c r="B74" s="161"/>
      <c r="C74" s="161"/>
      <c r="D74" s="161"/>
      <c r="E74" s="161"/>
      <c r="F74" s="161"/>
      <c r="G74" s="161"/>
      <c r="H74" s="161"/>
      <c r="I74" s="161"/>
      <c r="J74" s="161"/>
      <c r="K74" s="161"/>
      <c r="L74" s="161"/>
      <c r="M74" s="161"/>
      <c r="N74" s="161"/>
      <c r="O74" s="161"/>
      <c r="P74" s="161"/>
      <c r="Q74" s="161"/>
    </row>
    <row r="75" spans="1:17" ht="16.5" customHeight="1">
      <c r="A75" s="161"/>
      <c r="B75" s="161"/>
      <c r="C75" s="161"/>
      <c r="D75" s="161"/>
      <c r="E75" s="161"/>
      <c r="F75" s="161"/>
      <c r="G75" s="161"/>
      <c r="H75" s="161"/>
      <c r="I75" s="161"/>
      <c r="J75" s="161"/>
      <c r="K75" s="161"/>
      <c r="L75" s="161"/>
      <c r="M75" s="161"/>
      <c r="N75" s="161"/>
      <c r="O75" s="161"/>
      <c r="P75" s="161"/>
      <c r="Q75" s="161"/>
    </row>
    <row r="76" spans="1:17" ht="16.5" customHeight="1">
      <c r="A76" s="161"/>
      <c r="B76" s="161"/>
      <c r="C76" s="161"/>
      <c r="D76" s="161"/>
      <c r="E76" s="161"/>
      <c r="F76" s="161"/>
      <c r="G76" s="161"/>
      <c r="H76" s="161"/>
      <c r="I76" s="161"/>
      <c r="J76" s="161"/>
      <c r="K76" s="161"/>
      <c r="L76" s="161"/>
      <c r="M76" s="161"/>
      <c r="N76" s="161"/>
      <c r="O76" s="161"/>
      <c r="P76" s="161"/>
      <c r="Q76" s="161"/>
    </row>
    <row r="77" spans="1:17" ht="16.5" customHeight="1">
      <c r="A77" s="161"/>
      <c r="B77" s="161"/>
      <c r="C77" s="161"/>
      <c r="D77" s="161"/>
      <c r="E77" s="161"/>
      <c r="F77" s="161"/>
      <c r="G77" s="161"/>
      <c r="H77" s="161"/>
      <c r="I77" s="161"/>
      <c r="J77" s="161"/>
      <c r="K77" s="161"/>
      <c r="L77" s="161"/>
      <c r="M77" s="161"/>
      <c r="N77" s="161"/>
      <c r="O77" s="161"/>
      <c r="P77" s="161"/>
      <c r="Q77" s="161"/>
    </row>
    <row r="78" spans="1:17" ht="16.5" customHeight="1">
      <c r="A78" s="161"/>
      <c r="B78" s="161"/>
      <c r="C78" s="161"/>
      <c r="D78" s="161"/>
      <c r="E78" s="161"/>
      <c r="F78" s="161"/>
      <c r="G78" s="161"/>
      <c r="H78" s="161"/>
      <c r="I78" s="161"/>
      <c r="J78" s="161"/>
      <c r="K78" s="161"/>
      <c r="L78" s="161"/>
      <c r="M78" s="161"/>
      <c r="N78" s="161"/>
      <c r="O78" s="161"/>
      <c r="P78" s="161"/>
      <c r="Q78" s="161"/>
    </row>
    <row r="79" spans="1:17" ht="16.5" customHeight="1">
      <c r="A79" s="161"/>
      <c r="B79" s="161"/>
      <c r="C79" s="161"/>
      <c r="D79" s="161"/>
      <c r="E79" s="161"/>
      <c r="F79" s="161"/>
      <c r="G79" s="161"/>
      <c r="H79" s="161"/>
      <c r="I79" s="161"/>
      <c r="J79" s="161"/>
      <c r="K79" s="161"/>
      <c r="L79" s="161"/>
      <c r="M79" s="161"/>
      <c r="N79" s="161"/>
      <c r="O79" s="161"/>
      <c r="P79" s="161"/>
      <c r="Q79" s="161"/>
    </row>
    <row r="80" spans="1:17" ht="16.5" customHeight="1">
      <c r="A80" s="161"/>
      <c r="B80" s="161"/>
      <c r="C80" s="161"/>
      <c r="D80" s="161"/>
      <c r="E80" s="161"/>
      <c r="F80" s="161"/>
      <c r="G80" s="161"/>
      <c r="H80" s="161"/>
      <c r="I80" s="161"/>
      <c r="J80" s="161"/>
      <c r="K80" s="161"/>
      <c r="L80" s="161"/>
      <c r="M80" s="161"/>
      <c r="N80" s="161"/>
      <c r="O80" s="161"/>
      <c r="P80" s="161"/>
      <c r="Q80" s="161"/>
    </row>
    <row r="81" spans="1:17" ht="16.5" customHeight="1">
      <c r="A81" s="161"/>
      <c r="B81" s="161"/>
      <c r="C81" s="161"/>
      <c r="D81" s="161"/>
      <c r="E81" s="161"/>
      <c r="F81" s="161"/>
      <c r="G81" s="161"/>
      <c r="H81" s="161"/>
      <c r="I81" s="161"/>
      <c r="J81" s="161"/>
      <c r="K81" s="161"/>
      <c r="L81" s="161"/>
      <c r="M81" s="161"/>
      <c r="N81" s="161"/>
      <c r="O81" s="161"/>
      <c r="P81" s="161"/>
      <c r="Q81" s="161"/>
    </row>
    <row r="82" spans="1:17" ht="16.5" customHeight="1">
      <c r="A82" s="161"/>
      <c r="B82" s="161"/>
      <c r="C82" s="161"/>
      <c r="D82" s="161"/>
      <c r="E82" s="161"/>
      <c r="F82" s="161"/>
      <c r="G82" s="161"/>
      <c r="H82" s="161"/>
      <c r="I82" s="161"/>
      <c r="J82" s="161"/>
      <c r="K82" s="161"/>
      <c r="L82" s="161"/>
      <c r="M82" s="161"/>
      <c r="N82" s="161"/>
      <c r="O82" s="161"/>
      <c r="P82" s="161"/>
      <c r="Q82" s="161"/>
    </row>
    <row r="83" spans="1:17" ht="16.5" customHeight="1">
      <c r="A83" s="161"/>
      <c r="B83" s="161"/>
      <c r="C83" s="161"/>
      <c r="D83" s="161"/>
      <c r="E83" s="161"/>
      <c r="F83" s="161"/>
      <c r="G83" s="161"/>
      <c r="H83" s="161"/>
      <c r="I83" s="161"/>
      <c r="J83" s="161"/>
      <c r="K83" s="161"/>
      <c r="L83" s="161"/>
      <c r="M83" s="161"/>
      <c r="N83" s="161"/>
      <c r="O83" s="161"/>
      <c r="P83" s="161"/>
      <c r="Q83" s="161"/>
    </row>
    <row r="84" spans="1:17" ht="16.5" customHeight="1">
      <c r="A84" s="161"/>
      <c r="B84" s="161"/>
      <c r="C84" s="161"/>
      <c r="D84" s="161"/>
      <c r="E84" s="161"/>
      <c r="F84" s="161"/>
      <c r="G84" s="161"/>
      <c r="H84" s="161"/>
      <c r="I84" s="161"/>
      <c r="J84" s="161"/>
      <c r="K84" s="161"/>
      <c r="L84" s="161"/>
      <c r="M84" s="161"/>
      <c r="N84" s="161"/>
      <c r="O84" s="161"/>
      <c r="P84" s="161"/>
      <c r="Q84" s="161"/>
    </row>
    <row r="85" spans="1:17" ht="16.5" customHeight="1">
      <c r="A85" s="161"/>
      <c r="B85" s="161"/>
      <c r="C85" s="161"/>
      <c r="D85" s="161"/>
      <c r="E85" s="161"/>
      <c r="F85" s="161"/>
      <c r="G85" s="161"/>
      <c r="H85" s="161"/>
      <c r="I85" s="161"/>
      <c r="J85" s="161"/>
      <c r="K85" s="161"/>
      <c r="L85" s="161"/>
      <c r="M85" s="161"/>
      <c r="N85" s="161"/>
      <c r="O85" s="161"/>
      <c r="P85" s="161"/>
      <c r="Q85" s="161"/>
    </row>
    <row r="86" spans="1:17" ht="16.5" customHeight="1">
      <c r="A86" s="161"/>
      <c r="B86" s="161"/>
      <c r="C86" s="161"/>
      <c r="D86" s="161"/>
      <c r="E86" s="161"/>
      <c r="F86" s="161"/>
      <c r="G86" s="161"/>
      <c r="H86" s="161"/>
      <c r="I86" s="161"/>
      <c r="J86" s="161"/>
      <c r="K86" s="161"/>
      <c r="L86" s="161"/>
      <c r="M86" s="161"/>
      <c r="N86" s="161"/>
      <c r="O86" s="161"/>
      <c r="P86" s="161"/>
      <c r="Q86" s="161"/>
    </row>
    <row r="87" spans="1:17" ht="16.5" customHeight="1">
      <c r="A87" s="161"/>
      <c r="B87" s="161"/>
      <c r="C87" s="161"/>
      <c r="D87" s="161"/>
      <c r="E87" s="161"/>
      <c r="F87" s="161"/>
      <c r="G87" s="161"/>
      <c r="H87" s="161"/>
      <c r="I87" s="161"/>
      <c r="J87" s="161"/>
      <c r="K87" s="161"/>
      <c r="L87" s="161"/>
      <c r="M87" s="161"/>
      <c r="N87" s="161"/>
      <c r="O87" s="161"/>
      <c r="P87" s="161"/>
      <c r="Q87" s="161"/>
    </row>
    <row r="88" spans="1:17" ht="16.5" customHeight="1">
      <c r="A88" s="161"/>
      <c r="B88" s="161"/>
      <c r="C88" s="161"/>
      <c r="D88" s="161"/>
      <c r="E88" s="161"/>
      <c r="F88" s="161"/>
      <c r="G88" s="161"/>
      <c r="H88" s="161"/>
      <c r="I88" s="161"/>
      <c r="J88" s="161"/>
      <c r="K88" s="161"/>
      <c r="L88" s="161"/>
      <c r="M88" s="161"/>
      <c r="N88" s="161"/>
      <c r="O88" s="161"/>
      <c r="P88" s="161"/>
      <c r="Q88" s="161"/>
    </row>
    <row r="89" spans="1:17" ht="16.5" customHeight="1">
      <c r="A89" s="161"/>
      <c r="B89" s="161"/>
      <c r="C89" s="161"/>
      <c r="D89" s="161"/>
      <c r="E89" s="161"/>
      <c r="F89" s="161"/>
      <c r="G89" s="161"/>
      <c r="H89" s="161"/>
      <c r="I89" s="161"/>
      <c r="J89" s="161"/>
      <c r="K89" s="161"/>
      <c r="L89" s="161"/>
      <c r="M89" s="161"/>
      <c r="N89" s="161"/>
      <c r="O89" s="161"/>
      <c r="P89" s="161"/>
      <c r="Q89" s="161"/>
    </row>
    <row r="90" spans="1:17" ht="16.5" customHeight="1">
      <c r="A90" s="161"/>
      <c r="B90" s="161"/>
      <c r="C90" s="161"/>
      <c r="D90" s="161"/>
      <c r="E90" s="161"/>
      <c r="F90" s="161"/>
      <c r="G90" s="161"/>
      <c r="H90" s="161"/>
      <c r="I90" s="161"/>
      <c r="J90" s="161"/>
      <c r="K90" s="161"/>
      <c r="L90" s="161"/>
      <c r="M90" s="161"/>
      <c r="N90" s="161"/>
      <c r="O90" s="161"/>
      <c r="P90" s="161"/>
      <c r="Q90" s="161"/>
    </row>
    <row r="91" spans="1:17" ht="16.5" customHeight="1">
      <c r="A91" s="161"/>
      <c r="B91" s="161"/>
      <c r="C91" s="161"/>
      <c r="D91" s="161"/>
      <c r="E91" s="161"/>
      <c r="F91" s="161"/>
      <c r="G91" s="161"/>
      <c r="H91" s="161"/>
      <c r="I91" s="161"/>
      <c r="J91" s="161"/>
      <c r="K91" s="161"/>
      <c r="L91" s="161"/>
      <c r="M91" s="161"/>
      <c r="N91" s="161"/>
      <c r="O91" s="161"/>
      <c r="P91" s="161"/>
      <c r="Q91" s="161"/>
    </row>
    <row r="92" spans="1:17" ht="16.5" customHeight="1">
      <c r="A92" s="161"/>
      <c r="B92" s="161"/>
      <c r="C92" s="161"/>
      <c r="D92" s="161"/>
      <c r="E92" s="161"/>
      <c r="F92" s="161"/>
      <c r="G92" s="161"/>
      <c r="H92" s="161"/>
      <c r="I92" s="161"/>
      <c r="J92" s="161"/>
      <c r="K92" s="161"/>
      <c r="L92" s="161"/>
      <c r="M92" s="161"/>
      <c r="N92" s="161"/>
      <c r="O92" s="161"/>
      <c r="P92" s="161"/>
      <c r="Q92" s="161"/>
    </row>
    <row r="93" spans="1:17" ht="16.5" customHeight="1">
      <c r="A93" s="161"/>
      <c r="B93" s="161"/>
      <c r="C93" s="161"/>
      <c r="D93" s="161"/>
      <c r="E93" s="161"/>
      <c r="F93" s="161"/>
      <c r="G93" s="161"/>
      <c r="H93" s="161"/>
      <c r="I93" s="161"/>
      <c r="J93" s="161"/>
      <c r="K93" s="161"/>
      <c r="L93" s="161"/>
      <c r="M93" s="161"/>
      <c r="N93" s="161"/>
      <c r="O93" s="161"/>
      <c r="P93" s="161"/>
      <c r="Q93" s="161"/>
    </row>
    <row r="94" spans="1:17" ht="16.5" customHeight="1">
      <c r="A94" s="161"/>
      <c r="B94" s="161"/>
      <c r="C94" s="161"/>
      <c r="D94" s="161"/>
      <c r="E94" s="161"/>
      <c r="F94" s="161"/>
      <c r="G94" s="161"/>
      <c r="H94" s="161"/>
      <c r="I94" s="161"/>
      <c r="J94" s="161"/>
      <c r="K94" s="161"/>
      <c r="L94" s="161"/>
      <c r="M94" s="161"/>
      <c r="N94" s="161"/>
      <c r="O94" s="161"/>
      <c r="P94" s="161"/>
      <c r="Q94" s="161"/>
    </row>
    <row r="95" spans="1:17" ht="16.5" customHeight="1">
      <c r="A95" s="161"/>
      <c r="B95" s="161"/>
      <c r="C95" s="161"/>
      <c r="D95" s="161"/>
      <c r="E95" s="161"/>
      <c r="F95" s="161"/>
      <c r="G95" s="161"/>
      <c r="H95" s="161"/>
      <c r="I95" s="161"/>
      <c r="J95" s="161"/>
      <c r="K95" s="161"/>
      <c r="L95" s="161"/>
      <c r="M95" s="161"/>
      <c r="N95" s="161"/>
      <c r="O95" s="161"/>
      <c r="P95" s="161"/>
      <c r="Q95" s="161"/>
    </row>
    <row r="96" spans="1:17" ht="16.5" customHeight="1">
      <c r="A96" s="161"/>
      <c r="B96" s="161"/>
      <c r="C96" s="161"/>
      <c r="D96" s="161"/>
      <c r="E96" s="161"/>
      <c r="F96" s="161"/>
      <c r="G96" s="161"/>
      <c r="H96" s="161"/>
      <c r="I96" s="161"/>
      <c r="J96" s="161"/>
      <c r="K96" s="161"/>
      <c r="L96" s="161"/>
      <c r="M96" s="161"/>
      <c r="N96" s="161"/>
      <c r="O96" s="161"/>
      <c r="P96" s="161"/>
      <c r="Q96" s="161"/>
    </row>
    <row r="97" spans="1:17" ht="16.5" customHeight="1">
      <c r="A97" s="161"/>
      <c r="B97" s="161"/>
      <c r="C97" s="161"/>
      <c r="D97" s="161"/>
      <c r="E97" s="161"/>
      <c r="F97" s="161"/>
      <c r="G97" s="161"/>
      <c r="H97" s="161"/>
      <c r="I97" s="161"/>
      <c r="J97" s="161"/>
      <c r="K97" s="161"/>
      <c r="L97" s="161"/>
      <c r="M97" s="161"/>
      <c r="N97" s="161"/>
      <c r="O97" s="161"/>
      <c r="P97" s="161"/>
      <c r="Q97" s="161"/>
    </row>
    <row r="98" spans="1:17" ht="16.5" customHeight="1">
      <c r="A98" s="161"/>
      <c r="B98" s="161"/>
      <c r="C98" s="161"/>
      <c r="D98" s="161"/>
      <c r="E98" s="161"/>
      <c r="F98" s="161"/>
      <c r="G98" s="161"/>
      <c r="H98" s="161"/>
      <c r="I98" s="161"/>
      <c r="J98" s="161"/>
      <c r="K98" s="161"/>
      <c r="L98" s="161"/>
      <c r="M98" s="161"/>
      <c r="N98" s="161"/>
      <c r="O98" s="161"/>
      <c r="P98" s="161"/>
      <c r="Q98" s="161"/>
    </row>
    <row r="99" spans="1:17" ht="16.5" customHeight="1">
      <c r="A99" s="161"/>
      <c r="B99" s="161"/>
      <c r="C99" s="161"/>
      <c r="D99" s="161"/>
      <c r="E99" s="161"/>
      <c r="F99" s="161"/>
      <c r="G99" s="161"/>
      <c r="H99" s="161"/>
      <c r="I99" s="161"/>
      <c r="J99" s="161"/>
      <c r="K99" s="161"/>
      <c r="L99" s="161"/>
      <c r="M99" s="161"/>
      <c r="N99" s="161"/>
      <c r="O99" s="161"/>
      <c r="P99" s="161"/>
      <c r="Q99" s="161"/>
    </row>
    <row r="100" spans="1:17" ht="16.5" customHeight="1">
      <c r="A100" s="161"/>
      <c r="B100" s="161"/>
      <c r="C100" s="161"/>
      <c r="D100" s="161"/>
      <c r="E100" s="161"/>
      <c r="F100" s="161"/>
      <c r="G100" s="161"/>
      <c r="H100" s="161"/>
      <c r="I100" s="161"/>
      <c r="J100" s="161"/>
      <c r="K100" s="161"/>
      <c r="L100" s="161"/>
      <c r="M100" s="161"/>
      <c r="N100" s="161"/>
      <c r="O100" s="161"/>
      <c r="P100" s="161"/>
      <c r="Q100" s="161"/>
    </row>
    <row r="101" spans="1:17" ht="16.5" customHeight="1">
      <c r="A101" s="161"/>
      <c r="B101" s="161"/>
      <c r="C101" s="161"/>
      <c r="D101" s="161"/>
      <c r="E101" s="161"/>
      <c r="F101" s="161"/>
      <c r="G101" s="161"/>
      <c r="H101" s="161"/>
      <c r="I101" s="161"/>
      <c r="J101" s="161"/>
      <c r="K101" s="161"/>
      <c r="L101" s="161"/>
      <c r="M101" s="161"/>
      <c r="N101" s="161"/>
      <c r="O101" s="161"/>
      <c r="P101" s="161"/>
      <c r="Q101" s="161"/>
    </row>
    <row r="102" spans="1:17" ht="16.5" customHeight="1">
      <c r="A102" s="161"/>
      <c r="B102" s="161"/>
      <c r="C102" s="161"/>
      <c r="D102" s="161"/>
      <c r="E102" s="161"/>
      <c r="F102" s="161"/>
      <c r="G102" s="161"/>
      <c r="H102" s="161"/>
      <c r="I102" s="161"/>
      <c r="J102" s="161"/>
      <c r="K102" s="161"/>
      <c r="L102" s="161"/>
      <c r="M102" s="161"/>
      <c r="N102" s="161"/>
      <c r="O102" s="161"/>
      <c r="P102" s="161"/>
      <c r="Q102" s="161"/>
    </row>
    <row r="103" spans="1:17" ht="16.5" customHeight="1">
      <c r="A103" s="161"/>
      <c r="B103" s="161"/>
      <c r="C103" s="161"/>
      <c r="D103" s="161"/>
      <c r="E103" s="161"/>
      <c r="F103" s="161"/>
      <c r="G103" s="161"/>
      <c r="H103" s="161"/>
      <c r="I103" s="161"/>
      <c r="J103" s="161"/>
      <c r="K103" s="161"/>
      <c r="L103" s="161"/>
      <c r="M103" s="161"/>
      <c r="N103" s="161"/>
      <c r="O103" s="161"/>
      <c r="P103" s="161"/>
      <c r="Q103" s="161"/>
    </row>
    <row r="104" spans="1:17" ht="16.5" customHeight="1">
      <c r="A104" s="161"/>
      <c r="B104" s="161"/>
      <c r="C104" s="161"/>
      <c r="D104" s="161"/>
      <c r="E104" s="161"/>
      <c r="F104" s="161"/>
      <c r="G104" s="161"/>
      <c r="H104" s="161"/>
      <c r="I104" s="161"/>
      <c r="J104" s="161"/>
      <c r="K104" s="161"/>
      <c r="L104" s="161"/>
      <c r="M104" s="161"/>
      <c r="N104" s="161"/>
      <c r="O104" s="161"/>
      <c r="P104" s="161"/>
      <c r="Q104" s="161"/>
    </row>
    <row r="105" spans="1:17" ht="16.5" customHeight="1">
      <c r="A105" s="161"/>
      <c r="B105" s="161"/>
      <c r="C105" s="161"/>
      <c r="D105" s="161"/>
      <c r="E105" s="161"/>
      <c r="F105" s="161"/>
      <c r="G105" s="161"/>
      <c r="H105" s="161"/>
      <c r="I105" s="161"/>
      <c r="J105" s="161"/>
      <c r="K105" s="161"/>
      <c r="L105" s="161"/>
      <c r="M105" s="161"/>
      <c r="N105" s="161"/>
      <c r="O105" s="161"/>
      <c r="P105" s="161"/>
      <c r="Q105" s="161"/>
    </row>
    <row r="106" spans="1:17" ht="16.5" customHeight="1">
      <c r="A106" s="161"/>
      <c r="B106" s="161"/>
      <c r="C106" s="161"/>
      <c r="D106" s="161"/>
      <c r="E106" s="161"/>
      <c r="F106" s="161"/>
      <c r="G106" s="161"/>
      <c r="H106" s="161"/>
      <c r="I106" s="161"/>
      <c r="J106" s="161"/>
      <c r="K106" s="161"/>
      <c r="L106" s="161"/>
      <c r="M106" s="161"/>
      <c r="N106" s="161"/>
      <c r="O106" s="161"/>
      <c r="P106" s="161"/>
      <c r="Q106" s="161"/>
    </row>
    <row r="107" spans="1:17" ht="16.5" customHeight="1">
      <c r="A107" s="161"/>
      <c r="B107" s="161"/>
      <c r="C107" s="161"/>
      <c r="D107" s="161"/>
      <c r="E107" s="161"/>
      <c r="F107" s="161"/>
      <c r="G107" s="161"/>
      <c r="H107" s="161"/>
      <c r="I107" s="161"/>
      <c r="J107" s="161"/>
      <c r="K107" s="161"/>
      <c r="L107" s="161"/>
      <c r="M107" s="161"/>
      <c r="N107" s="161"/>
      <c r="O107" s="161"/>
      <c r="P107" s="161"/>
      <c r="Q107" s="161"/>
    </row>
    <row r="108" spans="1:17" ht="16.5" customHeight="1">
      <c r="A108" s="161"/>
      <c r="B108" s="161"/>
      <c r="C108" s="161"/>
      <c r="D108" s="161"/>
      <c r="E108" s="161"/>
      <c r="F108" s="161"/>
      <c r="G108" s="161"/>
      <c r="H108" s="161"/>
      <c r="I108" s="161"/>
      <c r="J108" s="161"/>
      <c r="K108" s="161"/>
      <c r="L108" s="161"/>
      <c r="M108" s="161"/>
      <c r="N108" s="161"/>
      <c r="O108" s="161"/>
      <c r="P108" s="161"/>
      <c r="Q108" s="161"/>
    </row>
    <row r="109" spans="1:17" ht="16.5" customHeight="1">
      <c r="A109" s="161"/>
      <c r="B109" s="161"/>
      <c r="C109" s="161"/>
      <c r="D109" s="161"/>
      <c r="E109" s="161"/>
      <c r="F109" s="161"/>
      <c r="G109" s="161"/>
      <c r="H109" s="161"/>
      <c r="I109" s="161"/>
      <c r="J109" s="161"/>
      <c r="K109" s="161"/>
      <c r="L109" s="161"/>
      <c r="M109" s="161"/>
      <c r="N109" s="161"/>
      <c r="O109" s="161"/>
      <c r="P109" s="161"/>
      <c r="Q109" s="161"/>
    </row>
    <row r="110" spans="1:17" ht="16.5" customHeight="1">
      <c r="A110" s="161"/>
      <c r="B110" s="161"/>
      <c r="C110" s="161"/>
      <c r="D110" s="161"/>
      <c r="E110" s="161"/>
      <c r="F110" s="161"/>
      <c r="G110" s="161"/>
      <c r="H110" s="161"/>
      <c r="I110" s="161"/>
      <c r="J110" s="161"/>
      <c r="K110" s="161"/>
      <c r="L110" s="161"/>
      <c r="M110" s="161"/>
      <c r="N110" s="161"/>
      <c r="O110" s="161"/>
      <c r="P110" s="161"/>
      <c r="Q110" s="161"/>
    </row>
    <row r="111" spans="1:17" ht="16.5" customHeight="1">
      <c r="A111" s="161"/>
      <c r="B111" s="161"/>
      <c r="C111" s="161"/>
      <c r="D111" s="161"/>
      <c r="E111" s="161"/>
      <c r="F111" s="161"/>
      <c r="G111" s="161"/>
      <c r="H111" s="161"/>
      <c r="I111" s="161"/>
      <c r="J111" s="161"/>
      <c r="K111" s="161"/>
      <c r="L111" s="161"/>
      <c r="M111" s="161"/>
      <c r="N111" s="161"/>
      <c r="O111" s="161"/>
      <c r="P111" s="161"/>
      <c r="Q111" s="161"/>
    </row>
    <row r="112" spans="1:17" ht="16.5" customHeight="1">
      <c r="A112" s="161"/>
      <c r="B112" s="161"/>
      <c r="C112" s="161"/>
      <c r="D112" s="161"/>
      <c r="E112" s="161"/>
      <c r="F112" s="161"/>
      <c r="G112" s="161"/>
      <c r="H112" s="161"/>
      <c r="I112" s="161"/>
      <c r="J112" s="161"/>
      <c r="K112" s="161"/>
      <c r="L112" s="161"/>
      <c r="M112" s="161"/>
      <c r="N112" s="161"/>
      <c r="O112" s="161"/>
      <c r="P112" s="161"/>
      <c r="Q112" s="161"/>
    </row>
    <row r="113" spans="1:17" ht="16.5" customHeight="1">
      <c r="A113" s="161"/>
      <c r="B113" s="161"/>
      <c r="C113" s="161"/>
      <c r="D113" s="161"/>
      <c r="E113" s="161"/>
      <c r="F113" s="161"/>
      <c r="G113" s="161"/>
      <c r="H113" s="161"/>
      <c r="I113" s="161"/>
      <c r="J113" s="161"/>
      <c r="K113" s="161"/>
      <c r="L113" s="161"/>
      <c r="M113" s="161"/>
      <c r="N113" s="161"/>
      <c r="O113" s="161"/>
      <c r="P113" s="161"/>
      <c r="Q113" s="161"/>
    </row>
    <row r="114" spans="1:17" ht="16.5" customHeight="1">
      <c r="A114" s="161"/>
      <c r="B114" s="161"/>
      <c r="C114" s="161"/>
      <c r="D114" s="161"/>
      <c r="E114" s="161"/>
      <c r="F114" s="161"/>
      <c r="G114" s="161"/>
      <c r="H114" s="161"/>
      <c r="I114" s="161"/>
      <c r="J114" s="161"/>
      <c r="K114" s="161"/>
      <c r="L114" s="161"/>
      <c r="M114" s="161"/>
      <c r="N114" s="161"/>
      <c r="O114" s="161"/>
      <c r="P114" s="161"/>
      <c r="Q114" s="161"/>
    </row>
    <row r="115" spans="1:17" ht="16.5" customHeight="1">
      <c r="A115" s="161"/>
      <c r="B115" s="161"/>
      <c r="C115" s="161"/>
      <c r="D115" s="161"/>
      <c r="E115" s="161"/>
      <c r="F115" s="161"/>
      <c r="G115" s="161"/>
      <c r="H115" s="161"/>
      <c r="I115" s="161"/>
      <c r="J115" s="161"/>
      <c r="K115" s="161"/>
      <c r="L115" s="161"/>
      <c r="M115" s="161"/>
      <c r="N115" s="161"/>
      <c r="O115" s="161"/>
      <c r="P115" s="161"/>
      <c r="Q115" s="161"/>
    </row>
    <row r="116" spans="1:17" ht="16.5" customHeight="1">
      <c r="A116" s="161"/>
      <c r="B116" s="161"/>
      <c r="C116" s="161"/>
      <c r="D116" s="161"/>
      <c r="E116" s="161"/>
      <c r="F116" s="161"/>
      <c r="G116" s="161"/>
      <c r="H116" s="161"/>
      <c r="I116" s="161"/>
      <c r="J116" s="161"/>
      <c r="K116" s="161"/>
      <c r="L116" s="161"/>
      <c r="M116" s="161"/>
      <c r="N116" s="161"/>
      <c r="O116" s="161"/>
      <c r="P116" s="161"/>
      <c r="Q116" s="161"/>
    </row>
    <row r="117" spans="1:17" ht="16.5" customHeight="1">
      <c r="A117" s="161"/>
      <c r="B117" s="161"/>
      <c r="C117" s="161"/>
      <c r="D117" s="161"/>
      <c r="E117" s="161"/>
      <c r="F117" s="161"/>
      <c r="G117" s="161"/>
      <c r="H117" s="161"/>
      <c r="I117" s="161"/>
      <c r="J117" s="161"/>
      <c r="K117" s="161"/>
      <c r="L117" s="161"/>
      <c r="M117" s="161"/>
      <c r="N117" s="161"/>
      <c r="O117" s="161"/>
      <c r="P117" s="161"/>
      <c r="Q117" s="161"/>
    </row>
    <row r="118" spans="1:17" ht="16.5" customHeight="1">
      <c r="A118" s="161"/>
      <c r="B118" s="161"/>
      <c r="C118" s="161"/>
      <c r="D118" s="161"/>
      <c r="E118" s="161"/>
      <c r="F118" s="161"/>
      <c r="G118" s="161"/>
      <c r="H118" s="161"/>
      <c r="I118" s="161"/>
      <c r="J118" s="161"/>
      <c r="K118" s="161"/>
      <c r="L118" s="161"/>
      <c r="M118" s="161"/>
      <c r="N118" s="161"/>
      <c r="O118" s="161"/>
      <c r="P118" s="161"/>
      <c r="Q118" s="161"/>
    </row>
    <row r="119" spans="1:17" ht="16.5" customHeight="1">
      <c r="A119" s="161"/>
      <c r="B119" s="161"/>
      <c r="C119" s="161"/>
      <c r="D119" s="161"/>
      <c r="E119" s="161"/>
      <c r="F119" s="161"/>
      <c r="G119" s="161"/>
      <c r="H119" s="161"/>
      <c r="I119" s="161"/>
      <c r="J119" s="161"/>
      <c r="K119" s="161"/>
      <c r="L119" s="161"/>
      <c r="M119" s="161"/>
      <c r="N119" s="161"/>
      <c r="O119" s="161"/>
      <c r="P119" s="161"/>
      <c r="Q119" s="161"/>
    </row>
    <row r="120" spans="1:17" ht="16.5" customHeight="1">
      <c r="A120" s="161"/>
      <c r="B120" s="161"/>
      <c r="C120" s="161"/>
      <c r="D120" s="161"/>
      <c r="E120" s="161"/>
      <c r="F120" s="161"/>
      <c r="G120" s="161"/>
      <c r="H120" s="161"/>
      <c r="I120" s="161"/>
      <c r="J120" s="161"/>
      <c r="K120" s="161"/>
      <c r="L120" s="161"/>
      <c r="M120" s="161"/>
      <c r="N120" s="161"/>
      <c r="O120" s="161"/>
      <c r="P120" s="161"/>
      <c r="Q120" s="161"/>
    </row>
    <row r="121" spans="1:17" ht="16.5" customHeight="1">
      <c r="A121" s="161"/>
      <c r="B121" s="161"/>
      <c r="C121" s="161"/>
      <c r="D121" s="161"/>
      <c r="E121" s="161"/>
      <c r="F121" s="161"/>
      <c r="G121" s="161"/>
      <c r="H121" s="161"/>
      <c r="I121" s="161"/>
      <c r="J121" s="161"/>
      <c r="K121" s="161"/>
      <c r="L121" s="161"/>
      <c r="M121" s="161"/>
      <c r="N121" s="161"/>
      <c r="O121" s="161"/>
      <c r="P121" s="161"/>
      <c r="Q121" s="161"/>
    </row>
    <row r="122" spans="1:17" ht="16.5" customHeight="1">
      <c r="A122" s="161"/>
      <c r="B122" s="161"/>
      <c r="C122" s="161"/>
      <c r="D122" s="161"/>
      <c r="E122" s="161"/>
      <c r="F122" s="161"/>
      <c r="G122" s="161"/>
      <c r="H122" s="161"/>
      <c r="I122" s="161"/>
      <c r="J122" s="161"/>
      <c r="K122" s="161"/>
      <c r="L122" s="161"/>
      <c r="M122" s="161"/>
      <c r="N122" s="161"/>
      <c r="O122" s="161"/>
      <c r="P122" s="161"/>
      <c r="Q122" s="161"/>
    </row>
    <row r="123" spans="1:17" ht="16.5" customHeight="1">
      <c r="A123" s="161"/>
      <c r="B123" s="161"/>
      <c r="C123" s="161"/>
      <c r="D123" s="161"/>
      <c r="E123" s="161"/>
      <c r="F123" s="161"/>
      <c r="G123" s="161"/>
      <c r="H123" s="161"/>
      <c r="I123" s="161"/>
      <c r="J123" s="161"/>
      <c r="K123" s="161"/>
      <c r="L123" s="161"/>
      <c r="M123" s="161"/>
      <c r="N123" s="161"/>
      <c r="O123" s="161"/>
      <c r="P123" s="161"/>
      <c r="Q123" s="161"/>
    </row>
    <row r="124" spans="1:17" ht="16.5" customHeight="1">
      <c r="A124" s="161"/>
      <c r="B124" s="161"/>
      <c r="C124" s="161"/>
      <c r="D124" s="161"/>
      <c r="E124" s="161"/>
      <c r="F124" s="161"/>
      <c r="G124" s="161"/>
      <c r="H124" s="161"/>
      <c r="I124" s="161"/>
      <c r="J124" s="161"/>
      <c r="K124" s="161"/>
      <c r="L124" s="161"/>
      <c r="M124" s="161"/>
      <c r="N124" s="161"/>
      <c r="O124" s="161"/>
      <c r="P124" s="161"/>
      <c r="Q124" s="161"/>
    </row>
    <row r="125" spans="1:17" ht="16.5" customHeight="1">
      <c r="A125" s="161"/>
      <c r="B125" s="161"/>
      <c r="C125" s="161"/>
      <c r="D125" s="161"/>
      <c r="E125" s="161"/>
      <c r="F125" s="161"/>
      <c r="G125" s="161"/>
      <c r="H125" s="161"/>
      <c r="I125" s="161"/>
      <c r="J125" s="161"/>
      <c r="K125" s="161"/>
      <c r="L125" s="161"/>
      <c r="M125" s="161"/>
      <c r="N125" s="161"/>
      <c r="O125" s="161"/>
      <c r="P125" s="161"/>
      <c r="Q125" s="161"/>
    </row>
    <row r="126" spans="1:17" ht="16.5" customHeight="1">
      <c r="A126" s="161"/>
      <c r="B126" s="161"/>
      <c r="C126" s="161"/>
      <c r="D126" s="161"/>
      <c r="E126" s="161"/>
      <c r="F126" s="161"/>
      <c r="G126" s="161"/>
      <c r="H126" s="161"/>
      <c r="I126" s="161"/>
      <c r="J126" s="161"/>
      <c r="K126" s="161"/>
      <c r="L126" s="161"/>
      <c r="M126" s="161"/>
      <c r="N126" s="161"/>
      <c r="O126" s="161"/>
      <c r="P126" s="161"/>
      <c r="Q126" s="161"/>
    </row>
    <row r="127" spans="1:17" ht="16.5" customHeight="1">
      <c r="A127" s="161"/>
      <c r="B127" s="161"/>
      <c r="C127" s="161"/>
      <c r="D127" s="161"/>
      <c r="E127" s="161"/>
      <c r="F127" s="161"/>
      <c r="G127" s="161"/>
      <c r="H127" s="161"/>
      <c r="I127" s="161"/>
      <c r="J127" s="161"/>
      <c r="K127" s="161"/>
      <c r="L127" s="161"/>
      <c r="M127" s="161"/>
      <c r="N127" s="161"/>
      <c r="O127" s="161"/>
      <c r="P127" s="161"/>
      <c r="Q127" s="161"/>
    </row>
    <row r="128" spans="1:17" ht="16.5" customHeight="1">
      <c r="A128" s="161"/>
      <c r="B128" s="161"/>
      <c r="C128" s="161"/>
      <c r="D128" s="161"/>
      <c r="E128" s="161"/>
      <c r="F128" s="161"/>
      <c r="G128" s="161"/>
      <c r="H128" s="161"/>
      <c r="I128" s="161"/>
      <c r="J128" s="161"/>
      <c r="K128" s="161"/>
      <c r="L128" s="161"/>
      <c r="M128" s="161"/>
      <c r="N128" s="161"/>
      <c r="O128" s="161"/>
      <c r="P128" s="161"/>
      <c r="Q128" s="161"/>
    </row>
    <row r="129" spans="1:17" ht="16.5" customHeight="1">
      <c r="A129" s="161"/>
      <c r="B129" s="161"/>
      <c r="C129" s="161"/>
      <c r="D129" s="161"/>
      <c r="E129" s="161"/>
      <c r="F129" s="161"/>
      <c r="G129" s="161"/>
      <c r="H129" s="161"/>
      <c r="I129" s="161"/>
      <c r="J129" s="161"/>
      <c r="K129" s="161"/>
      <c r="L129" s="161"/>
      <c r="M129" s="161"/>
      <c r="N129" s="161"/>
      <c r="O129" s="161"/>
      <c r="P129" s="161"/>
      <c r="Q129" s="161"/>
    </row>
    <row r="130" spans="1:17" ht="16.5" customHeight="1">
      <c r="A130" s="161"/>
      <c r="B130" s="161"/>
      <c r="C130" s="161"/>
      <c r="D130" s="161"/>
      <c r="E130" s="161"/>
      <c r="F130" s="161"/>
      <c r="G130" s="161"/>
      <c r="H130" s="161"/>
      <c r="I130" s="161"/>
      <c r="J130" s="161"/>
      <c r="K130" s="161"/>
      <c r="L130" s="161"/>
      <c r="M130" s="161"/>
      <c r="N130" s="161"/>
      <c r="O130" s="161"/>
      <c r="P130" s="161"/>
      <c r="Q130" s="161"/>
    </row>
    <row r="131" spans="1:17" ht="16.5" customHeight="1">
      <c r="A131" s="161"/>
      <c r="B131" s="161"/>
      <c r="C131" s="161"/>
      <c r="D131" s="161"/>
      <c r="E131" s="161"/>
      <c r="F131" s="161"/>
      <c r="G131" s="161"/>
      <c r="H131" s="161"/>
      <c r="I131" s="161"/>
      <c r="J131" s="161"/>
      <c r="K131" s="161"/>
      <c r="L131" s="161"/>
      <c r="M131" s="161"/>
      <c r="N131" s="161"/>
      <c r="O131" s="161"/>
      <c r="P131" s="161"/>
      <c r="Q131" s="161"/>
    </row>
    <row r="132" spans="1:17" ht="16.5" customHeight="1">
      <c r="A132" s="161"/>
      <c r="B132" s="161"/>
      <c r="C132" s="161"/>
      <c r="D132" s="161"/>
      <c r="E132" s="161"/>
      <c r="F132" s="161"/>
      <c r="G132" s="161"/>
      <c r="H132" s="161"/>
      <c r="I132" s="161"/>
      <c r="J132" s="161"/>
      <c r="K132" s="161"/>
      <c r="L132" s="161"/>
      <c r="M132" s="161"/>
      <c r="N132" s="161"/>
      <c r="O132" s="161"/>
      <c r="P132" s="161"/>
      <c r="Q132" s="161"/>
    </row>
    <row r="133" spans="1:17" ht="16.5" customHeight="1">
      <c r="A133" s="161"/>
      <c r="B133" s="161"/>
      <c r="C133" s="161"/>
      <c r="D133" s="161"/>
      <c r="E133" s="161"/>
      <c r="F133" s="161"/>
      <c r="G133" s="161"/>
      <c r="H133" s="161"/>
      <c r="I133" s="161"/>
      <c r="J133" s="161"/>
      <c r="K133" s="161"/>
      <c r="L133" s="161"/>
      <c r="M133" s="161"/>
      <c r="N133" s="161"/>
      <c r="O133" s="161"/>
      <c r="P133" s="161"/>
      <c r="Q133" s="161"/>
    </row>
    <row r="134" spans="1:17" ht="16.5" customHeight="1">
      <c r="A134" s="161"/>
      <c r="B134" s="161"/>
      <c r="C134" s="161"/>
      <c r="D134" s="161"/>
      <c r="E134" s="161"/>
      <c r="F134" s="161"/>
      <c r="G134" s="161"/>
      <c r="H134" s="161"/>
      <c r="I134" s="161"/>
      <c r="J134" s="161"/>
      <c r="K134" s="161"/>
      <c r="L134" s="161"/>
      <c r="M134" s="161"/>
      <c r="N134" s="161"/>
      <c r="O134" s="161"/>
      <c r="P134" s="161"/>
      <c r="Q134" s="161"/>
    </row>
    <row r="135" spans="1:17" ht="16.5" customHeight="1">
      <c r="A135" s="161"/>
      <c r="B135" s="161"/>
      <c r="C135" s="161"/>
      <c r="D135" s="161"/>
      <c r="E135" s="161"/>
      <c r="F135" s="161"/>
      <c r="G135" s="161"/>
      <c r="H135" s="161"/>
      <c r="I135" s="161"/>
      <c r="J135" s="161"/>
      <c r="K135" s="161"/>
      <c r="L135" s="161"/>
      <c r="M135" s="161"/>
      <c r="N135" s="161"/>
      <c r="O135" s="161"/>
      <c r="P135" s="161"/>
      <c r="Q135" s="161"/>
    </row>
    <row r="136" spans="1:17" ht="16.5" customHeight="1">
      <c r="A136" s="161"/>
      <c r="B136" s="161"/>
      <c r="C136" s="161"/>
      <c r="D136" s="161"/>
      <c r="E136" s="161"/>
      <c r="F136" s="161"/>
      <c r="G136" s="161"/>
      <c r="H136" s="161"/>
      <c r="I136" s="161"/>
      <c r="J136" s="161"/>
      <c r="K136" s="161"/>
      <c r="L136" s="161"/>
      <c r="M136" s="161"/>
      <c r="N136" s="161"/>
      <c r="O136" s="161"/>
      <c r="P136" s="161"/>
      <c r="Q136" s="161"/>
    </row>
    <row r="137" spans="1:17" ht="16.5" customHeight="1">
      <c r="A137" s="161"/>
      <c r="B137" s="161"/>
      <c r="C137" s="161"/>
      <c r="D137" s="161"/>
      <c r="E137" s="161"/>
      <c r="F137" s="161"/>
      <c r="G137" s="161"/>
      <c r="H137" s="161"/>
      <c r="I137" s="161"/>
      <c r="J137" s="161"/>
      <c r="K137" s="161"/>
      <c r="L137" s="161"/>
      <c r="M137" s="161"/>
      <c r="N137" s="161"/>
      <c r="O137" s="161"/>
      <c r="P137" s="161"/>
      <c r="Q137" s="161"/>
    </row>
    <row r="138" spans="1:17" ht="16.5" customHeight="1">
      <c r="A138" s="161"/>
      <c r="B138" s="161"/>
      <c r="C138" s="161"/>
      <c r="D138" s="161"/>
      <c r="E138" s="161"/>
      <c r="F138" s="161"/>
      <c r="G138" s="161"/>
      <c r="H138" s="161"/>
      <c r="I138" s="161"/>
      <c r="J138" s="161"/>
      <c r="K138" s="161"/>
      <c r="L138" s="161"/>
      <c r="M138" s="161"/>
      <c r="N138" s="161"/>
      <c r="O138" s="161"/>
      <c r="P138" s="161"/>
      <c r="Q138" s="161"/>
    </row>
    <row r="139" spans="1:17" ht="16.5" customHeight="1">
      <c r="A139" s="161"/>
      <c r="B139" s="161"/>
      <c r="C139" s="161"/>
      <c r="D139" s="161"/>
      <c r="E139" s="161"/>
      <c r="F139" s="161"/>
      <c r="G139" s="161"/>
      <c r="H139" s="161"/>
      <c r="I139" s="161"/>
      <c r="J139" s="161"/>
      <c r="K139" s="161"/>
      <c r="L139" s="161"/>
      <c r="M139" s="161"/>
      <c r="N139" s="161"/>
      <c r="O139" s="161"/>
      <c r="P139" s="161"/>
      <c r="Q139" s="161"/>
    </row>
    <row r="140" spans="1:17" ht="16.5" customHeight="1">
      <c r="A140" s="161"/>
      <c r="B140" s="161"/>
      <c r="C140" s="161"/>
      <c r="D140" s="161"/>
      <c r="E140" s="161"/>
      <c r="F140" s="161"/>
      <c r="G140" s="161"/>
      <c r="H140" s="161"/>
      <c r="I140" s="161"/>
      <c r="J140" s="161"/>
      <c r="K140" s="161"/>
      <c r="L140" s="161"/>
      <c r="M140" s="161"/>
      <c r="N140" s="161"/>
      <c r="O140" s="161"/>
      <c r="P140" s="161"/>
      <c r="Q140" s="161"/>
    </row>
    <row r="141" spans="1:17" ht="16.5" customHeight="1">
      <c r="A141" s="161"/>
      <c r="B141" s="161"/>
      <c r="C141" s="161"/>
      <c r="D141" s="161"/>
      <c r="E141" s="161"/>
      <c r="F141" s="161"/>
      <c r="G141" s="161"/>
      <c r="H141" s="161"/>
      <c r="I141" s="161"/>
      <c r="J141" s="161"/>
      <c r="K141" s="161"/>
      <c r="L141" s="161"/>
      <c r="M141" s="161"/>
      <c r="N141" s="161"/>
      <c r="O141" s="161"/>
      <c r="P141" s="161"/>
      <c r="Q141" s="161"/>
    </row>
    <row r="142" spans="1:17" ht="16.5" customHeight="1">
      <c r="A142" s="161"/>
      <c r="B142" s="161"/>
      <c r="C142" s="161"/>
      <c r="D142" s="161"/>
      <c r="E142" s="161"/>
      <c r="F142" s="161"/>
      <c r="G142" s="161"/>
      <c r="H142" s="161"/>
      <c r="I142" s="161"/>
      <c r="J142" s="161"/>
      <c r="K142" s="161"/>
      <c r="L142" s="161"/>
      <c r="M142" s="161"/>
      <c r="N142" s="161"/>
      <c r="O142" s="161"/>
      <c r="P142" s="161"/>
      <c r="Q142" s="161"/>
    </row>
    <row r="143" spans="1:17" ht="16.5" customHeight="1">
      <c r="A143" s="161"/>
      <c r="B143" s="161"/>
      <c r="C143" s="161"/>
      <c r="D143" s="161"/>
      <c r="E143" s="161"/>
      <c r="F143" s="161"/>
      <c r="G143" s="161"/>
      <c r="H143" s="161"/>
      <c r="I143" s="161"/>
      <c r="J143" s="161"/>
      <c r="K143" s="161"/>
      <c r="L143" s="161"/>
      <c r="M143" s="161"/>
      <c r="N143" s="161"/>
      <c r="O143" s="161"/>
      <c r="P143" s="161"/>
      <c r="Q143" s="161"/>
    </row>
    <row r="144" spans="1:17" ht="16.5" customHeight="1">
      <c r="A144" s="161"/>
      <c r="B144" s="161"/>
      <c r="C144" s="161"/>
      <c r="D144" s="161"/>
      <c r="E144" s="161"/>
      <c r="F144" s="161"/>
      <c r="G144" s="161"/>
      <c r="H144" s="161"/>
      <c r="I144" s="161"/>
      <c r="J144" s="161"/>
      <c r="K144" s="161"/>
      <c r="L144" s="161"/>
      <c r="M144" s="161"/>
      <c r="N144" s="161"/>
      <c r="O144" s="161"/>
      <c r="P144" s="161"/>
      <c r="Q144" s="161"/>
    </row>
    <row r="145" spans="1:17" ht="16.5" customHeight="1">
      <c r="A145" s="161"/>
      <c r="B145" s="161"/>
      <c r="C145" s="161"/>
      <c r="D145" s="161"/>
      <c r="E145" s="161"/>
      <c r="F145" s="161"/>
      <c r="G145" s="161"/>
      <c r="H145" s="161"/>
      <c r="I145" s="161"/>
      <c r="J145" s="161"/>
      <c r="K145" s="161"/>
      <c r="L145" s="161"/>
      <c r="M145" s="161"/>
      <c r="N145" s="161"/>
      <c r="O145" s="161"/>
      <c r="P145" s="161"/>
      <c r="Q145" s="161"/>
    </row>
    <row r="146" spans="1:17" ht="16.5" customHeight="1">
      <c r="A146" s="161"/>
      <c r="B146" s="161"/>
      <c r="C146" s="161"/>
      <c r="D146" s="161"/>
      <c r="E146" s="161"/>
      <c r="F146" s="161"/>
      <c r="G146" s="161"/>
      <c r="H146" s="161"/>
      <c r="I146" s="161"/>
      <c r="J146" s="161"/>
      <c r="K146" s="161"/>
      <c r="L146" s="161"/>
      <c r="M146" s="161"/>
      <c r="N146" s="161"/>
      <c r="O146" s="161"/>
      <c r="P146" s="161"/>
      <c r="Q146" s="161"/>
    </row>
    <row r="147" spans="1:17" ht="16.5" customHeight="1">
      <c r="A147" s="161"/>
      <c r="B147" s="161"/>
      <c r="C147" s="161"/>
      <c r="D147" s="161"/>
      <c r="E147" s="161"/>
      <c r="F147" s="161"/>
      <c r="G147" s="161"/>
      <c r="H147" s="161"/>
      <c r="I147" s="161"/>
      <c r="J147" s="161"/>
      <c r="K147" s="161"/>
      <c r="L147" s="161"/>
      <c r="M147" s="161"/>
      <c r="N147" s="161"/>
      <c r="O147" s="161"/>
      <c r="P147" s="161"/>
      <c r="Q147" s="161"/>
    </row>
    <row r="148" spans="1:17" ht="16.5" customHeight="1">
      <c r="A148" s="161"/>
      <c r="B148" s="161"/>
      <c r="C148" s="161"/>
      <c r="D148" s="161"/>
      <c r="E148" s="161"/>
      <c r="F148" s="161"/>
      <c r="G148" s="161"/>
      <c r="H148" s="161"/>
      <c r="I148" s="161"/>
      <c r="J148" s="161"/>
      <c r="K148" s="161"/>
      <c r="L148" s="161"/>
      <c r="M148" s="161"/>
      <c r="N148" s="161"/>
      <c r="O148" s="161"/>
      <c r="P148" s="161"/>
      <c r="Q148" s="161"/>
    </row>
    <row r="149" spans="1:17" ht="16.5" customHeight="1">
      <c r="A149" s="161"/>
      <c r="B149" s="161"/>
      <c r="C149" s="161"/>
      <c r="D149" s="161"/>
      <c r="E149" s="161"/>
      <c r="F149" s="161"/>
      <c r="G149" s="161"/>
      <c r="H149" s="161"/>
      <c r="I149" s="161"/>
      <c r="J149" s="161"/>
      <c r="K149" s="161"/>
      <c r="L149" s="161"/>
      <c r="M149" s="161"/>
      <c r="N149" s="161"/>
      <c r="O149" s="161"/>
      <c r="P149" s="161"/>
      <c r="Q149" s="161"/>
    </row>
    <row r="150" spans="1:17" ht="16.5" customHeight="1">
      <c r="A150" s="161"/>
      <c r="B150" s="161"/>
      <c r="C150" s="161"/>
      <c r="D150" s="161"/>
      <c r="E150" s="161"/>
      <c r="F150" s="161"/>
      <c r="G150" s="161"/>
      <c r="H150" s="161"/>
      <c r="I150" s="161"/>
      <c r="J150" s="161"/>
      <c r="K150" s="161"/>
      <c r="L150" s="161"/>
      <c r="M150" s="161"/>
      <c r="N150" s="161"/>
      <c r="O150" s="161"/>
      <c r="P150" s="161"/>
      <c r="Q150" s="161"/>
    </row>
    <row r="151" spans="1:17" ht="16.5" customHeight="1">
      <c r="A151" s="161"/>
      <c r="B151" s="161"/>
      <c r="C151" s="161"/>
      <c r="D151" s="161"/>
      <c r="E151" s="161"/>
      <c r="F151" s="161"/>
      <c r="G151" s="161"/>
      <c r="H151" s="161"/>
      <c r="I151" s="161"/>
      <c r="J151" s="161"/>
      <c r="K151" s="161"/>
      <c r="L151" s="161"/>
      <c r="M151" s="161"/>
      <c r="N151" s="161"/>
      <c r="O151" s="161"/>
      <c r="P151" s="161"/>
      <c r="Q151" s="161"/>
    </row>
    <row r="152" spans="1:17" ht="16.5" customHeight="1">
      <c r="A152" s="161"/>
      <c r="B152" s="161"/>
      <c r="C152" s="161"/>
      <c r="D152" s="161"/>
      <c r="E152" s="161"/>
      <c r="F152" s="161"/>
      <c r="G152" s="161"/>
      <c r="H152" s="161"/>
      <c r="I152" s="161"/>
      <c r="J152" s="161"/>
      <c r="K152" s="161"/>
      <c r="L152" s="161"/>
      <c r="M152" s="161"/>
      <c r="N152" s="161"/>
      <c r="O152" s="161"/>
      <c r="P152" s="161"/>
      <c r="Q152" s="161"/>
    </row>
    <row r="153" spans="1:17" ht="16.5" customHeight="1">
      <c r="A153" s="161"/>
      <c r="B153" s="161"/>
      <c r="C153" s="161"/>
      <c r="D153" s="161"/>
      <c r="E153" s="161"/>
      <c r="F153" s="161"/>
      <c r="G153" s="161"/>
      <c r="H153" s="161"/>
      <c r="I153" s="161"/>
      <c r="J153" s="161"/>
      <c r="K153" s="161"/>
      <c r="L153" s="161"/>
      <c r="M153" s="161"/>
      <c r="N153" s="161"/>
      <c r="O153" s="161"/>
      <c r="P153" s="161"/>
      <c r="Q153" s="161"/>
    </row>
    <row r="154" spans="1:17" ht="16.5" customHeight="1">
      <c r="A154" s="161"/>
      <c r="B154" s="161"/>
      <c r="C154" s="161"/>
      <c r="D154" s="161"/>
      <c r="E154" s="161"/>
      <c r="F154" s="161"/>
      <c r="G154" s="161"/>
      <c r="H154" s="161"/>
      <c r="I154" s="161"/>
      <c r="J154" s="161"/>
      <c r="K154" s="161"/>
      <c r="L154" s="161"/>
      <c r="M154" s="161"/>
      <c r="N154" s="161"/>
      <c r="O154" s="161"/>
      <c r="P154" s="161"/>
      <c r="Q154" s="161"/>
    </row>
    <row r="155" spans="1:17" ht="16.5" customHeight="1">
      <c r="A155" s="161"/>
      <c r="B155" s="161"/>
      <c r="C155" s="161"/>
      <c r="D155" s="161"/>
      <c r="E155" s="161"/>
      <c r="F155" s="161"/>
      <c r="G155" s="161"/>
      <c r="H155" s="161"/>
      <c r="I155" s="161"/>
      <c r="J155" s="161"/>
      <c r="K155" s="161"/>
      <c r="L155" s="161"/>
      <c r="M155" s="161"/>
      <c r="N155" s="161"/>
      <c r="O155" s="161"/>
      <c r="P155" s="161"/>
      <c r="Q155" s="161"/>
    </row>
    <row r="156" spans="1:17" ht="16.5" customHeight="1">
      <c r="A156" s="161"/>
      <c r="B156" s="161"/>
      <c r="C156" s="161"/>
      <c r="D156" s="161"/>
      <c r="E156" s="161"/>
      <c r="F156" s="161"/>
      <c r="G156" s="161"/>
      <c r="H156" s="161"/>
      <c r="I156" s="161"/>
      <c r="J156" s="161"/>
      <c r="K156" s="161"/>
      <c r="L156" s="161"/>
      <c r="M156" s="161"/>
      <c r="N156" s="161"/>
      <c r="O156" s="161"/>
      <c r="P156" s="161"/>
      <c r="Q156" s="161"/>
    </row>
    <row r="157" spans="1:17" ht="16.5" customHeight="1">
      <c r="A157" s="161"/>
      <c r="B157" s="161"/>
      <c r="C157" s="161"/>
      <c r="D157" s="161"/>
      <c r="E157" s="161"/>
      <c r="F157" s="161"/>
      <c r="G157" s="161"/>
      <c r="H157" s="161"/>
      <c r="I157" s="161"/>
      <c r="J157" s="161"/>
      <c r="K157" s="161"/>
      <c r="L157" s="161"/>
      <c r="M157" s="161"/>
      <c r="N157" s="161"/>
      <c r="O157" s="161"/>
      <c r="P157" s="161"/>
      <c r="Q157" s="161"/>
    </row>
    <row r="158" spans="1:17" ht="16.5" customHeight="1">
      <c r="A158" s="161"/>
      <c r="B158" s="161"/>
      <c r="C158" s="161"/>
      <c r="D158" s="161"/>
      <c r="E158" s="161"/>
      <c r="F158" s="161"/>
      <c r="G158" s="161"/>
      <c r="H158" s="161"/>
      <c r="I158" s="161"/>
      <c r="J158" s="161"/>
      <c r="K158" s="161"/>
      <c r="L158" s="161"/>
      <c r="M158" s="161"/>
      <c r="N158" s="161"/>
      <c r="O158" s="161"/>
      <c r="P158" s="161"/>
      <c r="Q158" s="161"/>
    </row>
    <row r="159" spans="1:17" ht="16.5" customHeight="1">
      <c r="A159" s="161"/>
      <c r="B159" s="161"/>
      <c r="C159" s="161"/>
      <c r="D159" s="161"/>
      <c r="E159" s="161"/>
      <c r="F159" s="161"/>
      <c r="G159" s="161"/>
      <c r="H159" s="161"/>
      <c r="I159" s="161"/>
      <c r="J159" s="161"/>
      <c r="K159" s="161"/>
      <c r="L159" s="161"/>
      <c r="M159" s="161"/>
      <c r="N159" s="161"/>
      <c r="O159" s="161"/>
      <c r="P159" s="161"/>
      <c r="Q159" s="161"/>
    </row>
    <row r="160" spans="1:17" ht="16.5" customHeight="1">
      <c r="A160" s="161"/>
      <c r="B160" s="161"/>
      <c r="C160" s="161"/>
      <c r="D160" s="161"/>
      <c r="E160" s="161"/>
      <c r="F160" s="161"/>
      <c r="G160" s="161"/>
      <c r="H160" s="161"/>
      <c r="I160" s="161"/>
      <c r="J160" s="161"/>
      <c r="K160" s="161"/>
      <c r="L160" s="161"/>
      <c r="M160" s="161"/>
      <c r="N160" s="161"/>
      <c r="O160" s="161"/>
      <c r="P160" s="161"/>
      <c r="Q160" s="161"/>
    </row>
    <row r="161" spans="1:17" ht="16.5" customHeight="1">
      <c r="A161" s="161"/>
      <c r="B161" s="161"/>
      <c r="C161" s="161"/>
      <c r="D161" s="161"/>
      <c r="E161" s="161"/>
      <c r="F161" s="161"/>
      <c r="G161" s="161"/>
      <c r="H161" s="161"/>
      <c r="I161" s="161"/>
      <c r="J161" s="161"/>
      <c r="K161" s="161"/>
      <c r="L161" s="161"/>
      <c r="M161" s="161"/>
      <c r="N161" s="161"/>
      <c r="O161" s="161"/>
      <c r="P161" s="161"/>
      <c r="Q161" s="161"/>
    </row>
    <row r="162" spans="1:17" ht="16.5" customHeight="1">
      <c r="A162" s="161"/>
      <c r="B162" s="161"/>
      <c r="C162" s="161"/>
      <c r="D162" s="161"/>
      <c r="E162" s="161"/>
      <c r="F162" s="161"/>
      <c r="G162" s="161"/>
      <c r="H162" s="161"/>
      <c r="I162" s="161"/>
      <c r="J162" s="161"/>
      <c r="K162" s="161"/>
      <c r="L162" s="161"/>
      <c r="M162" s="161"/>
      <c r="N162" s="161"/>
      <c r="O162" s="161"/>
      <c r="P162" s="161"/>
      <c r="Q162" s="161"/>
    </row>
    <row r="163" spans="1:17" ht="16.5" customHeight="1">
      <c r="A163" s="161"/>
      <c r="B163" s="161"/>
      <c r="C163" s="161"/>
      <c r="D163" s="161"/>
      <c r="E163" s="161"/>
      <c r="F163" s="161"/>
      <c r="G163" s="161"/>
      <c r="H163" s="161"/>
      <c r="I163" s="161"/>
      <c r="J163" s="161"/>
      <c r="K163" s="161"/>
      <c r="L163" s="161"/>
      <c r="M163" s="161"/>
      <c r="N163" s="161"/>
      <c r="O163" s="161"/>
      <c r="P163" s="161"/>
      <c r="Q163" s="161"/>
    </row>
    <row r="164" spans="1:17" ht="16.5" customHeight="1">
      <c r="A164" s="161"/>
      <c r="B164" s="161"/>
      <c r="C164" s="161"/>
      <c r="D164" s="161"/>
      <c r="E164" s="161"/>
      <c r="F164" s="161"/>
      <c r="G164" s="161"/>
      <c r="H164" s="161"/>
      <c r="I164" s="161"/>
      <c r="J164" s="161"/>
      <c r="K164" s="161"/>
      <c r="L164" s="161"/>
      <c r="M164" s="161"/>
      <c r="N164" s="161"/>
      <c r="O164" s="161"/>
      <c r="P164" s="161"/>
      <c r="Q164" s="161"/>
    </row>
    <row r="165" spans="1:17" ht="16.5" customHeight="1">
      <c r="A165" s="161"/>
      <c r="B165" s="161"/>
      <c r="C165" s="161"/>
      <c r="D165" s="161"/>
      <c r="E165" s="161"/>
      <c r="F165" s="161"/>
      <c r="G165" s="161"/>
      <c r="H165" s="161"/>
      <c r="I165" s="161"/>
      <c r="J165" s="161"/>
      <c r="K165" s="161"/>
      <c r="L165" s="161"/>
      <c r="M165" s="161"/>
      <c r="N165" s="161"/>
      <c r="O165" s="161"/>
      <c r="P165" s="161"/>
      <c r="Q165" s="161"/>
    </row>
    <row r="166" spans="1:17" ht="16.5" customHeight="1">
      <c r="A166" s="161"/>
      <c r="B166" s="161"/>
      <c r="C166" s="161"/>
      <c r="D166" s="161"/>
      <c r="E166" s="161"/>
      <c r="F166" s="161"/>
      <c r="G166" s="161"/>
      <c r="H166" s="161"/>
      <c r="I166" s="161"/>
      <c r="J166" s="161"/>
      <c r="K166" s="161"/>
      <c r="L166" s="161"/>
      <c r="M166" s="161"/>
      <c r="N166" s="161"/>
      <c r="O166" s="161"/>
      <c r="P166" s="161"/>
      <c r="Q166" s="161"/>
    </row>
    <row r="167" spans="1:17" ht="16.5" customHeight="1">
      <c r="A167" s="161"/>
      <c r="B167" s="161"/>
      <c r="C167" s="161"/>
      <c r="D167" s="161"/>
      <c r="E167" s="161"/>
      <c r="F167" s="161"/>
      <c r="G167" s="161"/>
      <c r="H167" s="161"/>
      <c r="I167" s="161"/>
      <c r="J167" s="161"/>
      <c r="K167" s="161"/>
      <c r="L167" s="161"/>
      <c r="M167" s="161"/>
      <c r="N167" s="161"/>
      <c r="O167" s="161"/>
      <c r="P167" s="161"/>
      <c r="Q167" s="161"/>
    </row>
    <row r="168" spans="1:17" ht="16.5" customHeight="1">
      <c r="A168" s="161"/>
      <c r="B168" s="161"/>
      <c r="C168" s="161"/>
      <c r="D168" s="161"/>
      <c r="E168" s="161"/>
      <c r="F168" s="161"/>
      <c r="G168" s="161"/>
      <c r="H168" s="161"/>
      <c r="I168" s="161"/>
      <c r="J168" s="161"/>
      <c r="K168" s="161"/>
      <c r="L168" s="161"/>
      <c r="M168" s="161"/>
      <c r="N168" s="161"/>
      <c r="O168" s="161"/>
      <c r="P168" s="161"/>
      <c r="Q168" s="161"/>
    </row>
    <row r="169" spans="1:17" ht="16.5" customHeight="1">
      <c r="A169" s="4"/>
      <c r="B169" s="4"/>
      <c r="C169" s="4"/>
      <c r="D169" s="4"/>
      <c r="E169" s="4"/>
      <c r="F169" s="4"/>
      <c r="G169" s="4"/>
      <c r="H169" s="4"/>
      <c r="J169" s="4"/>
      <c r="K169" s="4"/>
      <c r="L169" s="4"/>
      <c r="N169" s="4"/>
      <c r="O169" s="4"/>
      <c r="P169" s="4"/>
      <c r="Q169" s="4"/>
    </row>
    <row r="170" spans="1:17" ht="16.5" customHeight="1">
      <c r="A170" s="4"/>
      <c r="B170" s="4"/>
      <c r="C170" s="4"/>
      <c r="D170" s="4"/>
      <c r="E170" s="4"/>
      <c r="F170" s="4"/>
      <c r="G170" s="4"/>
      <c r="H170" s="4"/>
      <c r="J170" s="4"/>
      <c r="K170" s="4"/>
      <c r="L170" s="4"/>
      <c r="N170" s="4"/>
      <c r="O170" s="4"/>
      <c r="P170" s="4"/>
      <c r="Q170" s="4"/>
    </row>
    <row r="171" spans="1:17" ht="16.5" customHeight="1">
      <c r="A171" s="4"/>
      <c r="B171" s="4"/>
      <c r="C171" s="4"/>
      <c r="D171" s="4"/>
      <c r="E171" s="4"/>
      <c r="F171" s="4"/>
      <c r="G171" s="4"/>
      <c r="H171" s="4"/>
      <c r="J171" s="4"/>
      <c r="K171" s="4"/>
      <c r="L171" s="4"/>
      <c r="N171" s="4"/>
      <c r="O171" s="4"/>
      <c r="P171" s="4"/>
      <c r="Q171" s="4"/>
    </row>
    <row r="172" spans="1:17" ht="16.5" customHeight="1">
      <c r="A172" s="4"/>
      <c r="B172" s="4"/>
      <c r="C172" s="4"/>
      <c r="D172" s="4"/>
      <c r="E172" s="4"/>
      <c r="F172" s="4"/>
      <c r="G172" s="4"/>
      <c r="H172" s="4"/>
      <c r="J172" s="4"/>
      <c r="K172" s="4"/>
      <c r="L172" s="4"/>
      <c r="N172" s="4"/>
      <c r="O172" s="4"/>
      <c r="P172" s="4"/>
      <c r="Q172" s="4"/>
    </row>
    <row r="173" spans="1:17" ht="16.5" customHeight="1">
      <c r="A173" s="4"/>
      <c r="B173" s="4"/>
      <c r="C173" s="4"/>
      <c r="D173" s="4"/>
      <c r="E173" s="4"/>
      <c r="F173" s="4"/>
      <c r="G173" s="4"/>
      <c r="H173" s="4"/>
      <c r="J173" s="4"/>
      <c r="K173" s="4"/>
      <c r="L173" s="4"/>
      <c r="N173" s="4"/>
      <c r="O173" s="4"/>
      <c r="P173" s="4"/>
      <c r="Q173" s="4"/>
    </row>
    <row r="174" spans="1:17" ht="16.5" customHeight="1">
      <c r="A174" s="4"/>
      <c r="B174" s="4"/>
      <c r="C174" s="4"/>
      <c r="D174" s="4"/>
      <c r="E174" s="4"/>
      <c r="F174" s="4"/>
      <c r="G174" s="4"/>
      <c r="H174" s="4"/>
      <c r="J174" s="4"/>
      <c r="K174" s="4"/>
      <c r="L174" s="4"/>
      <c r="N174" s="4"/>
      <c r="O174" s="4"/>
      <c r="P174" s="4"/>
      <c r="Q174" s="4"/>
    </row>
    <row r="175" spans="1:17" ht="16.5" customHeight="1">
      <c r="A175" s="4"/>
      <c r="B175" s="4"/>
      <c r="C175" s="4"/>
      <c r="D175" s="4"/>
      <c r="E175" s="4"/>
      <c r="F175" s="4"/>
      <c r="G175" s="4"/>
      <c r="H175" s="4"/>
      <c r="J175" s="4"/>
      <c r="K175" s="4"/>
      <c r="L175" s="4"/>
      <c r="N175" s="4"/>
      <c r="O175" s="4"/>
      <c r="P175" s="4"/>
      <c r="Q175" s="4"/>
    </row>
    <row r="176" spans="1:17" ht="16.5" customHeight="1">
      <c r="A176" s="4"/>
      <c r="B176" s="4"/>
      <c r="C176" s="4"/>
      <c r="D176" s="4"/>
      <c r="E176" s="4"/>
      <c r="F176" s="4"/>
      <c r="G176" s="4"/>
      <c r="H176" s="4"/>
      <c r="J176" s="4"/>
      <c r="K176" s="4"/>
      <c r="L176" s="4"/>
      <c r="N176" s="4"/>
      <c r="O176" s="4"/>
      <c r="P176" s="4"/>
      <c r="Q176" s="4"/>
    </row>
    <row r="177" spans="1:17" ht="16.5" customHeight="1">
      <c r="A177" s="4"/>
      <c r="B177" s="4"/>
      <c r="C177" s="4"/>
      <c r="D177" s="4"/>
      <c r="E177" s="4"/>
      <c r="F177" s="4"/>
      <c r="G177" s="4"/>
      <c r="H177" s="4"/>
      <c r="J177" s="4"/>
      <c r="K177" s="4"/>
      <c r="L177" s="4"/>
      <c r="N177" s="4"/>
      <c r="O177" s="4"/>
      <c r="P177" s="4"/>
      <c r="Q177" s="4"/>
    </row>
    <row r="178" spans="1:17" ht="16.5" customHeight="1">
      <c r="A178" s="4"/>
      <c r="B178" s="4"/>
      <c r="C178" s="4"/>
      <c r="D178" s="4"/>
      <c r="E178" s="4"/>
      <c r="F178" s="4"/>
      <c r="G178" s="4"/>
      <c r="H178" s="4"/>
      <c r="J178" s="4"/>
      <c r="K178" s="4"/>
      <c r="L178" s="4"/>
      <c r="N178" s="4"/>
      <c r="O178" s="4"/>
      <c r="P178" s="4"/>
      <c r="Q178" s="4"/>
    </row>
    <row r="179" spans="1:17" ht="16.5" customHeight="1">
      <c r="A179" s="4"/>
      <c r="B179" s="4"/>
      <c r="C179" s="4"/>
      <c r="D179" s="4"/>
      <c r="E179" s="4"/>
      <c r="F179" s="4"/>
      <c r="G179" s="4"/>
      <c r="H179" s="4"/>
      <c r="J179" s="4"/>
      <c r="K179" s="4"/>
      <c r="L179" s="4"/>
      <c r="N179" s="4"/>
      <c r="O179" s="4"/>
      <c r="P179" s="4"/>
      <c r="Q179" s="4"/>
    </row>
    <row r="180" spans="1:17" ht="16.5" customHeight="1">
      <c r="A180" s="4"/>
      <c r="B180" s="4"/>
      <c r="C180" s="4"/>
      <c r="D180" s="4"/>
      <c r="E180" s="4"/>
      <c r="F180" s="4"/>
      <c r="G180" s="4"/>
      <c r="H180" s="4"/>
      <c r="J180" s="4"/>
      <c r="K180" s="4"/>
      <c r="L180" s="4"/>
      <c r="N180" s="4"/>
      <c r="O180" s="4"/>
      <c r="P180" s="4"/>
      <c r="Q180" s="4"/>
    </row>
    <row r="181" spans="1:17" ht="16.5" customHeight="1">
      <c r="A181" s="4"/>
      <c r="B181" s="4"/>
      <c r="C181" s="4"/>
      <c r="D181" s="4"/>
      <c r="E181" s="4"/>
      <c r="F181" s="4"/>
      <c r="G181" s="4"/>
      <c r="H181" s="4"/>
      <c r="J181" s="4"/>
      <c r="K181" s="4"/>
      <c r="L181" s="4"/>
      <c r="N181" s="4"/>
      <c r="O181" s="4"/>
      <c r="P181" s="4"/>
      <c r="Q181" s="4"/>
    </row>
    <row r="182" spans="1:17" ht="16.5" customHeight="1">
      <c r="A182" s="4"/>
      <c r="B182" s="4"/>
      <c r="C182" s="4"/>
      <c r="D182" s="4"/>
      <c r="E182" s="4"/>
      <c r="F182" s="4"/>
      <c r="G182" s="4"/>
      <c r="H182" s="4"/>
      <c r="J182" s="4"/>
      <c r="K182" s="4"/>
      <c r="L182" s="4"/>
      <c r="N182" s="4"/>
      <c r="O182" s="4"/>
      <c r="P182" s="4"/>
      <c r="Q182" s="4"/>
    </row>
    <row r="183" spans="1:17" ht="16.5" customHeight="1">
      <c r="A183" s="4"/>
      <c r="B183" s="4"/>
      <c r="C183" s="4"/>
      <c r="D183" s="4"/>
      <c r="E183" s="4"/>
      <c r="F183" s="4"/>
      <c r="G183" s="4"/>
      <c r="H183" s="4"/>
      <c r="J183" s="4"/>
      <c r="K183" s="4"/>
      <c r="L183" s="4"/>
      <c r="N183" s="4"/>
      <c r="O183" s="4"/>
      <c r="P183" s="4"/>
      <c r="Q183" s="4"/>
    </row>
    <row r="184" spans="1:17" ht="16.5" customHeight="1">
      <c r="A184" s="4"/>
      <c r="B184" s="4"/>
      <c r="C184" s="4"/>
      <c r="D184" s="4"/>
      <c r="E184" s="4"/>
      <c r="F184" s="4"/>
      <c r="G184" s="4"/>
      <c r="H184" s="4"/>
      <c r="J184" s="4"/>
      <c r="K184" s="4"/>
      <c r="L184" s="4"/>
      <c r="N184" s="4"/>
      <c r="O184" s="4"/>
      <c r="P184" s="4"/>
      <c r="Q184" s="4"/>
    </row>
    <row r="185" spans="1:17" ht="16.5" customHeight="1">
      <c r="A185" s="4"/>
      <c r="B185" s="4"/>
      <c r="C185" s="4"/>
      <c r="D185" s="4"/>
      <c r="E185" s="4"/>
      <c r="F185" s="4"/>
      <c r="G185" s="4"/>
      <c r="H185" s="4"/>
      <c r="J185" s="4"/>
      <c r="K185" s="4"/>
      <c r="L185" s="4"/>
      <c r="N185" s="4"/>
      <c r="O185" s="4"/>
      <c r="P185" s="4"/>
      <c r="Q185" s="4"/>
    </row>
    <row r="186" spans="1:17" ht="16.5" customHeight="1">
      <c r="A186" s="4"/>
      <c r="B186" s="4"/>
      <c r="C186" s="4"/>
      <c r="D186" s="4"/>
      <c r="E186" s="4"/>
      <c r="F186" s="4"/>
      <c r="G186" s="4"/>
      <c r="H186" s="4"/>
      <c r="J186" s="4"/>
      <c r="K186" s="4"/>
      <c r="L186" s="4"/>
      <c r="N186" s="4"/>
      <c r="O186" s="4"/>
      <c r="P186" s="4"/>
      <c r="Q186" s="4"/>
    </row>
    <row r="187" spans="1:17" ht="16.5" customHeight="1">
      <c r="A187" s="4"/>
      <c r="B187" s="4"/>
      <c r="C187" s="4"/>
      <c r="D187" s="4"/>
      <c r="E187" s="4"/>
      <c r="F187" s="4"/>
      <c r="G187" s="4"/>
      <c r="H187" s="4"/>
      <c r="J187" s="4"/>
      <c r="K187" s="4"/>
      <c r="L187" s="4"/>
      <c r="N187" s="4"/>
      <c r="O187" s="4"/>
      <c r="P187" s="4"/>
      <c r="Q187" s="4"/>
    </row>
    <row r="188" spans="1:17" ht="16.5" customHeight="1">
      <c r="A188" s="4"/>
      <c r="B188" s="4"/>
      <c r="C188" s="4"/>
      <c r="D188" s="4"/>
      <c r="E188" s="4"/>
      <c r="F188" s="4"/>
      <c r="G188" s="4"/>
      <c r="H188" s="4"/>
      <c r="J188" s="4"/>
      <c r="K188" s="4"/>
      <c r="L188" s="4"/>
      <c r="N188" s="4"/>
      <c r="O188" s="4"/>
      <c r="P188" s="4"/>
      <c r="Q188" s="4"/>
    </row>
    <row r="189" spans="1:17" ht="16.5" customHeight="1">
      <c r="A189" s="4"/>
      <c r="B189" s="4"/>
      <c r="C189" s="4"/>
      <c r="D189" s="4"/>
      <c r="E189" s="4"/>
      <c r="F189" s="4"/>
      <c r="G189" s="4"/>
      <c r="H189" s="4"/>
      <c r="J189" s="4"/>
      <c r="K189" s="4"/>
      <c r="L189" s="4"/>
      <c r="N189" s="4"/>
      <c r="O189" s="4"/>
      <c r="P189" s="4"/>
      <c r="Q189" s="4"/>
    </row>
    <row r="190" spans="1:17" ht="16.5" customHeight="1">
      <c r="A190" s="4"/>
      <c r="B190" s="4"/>
      <c r="C190" s="4"/>
      <c r="D190" s="4"/>
      <c r="E190" s="4"/>
      <c r="F190" s="4"/>
      <c r="G190" s="4"/>
      <c r="H190" s="4"/>
      <c r="J190" s="4"/>
      <c r="K190" s="4"/>
      <c r="L190" s="4"/>
      <c r="N190" s="4"/>
      <c r="O190" s="4"/>
      <c r="P190" s="4"/>
      <c r="Q190" s="4"/>
    </row>
    <row r="191" spans="1:17" ht="16.5" customHeight="1">
      <c r="A191" s="4"/>
      <c r="B191" s="4"/>
      <c r="C191" s="4"/>
      <c r="D191" s="4"/>
      <c r="E191" s="4"/>
      <c r="F191" s="4"/>
      <c r="G191" s="4"/>
      <c r="H191" s="4"/>
      <c r="J191" s="4"/>
      <c r="K191" s="4"/>
      <c r="L191" s="4"/>
      <c r="N191" s="4"/>
      <c r="O191" s="4"/>
      <c r="P191" s="4"/>
      <c r="Q191" s="4"/>
    </row>
    <row r="192" spans="1:17" ht="16.5" customHeight="1">
      <c r="A192" s="4"/>
      <c r="B192" s="4"/>
      <c r="C192" s="4"/>
      <c r="D192" s="4"/>
      <c r="E192" s="4"/>
      <c r="F192" s="4"/>
      <c r="G192" s="4"/>
      <c r="H192" s="4"/>
      <c r="J192" s="4"/>
      <c r="K192" s="4"/>
      <c r="L192" s="4"/>
      <c r="N192" s="4"/>
      <c r="O192" s="4"/>
      <c r="P192" s="4"/>
      <c r="Q192" s="4"/>
    </row>
    <row r="193" spans="1:17" ht="16.5" customHeight="1">
      <c r="A193" s="4"/>
      <c r="B193" s="4"/>
      <c r="C193" s="4"/>
      <c r="D193" s="4"/>
      <c r="E193" s="4"/>
      <c r="F193" s="4"/>
      <c r="G193" s="4"/>
      <c r="H193" s="4"/>
      <c r="J193" s="4"/>
      <c r="K193" s="4"/>
      <c r="L193" s="4"/>
      <c r="N193" s="4"/>
      <c r="O193" s="4"/>
      <c r="P193" s="4"/>
      <c r="Q193" s="4"/>
    </row>
    <row r="194" spans="1:17" ht="16.5" customHeight="1">
      <c r="A194" s="4"/>
      <c r="B194" s="4"/>
      <c r="C194" s="4"/>
      <c r="D194" s="4"/>
      <c r="E194" s="4"/>
      <c r="F194" s="4"/>
      <c r="G194" s="4"/>
      <c r="H194" s="4"/>
      <c r="J194" s="4"/>
      <c r="K194" s="4"/>
      <c r="L194" s="4"/>
      <c r="N194" s="4"/>
      <c r="O194" s="4"/>
      <c r="P194" s="4"/>
      <c r="Q194" s="4"/>
    </row>
    <row r="195" spans="1:17" ht="16.5" customHeight="1">
      <c r="A195" s="4"/>
      <c r="B195" s="4"/>
      <c r="C195" s="4"/>
      <c r="D195" s="4"/>
      <c r="E195" s="4"/>
      <c r="F195" s="4"/>
      <c r="G195" s="4"/>
      <c r="H195" s="4"/>
      <c r="J195" s="4"/>
      <c r="K195" s="4"/>
      <c r="L195" s="4"/>
      <c r="N195" s="4"/>
      <c r="O195" s="4"/>
      <c r="P195" s="4"/>
      <c r="Q195" s="4"/>
    </row>
    <row r="196" spans="1:17" ht="16.5" customHeight="1">
      <c r="A196" s="4"/>
      <c r="B196" s="4"/>
      <c r="C196" s="4"/>
      <c r="D196" s="4"/>
      <c r="E196" s="4"/>
      <c r="F196" s="4"/>
      <c r="G196" s="4"/>
      <c r="H196" s="4"/>
      <c r="J196" s="4"/>
      <c r="K196" s="4"/>
      <c r="L196" s="4"/>
      <c r="N196" s="4"/>
      <c r="O196" s="4"/>
      <c r="P196" s="4"/>
      <c r="Q196" s="4"/>
    </row>
    <row r="197" spans="1:17" ht="16.5" customHeight="1">
      <c r="A197" s="4"/>
      <c r="B197" s="4"/>
      <c r="C197" s="4"/>
      <c r="D197" s="4"/>
      <c r="E197" s="4"/>
      <c r="F197" s="4"/>
      <c r="G197" s="4"/>
      <c r="H197" s="4"/>
      <c r="J197" s="4"/>
      <c r="K197" s="4"/>
      <c r="L197" s="4"/>
      <c r="N197" s="4"/>
      <c r="O197" s="4"/>
      <c r="P197" s="4"/>
      <c r="Q197" s="4"/>
    </row>
    <row r="198" spans="1:17" ht="16.5" customHeight="1">
      <c r="A198" s="4"/>
      <c r="B198" s="4"/>
      <c r="C198" s="4"/>
      <c r="D198" s="4"/>
      <c r="E198" s="4"/>
      <c r="F198" s="4"/>
      <c r="G198" s="4"/>
      <c r="H198" s="4"/>
      <c r="J198" s="4"/>
      <c r="K198" s="4"/>
      <c r="L198" s="4"/>
      <c r="N198" s="4"/>
      <c r="O198" s="4"/>
      <c r="P198" s="4"/>
      <c r="Q198" s="4"/>
    </row>
    <row r="199" spans="1:17" ht="16.5" customHeight="1">
      <c r="A199" s="4"/>
      <c r="B199" s="4"/>
      <c r="C199" s="4"/>
      <c r="D199" s="4"/>
      <c r="E199" s="4"/>
      <c r="F199" s="4"/>
      <c r="G199" s="4"/>
      <c r="H199" s="4"/>
      <c r="J199" s="4"/>
      <c r="K199" s="4"/>
      <c r="L199" s="4"/>
      <c r="N199" s="4"/>
      <c r="O199" s="4"/>
      <c r="P199" s="4"/>
      <c r="Q199" s="4"/>
    </row>
    <row r="200" spans="1:17" ht="16.5" customHeight="1">
      <c r="A200" s="4"/>
      <c r="B200" s="4"/>
      <c r="C200" s="4"/>
      <c r="D200" s="4"/>
      <c r="E200" s="4"/>
      <c r="F200" s="4"/>
      <c r="G200" s="4"/>
      <c r="H200" s="4"/>
      <c r="J200" s="4"/>
      <c r="K200" s="4"/>
      <c r="L200" s="4"/>
      <c r="N200" s="4"/>
      <c r="O200" s="4"/>
      <c r="P200" s="4"/>
      <c r="Q200" s="4"/>
    </row>
    <row r="201" spans="1:17" ht="16.5" customHeight="1">
      <c r="A201" s="4"/>
      <c r="B201" s="4"/>
      <c r="C201" s="4"/>
      <c r="D201" s="4"/>
      <c r="E201" s="4"/>
      <c r="F201" s="4"/>
      <c r="G201" s="4"/>
      <c r="H201" s="4"/>
      <c r="J201" s="4"/>
      <c r="K201" s="4"/>
      <c r="L201" s="4"/>
      <c r="N201" s="4"/>
      <c r="O201" s="4"/>
      <c r="P201" s="4"/>
      <c r="Q201" s="4"/>
    </row>
    <row r="202" spans="1:17" ht="16.5" customHeight="1">
      <c r="A202" s="4"/>
      <c r="B202" s="4"/>
      <c r="C202" s="4"/>
      <c r="D202" s="4"/>
      <c r="E202" s="4"/>
      <c r="F202" s="4"/>
      <c r="G202" s="4"/>
      <c r="H202" s="4"/>
      <c r="J202" s="4"/>
      <c r="K202" s="4"/>
      <c r="L202" s="4"/>
      <c r="N202" s="4"/>
      <c r="O202" s="4"/>
      <c r="P202" s="4"/>
      <c r="Q202" s="4"/>
    </row>
    <row r="203" spans="1:17" ht="16.5" customHeight="1">
      <c r="A203" s="4"/>
      <c r="B203" s="4"/>
      <c r="C203" s="4"/>
      <c r="D203" s="4"/>
      <c r="E203" s="4"/>
      <c r="F203" s="4"/>
      <c r="G203" s="4"/>
      <c r="H203" s="4"/>
      <c r="J203" s="4"/>
      <c r="K203" s="4"/>
      <c r="L203" s="4"/>
      <c r="N203" s="4"/>
      <c r="O203" s="4"/>
      <c r="P203" s="4"/>
      <c r="Q203" s="4"/>
    </row>
    <row r="204" spans="1:17" ht="16.5" customHeight="1">
      <c r="A204" s="4"/>
      <c r="B204" s="4"/>
      <c r="C204" s="4"/>
      <c r="D204" s="4"/>
      <c r="E204" s="4"/>
      <c r="F204" s="4"/>
      <c r="G204" s="4"/>
      <c r="H204" s="4"/>
      <c r="J204" s="4"/>
      <c r="K204" s="4"/>
      <c r="L204" s="4"/>
      <c r="N204" s="4"/>
      <c r="O204" s="4"/>
      <c r="P204" s="4"/>
      <c r="Q204" s="4"/>
    </row>
    <row r="205" spans="1:17" ht="16.5" customHeight="1">
      <c r="A205" s="4"/>
      <c r="B205" s="4"/>
      <c r="C205" s="4"/>
      <c r="D205" s="4"/>
      <c r="E205" s="4"/>
      <c r="F205" s="4"/>
      <c r="G205" s="4"/>
      <c r="H205" s="4"/>
      <c r="J205" s="4"/>
      <c r="K205" s="4"/>
      <c r="L205" s="4"/>
      <c r="N205" s="4"/>
      <c r="O205" s="4"/>
      <c r="P205" s="4"/>
      <c r="Q205" s="4"/>
    </row>
    <row r="206" spans="1:17" ht="16.5" customHeight="1">
      <c r="A206" s="4"/>
      <c r="B206" s="4"/>
      <c r="C206" s="4"/>
      <c r="D206" s="4"/>
      <c r="E206" s="4"/>
      <c r="F206" s="4"/>
      <c r="G206" s="4"/>
      <c r="H206" s="4"/>
      <c r="J206" s="4"/>
      <c r="K206" s="4"/>
      <c r="L206" s="4"/>
      <c r="N206" s="4"/>
      <c r="O206" s="4"/>
      <c r="P206" s="4"/>
      <c r="Q206" s="4"/>
    </row>
    <row r="207" spans="1:17" ht="16.5" customHeight="1">
      <c r="A207" s="4"/>
      <c r="B207" s="4"/>
      <c r="C207" s="4"/>
      <c r="D207" s="4"/>
      <c r="E207" s="4"/>
      <c r="F207" s="4"/>
      <c r="G207" s="4"/>
      <c r="H207" s="4"/>
      <c r="J207" s="4"/>
      <c r="K207" s="4"/>
      <c r="L207" s="4"/>
      <c r="N207" s="4"/>
      <c r="O207" s="4"/>
      <c r="P207" s="4"/>
      <c r="Q207" s="4"/>
    </row>
    <row r="208" spans="1:17" ht="16.5" customHeight="1">
      <c r="A208" s="4"/>
      <c r="B208" s="4"/>
      <c r="C208" s="4"/>
      <c r="D208" s="4"/>
      <c r="E208" s="4"/>
      <c r="F208" s="4"/>
      <c r="G208" s="4"/>
      <c r="H208" s="4"/>
      <c r="J208" s="4"/>
      <c r="K208" s="4"/>
      <c r="L208" s="4"/>
      <c r="N208" s="4"/>
      <c r="O208" s="4"/>
      <c r="P208" s="4"/>
      <c r="Q208" s="4"/>
    </row>
    <row r="209" spans="1:17" ht="16.5" customHeight="1">
      <c r="A209" s="4"/>
      <c r="B209" s="4"/>
      <c r="C209" s="4"/>
      <c r="D209" s="4"/>
      <c r="E209" s="4"/>
      <c r="F209" s="4"/>
      <c r="G209" s="4"/>
      <c r="H209" s="4"/>
      <c r="J209" s="4"/>
      <c r="K209" s="4"/>
      <c r="L209" s="4"/>
      <c r="N209" s="4"/>
      <c r="O209" s="4"/>
      <c r="P209" s="4"/>
      <c r="Q209" s="4"/>
    </row>
    <row r="210" spans="1:17" ht="16.5" customHeight="1">
      <c r="A210" s="4"/>
      <c r="B210" s="4"/>
      <c r="C210" s="4"/>
      <c r="D210" s="4"/>
      <c r="E210" s="4"/>
      <c r="F210" s="4"/>
      <c r="G210" s="4"/>
      <c r="H210" s="4"/>
      <c r="J210" s="4"/>
      <c r="K210" s="4"/>
      <c r="L210" s="4"/>
      <c r="N210" s="4"/>
      <c r="O210" s="4"/>
      <c r="P210" s="4"/>
      <c r="Q210" s="4"/>
    </row>
    <row r="211" spans="1:17" ht="16.5" customHeight="1">
      <c r="A211" s="4"/>
      <c r="B211" s="4"/>
      <c r="C211" s="4"/>
      <c r="D211" s="4"/>
      <c r="E211" s="4"/>
      <c r="F211" s="4"/>
      <c r="G211" s="4"/>
      <c r="H211" s="4"/>
      <c r="J211" s="4"/>
      <c r="K211" s="4"/>
      <c r="L211" s="4"/>
      <c r="N211" s="4"/>
      <c r="O211" s="4"/>
      <c r="P211" s="4"/>
      <c r="Q211" s="4"/>
    </row>
    <row r="212" spans="1:17" ht="16.5" customHeight="1">
      <c r="A212" s="4"/>
      <c r="B212" s="4"/>
      <c r="C212" s="4"/>
      <c r="D212" s="4"/>
      <c r="E212" s="4"/>
      <c r="F212" s="4"/>
      <c r="G212" s="4"/>
      <c r="H212" s="4"/>
      <c r="J212" s="4"/>
      <c r="K212" s="4"/>
      <c r="L212" s="4"/>
      <c r="N212" s="4"/>
      <c r="O212" s="4"/>
      <c r="P212" s="4"/>
      <c r="Q212" s="4"/>
    </row>
    <row r="213" spans="1:17" ht="16.5" customHeight="1">
      <c r="A213" s="4"/>
      <c r="B213" s="4"/>
      <c r="C213" s="4"/>
      <c r="D213" s="4"/>
      <c r="E213" s="4"/>
      <c r="F213" s="4"/>
      <c r="G213" s="4"/>
      <c r="H213" s="4"/>
      <c r="J213" s="4"/>
      <c r="K213" s="4"/>
      <c r="L213" s="4"/>
      <c r="N213" s="4"/>
      <c r="O213" s="4"/>
      <c r="P213" s="4"/>
      <c r="Q213" s="4"/>
    </row>
    <row r="214" spans="1:17" ht="16.5" customHeight="1">
      <c r="A214" s="4"/>
      <c r="B214" s="4"/>
      <c r="C214" s="4"/>
      <c r="D214" s="4"/>
      <c r="E214" s="4"/>
      <c r="F214" s="4"/>
      <c r="G214" s="4"/>
      <c r="H214" s="4"/>
      <c r="J214" s="4"/>
      <c r="K214" s="4"/>
      <c r="L214" s="4"/>
      <c r="N214" s="4"/>
      <c r="O214" s="4"/>
      <c r="P214" s="4"/>
      <c r="Q214" s="4"/>
    </row>
    <row r="215" spans="1:17" ht="16.5" customHeight="1">
      <c r="A215" s="4"/>
      <c r="B215" s="4"/>
      <c r="C215" s="4"/>
      <c r="D215" s="4"/>
      <c r="E215" s="4"/>
      <c r="F215" s="4"/>
      <c r="G215" s="4"/>
      <c r="H215" s="4"/>
      <c r="J215" s="4"/>
      <c r="K215" s="4"/>
      <c r="L215" s="4"/>
      <c r="N215" s="4"/>
      <c r="O215" s="4"/>
      <c r="P215" s="4"/>
      <c r="Q215" s="4"/>
    </row>
    <row r="216" spans="1:17" ht="16.5" customHeight="1">
      <c r="A216" s="4"/>
      <c r="B216" s="4"/>
      <c r="C216" s="4"/>
      <c r="D216" s="4"/>
      <c r="E216" s="4"/>
      <c r="F216" s="4"/>
      <c r="G216" s="4"/>
      <c r="H216" s="4"/>
      <c r="J216" s="4"/>
      <c r="K216" s="4"/>
      <c r="L216" s="4"/>
      <c r="N216" s="4"/>
      <c r="O216" s="4"/>
      <c r="P216" s="4"/>
      <c r="Q216" s="4"/>
    </row>
    <row r="217" spans="1:17" ht="16.5" customHeight="1">
      <c r="A217" s="4"/>
      <c r="B217" s="4"/>
      <c r="C217" s="4"/>
      <c r="D217" s="4"/>
      <c r="E217" s="4"/>
      <c r="F217" s="4"/>
      <c r="G217" s="4"/>
      <c r="H217" s="4"/>
      <c r="J217" s="4"/>
      <c r="K217" s="4"/>
      <c r="L217" s="4"/>
      <c r="N217" s="4"/>
      <c r="O217" s="4"/>
      <c r="P217" s="4"/>
      <c r="Q217" s="4"/>
    </row>
    <row r="218" spans="1:17" ht="16.5" customHeight="1">
      <c r="A218" s="4"/>
      <c r="B218" s="4"/>
      <c r="C218" s="4"/>
      <c r="D218" s="4"/>
      <c r="E218" s="4"/>
      <c r="F218" s="4"/>
      <c r="G218" s="4"/>
      <c r="H218" s="4"/>
      <c r="J218" s="4"/>
      <c r="K218" s="4"/>
      <c r="L218" s="4"/>
      <c r="N218" s="4"/>
      <c r="O218" s="4"/>
      <c r="P218" s="4"/>
      <c r="Q218" s="4"/>
    </row>
    <row r="219" spans="1:17" ht="16.5" customHeight="1">
      <c r="A219" s="4"/>
      <c r="B219" s="4"/>
      <c r="C219" s="4"/>
      <c r="D219" s="4"/>
      <c r="E219" s="4"/>
      <c r="F219" s="4"/>
      <c r="G219" s="4"/>
      <c r="H219" s="4"/>
      <c r="J219" s="4"/>
      <c r="K219" s="4"/>
      <c r="L219" s="4"/>
      <c r="N219" s="4"/>
      <c r="O219" s="4"/>
      <c r="P219" s="4"/>
      <c r="Q219" s="4"/>
    </row>
    <row r="220" spans="1:17" ht="16.5" customHeight="1">
      <c r="A220" s="4"/>
      <c r="B220" s="4"/>
      <c r="C220" s="4"/>
      <c r="D220" s="4"/>
      <c r="E220" s="4"/>
      <c r="F220" s="4"/>
      <c r="G220" s="4"/>
      <c r="H220" s="4"/>
      <c r="J220" s="4"/>
      <c r="K220" s="4"/>
      <c r="L220" s="4"/>
      <c r="N220" s="4"/>
      <c r="O220" s="4"/>
      <c r="P220" s="4"/>
      <c r="Q220" s="4"/>
    </row>
    <row r="221" spans="1:17" ht="16.5" customHeight="1">
      <c r="A221" s="4"/>
      <c r="B221" s="4"/>
      <c r="C221" s="4"/>
      <c r="D221" s="4"/>
      <c r="E221" s="4"/>
      <c r="F221" s="4"/>
      <c r="G221" s="4"/>
      <c r="H221" s="4"/>
      <c r="J221" s="4"/>
      <c r="K221" s="4"/>
      <c r="L221" s="4"/>
      <c r="N221" s="4"/>
      <c r="O221" s="4"/>
      <c r="P221" s="4"/>
      <c r="Q221" s="4"/>
    </row>
    <row r="222" spans="1:17" ht="16.5" customHeight="1">
      <c r="A222" s="4"/>
      <c r="B222" s="4"/>
      <c r="C222" s="4"/>
      <c r="D222" s="4"/>
      <c r="E222" s="4"/>
      <c r="F222" s="4"/>
      <c r="G222" s="4"/>
      <c r="H222" s="4"/>
      <c r="J222" s="4"/>
      <c r="K222" s="4"/>
      <c r="L222" s="4"/>
      <c r="N222" s="4"/>
      <c r="O222" s="4"/>
      <c r="P222" s="4"/>
      <c r="Q222" s="4"/>
    </row>
    <row r="223" spans="1:17" ht="16.5" customHeight="1">
      <c r="A223" s="4"/>
      <c r="B223" s="4"/>
      <c r="C223" s="4"/>
      <c r="D223" s="4"/>
      <c r="E223" s="4"/>
      <c r="F223" s="4"/>
      <c r="G223" s="4"/>
      <c r="H223" s="4"/>
      <c r="J223" s="4"/>
      <c r="K223" s="4"/>
      <c r="L223" s="4"/>
      <c r="N223" s="4"/>
      <c r="O223" s="4"/>
      <c r="P223" s="4"/>
      <c r="Q223" s="4"/>
    </row>
    <row r="224" spans="1:17" ht="16.5" customHeight="1">
      <c r="A224" s="4"/>
      <c r="B224" s="4"/>
      <c r="C224" s="4"/>
      <c r="D224" s="4"/>
      <c r="E224" s="4"/>
      <c r="F224" s="4"/>
      <c r="G224" s="4"/>
      <c r="H224" s="4"/>
      <c r="J224" s="4"/>
      <c r="K224" s="4"/>
      <c r="L224" s="4"/>
      <c r="N224" s="4"/>
      <c r="O224" s="4"/>
      <c r="P224" s="4"/>
      <c r="Q224" s="4"/>
    </row>
    <row r="225" spans="1:17" ht="16.5" customHeight="1">
      <c r="A225" s="4"/>
      <c r="B225" s="4"/>
      <c r="C225" s="4"/>
      <c r="D225" s="4"/>
      <c r="E225" s="4"/>
      <c r="F225" s="4"/>
      <c r="G225" s="4"/>
      <c r="H225" s="4"/>
      <c r="J225" s="4"/>
      <c r="K225" s="4"/>
      <c r="L225" s="4"/>
      <c r="N225" s="4"/>
      <c r="O225" s="4"/>
      <c r="P225" s="4"/>
      <c r="Q225" s="4"/>
    </row>
    <row r="226" spans="1:17" ht="16.5" customHeight="1">
      <c r="A226" s="4"/>
      <c r="B226" s="4"/>
      <c r="C226" s="4"/>
      <c r="D226" s="4"/>
      <c r="E226" s="4"/>
      <c r="F226" s="4"/>
      <c r="G226" s="4"/>
      <c r="H226" s="4"/>
      <c r="J226" s="4"/>
      <c r="K226" s="4"/>
      <c r="L226" s="4"/>
      <c r="N226" s="4"/>
      <c r="O226" s="4"/>
      <c r="P226" s="4"/>
      <c r="Q226" s="4"/>
    </row>
    <row r="227" spans="1:17" ht="16.5" customHeight="1">
      <c r="A227" s="4"/>
      <c r="B227" s="4"/>
      <c r="C227" s="4"/>
      <c r="D227" s="4"/>
      <c r="E227" s="4"/>
      <c r="F227" s="4"/>
      <c r="G227" s="4"/>
      <c r="H227" s="4"/>
      <c r="J227" s="4"/>
      <c r="K227" s="4"/>
      <c r="L227" s="4"/>
      <c r="N227" s="4"/>
      <c r="O227" s="4"/>
      <c r="P227" s="4"/>
      <c r="Q227" s="4"/>
    </row>
    <row r="228" spans="1:17" ht="16.5" customHeight="1">
      <c r="A228" s="4"/>
      <c r="B228" s="4"/>
      <c r="C228" s="4"/>
      <c r="D228" s="4"/>
      <c r="E228" s="4"/>
      <c r="F228" s="4"/>
      <c r="G228" s="4"/>
      <c r="H228" s="4"/>
      <c r="J228" s="4"/>
      <c r="K228" s="4"/>
      <c r="L228" s="4"/>
      <c r="N228" s="4"/>
      <c r="O228" s="4"/>
      <c r="P228" s="4"/>
      <c r="Q228" s="4"/>
    </row>
    <row r="229" spans="1:17" ht="16.5" customHeight="1">
      <c r="A229" s="4"/>
      <c r="B229" s="4"/>
      <c r="C229" s="4"/>
      <c r="D229" s="4"/>
      <c r="E229" s="4"/>
      <c r="F229" s="4"/>
      <c r="G229" s="4"/>
      <c r="H229" s="4"/>
      <c r="J229" s="4"/>
      <c r="K229" s="4"/>
      <c r="L229" s="4"/>
      <c r="N229" s="4"/>
      <c r="O229" s="4"/>
      <c r="P229" s="4"/>
      <c r="Q229" s="4"/>
    </row>
    <row r="230" spans="1:17" ht="16.5" customHeight="1">
      <c r="A230" s="4"/>
      <c r="B230" s="4"/>
      <c r="C230" s="4"/>
      <c r="D230" s="4"/>
      <c r="E230" s="4"/>
      <c r="F230" s="4"/>
      <c r="G230" s="4"/>
      <c r="H230" s="4"/>
      <c r="J230" s="4"/>
      <c r="K230" s="4"/>
      <c r="L230" s="4"/>
      <c r="N230" s="4"/>
      <c r="O230" s="4"/>
      <c r="P230" s="4"/>
      <c r="Q230" s="4"/>
    </row>
    <row r="231" spans="1:17" ht="16.5" customHeight="1">
      <c r="A231" s="4"/>
      <c r="B231" s="4"/>
      <c r="C231" s="4"/>
      <c r="D231" s="4"/>
      <c r="E231" s="4"/>
      <c r="F231" s="4"/>
      <c r="G231" s="4"/>
      <c r="H231" s="4"/>
      <c r="J231" s="4"/>
      <c r="K231" s="4"/>
      <c r="L231" s="4"/>
      <c r="N231" s="4"/>
      <c r="O231" s="4"/>
      <c r="P231" s="4"/>
      <c r="Q231" s="4"/>
    </row>
    <row r="232" spans="1:17" ht="16.5" customHeight="1">
      <c r="A232" s="4"/>
      <c r="B232" s="4"/>
      <c r="C232" s="4"/>
      <c r="D232" s="4"/>
      <c r="E232" s="4"/>
      <c r="F232" s="4"/>
      <c r="G232" s="4"/>
      <c r="H232" s="4"/>
      <c r="J232" s="4"/>
      <c r="K232" s="4"/>
      <c r="L232" s="4"/>
      <c r="N232" s="4"/>
      <c r="O232" s="4"/>
      <c r="P232" s="4"/>
      <c r="Q232" s="4"/>
    </row>
    <row r="233" spans="1:17" ht="16.5" customHeight="1">
      <c r="A233" s="4"/>
      <c r="B233" s="4"/>
      <c r="C233" s="4"/>
      <c r="D233" s="4"/>
      <c r="E233" s="4"/>
      <c r="F233" s="4"/>
      <c r="G233" s="4"/>
      <c r="H233" s="4"/>
      <c r="J233" s="4"/>
      <c r="K233" s="4"/>
      <c r="L233" s="4"/>
      <c r="N233" s="4"/>
      <c r="O233" s="4"/>
      <c r="P233" s="4"/>
      <c r="Q233" s="4"/>
    </row>
    <row r="234" spans="1:17" ht="16.5" customHeight="1">
      <c r="A234" s="4"/>
      <c r="B234" s="4"/>
      <c r="C234" s="4"/>
      <c r="D234" s="4"/>
      <c r="E234" s="4"/>
      <c r="F234" s="4"/>
      <c r="G234" s="4"/>
      <c r="H234" s="4"/>
      <c r="J234" s="4"/>
      <c r="K234" s="4"/>
      <c r="L234" s="4"/>
      <c r="N234" s="4"/>
      <c r="O234" s="4"/>
      <c r="P234" s="4"/>
      <c r="Q234" s="4"/>
    </row>
    <row r="235" spans="1:17" ht="16.5" customHeight="1">
      <c r="A235" s="4"/>
      <c r="B235" s="4"/>
      <c r="C235" s="4"/>
      <c r="D235" s="4"/>
      <c r="E235" s="4"/>
      <c r="F235" s="4"/>
      <c r="G235" s="4"/>
      <c r="H235" s="4"/>
      <c r="J235" s="4"/>
      <c r="K235" s="4"/>
      <c r="L235" s="4"/>
      <c r="N235" s="4"/>
      <c r="O235" s="4"/>
      <c r="P235" s="4"/>
      <c r="Q235" s="4"/>
    </row>
    <row r="236" spans="1:17" ht="16.5" customHeight="1">
      <c r="A236" s="4"/>
      <c r="B236" s="4"/>
      <c r="C236" s="4"/>
      <c r="D236" s="4"/>
      <c r="E236" s="4"/>
      <c r="F236" s="4"/>
      <c r="G236" s="4"/>
      <c r="H236" s="4"/>
      <c r="J236" s="4"/>
      <c r="K236" s="4"/>
      <c r="L236" s="4"/>
      <c r="N236" s="4"/>
      <c r="O236" s="4"/>
      <c r="P236" s="4"/>
      <c r="Q236" s="4"/>
    </row>
    <row r="237" spans="1:17" ht="16.5" customHeight="1">
      <c r="A237" s="4"/>
      <c r="B237" s="4"/>
      <c r="C237" s="4"/>
      <c r="D237" s="4"/>
      <c r="E237" s="4"/>
      <c r="F237" s="4"/>
      <c r="G237" s="4"/>
      <c r="H237" s="4"/>
      <c r="J237" s="4"/>
      <c r="K237" s="4"/>
      <c r="L237" s="4"/>
      <c r="N237" s="4"/>
      <c r="O237" s="4"/>
      <c r="P237" s="4"/>
      <c r="Q237" s="4"/>
    </row>
    <row r="238" spans="1:17" ht="16.5" customHeight="1">
      <c r="A238" s="4"/>
      <c r="B238" s="4"/>
      <c r="C238" s="4"/>
      <c r="D238" s="4"/>
      <c r="E238" s="4"/>
      <c r="F238" s="4"/>
      <c r="G238" s="4"/>
      <c r="H238" s="4"/>
      <c r="J238" s="4"/>
      <c r="K238" s="4"/>
      <c r="L238" s="4"/>
      <c r="N238" s="4"/>
      <c r="O238" s="4"/>
      <c r="P238" s="4"/>
      <c r="Q238" s="4"/>
    </row>
    <row r="239" spans="1:17" ht="16.5" customHeight="1">
      <c r="A239" s="4"/>
      <c r="B239" s="4"/>
      <c r="C239" s="4"/>
      <c r="D239" s="4"/>
      <c r="E239" s="4"/>
      <c r="F239" s="4"/>
      <c r="G239" s="4"/>
      <c r="H239" s="4"/>
      <c r="J239" s="4"/>
      <c r="K239" s="4"/>
      <c r="L239" s="4"/>
      <c r="N239" s="4"/>
      <c r="O239" s="4"/>
      <c r="P239" s="4"/>
      <c r="Q239" s="4"/>
    </row>
    <row r="240" spans="1:17" ht="16.5" customHeight="1">
      <c r="A240" s="4"/>
      <c r="B240" s="4"/>
      <c r="C240" s="4"/>
      <c r="D240" s="4"/>
      <c r="E240" s="4"/>
      <c r="F240" s="4"/>
      <c r="G240" s="4"/>
      <c r="H240" s="4"/>
      <c r="J240" s="4"/>
      <c r="K240" s="4"/>
      <c r="L240" s="4"/>
      <c r="N240" s="4"/>
      <c r="O240" s="4"/>
      <c r="P240" s="4"/>
      <c r="Q240" s="4"/>
    </row>
    <row r="241" spans="1:17" ht="16.5" customHeight="1">
      <c r="A241" s="4"/>
      <c r="B241" s="4"/>
      <c r="C241" s="4"/>
      <c r="D241" s="4"/>
      <c r="E241" s="4"/>
      <c r="F241" s="4"/>
      <c r="G241" s="4"/>
      <c r="H241" s="4"/>
      <c r="J241" s="4"/>
      <c r="K241" s="4"/>
      <c r="L241" s="4"/>
      <c r="N241" s="4"/>
      <c r="O241" s="4"/>
      <c r="P241" s="4"/>
      <c r="Q241" s="4"/>
    </row>
    <row r="242" spans="1:17" ht="16.5" customHeight="1">
      <c r="A242" s="4"/>
      <c r="B242" s="4"/>
      <c r="C242" s="4"/>
      <c r="D242" s="4"/>
      <c r="E242" s="4"/>
      <c r="F242" s="4"/>
      <c r="G242" s="4"/>
      <c r="H242" s="4"/>
      <c r="J242" s="4"/>
      <c r="K242" s="4"/>
      <c r="L242" s="4"/>
      <c r="N242" s="4"/>
      <c r="O242" s="4"/>
      <c r="P242" s="4"/>
      <c r="Q242" s="4"/>
    </row>
    <row r="243" spans="1:17" ht="16.5" customHeight="1">
      <c r="A243" s="4"/>
      <c r="B243" s="4"/>
      <c r="C243" s="4"/>
      <c r="D243" s="4"/>
      <c r="E243" s="4"/>
      <c r="F243" s="4"/>
      <c r="G243" s="4"/>
      <c r="H243" s="4"/>
      <c r="J243" s="4"/>
      <c r="K243" s="4"/>
      <c r="L243" s="4"/>
      <c r="N243" s="4"/>
      <c r="O243" s="4"/>
      <c r="P243" s="4"/>
      <c r="Q243" s="4"/>
    </row>
    <row r="244" spans="1:17" ht="16.5" customHeight="1">
      <c r="A244" s="4"/>
      <c r="B244" s="4"/>
      <c r="C244" s="4"/>
      <c r="D244" s="4"/>
      <c r="E244" s="4"/>
      <c r="F244" s="4"/>
      <c r="G244" s="4"/>
      <c r="H244" s="4"/>
      <c r="J244" s="4"/>
      <c r="K244" s="4"/>
      <c r="L244" s="4"/>
      <c r="N244" s="4"/>
      <c r="O244" s="4"/>
      <c r="P244" s="4"/>
      <c r="Q244" s="4"/>
    </row>
    <row r="245" spans="1:17" ht="16.5" customHeight="1">
      <c r="A245" s="4"/>
      <c r="B245" s="4"/>
      <c r="C245" s="4"/>
      <c r="D245" s="4"/>
      <c r="E245" s="4"/>
      <c r="F245" s="4"/>
      <c r="G245" s="4"/>
      <c r="H245" s="4"/>
      <c r="J245" s="4"/>
      <c r="K245" s="4"/>
      <c r="L245" s="4"/>
      <c r="N245" s="4"/>
      <c r="O245" s="4"/>
      <c r="P245" s="4"/>
      <c r="Q245" s="4"/>
    </row>
    <row r="246" spans="1:17" ht="16.5" customHeight="1">
      <c r="A246" s="4"/>
      <c r="B246" s="4"/>
      <c r="C246" s="4"/>
      <c r="D246" s="4"/>
      <c r="E246" s="4"/>
      <c r="F246" s="4"/>
      <c r="G246" s="4"/>
      <c r="H246" s="4"/>
      <c r="J246" s="4"/>
      <c r="K246" s="4"/>
      <c r="L246" s="4"/>
      <c r="N246" s="4"/>
      <c r="O246" s="4"/>
      <c r="P246" s="4"/>
      <c r="Q246" s="4"/>
    </row>
    <row r="247" spans="1:17" ht="16.5" customHeight="1">
      <c r="A247" s="4"/>
      <c r="B247" s="4"/>
      <c r="C247" s="4"/>
      <c r="D247" s="4"/>
      <c r="E247" s="4"/>
      <c r="F247" s="4"/>
      <c r="G247" s="4"/>
      <c r="H247" s="4"/>
      <c r="J247" s="4"/>
      <c r="K247" s="4"/>
      <c r="L247" s="4"/>
      <c r="N247" s="4"/>
      <c r="O247" s="4"/>
      <c r="P247" s="4"/>
      <c r="Q247" s="4"/>
    </row>
    <row r="248" spans="1:17" ht="16.5" customHeight="1">
      <c r="A248" s="4"/>
      <c r="B248" s="4"/>
      <c r="C248" s="4"/>
      <c r="D248" s="4"/>
      <c r="E248" s="4"/>
      <c r="F248" s="4"/>
      <c r="G248" s="4"/>
      <c r="H248" s="4"/>
      <c r="J248" s="4"/>
      <c r="K248" s="4"/>
      <c r="L248" s="4"/>
      <c r="N248" s="4"/>
      <c r="O248" s="4"/>
      <c r="P248" s="4"/>
      <c r="Q248" s="4"/>
    </row>
    <row r="249" spans="1:17" ht="16.5" customHeight="1">
      <c r="A249" s="4"/>
      <c r="B249" s="4"/>
      <c r="C249" s="4"/>
      <c r="D249" s="4"/>
      <c r="E249" s="4"/>
      <c r="F249" s="4"/>
      <c r="G249" s="4"/>
      <c r="H249" s="4"/>
      <c r="J249" s="4"/>
      <c r="K249" s="4"/>
      <c r="L249" s="4"/>
      <c r="N249" s="4"/>
      <c r="O249" s="4"/>
      <c r="P249" s="4"/>
      <c r="Q249" s="4"/>
    </row>
    <row r="250" spans="1:17" ht="16.5" customHeight="1">
      <c r="A250" s="4"/>
      <c r="B250" s="4"/>
      <c r="C250" s="4"/>
      <c r="D250" s="4"/>
      <c r="E250" s="4"/>
      <c r="F250" s="4"/>
      <c r="G250" s="4"/>
      <c r="H250" s="4"/>
      <c r="J250" s="4"/>
      <c r="K250" s="4"/>
      <c r="L250" s="4"/>
      <c r="N250" s="4"/>
      <c r="O250" s="4"/>
      <c r="P250" s="4"/>
      <c r="Q250" s="4"/>
    </row>
    <row r="251" spans="1:17" ht="16.5" customHeight="1">
      <c r="A251" s="4"/>
      <c r="B251" s="4"/>
      <c r="C251" s="4"/>
      <c r="D251" s="4"/>
      <c r="E251" s="4"/>
      <c r="F251" s="4"/>
      <c r="G251" s="4"/>
      <c r="H251" s="4"/>
      <c r="J251" s="4"/>
      <c r="K251" s="4"/>
      <c r="L251" s="4"/>
      <c r="N251" s="4"/>
      <c r="O251" s="4"/>
      <c r="P251" s="4"/>
      <c r="Q251" s="4"/>
    </row>
    <row r="252" spans="1:17" ht="16.5" customHeight="1">
      <c r="A252" s="4"/>
      <c r="B252" s="4"/>
      <c r="C252" s="4"/>
      <c r="D252" s="4"/>
      <c r="E252" s="4"/>
      <c r="F252" s="4"/>
      <c r="G252" s="4"/>
      <c r="H252" s="4"/>
      <c r="J252" s="4"/>
      <c r="K252" s="4"/>
      <c r="L252" s="4"/>
      <c r="N252" s="4"/>
      <c r="O252" s="4"/>
      <c r="P252" s="4"/>
      <c r="Q252" s="4"/>
    </row>
    <row r="253" spans="1:17" ht="16.5" customHeight="1">
      <c r="A253" s="4"/>
      <c r="B253" s="4"/>
      <c r="C253" s="4"/>
      <c r="D253" s="4"/>
      <c r="E253" s="4"/>
      <c r="F253" s="4"/>
      <c r="G253" s="4"/>
      <c r="H253" s="4"/>
      <c r="J253" s="4"/>
      <c r="K253" s="4"/>
      <c r="L253" s="4"/>
      <c r="N253" s="4"/>
      <c r="O253" s="4"/>
      <c r="P253" s="4"/>
      <c r="Q253" s="4"/>
    </row>
    <row r="254" spans="1:17" ht="16.5" customHeight="1">
      <c r="A254" s="4"/>
      <c r="B254" s="4"/>
      <c r="C254" s="4"/>
      <c r="D254" s="4"/>
      <c r="E254" s="4"/>
      <c r="F254" s="4"/>
      <c r="G254" s="4"/>
      <c r="H254" s="4"/>
      <c r="J254" s="4"/>
      <c r="K254" s="4"/>
      <c r="L254" s="4"/>
      <c r="N254" s="4"/>
      <c r="O254" s="4"/>
      <c r="P254" s="4"/>
      <c r="Q254" s="4"/>
    </row>
    <row r="255" spans="1:17" ht="16.5" customHeight="1">
      <c r="A255" s="4"/>
      <c r="B255" s="4"/>
      <c r="C255" s="4"/>
      <c r="D255" s="4"/>
      <c r="E255" s="4"/>
      <c r="F255" s="4"/>
      <c r="G255" s="4"/>
      <c r="H255" s="4"/>
      <c r="J255" s="4"/>
      <c r="K255" s="4"/>
      <c r="L255" s="4"/>
      <c r="N255" s="4"/>
      <c r="O255" s="4"/>
      <c r="P255" s="4"/>
      <c r="Q255" s="4"/>
    </row>
    <row r="256" spans="1:17" ht="16.5" customHeight="1">
      <c r="A256" s="4"/>
      <c r="B256" s="4"/>
      <c r="C256" s="4"/>
      <c r="D256" s="4"/>
      <c r="E256" s="4"/>
      <c r="F256" s="4"/>
      <c r="G256" s="4"/>
      <c r="H256" s="4"/>
      <c r="J256" s="4"/>
      <c r="K256" s="4"/>
      <c r="L256" s="4"/>
      <c r="N256" s="4"/>
      <c r="O256" s="4"/>
      <c r="P256" s="4"/>
      <c r="Q256" s="4"/>
    </row>
    <row r="257" spans="1:17" ht="16.5" customHeight="1">
      <c r="A257" s="4"/>
      <c r="B257" s="4"/>
      <c r="C257" s="4"/>
      <c r="D257" s="4"/>
      <c r="E257" s="4"/>
      <c r="F257" s="4"/>
      <c r="G257" s="4"/>
      <c r="H257" s="4"/>
      <c r="J257" s="4"/>
      <c r="K257" s="4"/>
      <c r="L257" s="4"/>
      <c r="N257" s="4"/>
      <c r="O257" s="4"/>
      <c r="P257" s="4"/>
      <c r="Q257" s="4"/>
    </row>
    <row r="258" spans="1:17" ht="16.5" customHeight="1">
      <c r="A258" s="4"/>
      <c r="B258" s="4"/>
      <c r="C258" s="4"/>
      <c r="D258" s="4"/>
      <c r="E258" s="4"/>
      <c r="F258" s="4"/>
      <c r="G258" s="4"/>
      <c r="H258" s="4"/>
      <c r="J258" s="4"/>
      <c r="K258" s="4"/>
      <c r="L258" s="4"/>
      <c r="N258" s="4"/>
      <c r="O258" s="4"/>
      <c r="P258" s="4"/>
      <c r="Q258" s="4"/>
    </row>
    <row r="259" spans="1:17" ht="16.5" customHeight="1">
      <c r="A259" s="4"/>
      <c r="B259" s="4"/>
      <c r="C259" s="4"/>
      <c r="D259" s="4"/>
      <c r="E259" s="4"/>
      <c r="F259" s="4"/>
      <c r="G259" s="4"/>
      <c r="H259" s="4"/>
      <c r="J259" s="4"/>
      <c r="K259" s="4"/>
      <c r="L259" s="4"/>
      <c r="N259" s="4"/>
      <c r="O259" s="4"/>
      <c r="P259" s="4"/>
      <c r="Q259" s="4"/>
    </row>
    <row r="260" spans="1:17" ht="16.5" customHeight="1">
      <c r="A260" s="4"/>
      <c r="B260" s="4"/>
      <c r="C260" s="4"/>
      <c r="D260" s="4"/>
      <c r="E260" s="4"/>
      <c r="F260" s="4"/>
      <c r="G260" s="4"/>
      <c r="H260" s="4"/>
      <c r="J260" s="4"/>
      <c r="K260" s="4"/>
      <c r="L260" s="4"/>
      <c r="N260" s="4"/>
      <c r="O260" s="4"/>
      <c r="P260" s="4"/>
      <c r="Q260" s="4"/>
    </row>
    <row r="261" spans="1:17" ht="16.5" customHeight="1">
      <c r="A261" s="4"/>
      <c r="B261" s="4"/>
      <c r="C261" s="4"/>
      <c r="D261" s="4"/>
      <c r="E261" s="4"/>
      <c r="F261" s="4"/>
      <c r="G261" s="4"/>
      <c r="H261" s="4"/>
      <c r="J261" s="4"/>
      <c r="K261" s="4"/>
      <c r="L261" s="4"/>
      <c r="N261" s="4"/>
      <c r="O261" s="4"/>
      <c r="P261" s="4"/>
      <c r="Q261" s="4"/>
    </row>
    <row r="262" spans="1:17" ht="16.5" customHeight="1">
      <c r="A262" s="4"/>
      <c r="B262" s="4"/>
      <c r="C262" s="4"/>
      <c r="D262" s="4"/>
      <c r="E262" s="4"/>
      <c r="F262" s="4"/>
      <c r="G262" s="4"/>
      <c r="H262" s="4"/>
      <c r="J262" s="4"/>
      <c r="K262" s="4"/>
      <c r="L262" s="4"/>
      <c r="N262" s="4"/>
      <c r="O262" s="4"/>
      <c r="P262" s="4"/>
      <c r="Q262" s="4"/>
    </row>
    <row r="263" spans="1:17" ht="16.5" customHeight="1">
      <c r="A263" s="4"/>
      <c r="B263" s="4"/>
      <c r="C263" s="4"/>
      <c r="D263" s="4"/>
      <c r="E263" s="4"/>
      <c r="F263" s="4"/>
      <c r="G263" s="4"/>
      <c r="H263" s="4"/>
      <c r="J263" s="4"/>
      <c r="K263" s="4"/>
      <c r="L263" s="4"/>
      <c r="N263" s="4"/>
      <c r="O263" s="4"/>
      <c r="P263" s="4"/>
      <c r="Q263" s="4"/>
    </row>
    <row r="264" spans="1:17" ht="16.5" customHeight="1">
      <c r="A264" s="4"/>
      <c r="B264" s="4"/>
      <c r="C264" s="4"/>
      <c r="D264" s="4"/>
      <c r="E264" s="4"/>
      <c r="F264" s="4"/>
      <c r="G264" s="4"/>
      <c r="H264" s="4"/>
      <c r="J264" s="4"/>
      <c r="K264" s="4"/>
      <c r="L264" s="4"/>
      <c r="N264" s="4"/>
      <c r="O264" s="4"/>
      <c r="P264" s="4"/>
      <c r="Q264" s="4"/>
    </row>
    <row r="265" spans="1:17" ht="16.5" customHeight="1">
      <c r="A265" s="4"/>
      <c r="B265" s="4"/>
      <c r="C265" s="4"/>
      <c r="D265" s="4"/>
      <c r="E265" s="4"/>
      <c r="F265" s="4"/>
      <c r="G265" s="4"/>
      <c r="H265" s="4"/>
      <c r="J265" s="4"/>
      <c r="K265" s="4"/>
      <c r="L265" s="4"/>
      <c r="N265" s="4"/>
      <c r="O265" s="4"/>
      <c r="P265" s="4"/>
      <c r="Q265" s="4"/>
    </row>
    <row r="266" spans="1:17" ht="16.5" customHeight="1">
      <c r="A266" s="4"/>
      <c r="B266" s="4"/>
      <c r="C266" s="4"/>
      <c r="D266" s="4"/>
      <c r="E266" s="4"/>
      <c r="F266" s="4"/>
      <c r="G266" s="4"/>
      <c r="H266" s="4"/>
      <c r="J266" s="4"/>
      <c r="K266" s="4"/>
      <c r="L266" s="4"/>
      <c r="N266" s="4"/>
      <c r="O266" s="4"/>
      <c r="P266" s="4"/>
      <c r="Q266" s="4"/>
    </row>
    <row r="267" spans="1:17" ht="16.5" customHeight="1">
      <c r="A267" s="4"/>
      <c r="B267" s="4"/>
      <c r="C267" s="4"/>
      <c r="D267" s="4"/>
      <c r="E267" s="4"/>
      <c r="F267" s="4"/>
      <c r="G267" s="4"/>
      <c r="H267" s="4"/>
      <c r="J267" s="4"/>
      <c r="K267" s="4"/>
      <c r="L267" s="4"/>
      <c r="N267" s="4"/>
      <c r="O267" s="4"/>
      <c r="P267" s="4"/>
      <c r="Q267" s="4"/>
    </row>
    <row r="268" spans="1:17" ht="16.5" customHeight="1">
      <c r="A268" s="4"/>
      <c r="B268" s="4"/>
      <c r="C268" s="4"/>
      <c r="D268" s="4"/>
      <c r="E268" s="4"/>
      <c r="F268" s="4"/>
      <c r="G268" s="4"/>
      <c r="H268" s="4"/>
      <c r="J268" s="4"/>
      <c r="K268" s="4"/>
      <c r="L268" s="4"/>
      <c r="N268" s="4"/>
      <c r="O268" s="4"/>
      <c r="P268" s="4"/>
      <c r="Q268" s="4"/>
    </row>
    <row r="269" spans="1:17" ht="16.5" customHeight="1">
      <c r="A269" s="4"/>
      <c r="B269" s="4"/>
      <c r="C269" s="4"/>
      <c r="D269" s="4"/>
      <c r="E269" s="4"/>
      <c r="F269" s="4"/>
      <c r="G269" s="4"/>
      <c r="H269" s="4"/>
      <c r="J269" s="4"/>
      <c r="K269" s="4"/>
      <c r="L269" s="4"/>
      <c r="N269" s="4"/>
      <c r="O269" s="4"/>
      <c r="P269" s="4"/>
      <c r="Q269" s="4"/>
    </row>
    <row r="270" spans="1:17" ht="16.5" customHeight="1">
      <c r="A270" s="4"/>
      <c r="B270" s="4"/>
      <c r="C270" s="4"/>
      <c r="D270" s="4"/>
      <c r="E270" s="4"/>
      <c r="F270" s="4"/>
      <c r="G270" s="4"/>
      <c r="H270" s="4"/>
      <c r="J270" s="4"/>
      <c r="K270" s="4"/>
      <c r="L270" s="4"/>
      <c r="N270" s="4"/>
      <c r="O270" s="4"/>
      <c r="P270" s="4"/>
      <c r="Q270" s="4"/>
    </row>
    <row r="271" spans="1:17" ht="16.5" customHeight="1">
      <c r="A271" s="4"/>
      <c r="B271" s="4"/>
      <c r="C271" s="4"/>
      <c r="D271" s="4"/>
      <c r="E271" s="4"/>
      <c r="F271" s="4"/>
      <c r="G271" s="4"/>
      <c r="H271" s="4"/>
      <c r="J271" s="4"/>
      <c r="K271" s="4"/>
      <c r="L271" s="4"/>
      <c r="N271" s="4"/>
      <c r="O271" s="4"/>
      <c r="P271" s="4"/>
      <c r="Q271" s="4"/>
    </row>
    <row r="272" spans="1:17" ht="16.5" customHeight="1">
      <c r="A272" s="4"/>
      <c r="B272" s="4"/>
      <c r="C272" s="4"/>
      <c r="D272" s="4"/>
      <c r="E272" s="4"/>
      <c r="F272" s="4"/>
      <c r="G272" s="4"/>
      <c r="H272" s="4"/>
      <c r="J272" s="4"/>
      <c r="K272" s="4"/>
      <c r="L272" s="4"/>
      <c r="N272" s="4"/>
      <c r="O272" s="4"/>
      <c r="P272" s="4"/>
      <c r="Q272" s="4"/>
    </row>
    <row r="273" spans="1:17" ht="16.5" customHeight="1">
      <c r="A273" s="4"/>
      <c r="B273" s="4"/>
      <c r="C273" s="4"/>
      <c r="D273" s="4"/>
      <c r="E273" s="4"/>
      <c r="F273" s="4"/>
      <c r="G273" s="4"/>
      <c r="H273" s="4"/>
      <c r="J273" s="4"/>
      <c r="K273" s="4"/>
      <c r="L273" s="4"/>
      <c r="N273" s="4"/>
      <c r="O273" s="4"/>
      <c r="P273" s="4"/>
      <c r="Q273" s="4"/>
    </row>
    <row r="274" spans="1:17" ht="16.5" customHeight="1">
      <c r="A274" s="4"/>
      <c r="B274" s="4"/>
      <c r="C274" s="4"/>
      <c r="D274" s="4"/>
      <c r="E274" s="4"/>
      <c r="F274" s="4"/>
      <c r="G274" s="4"/>
      <c r="H274" s="4"/>
      <c r="J274" s="4"/>
      <c r="K274" s="4"/>
      <c r="L274" s="4"/>
      <c r="N274" s="4"/>
      <c r="O274" s="4"/>
      <c r="P274" s="4"/>
      <c r="Q274" s="4"/>
    </row>
    <row r="275" spans="1:17" ht="16.5" customHeight="1">
      <c r="A275" s="4"/>
      <c r="B275" s="4"/>
      <c r="C275" s="4"/>
      <c r="D275" s="4"/>
      <c r="E275" s="4"/>
      <c r="F275" s="4"/>
      <c r="G275" s="4"/>
      <c r="H275" s="4"/>
      <c r="J275" s="4"/>
      <c r="K275" s="4"/>
      <c r="L275" s="4"/>
      <c r="N275" s="4"/>
      <c r="O275" s="4"/>
      <c r="P275" s="4"/>
      <c r="Q275" s="4"/>
    </row>
    <row r="276" spans="1:17" ht="16.5" customHeight="1">
      <c r="A276" s="4"/>
      <c r="B276" s="4"/>
      <c r="C276" s="4"/>
      <c r="D276" s="4"/>
      <c r="E276" s="4"/>
      <c r="F276" s="4"/>
      <c r="G276" s="4"/>
      <c r="H276" s="4"/>
      <c r="J276" s="4"/>
      <c r="K276" s="4"/>
      <c r="L276" s="4"/>
      <c r="N276" s="4"/>
      <c r="O276" s="4"/>
      <c r="P276" s="4"/>
      <c r="Q276" s="4"/>
    </row>
    <row r="277" spans="1:17" ht="16.5" customHeight="1">
      <c r="A277" s="4"/>
      <c r="B277" s="4"/>
      <c r="C277" s="4"/>
      <c r="D277" s="4"/>
      <c r="E277" s="4"/>
      <c r="F277" s="4"/>
      <c r="G277" s="4"/>
      <c r="H277" s="4"/>
      <c r="J277" s="4"/>
      <c r="K277" s="4"/>
      <c r="L277" s="4"/>
      <c r="N277" s="4"/>
      <c r="O277" s="4"/>
      <c r="P277" s="4"/>
      <c r="Q277" s="4"/>
    </row>
    <row r="278" spans="1:17" ht="16.5" customHeight="1">
      <c r="A278" s="4"/>
      <c r="B278" s="4"/>
      <c r="C278" s="4"/>
      <c r="D278" s="4"/>
      <c r="E278" s="4"/>
      <c r="F278" s="4"/>
      <c r="G278" s="4"/>
      <c r="H278" s="4"/>
      <c r="J278" s="4"/>
      <c r="K278" s="4"/>
      <c r="L278" s="4"/>
      <c r="N278" s="4"/>
      <c r="O278" s="4"/>
      <c r="P278" s="4"/>
      <c r="Q278" s="4"/>
    </row>
    <row r="279" spans="1:17" ht="16.5" customHeight="1">
      <c r="A279" s="4"/>
      <c r="B279" s="4"/>
      <c r="C279" s="4"/>
      <c r="D279" s="4"/>
      <c r="E279" s="4"/>
      <c r="F279" s="4"/>
      <c r="G279" s="4"/>
      <c r="H279" s="4"/>
      <c r="J279" s="4"/>
      <c r="K279" s="4"/>
      <c r="L279" s="4"/>
      <c r="N279" s="4"/>
      <c r="O279" s="4"/>
      <c r="P279" s="4"/>
      <c r="Q279" s="4"/>
    </row>
    <row r="280" spans="1:17" ht="16.5" customHeight="1">
      <c r="A280" s="4"/>
      <c r="B280" s="4"/>
      <c r="C280" s="4"/>
      <c r="D280" s="4"/>
      <c r="E280" s="4"/>
      <c r="F280" s="4"/>
      <c r="G280" s="4"/>
      <c r="H280" s="4"/>
      <c r="J280" s="4"/>
      <c r="K280" s="4"/>
      <c r="L280" s="4"/>
      <c r="N280" s="4"/>
      <c r="O280" s="4"/>
      <c r="P280" s="4"/>
      <c r="Q280" s="4"/>
    </row>
    <row r="281" spans="1:17" ht="16.5" customHeight="1">
      <c r="A281" s="4"/>
      <c r="B281" s="4"/>
      <c r="C281" s="4"/>
      <c r="D281" s="4"/>
      <c r="E281" s="4"/>
      <c r="F281" s="4"/>
      <c r="G281" s="4"/>
      <c r="H281" s="4"/>
      <c r="J281" s="4"/>
      <c r="K281" s="4"/>
      <c r="L281" s="4"/>
      <c r="N281" s="4"/>
      <c r="O281" s="4"/>
      <c r="P281" s="4"/>
      <c r="Q281" s="4"/>
    </row>
    <row r="282" spans="1:17" ht="16.5" customHeight="1">
      <c r="A282" s="4"/>
      <c r="B282" s="4"/>
      <c r="C282" s="4"/>
      <c r="D282" s="4"/>
      <c r="E282" s="4"/>
      <c r="F282" s="4"/>
      <c r="G282" s="4"/>
      <c r="H282" s="4"/>
      <c r="J282" s="4"/>
      <c r="K282" s="4"/>
      <c r="L282" s="4"/>
      <c r="N282" s="4"/>
      <c r="O282" s="4"/>
      <c r="P282" s="4"/>
      <c r="Q282" s="4"/>
    </row>
    <row r="283" spans="1:17" ht="16.5" customHeight="1">
      <c r="A283" s="4"/>
      <c r="B283" s="4"/>
      <c r="C283" s="4"/>
      <c r="D283" s="4"/>
      <c r="E283" s="4"/>
      <c r="F283" s="4"/>
      <c r="G283" s="4"/>
      <c r="H283" s="4"/>
      <c r="J283" s="4"/>
      <c r="K283" s="4"/>
      <c r="L283" s="4"/>
      <c r="N283" s="4"/>
      <c r="O283" s="4"/>
      <c r="P283" s="4"/>
      <c r="Q283" s="4"/>
    </row>
    <row r="284" spans="1:17" ht="16.5" customHeight="1">
      <c r="A284" s="4"/>
      <c r="B284" s="4"/>
      <c r="C284" s="4"/>
      <c r="D284" s="4"/>
      <c r="E284" s="4"/>
      <c r="F284" s="4"/>
      <c r="G284" s="4"/>
      <c r="H284" s="4"/>
      <c r="J284" s="4"/>
      <c r="K284" s="4"/>
      <c r="L284" s="4"/>
      <c r="N284" s="4"/>
      <c r="O284" s="4"/>
      <c r="P284" s="4"/>
      <c r="Q284" s="4"/>
    </row>
    <row r="285" spans="1:17" ht="16.5" customHeight="1">
      <c r="A285" s="4"/>
      <c r="B285" s="4"/>
      <c r="C285" s="4"/>
      <c r="D285" s="4"/>
      <c r="E285" s="4"/>
      <c r="F285" s="4"/>
      <c r="G285" s="4"/>
      <c r="H285" s="4"/>
      <c r="J285" s="4"/>
      <c r="K285" s="4"/>
      <c r="L285" s="4"/>
      <c r="N285" s="4"/>
      <c r="O285" s="4"/>
      <c r="P285" s="4"/>
      <c r="Q285" s="4"/>
    </row>
    <row r="286" spans="1:17" ht="16.5" customHeight="1">
      <c r="A286" s="4"/>
      <c r="B286" s="4"/>
      <c r="C286" s="4"/>
      <c r="D286" s="4"/>
      <c r="E286" s="4"/>
      <c r="F286" s="4"/>
      <c r="G286" s="4"/>
      <c r="H286" s="4"/>
      <c r="J286" s="4"/>
      <c r="K286" s="4"/>
      <c r="L286" s="4"/>
      <c r="N286" s="4"/>
      <c r="O286" s="4"/>
      <c r="P286" s="4"/>
      <c r="Q286" s="4"/>
    </row>
    <row r="287" spans="1:17" ht="16.5" customHeight="1">
      <c r="A287" s="4"/>
      <c r="B287" s="4"/>
      <c r="C287" s="4"/>
      <c r="D287" s="4"/>
      <c r="E287" s="4"/>
      <c r="F287" s="4"/>
      <c r="G287" s="4"/>
      <c r="H287" s="4"/>
      <c r="J287" s="4"/>
      <c r="K287" s="4"/>
      <c r="L287" s="4"/>
      <c r="N287" s="4"/>
      <c r="O287" s="4"/>
      <c r="P287" s="4"/>
      <c r="Q287" s="4"/>
    </row>
    <row r="288" spans="1:17" ht="16.5" customHeight="1">
      <c r="A288" s="4"/>
      <c r="B288" s="4"/>
      <c r="C288" s="4"/>
      <c r="D288" s="4"/>
      <c r="E288" s="4"/>
      <c r="F288" s="4"/>
      <c r="G288" s="4"/>
      <c r="H288" s="4"/>
      <c r="J288" s="4"/>
      <c r="K288" s="4"/>
      <c r="L288" s="4"/>
      <c r="N288" s="4"/>
      <c r="O288" s="4"/>
      <c r="P288" s="4"/>
      <c r="Q288" s="4"/>
    </row>
    <row r="289" spans="1:17" ht="16.5" customHeight="1">
      <c r="A289" s="4"/>
      <c r="B289" s="4"/>
      <c r="C289" s="4"/>
      <c r="D289" s="4"/>
      <c r="E289" s="4"/>
      <c r="F289" s="4"/>
      <c r="G289" s="4"/>
      <c r="H289" s="4"/>
      <c r="J289" s="4"/>
      <c r="K289" s="4"/>
      <c r="L289" s="4"/>
      <c r="N289" s="4"/>
      <c r="O289" s="4"/>
      <c r="P289" s="4"/>
      <c r="Q289" s="4"/>
    </row>
    <row r="290" spans="1:17" ht="16.5" customHeight="1">
      <c r="A290" s="4"/>
      <c r="B290" s="4"/>
      <c r="C290" s="4"/>
      <c r="D290" s="4"/>
      <c r="E290" s="4"/>
      <c r="F290" s="4"/>
      <c r="G290" s="4"/>
      <c r="H290" s="4"/>
      <c r="J290" s="4"/>
      <c r="K290" s="4"/>
      <c r="L290" s="4"/>
      <c r="N290" s="4"/>
      <c r="O290" s="4"/>
      <c r="P290" s="4"/>
      <c r="Q290" s="4"/>
    </row>
    <row r="291" spans="1:17" ht="16.5" customHeight="1">
      <c r="A291" s="4"/>
      <c r="B291" s="4"/>
      <c r="C291" s="4"/>
      <c r="D291" s="4"/>
      <c r="E291" s="4"/>
      <c r="F291" s="4"/>
      <c r="G291" s="4"/>
      <c r="H291" s="4"/>
      <c r="J291" s="4"/>
      <c r="K291" s="4"/>
      <c r="L291" s="4"/>
      <c r="N291" s="4"/>
      <c r="O291" s="4"/>
      <c r="P291" s="4"/>
      <c r="Q291" s="4"/>
    </row>
    <row r="292" spans="1:17" ht="16.5" customHeight="1">
      <c r="A292" s="4"/>
      <c r="B292" s="4"/>
      <c r="C292" s="4"/>
      <c r="D292" s="4"/>
      <c r="E292" s="4"/>
      <c r="F292" s="4"/>
      <c r="G292" s="4"/>
      <c r="H292" s="4"/>
      <c r="J292" s="4"/>
      <c r="K292" s="4"/>
      <c r="L292" s="4"/>
      <c r="N292" s="4"/>
      <c r="O292" s="4"/>
      <c r="P292" s="4"/>
      <c r="Q292" s="4"/>
    </row>
    <row r="293" spans="1:17" ht="16.5" customHeight="1">
      <c r="A293" s="4"/>
      <c r="B293" s="4"/>
      <c r="C293" s="4"/>
      <c r="D293" s="4"/>
      <c r="E293" s="4"/>
      <c r="F293" s="4"/>
      <c r="G293" s="4"/>
      <c r="H293" s="4"/>
      <c r="J293" s="4"/>
      <c r="K293" s="4"/>
      <c r="L293" s="4"/>
      <c r="N293" s="4"/>
      <c r="O293" s="4"/>
      <c r="P293" s="4"/>
      <c r="Q293" s="4"/>
    </row>
    <row r="294" spans="1:17" ht="16.5" customHeight="1">
      <c r="A294" s="4"/>
      <c r="B294" s="4"/>
      <c r="C294" s="4"/>
      <c r="D294" s="4"/>
      <c r="E294" s="4"/>
      <c r="F294" s="4"/>
      <c r="G294" s="4"/>
      <c r="H294" s="4"/>
      <c r="J294" s="4"/>
      <c r="K294" s="4"/>
      <c r="L294" s="4"/>
      <c r="N294" s="4"/>
      <c r="O294" s="4"/>
      <c r="P294" s="4"/>
      <c r="Q294" s="4"/>
    </row>
    <row r="295" spans="1:17" ht="16.5" customHeight="1">
      <c r="A295" s="4"/>
      <c r="B295" s="4"/>
      <c r="C295" s="4"/>
      <c r="D295" s="4"/>
      <c r="E295" s="4"/>
      <c r="F295" s="4"/>
      <c r="G295" s="4"/>
      <c r="H295" s="4"/>
      <c r="J295" s="4"/>
      <c r="K295" s="4"/>
      <c r="L295" s="4"/>
      <c r="N295" s="4"/>
      <c r="O295" s="4"/>
      <c r="P295" s="4"/>
      <c r="Q295" s="4"/>
    </row>
    <row r="296" spans="1:17" ht="16.5" customHeight="1">
      <c r="A296" s="4"/>
      <c r="B296" s="4"/>
      <c r="C296" s="4"/>
      <c r="D296" s="4"/>
      <c r="E296" s="4"/>
      <c r="F296" s="4"/>
      <c r="G296" s="4"/>
      <c r="H296" s="4"/>
      <c r="J296" s="4"/>
      <c r="K296" s="4"/>
      <c r="L296" s="4"/>
      <c r="N296" s="4"/>
      <c r="O296" s="4"/>
      <c r="P296" s="4"/>
      <c r="Q296" s="4"/>
    </row>
    <row r="297" spans="1:17" ht="16.5" customHeight="1">
      <c r="A297" s="4"/>
      <c r="B297" s="4"/>
      <c r="C297" s="4"/>
      <c r="D297" s="4"/>
      <c r="E297" s="4"/>
      <c r="F297" s="4"/>
      <c r="G297" s="4"/>
      <c r="H297" s="4"/>
      <c r="J297" s="4"/>
      <c r="K297" s="4"/>
      <c r="L297" s="4"/>
      <c r="N297" s="4"/>
      <c r="O297" s="4"/>
      <c r="P297" s="4"/>
      <c r="Q297" s="4"/>
    </row>
    <row r="298" spans="1:17" ht="16.5" customHeight="1">
      <c r="A298" s="4"/>
      <c r="B298" s="4"/>
      <c r="C298" s="4"/>
      <c r="D298" s="4"/>
      <c r="E298" s="4"/>
      <c r="F298" s="4"/>
      <c r="G298" s="4"/>
      <c r="H298" s="4"/>
      <c r="J298" s="4"/>
      <c r="K298" s="4"/>
      <c r="L298" s="4"/>
      <c r="N298" s="4"/>
      <c r="O298" s="4"/>
      <c r="P298" s="4"/>
      <c r="Q298" s="4"/>
    </row>
    <row r="299" spans="1:17" ht="16.5" customHeight="1">
      <c r="A299" s="4"/>
      <c r="B299" s="4"/>
      <c r="C299" s="4"/>
      <c r="D299" s="4"/>
      <c r="E299" s="4"/>
      <c r="F299" s="4"/>
      <c r="G299" s="4"/>
      <c r="H299" s="4"/>
      <c r="J299" s="4"/>
      <c r="K299" s="4"/>
      <c r="L299" s="4"/>
      <c r="N299" s="4"/>
      <c r="O299" s="4"/>
      <c r="P299" s="4"/>
      <c r="Q299" s="4"/>
    </row>
    <row r="300" spans="1:17" ht="16.5" customHeight="1">
      <c r="A300" s="4"/>
      <c r="B300" s="4"/>
      <c r="C300" s="4"/>
      <c r="D300" s="4"/>
      <c r="E300" s="4"/>
      <c r="F300" s="4"/>
      <c r="G300" s="4"/>
      <c r="H300" s="4"/>
      <c r="J300" s="4"/>
      <c r="K300" s="4"/>
      <c r="L300" s="4"/>
      <c r="N300" s="4"/>
      <c r="O300" s="4"/>
      <c r="P300" s="4"/>
      <c r="Q300" s="4"/>
    </row>
    <row r="301" spans="1:17" ht="16.5" customHeight="1">
      <c r="A301" s="4"/>
      <c r="B301" s="4"/>
      <c r="C301" s="4"/>
      <c r="D301" s="4"/>
      <c r="E301" s="4"/>
      <c r="F301" s="4"/>
      <c r="G301" s="4"/>
      <c r="H301" s="4"/>
      <c r="J301" s="4"/>
      <c r="K301" s="4"/>
      <c r="L301" s="4"/>
      <c r="N301" s="4"/>
      <c r="O301" s="4"/>
      <c r="P301" s="4"/>
      <c r="Q301" s="4"/>
    </row>
    <row r="302" spans="1:17" ht="16.5" customHeight="1">
      <c r="A302" s="4"/>
      <c r="B302" s="4"/>
      <c r="C302" s="4"/>
      <c r="D302" s="4"/>
      <c r="E302" s="4"/>
      <c r="F302" s="4"/>
      <c r="G302" s="4"/>
      <c r="H302" s="4"/>
      <c r="J302" s="4"/>
      <c r="K302" s="4"/>
      <c r="L302" s="4"/>
      <c r="N302" s="4"/>
      <c r="O302" s="4"/>
      <c r="P302" s="4"/>
      <c r="Q302" s="4"/>
    </row>
    <row r="303" spans="1:17" ht="16.5" customHeight="1">
      <c r="A303" s="4"/>
      <c r="B303" s="4"/>
      <c r="C303" s="4"/>
      <c r="D303" s="4"/>
      <c r="E303" s="4"/>
      <c r="F303" s="4"/>
      <c r="G303" s="4"/>
      <c r="H303" s="4"/>
      <c r="J303" s="4"/>
      <c r="K303" s="4"/>
      <c r="L303" s="4"/>
      <c r="N303" s="4"/>
      <c r="O303" s="4"/>
      <c r="P303" s="4"/>
      <c r="Q303" s="4"/>
    </row>
    <row r="304" spans="1:17" ht="16.5" customHeight="1">
      <c r="A304" s="4"/>
      <c r="B304" s="4"/>
      <c r="C304" s="4"/>
      <c r="D304" s="4"/>
      <c r="E304" s="4"/>
      <c r="F304" s="4"/>
      <c r="G304" s="4"/>
      <c r="H304" s="4"/>
      <c r="J304" s="4"/>
      <c r="K304" s="4"/>
      <c r="L304" s="4"/>
      <c r="N304" s="4"/>
      <c r="O304" s="4"/>
      <c r="P304" s="4"/>
      <c r="Q304" s="4"/>
    </row>
    <row r="305" spans="1:17" ht="16.5" customHeight="1">
      <c r="A305" s="4"/>
      <c r="B305" s="4"/>
      <c r="C305" s="4"/>
      <c r="D305" s="4"/>
      <c r="E305" s="4"/>
      <c r="F305" s="4"/>
      <c r="G305" s="4"/>
      <c r="H305" s="4"/>
      <c r="J305" s="4"/>
      <c r="K305" s="4"/>
      <c r="L305" s="4"/>
      <c r="N305" s="4"/>
      <c r="O305" s="4"/>
      <c r="P305" s="4"/>
      <c r="Q305" s="4"/>
    </row>
    <row r="306" spans="1:17" ht="16.5" customHeight="1">
      <c r="A306" s="4"/>
      <c r="B306" s="4"/>
      <c r="C306" s="4"/>
      <c r="D306" s="4"/>
      <c r="E306" s="4"/>
      <c r="F306" s="4"/>
      <c r="G306" s="4"/>
      <c r="H306" s="4"/>
      <c r="J306" s="4"/>
      <c r="K306" s="4"/>
      <c r="L306" s="4"/>
      <c r="N306" s="4"/>
      <c r="O306" s="4"/>
      <c r="P306" s="4"/>
      <c r="Q306" s="4"/>
    </row>
    <row r="307" spans="1:17" ht="16.5" customHeight="1">
      <c r="A307" s="4"/>
      <c r="B307" s="4"/>
      <c r="C307" s="4"/>
      <c r="D307" s="4"/>
      <c r="E307" s="4"/>
      <c r="F307" s="4"/>
      <c r="G307" s="4"/>
      <c r="H307" s="4"/>
      <c r="J307" s="4"/>
      <c r="K307" s="4"/>
      <c r="L307" s="4"/>
      <c r="N307" s="4"/>
      <c r="O307" s="4"/>
      <c r="P307" s="4"/>
      <c r="Q307" s="4"/>
    </row>
    <row r="308" spans="1:17" ht="16.5" customHeight="1">
      <c r="A308" s="4"/>
      <c r="B308" s="4"/>
      <c r="C308" s="4"/>
      <c r="D308" s="4"/>
      <c r="E308" s="4"/>
      <c r="F308" s="4"/>
      <c r="G308" s="4"/>
      <c r="H308" s="4"/>
      <c r="J308" s="4"/>
      <c r="K308" s="4"/>
      <c r="L308" s="4"/>
      <c r="N308" s="4"/>
      <c r="O308" s="4"/>
      <c r="P308" s="4"/>
      <c r="Q308" s="4"/>
    </row>
    <row r="309" spans="1:17" ht="16.5" customHeight="1">
      <c r="A309" s="4"/>
      <c r="B309" s="4"/>
      <c r="C309" s="4"/>
      <c r="D309" s="4"/>
      <c r="E309" s="4"/>
      <c r="F309" s="4"/>
      <c r="G309" s="4"/>
      <c r="H309" s="4"/>
      <c r="J309" s="4"/>
      <c r="K309" s="4"/>
      <c r="L309" s="4"/>
      <c r="N309" s="4"/>
      <c r="O309" s="4"/>
      <c r="P309" s="4"/>
      <c r="Q309" s="4"/>
    </row>
    <row r="310" spans="1:17" ht="16.5" customHeight="1">
      <c r="A310" s="4"/>
      <c r="B310" s="4"/>
      <c r="C310" s="4"/>
      <c r="D310" s="4"/>
      <c r="E310" s="4"/>
      <c r="F310" s="4"/>
      <c r="G310" s="4"/>
      <c r="H310" s="4"/>
      <c r="J310" s="4"/>
      <c r="K310" s="4"/>
      <c r="L310" s="4"/>
      <c r="N310" s="4"/>
      <c r="O310" s="4"/>
      <c r="P310" s="4"/>
      <c r="Q310" s="4"/>
    </row>
    <row r="311" spans="1:17" ht="16.5" customHeight="1">
      <c r="A311" s="4"/>
      <c r="B311" s="4"/>
      <c r="C311" s="4"/>
      <c r="D311" s="4"/>
      <c r="E311" s="4"/>
      <c r="F311" s="4"/>
      <c r="G311" s="4"/>
      <c r="H311" s="4"/>
      <c r="J311" s="4"/>
      <c r="K311" s="4"/>
      <c r="L311" s="4"/>
      <c r="N311" s="4"/>
      <c r="O311" s="4"/>
      <c r="P311" s="4"/>
      <c r="Q311" s="4"/>
    </row>
    <row r="312" spans="1:17" ht="16.5" customHeight="1">
      <c r="A312" s="4"/>
      <c r="B312" s="4"/>
      <c r="C312" s="4"/>
      <c r="D312" s="4"/>
      <c r="E312" s="4"/>
      <c r="F312" s="4"/>
      <c r="G312" s="4"/>
      <c r="H312" s="4"/>
      <c r="J312" s="4"/>
      <c r="K312" s="4"/>
      <c r="L312" s="4"/>
      <c r="N312" s="4"/>
      <c r="O312" s="4"/>
      <c r="P312" s="4"/>
      <c r="Q312" s="4"/>
    </row>
    <row r="313" spans="1:17" ht="16.5" customHeight="1">
      <c r="A313" s="4"/>
      <c r="B313" s="4"/>
      <c r="C313" s="4"/>
      <c r="D313" s="4"/>
      <c r="E313" s="4"/>
      <c r="F313" s="4"/>
      <c r="G313" s="4"/>
      <c r="H313" s="4"/>
      <c r="J313" s="4"/>
      <c r="K313" s="4"/>
      <c r="L313" s="4"/>
      <c r="N313" s="4"/>
      <c r="O313" s="4"/>
      <c r="P313" s="4"/>
      <c r="Q313" s="4"/>
    </row>
    <row r="314" spans="1:17" ht="16.5" customHeight="1">
      <c r="A314" s="4"/>
      <c r="B314" s="4"/>
      <c r="C314" s="4"/>
      <c r="D314" s="4"/>
      <c r="E314" s="4"/>
      <c r="F314" s="4"/>
      <c r="G314" s="4"/>
      <c r="H314" s="4"/>
      <c r="J314" s="4"/>
      <c r="K314" s="4"/>
      <c r="L314" s="4"/>
      <c r="N314" s="4"/>
      <c r="O314" s="4"/>
      <c r="P314" s="4"/>
      <c r="Q314" s="4"/>
    </row>
    <row r="315" spans="1:17" ht="16.5" customHeight="1">
      <c r="A315" s="4"/>
      <c r="B315" s="4"/>
      <c r="C315" s="4"/>
      <c r="D315" s="4"/>
      <c r="E315" s="4"/>
      <c r="F315" s="4"/>
      <c r="G315" s="4"/>
      <c r="H315" s="4"/>
      <c r="J315" s="4"/>
      <c r="K315" s="4"/>
      <c r="L315" s="4"/>
      <c r="N315" s="4"/>
      <c r="O315" s="4"/>
      <c r="P315" s="4"/>
      <c r="Q315" s="4"/>
    </row>
    <row r="316" spans="1:17" ht="16.5" customHeight="1">
      <c r="A316" s="4"/>
      <c r="B316" s="4"/>
      <c r="C316" s="4"/>
      <c r="D316" s="4"/>
      <c r="E316" s="4"/>
      <c r="F316" s="4"/>
      <c r="G316" s="4"/>
      <c r="H316" s="4"/>
      <c r="J316" s="4"/>
      <c r="K316" s="4"/>
      <c r="L316" s="4"/>
      <c r="N316" s="4"/>
      <c r="O316" s="4"/>
      <c r="P316" s="4"/>
      <c r="Q316" s="4"/>
    </row>
    <row r="317" spans="1:17" ht="16.5" customHeight="1">
      <c r="A317" s="4"/>
      <c r="B317" s="4"/>
      <c r="C317" s="4"/>
      <c r="D317" s="4"/>
      <c r="E317" s="4"/>
      <c r="F317" s="4"/>
      <c r="G317" s="4"/>
      <c r="H317" s="4"/>
      <c r="J317" s="4"/>
      <c r="K317" s="4"/>
      <c r="L317" s="4"/>
      <c r="N317" s="4"/>
      <c r="O317" s="4"/>
      <c r="P317" s="4"/>
      <c r="Q317" s="4"/>
    </row>
    <row r="318" spans="1:17" ht="16.5" customHeight="1">
      <c r="A318" s="4"/>
      <c r="B318" s="4"/>
      <c r="C318" s="4"/>
      <c r="D318" s="4"/>
      <c r="E318" s="4"/>
      <c r="F318" s="4"/>
      <c r="G318" s="4"/>
      <c r="H318" s="4"/>
      <c r="J318" s="4"/>
      <c r="K318" s="4"/>
      <c r="L318" s="4"/>
      <c r="N318" s="4"/>
      <c r="O318" s="4"/>
      <c r="P318" s="4"/>
      <c r="Q318" s="4"/>
    </row>
    <row r="319" spans="1:17" ht="16.5" customHeight="1">
      <c r="A319" s="4"/>
      <c r="B319" s="4"/>
      <c r="C319" s="4"/>
      <c r="D319" s="4"/>
      <c r="E319" s="4"/>
      <c r="F319" s="4"/>
      <c r="G319" s="4"/>
      <c r="H319" s="4"/>
      <c r="J319" s="4"/>
      <c r="K319" s="4"/>
      <c r="L319" s="4"/>
      <c r="N319" s="4"/>
      <c r="O319" s="4"/>
      <c r="P319" s="4"/>
      <c r="Q319" s="4"/>
    </row>
    <row r="320" spans="1:17" ht="16.5" customHeight="1">
      <c r="A320" s="4"/>
      <c r="B320" s="4"/>
      <c r="C320" s="4"/>
      <c r="D320" s="4"/>
      <c r="E320" s="4"/>
      <c r="F320" s="4"/>
      <c r="G320" s="4"/>
      <c r="H320" s="4"/>
      <c r="J320" s="4"/>
      <c r="K320" s="4"/>
      <c r="L320" s="4"/>
      <c r="N320" s="4"/>
      <c r="O320" s="4"/>
      <c r="P320" s="4"/>
      <c r="Q320" s="4"/>
    </row>
    <row r="321" spans="1:17" ht="16.5" customHeight="1">
      <c r="A321" s="4"/>
      <c r="B321" s="4"/>
      <c r="C321" s="4"/>
      <c r="D321" s="4"/>
      <c r="E321" s="4"/>
      <c r="F321" s="4"/>
      <c r="G321" s="4"/>
      <c r="H321" s="4"/>
      <c r="J321" s="4"/>
      <c r="K321" s="4"/>
      <c r="L321" s="4"/>
      <c r="N321" s="4"/>
      <c r="O321" s="4"/>
      <c r="P321" s="4"/>
      <c r="Q321" s="4"/>
    </row>
    <row r="322" spans="1:17" ht="16.5" customHeight="1">
      <c r="A322" s="4"/>
      <c r="B322" s="4"/>
      <c r="C322" s="4"/>
      <c r="D322" s="4"/>
      <c r="E322" s="4"/>
      <c r="F322" s="4"/>
      <c r="G322" s="4"/>
      <c r="H322" s="4"/>
      <c r="J322" s="4"/>
      <c r="K322" s="4"/>
      <c r="L322" s="4"/>
      <c r="N322" s="4"/>
      <c r="O322" s="4"/>
      <c r="P322" s="4"/>
      <c r="Q322" s="4"/>
    </row>
    <row r="323" spans="1:17" ht="16.5" customHeight="1">
      <c r="A323" s="4"/>
      <c r="B323" s="4"/>
      <c r="C323" s="4"/>
      <c r="D323" s="4"/>
      <c r="E323" s="4"/>
      <c r="F323" s="4"/>
      <c r="G323" s="4"/>
      <c r="H323" s="4"/>
      <c r="J323" s="4"/>
      <c r="K323" s="4"/>
      <c r="L323" s="4"/>
      <c r="N323" s="4"/>
      <c r="O323" s="4"/>
      <c r="P323" s="4"/>
      <c r="Q323" s="4"/>
    </row>
    <row r="324" spans="1:17" ht="16.5" customHeight="1">
      <c r="A324" s="4"/>
      <c r="B324" s="4"/>
      <c r="C324" s="4"/>
      <c r="D324" s="4"/>
      <c r="E324" s="4"/>
      <c r="F324" s="4"/>
      <c r="G324" s="4"/>
      <c r="H324" s="4"/>
      <c r="J324" s="4"/>
      <c r="K324" s="4"/>
      <c r="L324" s="4"/>
      <c r="N324" s="4"/>
      <c r="O324" s="4"/>
      <c r="P324" s="4"/>
      <c r="Q324" s="4"/>
    </row>
    <row r="325" spans="1:17" ht="16.5" customHeight="1">
      <c r="A325" s="4"/>
      <c r="B325" s="4"/>
      <c r="C325" s="4"/>
      <c r="D325" s="4"/>
      <c r="E325" s="4"/>
      <c r="F325" s="4"/>
      <c r="G325" s="4"/>
      <c r="H325" s="4"/>
      <c r="J325" s="4"/>
      <c r="K325" s="4"/>
      <c r="L325" s="4"/>
      <c r="N325" s="4"/>
      <c r="O325" s="4"/>
      <c r="P325" s="4"/>
      <c r="Q325" s="4"/>
    </row>
    <row r="326" spans="1:17" ht="16.5" customHeight="1">
      <c r="A326" s="4"/>
      <c r="B326" s="4"/>
      <c r="C326" s="4"/>
      <c r="D326" s="4"/>
      <c r="E326" s="4"/>
      <c r="F326" s="4"/>
      <c r="G326" s="4"/>
      <c r="H326" s="4"/>
      <c r="J326" s="4"/>
      <c r="K326" s="4"/>
      <c r="L326" s="4"/>
      <c r="N326" s="4"/>
      <c r="O326" s="4"/>
      <c r="P326" s="4"/>
      <c r="Q326" s="4"/>
    </row>
    <row r="327" spans="1:17" ht="16.5" customHeight="1">
      <c r="A327" s="4"/>
      <c r="B327" s="4"/>
      <c r="C327" s="4"/>
      <c r="D327" s="4"/>
      <c r="E327" s="4"/>
      <c r="F327" s="4"/>
      <c r="G327" s="4"/>
      <c r="H327" s="4"/>
      <c r="J327" s="4"/>
      <c r="K327" s="4"/>
      <c r="L327" s="4"/>
      <c r="N327" s="4"/>
      <c r="O327" s="4"/>
      <c r="P327" s="4"/>
      <c r="Q327" s="4"/>
    </row>
    <row r="328" spans="1:17" ht="16.5" customHeight="1">
      <c r="A328" s="4"/>
      <c r="B328" s="4"/>
      <c r="C328" s="4"/>
      <c r="D328" s="4"/>
      <c r="E328" s="4"/>
      <c r="F328" s="4"/>
      <c r="G328" s="4"/>
      <c r="H328" s="4"/>
      <c r="J328" s="4"/>
      <c r="K328" s="4"/>
      <c r="L328" s="4"/>
      <c r="N328" s="4"/>
      <c r="O328" s="4"/>
      <c r="P328" s="4"/>
      <c r="Q328" s="4"/>
    </row>
    <row r="329" spans="1:17" ht="16.5" customHeight="1">
      <c r="A329" s="4"/>
      <c r="B329" s="4"/>
      <c r="C329" s="4"/>
      <c r="D329" s="4"/>
      <c r="E329" s="4"/>
      <c r="F329" s="4"/>
      <c r="G329" s="4"/>
      <c r="H329" s="4"/>
      <c r="J329" s="4"/>
      <c r="K329" s="4"/>
      <c r="L329" s="4"/>
      <c r="N329" s="4"/>
      <c r="O329" s="4"/>
      <c r="P329" s="4"/>
      <c r="Q329" s="4"/>
    </row>
    <row r="330" spans="1:17" ht="16.5" customHeight="1">
      <c r="A330" s="4"/>
      <c r="B330" s="4"/>
      <c r="C330" s="4"/>
      <c r="D330" s="4"/>
      <c r="E330" s="4"/>
      <c r="F330" s="4"/>
      <c r="G330" s="4"/>
      <c r="H330" s="4"/>
      <c r="J330" s="4"/>
      <c r="K330" s="4"/>
      <c r="L330" s="4"/>
      <c r="N330" s="4"/>
      <c r="O330" s="4"/>
      <c r="P330" s="4"/>
      <c r="Q330" s="4"/>
    </row>
    <row r="331" spans="1:17" ht="16.5" customHeight="1">
      <c r="A331" s="4"/>
      <c r="B331" s="4"/>
      <c r="C331" s="4"/>
      <c r="D331" s="4"/>
      <c r="E331" s="4"/>
      <c r="F331" s="4"/>
      <c r="G331" s="4"/>
      <c r="H331" s="4"/>
      <c r="J331" s="4"/>
      <c r="K331" s="4"/>
      <c r="L331" s="4"/>
      <c r="N331" s="4"/>
      <c r="O331" s="4"/>
      <c r="P331" s="4"/>
      <c r="Q331" s="4"/>
    </row>
    <row r="332" spans="1:17" ht="16.5" customHeight="1">
      <c r="A332" s="4"/>
      <c r="B332" s="4"/>
      <c r="C332" s="4"/>
      <c r="D332" s="4"/>
      <c r="E332" s="4"/>
      <c r="F332" s="4"/>
      <c r="G332" s="4"/>
      <c r="H332" s="4"/>
      <c r="J332" s="4"/>
      <c r="K332" s="4"/>
      <c r="L332" s="4"/>
      <c r="N332" s="4"/>
      <c r="O332" s="4"/>
      <c r="P332" s="4"/>
      <c r="Q332" s="4"/>
    </row>
    <row r="333" spans="1:17" ht="16.5" customHeight="1">
      <c r="A333" s="4"/>
      <c r="B333" s="4"/>
      <c r="C333" s="4"/>
      <c r="D333" s="4"/>
      <c r="E333" s="4"/>
      <c r="F333" s="4"/>
      <c r="G333" s="4"/>
      <c r="H333" s="4"/>
      <c r="J333" s="4"/>
      <c r="K333" s="4"/>
      <c r="L333" s="4"/>
      <c r="N333" s="4"/>
      <c r="O333" s="4"/>
      <c r="P333" s="4"/>
      <c r="Q333" s="4"/>
    </row>
    <row r="334" spans="1:17" ht="16.5" customHeight="1">
      <c r="A334" s="4"/>
      <c r="B334" s="4"/>
      <c r="C334" s="4"/>
      <c r="D334" s="4"/>
      <c r="E334" s="4"/>
      <c r="F334" s="4"/>
      <c r="G334" s="4"/>
      <c r="H334" s="4"/>
      <c r="J334" s="4"/>
      <c r="K334" s="4"/>
      <c r="L334" s="4"/>
      <c r="N334" s="4"/>
      <c r="O334" s="4"/>
      <c r="P334" s="4"/>
      <c r="Q334" s="4"/>
    </row>
    <row r="335" spans="1:17" ht="16.5" customHeight="1">
      <c r="A335" s="4"/>
      <c r="B335" s="4"/>
      <c r="C335" s="4"/>
      <c r="D335" s="4"/>
      <c r="E335" s="4"/>
      <c r="F335" s="4"/>
      <c r="G335" s="4"/>
      <c r="H335" s="4"/>
      <c r="J335" s="4"/>
      <c r="K335" s="4"/>
      <c r="L335" s="4"/>
      <c r="N335" s="4"/>
      <c r="O335" s="4"/>
      <c r="P335" s="4"/>
      <c r="Q335" s="4"/>
    </row>
    <row r="336" spans="1:17" ht="16.5" customHeight="1">
      <c r="A336" s="4"/>
      <c r="B336" s="4"/>
      <c r="C336" s="4"/>
      <c r="D336" s="4"/>
      <c r="E336" s="4"/>
      <c r="F336" s="4"/>
      <c r="G336" s="4"/>
      <c r="H336" s="4"/>
      <c r="J336" s="4"/>
      <c r="K336" s="4"/>
      <c r="L336" s="4"/>
      <c r="N336" s="4"/>
      <c r="O336" s="4"/>
      <c r="P336" s="4"/>
      <c r="Q336" s="4"/>
    </row>
    <row r="337" spans="1:17" ht="16.5" customHeight="1">
      <c r="A337" s="4"/>
      <c r="B337" s="4"/>
      <c r="C337" s="4"/>
      <c r="D337" s="4"/>
      <c r="E337" s="4"/>
      <c r="F337" s="4"/>
      <c r="G337" s="4"/>
      <c r="H337" s="4"/>
      <c r="J337" s="4"/>
      <c r="K337" s="4"/>
      <c r="L337" s="4"/>
      <c r="N337" s="4"/>
      <c r="O337" s="4"/>
      <c r="P337" s="4"/>
      <c r="Q337" s="4"/>
    </row>
    <row r="338" spans="1:17" ht="16.5" customHeight="1">
      <c r="A338" s="4"/>
      <c r="B338" s="4"/>
      <c r="C338" s="4"/>
      <c r="D338" s="4"/>
      <c r="E338" s="4"/>
      <c r="F338" s="4"/>
      <c r="G338" s="4"/>
      <c r="H338" s="4"/>
      <c r="J338" s="4"/>
      <c r="K338" s="4"/>
      <c r="L338" s="4"/>
      <c r="N338" s="4"/>
      <c r="O338" s="4"/>
      <c r="P338" s="4"/>
      <c r="Q338" s="4"/>
    </row>
    <row r="339" spans="1:17" ht="16.5" customHeight="1">
      <c r="A339" s="4"/>
      <c r="B339" s="4"/>
      <c r="C339" s="4"/>
      <c r="D339" s="4"/>
      <c r="E339" s="4"/>
      <c r="F339" s="4"/>
      <c r="G339" s="4"/>
      <c r="H339" s="4"/>
      <c r="J339" s="4"/>
      <c r="K339" s="4"/>
      <c r="L339" s="4"/>
      <c r="N339" s="4"/>
      <c r="O339" s="4"/>
      <c r="P339" s="4"/>
      <c r="Q339" s="4"/>
    </row>
    <row r="340" spans="1:17" ht="16.5" customHeight="1">
      <c r="A340" s="4"/>
      <c r="B340" s="4"/>
      <c r="C340" s="4"/>
      <c r="D340" s="4"/>
      <c r="E340" s="4"/>
      <c r="F340" s="4"/>
      <c r="G340" s="4"/>
      <c r="H340" s="4"/>
      <c r="J340" s="4"/>
      <c r="K340" s="4"/>
      <c r="L340" s="4"/>
      <c r="N340" s="4"/>
      <c r="O340" s="4"/>
      <c r="P340" s="4"/>
      <c r="Q340" s="4"/>
    </row>
    <row r="341" spans="1:17" ht="16.5" customHeight="1">
      <c r="A341" s="4"/>
      <c r="B341" s="4"/>
      <c r="C341" s="4"/>
      <c r="D341" s="4"/>
      <c r="E341" s="4"/>
      <c r="F341" s="4"/>
      <c r="G341" s="4"/>
      <c r="H341" s="4"/>
      <c r="J341" s="4"/>
      <c r="K341" s="4"/>
      <c r="L341" s="4"/>
      <c r="N341" s="4"/>
      <c r="O341" s="4"/>
      <c r="P341" s="4"/>
      <c r="Q341" s="4"/>
    </row>
    <row r="342" spans="1:17" ht="16.5" customHeight="1">
      <c r="A342" s="4"/>
      <c r="B342" s="4"/>
      <c r="C342" s="4"/>
      <c r="D342" s="4"/>
      <c r="E342" s="4"/>
      <c r="F342" s="4"/>
      <c r="G342" s="4"/>
      <c r="H342" s="4"/>
      <c r="J342" s="4"/>
      <c r="K342" s="4"/>
      <c r="L342" s="4"/>
      <c r="N342" s="4"/>
      <c r="O342" s="4"/>
      <c r="P342" s="4"/>
      <c r="Q342" s="4"/>
    </row>
    <row r="343" spans="1:17" ht="16.5" customHeight="1">
      <c r="A343" s="4"/>
      <c r="B343" s="4"/>
      <c r="C343" s="4"/>
      <c r="D343" s="4"/>
      <c r="E343" s="4"/>
      <c r="F343" s="4"/>
      <c r="G343" s="4"/>
      <c r="H343" s="4"/>
      <c r="J343" s="4"/>
      <c r="K343" s="4"/>
      <c r="L343" s="4"/>
      <c r="N343" s="4"/>
      <c r="O343" s="4"/>
      <c r="P343" s="4"/>
      <c r="Q343" s="4"/>
    </row>
    <row r="344" spans="1:17" ht="16.5" customHeight="1">
      <c r="A344" s="4"/>
      <c r="B344" s="4"/>
      <c r="C344" s="4"/>
      <c r="D344" s="4"/>
      <c r="E344" s="4"/>
      <c r="F344" s="4"/>
      <c r="G344" s="4"/>
      <c r="H344" s="4"/>
      <c r="J344" s="4"/>
      <c r="K344" s="4"/>
      <c r="L344" s="4"/>
      <c r="N344" s="4"/>
      <c r="O344" s="4"/>
      <c r="P344" s="4"/>
      <c r="Q344" s="4"/>
    </row>
    <row r="345" spans="1:17" ht="16.5" customHeight="1">
      <c r="A345" s="4"/>
      <c r="B345" s="4"/>
      <c r="C345" s="4"/>
      <c r="D345" s="4"/>
      <c r="E345" s="4"/>
      <c r="F345" s="4"/>
      <c r="G345" s="4"/>
      <c r="H345" s="4"/>
      <c r="J345" s="4"/>
      <c r="K345" s="4"/>
      <c r="L345" s="4"/>
      <c r="N345" s="4"/>
      <c r="O345" s="4"/>
      <c r="P345" s="4"/>
      <c r="Q345" s="4"/>
    </row>
    <row r="346" spans="1:17" ht="16.5" customHeight="1">
      <c r="A346" s="4"/>
      <c r="B346" s="4"/>
      <c r="C346" s="4"/>
      <c r="D346" s="4"/>
      <c r="E346" s="4"/>
      <c r="F346" s="4"/>
      <c r="G346" s="4"/>
      <c r="H346" s="4"/>
      <c r="J346" s="4"/>
      <c r="K346" s="4"/>
      <c r="L346" s="4"/>
      <c r="N346" s="4"/>
      <c r="O346" s="4"/>
      <c r="P346" s="4"/>
      <c r="Q346" s="4"/>
    </row>
    <row r="347" spans="1:17" ht="16.5" customHeight="1">
      <c r="A347" s="4"/>
      <c r="B347" s="4"/>
      <c r="C347" s="4"/>
      <c r="D347" s="4"/>
      <c r="E347" s="4"/>
      <c r="F347" s="4"/>
      <c r="G347" s="4"/>
      <c r="H347" s="4"/>
      <c r="J347" s="4"/>
      <c r="K347" s="4"/>
      <c r="L347" s="4"/>
      <c r="N347" s="4"/>
      <c r="O347" s="4"/>
      <c r="P347" s="4"/>
      <c r="Q347" s="4"/>
    </row>
    <row r="348" spans="1:17" ht="16.5" customHeight="1">
      <c r="A348" s="4"/>
      <c r="B348" s="4"/>
      <c r="C348" s="4"/>
      <c r="D348" s="4"/>
      <c r="E348" s="4"/>
      <c r="F348" s="4"/>
      <c r="G348" s="4"/>
      <c r="H348" s="4"/>
      <c r="J348" s="4"/>
      <c r="K348" s="4"/>
      <c r="L348" s="4"/>
      <c r="N348" s="4"/>
      <c r="O348" s="4"/>
      <c r="P348" s="4"/>
      <c r="Q348" s="4"/>
    </row>
    <row r="349" spans="1:17" ht="16.5" customHeight="1">
      <c r="A349" s="4"/>
      <c r="B349" s="4"/>
      <c r="C349" s="4"/>
      <c r="D349" s="4"/>
      <c r="E349" s="4"/>
      <c r="F349" s="4"/>
      <c r="G349" s="4"/>
      <c r="H349" s="4"/>
      <c r="J349" s="4"/>
      <c r="K349" s="4"/>
      <c r="L349" s="4"/>
      <c r="N349" s="4"/>
      <c r="O349" s="4"/>
      <c r="P349" s="4"/>
      <c r="Q349" s="4"/>
    </row>
    <row r="350" spans="1:17" ht="16.5" customHeight="1">
      <c r="A350" s="4"/>
      <c r="B350" s="4"/>
      <c r="C350" s="4"/>
      <c r="D350" s="4"/>
      <c r="E350" s="4"/>
      <c r="F350" s="4"/>
      <c r="G350" s="4"/>
      <c r="H350" s="4"/>
      <c r="J350" s="4"/>
      <c r="K350" s="4"/>
      <c r="L350" s="4"/>
      <c r="N350" s="4"/>
      <c r="O350" s="4"/>
      <c r="P350" s="4"/>
      <c r="Q350" s="4"/>
    </row>
    <row r="351" spans="1:17" ht="16.5" customHeight="1">
      <c r="A351" s="4"/>
      <c r="B351" s="4"/>
      <c r="C351" s="4"/>
      <c r="D351" s="4"/>
      <c r="E351" s="4"/>
      <c r="F351" s="4"/>
      <c r="G351" s="4"/>
      <c r="H351" s="4"/>
      <c r="J351" s="4"/>
      <c r="K351" s="4"/>
      <c r="L351" s="4"/>
      <c r="N351" s="4"/>
      <c r="O351" s="4"/>
      <c r="P351" s="4"/>
      <c r="Q351" s="4"/>
    </row>
    <row r="352" spans="1:17" ht="16.5" customHeight="1">
      <c r="A352" s="4"/>
      <c r="B352" s="4"/>
      <c r="C352" s="4"/>
      <c r="D352" s="4"/>
      <c r="E352" s="4"/>
      <c r="F352" s="4"/>
      <c r="G352" s="4"/>
      <c r="H352" s="4"/>
      <c r="J352" s="4"/>
      <c r="K352" s="4"/>
      <c r="L352" s="4"/>
      <c r="N352" s="4"/>
      <c r="O352" s="4"/>
      <c r="P352" s="4"/>
      <c r="Q352" s="4"/>
    </row>
    <row r="353" spans="1:17" ht="16.5" customHeight="1">
      <c r="A353" s="4"/>
      <c r="B353" s="4"/>
      <c r="C353" s="4"/>
      <c r="D353" s="4"/>
      <c r="E353" s="4"/>
      <c r="F353" s="4"/>
      <c r="G353" s="4"/>
      <c r="H353" s="4"/>
      <c r="J353" s="4"/>
      <c r="K353" s="4"/>
      <c r="L353" s="4"/>
      <c r="N353" s="4"/>
      <c r="O353" s="4"/>
      <c r="P353" s="4"/>
      <c r="Q353" s="4"/>
    </row>
    <row r="354" spans="1:17" ht="16.5" customHeight="1">
      <c r="A354" s="4"/>
      <c r="B354" s="4"/>
      <c r="C354" s="4"/>
      <c r="D354" s="4"/>
      <c r="E354" s="4"/>
      <c r="F354" s="4"/>
      <c r="G354" s="4"/>
      <c r="H354" s="4"/>
      <c r="J354" s="4"/>
      <c r="K354" s="4"/>
      <c r="L354" s="4"/>
      <c r="N354" s="4"/>
      <c r="O354" s="4"/>
      <c r="P354" s="4"/>
      <c r="Q354" s="4"/>
    </row>
    <row r="355" spans="1:17" ht="16.5" customHeight="1">
      <c r="A355" s="4"/>
      <c r="B355" s="4"/>
      <c r="C355" s="4"/>
      <c r="D355" s="4"/>
      <c r="E355" s="4"/>
      <c r="F355" s="4"/>
      <c r="G355" s="4"/>
      <c r="H355" s="4"/>
      <c r="J355" s="4"/>
      <c r="K355" s="4"/>
      <c r="L355" s="4"/>
      <c r="N355" s="4"/>
      <c r="O355" s="4"/>
      <c r="P355" s="4"/>
      <c r="Q355" s="4"/>
    </row>
    <row r="356" spans="1:17" ht="16.5" customHeight="1">
      <c r="A356" s="4"/>
      <c r="B356" s="4"/>
      <c r="C356" s="4"/>
      <c r="D356" s="4"/>
      <c r="E356" s="4"/>
      <c r="F356" s="4"/>
      <c r="G356" s="4"/>
      <c r="H356" s="4"/>
      <c r="J356" s="4"/>
      <c r="K356" s="4"/>
      <c r="L356" s="4"/>
      <c r="N356" s="4"/>
      <c r="O356" s="4"/>
      <c r="P356" s="4"/>
      <c r="Q356" s="4"/>
    </row>
    <row r="357" spans="1:17" ht="16.5" customHeight="1">
      <c r="A357" s="4"/>
      <c r="B357" s="4"/>
      <c r="C357" s="4"/>
      <c r="D357" s="4"/>
      <c r="E357" s="4"/>
      <c r="F357" s="4"/>
      <c r="G357" s="4"/>
      <c r="H357" s="4"/>
      <c r="J357" s="4"/>
      <c r="K357" s="4"/>
      <c r="L357" s="4"/>
      <c r="N357" s="4"/>
      <c r="O357" s="4"/>
      <c r="P357" s="4"/>
      <c r="Q357" s="4"/>
    </row>
    <row r="358" spans="1:17" ht="16.5" customHeight="1">
      <c r="A358" s="4"/>
      <c r="B358" s="4"/>
      <c r="C358" s="4"/>
      <c r="D358" s="4"/>
      <c r="E358" s="4"/>
      <c r="F358" s="4"/>
      <c r="G358" s="4"/>
      <c r="H358" s="4"/>
      <c r="J358" s="4"/>
      <c r="K358" s="4"/>
      <c r="L358" s="4"/>
      <c r="N358" s="4"/>
      <c r="O358" s="4"/>
      <c r="P358" s="4"/>
      <c r="Q358" s="4"/>
    </row>
    <row r="359" spans="1:17" ht="16.5" customHeight="1">
      <c r="A359" s="4"/>
      <c r="B359" s="4"/>
      <c r="C359" s="4"/>
      <c r="D359" s="4"/>
      <c r="E359" s="4"/>
      <c r="F359" s="4"/>
      <c r="G359" s="4"/>
      <c r="H359" s="4"/>
      <c r="J359" s="4"/>
      <c r="K359" s="4"/>
      <c r="L359" s="4"/>
      <c r="N359" s="4"/>
      <c r="O359" s="4"/>
      <c r="P359" s="4"/>
      <c r="Q359" s="4"/>
    </row>
    <row r="360" spans="1:17" ht="16.5" customHeight="1">
      <c r="A360" s="4"/>
      <c r="B360" s="4"/>
      <c r="C360" s="4"/>
      <c r="D360" s="4"/>
      <c r="E360" s="4"/>
      <c r="F360" s="4"/>
      <c r="G360" s="4"/>
      <c r="H360" s="4"/>
      <c r="J360" s="4"/>
      <c r="K360" s="4"/>
      <c r="L360" s="4"/>
      <c r="N360" s="4"/>
      <c r="O360" s="4"/>
      <c r="P360" s="4"/>
      <c r="Q360" s="4"/>
    </row>
    <row r="361" spans="1:17" ht="16.5" customHeight="1">
      <c r="A361" s="4"/>
      <c r="B361" s="4"/>
      <c r="C361" s="4"/>
      <c r="D361" s="4"/>
      <c r="E361" s="4"/>
      <c r="F361" s="4"/>
      <c r="G361" s="4"/>
      <c r="H361" s="4"/>
      <c r="J361" s="4"/>
      <c r="K361" s="4"/>
      <c r="L361" s="4"/>
      <c r="N361" s="4"/>
      <c r="O361" s="4"/>
      <c r="P361" s="4"/>
      <c r="Q361" s="4"/>
    </row>
    <row r="362" spans="1:17" ht="16.5" customHeight="1">
      <c r="A362" s="4"/>
      <c r="B362" s="4"/>
      <c r="C362" s="4"/>
      <c r="D362" s="4"/>
      <c r="E362" s="4"/>
      <c r="F362" s="4"/>
      <c r="G362" s="4"/>
      <c r="H362" s="4"/>
      <c r="J362" s="4"/>
      <c r="K362" s="4"/>
      <c r="L362" s="4"/>
      <c r="N362" s="4"/>
      <c r="O362" s="4"/>
      <c r="P362" s="4"/>
      <c r="Q362" s="4"/>
    </row>
    <row r="363" spans="1:17" ht="16.5" customHeight="1">
      <c r="A363" s="4"/>
      <c r="B363" s="4"/>
      <c r="C363" s="4"/>
      <c r="D363" s="4"/>
      <c r="E363" s="4"/>
      <c r="F363" s="4"/>
      <c r="G363" s="4"/>
      <c r="H363" s="4"/>
      <c r="J363" s="4"/>
      <c r="K363" s="4"/>
      <c r="L363" s="4"/>
      <c r="N363" s="4"/>
      <c r="O363" s="4"/>
      <c r="P363" s="4"/>
      <c r="Q363" s="4"/>
    </row>
    <row r="364" spans="1:17" ht="16.5" customHeight="1">
      <c r="A364" s="4"/>
      <c r="B364" s="4"/>
      <c r="C364" s="4"/>
      <c r="D364" s="4"/>
      <c r="E364" s="4"/>
      <c r="F364" s="4"/>
      <c r="G364" s="4"/>
      <c r="H364" s="4"/>
      <c r="J364" s="4"/>
      <c r="K364" s="4"/>
      <c r="L364" s="4"/>
      <c r="N364" s="4"/>
      <c r="O364" s="4"/>
      <c r="P364" s="4"/>
      <c r="Q364" s="4"/>
    </row>
    <row r="365" spans="1:17" ht="16.5" customHeight="1">
      <c r="A365" s="4"/>
      <c r="B365" s="4"/>
      <c r="C365" s="4"/>
      <c r="D365" s="4"/>
      <c r="E365" s="4"/>
      <c r="F365" s="4"/>
      <c r="G365" s="4"/>
      <c r="H365" s="4"/>
      <c r="J365" s="4"/>
      <c r="K365" s="4"/>
      <c r="L365" s="4"/>
      <c r="N365" s="4"/>
      <c r="O365" s="4"/>
      <c r="P365" s="4"/>
      <c r="Q365" s="4"/>
    </row>
    <row r="366" spans="1:17" ht="16.5" customHeight="1">
      <c r="A366" s="4"/>
      <c r="B366" s="4"/>
      <c r="C366" s="4"/>
      <c r="D366" s="4"/>
      <c r="E366" s="4"/>
      <c r="F366" s="4"/>
      <c r="G366" s="4"/>
      <c r="H366" s="4"/>
      <c r="J366" s="4"/>
      <c r="K366" s="4"/>
      <c r="L366" s="4"/>
      <c r="N366" s="4"/>
      <c r="O366" s="4"/>
      <c r="P366" s="4"/>
      <c r="Q366" s="4"/>
    </row>
    <row r="367" spans="1:17" ht="16.5" customHeight="1">
      <c r="A367" s="4"/>
      <c r="B367" s="4"/>
      <c r="C367" s="4"/>
      <c r="D367" s="4"/>
      <c r="E367" s="4"/>
      <c r="F367" s="4"/>
      <c r="G367" s="4"/>
      <c r="H367" s="4"/>
      <c r="J367" s="4"/>
      <c r="K367" s="4"/>
      <c r="L367" s="4"/>
      <c r="N367" s="4"/>
      <c r="O367" s="4"/>
      <c r="P367" s="4"/>
      <c r="Q367" s="4"/>
    </row>
    <row r="368" spans="1:17" ht="16.5" customHeight="1">
      <c r="A368" s="4"/>
      <c r="B368" s="4"/>
      <c r="C368" s="4"/>
      <c r="D368" s="4"/>
      <c r="E368" s="4"/>
      <c r="F368" s="4"/>
      <c r="G368" s="4"/>
      <c r="H368" s="4"/>
      <c r="J368" s="4"/>
      <c r="K368" s="4"/>
      <c r="L368" s="4"/>
      <c r="N368" s="4"/>
      <c r="O368" s="4"/>
      <c r="P368" s="4"/>
      <c r="Q368" s="4"/>
    </row>
    <row r="369" spans="1:17" ht="16.5" customHeight="1">
      <c r="A369" s="4"/>
      <c r="B369" s="4"/>
      <c r="C369" s="4"/>
      <c r="D369" s="4"/>
      <c r="E369" s="4"/>
      <c r="F369" s="4"/>
      <c r="G369" s="4"/>
      <c r="H369" s="4"/>
      <c r="J369" s="4"/>
      <c r="K369" s="4"/>
      <c r="L369" s="4"/>
      <c r="N369" s="4"/>
      <c r="O369" s="4"/>
      <c r="P369" s="4"/>
      <c r="Q369" s="4"/>
    </row>
    <row r="370" spans="1:17" ht="16.5" customHeight="1">
      <c r="A370" s="4"/>
      <c r="B370" s="4"/>
      <c r="C370" s="4"/>
      <c r="D370" s="4"/>
      <c r="E370" s="4"/>
      <c r="F370" s="4"/>
      <c r="G370" s="4"/>
      <c r="H370" s="4"/>
      <c r="J370" s="4"/>
      <c r="K370" s="4"/>
      <c r="L370" s="4"/>
      <c r="N370" s="4"/>
      <c r="O370" s="4"/>
      <c r="P370" s="4"/>
      <c r="Q370" s="4"/>
    </row>
    <row r="371" spans="1:17" ht="16.5" customHeight="1">
      <c r="A371" s="4"/>
      <c r="B371" s="4"/>
      <c r="C371" s="4"/>
      <c r="D371" s="4"/>
      <c r="E371" s="4"/>
      <c r="F371" s="4"/>
      <c r="G371" s="4"/>
      <c r="H371" s="4"/>
      <c r="J371" s="4"/>
      <c r="K371" s="4"/>
      <c r="L371" s="4"/>
      <c r="N371" s="4"/>
      <c r="O371" s="4"/>
      <c r="P371" s="4"/>
      <c r="Q371" s="4"/>
    </row>
    <row r="372" spans="1:17" ht="16.5" customHeight="1">
      <c r="A372" s="4"/>
      <c r="B372" s="4"/>
      <c r="C372" s="4"/>
      <c r="D372" s="4"/>
      <c r="E372" s="4"/>
      <c r="F372" s="4"/>
      <c r="G372" s="4"/>
      <c r="H372" s="4"/>
      <c r="J372" s="4"/>
      <c r="K372" s="4"/>
      <c r="L372" s="4"/>
      <c r="N372" s="4"/>
      <c r="O372" s="4"/>
      <c r="P372" s="4"/>
      <c r="Q372" s="4"/>
    </row>
    <row r="373" spans="1:17" ht="16.5" customHeight="1">
      <c r="A373" s="4"/>
      <c r="B373" s="4"/>
      <c r="C373" s="4"/>
      <c r="D373" s="4"/>
      <c r="E373" s="4"/>
      <c r="F373" s="4"/>
      <c r="G373" s="4"/>
      <c r="H373" s="4"/>
      <c r="J373" s="4"/>
      <c r="K373" s="4"/>
      <c r="L373" s="4"/>
      <c r="N373" s="4"/>
      <c r="O373" s="4"/>
      <c r="P373" s="4"/>
      <c r="Q373" s="4"/>
    </row>
    <row r="374" spans="1:17" ht="16.5" customHeight="1">
      <c r="A374" s="4"/>
      <c r="B374" s="4"/>
      <c r="C374" s="4"/>
      <c r="D374" s="4"/>
      <c r="E374" s="4"/>
      <c r="F374" s="4"/>
      <c r="G374" s="4"/>
      <c r="H374" s="4"/>
      <c r="J374" s="4"/>
      <c r="K374" s="4"/>
      <c r="L374" s="4"/>
      <c r="N374" s="4"/>
      <c r="O374" s="4"/>
      <c r="P374" s="4"/>
      <c r="Q374" s="4"/>
    </row>
    <row r="375" spans="1:17" ht="16.5" customHeight="1">
      <c r="A375" s="4"/>
      <c r="B375" s="4"/>
      <c r="C375" s="4"/>
      <c r="D375" s="4"/>
      <c r="E375" s="4"/>
      <c r="F375" s="4"/>
      <c r="G375" s="4"/>
      <c r="H375" s="4"/>
      <c r="J375" s="4"/>
      <c r="K375" s="4"/>
      <c r="L375" s="4"/>
      <c r="N375" s="4"/>
      <c r="O375" s="4"/>
      <c r="P375" s="4"/>
      <c r="Q375" s="4"/>
    </row>
    <row r="376" spans="1:17" ht="16.5" customHeight="1">
      <c r="A376" s="4"/>
      <c r="B376" s="4"/>
      <c r="C376" s="4"/>
      <c r="D376" s="4"/>
      <c r="E376" s="4"/>
      <c r="F376" s="4"/>
      <c r="G376" s="4"/>
      <c r="H376" s="4"/>
      <c r="J376" s="4"/>
      <c r="K376" s="4"/>
      <c r="L376" s="4"/>
      <c r="N376" s="4"/>
      <c r="O376" s="4"/>
      <c r="P376" s="4"/>
      <c r="Q376" s="4"/>
    </row>
    <row r="377" spans="1:17" ht="16.5" customHeight="1">
      <c r="A377" s="4"/>
      <c r="B377" s="4"/>
      <c r="C377" s="4"/>
      <c r="D377" s="4"/>
      <c r="E377" s="4"/>
      <c r="F377" s="4"/>
      <c r="G377" s="4"/>
      <c r="H377" s="4"/>
      <c r="J377" s="4"/>
      <c r="K377" s="4"/>
      <c r="L377" s="4"/>
      <c r="N377" s="4"/>
      <c r="O377" s="4"/>
      <c r="P377" s="4"/>
      <c r="Q377" s="4"/>
    </row>
    <row r="378" spans="1:17" ht="16.5" customHeight="1">
      <c r="A378" s="4"/>
      <c r="B378" s="4"/>
      <c r="C378" s="4"/>
      <c r="D378" s="4"/>
      <c r="E378" s="4"/>
      <c r="F378" s="4"/>
      <c r="G378" s="4"/>
      <c r="H378" s="4"/>
      <c r="J378" s="4"/>
      <c r="K378" s="4"/>
      <c r="L378" s="4"/>
      <c r="N378" s="4"/>
      <c r="O378" s="4"/>
      <c r="P378" s="4"/>
      <c r="Q378" s="4"/>
    </row>
    <row r="379" spans="1:17" ht="16.5" customHeight="1">
      <c r="A379" s="4"/>
      <c r="B379" s="4"/>
      <c r="C379" s="4"/>
      <c r="D379" s="4"/>
      <c r="E379" s="4"/>
      <c r="F379" s="4"/>
      <c r="G379" s="4"/>
      <c r="H379" s="4"/>
      <c r="J379" s="4"/>
      <c r="K379" s="4"/>
      <c r="L379" s="4"/>
      <c r="N379" s="4"/>
      <c r="O379" s="4"/>
      <c r="P379" s="4"/>
      <c r="Q379" s="4"/>
    </row>
    <row r="380" spans="1:17" ht="16.5" customHeight="1">
      <c r="A380" s="4"/>
      <c r="B380" s="4"/>
      <c r="C380" s="4"/>
      <c r="D380" s="4"/>
      <c r="E380" s="4"/>
      <c r="F380" s="4"/>
      <c r="G380" s="4"/>
      <c r="H380" s="4"/>
      <c r="J380" s="4"/>
      <c r="K380" s="4"/>
      <c r="L380" s="4"/>
      <c r="N380" s="4"/>
      <c r="O380" s="4"/>
      <c r="P380" s="4"/>
      <c r="Q380" s="4"/>
    </row>
    <row r="381" spans="1:17" ht="16.5" customHeight="1">
      <c r="A381" s="4"/>
      <c r="B381" s="4"/>
      <c r="C381" s="4"/>
      <c r="D381" s="4"/>
      <c r="E381" s="4"/>
      <c r="F381" s="4"/>
      <c r="G381" s="4"/>
      <c r="H381" s="4"/>
      <c r="J381" s="4"/>
      <c r="K381" s="4"/>
      <c r="L381" s="4"/>
      <c r="N381" s="4"/>
      <c r="O381" s="4"/>
      <c r="P381" s="4"/>
      <c r="Q381" s="4"/>
    </row>
    <row r="382" spans="1:17" ht="16.5" customHeight="1">
      <c r="A382" s="4"/>
      <c r="B382" s="4"/>
      <c r="C382" s="4"/>
      <c r="D382" s="4"/>
      <c r="E382" s="4"/>
      <c r="F382" s="4"/>
      <c r="G382" s="4"/>
      <c r="H382" s="4"/>
      <c r="J382" s="4"/>
      <c r="K382" s="4"/>
      <c r="L382" s="4"/>
      <c r="N382" s="4"/>
      <c r="O382" s="4"/>
      <c r="P382" s="4"/>
      <c r="Q382" s="4"/>
    </row>
    <row r="383" spans="1:17" ht="16.5" customHeight="1">
      <c r="A383" s="4"/>
      <c r="B383" s="4"/>
      <c r="C383" s="4"/>
      <c r="D383" s="4"/>
      <c r="E383" s="4"/>
      <c r="F383" s="4"/>
      <c r="G383" s="4"/>
      <c r="H383" s="4"/>
      <c r="J383" s="4"/>
      <c r="K383" s="4"/>
      <c r="L383" s="4"/>
      <c r="N383" s="4"/>
      <c r="O383" s="4"/>
      <c r="P383" s="4"/>
      <c r="Q383" s="4"/>
    </row>
    <row r="384" spans="1:17" ht="16.5" customHeight="1">
      <c r="A384" s="4"/>
      <c r="B384" s="4"/>
      <c r="C384" s="4"/>
      <c r="D384" s="4"/>
      <c r="E384" s="4"/>
      <c r="F384" s="4"/>
      <c r="G384" s="4"/>
      <c r="H384" s="4"/>
      <c r="J384" s="4"/>
      <c r="K384" s="4"/>
      <c r="L384" s="4"/>
      <c r="N384" s="4"/>
      <c r="O384" s="4"/>
      <c r="P384" s="4"/>
      <c r="Q384" s="4"/>
    </row>
    <row r="385" spans="1:17" ht="16.5" customHeight="1">
      <c r="A385" s="4"/>
      <c r="B385" s="4"/>
      <c r="C385" s="4"/>
      <c r="D385" s="4"/>
      <c r="E385" s="4"/>
      <c r="F385" s="4"/>
      <c r="G385" s="4"/>
      <c r="H385" s="4"/>
      <c r="J385" s="4"/>
      <c r="K385" s="4"/>
      <c r="L385" s="4"/>
      <c r="N385" s="4"/>
      <c r="O385" s="4"/>
      <c r="P385" s="4"/>
      <c r="Q385" s="4"/>
    </row>
    <row r="386" spans="1:17" ht="16.5" customHeight="1">
      <c r="A386" s="4"/>
      <c r="B386" s="4"/>
      <c r="C386" s="4"/>
      <c r="D386" s="4"/>
      <c r="E386" s="4"/>
      <c r="F386" s="4"/>
      <c r="G386" s="4"/>
      <c r="H386" s="4"/>
      <c r="J386" s="4"/>
      <c r="K386" s="4"/>
      <c r="L386" s="4"/>
      <c r="N386" s="4"/>
      <c r="O386" s="4"/>
      <c r="P386" s="4"/>
      <c r="Q386" s="4"/>
    </row>
    <row r="387" spans="1:17" ht="16.5" customHeight="1">
      <c r="A387" s="4"/>
      <c r="B387" s="4"/>
      <c r="C387" s="4"/>
      <c r="D387" s="4"/>
      <c r="E387" s="4"/>
      <c r="F387" s="4"/>
      <c r="G387" s="4"/>
      <c r="H387" s="4"/>
      <c r="J387" s="4"/>
      <c r="K387" s="4"/>
      <c r="L387" s="4"/>
      <c r="N387" s="4"/>
      <c r="O387" s="4"/>
      <c r="P387" s="4"/>
      <c r="Q387" s="4"/>
    </row>
    <row r="388" spans="1:17" ht="16.5" customHeight="1">
      <c r="A388" s="4"/>
      <c r="B388" s="4"/>
      <c r="C388" s="4"/>
      <c r="D388" s="4"/>
      <c r="E388" s="4"/>
      <c r="F388" s="4"/>
      <c r="G388" s="4"/>
      <c r="H388" s="4"/>
      <c r="J388" s="4"/>
      <c r="K388" s="4"/>
      <c r="L388" s="4"/>
      <c r="N388" s="4"/>
      <c r="O388" s="4"/>
      <c r="P388" s="4"/>
      <c r="Q388" s="4"/>
    </row>
    <row r="389" spans="1:17" ht="16.5" customHeight="1">
      <c r="A389" s="4"/>
      <c r="B389" s="4"/>
      <c r="C389" s="4"/>
      <c r="D389" s="4"/>
      <c r="E389" s="4"/>
      <c r="F389" s="4"/>
      <c r="G389" s="4"/>
      <c r="H389" s="4"/>
      <c r="J389" s="4"/>
      <c r="K389" s="4"/>
      <c r="L389" s="4"/>
      <c r="N389" s="4"/>
      <c r="O389" s="4"/>
      <c r="P389" s="4"/>
      <c r="Q389" s="4"/>
    </row>
    <row r="390" spans="1:17" ht="16.5" customHeight="1">
      <c r="A390" s="4"/>
      <c r="B390" s="4"/>
      <c r="C390" s="4"/>
      <c r="D390" s="4"/>
      <c r="E390" s="4"/>
      <c r="F390" s="4"/>
      <c r="G390" s="4"/>
      <c r="H390" s="4"/>
      <c r="J390" s="4"/>
      <c r="K390" s="4"/>
      <c r="L390" s="4"/>
      <c r="N390" s="4"/>
      <c r="O390" s="4"/>
      <c r="P390" s="4"/>
      <c r="Q390" s="4"/>
    </row>
    <row r="391" spans="1:17" ht="16.5" customHeight="1">
      <c r="A391" s="4"/>
      <c r="B391" s="4"/>
      <c r="C391" s="4"/>
      <c r="D391" s="4"/>
      <c r="E391" s="4"/>
      <c r="F391" s="4"/>
      <c r="G391" s="4"/>
      <c r="H391" s="4"/>
      <c r="J391" s="4"/>
      <c r="K391" s="4"/>
      <c r="L391" s="4"/>
      <c r="N391" s="4"/>
      <c r="O391" s="4"/>
      <c r="P391" s="4"/>
      <c r="Q391" s="4"/>
    </row>
    <row r="392" spans="1:17" ht="16.5" customHeight="1">
      <c r="A392" s="4"/>
      <c r="B392" s="4"/>
      <c r="C392" s="4"/>
      <c r="D392" s="4"/>
      <c r="E392" s="4"/>
      <c r="F392" s="4"/>
      <c r="G392" s="4"/>
      <c r="H392" s="4"/>
      <c r="J392" s="4"/>
      <c r="K392" s="4"/>
      <c r="L392" s="4"/>
      <c r="N392" s="4"/>
      <c r="O392" s="4"/>
      <c r="P392" s="4"/>
      <c r="Q392" s="4"/>
    </row>
    <row r="393" spans="1:17" ht="16.5" customHeight="1">
      <c r="A393" s="4"/>
      <c r="B393" s="4"/>
      <c r="C393" s="4"/>
      <c r="D393" s="4"/>
      <c r="E393" s="4"/>
      <c r="F393" s="4"/>
      <c r="G393" s="4"/>
      <c r="H393" s="4"/>
      <c r="J393" s="4"/>
      <c r="K393" s="4"/>
      <c r="L393" s="4"/>
      <c r="N393" s="4"/>
      <c r="O393" s="4"/>
      <c r="P393" s="4"/>
      <c r="Q393" s="4"/>
    </row>
    <row r="394" spans="1:17" ht="16.5" customHeight="1">
      <c r="A394" s="4"/>
      <c r="B394" s="4"/>
      <c r="C394" s="4"/>
      <c r="D394" s="4"/>
      <c r="E394" s="4"/>
      <c r="F394" s="4"/>
      <c r="G394" s="4"/>
      <c r="H394" s="4"/>
      <c r="J394" s="4"/>
      <c r="K394" s="4"/>
      <c r="L394" s="4"/>
      <c r="N394" s="4"/>
      <c r="O394" s="4"/>
      <c r="P394" s="4"/>
      <c r="Q394" s="4"/>
    </row>
    <row r="395" spans="1:17" ht="16.5" customHeight="1">
      <c r="A395" s="4"/>
      <c r="B395" s="4"/>
      <c r="C395" s="4"/>
      <c r="D395" s="4"/>
      <c r="E395" s="4"/>
      <c r="F395" s="4"/>
      <c r="G395" s="4"/>
      <c r="H395" s="4"/>
      <c r="J395" s="4"/>
      <c r="K395" s="4"/>
      <c r="L395" s="4"/>
      <c r="N395" s="4"/>
      <c r="O395" s="4"/>
      <c r="P395" s="4"/>
      <c r="Q395" s="4"/>
    </row>
    <row r="396" spans="1:17" ht="16.5" customHeight="1">
      <c r="A396" s="4"/>
      <c r="B396" s="4"/>
      <c r="C396" s="4"/>
      <c r="D396" s="4"/>
      <c r="E396" s="4"/>
      <c r="F396" s="4"/>
      <c r="G396" s="4"/>
      <c r="H396" s="4"/>
      <c r="J396" s="4"/>
      <c r="K396" s="4"/>
      <c r="L396" s="4"/>
      <c r="N396" s="4"/>
      <c r="O396" s="4"/>
      <c r="P396" s="4"/>
      <c r="Q396" s="4"/>
    </row>
    <row r="397" spans="1:17" ht="16.5" customHeight="1">
      <c r="A397" s="4"/>
      <c r="B397" s="4"/>
      <c r="C397" s="4"/>
      <c r="D397" s="4"/>
      <c r="E397" s="4"/>
      <c r="F397" s="4"/>
      <c r="G397" s="4"/>
      <c r="H397" s="4"/>
      <c r="J397" s="4"/>
      <c r="K397" s="4"/>
      <c r="L397" s="4"/>
      <c r="N397" s="4"/>
      <c r="O397" s="4"/>
      <c r="P397" s="4"/>
      <c r="Q397" s="4"/>
    </row>
    <row r="398" spans="1:17" ht="16.5" customHeight="1">
      <c r="A398" s="4"/>
      <c r="B398" s="4"/>
      <c r="C398" s="4"/>
      <c r="D398" s="4"/>
      <c r="E398" s="4"/>
      <c r="F398" s="4"/>
      <c r="G398" s="4"/>
      <c r="H398" s="4"/>
      <c r="J398" s="4"/>
      <c r="K398" s="4"/>
      <c r="L398" s="4"/>
      <c r="N398" s="4"/>
      <c r="O398" s="4"/>
      <c r="P398" s="4"/>
      <c r="Q398" s="4"/>
    </row>
    <row r="399" spans="1:17" ht="16.5" customHeight="1">
      <c r="A399" s="4"/>
      <c r="B399" s="4"/>
      <c r="C399" s="4"/>
      <c r="D399" s="4"/>
      <c r="E399" s="4"/>
      <c r="F399" s="4"/>
      <c r="G399" s="4"/>
      <c r="H399" s="4"/>
      <c r="J399" s="4"/>
      <c r="K399" s="4"/>
      <c r="L399" s="4"/>
      <c r="N399" s="4"/>
      <c r="O399" s="4"/>
      <c r="P399" s="4"/>
      <c r="Q399" s="4"/>
    </row>
    <row r="400" spans="1:17" ht="16.5" customHeight="1">
      <c r="A400" s="4"/>
      <c r="B400" s="4"/>
      <c r="C400" s="4"/>
      <c r="D400" s="4"/>
      <c r="E400" s="4"/>
      <c r="F400" s="4"/>
      <c r="G400" s="4"/>
      <c r="H400" s="4"/>
      <c r="J400" s="4"/>
      <c r="K400" s="4"/>
      <c r="L400" s="4"/>
      <c r="N400" s="4"/>
      <c r="O400" s="4"/>
      <c r="P400" s="4"/>
      <c r="Q400" s="4"/>
    </row>
    <row r="401" spans="1:17" ht="16.5" customHeight="1">
      <c r="A401" s="4"/>
      <c r="B401" s="4"/>
      <c r="C401" s="4"/>
      <c r="D401" s="4"/>
      <c r="E401" s="4"/>
      <c r="F401" s="4"/>
      <c r="G401" s="4"/>
      <c r="H401" s="4"/>
      <c r="J401" s="4"/>
      <c r="K401" s="4"/>
      <c r="L401" s="4"/>
      <c r="N401" s="4"/>
      <c r="O401" s="4"/>
      <c r="P401" s="4"/>
      <c r="Q401" s="4"/>
    </row>
    <row r="402" spans="1:17" ht="16.5" customHeight="1">
      <c r="A402" s="4"/>
      <c r="B402" s="4"/>
      <c r="C402" s="4"/>
      <c r="D402" s="4"/>
      <c r="E402" s="4"/>
      <c r="F402" s="4"/>
      <c r="G402" s="4"/>
      <c r="H402" s="4"/>
      <c r="J402" s="4"/>
      <c r="K402" s="4"/>
      <c r="L402" s="4"/>
      <c r="N402" s="4"/>
      <c r="O402" s="4"/>
      <c r="P402" s="4"/>
      <c r="Q402" s="4"/>
    </row>
    <row r="403" spans="1:17" ht="16.5" customHeight="1">
      <c r="A403" s="4"/>
      <c r="B403" s="4"/>
      <c r="C403" s="4"/>
      <c r="D403" s="4"/>
      <c r="E403" s="4"/>
      <c r="F403" s="4"/>
      <c r="G403" s="4"/>
      <c r="H403" s="4"/>
      <c r="J403" s="4"/>
      <c r="K403" s="4"/>
      <c r="L403" s="4"/>
      <c r="N403" s="4"/>
      <c r="O403" s="4"/>
      <c r="P403" s="4"/>
      <c r="Q403" s="4"/>
    </row>
    <row r="404" spans="1:17" ht="16.5" customHeight="1">
      <c r="A404" s="4"/>
      <c r="B404" s="4"/>
      <c r="C404" s="4"/>
      <c r="D404" s="4"/>
      <c r="E404" s="4"/>
      <c r="F404" s="4"/>
      <c r="G404" s="4"/>
      <c r="H404" s="4"/>
      <c r="J404" s="4"/>
      <c r="K404" s="4"/>
      <c r="L404" s="4"/>
      <c r="N404" s="4"/>
      <c r="O404" s="4"/>
      <c r="P404" s="4"/>
      <c r="Q404" s="4"/>
    </row>
    <row r="405" spans="1:17" ht="16.5" customHeight="1">
      <c r="A405" s="4"/>
      <c r="B405" s="4"/>
      <c r="C405" s="4"/>
      <c r="D405" s="4"/>
      <c r="E405" s="4"/>
      <c r="F405" s="4"/>
      <c r="G405" s="4"/>
      <c r="H405" s="4"/>
      <c r="J405" s="4"/>
      <c r="K405" s="4"/>
      <c r="L405" s="4"/>
      <c r="N405" s="4"/>
      <c r="O405" s="4"/>
      <c r="P405" s="4"/>
      <c r="Q405" s="4"/>
    </row>
    <row r="406" spans="1:17" ht="16.5" customHeight="1">
      <c r="A406" s="4"/>
      <c r="B406" s="4"/>
      <c r="C406" s="4"/>
      <c r="D406" s="4"/>
      <c r="E406" s="4"/>
      <c r="F406" s="4"/>
      <c r="G406" s="4"/>
      <c r="H406" s="4"/>
      <c r="J406" s="4"/>
      <c r="K406" s="4"/>
      <c r="L406" s="4"/>
      <c r="N406" s="4"/>
      <c r="O406" s="4"/>
      <c r="P406" s="4"/>
      <c r="Q406" s="4"/>
    </row>
    <row r="407" spans="1:17" ht="16.5" customHeight="1">
      <c r="A407" s="4"/>
      <c r="B407" s="4"/>
      <c r="C407" s="4"/>
      <c r="D407" s="4"/>
      <c r="E407" s="4"/>
      <c r="F407" s="4"/>
      <c r="G407" s="4"/>
      <c r="H407" s="4"/>
      <c r="J407" s="4"/>
      <c r="K407" s="4"/>
      <c r="L407" s="4"/>
      <c r="N407" s="4"/>
      <c r="O407" s="4"/>
      <c r="P407" s="4"/>
      <c r="Q407" s="4"/>
    </row>
    <row r="408" spans="1:17" ht="16.5" customHeight="1">
      <c r="A408" s="4"/>
      <c r="B408" s="4"/>
      <c r="C408" s="4"/>
      <c r="D408" s="4"/>
      <c r="E408" s="4"/>
      <c r="F408" s="4"/>
      <c r="G408" s="4"/>
      <c r="H408" s="4"/>
      <c r="J408" s="4"/>
      <c r="K408" s="4"/>
      <c r="L408" s="4"/>
      <c r="N408" s="4"/>
      <c r="O408" s="4"/>
      <c r="P408" s="4"/>
      <c r="Q408" s="4"/>
    </row>
    <row r="409" spans="1:17" ht="16.5" customHeight="1">
      <c r="A409" s="4"/>
      <c r="B409" s="4"/>
      <c r="C409" s="4"/>
      <c r="D409" s="4"/>
      <c r="E409" s="4"/>
      <c r="F409" s="4"/>
      <c r="G409" s="4"/>
      <c r="H409" s="4"/>
      <c r="J409" s="4"/>
      <c r="K409" s="4"/>
      <c r="L409" s="4"/>
      <c r="N409" s="4"/>
      <c r="O409" s="4"/>
      <c r="P409" s="4"/>
      <c r="Q409" s="4"/>
    </row>
    <row r="410" spans="1:17" ht="16.5" customHeight="1">
      <c r="A410" s="4"/>
      <c r="B410" s="4"/>
      <c r="C410" s="4"/>
      <c r="D410" s="4"/>
      <c r="E410" s="4"/>
      <c r="F410" s="4"/>
      <c r="G410" s="4"/>
      <c r="H410" s="4"/>
      <c r="J410" s="4"/>
      <c r="K410" s="4"/>
      <c r="L410" s="4"/>
      <c r="N410" s="4"/>
      <c r="O410" s="4"/>
      <c r="P410" s="4"/>
      <c r="Q410" s="4"/>
    </row>
    <row r="411" spans="1:17" ht="16.5" customHeight="1">
      <c r="A411" s="4"/>
      <c r="B411" s="4"/>
      <c r="C411" s="4"/>
      <c r="D411" s="4"/>
      <c r="E411" s="4"/>
      <c r="F411" s="4"/>
      <c r="G411" s="4"/>
      <c r="H411" s="4"/>
      <c r="J411" s="4"/>
      <c r="K411" s="4"/>
      <c r="L411" s="4"/>
      <c r="N411" s="4"/>
      <c r="O411" s="4"/>
      <c r="P411" s="4"/>
      <c r="Q411" s="4"/>
    </row>
    <row r="412" spans="1:17" ht="16.5" customHeight="1">
      <c r="A412" s="4"/>
      <c r="B412" s="4"/>
      <c r="C412" s="4"/>
      <c r="D412" s="4"/>
      <c r="E412" s="4"/>
      <c r="F412" s="4"/>
      <c r="G412" s="4"/>
      <c r="H412" s="4"/>
      <c r="J412" s="4"/>
      <c r="K412" s="4"/>
      <c r="L412" s="4"/>
      <c r="N412" s="4"/>
      <c r="O412" s="4"/>
      <c r="P412" s="4"/>
      <c r="Q412" s="4"/>
    </row>
    <row r="413" spans="1:17" ht="16.5" customHeight="1">
      <c r="A413" s="4"/>
      <c r="B413" s="4"/>
      <c r="C413" s="4"/>
      <c r="D413" s="4"/>
      <c r="E413" s="4"/>
      <c r="F413" s="4"/>
      <c r="G413" s="4"/>
      <c r="H413" s="4"/>
      <c r="J413" s="4"/>
      <c r="K413" s="4"/>
      <c r="L413" s="4"/>
      <c r="N413" s="4"/>
      <c r="O413" s="4"/>
      <c r="P413" s="4"/>
      <c r="Q413" s="4"/>
    </row>
    <row r="414" spans="1:17" ht="16.5" customHeight="1">
      <c r="A414" s="4"/>
      <c r="B414" s="4"/>
      <c r="C414" s="4"/>
      <c r="D414" s="4"/>
      <c r="E414" s="4"/>
      <c r="F414" s="4"/>
      <c r="G414" s="4"/>
      <c r="H414" s="4"/>
      <c r="J414" s="4"/>
      <c r="K414" s="4"/>
      <c r="L414" s="4"/>
      <c r="N414" s="4"/>
      <c r="O414" s="4"/>
      <c r="P414" s="4"/>
      <c r="Q414" s="4"/>
    </row>
    <row r="415" spans="1:17" ht="16.5" customHeight="1">
      <c r="A415" s="4"/>
      <c r="B415" s="4"/>
      <c r="C415" s="4"/>
      <c r="D415" s="4"/>
      <c r="E415" s="4"/>
      <c r="F415" s="4"/>
      <c r="G415" s="4"/>
      <c r="H415" s="4"/>
      <c r="J415" s="4"/>
      <c r="K415" s="4"/>
      <c r="L415" s="4"/>
      <c r="N415" s="4"/>
      <c r="O415" s="4"/>
      <c r="P415" s="4"/>
      <c r="Q415" s="4"/>
    </row>
    <row r="416" spans="1:17" ht="16.5" customHeight="1">
      <c r="A416" s="4"/>
      <c r="B416" s="4"/>
      <c r="C416" s="4"/>
      <c r="D416" s="4"/>
      <c r="E416" s="4"/>
      <c r="F416" s="4"/>
      <c r="G416" s="4"/>
      <c r="H416" s="4"/>
      <c r="J416" s="4"/>
      <c r="K416" s="4"/>
      <c r="L416" s="4"/>
      <c r="N416" s="4"/>
      <c r="O416" s="4"/>
      <c r="P416" s="4"/>
      <c r="Q416" s="4"/>
    </row>
    <row r="417" spans="1:17" ht="16.5" customHeight="1">
      <c r="A417" s="4"/>
      <c r="B417" s="4"/>
      <c r="C417" s="4"/>
      <c r="D417" s="4"/>
      <c r="E417" s="4"/>
      <c r="F417" s="4"/>
      <c r="G417" s="4"/>
      <c r="H417" s="4"/>
      <c r="J417" s="4"/>
      <c r="K417" s="4"/>
      <c r="L417" s="4"/>
      <c r="N417" s="4"/>
      <c r="O417" s="4"/>
      <c r="P417" s="4"/>
      <c r="Q417" s="4"/>
    </row>
    <row r="418" spans="1:17" ht="16.5" customHeight="1">
      <c r="A418" s="4"/>
      <c r="B418" s="4"/>
      <c r="C418" s="4"/>
      <c r="D418" s="4"/>
      <c r="E418" s="4"/>
      <c r="F418" s="4"/>
      <c r="G418" s="4"/>
      <c r="H418" s="4"/>
      <c r="J418" s="4"/>
      <c r="K418" s="4"/>
      <c r="L418" s="4"/>
      <c r="N418" s="4"/>
      <c r="O418" s="4"/>
      <c r="P418" s="4"/>
      <c r="Q418" s="4"/>
    </row>
    <row r="419" spans="1:17" ht="16.5" customHeight="1">
      <c r="A419" s="4"/>
      <c r="B419" s="4"/>
      <c r="C419" s="4"/>
      <c r="D419" s="4"/>
      <c r="E419" s="4"/>
      <c r="F419" s="4"/>
      <c r="G419" s="4"/>
      <c r="H419" s="4"/>
      <c r="J419" s="4"/>
      <c r="K419" s="4"/>
      <c r="L419" s="4"/>
      <c r="N419" s="4"/>
      <c r="O419" s="4"/>
      <c r="P419" s="4"/>
      <c r="Q419" s="4"/>
    </row>
    <row r="420" spans="1:17" ht="16.5" customHeight="1">
      <c r="A420" s="4"/>
      <c r="B420" s="4"/>
      <c r="C420" s="4"/>
      <c r="D420" s="4"/>
      <c r="E420" s="4"/>
      <c r="F420" s="4"/>
      <c r="G420" s="4"/>
      <c r="H420" s="4"/>
      <c r="J420" s="4"/>
      <c r="K420" s="4"/>
      <c r="L420" s="4"/>
      <c r="N420" s="4"/>
      <c r="O420" s="4"/>
      <c r="P420" s="4"/>
      <c r="Q420" s="4"/>
    </row>
    <row r="421" spans="1:17" ht="16.5" customHeight="1">
      <c r="A421" s="4"/>
      <c r="B421" s="4"/>
      <c r="C421" s="4"/>
      <c r="D421" s="4"/>
      <c r="E421" s="4"/>
      <c r="F421" s="4"/>
      <c r="G421" s="4"/>
      <c r="H421" s="4"/>
      <c r="J421" s="4"/>
      <c r="K421" s="4"/>
      <c r="L421" s="4"/>
      <c r="N421" s="4"/>
      <c r="O421" s="4"/>
      <c r="P421" s="4"/>
      <c r="Q421" s="4"/>
    </row>
    <row r="422" spans="1:17" ht="16.5" customHeight="1">
      <c r="A422" s="4"/>
      <c r="B422" s="4"/>
      <c r="C422" s="4"/>
      <c r="D422" s="4"/>
      <c r="E422" s="4"/>
      <c r="F422" s="4"/>
      <c r="G422" s="4"/>
      <c r="H422" s="4"/>
      <c r="J422" s="4"/>
      <c r="K422" s="4"/>
      <c r="L422" s="4"/>
      <c r="N422" s="4"/>
      <c r="O422" s="4"/>
      <c r="P422" s="4"/>
      <c r="Q422" s="4"/>
    </row>
    <row r="423" spans="1:17" ht="16.5" customHeight="1">
      <c r="A423" s="4"/>
      <c r="B423" s="4"/>
      <c r="C423" s="4"/>
      <c r="D423" s="4"/>
      <c r="E423" s="4"/>
      <c r="F423" s="4"/>
      <c r="G423" s="4"/>
      <c r="H423" s="4"/>
      <c r="J423" s="4"/>
      <c r="K423" s="4"/>
      <c r="L423" s="4"/>
      <c r="N423" s="4"/>
      <c r="O423" s="4"/>
      <c r="P423" s="4"/>
      <c r="Q423" s="4"/>
    </row>
    <row r="424" spans="1:17" ht="16.5" customHeight="1">
      <c r="A424" s="4"/>
      <c r="B424" s="4"/>
      <c r="C424" s="4"/>
      <c r="D424" s="4"/>
      <c r="E424" s="4"/>
      <c r="F424" s="4"/>
      <c r="G424" s="4"/>
      <c r="H424" s="4"/>
      <c r="J424" s="4"/>
      <c r="K424" s="4"/>
      <c r="L424" s="4"/>
      <c r="N424" s="4"/>
      <c r="O424" s="4"/>
      <c r="P424" s="4"/>
      <c r="Q424" s="4"/>
    </row>
    <row r="425" spans="1:17" ht="16.5" customHeight="1">
      <c r="A425" s="4"/>
      <c r="B425" s="4"/>
      <c r="C425" s="4"/>
      <c r="D425" s="4"/>
      <c r="E425" s="4"/>
      <c r="F425" s="4"/>
      <c r="G425" s="4"/>
      <c r="H425" s="4"/>
      <c r="J425" s="4"/>
      <c r="K425" s="4"/>
      <c r="L425" s="4"/>
      <c r="N425" s="4"/>
      <c r="O425" s="4"/>
      <c r="P425" s="4"/>
      <c r="Q425" s="4"/>
    </row>
    <row r="426" spans="1:17" ht="16.5" customHeight="1">
      <c r="A426" s="4"/>
      <c r="B426" s="4"/>
      <c r="C426" s="4"/>
      <c r="D426" s="4"/>
      <c r="E426" s="4"/>
      <c r="F426" s="4"/>
      <c r="G426" s="4"/>
      <c r="H426" s="4"/>
      <c r="J426" s="4"/>
      <c r="K426" s="4"/>
      <c r="L426" s="4"/>
      <c r="N426" s="4"/>
      <c r="O426" s="4"/>
      <c r="P426" s="4"/>
      <c r="Q426" s="4"/>
    </row>
    <row r="427" spans="1:17" ht="16.5" customHeight="1">
      <c r="A427" s="4"/>
      <c r="B427" s="4"/>
      <c r="C427" s="4"/>
      <c r="D427" s="4"/>
      <c r="E427" s="4"/>
      <c r="F427" s="4"/>
      <c r="G427" s="4"/>
      <c r="H427" s="4"/>
      <c r="J427" s="4"/>
      <c r="K427" s="4"/>
      <c r="L427" s="4"/>
      <c r="N427" s="4"/>
      <c r="O427" s="4"/>
      <c r="P427" s="4"/>
      <c r="Q427" s="4"/>
    </row>
    <row r="428" spans="1:17" ht="16.5" customHeight="1">
      <c r="A428" s="4"/>
      <c r="B428" s="4"/>
      <c r="C428" s="4"/>
      <c r="D428" s="4"/>
      <c r="E428" s="4"/>
      <c r="F428" s="4"/>
      <c r="G428" s="4"/>
      <c r="H428" s="4"/>
      <c r="J428" s="4"/>
      <c r="K428" s="4"/>
      <c r="L428" s="4"/>
      <c r="N428" s="4"/>
      <c r="O428" s="4"/>
      <c r="P428" s="4"/>
      <c r="Q428" s="4"/>
    </row>
    <row r="429" spans="1:17" ht="16.5" customHeight="1">
      <c r="A429" s="4"/>
      <c r="B429" s="4"/>
      <c r="C429" s="4"/>
      <c r="D429" s="4"/>
      <c r="E429" s="4"/>
      <c r="F429" s="4"/>
      <c r="G429" s="4"/>
      <c r="H429" s="4"/>
      <c r="J429" s="4"/>
      <c r="K429" s="4"/>
      <c r="L429" s="4"/>
      <c r="N429" s="4"/>
      <c r="O429" s="4"/>
      <c r="P429" s="4"/>
      <c r="Q429" s="4"/>
    </row>
    <row r="430" spans="1:17" ht="16.5" customHeight="1">
      <c r="A430" s="4"/>
      <c r="B430" s="4"/>
      <c r="C430" s="4"/>
      <c r="D430" s="4"/>
      <c r="E430" s="4"/>
      <c r="F430" s="4"/>
      <c r="G430" s="4"/>
      <c r="H430" s="4"/>
      <c r="J430" s="4"/>
      <c r="K430" s="4"/>
      <c r="L430" s="4"/>
      <c r="N430" s="4"/>
      <c r="O430" s="4"/>
      <c r="P430" s="4"/>
      <c r="Q430" s="4"/>
    </row>
    <row r="431" spans="1:17" ht="16.5" customHeight="1">
      <c r="A431" s="4"/>
      <c r="B431" s="4"/>
      <c r="C431" s="4"/>
      <c r="D431" s="4"/>
      <c r="E431" s="4"/>
      <c r="F431" s="4"/>
      <c r="G431" s="4"/>
      <c r="H431" s="4"/>
      <c r="J431" s="4"/>
      <c r="K431" s="4"/>
      <c r="L431" s="4"/>
      <c r="N431" s="4"/>
      <c r="O431" s="4"/>
      <c r="P431" s="4"/>
      <c r="Q431" s="4"/>
    </row>
    <row r="432" spans="1:17" ht="16.5" customHeight="1">
      <c r="A432" s="4"/>
      <c r="B432" s="4"/>
      <c r="C432" s="4"/>
      <c r="D432" s="4"/>
      <c r="E432" s="4"/>
      <c r="F432" s="4"/>
      <c r="G432" s="4"/>
      <c r="H432" s="4"/>
      <c r="J432" s="4"/>
      <c r="K432" s="4"/>
      <c r="L432" s="4"/>
      <c r="N432" s="4"/>
      <c r="O432" s="4"/>
      <c r="P432" s="4"/>
      <c r="Q432" s="4"/>
    </row>
    <row r="433" spans="1:17" ht="16.5" customHeight="1">
      <c r="A433" s="4"/>
      <c r="B433" s="4"/>
      <c r="C433" s="4"/>
      <c r="D433" s="4"/>
      <c r="E433" s="4"/>
      <c r="F433" s="4"/>
      <c r="G433" s="4"/>
      <c r="H433" s="4"/>
      <c r="J433" s="4"/>
      <c r="K433" s="4"/>
      <c r="L433" s="4"/>
      <c r="N433" s="4"/>
      <c r="O433" s="4"/>
      <c r="P433" s="4"/>
      <c r="Q433" s="4"/>
    </row>
    <row r="434" spans="1:17" ht="16.5" customHeight="1">
      <c r="A434" s="4"/>
      <c r="B434" s="4"/>
      <c r="C434" s="4"/>
      <c r="D434" s="4"/>
      <c r="E434" s="4"/>
      <c r="F434" s="4"/>
      <c r="G434" s="4"/>
      <c r="H434" s="4"/>
      <c r="J434" s="4"/>
      <c r="K434" s="4"/>
      <c r="L434" s="4"/>
      <c r="N434" s="4"/>
      <c r="O434" s="4"/>
      <c r="P434" s="4"/>
      <c r="Q434" s="4"/>
    </row>
    <row r="435" spans="1:17" ht="16.5" customHeight="1">
      <c r="A435" s="4"/>
      <c r="B435" s="4"/>
      <c r="C435" s="4"/>
      <c r="D435" s="4"/>
      <c r="E435" s="4"/>
      <c r="F435" s="4"/>
      <c r="G435" s="4"/>
      <c r="H435" s="4"/>
      <c r="J435" s="4"/>
      <c r="K435" s="4"/>
      <c r="L435" s="4"/>
      <c r="N435" s="4"/>
      <c r="O435" s="4"/>
      <c r="P435" s="4"/>
      <c r="Q435" s="4"/>
    </row>
    <row r="436" spans="1:17" ht="16.5" customHeight="1">
      <c r="A436" s="4"/>
      <c r="B436" s="4"/>
      <c r="C436" s="4"/>
      <c r="D436" s="4"/>
      <c r="E436" s="4"/>
      <c r="F436" s="4"/>
      <c r="G436" s="4"/>
      <c r="H436" s="4"/>
      <c r="J436" s="4"/>
      <c r="K436" s="4"/>
      <c r="L436" s="4"/>
      <c r="N436" s="4"/>
      <c r="O436" s="4"/>
      <c r="P436" s="4"/>
      <c r="Q436" s="4"/>
    </row>
    <row r="437" spans="1:17" ht="16.5" customHeight="1">
      <c r="A437" s="4"/>
      <c r="B437" s="4"/>
      <c r="C437" s="4"/>
      <c r="D437" s="4"/>
      <c r="E437" s="4"/>
      <c r="F437" s="4"/>
      <c r="G437" s="4"/>
      <c r="H437" s="4"/>
      <c r="J437" s="4"/>
      <c r="K437" s="4"/>
      <c r="L437" s="4"/>
      <c r="N437" s="4"/>
      <c r="O437" s="4"/>
      <c r="P437" s="4"/>
      <c r="Q437" s="4"/>
    </row>
    <row r="438" spans="1:17" ht="16.5" customHeight="1">
      <c r="A438" s="4"/>
      <c r="B438" s="4"/>
      <c r="C438" s="4"/>
      <c r="D438" s="4"/>
      <c r="E438" s="4"/>
      <c r="F438" s="4"/>
      <c r="G438" s="4"/>
      <c r="H438" s="4"/>
      <c r="J438" s="4"/>
      <c r="K438" s="4"/>
      <c r="L438" s="4"/>
      <c r="N438" s="4"/>
      <c r="O438" s="4"/>
      <c r="P438" s="4"/>
      <c r="Q438" s="4"/>
    </row>
    <row r="439" spans="1:17" ht="16.5" customHeight="1">
      <c r="A439" s="4"/>
      <c r="B439" s="4"/>
      <c r="C439" s="4"/>
      <c r="D439" s="4"/>
      <c r="E439" s="4"/>
      <c r="F439" s="4"/>
      <c r="G439" s="4"/>
      <c r="H439" s="4"/>
      <c r="J439" s="4"/>
      <c r="K439" s="4"/>
      <c r="L439" s="4"/>
      <c r="N439" s="4"/>
      <c r="O439" s="4"/>
      <c r="P439" s="4"/>
      <c r="Q439" s="4"/>
    </row>
    <row r="440" spans="1:17" ht="16.5" customHeight="1">
      <c r="A440" s="4"/>
      <c r="B440" s="4"/>
      <c r="C440" s="4"/>
      <c r="D440" s="4"/>
      <c r="E440" s="4"/>
      <c r="F440" s="4"/>
      <c r="G440" s="4"/>
      <c r="H440" s="4"/>
      <c r="J440" s="4"/>
      <c r="K440" s="4"/>
      <c r="L440" s="4"/>
      <c r="N440" s="4"/>
      <c r="O440" s="4"/>
      <c r="P440" s="4"/>
      <c r="Q440" s="4"/>
    </row>
    <row r="441" spans="1:17" ht="16.5" customHeight="1">
      <c r="A441" s="4"/>
      <c r="B441" s="4"/>
      <c r="C441" s="4"/>
      <c r="D441" s="4"/>
      <c r="E441" s="4"/>
      <c r="F441" s="4"/>
      <c r="G441" s="4"/>
      <c r="H441" s="4"/>
      <c r="J441" s="4"/>
      <c r="K441" s="4"/>
      <c r="L441" s="4"/>
      <c r="N441" s="4"/>
      <c r="O441" s="4"/>
      <c r="P441" s="4"/>
      <c r="Q441" s="4"/>
    </row>
    <row r="442" spans="1:17" ht="16.5" customHeight="1">
      <c r="A442" s="4"/>
      <c r="B442" s="4"/>
      <c r="C442" s="4"/>
      <c r="D442" s="4"/>
      <c r="E442" s="4"/>
      <c r="F442" s="4"/>
      <c r="G442" s="4"/>
      <c r="H442" s="4"/>
      <c r="J442" s="4"/>
      <c r="K442" s="4"/>
      <c r="L442" s="4"/>
      <c r="N442" s="4"/>
      <c r="O442" s="4"/>
      <c r="P442" s="4"/>
      <c r="Q442" s="4"/>
    </row>
    <row r="443" spans="1:17" ht="16.5" customHeight="1">
      <c r="A443" s="4"/>
      <c r="B443" s="4"/>
      <c r="C443" s="4"/>
      <c r="D443" s="4"/>
      <c r="E443" s="4"/>
      <c r="F443" s="4"/>
      <c r="G443" s="4"/>
      <c r="H443" s="4"/>
      <c r="J443" s="4"/>
      <c r="K443" s="4"/>
      <c r="L443" s="4"/>
      <c r="N443" s="4"/>
      <c r="O443" s="4"/>
      <c r="P443" s="4"/>
      <c r="Q443" s="4"/>
    </row>
    <row r="444" spans="1:17" ht="16.5" customHeight="1">
      <c r="A444" s="4"/>
      <c r="B444" s="4"/>
      <c r="C444" s="4"/>
      <c r="D444" s="4"/>
      <c r="E444" s="4"/>
      <c r="F444" s="4"/>
      <c r="G444" s="4"/>
      <c r="H444" s="4"/>
      <c r="J444" s="4"/>
      <c r="K444" s="4"/>
      <c r="L444" s="4"/>
      <c r="N444" s="4"/>
      <c r="O444" s="4"/>
      <c r="P444" s="4"/>
      <c r="Q444" s="4"/>
    </row>
    <row r="445" spans="1:17" ht="16.5" customHeight="1">
      <c r="A445" s="4"/>
      <c r="B445" s="4"/>
      <c r="C445" s="4"/>
      <c r="D445" s="4"/>
      <c r="E445" s="4"/>
      <c r="F445" s="4"/>
      <c r="G445" s="4"/>
      <c r="H445" s="4"/>
      <c r="J445" s="4"/>
      <c r="K445" s="4"/>
      <c r="L445" s="4"/>
      <c r="N445" s="4"/>
      <c r="O445" s="4"/>
      <c r="P445" s="4"/>
      <c r="Q445" s="4"/>
    </row>
    <row r="446" spans="1:17" ht="16.5" customHeight="1">
      <c r="A446" s="4"/>
      <c r="B446" s="4"/>
      <c r="C446" s="4"/>
      <c r="D446" s="4"/>
      <c r="E446" s="4"/>
      <c r="F446" s="4"/>
      <c r="G446" s="4"/>
      <c r="H446" s="4"/>
      <c r="J446" s="4"/>
      <c r="K446" s="4"/>
      <c r="L446" s="4"/>
      <c r="N446" s="4"/>
      <c r="O446" s="4"/>
      <c r="P446" s="4"/>
      <c r="Q446" s="4"/>
    </row>
    <row r="447" spans="1:17" ht="16.5" customHeight="1">
      <c r="A447" s="4"/>
      <c r="B447" s="4"/>
      <c r="C447" s="4"/>
      <c r="D447" s="4"/>
      <c r="E447" s="4"/>
      <c r="F447" s="4"/>
      <c r="G447" s="4"/>
      <c r="H447" s="4"/>
      <c r="J447" s="4"/>
      <c r="K447" s="4"/>
      <c r="L447" s="4"/>
      <c r="N447" s="4"/>
      <c r="O447" s="4"/>
      <c r="P447" s="4"/>
      <c r="Q447" s="4"/>
    </row>
    <row r="448" spans="1:17" ht="16.5" customHeight="1">
      <c r="A448" s="4"/>
      <c r="B448" s="4"/>
      <c r="C448" s="4"/>
      <c r="D448" s="4"/>
      <c r="E448" s="4"/>
      <c r="F448" s="4"/>
      <c r="G448" s="4"/>
      <c r="H448" s="4"/>
      <c r="J448" s="4"/>
      <c r="K448" s="4"/>
      <c r="L448" s="4"/>
      <c r="N448" s="4"/>
      <c r="O448" s="4"/>
      <c r="P448" s="4"/>
      <c r="Q448" s="4"/>
    </row>
    <row r="449" spans="1:17" ht="16.5" customHeight="1">
      <c r="A449" s="4"/>
      <c r="B449" s="4"/>
      <c r="C449" s="4"/>
      <c r="D449" s="4"/>
      <c r="E449" s="4"/>
      <c r="F449" s="4"/>
      <c r="G449" s="4"/>
      <c r="H449" s="4"/>
      <c r="J449" s="4"/>
      <c r="K449" s="4"/>
      <c r="L449" s="4"/>
      <c r="N449" s="4"/>
      <c r="O449" s="4"/>
      <c r="P449" s="4"/>
      <c r="Q449" s="4"/>
    </row>
    <row r="450" spans="1:17" ht="16.5" customHeight="1">
      <c r="A450" s="4"/>
      <c r="B450" s="4"/>
      <c r="C450" s="4"/>
      <c r="D450" s="4"/>
      <c r="E450" s="4"/>
      <c r="F450" s="4"/>
      <c r="G450" s="4"/>
      <c r="H450" s="4"/>
      <c r="J450" s="4"/>
      <c r="K450" s="4"/>
      <c r="L450" s="4"/>
      <c r="N450" s="4"/>
      <c r="O450" s="4"/>
      <c r="P450" s="4"/>
      <c r="Q450" s="4"/>
    </row>
    <row r="451" spans="1:17" ht="16.5" customHeight="1">
      <c r="A451" s="4"/>
      <c r="B451" s="4"/>
      <c r="C451" s="4"/>
      <c r="D451" s="4"/>
      <c r="E451" s="4"/>
      <c r="F451" s="4"/>
      <c r="G451" s="4"/>
      <c r="H451" s="4"/>
      <c r="J451" s="4"/>
      <c r="K451" s="4"/>
      <c r="L451" s="4"/>
      <c r="N451" s="4"/>
      <c r="O451" s="4"/>
      <c r="P451" s="4"/>
      <c r="Q451" s="4"/>
    </row>
    <row r="452" spans="1:17" ht="16.5" customHeight="1">
      <c r="A452" s="4"/>
      <c r="B452" s="4"/>
      <c r="C452" s="4"/>
      <c r="D452" s="4"/>
      <c r="E452" s="4"/>
      <c r="F452" s="4"/>
      <c r="G452" s="4"/>
      <c r="H452" s="4"/>
      <c r="J452" s="4"/>
      <c r="K452" s="4"/>
      <c r="L452" s="4"/>
      <c r="N452" s="4"/>
      <c r="O452" s="4"/>
      <c r="P452" s="4"/>
      <c r="Q452" s="4"/>
    </row>
    <row r="453" spans="1:17" ht="16.5" customHeight="1">
      <c r="A453" s="4"/>
      <c r="B453" s="4"/>
      <c r="C453" s="4"/>
      <c r="D453" s="4"/>
      <c r="E453" s="4"/>
      <c r="F453" s="4"/>
      <c r="G453" s="4"/>
      <c r="H453" s="4"/>
      <c r="J453" s="4"/>
      <c r="K453" s="4"/>
      <c r="L453" s="4"/>
      <c r="N453" s="4"/>
      <c r="O453" s="4"/>
      <c r="P453" s="4"/>
      <c r="Q453" s="4"/>
    </row>
    <row r="454" spans="1:17" ht="16.5" customHeight="1">
      <c r="A454" s="4"/>
      <c r="B454" s="4"/>
      <c r="C454" s="4"/>
      <c r="D454" s="4"/>
      <c r="E454" s="4"/>
      <c r="F454" s="4"/>
      <c r="G454" s="4"/>
      <c r="H454" s="4"/>
      <c r="J454" s="4"/>
      <c r="K454" s="4"/>
      <c r="L454" s="4"/>
      <c r="N454" s="4"/>
      <c r="O454" s="4"/>
      <c r="P454" s="4"/>
      <c r="Q454" s="4"/>
    </row>
    <row r="455" spans="1:17" ht="16.5" customHeight="1">
      <c r="A455" s="4"/>
      <c r="B455" s="4"/>
      <c r="C455" s="4"/>
      <c r="D455" s="4"/>
      <c r="E455" s="4"/>
      <c r="F455" s="4"/>
      <c r="G455" s="4"/>
      <c r="H455" s="4"/>
      <c r="J455" s="4"/>
      <c r="K455" s="4"/>
      <c r="L455" s="4"/>
      <c r="N455" s="4"/>
      <c r="O455" s="4"/>
      <c r="P455" s="4"/>
      <c r="Q455" s="4"/>
    </row>
    <row r="456" spans="1:17" ht="16.5" customHeight="1">
      <c r="A456" s="4"/>
      <c r="B456" s="4"/>
      <c r="C456" s="4"/>
      <c r="D456" s="4"/>
      <c r="E456" s="4"/>
      <c r="F456" s="4"/>
      <c r="G456" s="4"/>
      <c r="H456" s="4"/>
      <c r="J456" s="4"/>
      <c r="K456" s="4"/>
      <c r="L456" s="4"/>
      <c r="N456" s="4"/>
      <c r="O456" s="4"/>
      <c r="P456" s="4"/>
      <c r="Q456" s="4"/>
    </row>
    <row r="457" spans="1:17" ht="16.5" customHeight="1">
      <c r="A457" s="4"/>
      <c r="B457" s="4"/>
      <c r="C457" s="4"/>
      <c r="D457" s="4"/>
      <c r="E457" s="4"/>
      <c r="F457" s="4"/>
      <c r="G457" s="4"/>
      <c r="H457" s="4"/>
      <c r="J457" s="4"/>
      <c r="K457" s="4"/>
      <c r="L457" s="4"/>
      <c r="N457" s="4"/>
      <c r="O457" s="4"/>
      <c r="P457" s="4"/>
      <c r="Q457" s="4"/>
    </row>
    <row r="458" spans="1:17" ht="16.5" customHeight="1">
      <c r="A458" s="4"/>
      <c r="B458" s="4"/>
      <c r="C458" s="4"/>
      <c r="D458" s="4"/>
      <c r="E458" s="4"/>
      <c r="F458" s="4"/>
      <c r="G458" s="4"/>
      <c r="H458" s="4"/>
      <c r="J458" s="4"/>
      <c r="K458" s="4"/>
      <c r="L458" s="4"/>
      <c r="N458" s="4"/>
      <c r="O458" s="4"/>
      <c r="P458" s="4"/>
      <c r="Q458" s="4"/>
    </row>
    <row r="459" spans="1:17" ht="16.5" customHeight="1">
      <c r="A459" s="4"/>
      <c r="B459" s="4"/>
      <c r="C459" s="4"/>
      <c r="D459" s="4"/>
      <c r="E459" s="4"/>
      <c r="F459" s="4"/>
      <c r="G459" s="4"/>
      <c r="H459" s="4"/>
      <c r="J459" s="4"/>
      <c r="K459" s="4"/>
      <c r="L459" s="4"/>
      <c r="N459" s="4"/>
      <c r="O459" s="4"/>
      <c r="P459" s="4"/>
      <c r="Q459" s="4"/>
    </row>
    <row r="460" spans="1:17" ht="16.5" customHeight="1">
      <c r="A460" s="4"/>
      <c r="B460" s="4"/>
      <c r="C460" s="4"/>
      <c r="D460" s="4"/>
      <c r="E460" s="4"/>
      <c r="F460" s="4"/>
      <c r="G460" s="4"/>
      <c r="H460" s="4"/>
      <c r="J460" s="4"/>
      <c r="K460" s="4"/>
      <c r="L460" s="4"/>
      <c r="N460" s="4"/>
      <c r="O460" s="4"/>
      <c r="P460" s="4"/>
      <c r="Q460" s="4"/>
    </row>
    <row r="461" spans="1:17" ht="16.5" customHeight="1">
      <c r="A461" s="4"/>
      <c r="B461" s="4"/>
      <c r="C461" s="4"/>
      <c r="D461" s="4"/>
      <c r="E461" s="4"/>
      <c r="F461" s="4"/>
      <c r="G461" s="4"/>
      <c r="H461" s="4"/>
      <c r="J461" s="4"/>
      <c r="K461" s="4"/>
      <c r="L461" s="4"/>
      <c r="N461" s="4"/>
      <c r="O461" s="4"/>
      <c r="P461" s="4"/>
      <c r="Q461" s="4"/>
    </row>
    <row r="462" spans="1:17" ht="16.5" customHeight="1">
      <c r="A462" s="4"/>
      <c r="B462" s="4"/>
      <c r="C462" s="4"/>
      <c r="D462" s="4"/>
      <c r="E462" s="4"/>
      <c r="F462" s="4"/>
      <c r="G462" s="4"/>
      <c r="H462" s="4"/>
      <c r="J462" s="4"/>
      <c r="K462" s="4"/>
      <c r="L462" s="4"/>
      <c r="N462" s="4"/>
      <c r="O462" s="4"/>
      <c r="P462" s="4"/>
      <c r="Q462" s="4"/>
    </row>
    <row r="463" spans="1:17" ht="16.5" customHeight="1">
      <c r="A463" s="4"/>
      <c r="B463" s="4"/>
      <c r="C463" s="4"/>
      <c r="D463" s="4"/>
      <c r="E463" s="4"/>
      <c r="F463" s="4"/>
      <c r="G463" s="4"/>
      <c r="H463" s="4"/>
      <c r="J463" s="4"/>
      <c r="K463" s="4"/>
      <c r="L463" s="4"/>
      <c r="N463" s="4"/>
      <c r="O463" s="4"/>
      <c r="P463" s="4"/>
      <c r="Q463" s="4"/>
    </row>
    <row r="464" spans="1:17" ht="16.5" customHeight="1">
      <c r="A464" s="4"/>
      <c r="B464" s="4"/>
      <c r="C464" s="4"/>
      <c r="D464" s="4"/>
      <c r="E464" s="4"/>
      <c r="F464" s="4"/>
      <c r="G464" s="4"/>
      <c r="H464" s="4"/>
      <c r="J464" s="4"/>
      <c r="K464" s="4"/>
      <c r="L464" s="4"/>
      <c r="N464" s="4"/>
      <c r="O464" s="4"/>
      <c r="P464" s="4"/>
      <c r="Q464" s="4"/>
    </row>
    <row r="465" spans="1:17" ht="16.5" customHeight="1">
      <c r="A465" s="4"/>
      <c r="B465" s="4"/>
      <c r="C465" s="4"/>
      <c r="D465" s="4"/>
      <c r="E465" s="4"/>
      <c r="F465" s="4"/>
      <c r="G465" s="4"/>
      <c r="H465" s="4"/>
      <c r="J465" s="4"/>
      <c r="K465" s="4"/>
      <c r="L465" s="4"/>
      <c r="N465" s="4"/>
      <c r="O465" s="4"/>
      <c r="P465" s="4"/>
      <c r="Q465" s="4"/>
    </row>
    <row r="466" spans="1:17" ht="16.5" customHeight="1">
      <c r="A466" s="4"/>
      <c r="B466" s="4"/>
      <c r="C466" s="4"/>
      <c r="D466" s="4"/>
      <c r="E466" s="4"/>
      <c r="F466" s="4"/>
      <c r="G466" s="4"/>
      <c r="H466" s="4"/>
      <c r="J466" s="4"/>
      <c r="K466" s="4"/>
      <c r="L466" s="4"/>
      <c r="N466" s="4"/>
      <c r="O466" s="4"/>
      <c r="P466" s="4"/>
      <c r="Q466" s="4"/>
    </row>
    <row r="467" spans="1:17" ht="16.5" customHeight="1">
      <c r="A467" s="4"/>
      <c r="B467" s="4"/>
      <c r="C467" s="4"/>
      <c r="D467" s="4"/>
      <c r="E467" s="4"/>
      <c r="F467" s="4"/>
      <c r="G467" s="4"/>
      <c r="H467" s="4"/>
      <c r="J467" s="4"/>
      <c r="K467" s="4"/>
      <c r="L467" s="4"/>
      <c r="N467" s="4"/>
      <c r="O467" s="4"/>
      <c r="P467" s="4"/>
      <c r="Q467" s="4"/>
    </row>
    <row r="468" spans="1:17" ht="16.5" customHeight="1">
      <c r="A468" s="4"/>
      <c r="B468" s="4"/>
      <c r="C468" s="4"/>
      <c r="D468" s="4"/>
      <c r="E468" s="4"/>
      <c r="F468" s="4"/>
      <c r="G468" s="4"/>
      <c r="H468" s="4"/>
      <c r="J468" s="4"/>
      <c r="K468" s="4"/>
      <c r="L468" s="4"/>
      <c r="N468" s="4"/>
      <c r="O468" s="4"/>
      <c r="P468" s="4"/>
      <c r="Q468" s="4"/>
    </row>
    <row r="469" spans="1:17" ht="16.5" customHeight="1">
      <c r="A469" s="4"/>
      <c r="B469" s="4"/>
      <c r="C469" s="4"/>
      <c r="D469" s="4"/>
      <c r="E469" s="4"/>
      <c r="F469" s="4"/>
      <c r="G469" s="4"/>
      <c r="H469" s="4"/>
      <c r="J469" s="4"/>
      <c r="K469" s="4"/>
      <c r="L469" s="4"/>
      <c r="N469" s="4"/>
      <c r="O469" s="4"/>
      <c r="P469" s="4"/>
      <c r="Q469" s="4"/>
    </row>
    <row r="470" spans="1:17" ht="16.5" customHeight="1">
      <c r="A470" s="4"/>
      <c r="B470" s="4"/>
      <c r="C470" s="4"/>
      <c r="D470" s="4"/>
      <c r="E470" s="4"/>
      <c r="F470" s="4"/>
      <c r="G470" s="4"/>
      <c r="H470" s="4"/>
      <c r="J470" s="4"/>
      <c r="K470" s="4"/>
      <c r="L470" s="4"/>
      <c r="N470" s="4"/>
      <c r="O470" s="4"/>
      <c r="P470" s="4"/>
      <c r="Q470" s="4"/>
    </row>
    <row r="471" spans="1:17" ht="16.5" customHeight="1">
      <c r="A471" s="4"/>
      <c r="B471" s="4"/>
      <c r="C471" s="4"/>
      <c r="D471" s="4"/>
      <c r="E471" s="4"/>
      <c r="F471" s="4"/>
      <c r="G471" s="4"/>
      <c r="H471" s="4"/>
      <c r="J471" s="4"/>
      <c r="K471" s="4"/>
      <c r="L471" s="4"/>
      <c r="N471" s="4"/>
      <c r="O471" s="4"/>
      <c r="P471" s="4"/>
      <c r="Q471" s="4"/>
    </row>
    <row r="472" spans="1:17" ht="16.5" customHeight="1">
      <c r="A472" s="4"/>
      <c r="B472" s="4"/>
      <c r="C472" s="4"/>
      <c r="D472" s="4"/>
      <c r="E472" s="4"/>
      <c r="F472" s="4"/>
      <c r="G472" s="4"/>
      <c r="H472" s="4"/>
      <c r="J472" s="4"/>
      <c r="K472" s="4"/>
      <c r="L472" s="4"/>
      <c r="N472" s="4"/>
      <c r="O472" s="4"/>
      <c r="P472" s="4"/>
      <c r="Q472" s="4"/>
    </row>
    <row r="473" spans="1:17" ht="16.5" customHeight="1">
      <c r="A473" s="4"/>
      <c r="B473" s="4"/>
      <c r="C473" s="4"/>
      <c r="D473" s="4"/>
      <c r="E473" s="4"/>
      <c r="F473" s="4"/>
      <c r="G473" s="4"/>
      <c r="H473" s="4"/>
      <c r="J473" s="4"/>
      <c r="K473" s="4"/>
      <c r="L473" s="4"/>
      <c r="N473" s="4"/>
      <c r="O473" s="4"/>
      <c r="P473" s="4"/>
      <c r="Q473" s="4"/>
    </row>
    <row r="474" spans="1:17" ht="16.5" customHeight="1">
      <c r="A474" s="4"/>
      <c r="B474" s="4"/>
      <c r="C474" s="4"/>
      <c r="D474" s="4"/>
      <c r="E474" s="4"/>
      <c r="F474" s="4"/>
      <c r="G474" s="4"/>
      <c r="H474" s="4"/>
      <c r="J474" s="4"/>
      <c r="K474" s="4"/>
      <c r="L474" s="4"/>
      <c r="N474" s="4"/>
      <c r="O474" s="4"/>
      <c r="P474" s="4"/>
      <c r="Q474" s="4"/>
    </row>
    <row r="475" spans="1:17" ht="16.5" customHeight="1">
      <c r="A475" s="4"/>
      <c r="B475" s="4"/>
      <c r="C475" s="4"/>
      <c r="D475" s="4"/>
      <c r="E475" s="4"/>
      <c r="F475" s="4"/>
      <c r="G475" s="4"/>
      <c r="H475" s="4"/>
      <c r="J475" s="4"/>
      <c r="K475" s="4"/>
      <c r="L475" s="4"/>
      <c r="N475" s="4"/>
      <c r="O475" s="4"/>
      <c r="P475" s="4"/>
      <c r="Q475" s="4"/>
    </row>
    <row r="476" spans="1:17" ht="16.5" customHeight="1">
      <c r="A476" s="4"/>
      <c r="B476" s="4"/>
      <c r="C476" s="4"/>
      <c r="D476" s="4"/>
      <c r="E476" s="4"/>
      <c r="F476" s="4"/>
      <c r="G476" s="4"/>
      <c r="H476" s="4"/>
      <c r="J476" s="4"/>
      <c r="K476" s="4"/>
      <c r="L476" s="4"/>
      <c r="N476" s="4"/>
      <c r="O476" s="4"/>
      <c r="P476" s="4"/>
      <c r="Q476" s="4"/>
    </row>
    <row r="477" spans="1:17" ht="16.5" customHeight="1">
      <c r="A477" s="4"/>
      <c r="B477" s="4"/>
      <c r="C477" s="4"/>
      <c r="D477" s="4"/>
      <c r="E477" s="4"/>
      <c r="F477" s="4"/>
      <c r="G477" s="4"/>
      <c r="H477" s="4"/>
      <c r="J477" s="4"/>
      <c r="K477" s="4"/>
      <c r="L477" s="4"/>
      <c r="N477" s="4"/>
      <c r="O477" s="4"/>
      <c r="P477" s="4"/>
      <c r="Q477" s="4"/>
    </row>
    <row r="478" spans="1:17" ht="16.5" customHeight="1">
      <c r="A478" s="4"/>
      <c r="B478" s="4"/>
      <c r="C478" s="4"/>
      <c r="D478" s="4"/>
      <c r="E478" s="4"/>
      <c r="F478" s="4"/>
      <c r="G478" s="4"/>
      <c r="H478" s="4"/>
      <c r="J478" s="4"/>
      <c r="K478" s="4"/>
      <c r="L478" s="4"/>
      <c r="N478" s="4"/>
      <c r="O478" s="4"/>
      <c r="P478" s="4"/>
      <c r="Q478" s="4"/>
    </row>
    <row r="479" spans="1:17" ht="16.5" customHeight="1">
      <c r="A479" s="4"/>
      <c r="B479" s="4"/>
      <c r="C479" s="4"/>
      <c r="D479" s="4"/>
      <c r="E479" s="4"/>
      <c r="F479" s="4"/>
      <c r="G479" s="4"/>
      <c r="H479" s="4"/>
      <c r="J479" s="4"/>
      <c r="K479" s="4"/>
      <c r="L479" s="4"/>
      <c r="N479" s="4"/>
      <c r="O479" s="4"/>
      <c r="P479" s="4"/>
      <c r="Q479" s="4"/>
    </row>
    <row r="480" spans="1:17" ht="16.5" customHeight="1">
      <c r="A480" s="4"/>
      <c r="B480" s="4"/>
      <c r="C480" s="4"/>
      <c r="D480" s="4"/>
      <c r="E480" s="4"/>
      <c r="F480" s="4"/>
      <c r="G480" s="4"/>
      <c r="H480" s="4"/>
      <c r="J480" s="4"/>
      <c r="K480" s="4"/>
      <c r="L480" s="4"/>
      <c r="N480" s="4"/>
      <c r="O480" s="4"/>
      <c r="P480" s="4"/>
      <c r="Q480" s="4"/>
    </row>
    <row r="481" spans="1:17" ht="16.5" customHeight="1">
      <c r="A481" s="4"/>
      <c r="B481" s="4"/>
      <c r="C481" s="4"/>
      <c r="D481" s="4"/>
      <c r="E481" s="4"/>
      <c r="F481" s="4"/>
      <c r="G481" s="4"/>
      <c r="H481" s="4"/>
      <c r="J481" s="4"/>
      <c r="K481" s="4"/>
      <c r="L481" s="4"/>
      <c r="N481" s="4"/>
      <c r="O481" s="4"/>
      <c r="P481" s="4"/>
      <c r="Q481" s="4"/>
    </row>
    <row r="482" spans="1:17" ht="16.5" customHeight="1">
      <c r="A482" s="4"/>
      <c r="B482" s="4"/>
      <c r="C482" s="4"/>
      <c r="D482" s="4"/>
      <c r="E482" s="4"/>
      <c r="F482" s="4"/>
      <c r="G482" s="4"/>
      <c r="H482" s="4"/>
      <c r="J482" s="4"/>
      <c r="K482" s="4"/>
      <c r="L482" s="4"/>
      <c r="N482" s="4"/>
      <c r="O482" s="4"/>
      <c r="P482" s="4"/>
      <c r="Q482" s="4"/>
    </row>
    <row r="483" spans="1:17" ht="16.5" customHeight="1">
      <c r="A483" s="4"/>
      <c r="B483" s="4"/>
      <c r="C483" s="4"/>
      <c r="D483" s="4"/>
      <c r="E483" s="4"/>
      <c r="F483" s="4"/>
      <c r="G483" s="4"/>
      <c r="H483" s="4"/>
      <c r="J483" s="4"/>
      <c r="K483" s="4"/>
      <c r="L483" s="4"/>
      <c r="N483" s="4"/>
      <c r="O483" s="4"/>
      <c r="P483" s="4"/>
      <c r="Q483" s="4"/>
    </row>
    <row r="484" spans="1:17" ht="16.5" customHeight="1">
      <c r="A484" s="4"/>
      <c r="B484" s="4"/>
      <c r="C484" s="4"/>
      <c r="D484" s="4"/>
      <c r="E484" s="4"/>
      <c r="F484" s="4"/>
      <c r="G484" s="4"/>
      <c r="H484" s="4"/>
      <c r="J484" s="4"/>
      <c r="K484" s="4"/>
      <c r="L484" s="4"/>
      <c r="N484" s="4"/>
      <c r="O484" s="4"/>
      <c r="P484" s="4"/>
      <c r="Q484" s="4"/>
    </row>
    <row r="485" spans="1:17" ht="16.5" customHeight="1">
      <c r="A485" s="4"/>
      <c r="B485" s="4"/>
      <c r="C485" s="4"/>
      <c r="D485" s="4"/>
      <c r="E485" s="4"/>
      <c r="F485" s="4"/>
      <c r="G485" s="4"/>
      <c r="H485" s="4"/>
      <c r="J485" s="4"/>
      <c r="K485" s="4"/>
      <c r="L485" s="4"/>
      <c r="N485" s="4"/>
      <c r="O485" s="4"/>
      <c r="P485" s="4"/>
      <c r="Q485" s="4"/>
    </row>
    <row r="486" spans="1:17" ht="16.5" customHeight="1">
      <c r="A486" s="4"/>
      <c r="B486" s="4"/>
      <c r="C486" s="4"/>
      <c r="D486" s="4"/>
      <c r="E486" s="4"/>
      <c r="F486" s="4"/>
      <c r="G486" s="4"/>
      <c r="H486" s="4"/>
      <c r="J486" s="4"/>
      <c r="K486" s="4"/>
      <c r="L486" s="4"/>
      <c r="N486" s="4"/>
      <c r="O486" s="4"/>
      <c r="P486" s="4"/>
      <c r="Q486" s="4"/>
    </row>
    <row r="487" spans="1:17" ht="16.5" customHeight="1">
      <c r="A487" s="4"/>
      <c r="B487" s="4"/>
      <c r="C487" s="4"/>
      <c r="D487" s="4"/>
      <c r="E487" s="4"/>
      <c r="F487" s="4"/>
      <c r="G487" s="4"/>
      <c r="H487" s="4"/>
      <c r="J487" s="4"/>
      <c r="K487" s="4"/>
      <c r="L487" s="4"/>
      <c r="N487" s="4"/>
      <c r="O487" s="4"/>
      <c r="P487" s="4"/>
      <c r="Q487" s="4"/>
    </row>
    <row r="488" spans="1:17" ht="16.5" customHeight="1">
      <c r="A488" s="4"/>
      <c r="B488" s="4"/>
      <c r="C488" s="4"/>
      <c r="D488" s="4"/>
      <c r="E488" s="4"/>
      <c r="F488" s="4"/>
      <c r="G488" s="4"/>
      <c r="H488" s="4"/>
      <c r="J488" s="4"/>
      <c r="K488" s="4"/>
      <c r="L488" s="4"/>
      <c r="N488" s="4"/>
      <c r="O488" s="4"/>
      <c r="P488" s="4"/>
      <c r="Q488" s="4"/>
    </row>
    <row r="489" spans="1:17" ht="16.5" customHeight="1">
      <c r="A489" s="4"/>
      <c r="B489" s="4"/>
      <c r="C489" s="4"/>
      <c r="D489" s="4"/>
      <c r="E489" s="4"/>
      <c r="F489" s="4"/>
      <c r="G489" s="4"/>
      <c r="H489" s="4"/>
      <c r="J489" s="4"/>
      <c r="K489" s="4"/>
      <c r="L489" s="4"/>
      <c r="N489" s="4"/>
      <c r="O489" s="4"/>
      <c r="P489" s="4"/>
      <c r="Q489" s="4"/>
    </row>
    <row r="490" spans="1:17" ht="16.5" customHeight="1">
      <c r="A490" s="4"/>
      <c r="B490" s="4"/>
      <c r="C490" s="4"/>
      <c r="D490" s="4"/>
      <c r="E490" s="4"/>
      <c r="F490" s="4"/>
      <c r="G490" s="4"/>
      <c r="H490" s="4"/>
      <c r="J490" s="4"/>
      <c r="K490" s="4"/>
      <c r="L490" s="4"/>
      <c r="N490" s="4"/>
      <c r="O490" s="4"/>
      <c r="P490" s="4"/>
      <c r="Q490" s="4"/>
    </row>
    <row r="491" spans="1:17" ht="16.5" customHeight="1">
      <c r="A491" s="4"/>
      <c r="B491" s="4"/>
      <c r="C491" s="4"/>
      <c r="D491" s="4"/>
      <c r="E491" s="4"/>
      <c r="F491" s="4"/>
      <c r="G491" s="4"/>
      <c r="H491" s="4"/>
      <c r="J491" s="4"/>
      <c r="K491" s="4"/>
      <c r="L491" s="4"/>
      <c r="N491" s="4"/>
      <c r="O491" s="4"/>
      <c r="P491" s="4"/>
      <c r="Q491" s="4"/>
    </row>
    <row r="492" spans="1:17" ht="16.5" customHeight="1">
      <c r="A492" s="4"/>
      <c r="B492" s="4"/>
      <c r="C492" s="4"/>
      <c r="D492" s="4"/>
      <c r="E492" s="4"/>
      <c r="F492" s="4"/>
      <c r="G492" s="4"/>
      <c r="H492" s="4"/>
      <c r="J492" s="4"/>
      <c r="K492" s="4"/>
      <c r="L492" s="4"/>
      <c r="N492" s="4"/>
      <c r="O492" s="4"/>
      <c r="P492" s="4"/>
      <c r="Q492" s="4"/>
    </row>
    <row r="493" spans="1:17" ht="16.5" customHeight="1">
      <c r="A493" s="4"/>
      <c r="B493" s="4"/>
      <c r="C493" s="4"/>
      <c r="D493" s="4"/>
      <c r="E493" s="4"/>
      <c r="F493" s="4"/>
      <c r="G493" s="4"/>
      <c r="H493" s="4"/>
      <c r="J493" s="4"/>
      <c r="K493" s="4"/>
      <c r="L493" s="4"/>
      <c r="N493" s="4"/>
      <c r="O493" s="4"/>
      <c r="P493" s="4"/>
      <c r="Q493" s="4"/>
    </row>
    <row r="494" spans="1:17" ht="16.5" customHeight="1">
      <c r="A494" s="4"/>
      <c r="B494" s="4"/>
      <c r="C494" s="4"/>
      <c r="D494" s="4"/>
      <c r="E494" s="4"/>
      <c r="F494" s="4"/>
      <c r="G494" s="4"/>
      <c r="H494" s="4"/>
      <c r="J494" s="4"/>
      <c r="K494" s="4"/>
      <c r="L494" s="4"/>
      <c r="N494" s="4"/>
      <c r="O494" s="4"/>
      <c r="P494" s="4"/>
      <c r="Q494" s="4"/>
    </row>
    <row r="495" spans="1:17" ht="16.5" customHeight="1">
      <c r="A495" s="4"/>
      <c r="B495" s="4"/>
      <c r="C495" s="4"/>
      <c r="D495" s="4"/>
      <c r="E495" s="4"/>
      <c r="F495" s="4"/>
      <c r="G495" s="4"/>
      <c r="H495" s="4"/>
      <c r="J495" s="4"/>
      <c r="K495" s="4"/>
      <c r="L495" s="4"/>
      <c r="N495" s="4"/>
      <c r="O495" s="4"/>
      <c r="P495" s="4"/>
      <c r="Q495" s="4"/>
    </row>
    <row r="496" spans="1:17" ht="16.5" customHeight="1">
      <c r="A496" s="4"/>
      <c r="B496" s="4"/>
      <c r="C496" s="4"/>
      <c r="D496" s="4"/>
      <c r="E496" s="4"/>
      <c r="F496" s="4"/>
      <c r="G496" s="4"/>
      <c r="H496" s="4"/>
      <c r="J496" s="4"/>
      <c r="K496" s="4"/>
      <c r="L496" s="4"/>
      <c r="N496" s="4"/>
      <c r="O496" s="4"/>
      <c r="P496" s="4"/>
      <c r="Q496" s="4"/>
    </row>
    <row r="497" spans="1:17" ht="16.5" customHeight="1">
      <c r="A497" s="4"/>
      <c r="B497" s="4"/>
      <c r="C497" s="4"/>
      <c r="D497" s="4"/>
      <c r="E497" s="4"/>
      <c r="F497" s="4"/>
      <c r="G497" s="4"/>
      <c r="H497" s="4"/>
      <c r="J497" s="4"/>
      <c r="K497" s="4"/>
      <c r="L497" s="4"/>
      <c r="N497" s="4"/>
      <c r="O497" s="4"/>
      <c r="P497" s="4"/>
      <c r="Q497" s="4"/>
    </row>
    <row r="498" spans="1:17" ht="16.5" customHeight="1">
      <c r="A498" s="4"/>
      <c r="B498" s="4"/>
      <c r="C498" s="4"/>
      <c r="D498" s="4"/>
      <c r="E498" s="4"/>
      <c r="F498" s="4"/>
      <c r="G498" s="4"/>
      <c r="H498" s="4"/>
      <c r="J498" s="4"/>
      <c r="K498" s="4"/>
      <c r="L498" s="4"/>
      <c r="N498" s="4"/>
      <c r="O498" s="4"/>
      <c r="P498" s="4"/>
      <c r="Q498" s="4"/>
    </row>
    <row r="499" spans="1:17" ht="16.5" customHeight="1">
      <c r="A499" s="4"/>
      <c r="B499" s="4"/>
      <c r="C499" s="4"/>
      <c r="D499" s="4"/>
      <c r="E499" s="4"/>
      <c r="F499" s="4"/>
      <c r="G499" s="4"/>
      <c r="H499" s="4"/>
      <c r="J499" s="4"/>
      <c r="K499" s="4"/>
      <c r="L499" s="4"/>
      <c r="N499" s="4"/>
      <c r="O499" s="4"/>
      <c r="P499" s="4"/>
      <c r="Q499" s="4"/>
    </row>
    <row r="500" spans="1:17" ht="16.5" customHeight="1">
      <c r="A500" s="4"/>
      <c r="B500" s="4"/>
      <c r="C500" s="4"/>
      <c r="D500" s="4"/>
      <c r="E500" s="4"/>
      <c r="F500" s="4"/>
      <c r="G500" s="4"/>
      <c r="H500" s="4"/>
      <c r="J500" s="4"/>
      <c r="K500" s="4"/>
      <c r="L500" s="4"/>
      <c r="N500" s="4"/>
      <c r="O500" s="4"/>
      <c r="P500" s="4"/>
      <c r="Q500" s="4"/>
    </row>
    <row r="501" spans="1:17" ht="16.5" customHeight="1">
      <c r="A501" s="4"/>
      <c r="B501" s="4"/>
      <c r="C501" s="4"/>
      <c r="D501" s="4"/>
      <c r="E501" s="4"/>
      <c r="F501" s="4"/>
      <c r="G501" s="4"/>
      <c r="H501" s="4"/>
      <c r="J501" s="4"/>
      <c r="K501" s="4"/>
      <c r="L501" s="4"/>
      <c r="N501" s="4"/>
      <c r="O501" s="4"/>
      <c r="P501" s="4"/>
      <c r="Q501" s="4"/>
    </row>
    <row r="502" spans="1:17" ht="16.5" customHeight="1">
      <c r="A502" s="4"/>
      <c r="B502" s="4"/>
      <c r="C502" s="4"/>
      <c r="D502" s="4"/>
      <c r="E502" s="4"/>
      <c r="F502" s="4"/>
      <c r="G502" s="4"/>
      <c r="H502" s="4"/>
      <c r="J502" s="4"/>
      <c r="K502" s="4"/>
      <c r="L502" s="4"/>
      <c r="N502" s="4"/>
      <c r="O502" s="4"/>
      <c r="P502" s="4"/>
      <c r="Q502" s="4"/>
    </row>
    <row r="503" spans="1:17" ht="16.5" customHeight="1">
      <c r="A503" s="4"/>
      <c r="B503" s="4"/>
      <c r="C503" s="4"/>
      <c r="D503" s="4"/>
      <c r="E503" s="4"/>
      <c r="F503" s="4"/>
      <c r="G503" s="4"/>
      <c r="H503" s="4"/>
      <c r="J503" s="4"/>
      <c r="K503" s="4"/>
      <c r="L503" s="4"/>
      <c r="N503" s="4"/>
      <c r="O503" s="4"/>
      <c r="P503" s="4"/>
      <c r="Q503" s="4"/>
    </row>
    <row r="504" spans="1:17" ht="16.5" customHeight="1">
      <c r="A504" s="4"/>
      <c r="B504" s="4"/>
      <c r="C504" s="4"/>
      <c r="D504" s="4"/>
      <c r="E504" s="4"/>
      <c r="F504" s="4"/>
      <c r="G504" s="4"/>
      <c r="H504" s="4"/>
      <c r="J504" s="4"/>
      <c r="K504" s="4"/>
      <c r="L504" s="4"/>
      <c r="N504" s="4"/>
      <c r="O504" s="4"/>
      <c r="P504" s="4"/>
      <c r="Q504" s="4"/>
    </row>
    <row r="505" spans="1:17" ht="16.5" customHeight="1">
      <c r="A505" s="4"/>
      <c r="B505" s="4"/>
      <c r="C505" s="4"/>
      <c r="D505" s="4"/>
      <c r="E505" s="4"/>
      <c r="F505" s="4"/>
      <c r="G505" s="4"/>
      <c r="H505" s="4"/>
      <c r="J505" s="4"/>
      <c r="K505" s="4"/>
      <c r="L505" s="4"/>
      <c r="N505" s="4"/>
      <c r="O505" s="4"/>
      <c r="P505" s="4"/>
      <c r="Q505" s="4"/>
    </row>
    <row r="506" spans="1:17" ht="16.5" customHeight="1">
      <c r="A506" s="4"/>
      <c r="B506" s="4"/>
      <c r="C506" s="4"/>
      <c r="D506" s="4"/>
      <c r="E506" s="4"/>
      <c r="F506" s="4"/>
      <c r="G506" s="4"/>
      <c r="H506" s="4"/>
      <c r="J506" s="4"/>
      <c r="K506" s="4"/>
      <c r="L506" s="4"/>
      <c r="N506" s="4"/>
      <c r="O506" s="4"/>
      <c r="P506" s="4"/>
      <c r="Q506" s="4"/>
    </row>
    <row r="507" spans="1:17" ht="16.5" customHeight="1">
      <c r="A507" s="4"/>
      <c r="B507" s="4"/>
      <c r="C507" s="4"/>
      <c r="D507" s="4"/>
      <c r="E507" s="4"/>
      <c r="F507" s="4"/>
      <c r="G507" s="4"/>
      <c r="H507" s="4"/>
      <c r="J507" s="4"/>
      <c r="K507" s="4"/>
      <c r="L507" s="4"/>
      <c r="N507" s="4"/>
      <c r="O507" s="4"/>
      <c r="P507" s="4"/>
      <c r="Q507" s="4"/>
    </row>
    <row r="508" spans="1:17" ht="16.5" customHeight="1">
      <c r="A508" s="4"/>
      <c r="B508" s="4"/>
      <c r="C508" s="4"/>
      <c r="D508" s="4"/>
      <c r="E508" s="4"/>
      <c r="F508" s="4"/>
      <c r="G508" s="4"/>
      <c r="H508" s="4"/>
      <c r="J508" s="4"/>
      <c r="K508" s="4"/>
      <c r="L508" s="4"/>
      <c r="N508" s="4"/>
      <c r="O508" s="4"/>
      <c r="P508" s="4"/>
      <c r="Q508" s="4"/>
    </row>
    <row r="509" spans="1:17" ht="16.5" customHeight="1">
      <c r="A509" s="4"/>
      <c r="B509" s="4"/>
      <c r="C509" s="4"/>
      <c r="D509" s="4"/>
      <c r="E509" s="4"/>
      <c r="F509" s="4"/>
      <c r="G509" s="4"/>
      <c r="H509" s="4"/>
      <c r="J509" s="4"/>
      <c r="K509" s="4"/>
      <c r="L509" s="4"/>
      <c r="N509" s="4"/>
      <c r="O509" s="4"/>
      <c r="P509" s="4"/>
      <c r="Q509" s="4"/>
    </row>
    <row r="510" spans="1:17" ht="16.5" customHeight="1">
      <c r="A510" s="4"/>
      <c r="B510" s="4"/>
      <c r="C510" s="4"/>
      <c r="D510" s="4"/>
      <c r="E510" s="4"/>
      <c r="F510" s="4"/>
      <c r="G510" s="4"/>
      <c r="H510" s="4"/>
      <c r="J510" s="4"/>
      <c r="K510" s="4"/>
      <c r="L510" s="4"/>
      <c r="N510" s="4"/>
      <c r="O510" s="4"/>
      <c r="P510" s="4"/>
      <c r="Q510" s="4"/>
    </row>
    <row r="511" spans="1:17" ht="16.5" customHeight="1">
      <c r="A511" s="4"/>
      <c r="B511" s="4"/>
      <c r="C511" s="4"/>
      <c r="D511" s="4"/>
      <c r="E511" s="4"/>
      <c r="F511" s="4"/>
      <c r="G511" s="4"/>
      <c r="H511" s="4"/>
      <c r="J511" s="4"/>
      <c r="K511" s="4"/>
      <c r="L511" s="4"/>
      <c r="N511" s="4"/>
      <c r="O511" s="4"/>
      <c r="P511" s="4"/>
      <c r="Q511" s="4"/>
    </row>
    <row r="512" spans="1:17" ht="16.5" customHeight="1">
      <c r="A512" s="4"/>
      <c r="B512" s="4"/>
      <c r="C512" s="4"/>
      <c r="D512" s="4"/>
      <c r="E512" s="4"/>
      <c r="F512" s="4"/>
      <c r="G512" s="4"/>
      <c r="H512" s="4"/>
      <c r="J512" s="4"/>
      <c r="K512" s="4"/>
      <c r="L512" s="4"/>
      <c r="N512" s="4"/>
      <c r="O512" s="4"/>
      <c r="P512" s="4"/>
      <c r="Q512" s="4"/>
    </row>
    <row r="513" spans="1:17" ht="16.5" customHeight="1">
      <c r="A513" s="4"/>
      <c r="B513" s="4"/>
      <c r="C513" s="4"/>
      <c r="D513" s="4"/>
      <c r="E513" s="4"/>
      <c r="F513" s="4"/>
      <c r="G513" s="4"/>
      <c r="H513" s="4"/>
      <c r="J513" s="4"/>
      <c r="K513" s="4"/>
      <c r="L513" s="4"/>
      <c r="N513" s="4"/>
      <c r="O513" s="4"/>
      <c r="P513" s="4"/>
      <c r="Q513" s="4"/>
    </row>
    <row r="514" spans="1:17" ht="16.5" customHeight="1">
      <c r="A514" s="4"/>
      <c r="B514" s="4"/>
      <c r="C514" s="4"/>
      <c r="D514" s="4"/>
      <c r="E514" s="4"/>
      <c r="F514" s="4"/>
      <c r="G514" s="4"/>
      <c r="H514" s="4"/>
      <c r="J514" s="4"/>
      <c r="K514" s="4"/>
      <c r="L514" s="4"/>
      <c r="N514" s="4"/>
      <c r="O514" s="4"/>
      <c r="P514" s="4"/>
      <c r="Q514" s="4"/>
    </row>
    <row r="515" spans="1:17" ht="16.5" customHeight="1">
      <c r="A515" s="4"/>
      <c r="B515" s="4"/>
      <c r="C515" s="4"/>
      <c r="D515" s="4"/>
      <c r="E515" s="4"/>
      <c r="F515" s="4"/>
      <c r="G515" s="4"/>
      <c r="H515" s="4"/>
      <c r="J515" s="4"/>
      <c r="K515" s="4"/>
      <c r="L515" s="4"/>
      <c r="N515" s="4"/>
      <c r="O515" s="4"/>
      <c r="P515" s="4"/>
      <c r="Q515" s="4"/>
    </row>
    <row r="516" spans="1:17" ht="16.5" customHeight="1">
      <c r="A516" s="4"/>
      <c r="B516" s="4"/>
      <c r="C516" s="4"/>
      <c r="D516" s="4"/>
      <c r="E516" s="4"/>
      <c r="F516" s="4"/>
      <c r="G516" s="4"/>
      <c r="H516" s="4"/>
      <c r="J516" s="4"/>
      <c r="K516" s="4"/>
      <c r="L516" s="4"/>
      <c r="N516" s="4"/>
      <c r="O516" s="4"/>
      <c r="P516" s="4"/>
      <c r="Q516" s="4"/>
    </row>
    <row r="517" spans="1:17" ht="16.5" customHeight="1">
      <c r="A517" s="4"/>
      <c r="B517" s="4"/>
      <c r="C517" s="4"/>
      <c r="D517" s="4"/>
      <c r="E517" s="4"/>
      <c r="F517" s="4"/>
      <c r="G517" s="4"/>
      <c r="H517" s="4"/>
      <c r="J517" s="4"/>
      <c r="K517" s="4"/>
      <c r="L517" s="4"/>
      <c r="N517" s="4"/>
      <c r="O517" s="4"/>
      <c r="P517" s="4"/>
      <c r="Q517" s="4"/>
    </row>
    <row r="518" spans="1:17" ht="16.5" customHeight="1">
      <c r="A518" s="4"/>
      <c r="B518" s="4"/>
      <c r="C518" s="4"/>
      <c r="D518" s="4"/>
      <c r="E518" s="4"/>
      <c r="F518" s="4"/>
      <c r="G518" s="4"/>
      <c r="H518" s="4"/>
      <c r="J518" s="4"/>
      <c r="K518" s="4"/>
      <c r="L518" s="4"/>
      <c r="N518" s="4"/>
      <c r="O518" s="4"/>
      <c r="P518" s="4"/>
      <c r="Q518" s="4"/>
    </row>
    <row r="519" spans="1:17" ht="16.5" customHeight="1">
      <c r="A519" s="4"/>
      <c r="B519" s="4"/>
      <c r="C519" s="4"/>
      <c r="D519" s="4"/>
      <c r="E519" s="4"/>
      <c r="F519" s="4"/>
      <c r="G519" s="4"/>
      <c r="H519" s="4"/>
      <c r="J519" s="4"/>
      <c r="K519" s="4"/>
      <c r="L519" s="4"/>
      <c r="N519" s="4"/>
      <c r="O519" s="4"/>
      <c r="P519" s="4"/>
      <c r="Q519" s="4"/>
    </row>
    <row r="520" spans="1:17" ht="16.5" customHeight="1">
      <c r="A520" s="4"/>
      <c r="B520" s="4"/>
      <c r="C520" s="4"/>
      <c r="D520" s="4"/>
      <c r="E520" s="4"/>
      <c r="F520" s="4"/>
      <c r="G520" s="4"/>
      <c r="H520" s="4"/>
      <c r="J520" s="4"/>
      <c r="K520" s="4"/>
      <c r="L520" s="4"/>
      <c r="N520" s="4"/>
      <c r="O520" s="4"/>
      <c r="P520" s="4"/>
      <c r="Q520" s="4"/>
    </row>
    <row r="521" spans="1:17" ht="16.5" customHeight="1">
      <c r="A521" s="4"/>
      <c r="B521" s="4"/>
      <c r="C521" s="4"/>
      <c r="D521" s="4"/>
      <c r="E521" s="4"/>
      <c r="F521" s="4"/>
      <c r="G521" s="4"/>
      <c r="H521" s="4"/>
      <c r="J521" s="4"/>
      <c r="K521" s="4"/>
      <c r="L521" s="4"/>
      <c r="N521" s="4"/>
      <c r="O521" s="4"/>
      <c r="P521" s="4"/>
      <c r="Q521" s="4"/>
    </row>
    <row r="522" spans="1:17" ht="16.5" customHeight="1">
      <c r="A522" s="4"/>
      <c r="B522" s="4"/>
      <c r="C522" s="4"/>
      <c r="D522" s="4"/>
      <c r="E522" s="4"/>
      <c r="F522" s="4"/>
      <c r="G522" s="4"/>
      <c r="H522" s="4"/>
      <c r="J522" s="4"/>
      <c r="K522" s="4"/>
      <c r="L522" s="4"/>
      <c r="N522" s="4"/>
      <c r="O522" s="4"/>
      <c r="P522" s="4"/>
      <c r="Q522" s="4"/>
    </row>
    <row r="523" spans="1:17" ht="16.5" customHeight="1">
      <c r="A523" s="4"/>
      <c r="B523" s="4"/>
      <c r="C523" s="4"/>
      <c r="D523" s="4"/>
      <c r="E523" s="4"/>
      <c r="F523" s="4"/>
      <c r="G523" s="4"/>
      <c r="H523" s="4"/>
      <c r="J523" s="4"/>
      <c r="K523" s="4"/>
      <c r="L523" s="4"/>
      <c r="N523" s="4"/>
      <c r="O523" s="4"/>
      <c r="P523" s="4"/>
      <c r="Q523" s="4"/>
    </row>
    <row r="524" spans="1:17" ht="16.5" customHeight="1">
      <c r="A524" s="4"/>
      <c r="B524" s="4"/>
      <c r="C524" s="4"/>
      <c r="D524" s="4"/>
      <c r="E524" s="4"/>
      <c r="F524" s="4"/>
      <c r="G524" s="4"/>
      <c r="H524" s="4"/>
      <c r="J524" s="4"/>
      <c r="K524" s="4"/>
      <c r="L524" s="4"/>
      <c r="N524" s="4"/>
      <c r="O524" s="4"/>
      <c r="P524" s="4"/>
      <c r="Q524" s="4"/>
    </row>
    <row r="525" spans="1:17" ht="16.5" customHeight="1">
      <c r="A525" s="4"/>
      <c r="B525" s="4"/>
      <c r="C525" s="4"/>
      <c r="D525" s="4"/>
      <c r="E525" s="4"/>
      <c r="F525" s="4"/>
      <c r="G525" s="4"/>
      <c r="H525" s="4"/>
      <c r="J525" s="4"/>
      <c r="K525" s="4"/>
      <c r="L525" s="4"/>
      <c r="N525" s="4"/>
      <c r="O525" s="4"/>
      <c r="P525" s="4"/>
      <c r="Q525" s="4"/>
    </row>
    <row r="526" spans="1:17" ht="16.5" customHeight="1">
      <c r="A526" s="4"/>
      <c r="B526" s="4"/>
      <c r="C526" s="4"/>
      <c r="D526" s="4"/>
      <c r="E526" s="4"/>
      <c r="F526" s="4"/>
      <c r="G526" s="4"/>
      <c r="H526" s="4"/>
      <c r="J526" s="4"/>
      <c r="K526" s="4"/>
      <c r="L526" s="4"/>
      <c r="N526" s="4"/>
      <c r="O526" s="4"/>
      <c r="P526" s="4"/>
      <c r="Q526" s="4"/>
    </row>
    <row r="527" spans="1:17" ht="16.5" customHeight="1">
      <c r="A527" s="4"/>
      <c r="B527" s="4"/>
      <c r="C527" s="4"/>
      <c r="D527" s="4"/>
      <c r="E527" s="4"/>
      <c r="F527" s="4"/>
      <c r="G527" s="4"/>
      <c r="H527" s="4"/>
      <c r="J527" s="4"/>
      <c r="K527" s="4"/>
      <c r="L527" s="4"/>
      <c r="N527" s="4"/>
      <c r="O527" s="4"/>
      <c r="P527" s="4"/>
      <c r="Q527" s="4"/>
    </row>
    <row r="528" spans="1:17" ht="16.5" customHeight="1">
      <c r="A528" s="4"/>
      <c r="B528" s="4"/>
      <c r="C528" s="4"/>
      <c r="D528" s="4"/>
      <c r="E528" s="4"/>
      <c r="F528" s="4"/>
      <c r="G528" s="4"/>
      <c r="H528" s="4"/>
      <c r="J528" s="4"/>
      <c r="K528" s="4"/>
      <c r="L528" s="4"/>
      <c r="N528" s="4"/>
      <c r="O528" s="4"/>
      <c r="P528" s="4"/>
      <c r="Q528" s="4"/>
    </row>
    <row r="529" spans="1:17" ht="16.5" customHeight="1">
      <c r="A529" s="4"/>
      <c r="B529" s="4"/>
      <c r="C529" s="4"/>
      <c r="D529" s="4"/>
      <c r="E529" s="4"/>
      <c r="F529" s="4"/>
      <c r="G529" s="4"/>
      <c r="H529" s="4"/>
      <c r="J529" s="4"/>
      <c r="K529" s="4"/>
      <c r="L529" s="4"/>
      <c r="N529" s="4"/>
      <c r="O529" s="4"/>
      <c r="P529" s="4"/>
      <c r="Q529" s="4"/>
    </row>
    <row r="530" spans="1:17" ht="16.5" customHeight="1">
      <c r="A530" s="4"/>
      <c r="B530" s="4"/>
      <c r="C530" s="4"/>
      <c r="D530" s="4"/>
      <c r="E530" s="4"/>
      <c r="F530" s="4"/>
      <c r="G530" s="4"/>
      <c r="H530" s="4"/>
      <c r="J530" s="4"/>
      <c r="K530" s="4"/>
      <c r="L530" s="4"/>
      <c r="N530" s="4"/>
      <c r="O530" s="4"/>
      <c r="P530" s="4"/>
      <c r="Q530" s="4"/>
    </row>
    <row r="531" spans="1:17" ht="16.5" customHeight="1">
      <c r="A531" s="4"/>
      <c r="B531" s="4"/>
      <c r="C531" s="4"/>
      <c r="D531" s="4"/>
      <c r="E531" s="4"/>
      <c r="F531" s="4"/>
      <c r="G531" s="4"/>
      <c r="H531" s="4"/>
      <c r="J531" s="4"/>
      <c r="K531" s="4"/>
      <c r="L531" s="4"/>
      <c r="N531" s="4"/>
      <c r="O531" s="4"/>
      <c r="P531" s="4"/>
      <c r="Q531" s="4"/>
    </row>
    <row r="532" spans="1:17" ht="16.5" customHeight="1">
      <c r="A532" s="4"/>
      <c r="B532" s="4"/>
      <c r="C532" s="4"/>
      <c r="D532" s="4"/>
      <c r="E532" s="4"/>
      <c r="F532" s="4"/>
      <c r="G532" s="4"/>
      <c r="H532" s="4"/>
      <c r="J532" s="4"/>
      <c r="K532" s="4"/>
      <c r="L532" s="4"/>
      <c r="N532" s="4"/>
      <c r="O532" s="4"/>
      <c r="P532" s="4"/>
      <c r="Q532" s="4"/>
    </row>
    <row r="533" spans="1:17" ht="16.5" customHeight="1">
      <c r="A533" s="4"/>
      <c r="B533" s="4"/>
      <c r="C533" s="4"/>
      <c r="D533" s="4"/>
      <c r="E533" s="4"/>
      <c r="F533" s="4"/>
      <c r="G533" s="4"/>
      <c r="H533" s="4"/>
      <c r="J533" s="4"/>
      <c r="K533" s="4"/>
      <c r="L533" s="4"/>
      <c r="N533" s="4"/>
      <c r="O533" s="4"/>
      <c r="P533" s="4"/>
      <c r="Q533" s="4"/>
    </row>
    <row r="534" spans="1:17" ht="16.5" customHeight="1">
      <c r="A534" s="4"/>
      <c r="B534" s="4"/>
      <c r="C534" s="4"/>
      <c r="D534" s="4"/>
      <c r="E534" s="4"/>
      <c r="F534" s="4"/>
      <c r="G534" s="4"/>
      <c r="H534" s="4"/>
      <c r="J534" s="4"/>
      <c r="K534" s="4"/>
      <c r="L534" s="4"/>
      <c r="N534" s="4"/>
      <c r="O534" s="4"/>
      <c r="P534" s="4"/>
      <c r="Q534" s="4"/>
    </row>
    <row r="535" spans="1:17" ht="16.5" customHeight="1">
      <c r="A535" s="4"/>
      <c r="B535" s="4"/>
      <c r="C535" s="4"/>
      <c r="D535" s="4"/>
      <c r="E535" s="4"/>
      <c r="F535" s="4"/>
      <c r="G535" s="4"/>
      <c r="H535" s="4"/>
      <c r="J535" s="4"/>
      <c r="K535" s="4"/>
      <c r="L535" s="4"/>
      <c r="N535" s="4"/>
      <c r="O535" s="4"/>
      <c r="P535" s="4"/>
      <c r="Q535" s="4"/>
    </row>
    <row r="536" spans="1:17" ht="16.5" customHeight="1">
      <c r="A536" s="4"/>
      <c r="B536" s="4"/>
      <c r="C536" s="4"/>
      <c r="D536" s="4"/>
      <c r="E536" s="4"/>
      <c r="F536" s="4"/>
      <c r="G536" s="4"/>
      <c r="H536" s="4"/>
      <c r="J536" s="4"/>
      <c r="K536" s="4"/>
      <c r="L536" s="4"/>
      <c r="N536" s="4"/>
      <c r="O536" s="4"/>
      <c r="P536" s="4"/>
      <c r="Q536" s="4"/>
    </row>
    <row r="537" spans="1:17" ht="16.5" customHeight="1">
      <c r="A537" s="4"/>
      <c r="B537" s="4"/>
      <c r="C537" s="4"/>
      <c r="D537" s="4"/>
      <c r="E537" s="4"/>
      <c r="F537" s="4"/>
      <c r="G537" s="4"/>
      <c r="H537" s="4"/>
      <c r="J537" s="4"/>
      <c r="K537" s="4"/>
      <c r="L537" s="4"/>
      <c r="N537" s="4"/>
      <c r="O537" s="4"/>
      <c r="P537" s="4"/>
      <c r="Q537" s="4"/>
    </row>
    <row r="538" spans="1:17" ht="16.5" customHeight="1">
      <c r="A538" s="4"/>
      <c r="B538" s="4"/>
      <c r="C538" s="4"/>
      <c r="D538" s="4"/>
      <c r="E538" s="4"/>
      <c r="F538" s="4"/>
      <c r="G538" s="4"/>
      <c r="H538" s="4"/>
      <c r="J538" s="4"/>
      <c r="K538" s="4"/>
      <c r="L538" s="4"/>
      <c r="N538" s="4"/>
      <c r="O538" s="4"/>
      <c r="P538" s="4"/>
      <c r="Q538" s="4"/>
    </row>
    <row r="539" spans="1:17" ht="16.5" customHeight="1">
      <c r="A539" s="4"/>
      <c r="B539" s="4"/>
      <c r="C539" s="4"/>
      <c r="D539" s="4"/>
      <c r="E539" s="4"/>
      <c r="F539" s="4"/>
      <c r="G539" s="4"/>
      <c r="H539" s="4"/>
      <c r="J539" s="4"/>
      <c r="K539" s="4"/>
      <c r="L539" s="4"/>
      <c r="N539" s="4"/>
      <c r="O539" s="4"/>
      <c r="P539" s="4"/>
      <c r="Q539" s="4"/>
    </row>
    <row r="540" spans="1:17" ht="16.5" customHeight="1">
      <c r="A540" s="4"/>
      <c r="B540" s="4"/>
      <c r="C540" s="4"/>
      <c r="D540" s="4"/>
      <c r="E540" s="4"/>
      <c r="F540" s="4"/>
      <c r="G540" s="4"/>
      <c r="H540" s="4"/>
      <c r="J540" s="4"/>
      <c r="K540" s="4"/>
      <c r="L540" s="4"/>
      <c r="N540" s="4"/>
      <c r="O540" s="4"/>
      <c r="P540" s="4"/>
      <c r="Q540" s="4"/>
    </row>
    <row r="541" spans="1:17" ht="16.5" customHeight="1">
      <c r="A541" s="4"/>
      <c r="B541" s="4"/>
      <c r="C541" s="4"/>
      <c r="D541" s="4"/>
      <c r="E541" s="4"/>
      <c r="F541" s="4"/>
      <c r="G541" s="4"/>
      <c r="H541" s="4"/>
      <c r="J541" s="4"/>
      <c r="K541" s="4"/>
      <c r="L541" s="4"/>
      <c r="N541" s="4"/>
      <c r="O541" s="4"/>
      <c r="P541" s="4"/>
      <c r="Q541" s="4"/>
    </row>
    <row r="542" spans="1:17" ht="16.5" customHeight="1">
      <c r="A542" s="4"/>
      <c r="B542" s="4"/>
      <c r="C542" s="4"/>
      <c r="D542" s="4"/>
      <c r="E542" s="4"/>
      <c r="F542" s="4"/>
      <c r="G542" s="4"/>
      <c r="H542" s="4"/>
      <c r="J542" s="4"/>
      <c r="K542" s="4"/>
      <c r="L542" s="4"/>
      <c r="N542" s="4"/>
      <c r="O542" s="4"/>
      <c r="P542" s="4"/>
      <c r="Q542" s="4"/>
    </row>
    <row r="543" spans="1:17" ht="16.5" customHeight="1">
      <c r="A543" s="4"/>
      <c r="B543" s="4"/>
      <c r="C543" s="4"/>
      <c r="D543" s="4"/>
      <c r="E543" s="4"/>
      <c r="F543" s="4"/>
      <c r="G543" s="4"/>
      <c r="H543" s="4"/>
      <c r="J543" s="4"/>
      <c r="K543" s="4"/>
      <c r="L543" s="4"/>
      <c r="N543" s="4"/>
      <c r="O543" s="4"/>
      <c r="P543" s="4"/>
      <c r="Q543" s="4"/>
    </row>
    <row r="544" spans="1:17" ht="16.5" customHeight="1">
      <c r="A544" s="4"/>
      <c r="B544" s="4"/>
      <c r="C544" s="4"/>
      <c r="D544" s="4"/>
      <c r="E544" s="4"/>
      <c r="F544" s="4"/>
      <c r="G544" s="4"/>
      <c r="H544" s="4"/>
      <c r="J544" s="4"/>
      <c r="K544" s="4"/>
      <c r="L544" s="4"/>
      <c r="N544" s="4"/>
      <c r="O544" s="4"/>
      <c r="P544" s="4"/>
      <c r="Q544" s="4"/>
    </row>
    <row r="545" spans="1:17" ht="16.5" customHeight="1">
      <c r="A545" s="4"/>
      <c r="B545" s="4"/>
      <c r="C545" s="4"/>
      <c r="D545" s="4"/>
      <c r="E545" s="4"/>
      <c r="F545" s="4"/>
      <c r="G545" s="4"/>
      <c r="H545" s="4"/>
      <c r="J545" s="4"/>
      <c r="K545" s="4"/>
      <c r="L545" s="4"/>
      <c r="N545" s="4"/>
      <c r="O545" s="4"/>
      <c r="P545" s="4"/>
      <c r="Q545" s="4"/>
    </row>
    <row r="546" spans="1:17" ht="16.5" customHeight="1">
      <c r="A546" s="4"/>
      <c r="B546" s="4"/>
      <c r="C546" s="4"/>
      <c r="D546" s="4"/>
      <c r="E546" s="4"/>
      <c r="F546" s="4"/>
      <c r="G546" s="4"/>
      <c r="H546" s="4"/>
      <c r="J546" s="4"/>
      <c r="K546" s="4"/>
      <c r="L546" s="4"/>
      <c r="N546" s="4"/>
      <c r="O546" s="4"/>
      <c r="P546" s="4"/>
      <c r="Q546" s="4"/>
    </row>
    <row r="547" spans="1:17" ht="16.5" customHeight="1">
      <c r="A547" s="4"/>
      <c r="B547" s="4"/>
      <c r="C547" s="4"/>
      <c r="D547" s="4"/>
      <c r="E547" s="4"/>
      <c r="F547" s="4"/>
      <c r="G547" s="4"/>
      <c r="H547" s="4"/>
      <c r="J547" s="4"/>
      <c r="K547" s="4"/>
      <c r="L547" s="4"/>
      <c r="N547" s="4"/>
      <c r="O547" s="4"/>
      <c r="P547" s="4"/>
      <c r="Q547" s="4"/>
    </row>
    <row r="548" spans="1:17" ht="16.5" customHeight="1">
      <c r="A548" s="4"/>
      <c r="B548" s="4"/>
      <c r="C548" s="4"/>
      <c r="D548" s="4"/>
      <c r="E548" s="4"/>
      <c r="F548" s="4"/>
      <c r="G548" s="4"/>
      <c r="H548" s="4"/>
      <c r="J548" s="4"/>
      <c r="K548" s="4"/>
      <c r="L548" s="4"/>
      <c r="N548" s="4"/>
      <c r="O548" s="4"/>
      <c r="P548" s="4"/>
      <c r="Q548" s="4"/>
    </row>
    <row r="549" spans="1:17" ht="16.5" customHeight="1">
      <c r="A549" s="4"/>
      <c r="B549" s="4"/>
      <c r="C549" s="4"/>
      <c r="D549" s="4"/>
      <c r="E549" s="4"/>
      <c r="F549" s="4"/>
      <c r="G549" s="4"/>
      <c r="H549" s="4"/>
      <c r="J549" s="4"/>
      <c r="K549" s="4"/>
      <c r="L549" s="4"/>
      <c r="N549" s="4"/>
      <c r="O549" s="4"/>
      <c r="P549" s="4"/>
      <c r="Q549" s="4"/>
    </row>
    <row r="550" spans="1:17" ht="16.5" customHeight="1">
      <c r="A550" s="4"/>
      <c r="B550" s="4"/>
      <c r="C550" s="4"/>
      <c r="D550" s="4"/>
      <c r="E550" s="4"/>
      <c r="F550" s="4"/>
      <c r="G550" s="4"/>
      <c r="H550" s="4"/>
      <c r="J550" s="4"/>
      <c r="K550" s="4"/>
      <c r="L550" s="4"/>
      <c r="N550" s="4"/>
      <c r="O550" s="4"/>
      <c r="P550" s="4"/>
      <c r="Q550" s="4"/>
    </row>
    <row r="551" spans="1:17" ht="16.5" customHeight="1">
      <c r="A551" s="4"/>
      <c r="B551" s="4"/>
      <c r="C551" s="4"/>
      <c r="D551" s="4"/>
      <c r="E551" s="4"/>
      <c r="F551" s="4"/>
      <c r="G551" s="4"/>
      <c r="H551" s="4"/>
      <c r="J551" s="4"/>
      <c r="K551" s="4"/>
      <c r="L551" s="4"/>
      <c r="N551" s="4"/>
      <c r="O551" s="4"/>
      <c r="P551" s="4"/>
      <c r="Q551" s="4"/>
    </row>
    <row r="552" spans="1:17" ht="16.5" customHeight="1">
      <c r="A552" s="4"/>
      <c r="B552" s="4"/>
      <c r="C552" s="4"/>
      <c r="D552" s="4"/>
      <c r="E552" s="4"/>
      <c r="F552" s="4"/>
      <c r="G552" s="4"/>
      <c r="H552" s="4"/>
      <c r="J552" s="4"/>
      <c r="K552" s="4"/>
      <c r="L552" s="4"/>
      <c r="N552" s="4"/>
      <c r="O552" s="4"/>
      <c r="P552" s="4"/>
      <c r="Q552" s="4"/>
    </row>
    <row r="553" spans="1:17" ht="16.5" customHeight="1">
      <c r="A553" s="4"/>
      <c r="B553" s="4"/>
      <c r="C553" s="4"/>
      <c r="D553" s="4"/>
      <c r="E553" s="4"/>
      <c r="F553" s="4"/>
      <c r="G553" s="4"/>
      <c r="H553" s="4"/>
      <c r="J553" s="4"/>
      <c r="K553" s="4"/>
      <c r="L553" s="4"/>
      <c r="N553" s="4"/>
      <c r="O553" s="4"/>
      <c r="P553" s="4"/>
      <c r="Q553" s="4"/>
    </row>
    <row r="554" spans="1:17" ht="16.5" customHeight="1">
      <c r="A554" s="4"/>
      <c r="B554" s="4"/>
      <c r="C554" s="4"/>
      <c r="D554" s="4"/>
      <c r="E554" s="4"/>
      <c r="F554" s="4"/>
      <c r="G554" s="4"/>
      <c r="H554" s="4"/>
      <c r="J554" s="4"/>
      <c r="K554" s="4"/>
      <c r="L554" s="4"/>
      <c r="N554" s="4"/>
      <c r="O554" s="4"/>
      <c r="P554" s="4"/>
      <c r="Q554" s="4"/>
    </row>
    <row r="555" spans="1:17" ht="16.5" customHeight="1">
      <c r="A555" s="4"/>
      <c r="B555" s="4"/>
      <c r="C555" s="4"/>
      <c r="D555" s="4"/>
      <c r="E555" s="4"/>
      <c r="F555" s="4"/>
      <c r="G555" s="4"/>
      <c r="H555" s="4"/>
      <c r="J555" s="4"/>
      <c r="K555" s="4"/>
      <c r="L555" s="4"/>
      <c r="N555" s="4"/>
      <c r="O555" s="4"/>
      <c r="P555" s="4"/>
      <c r="Q555" s="4"/>
    </row>
    <row r="556" spans="1:17" ht="16.5" customHeight="1">
      <c r="A556" s="4"/>
      <c r="B556" s="4"/>
      <c r="C556" s="4"/>
      <c r="D556" s="4"/>
      <c r="E556" s="4"/>
      <c r="F556" s="4"/>
      <c r="G556" s="4"/>
      <c r="H556" s="4"/>
      <c r="J556" s="4"/>
      <c r="K556" s="4"/>
      <c r="L556" s="4"/>
      <c r="N556" s="4"/>
      <c r="O556" s="4"/>
      <c r="P556" s="4"/>
      <c r="Q556" s="4"/>
    </row>
    <row r="557" spans="1:17" ht="16.5" customHeight="1">
      <c r="A557" s="4"/>
      <c r="B557" s="4"/>
      <c r="C557" s="4"/>
      <c r="D557" s="4"/>
      <c r="E557" s="4"/>
      <c r="F557" s="4"/>
      <c r="G557" s="4"/>
      <c r="H557" s="4"/>
      <c r="J557" s="4"/>
      <c r="K557" s="4"/>
      <c r="L557" s="4"/>
      <c r="N557" s="4"/>
      <c r="O557" s="4"/>
      <c r="P557" s="4"/>
      <c r="Q557" s="4"/>
    </row>
    <row r="558" spans="1:17" ht="16.5" customHeight="1">
      <c r="A558" s="4"/>
      <c r="B558" s="4"/>
      <c r="C558" s="4"/>
      <c r="D558" s="4"/>
      <c r="E558" s="4"/>
      <c r="F558" s="4"/>
      <c r="G558" s="4"/>
      <c r="H558" s="4"/>
      <c r="J558" s="4"/>
      <c r="K558" s="4"/>
      <c r="L558" s="4"/>
      <c r="N558" s="4"/>
      <c r="O558" s="4"/>
      <c r="P558" s="4"/>
      <c r="Q558" s="4"/>
    </row>
    <row r="559" spans="1:17" ht="16.5" customHeight="1">
      <c r="A559" s="4"/>
      <c r="B559" s="4"/>
      <c r="C559" s="4"/>
      <c r="D559" s="4"/>
      <c r="E559" s="4"/>
      <c r="F559" s="4"/>
      <c r="G559" s="4"/>
      <c r="H559" s="4"/>
      <c r="J559" s="4"/>
      <c r="K559" s="4"/>
      <c r="L559" s="4"/>
      <c r="N559" s="4"/>
      <c r="O559" s="4"/>
      <c r="P559" s="4"/>
      <c r="Q559" s="4"/>
    </row>
    <row r="560" spans="1:17" ht="16.5" customHeight="1">
      <c r="A560" s="4"/>
      <c r="B560" s="4"/>
      <c r="C560" s="4"/>
      <c r="D560" s="4"/>
      <c r="E560" s="4"/>
      <c r="F560" s="4"/>
      <c r="G560" s="4"/>
      <c r="H560" s="4"/>
      <c r="J560" s="4"/>
      <c r="K560" s="4"/>
      <c r="L560" s="4"/>
      <c r="N560" s="4"/>
      <c r="O560" s="4"/>
      <c r="P560" s="4"/>
      <c r="Q560" s="4"/>
    </row>
    <row r="561" spans="1:17" ht="16.5" customHeight="1">
      <c r="A561" s="4"/>
      <c r="B561" s="4"/>
      <c r="C561" s="4"/>
      <c r="D561" s="4"/>
      <c r="E561" s="4"/>
      <c r="F561" s="4"/>
      <c r="G561" s="4"/>
      <c r="H561" s="4"/>
      <c r="J561" s="4"/>
      <c r="K561" s="4"/>
      <c r="L561" s="4"/>
      <c r="N561" s="4"/>
      <c r="O561" s="4"/>
      <c r="P561" s="4"/>
      <c r="Q561" s="4"/>
    </row>
    <row r="562" spans="1:17" ht="16.5" customHeight="1">
      <c r="A562" s="4"/>
      <c r="B562" s="4"/>
      <c r="C562" s="4"/>
      <c r="D562" s="4"/>
      <c r="E562" s="4"/>
      <c r="F562" s="4"/>
      <c r="G562" s="4"/>
      <c r="H562" s="4"/>
      <c r="J562" s="4"/>
      <c r="K562" s="4"/>
      <c r="L562" s="4"/>
      <c r="N562" s="4"/>
      <c r="O562" s="4"/>
      <c r="P562" s="4"/>
      <c r="Q562" s="4"/>
    </row>
    <row r="563" spans="1:17" ht="16.5" customHeight="1">
      <c r="A563" s="4"/>
      <c r="B563" s="4"/>
      <c r="C563" s="4"/>
      <c r="D563" s="4"/>
      <c r="E563" s="4"/>
      <c r="F563" s="4"/>
      <c r="G563" s="4"/>
      <c r="H563" s="4"/>
      <c r="J563" s="4"/>
      <c r="K563" s="4"/>
      <c r="L563" s="4"/>
      <c r="N563" s="4"/>
      <c r="O563" s="4"/>
      <c r="P563" s="4"/>
      <c r="Q563" s="4"/>
    </row>
    <row r="564" spans="1:17" ht="16.5" customHeight="1">
      <c r="A564" s="4"/>
      <c r="B564" s="4"/>
      <c r="C564" s="4"/>
      <c r="D564" s="4"/>
      <c r="E564" s="4"/>
      <c r="F564" s="4"/>
      <c r="G564" s="4"/>
      <c r="H564" s="4"/>
      <c r="J564" s="4"/>
      <c r="K564" s="4"/>
      <c r="L564" s="4"/>
      <c r="N564" s="4"/>
      <c r="O564" s="4"/>
      <c r="P564" s="4"/>
      <c r="Q564" s="4"/>
    </row>
    <row r="565" spans="1:17" ht="16.5" customHeight="1">
      <c r="A565" s="4"/>
      <c r="B565" s="4"/>
      <c r="C565" s="4"/>
      <c r="D565" s="4"/>
      <c r="E565" s="4"/>
      <c r="F565" s="4"/>
      <c r="G565" s="4"/>
      <c r="H565" s="4"/>
      <c r="J565" s="4"/>
      <c r="K565" s="4"/>
      <c r="L565" s="4"/>
      <c r="N565" s="4"/>
      <c r="O565" s="4"/>
      <c r="P565" s="4"/>
      <c r="Q565" s="4"/>
    </row>
    <row r="566" spans="1:17" ht="16.5" customHeight="1">
      <c r="A566" s="4"/>
      <c r="B566" s="4"/>
      <c r="C566" s="4"/>
      <c r="D566" s="4"/>
      <c r="E566" s="4"/>
      <c r="F566" s="4"/>
      <c r="G566" s="4"/>
      <c r="H566" s="4"/>
      <c r="J566" s="4"/>
      <c r="K566" s="4"/>
      <c r="L566" s="4"/>
      <c r="N566" s="4"/>
      <c r="O566" s="4"/>
      <c r="P566" s="4"/>
      <c r="Q566" s="4"/>
    </row>
    <row r="567" spans="1:17" ht="16.5" customHeight="1">
      <c r="A567" s="4"/>
      <c r="B567" s="4"/>
      <c r="C567" s="4"/>
      <c r="D567" s="4"/>
      <c r="E567" s="4"/>
      <c r="F567" s="4"/>
      <c r="G567" s="4"/>
      <c r="H567" s="4"/>
      <c r="J567" s="4"/>
      <c r="K567" s="4"/>
      <c r="L567" s="4"/>
      <c r="N567" s="4"/>
      <c r="O567" s="4"/>
      <c r="P567" s="4"/>
      <c r="Q567" s="4"/>
    </row>
    <row r="568" spans="1:17" ht="16.5" customHeight="1">
      <c r="A568" s="4"/>
      <c r="B568" s="4"/>
      <c r="C568" s="4"/>
      <c r="D568" s="4"/>
      <c r="E568" s="4"/>
      <c r="F568" s="4"/>
      <c r="G568" s="4"/>
      <c r="H568" s="4"/>
      <c r="J568" s="4"/>
      <c r="K568" s="4"/>
      <c r="L568" s="4"/>
      <c r="N568" s="4"/>
      <c r="O568" s="4"/>
      <c r="P568" s="4"/>
      <c r="Q568" s="4"/>
    </row>
    <row r="569" spans="1:17" ht="16.5" customHeight="1">
      <c r="A569" s="4"/>
      <c r="B569" s="4"/>
      <c r="C569" s="4"/>
      <c r="D569" s="4"/>
      <c r="E569" s="4"/>
      <c r="F569" s="4"/>
      <c r="G569" s="4"/>
      <c r="H569" s="4"/>
      <c r="J569" s="4"/>
      <c r="K569" s="4"/>
      <c r="L569" s="4"/>
      <c r="N569" s="4"/>
      <c r="O569" s="4"/>
      <c r="P569" s="4"/>
      <c r="Q569" s="4"/>
    </row>
    <row r="570" spans="1:17" ht="16.5" customHeight="1">
      <c r="A570" s="4"/>
      <c r="B570" s="4"/>
      <c r="C570" s="4"/>
      <c r="D570" s="4"/>
      <c r="E570" s="4"/>
      <c r="F570" s="4"/>
      <c r="G570" s="4"/>
      <c r="H570" s="4"/>
      <c r="J570" s="4"/>
      <c r="K570" s="4"/>
      <c r="L570" s="4"/>
      <c r="N570" s="4"/>
      <c r="O570" s="4"/>
      <c r="P570" s="4"/>
      <c r="Q570" s="4"/>
    </row>
    <row r="571" spans="1:17" ht="16.5" customHeight="1">
      <c r="A571" s="4"/>
      <c r="B571" s="4"/>
      <c r="C571" s="4"/>
      <c r="D571" s="4"/>
      <c r="E571" s="4"/>
      <c r="F571" s="4"/>
      <c r="G571" s="4"/>
      <c r="H571" s="4"/>
      <c r="J571" s="4"/>
      <c r="K571" s="4"/>
      <c r="L571" s="4"/>
      <c r="N571" s="4"/>
      <c r="O571" s="4"/>
      <c r="P571" s="4"/>
      <c r="Q571" s="4"/>
    </row>
    <row r="572" spans="1:17" ht="16.5" customHeight="1">
      <c r="A572" s="4"/>
      <c r="B572" s="4"/>
      <c r="C572" s="4"/>
      <c r="D572" s="4"/>
      <c r="E572" s="4"/>
      <c r="F572" s="4"/>
      <c r="G572" s="4"/>
      <c r="H572" s="4"/>
      <c r="J572" s="4"/>
      <c r="K572" s="4"/>
      <c r="L572" s="4"/>
      <c r="N572" s="4"/>
      <c r="O572" s="4"/>
      <c r="P572" s="4"/>
      <c r="Q572" s="4"/>
    </row>
    <row r="573" spans="1:17" ht="16.5" customHeight="1">
      <c r="A573" s="4"/>
      <c r="B573" s="4"/>
      <c r="C573" s="4"/>
      <c r="D573" s="4"/>
      <c r="E573" s="4"/>
      <c r="F573" s="4"/>
      <c r="G573" s="4"/>
      <c r="H573" s="4"/>
      <c r="J573" s="4"/>
      <c r="K573" s="4"/>
      <c r="L573" s="4"/>
      <c r="N573" s="4"/>
      <c r="O573" s="4"/>
      <c r="P573" s="4"/>
      <c r="Q573" s="4"/>
    </row>
    <row r="574" spans="1:17" ht="16.5" customHeight="1">
      <c r="A574" s="4"/>
      <c r="B574" s="4"/>
      <c r="C574" s="4"/>
      <c r="D574" s="4"/>
      <c r="E574" s="4"/>
      <c r="F574" s="4"/>
      <c r="G574" s="4"/>
      <c r="H574" s="4"/>
      <c r="J574" s="4"/>
      <c r="K574" s="4"/>
      <c r="L574" s="4"/>
      <c r="N574" s="4"/>
      <c r="O574" s="4"/>
      <c r="P574" s="4"/>
      <c r="Q574" s="4"/>
    </row>
    <row r="575" spans="1:17" ht="16.5" customHeight="1">
      <c r="A575" s="4"/>
      <c r="B575" s="4"/>
      <c r="C575" s="4"/>
      <c r="D575" s="4"/>
      <c r="E575" s="4"/>
      <c r="F575" s="4"/>
      <c r="G575" s="4"/>
      <c r="H575" s="4"/>
      <c r="J575" s="4"/>
      <c r="K575" s="4"/>
      <c r="L575" s="4"/>
      <c r="N575" s="4"/>
      <c r="O575" s="4"/>
      <c r="P575" s="4"/>
      <c r="Q575" s="4"/>
    </row>
    <row r="576" spans="1:17" ht="16.5" customHeight="1">
      <c r="A576" s="4"/>
      <c r="B576" s="4"/>
      <c r="C576" s="4"/>
      <c r="D576" s="4"/>
      <c r="E576" s="4"/>
      <c r="F576" s="4"/>
      <c r="G576" s="4"/>
      <c r="H576" s="4"/>
      <c r="J576" s="4"/>
      <c r="K576" s="4"/>
      <c r="L576" s="4"/>
      <c r="N576" s="4"/>
      <c r="O576" s="4"/>
      <c r="P576" s="4"/>
      <c r="Q576" s="4"/>
    </row>
    <row r="577" spans="1:17" ht="16.5" customHeight="1">
      <c r="A577" s="4"/>
      <c r="B577" s="4"/>
      <c r="C577" s="4"/>
      <c r="D577" s="4"/>
      <c r="E577" s="4"/>
      <c r="F577" s="4"/>
      <c r="G577" s="4"/>
      <c r="H577" s="4"/>
      <c r="J577" s="4"/>
      <c r="K577" s="4"/>
      <c r="L577" s="4"/>
      <c r="N577" s="4"/>
      <c r="O577" s="4"/>
      <c r="P577" s="4"/>
      <c r="Q577" s="4"/>
    </row>
    <row r="578" spans="1:17" ht="16.5" customHeight="1">
      <c r="A578" s="4"/>
      <c r="B578" s="4"/>
      <c r="C578" s="4"/>
      <c r="D578" s="4"/>
      <c r="E578" s="4"/>
      <c r="F578" s="4"/>
      <c r="G578" s="4"/>
      <c r="H578" s="4"/>
      <c r="J578" s="4"/>
      <c r="K578" s="4"/>
      <c r="L578" s="4"/>
      <c r="N578" s="4"/>
      <c r="O578" s="4"/>
      <c r="P578" s="4"/>
      <c r="Q578" s="4"/>
    </row>
    <row r="579" spans="1:17" ht="16.5" customHeight="1">
      <c r="A579" s="4"/>
      <c r="B579" s="4"/>
      <c r="C579" s="4"/>
      <c r="D579" s="4"/>
      <c r="E579" s="4"/>
      <c r="F579" s="4"/>
      <c r="G579" s="4"/>
      <c r="H579" s="4"/>
      <c r="J579" s="4"/>
      <c r="K579" s="4"/>
      <c r="L579" s="4"/>
      <c r="N579" s="4"/>
      <c r="O579" s="4"/>
      <c r="P579" s="4"/>
      <c r="Q579" s="4"/>
    </row>
    <row r="580" spans="1:17" ht="16.5" customHeight="1">
      <c r="A580" s="4"/>
      <c r="B580" s="4"/>
      <c r="C580" s="4"/>
      <c r="D580" s="4"/>
      <c r="E580" s="4"/>
      <c r="F580" s="4"/>
      <c r="G580" s="4"/>
      <c r="H580" s="4"/>
      <c r="J580" s="4"/>
      <c r="K580" s="4"/>
      <c r="L580" s="4"/>
      <c r="N580" s="4"/>
      <c r="O580" s="4"/>
      <c r="P580" s="4"/>
      <c r="Q580" s="4"/>
    </row>
    <row r="581" spans="1:17" ht="16.5" customHeight="1">
      <c r="A581" s="4"/>
      <c r="B581" s="4"/>
      <c r="C581" s="4"/>
      <c r="D581" s="4"/>
      <c r="E581" s="4"/>
      <c r="F581" s="4"/>
      <c r="G581" s="4"/>
      <c r="H581" s="4"/>
      <c r="J581" s="4"/>
      <c r="K581" s="4"/>
      <c r="L581" s="4"/>
      <c r="N581" s="4"/>
      <c r="O581" s="4"/>
      <c r="P581" s="4"/>
      <c r="Q581" s="4"/>
    </row>
    <row r="582" spans="1:17" ht="16.5" customHeight="1">
      <c r="A582" s="4"/>
      <c r="B582" s="4"/>
      <c r="C582" s="4"/>
      <c r="D582" s="4"/>
      <c r="E582" s="4"/>
      <c r="F582" s="4"/>
      <c r="G582" s="4"/>
      <c r="H582" s="4"/>
      <c r="J582" s="4"/>
      <c r="K582" s="4"/>
      <c r="L582" s="4"/>
      <c r="N582" s="4"/>
      <c r="O582" s="4"/>
      <c r="P582" s="4"/>
      <c r="Q582" s="4"/>
    </row>
    <row r="583" spans="1:17" ht="16.5" customHeight="1">
      <c r="A583" s="4"/>
      <c r="B583" s="4"/>
      <c r="C583" s="4"/>
      <c r="D583" s="4"/>
      <c r="E583" s="4"/>
      <c r="F583" s="4"/>
      <c r="G583" s="4"/>
      <c r="H583" s="4"/>
      <c r="J583" s="4"/>
      <c r="K583" s="4"/>
      <c r="L583" s="4"/>
      <c r="N583" s="4"/>
      <c r="O583" s="4"/>
      <c r="P583" s="4"/>
      <c r="Q583" s="4"/>
    </row>
    <row r="584" spans="1:17" ht="16.5" customHeight="1">
      <c r="A584" s="4"/>
      <c r="B584" s="4"/>
      <c r="C584" s="4"/>
      <c r="D584" s="4"/>
      <c r="E584" s="4"/>
      <c r="F584" s="4"/>
      <c r="G584" s="4"/>
      <c r="H584" s="4"/>
      <c r="J584" s="4"/>
      <c r="K584" s="4"/>
      <c r="L584" s="4"/>
      <c r="N584" s="4"/>
      <c r="O584" s="4"/>
      <c r="P584" s="4"/>
      <c r="Q584" s="4"/>
    </row>
    <row r="585" spans="1:17" ht="16.5" customHeight="1">
      <c r="A585" s="4"/>
      <c r="B585" s="4"/>
      <c r="C585" s="4"/>
      <c r="D585" s="4"/>
      <c r="E585" s="4"/>
      <c r="F585" s="4"/>
      <c r="G585" s="4"/>
      <c r="H585" s="4"/>
      <c r="J585" s="4"/>
      <c r="K585" s="4"/>
      <c r="L585" s="4"/>
      <c r="N585" s="4"/>
      <c r="O585" s="4"/>
      <c r="P585" s="4"/>
      <c r="Q585" s="4"/>
    </row>
    <row r="586" spans="1:17" ht="16.5" customHeight="1">
      <c r="A586" s="4"/>
      <c r="B586" s="4"/>
      <c r="C586" s="4"/>
      <c r="D586" s="4"/>
      <c r="E586" s="4"/>
      <c r="F586" s="4"/>
      <c r="G586" s="4"/>
      <c r="H586" s="4"/>
      <c r="J586" s="4"/>
      <c r="K586" s="4"/>
      <c r="L586" s="4"/>
      <c r="N586" s="4"/>
      <c r="O586" s="4"/>
      <c r="P586" s="4"/>
      <c r="Q586" s="4"/>
    </row>
    <row r="587" spans="1:17" ht="16.5" customHeight="1">
      <c r="A587" s="4"/>
      <c r="B587" s="4"/>
      <c r="C587" s="4"/>
      <c r="D587" s="4"/>
      <c r="E587" s="4"/>
      <c r="F587" s="4"/>
      <c r="G587" s="4"/>
      <c r="H587" s="4"/>
      <c r="J587" s="4"/>
      <c r="K587" s="4"/>
      <c r="L587" s="4"/>
      <c r="N587" s="4"/>
      <c r="O587" s="4"/>
      <c r="P587" s="4"/>
      <c r="Q587" s="4"/>
    </row>
    <row r="588" spans="1:17" ht="16.5" customHeight="1">
      <c r="A588" s="4"/>
      <c r="B588" s="4"/>
      <c r="C588" s="4"/>
      <c r="D588" s="4"/>
      <c r="E588" s="4"/>
      <c r="F588" s="4"/>
      <c r="G588" s="4"/>
      <c r="H588" s="4"/>
      <c r="J588" s="4"/>
      <c r="K588" s="4"/>
      <c r="L588" s="4"/>
      <c r="N588" s="4"/>
      <c r="O588" s="4"/>
      <c r="P588" s="4"/>
      <c r="Q588" s="4"/>
    </row>
    <row r="589" spans="1:17" ht="16.5" customHeight="1">
      <c r="A589" s="4"/>
      <c r="B589" s="4"/>
      <c r="C589" s="4"/>
      <c r="D589" s="4"/>
      <c r="E589" s="4"/>
      <c r="F589" s="4"/>
      <c r="G589" s="4"/>
      <c r="H589" s="4"/>
      <c r="J589" s="4"/>
      <c r="K589" s="4"/>
      <c r="L589" s="4"/>
      <c r="N589" s="4"/>
      <c r="O589" s="4"/>
      <c r="P589" s="4"/>
      <c r="Q589" s="4"/>
    </row>
    <row r="590" spans="1:17" ht="16.5" customHeight="1">
      <c r="A590" s="4"/>
      <c r="B590" s="4"/>
      <c r="C590" s="4"/>
      <c r="D590" s="4"/>
      <c r="E590" s="4"/>
      <c r="F590" s="4"/>
      <c r="G590" s="4"/>
      <c r="H590" s="4"/>
      <c r="J590" s="4"/>
      <c r="K590" s="4"/>
      <c r="L590" s="4"/>
      <c r="N590" s="4"/>
      <c r="O590" s="4"/>
      <c r="P590" s="4"/>
      <c r="Q590" s="4"/>
    </row>
    <row r="591" spans="1:17" ht="16.5" customHeight="1">
      <c r="A591" s="4"/>
      <c r="B591" s="4"/>
      <c r="C591" s="4"/>
      <c r="D591" s="4"/>
      <c r="E591" s="4"/>
      <c r="F591" s="4"/>
      <c r="G591" s="4"/>
      <c r="H591" s="4"/>
      <c r="J591" s="4"/>
      <c r="K591" s="4"/>
      <c r="L591" s="4"/>
      <c r="N591" s="4"/>
      <c r="O591" s="4"/>
      <c r="P591" s="4"/>
      <c r="Q591" s="4"/>
    </row>
    <row r="592" spans="1:17" ht="16.5" customHeight="1">
      <c r="A592" s="4"/>
      <c r="B592" s="4"/>
      <c r="C592" s="4"/>
      <c r="D592" s="4"/>
      <c r="E592" s="4"/>
      <c r="F592" s="4"/>
      <c r="G592" s="4"/>
      <c r="H592" s="4"/>
      <c r="J592" s="4"/>
      <c r="K592" s="4"/>
      <c r="L592" s="4"/>
      <c r="N592" s="4"/>
      <c r="O592" s="4"/>
      <c r="P592" s="4"/>
      <c r="Q592" s="4"/>
    </row>
    <row r="593" spans="1:17" ht="16.5" customHeight="1">
      <c r="A593" s="4"/>
      <c r="B593" s="4"/>
      <c r="C593" s="4"/>
      <c r="D593" s="4"/>
      <c r="E593" s="4"/>
      <c r="F593" s="4"/>
      <c r="G593" s="4"/>
      <c r="H593" s="4"/>
      <c r="J593" s="4"/>
      <c r="K593" s="4"/>
      <c r="L593" s="4"/>
      <c r="N593" s="4"/>
      <c r="O593" s="4"/>
      <c r="P593" s="4"/>
      <c r="Q593" s="4"/>
    </row>
    <row r="594" spans="1:17" ht="16.5" customHeight="1">
      <c r="A594" s="4"/>
      <c r="B594" s="4"/>
      <c r="C594" s="4"/>
      <c r="D594" s="4"/>
      <c r="E594" s="4"/>
      <c r="F594" s="4"/>
      <c r="G594" s="4"/>
      <c r="H594" s="4"/>
      <c r="J594" s="4"/>
      <c r="K594" s="4"/>
      <c r="L594" s="4"/>
      <c r="N594" s="4"/>
      <c r="O594" s="4"/>
      <c r="P594" s="4"/>
      <c r="Q594" s="4"/>
    </row>
    <row r="595" spans="1:17" ht="16.5" customHeight="1">
      <c r="A595" s="4"/>
      <c r="B595" s="4"/>
      <c r="C595" s="4"/>
      <c r="D595" s="4"/>
      <c r="E595" s="4"/>
      <c r="F595" s="4"/>
      <c r="G595" s="4"/>
      <c r="H595" s="4"/>
      <c r="J595" s="4"/>
      <c r="K595" s="4"/>
      <c r="L595" s="4"/>
      <c r="N595" s="4"/>
      <c r="O595" s="4"/>
      <c r="P595" s="4"/>
      <c r="Q595" s="4"/>
    </row>
    <row r="596" spans="1:17" ht="16.5" customHeight="1">
      <c r="A596" s="4"/>
      <c r="B596" s="4"/>
      <c r="C596" s="4"/>
      <c r="D596" s="4"/>
      <c r="E596" s="4"/>
      <c r="F596" s="4"/>
      <c r="G596" s="4"/>
      <c r="H596" s="4"/>
      <c r="J596" s="4"/>
      <c r="K596" s="4"/>
      <c r="L596" s="4"/>
      <c r="N596" s="4"/>
      <c r="O596" s="4"/>
      <c r="P596" s="4"/>
      <c r="Q596" s="4"/>
    </row>
    <row r="597" spans="1:17" ht="16.5" customHeight="1">
      <c r="A597" s="4"/>
      <c r="B597" s="4"/>
      <c r="C597" s="4"/>
      <c r="D597" s="4"/>
      <c r="E597" s="4"/>
      <c r="F597" s="4"/>
      <c r="G597" s="4"/>
      <c r="H597" s="4"/>
      <c r="J597" s="4"/>
      <c r="K597" s="4"/>
      <c r="L597" s="4"/>
      <c r="N597" s="4"/>
      <c r="O597" s="4"/>
      <c r="P597" s="4"/>
      <c r="Q597" s="4"/>
    </row>
    <row r="598" spans="1:17" ht="16.5" customHeight="1">
      <c r="A598" s="4"/>
      <c r="B598" s="4"/>
      <c r="C598" s="4"/>
      <c r="D598" s="4"/>
      <c r="E598" s="4"/>
      <c r="F598" s="4"/>
      <c r="G598" s="4"/>
      <c r="H598" s="4"/>
      <c r="J598" s="4"/>
      <c r="K598" s="4"/>
      <c r="L598" s="4"/>
      <c r="N598" s="4"/>
      <c r="O598" s="4"/>
      <c r="P598" s="4"/>
      <c r="Q598" s="4"/>
    </row>
    <row r="599" spans="1:17" ht="16.5" customHeight="1">
      <c r="A599" s="4"/>
      <c r="B599" s="4"/>
      <c r="C599" s="4"/>
      <c r="D599" s="4"/>
      <c r="E599" s="4"/>
      <c r="F599" s="4"/>
      <c r="G599" s="4"/>
      <c r="H599" s="4"/>
      <c r="J599" s="4"/>
      <c r="K599" s="4"/>
      <c r="L599" s="4"/>
      <c r="N599" s="4"/>
      <c r="O599" s="4"/>
      <c r="P599" s="4"/>
      <c r="Q599" s="4"/>
    </row>
    <row r="600" spans="1:17" ht="16.5" customHeight="1">
      <c r="A600" s="4"/>
      <c r="B600" s="4"/>
      <c r="C600" s="4"/>
      <c r="D600" s="4"/>
      <c r="E600" s="4"/>
      <c r="F600" s="4"/>
      <c r="G600" s="4"/>
      <c r="H600" s="4"/>
      <c r="J600" s="4"/>
      <c r="K600" s="4"/>
      <c r="L600" s="4"/>
      <c r="N600" s="4"/>
      <c r="O600" s="4"/>
      <c r="P600" s="4"/>
      <c r="Q600" s="4"/>
    </row>
    <row r="601" spans="1:17" ht="16.5" customHeight="1">
      <c r="A601" s="4"/>
      <c r="B601" s="4"/>
      <c r="C601" s="4"/>
      <c r="D601" s="4"/>
      <c r="E601" s="4"/>
      <c r="F601" s="4"/>
      <c r="G601" s="4"/>
      <c r="H601" s="4"/>
      <c r="J601" s="4"/>
      <c r="K601" s="4"/>
      <c r="L601" s="4"/>
      <c r="N601" s="4"/>
      <c r="O601" s="4"/>
      <c r="P601" s="4"/>
      <c r="Q601" s="4"/>
    </row>
    <row r="602" spans="1:17" ht="16.5" customHeight="1">
      <c r="A602" s="4"/>
      <c r="B602" s="4"/>
      <c r="C602" s="4"/>
      <c r="D602" s="4"/>
      <c r="E602" s="4"/>
      <c r="F602" s="4"/>
      <c r="G602" s="4"/>
      <c r="H602" s="4"/>
      <c r="J602" s="4"/>
      <c r="K602" s="4"/>
      <c r="L602" s="4"/>
      <c r="N602" s="4"/>
      <c r="O602" s="4"/>
      <c r="P602" s="4"/>
      <c r="Q602" s="4"/>
    </row>
    <row r="603" spans="1:17" ht="16.5" customHeight="1">
      <c r="A603" s="4"/>
      <c r="B603" s="4"/>
      <c r="C603" s="4"/>
      <c r="D603" s="4"/>
      <c r="E603" s="4"/>
      <c r="F603" s="4"/>
      <c r="G603" s="4"/>
      <c r="H603" s="4"/>
      <c r="J603" s="4"/>
      <c r="K603" s="4"/>
      <c r="L603" s="4"/>
      <c r="N603" s="4"/>
      <c r="O603" s="4"/>
      <c r="P603" s="4"/>
      <c r="Q603" s="4"/>
    </row>
    <row r="604" spans="1:17" ht="16.5" customHeight="1">
      <c r="A604" s="4"/>
      <c r="B604" s="4"/>
      <c r="C604" s="4"/>
      <c r="D604" s="4"/>
      <c r="E604" s="4"/>
      <c r="F604" s="4"/>
      <c r="G604" s="4"/>
      <c r="H604" s="4"/>
      <c r="J604" s="4"/>
      <c r="K604" s="4"/>
      <c r="L604" s="4"/>
      <c r="N604" s="4"/>
      <c r="O604" s="4"/>
      <c r="P604" s="4"/>
      <c r="Q604" s="4"/>
    </row>
    <row r="605" spans="1:17" ht="16.5" customHeight="1">
      <c r="A605" s="4"/>
      <c r="B605" s="4"/>
      <c r="C605" s="4"/>
      <c r="D605" s="4"/>
      <c r="E605" s="4"/>
      <c r="F605" s="4"/>
      <c r="G605" s="4"/>
      <c r="H605" s="4"/>
      <c r="J605" s="4"/>
      <c r="K605" s="4"/>
      <c r="L605" s="4"/>
      <c r="N605" s="4"/>
      <c r="O605" s="4"/>
      <c r="P605" s="4"/>
      <c r="Q605" s="4"/>
    </row>
    <row r="606" spans="1:17" ht="16.5" customHeight="1">
      <c r="A606" s="4"/>
      <c r="B606" s="4"/>
      <c r="C606" s="4"/>
      <c r="D606" s="4"/>
      <c r="E606" s="4"/>
      <c r="F606" s="4"/>
      <c r="G606" s="4"/>
      <c r="H606" s="4"/>
      <c r="J606" s="4"/>
      <c r="K606" s="4"/>
      <c r="L606" s="4"/>
      <c r="N606" s="4"/>
      <c r="O606" s="4"/>
      <c r="P606" s="4"/>
      <c r="Q606" s="4"/>
    </row>
    <row r="607" spans="1:17" ht="16.5" customHeight="1">
      <c r="A607" s="4"/>
      <c r="B607" s="4"/>
      <c r="C607" s="4"/>
      <c r="D607" s="4"/>
      <c r="E607" s="4"/>
      <c r="F607" s="4"/>
      <c r="G607" s="4"/>
      <c r="H607" s="4"/>
      <c r="J607" s="4"/>
      <c r="K607" s="4"/>
      <c r="L607" s="4"/>
      <c r="N607" s="4"/>
      <c r="O607" s="4"/>
      <c r="P607" s="4"/>
      <c r="Q607" s="4"/>
    </row>
    <row r="608" spans="1:17" ht="16.5" customHeight="1">
      <c r="A608" s="4"/>
      <c r="B608" s="4"/>
      <c r="C608" s="4"/>
      <c r="D608" s="4"/>
      <c r="E608" s="4"/>
      <c r="F608" s="4"/>
      <c r="G608" s="4"/>
      <c r="H608" s="4"/>
      <c r="J608" s="4"/>
      <c r="K608" s="4"/>
      <c r="L608" s="4"/>
      <c r="N608" s="4"/>
      <c r="O608" s="4"/>
      <c r="P608" s="4"/>
      <c r="Q608" s="4"/>
    </row>
    <row r="609" spans="1:17" ht="16.5" customHeight="1">
      <c r="A609" s="4"/>
      <c r="B609" s="4"/>
      <c r="C609" s="4"/>
      <c r="D609" s="4"/>
      <c r="E609" s="4"/>
      <c r="F609" s="4"/>
      <c r="G609" s="4"/>
      <c r="H609" s="4"/>
      <c r="J609" s="4"/>
      <c r="K609" s="4"/>
      <c r="L609" s="4"/>
      <c r="N609" s="4"/>
      <c r="O609" s="4"/>
      <c r="P609" s="4"/>
      <c r="Q609" s="4"/>
    </row>
    <row r="610" spans="1:17" ht="16.5" customHeight="1">
      <c r="A610" s="4"/>
      <c r="B610" s="4"/>
      <c r="C610" s="4"/>
      <c r="D610" s="4"/>
      <c r="E610" s="4"/>
      <c r="F610" s="4"/>
      <c r="G610" s="4"/>
      <c r="H610" s="4"/>
      <c r="J610" s="4"/>
      <c r="K610" s="4"/>
      <c r="L610" s="4"/>
      <c r="N610" s="4"/>
      <c r="O610" s="4"/>
      <c r="P610" s="4"/>
      <c r="Q610" s="4"/>
    </row>
    <row r="611" spans="1:17" ht="16.5" customHeight="1">
      <c r="A611" s="4"/>
      <c r="B611" s="4"/>
      <c r="C611" s="4"/>
      <c r="D611" s="4"/>
      <c r="E611" s="4"/>
      <c r="F611" s="4"/>
      <c r="G611" s="4"/>
      <c r="H611" s="4"/>
      <c r="J611" s="4"/>
      <c r="K611" s="4"/>
      <c r="L611" s="4"/>
      <c r="N611" s="4"/>
      <c r="O611" s="4"/>
      <c r="P611" s="4"/>
      <c r="Q611" s="4"/>
    </row>
    <row r="612" spans="1:17" ht="16.5" customHeight="1">
      <c r="A612" s="4"/>
      <c r="B612" s="4"/>
      <c r="C612" s="4"/>
      <c r="D612" s="4"/>
      <c r="E612" s="4"/>
      <c r="F612" s="4"/>
      <c r="G612" s="4"/>
      <c r="H612" s="4"/>
      <c r="J612" s="4"/>
      <c r="K612" s="4"/>
      <c r="L612" s="4"/>
      <c r="N612" s="4"/>
      <c r="O612" s="4"/>
      <c r="P612" s="4"/>
      <c r="Q612" s="4"/>
    </row>
    <row r="613" spans="1:17" ht="16.5" customHeight="1">
      <c r="A613" s="4"/>
      <c r="B613" s="4"/>
      <c r="C613" s="4"/>
      <c r="D613" s="4"/>
      <c r="E613" s="4"/>
      <c r="F613" s="4"/>
      <c r="G613" s="4"/>
      <c r="H613" s="4"/>
      <c r="J613" s="4"/>
      <c r="K613" s="4"/>
      <c r="L613" s="4"/>
      <c r="N613" s="4"/>
      <c r="O613" s="4"/>
      <c r="P613" s="4"/>
      <c r="Q613" s="4"/>
    </row>
    <row r="614" spans="1:17" ht="16.5" customHeight="1">
      <c r="A614" s="4"/>
      <c r="B614" s="4"/>
      <c r="C614" s="4"/>
      <c r="D614" s="4"/>
      <c r="E614" s="4"/>
      <c r="F614" s="4"/>
      <c r="G614" s="4"/>
      <c r="H614" s="4"/>
      <c r="J614" s="4"/>
      <c r="K614" s="4"/>
      <c r="L614" s="4"/>
      <c r="N614" s="4"/>
      <c r="O614" s="4"/>
      <c r="P614" s="4"/>
      <c r="Q614" s="4"/>
    </row>
    <row r="615" spans="1:17" ht="16.5" customHeight="1">
      <c r="A615" s="4"/>
      <c r="B615" s="4"/>
      <c r="C615" s="4"/>
      <c r="D615" s="4"/>
      <c r="E615" s="4"/>
      <c r="F615" s="4"/>
      <c r="G615" s="4"/>
      <c r="H615" s="4"/>
      <c r="J615" s="4"/>
      <c r="K615" s="4"/>
      <c r="L615" s="4"/>
      <c r="N615" s="4"/>
      <c r="O615" s="4"/>
      <c r="P615" s="4"/>
      <c r="Q615" s="4"/>
    </row>
    <row r="616" spans="1:17" ht="16.5" customHeight="1">
      <c r="A616" s="4"/>
      <c r="B616" s="4"/>
      <c r="C616" s="4"/>
      <c r="D616" s="4"/>
      <c r="E616" s="4"/>
      <c r="F616" s="4"/>
      <c r="G616" s="4"/>
      <c r="H616" s="4"/>
      <c r="J616" s="4"/>
      <c r="K616" s="4"/>
      <c r="L616" s="4"/>
      <c r="N616" s="4"/>
      <c r="O616" s="4"/>
      <c r="P616" s="4"/>
      <c r="Q616" s="4"/>
    </row>
    <row r="617" spans="1:17" ht="16.5" customHeight="1">
      <c r="A617" s="4"/>
      <c r="B617" s="4"/>
      <c r="C617" s="4"/>
      <c r="D617" s="4"/>
      <c r="E617" s="4"/>
      <c r="F617" s="4"/>
      <c r="G617" s="4"/>
      <c r="H617" s="4"/>
      <c r="J617" s="4"/>
      <c r="K617" s="4"/>
      <c r="L617" s="4"/>
      <c r="N617" s="4"/>
      <c r="O617" s="4"/>
      <c r="P617" s="4"/>
      <c r="Q617" s="4"/>
    </row>
    <row r="618" spans="1:17" ht="16.5" customHeight="1">
      <c r="A618" s="4"/>
      <c r="B618" s="4"/>
      <c r="C618" s="4"/>
      <c r="D618" s="4"/>
      <c r="E618" s="4"/>
      <c r="F618" s="4"/>
      <c r="G618" s="4"/>
      <c r="H618" s="4"/>
      <c r="J618" s="4"/>
      <c r="K618" s="4"/>
      <c r="L618" s="4"/>
      <c r="N618" s="4"/>
      <c r="O618" s="4"/>
      <c r="P618" s="4"/>
      <c r="Q618" s="4"/>
    </row>
    <row r="619" spans="1:17" ht="16.5" customHeight="1">
      <c r="A619" s="4"/>
      <c r="B619" s="4"/>
      <c r="C619" s="4"/>
      <c r="D619" s="4"/>
      <c r="E619" s="4"/>
      <c r="F619" s="4"/>
      <c r="G619" s="4"/>
      <c r="H619" s="4"/>
      <c r="J619" s="4"/>
      <c r="K619" s="4"/>
      <c r="L619" s="4"/>
      <c r="N619" s="4"/>
      <c r="O619" s="4"/>
      <c r="P619" s="4"/>
      <c r="Q619" s="4"/>
    </row>
    <row r="620" spans="1:17" ht="16.5" customHeight="1">
      <c r="A620" s="4"/>
      <c r="B620" s="4"/>
      <c r="C620" s="4"/>
      <c r="D620" s="4"/>
      <c r="E620" s="4"/>
      <c r="F620" s="4"/>
      <c r="G620" s="4"/>
      <c r="H620" s="4"/>
      <c r="J620" s="4"/>
      <c r="K620" s="4"/>
      <c r="L620" s="4"/>
      <c r="N620" s="4"/>
      <c r="O620" s="4"/>
      <c r="P620" s="4"/>
      <c r="Q620" s="4"/>
    </row>
    <row r="621" spans="1:17" ht="16.5" customHeight="1">
      <c r="A621" s="4"/>
      <c r="B621" s="4"/>
      <c r="C621" s="4"/>
      <c r="D621" s="4"/>
      <c r="E621" s="4"/>
      <c r="F621" s="4"/>
      <c r="G621" s="4"/>
      <c r="H621" s="4"/>
      <c r="J621" s="4"/>
      <c r="K621" s="4"/>
      <c r="L621" s="4"/>
      <c r="N621" s="4"/>
      <c r="O621" s="4"/>
      <c r="P621" s="4"/>
      <c r="Q621" s="4"/>
    </row>
    <row r="622" spans="1:17" ht="16.5" customHeight="1">
      <c r="A622" s="4"/>
      <c r="B622" s="4"/>
      <c r="C622" s="4"/>
      <c r="D622" s="4"/>
      <c r="E622" s="4"/>
      <c r="F622" s="4"/>
      <c r="G622" s="4"/>
      <c r="H622" s="4"/>
      <c r="J622" s="4"/>
      <c r="K622" s="4"/>
      <c r="L622" s="4"/>
      <c r="N622" s="4"/>
      <c r="O622" s="4"/>
      <c r="P622" s="4"/>
      <c r="Q622" s="4"/>
    </row>
    <row r="623" spans="1:17" ht="16.5" customHeight="1">
      <c r="A623" s="4"/>
      <c r="B623" s="4"/>
      <c r="C623" s="4"/>
      <c r="D623" s="4"/>
      <c r="E623" s="4"/>
      <c r="F623" s="4"/>
      <c r="G623" s="4"/>
      <c r="H623" s="4"/>
      <c r="J623" s="4"/>
      <c r="K623" s="4"/>
      <c r="L623" s="4"/>
      <c r="N623" s="4"/>
      <c r="O623" s="4"/>
      <c r="P623" s="4"/>
      <c r="Q623" s="4"/>
    </row>
    <row r="624" spans="1:17" ht="16.5" customHeight="1">
      <c r="A624" s="4"/>
      <c r="B624" s="4"/>
      <c r="C624" s="4"/>
      <c r="D624" s="4"/>
      <c r="E624" s="4"/>
      <c r="F624" s="4"/>
      <c r="G624" s="4"/>
      <c r="H624" s="4"/>
      <c r="J624" s="4"/>
      <c r="K624" s="4"/>
      <c r="L624" s="4"/>
      <c r="N624" s="4"/>
      <c r="O624" s="4"/>
      <c r="P624" s="4"/>
      <c r="Q624" s="4"/>
    </row>
    <row r="625" spans="1:17" ht="16.5" customHeight="1">
      <c r="A625" s="4"/>
      <c r="B625" s="4"/>
      <c r="C625" s="4"/>
      <c r="D625" s="4"/>
      <c r="E625" s="4"/>
      <c r="F625" s="4"/>
      <c r="G625" s="4"/>
      <c r="H625" s="4"/>
      <c r="J625" s="4"/>
      <c r="K625" s="4"/>
      <c r="L625" s="4"/>
      <c r="N625" s="4"/>
      <c r="O625" s="4"/>
      <c r="P625" s="4"/>
      <c r="Q625" s="4"/>
    </row>
    <row r="626" spans="1:17" ht="16.5" customHeight="1">
      <c r="A626" s="4"/>
      <c r="B626" s="4"/>
      <c r="C626" s="4"/>
      <c r="D626" s="4"/>
      <c r="E626" s="4"/>
      <c r="F626" s="4"/>
      <c r="G626" s="4"/>
      <c r="H626" s="4"/>
      <c r="J626" s="4"/>
      <c r="K626" s="4"/>
      <c r="L626" s="4"/>
      <c r="N626" s="4"/>
      <c r="O626" s="4"/>
      <c r="P626" s="4"/>
      <c r="Q626" s="4"/>
    </row>
    <row r="627" spans="1:17" ht="16.5" customHeight="1">
      <c r="A627" s="4"/>
      <c r="B627" s="4"/>
      <c r="C627" s="4"/>
      <c r="D627" s="4"/>
      <c r="E627" s="4"/>
      <c r="F627" s="4"/>
      <c r="G627" s="4"/>
      <c r="H627" s="4"/>
      <c r="J627" s="4"/>
      <c r="K627" s="4"/>
      <c r="L627" s="4"/>
      <c r="N627" s="4"/>
      <c r="O627" s="4"/>
      <c r="P627" s="4"/>
      <c r="Q627" s="4"/>
    </row>
    <row r="628" spans="1:17" ht="16.5" customHeight="1">
      <c r="A628" s="4"/>
      <c r="B628" s="4"/>
      <c r="C628" s="4"/>
      <c r="D628" s="4"/>
      <c r="E628" s="4"/>
      <c r="F628" s="4"/>
      <c r="G628" s="4"/>
      <c r="H628" s="4"/>
      <c r="J628" s="4"/>
      <c r="K628" s="4"/>
      <c r="L628" s="4"/>
      <c r="N628" s="4"/>
      <c r="O628" s="4"/>
      <c r="P628" s="4"/>
      <c r="Q628" s="4"/>
    </row>
    <row r="629" spans="1:17" ht="16.5" customHeight="1">
      <c r="A629" s="4"/>
      <c r="B629" s="4"/>
      <c r="C629" s="4"/>
      <c r="D629" s="4"/>
      <c r="E629" s="4"/>
      <c r="F629" s="4"/>
      <c r="G629" s="4"/>
      <c r="H629" s="4"/>
      <c r="J629" s="4"/>
      <c r="K629" s="4"/>
      <c r="L629" s="4"/>
      <c r="N629" s="4"/>
      <c r="O629" s="4"/>
      <c r="P629" s="4"/>
      <c r="Q629" s="4"/>
    </row>
    <row r="630" spans="1:17" ht="16.5" customHeight="1">
      <c r="A630" s="4"/>
      <c r="B630" s="4"/>
      <c r="C630" s="4"/>
      <c r="D630" s="4"/>
      <c r="E630" s="4"/>
      <c r="F630" s="4"/>
      <c r="G630" s="4"/>
      <c r="H630" s="4"/>
      <c r="J630" s="4"/>
      <c r="K630" s="4"/>
      <c r="L630" s="4"/>
      <c r="N630" s="4"/>
      <c r="O630" s="4"/>
      <c r="P630" s="4"/>
      <c r="Q630" s="4"/>
    </row>
    <row r="631" spans="1:17" ht="16.5" customHeight="1">
      <c r="A631" s="4"/>
      <c r="B631" s="4"/>
      <c r="C631" s="4"/>
      <c r="D631" s="4"/>
      <c r="E631" s="4"/>
      <c r="F631" s="4"/>
      <c r="G631" s="4"/>
      <c r="H631" s="4"/>
      <c r="J631" s="4"/>
      <c r="K631" s="4"/>
      <c r="L631" s="4"/>
      <c r="N631" s="4"/>
      <c r="O631" s="4"/>
      <c r="P631" s="4"/>
      <c r="Q631" s="4"/>
    </row>
    <row r="632" spans="1:17" ht="16.5" customHeight="1">
      <c r="A632" s="4"/>
      <c r="B632" s="4"/>
      <c r="C632" s="4"/>
      <c r="D632" s="4"/>
      <c r="E632" s="4"/>
      <c r="F632" s="4"/>
      <c r="G632" s="4"/>
      <c r="H632" s="4"/>
      <c r="J632" s="4"/>
      <c r="K632" s="4"/>
      <c r="L632" s="4"/>
      <c r="N632" s="4"/>
      <c r="O632" s="4"/>
      <c r="P632" s="4"/>
      <c r="Q632" s="4"/>
    </row>
    <row r="633" spans="1:17" ht="16.5" customHeight="1">
      <c r="A633" s="4"/>
      <c r="B633" s="4"/>
      <c r="C633" s="4"/>
      <c r="D633" s="4"/>
      <c r="E633" s="4"/>
      <c r="F633" s="4"/>
      <c r="G633" s="4"/>
      <c r="H633" s="4"/>
      <c r="J633" s="4"/>
      <c r="K633" s="4"/>
      <c r="L633" s="4"/>
      <c r="N633" s="4"/>
      <c r="O633" s="4"/>
      <c r="P633" s="4"/>
      <c r="Q633" s="4"/>
    </row>
    <row r="634" spans="1:17" ht="16.5" customHeight="1">
      <c r="A634" s="4"/>
      <c r="B634" s="4"/>
      <c r="C634" s="4"/>
      <c r="D634" s="4"/>
      <c r="E634" s="4"/>
      <c r="F634" s="4"/>
      <c r="G634" s="4"/>
      <c r="H634" s="4"/>
      <c r="J634" s="4"/>
      <c r="K634" s="4"/>
      <c r="L634" s="4"/>
      <c r="N634" s="4"/>
      <c r="O634" s="4"/>
      <c r="P634" s="4"/>
      <c r="Q634" s="4"/>
    </row>
    <row r="635" spans="1:17" ht="16.5" customHeight="1">
      <c r="A635" s="4"/>
      <c r="B635" s="4"/>
      <c r="C635" s="4"/>
      <c r="D635" s="4"/>
      <c r="E635" s="4"/>
      <c r="F635" s="4"/>
      <c r="G635" s="4"/>
      <c r="H635" s="4"/>
      <c r="J635" s="4"/>
      <c r="K635" s="4"/>
      <c r="L635" s="4"/>
      <c r="N635" s="4"/>
      <c r="O635" s="4"/>
      <c r="P635" s="4"/>
      <c r="Q635" s="4"/>
    </row>
    <row r="636" spans="1:17" ht="16.5" customHeight="1">
      <c r="A636" s="4"/>
      <c r="B636" s="4"/>
      <c r="C636" s="4"/>
      <c r="D636" s="4"/>
      <c r="E636" s="4"/>
      <c r="F636" s="4"/>
      <c r="G636" s="4"/>
      <c r="H636" s="4"/>
      <c r="J636" s="4"/>
      <c r="K636" s="4"/>
      <c r="L636" s="4"/>
      <c r="N636" s="4"/>
      <c r="O636" s="4"/>
      <c r="P636" s="4"/>
      <c r="Q636" s="4"/>
    </row>
    <row r="637" spans="1:17" ht="16.5" customHeight="1">
      <c r="A637" s="4"/>
      <c r="B637" s="4"/>
      <c r="C637" s="4"/>
      <c r="D637" s="4"/>
      <c r="E637" s="4"/>
      <c r="F637" s="4"/>
      <c r="G637" s="4"/>
      <c r="H637" s="4"/>
      <c r="J637" s="4"/>
      <c r="K637" s="4"/>
      <c r="L637" s="4"/>
      <c r="N637" s="4"/>
      <c r="O637" s="4"/>
      <c r="P637" s="4"/>
      <c r="Q637" s="4"/>
    </row>
    <row r="638" spans="1:17" ht="16.5" customHeight="1">
      <c r="A638" s="4"/>
      <c r="B638" s="4"/>
      <c r="C638" s="4"/>
      <c r="D638" s="4"/>
      <c r="E638" s="4"/>
      <c r="F638" s="4"/>
      <c r="G638" s="4"/>
      <c r="H638" s="4"/>
      <c r="J638" s="4"/>
      <c r="K638" s="4"/>
      <c r="L638" s="4"/>
      <c r="N638" s="4"/>
      <c r="O638" s="4"/>
      <c r="P638" s="4"/>
      <c r="Q638" s="4"/>
    </row>
    <row r="639" spans="1:17" ht="16.5" customHeight="1">
      <c r="A639" s="4"/>
      <c r="B639" s="4"/>
      <c r="C639" s="4"/>
      <c r="D639" s="4"/>
      <c r="E639" s="4"/>
      <c r="F639" s="4"/>
      <c r="G639" s="4"/>
      <c r="H639" s="4"/>
      <c r="J639" s="4"/>
      <c r="K639" s="4"/>
      <c r="L639" s="4"/>
      <c r="N639" s="4"/>
      <c r="O639" s="4"/>
      <c r="P639" s="4"/>
      <c r="Q639" s="4"/>
    </row>
    <row r="640" spans="1:17" ht="16.5" customHeight="1">
      <c r="A640" s="4"/>
      <c r="B640" s="4"/>
      <c r="C640" s="4"/>
      <c r="D640" s="4"/>
      <c r="E640" s="4"/>
      <c r="F640" s="4"/>
      <c r="G640" s="4"/>
      <c r="H640" s="4"/>
      <c r="J640" s="4"/>
      <c r="K640" s="4"/>
      <c r="L640" s="4"/>
      <c r="N640" s="4"/>
      <c r="O640" s="4"/>
      <c r="P640" s="4"/>
      <c r="Q640" s="4"/>
    </row>
    <row r="641" spans="1:17" ht="16.5" customHeight="1">
      <c r="A641" s="4"/>
      <c r="B641" s="4"/>
      <c r="C641" s="4"/>
      <c r="D641" s="4"/>
      <c r="E641" s="4"/>
      <c r="F641" s="4"/>
      <c r="G641" s="4"/>
      <c r="H641" s="4"/>
      <c r="J641" s="4"/>
      <c r="K641" s="4"/>
      <c r="L641" s="4"/>
      <c r="N641" s="4"/>
      <c r="O641" s="4"/>
      <c r="P641" s="4"/>
      <c r="Q641" s="4"/>
    </row>
    <row r="642" spans="1:17" ht="16.5" customHeight="1">
      <c r="A642" s="4"/>
      <c r="B642" s="4"/>
      <c r="C642" s="4"/>
      <c r="D642" s="4"/>
      <c r="E642" s="4"/>
      <c r="F642" s="4"/>
      <c r="G642" s="4"/>
      <c r="H642" s="4"/>
      <c r="J642" s="4"/>
      <c r="K642" s="4"/>
      <c r="L642" s="4"/>
      <c r="N642" s="4"/>
      <c r="O642" s="4"/>
      <c r="P642" s="4"/>
      <c r="Q642" s="4"/>
    </row>
    <row r="643" spans="1:17" ht="16.5" customHeight="1">
      <c r="A643" s="4"/>
      <c r="B643" s="4"/>
      <c r="C643" s="4"/>
      <c r="D643" s="4"/>
      <c r="E643" s="4"/>
      <c r="F643" s="4"/>
      <c r="G643" s="4"/>
      <c r="H643" s="4"/>
      <c r="J643" s="4"/>
      <c r="K643" s="4"/>
      <c r="L643" s="4"/>
      <c r="N643" s="4"/>
      <c r="O643" s="4"/>
      <c r="P643" s="4"/>
      <c r="Q643" s="4"/>
    </row>
    <row r="644" spans="1:17" ht="16.5" customHeight="1">
      <c r="A644" s="4"/>
      <c r="B644" s="4"/>
      <c r="C644" s="4"/>
      <c r="D644" s="4"/>
      <c r="E644" s="4"/>
      <c r="F644" s="4"/>
      <c r="G644" s="4"/>
      <c r="H644" s="4"/>
      <c r="J644" s="4"/>
      <c r="K644" s="4"/>
      <c r="L644" s="4"/>
      <c r="N644" s="4"/>
      <c r="O644" s="4"/>
      <c r="P644" s="4"/>
      <c r="Q644" s="4"/>
    </row>
    <row r="645" spans="1:17" ht="16.5" customHeight="1">
      <c r="A645" s="4"/>
      <c r="B645" s="4"/>
      <c r="C645" s="4"/>
      <c r="D645" s="4"/>
      <c r="E645" s="4"/>
      <c r="F645" s="4"/>
      <c r="G645" s="4"/>
      <c r="H645" s="4"/>
      <c r="J645" s="4"/>
      <c r="K645" s="4"/>
      <c r="L645" s="4"/>
      <c r="N645" s="4"/>
      <c r="O645" s="4"/>
      <c r="P645" s="4"/>
      <c r="Q645" s="4"/>
    </row>
    <row r="646" spans="1:17" ht="16.5" customHeight="1">
      <c r="A646" s="4"/>
      <c r="B646" s="4"/>
      <c r="C646" s="4"/>
      <c r="D646" s="4"/>
      <c r="E646" s="4"/>
      <c r="F646" s="4"/>
      <c r="G646" s="4"/>
      <c r="H646" s="4"/>
      <c r="J646" s="4"/>
      <c r="K646" s="4"/>
      <c r="L646" s="4"/>
      <c r="N646" s="4"/>
      <c r="O646" s="4"/>
      <c r="P646" s="4"/>
      <c r="Q646" s="4"/>
    </row>
    <row r="647" spans="1:17" ht="16.5" customHeight="1">
      <c r="A647" s="4"/>
      <c r="B647" s="4"/>
      <c r="C647" s="4"/>
      <c r="D647" s="4"/>
      <c r="E647" s="4"/>
      <c r="F647" s="4"/>
      <c r="G647" s="4"/>
      <c r="H647" s="4"/>
      <c r="J647" s="4"/>
      <c r="K647" s="4"/>
      <c r="L647" s="4"/>
      <c r="N647" s="4"/>
      <c r="O647" s="4"/>
      <c r="P647" s="4"/>
      <c r="Q647" s="4"/>
    </row>
    <row r="648" spans="1:17" ht="16.5" customHeight="1">
      <c r="A648" s="4"/>
      <c r="B648" s="4"/>
      <c r="C648" s="4"/>
      <c r="D648" s="4"/>
      <c r="E648" s="4"/>
      <c r="F648" s="4"/>
      <c r="G648" s="4"/>
      <c r="H648" s="4"/>
      <c r="J648" s="4"/>
      <c r="K648" s="4"/>
      <c r="L648" s="4"/>
      <c r="N648" s="4"/>
      <c r="O648" s="4"/>
      <c r="P648" s="4"/>
      <c r="Q648" s="4"/>
    </row>
    <row r="649" spans="1:17" ht="16.5" customHeight="1">
      <c r="A649" s="4"/>
      <c r="B649" s="4"/>
      <c r="C649" s="4"/>
      <c r="D649" s="4"/>
      <c r="E649" s="4"/>
      <c r="F649" s="4"/>
      <c r="G649" s="4"/>
      <c r="H649" s="4"/>
      <c r="J649" s="4"/>
      <c r="K649" s="4"/>
      <c r="L649" s="4"/>
      <c r="N649" s="4"/>
      <c r="O649" s="4"/>
      <c r="P649" s="4"/>
      <c r="Q649" s="4"/>
    </row>
    <row r="650" spans="1:17" ht="16.5" customHeight="1">
      <c r="A650" s="4"/>
      <c r="B650" s="4"/>
      <c r="C650" s="4"/>
      <c r="D650" s="4"/>
      <c r="E650" s="4"/>
      <c r="F650" s="4"/>
      <c r="G650" s="4"/>
      <c r="H650" s="4"/>
      <c r="J650" s="4"/>
      <c r="K650" s="4"/>
      <c r="L650" s="4"/>
      <c r="N650" s="4"/>
      <c r="O650" s="4"/>
      <c r="P650" s="4"/>
      <c r="Q650" s="4"/>
    </row>
    <row r="651" spans="1:17" ht="16.5" customHeight="1">
      <c r="A651" s="4"/>
      <c r="B651" s="4"/>
      <c r="C651" s="4"/>
      <c r="D651" s="4"/>
      <c r="E651" s="4"/>
      <c r="F651" s="4"/>
      <c r="G651" s="4"/>
      <c r="H651" s="4"/>
      <c r="J651" s="4"/>
      <c r="K651" s="4"/>
      <c r="L651" s="4"/>
      <c r="N651" s="4"/>
      <c r="O651" s="4"/>
      <c r="P651" s="4"/>
      <c r="Q651" s="4"/>
    </row>
    <row r="652" spans="1:17" ht="16.5" customHeight="1">
      <c r="A652" s="4"/>
      <c r="B652" s="4"/>
      <c r="C652" s="4"/>
      <c r="D652" s="4"/>
      <c r="E652" s="4"/>
      <c r="F652" s="4"/>
      <c r="G652" s="4"/>
      <c r="H652" s="4"/>
      <c r="J652" s="4"/>
      <c r="K652" s="4"/>
      <c r="L652" s="4"/>
      <c r="N652" s="4"/>
      <c r="O652" s="4"/>
      <c r="P652" s="4"/>
      <c r="Q652" s="4"/>
    </row>
    <row r="653" spans="1:17" ht="16.5" customHeight="1">
      <c r="A653" s="4"/>
      <c r="B653" s="4"/>
      <c r="C653" s="4"/>
      <c r="D653" s="4"/>
      <c r="E653" s="4"/>
      <c r="F653" s="4"/>
      <c r="G653" s="4"/>
      <c r="H653" s="4"/>
      <c r="J653" s="4"/>
      <c r="K653" s="4"/>
      <c r="L653" s="4"/>
      <c r="N653" s="4"/>
      <c r="O653" s="4"/>
      <c r="P653" s="4"/>
      <c r="Q653" s="4"/>
    </row>
    <row r="654" spans="1:17" ht="16.5" customHeight="1">
      <c r="A654" s="4"/>
      <c r="B654" s="4"/>
      <c r="C654" s="4"/>
      <c r="D654" s="4"/>
      <c r="E654" s="4"/>
      <c r="F654" s="4"/>
      <c r="G654" s="4"/>
      <c r="H654" s="4"/>
      <c r="J654" s="4"/>
      <c r="K654" s="4"/>
      <c r="L654" s="4"/>
      <c r="N654" s="4"/>
      <c r="O654" s="4"/>
      <c r="P654" s="4"/>
      <c r="Q654" s="4"/>
    </row>
    <row r="655" spans="1:17" ht="16.5" customHeight="1">
      <c r="A655" s="4"/>
      <c r="B655" s="4"/>
      <c r="C655" s="4"/>
      <c r="D655" s="4"/>
      <c r="E655" s="4"/>
      <c r="F655" s="4"/>
      <c r="G655" s="4"/>
      <c r="H655" s="4"/>
      <c r="J655" s="4"/>
      <c r="K655" s="4"/>
      <c r="L655" s="4"/>
      <c r="N655" s="4"/>
      <c r="O655" s="4"/>
      <c r="P655" s="4"/>
      <c r="Q655" s="4"/>
    </row>
    <row r="656" spans="1:17" ht="16.5" customHeight="1">
      <c r="A656" s="4"/>
      <c r="B656" s="4"/>
      <c r="C656" s="4"/>
      <c r="D656" s="4"/>
      <c r="E656" s="4"/>
      <c r="F656" s="4"/>
      <c r="G656" s="4"/>
      <c r="H656" s="4"/>
      <c r="J656" s="4"/>
      <c r="K656" s="4"/>
      <c r="L656" s="4"/>
      <c r="N656" s="4"/>
      <c r="O656" s="4"/>
      <c r="P656" s="4"/>
      <c r="Q656" s="4"/>
    </row>
    <row r="657" spans="1:17" ht="16.5" customHeight="1">
      <c r="A657" s="4"/>
      <c r="B657" s="4"/>
      <c r="C657" s="4"/>
      <c r="D657" s="4"/>
      <c r="E657" s="4"/>
      <c r="F657" s="4"/>
      <c r="G657" s="4"/>
      <c r="H657" s="4"/>
      <c r="J657" s="4"/>
      <c r="K657" s="4"/>
      <c r="L657" s="4"/>
      <c r="N657" s="4"/>
      <c r="O657" s="4"/>
      <c r="P657" s="4"/>
      <c r="Q657" s="4"/>
    </row>
    <row r="658" spans="1:17" ht="16.5" customHeight="1">
      <c r="A658" s="4"/>
      <c r="B658" s="4"/>
      <c r="C658" s="4"/>
      <c r="D658" s="4"/>
      <c r="E658" s="4"/>
      <c r="F658" s="4"/>
      <c r="G658" s="4"/>
      <c r="H658" s="4"/>
      <c r="J658" s="4"/>
      <c r="K658" s="4"/>
      <c r="L658" s="4"/>
      <c r="N658" s="4"/>
      <c r="O658" s="4"/>
      <c r="P658" s="4"/>
      <c r="Q658" s="4"/>
    </row>
    <row r="659" spans="1:17" ht="16.5" customHeight="1">
      <c r="A659" s="4"/>
      <c r="B659" s="4"/>
      <c r="C659" s="4"/>
      <c r="D659" s="4"/>
      <c r="E659" s="4"/>
      <c r="F659" s="4"/>
      <c r="G659" s="4"/>
      <c r="H659" s="4"/>
      <c r="J659" s="4"/>
      <c r="K659" s="4"/>
      <c r="L659" s="4"/>
      <c r="N659" s="4"/>
      <c r="O659" s="4"/>
      <c r="P659" s="4"/>
      <c r="Q659" s="4"/>
    </row>
    <row r="660" spans="1:17" ht="16.5" customHeight="1">
      <c r="A660" s="4"/>
      <c r="B660" s="4"/>
      <c r="C660" s="4"/>
      <c r="D660" s="4"/>
      <c r="E660" s="4"/>
      <c r="F660" s="4"/>
      <c r="G660" s="4"/>
      <c r="H660" s="4"/>
      <c r="J660" s="4"/>
      <c r="K660" s="4"/>
      <c r="L660" s="4"/>
      <c r="N660" s="4"/>
      <c r="O660" s="4"/>
      <c r="P660" s="4"/>
      <c r="Q660" s="4"/>
    </row>
    <row r="661" spans="1:17" ht="16.5" customHeight="1">
      <c r="A661" s="4"/>
      <c r="B661" s="4"/>
      <c r="C661" s="4"/>
      <c r="D661" s="4"/>
      <c r="E661" s="4"/>
      <c r="F661" s="4"/>
      <c r="G661" s="4"/>
      <c r="H661" s="4"/>
      <c r="J661" s="4"/>
      <c r="K661" s="4"/>
      <c r="L661" s="4"/>
      <c r="N661" s="4"/>
      <c r="O661" s="4"/>
      <c r="P661" s="4"/>
      <c r="Q661" s="4"/>
    </row>
    <row r="662" spans="1:17" ht="16.5" customHeight="1">
      <c r="A662" s="4"/>
      <c r="B662" s="4"/>
      <c r="C662" s="4"/>
      <c r="D662" s="4"/>
      <c r="E662" s="4"/>
      <c r="F662" s="4"/>
      <c r="G662" s="4"/>
      <c r="H662" s="4"/>
      <c r="J662" s="4"/>
      <c r="K662" s="4"/>
      <c r="L662" s="4"/>
      <c r="N662" s="4"/>
      <c r="O662" s="4"/>
      <c r="P662" s="4"/>
      <c r="Q662" s="4"/>
    </row>
    <row r="663" spans="1:17" ht="16.5" customHeight="1">
      <c r="A663" s="4"/>
      <c r="B663" s="4"/>
      <c r="C663" s="4"/>
      <c r="D663" s="4"/>
      <c r="E663" s="4"/>
      <c r="F663" s="4"/>
      <c r="G663" s="4"/>
      <c r="H663" s="4"/>
      <c r="J663" s="4"/>
      <c r="K663" s="4"/>
      <c r="L663" s="4"/>
      <c r="N663" s="4"/>
      <c r="O663" s="4"/>
      <c r="P663" s="4"/>
      <c r="Q663" s="4"/>
    </row>
    <row r="664" spans="1:17" ht="16.5" customHeight="1">
      <c r="A664" s="4"/>
      <c r="B664" s="4"/>
      <c r="C664" s="4"/>
      <c r="D664" s="4"/>
      <c r="E664" s="4"/>
      <c r="F664" s="4"/>
      <c r="G664" s="4"/>
      <c r="H664" s="4"/>
      <c r="J664" s="4"/>
      <c r="K664" s="4"/>
      <c r="L664" s="4"/>
      <c r="N664" s="4"/>
      <c r="O664" s="4"/>
      <c r="P664" s="4"/>
      <c r="Q664" s="4"/>
    </row>
    <row r="665" spans="1:17" ht="16.5" customHeight="1">
      <c r="A665" s="4"/>
      <c r="B665" s="4"/>
      <c r="C665" s="4"/>
      <c r="D665" s="4"/>
      <c r="E665" s="4"/>
      <c r="F665" s="4"/>
      <c r="G665" s="4"/>
      <c r="H665" s="4"/>
      <c r="J665" s="4"/>
      <c r="K665" s="4"/>
      <c r="L665" s="4"/>
      <c r="N665" s="4"/>
      <c r="O665" s="4"/>
      <c r="P665" s="4"/>
      <c r="Q665" s="4"/>
    </row>
    <row r="666" spans="1:17" ht="16.5" customHeight="1">
      <c r="A666" s="4"/>
      <c r="B666" s="4"/>
      <c r="C666" s="4"/>
      <c r="D666" s="4"/>
      <c r="E666" s="4"/>
      <c r="F666" s="4"/>
      <c r="G666" s="4"/>
      <c r="H666" s="4"/>
      <c r="J666" s="4"/>
      <c r="K666" s="4"/>
      <c r="L666" s="4"/>
      <c r="N666" s="4"/>
      <c r="O666" s="4"/>
      <c r="P666" s="4"/>
      <c r="Q666" s="4"/>
    </row>
    <row r="667" spans="1:17" ht="16.5" customHeight="1">
      <c r="A667" s="4"/>
      <c r="B667" s="4"/>
      <c r="C667" s="4"/>
      <c r="D667" s="4"/>
      <c r="E667" s="4"/>
      <c r="F667" s="4"/>
      <c r="G667" s="4"/>
      <c r="H667" s="4"/>
      <c r="J667" s="4"/>
      <c r="K667" s="4"/>
      <c r="L667" s="4"/>
      <c r="N667" s="4"/>
      <c r="O667" s="4"/>
      <c r="P667" s="4"/>
      <c r="Q667" s="4"/>
    </row>
    <row r="668" spans="1:17" ht="16.5" customHeight="1">
      <c r="A668" s="4"/>
      <c r="B668" s="4"/>
      <c r="C668" s="4"/>
      <c r="D668" s="4"/>
      <c r="E668" s="4"/>
      <c r="F668" s="4"/>
      <c r="G668" s="4"/>
      <c r="H668" s="4"/>
      <c r="J668" s="4"/>
      <c r="K668" s="4"/>
      <c r="L668" s="4"/>
      <c r="N668" s="4"/>
      <c r="O668" s="4"/>
      <c r="P668" s="4"/>
      <c r="Q668" s="4"/>
    </row>
    <row r="669" spans="1:17" ht="16.5" customHeight="1">
      <c r="A669" s="4"/>
      <c r="B669" s="4"/>
      <c r="C669" s="4"/>
      <c r="D669" s="4"/>
      <c r="E669" s="4"/>
      <c r="F669" s="4"/>
      <c r="G669" s="4"/>
      <c r="H669" s="4"/>
      <c r="J669" s="4"/>
      <c r="K669" s="4"/>
      <c r="L669" s="4"/>
      <c r="N669" s="4"/>
      <c r="O669" s="4"/>
      <c r="P669" s="4"/>
      <c r="Q669" s="4"/>
    </row>
    <row r="670" spans="1:17" ht="16.5" customHeight="1">
      <c r="A670" s="4"/>
      <c r="B670" s="4"/>
      <c r="C670" s="4"/>
      <c r="D670" s="4"/>
      <c r="E670" s="4"/>
      <c r="F670" s="4"/>
      <c r="G670" s="4"/>
      <c r="H670" s="4"/>
      <c r="J670" s="4"/>
      <c r="K670" s="4"/>
      <c r="L670" s="4"/>
      <c r="N670" s="4"/>
      <c r="O670" s="4"/>
      <c r="P670" s="4"/>
      <c r="Q670" s="4"/>
    </row>
    <row r="671" spans="1:17" ht="16.5" customHeight="1">
      <c r="A671" s="4"/>
      <c r="B671" s="4"/>
      <c r="C671" s="4"/>
      <c r="D671" s="4"/>
      <c r="E671" s="4"/>
      <c r="F671" s="4"/>
      <c r="G671" s="4"/>
      <c r="H671" s="4"/>
      <c r="J671" s="4"/>
      <c r="K671" s="4"/>
      <c r="L671" s="4"/>
      <c r="N671" s="4"/>
      <c r="O671" s="4"/>
      <c r="P671" s="4"/>
      <c r="Q671" s="4"/>
    </row>
    <row r="672" spans="1:17" ht="16.5" customHeight="1">
      <c r="A672" s="4"/>
      <c r="B672" s="4"/>
      <c r="C672" s="4"/>
      <c r="D672" s="4"/>
      <c r="E672" s="4"/>
      <c r="F672" s="4"/>
      <c r="G672" s="4"/>
      <c r="H672" s="4"/>
      <c r="J672" s="4"/>
      <c r="K672" s="4"/>
      <c r="L672" s="4"/>
      <c r="N672" s="4"/>
      <c r="O672" s="4"/>
      <c r="P672" s="4"/>
      <c r="Q672" s="4"/>
    </row>
    <row r="673" spans="1:17" ht="16.5" customHeight="1">
      <c r="A673" s="4"/>
      <c r="B673" s="4"/>
      <c r="C673" s="4"/>
      <c r="D673" s="4"/>
      <c r="E673" s="4"/>
      <c r="F673" s="4"/>
      <c r="G673" s="4"/>
      <c r="H673" s="4"/>
      <c r="J673" s="4"/>
      <c r="K673" s="4"/>
      <c r="L673" s="4"/>
      <c r="N673" s="4"/>
      <c r="O673" s="4"/>
      <c r="P673" s="4"/>
      <c r="Q673" s="4"/>
    </row>
    <row r="674" spans="1:17" ht="16.5" customHeight="1">
      <c r="A674" s="4"/>
      <c r="B674" s="4"/>
      <c r="C674" s="4"/>
      <c r="D674" s="4"/>
      <c r="E674" s="4"/>
      <c r="F674" s="4"/>
      <c r="G674" s="4"/>
      <c r="H674" s="4"/>
      <c r="J674" s="4"/>
      <c r="K674" s="4"/>
      <c r="L674" s="4"/>
      <c r="N674" s="4"/>
      <c r="O674" s="4"/>
      <c r="P674" s="4"/>
      <c r="Q674" s="4"/>
    </row>
    <row r="675" spans="1:17" ht="16.5" customHeight="1">
      <c r="A675" s="4"/>
      <c r="B675" s="4"/>
      <c r="C675" s="4"/>
      <c r="D675" s="4"/>
      <c r="E675" s="4"/>
      <c r="F675" s="4"/>
      <c r="G675" s="4"/>
      <c r="H675" s="4"/>
      <c r="J675" s="4"/>
      <c r="K675" s="4"/>
      <c r="L675" s="4"/>
      <c r="N675" s="4"/>
      <c r="O675" s="4"/>
      <c r="P675" s="4"/>
      <c r="Q675" s="4"/>
    </row>
    <row r="676" spans="1:17" ht="16.5" customHeight="1">
      <c r="A676" s="4"/>
      <c r="B676" s="4"/>
      <c r="C676" s="4"/>
      <c r="D676" s="4"/>
      <c r="E676" s="4"/>
      <c r="F676" s="4"/>
      <c r="G676" s="4"/>
      <c r="H676" s="4"/>
      <c r="J676" s="4"/>
      <c r="K676" s="4"/>
      <c r="L676" s="4"/>
      <c r="N676" s="4"/>
      <c r="O676" s="4"/>
      <c r="P676" s="4"/>
      <c r="Q676" s="4"/>
    </row>
    <row r="677" spans="1:17" ht="16.5" customHeight="1">
      <c r="A677" s="4"/>
      <c r="B677" s="4"/>
      <c r="C677" s="4"/>
      <c r="D677" s="4"/>
      <c r="E677" s="4"/>
      <c r="F677" s="4"/>
      <c r="G677" s="4"/>
      <c r="H677" s="4"/>
      <c r="J677" s="4"/>
      <c r="K677" s="4"/>
      <c r="L677" s="4"/>
      <c r="N677" s="4"/>
      <c r="O677" s="4"/>
      <c r="P677" s="4"/>
      <c r="Q677" s="4"/>
    </row>
    <row r="678" spans="1:17" ht="16.5" customHeight="1">
      <c r="A678" s="4"/>
      <c r="B678" s="4"/>
      <c r="C678" s="4"/>
      <c r="D678" s="4"/>
      <c r="E678" s="4"/>
      <c r="F678" s="4"/>
      <c r="G678" s="4"/>
      <c r="H678" s="4"/>
      <c r="J678" s="4"/>
      <c r="K678" s="4"/>
      <c r="L678" s="4"/>
      <c r="N678" s="4"/>
      <c r="O678" s="4"/>
      <c r="P678" s="4"/>
      <c r="Q678" s="4"/>
    </row>
    <row r="679" spans="1:17" ht="16.5" customHeight="1">
      <c r="A679" s="4"/>
      <c r="B679" s="4"/>
      <c r="C679" s="4"/>
      <c r="D679" s="4"/>
      <c r="E679" s="4"/>
      <c r="F679" s="4"/>
      <c r="G679" s="4"/>
      <c r="H679" s="4"/>
      <c r="J679" s="4"/>
      <c r="K679" s="4"/>
      <c r="L679" s="4"/>
      <c r="N679" s="4"/>
      <c r="O679" s="4"/>
      <c r="P679" s="4"/>
      <c r="Q679" s="4"/>
    </row>
    <row r="680" spans="1:17" ht="16.5" customHeight="1">
      <c r="A680" s="4"/>
      <c r="B680" s="4"/>
      <c r="C680" s="4"/>
      <c r="D680" s="4"/>
      <c r="E680" s="4"/>
      <c r="F680" s="4"/>
      <c r="G680" s="4"/>
      <c r="H680" s="4"/>
      <c r="J680" s="4"/>
      <c r="K680" s="4"/>
      <c r="L680" s="4"/>
      <c r="N680" s="4"/>
      <c r="O680" s="4"/>
      <c r="P680" s="4"/>
      <c r="Q680" s="4"/>
    </row>
    <row r="681" spans="1:17" ht="16.5" customHeight="1">
      <c r="A681" s="4"/>
      <c r="B681" s="4"/>
      <c r="C681" s="4"/>
      <c r="D681" s="4"/>
      <c r="E681" s="4"/>
      <c r="F681" s="4"/>
      <c r="G681" s="4"/>
      <c r="H681" s="4"/>
      <c r="J681" s="4"/>
      <c r="K681" s="4"/>
      <c r="L681" s="4"/>
      <c r="N681" s="4"/>
      <c r="O681" s="4"/>
      <c r="P681" s="4"/>
      <c r="Q681" s="4"/>
    </row>
    <row r="682" spans="1:17" ht="16.5" customHeight="1">
      <c r="A682" s="4"/>
      <c r="B682" s="4"/>
      <c r="C682" s="4"/>
      <c r="D682" s="4"/>
      <c r="E682" s="4"/>
      <c r="F682" s="4"/>
      <c r="G682" s="4"/>
      <c r="H682" s="4"/>
      <c r="J682" s="4"/>
      <c r="K682" s="4"/>
      <c r="L682" s="4"/>
      <c r="N682" s="4"/>
      <c r="O682" s="4"/>
      <c r="P682" s="4"/>
      <c r="Q682" s="4"/>
    </row>
    <row r="683" spans="1:17" ht="16.5" customHeight="1">
      <c r="A683" s="4"/>
      <c r="B683" s="4"/>
      <c r="C683" s="4"/>
      <c r="D683" s="4"/>
      <c r="E683" s="4"/>
      <c r="F683" s="4"/>
      <c r="G683" s="4"/>
      <c r="H683" s="4"/>
      <c r="J683" s="4"/>
      <c r="K683" s="4"/>
      <c r="L683" s="4"/>
      <c r="N683" s="4"/>
      <c r="O683" s="4"/>
      <c r="P683" s="4"/>
      <c r="Q683" s="4"/>
    </row>
    <row r="684" spans="1:17" ht="16.5" customHeight="1">
      <c r="A684" s="4"/>
      <c r="B684" s="4"/>
      <c r="C684" s="4"/>
      <c r="D684" s="4"/>
      <c r="E684" s="4"/>
      <c r="F684" s="4"/>
      <c r="G684" s="4"/>
      <c r="H684" s="4"/>
      <c r="J684" s="4"/>
      <c r="K684" s="4"/>
      <c r="L684" s="4"/>
      <c r="N684" s="4"/>
      <c r="O684" s="4"/>
      <c r="P684" s="4"/>
      <c r="Q684" s="4"/>
    </row>
    <row r="685" spans="1:17" ht="16.5" customHeight="1">
      <c r="A685" s="4"/>
      <c r="B685" s="4"/>
      <c r="C685" s="4"/>
      <c r="D685" s="4"/>
      <c r="E685" s="4"/>
      <c r="F685" s="4"/>
      <c r="G685" s="4"/>
      <c r="H685" s="4"/>
      <c r="J685" s="4"/>
      <c r="K685" s="4"/>
      <c r="L685" s="4"/>
      <c r="N685" s="4"/>
      <c r="O685" s="4"/>
      <c r="P685" s="4"/>
      <c r="Q685" s="4"/>
    </row>
    <row r="686" spans="1:17" ht="16.5" customHeight="1">
      <c r="A686" s="4"/>
      <c r="B686" s="4"/>
      <c r="C686" s="4"/>
      <c r="D686" s="4"/>
      <c r="E686" s="4"/>
      <c r="F686" s="4"/>
      <c r="G686" s="4"/>
      <c r="H686" s="4"/>
      <c r="J686" s="4"/>
      <c r="K686" s="4"/>
      <c r="L686" s="4"/>
      <c r="N686" s="4"/>
      <c r="O686" s="4"/>
      <c r="P686" s="4"/>
      <c r="Q686" s="4"/>
    </row>
    <row r="687" spans="1:17" ht="16.5" customHeight="1">
      <c r="A687" s="4"/>
      <c r="B687" s="4"/>
      <c r="C687" s="4"/>
      <c r="D687" s="4"/>
      <c r="E687" s="4"/>
      <c r="F687" s="4"/>
      <c r="G687" s="4"/>
      <c r="H687" s="4"/>
      <c r="J687" s="4"/>
      <c r="K687" s="4"/>
      <c r="L687" s="4"/>
      <c r="N687" s="4"/>
      <c r="O687" s="4"/>
      <c r="P687" s="4"/>
      <c r="Q687" s="4"/>
    </row>
    <row r="688" spans="1:17" ht="16.5" customHeight="1">
      <c r="A688" s="4"/>
      <c r="B688" s="4"/>
      <c r="C688" s="4"/>
      <c r="D688" s="4"/>
      <c r="E688" s="4"/>
      <c r="F688" s="4"/>
      <c r="G688" s="4"/>
      <c r="H688" s="4"/>
      <c r="J688" s="4"/>
      <c r="K688" s="4"/>
      <c r="L688" s="4"/>
      <c r="N688" s="4"/>
      <c r="O688" s="4"/>
      <c r="P688" s="4"/>
      <c r="Q688" s="4"/>
    </row>
    <row r="689" spans="1:17" ht="16.5" customHeight="1">
      <c r="A689" s="4"/>
      <c r="B689" s="4"/>
      <c r="C689" s="4"/>
      <c r="D689" s="4"/>
      <c r="E689" s="4"/>
      <c r="F689" s="4"/>
      <c r="G689" s="4"/>
      <c r="H689" s="4"/>
      <c r="J689" s="4"/>
      <c r="K689" s="4"/>
      <c r="L689" s="4"/>
      <c r="N689" s="4"/>
      <c r="O689" s="4"/>
      <c r="P689" s="4"/>
      <c r="Q689" s="4"/>
    </row>
    <row r="690" spans="1:17" ht="16.5" customHeight="1">
      <c r="A690" s="4"/>
      <c r="B690" s="4"/>
      <c r="C690" s="4"/>
      <c r="D690" s="4"/>
      <c r="E690" s="4"/>
      <c r="F690" s="4"/>
      <c r="G690" s="4"/>
      <c r="H690" s="4"/>
      <c r="J690" s="4"/>
      <c r="K690" s="4"/>
      <c r="L690" s="4"/>
      <c r="N690" s="4"/>
      <c r="O690" s="4"/>
      <c r="P690" s="4"/>
      <c r="Q690" s="4"/>
    </row>
    <row r="691" spans="1:17" ht="16.5" customHeight="1">
      <c r="A691" s="4"/>
      <c r="B691" s="4"/>
      <c r="C691" s="4"/>
      <c r="D691" s="4"/>
      <c r="E691" s="4"/>
      <c r="F691" s="4"/>
      <c r="G691" s="4"/>
      <c r="H691" s="4"/>
      <c r="J691" s="4"/>
      <c r="K691" s="4"/>
      <c r="L691" s="4"/>
      <c r="N691" s="4"/>
      <c r="O691" s="4"/>
      <c r="P691" s="4"/>
      <c r="Q691" s="4"/>
    </row>
    <row r="692" spans="1:17" ht="16.5" customHeight="1">
      <c r="A692" s="4"/>
      <c r="B692" s="4"/>
      <c r="C692" s="4"/>
      <c r="D692" s="4"/>
      <c r="E692" s="4"/>
      <c r="F692" s="4"/>
      <c r="G692" s="4"/>
      <c r="H692" s="4"/>
      <c r="J692" s="4"/>
      <c r="K692" s="4"/>
      <c r="L692" s="4"/>
      <c r="N692" s="4"/>
      <c r="O692" s="4"/>
      <c r="P692" s="4"/>
      <c r="Q692" s="4"/>
    </row>
    <row r="693" spans="1:17" ht="16.5" customHeight="1">
      <c r="A693" s="4"/>
      <c r="B693" s="4"/>
      <c r="C693" s="4"/>
      <c r="D693" s="4"/>
      <c r="E693" s="4"/>
      <c r="F693" s="4"/>
      <c r="G693" s="4"/>
      <c r="H693" s="4"/>
      <c r="J693" s="4"/>
      <c r="K693" s="4"/>
      <c r="L693" s="4"/>
      <c r="N693" s="4"/>
      <c r="O693" s="4"/>
      <c r="P693" s="4"/>
      <c r="Q693" s="4"/>
    </row>
    <row r="694" spans="1:17" ht="16.5" customHeight="1">
      <c r="A694" s="4"/>
      <c r="B694" s="4"/>
      <c r="C694" s="4"/>
      <c r="D694" s="4"/>
      <c r="E694" s="4"/>
      <c r="F694" s="4"/>
      <c r="G694" s="4"/>
      <c r="H694" s="4"/>
      <c r="J694" s="4"/>
      <c r="K694" s="4"/>
      <c r="L694" s="4"/>
      <c r="N694" s="4"/>
      <c r="O694" s="4"/>
      <c r="P694" s="4"/>
      <c r="Q694" s="4"/>
    </row>
    <row r="695" spans="1:17" ht="16.5" customHeight="1">
      <c r="A695" s="4"/>
      <c r="B695" s="4"/>
      <c r="C695" s="4"/>
      <c r="D695" s="4"/>
      <c r="E695" s="4"/>
      <c r="F695" s="4"/>
      <c r="G695" s="4"/>
      <c r="H695" s="4"/>
      <c r="J695" s="4"/>
      <c r="K695" s="4"/>
      <c r="L695" s="4"/>
      <c r="N695" s="4"/>
      <c r="O695" s="4"/>
      <c r="P695" s="4"/>
      <c r="Q695" s="4"/>
    </row>
    <row r="696" spans="1:17" ht="16.5" customHeight="1">
      <c r="A696" s="4"/>
      <c r="B696" s="4"/>
      <c r="C696" s="4"/>
      <c r="D696" s="4"/>
      <c r="E696" s="4"/>
      <c r="F696" s="4"/>
      <c r="G696" s="4"/>
      <c r="H696" s="4"/>
      <c r="J696" s="4"/>
      <c r="K696" s="4"/>
      <c r="L696" s="4"/>
      <c r="N696" s="4"/>
      <c r="O696" s="4"/>
      <c r="P696" s="4"/>
      <c r="Q696" s="4"/>
    </row>
    <row r="697" spans="1:17" ht="16.5" customHeight="1">
      <c r="A697" s="4"/>
      <c r="B697" s="4"/>
      <c r="C697" s="4"/>
      <c r="D697" s="4"/>
      <c r="E697" s="4"/>
      <c r="F697" s="4"/>
      <c r="G697" s="4"/>
      <c r="H697" s="4"/>
      <c r="J697" s="4"/>
      <c r="K697" s="4"/>
      <c r="L697" s="4"/>
      <c r="N697" s="4"/>
      <c r="O697" s="4"/>
      <c r="P697" s="4"/>
      <c r="Q697" s="4"/>
    </row>
    <row r="698" spans="1:17" ht="16.5" customHeight="1">
      <c r="A698" s="4"/>
      <c r="B698" s="4"/>
      <c r="C698" s="4"/>
      <c r="D698" s="4"/>
      <c r="E698" s="4"/>
      <c r="F698" s="4"/>
      <c r="G698" s="4"/>
      <c r="H698" s="4"/>
      <c r="J698" s="4"/>
      <c r="K698" s="4"/>
      <c r="L698" s="4"/>
      <c r="N698" s="4"/>
      <c r="O698" s="4"/>
      <c r="P698" s="4"/>
      <c r="Q698" s="4"/>
    </row>
    <row r="699" spans="1:17" ht="16.5" customHeight="1">
      <c r="A699" s="4"/>
      <c r="B699" s="4"/>
      <c r="C699" s="4"/>
      <c r="D699" s="4"/>
      <c r="E699" s="4"/>
      <c r="F699" s="4"/>
      <c r="G699" s="4"/>
      <c r="H699" s="4"/>
      <c r="J699" s="4"/>
      <c r="K699" s="4"/>
      <c r="L699" s="4"/>
      <c r="N699" s="4"/>
      <c r="O699" s="4"/>
      <c r="P699" s="4"/>
      <c r="Q699" s="4"/>
    </row>
    <row r="700" spans="1:17" ht="16.5" customHeight="1">
      <c r="A700" s="4"/>
      <c r="B700" s="4"/>
      <c r="C700" s="4"/>
      <c r="D700" s="4"/>
      <c r="E700" s="4"/>
      <c r="F700" s="4"/>
      <c r="G700" s="4"/>
      <c r="H700" s="4"/>
      <c r="J700" s="4"/>
      <c r="K700" s="4"/>
      <c r="L700" s="4"/>
      <c r="N700" s="4"/>
      <c r="O700" s="4"/>
      <c r="P700" s="4"/>
      <c r="Q700" s="4"/>
    </row>
    <row r="701" spans="1:17" ht="16.5" customHeight="1">
      <c r="A701" s="4"/>
      <c r="B701" s="4"/>
      <c r="C701" s="4"/>
      <c r="D701" s="4"/>
      <c r="E701" s="4"/>
      <c r="F701" s="4"/>
      <c r="G701" s="4"/>
      <c r="H701" s="4"/>
      <c r="J701" s="4"/>
      <c r="K701" s="4"/>
      <c r="L701" s="4"/>
      <c r="N701" s="4"/>
      <c r="O701" s="4"/>
      <c r="P701" s="4"/>
      <c r="Q701" s="4"/>
    </row>
    <row r="702" spans="1:17" ht="16.5" customHeight="1">
      <c r="A702" s="4"/>
      <c r="B702" s="4"/>
      <c r="C702" s="4"/>
      <c r="D702" s="4"/>
      <c r="E702" s="4"/>
      <c r="F702" s="4"/>
      <c r="G702" s="4"/>
      <c r="H702" s="4"/>
      <c r="J702" s="4"/>
      <c r="K702" s="4"/>
      <c r="L702" s="4"/>
      <c r="N702" s="4"/>
      <c r="O702" s="4"/>
      <c r="P702" s="4"/>
      <c r="Q702" s="4"/>
    </row>
    <row r="703" spans="1:17" ht="16.5" customHeight="1">
      <c r="A703" s="4"/>
      <c r="B703" s="4"/>
      <c r="C703" s="4"/>
      <c r="D703" s="4"/>
      <c r="E703" s="4"/>
      <c r="F703" s="4"/>
      <c r="G703" s="4"/>
      <c r="H703" s="4"/>
      <c r="J703" s="4"/>
      <c r="K703" s="4"/>
      <c r="L703" s="4"/>
      <c r="N703" s="4"/>
      <c r="O703" s="4"/>
      <c r="P703" s="4"/>
      <c r="Q703" s="4"/>
    </row>
    <row r="704" spans="1:17" ht="16.5" customHeight="1">
      <c r="A704" s="4"/>
      <c r="B704" s="4"/>
      <c r="C704" s="4"/>
      <c r="D704" s="4"/>
      <c r="E704" s="4"/>
      <c r="F704" s="4"/>
      <c r="G704" s="4"/>
      <c r="H704" s="4"/>
      <c r="J704" s="4"/>
      <c r="K704" s="4"/>
      <c r="L704" s="4"/>
      <c r="N704" s="4"/>
      <c r="O704" s="4"/>
      <c r="P704" s="4"/>
      <c r="Q704" s="4"/>
    </row>
    <row r="705" spans="1:17" ht="16.5" customHeight="1">
      <c r="A705" s="4"/>
      <c r="B705" s="4"/>
      <c r="C705" s="4"/>
      <c r="D705" s="4"/>
      <c r="E705" s="4"/>
      <c r="F705" s="4"/>
      <c r="G705" s="4"/>
      <c r="H705" s="4"/>
      <c r="J705" s="4"/>
      <c r="K705" s="4"/>
      <c r="L705" s="4"/>
      <c r="N705" s="4"/>
      <c r="O705" s="4"/>
      <c r="P705" s="4"/>
      <c r="Q705" s="4"/>
    </row>
    <row r="706" spans="1:17" ht="16.5" customHeight="1">
      <c r="A706" s="4"/>
      <c r="B706" s="4"/>
      <c r="C706" s="4"/>
      <c r="D706" s="4"/>
      <c r="E706" s="4"/>
      <c r="F706" s="4"/>
      <c r="G706" s="4"/>
      <c r="H706" s="4"/>
      <c r="J706" s="4"/>
      <c r="K706" s="4"/>
      <c r="L706" s="4"/>
      <c r="N706" s="4"/>
      <c r="O706" s="4"/>
      <c r="P706" s="4"/>
      <c r="Q706" s="4"/>
    </row>
    <row r="707" spans="1:17" ht="16.5" customHeight="1">
      <c r="A707" s="4"/>
      <c r="B707" s="4"/>
      <c r="C707" s="4"/>
      <c r="D707" s="4"/>
      <c r="E707" s="4"/>
      <c r="F707" s="4"/>
      <c r="G707" s="4"/>
      <c r="H707" s="4"/>
      <c r="J707" s="4"/>
      <c r="K707" s="4"/>
      <c r="L707" s="4"/>
      <c r="N707" s="4"/>
      <c r="O707" s="4"/>
      <c r="P707" s="4"/>
      <c r="Q707" s="4"/>
    </row>
    <row r="708" spans="1:17" ht="16.5" customHeight="1">
      <c r="A708" s="4"/>
      <c r="B708" s="4"/>
      <c r="C708" s="4"/>
      <c r="D708" s="4"/>
      <c r="E708" s="4"/>
      <c r="F708" s="4"/>
      <c r="G708" s="4"/>
      <c r="H708" s="4"/>
      <c r="J708" s="4"/>
      <c r="K708" s="4"/>
      <c r="L708" s="4"/>
      <c r="N708" s="4"/>
      <c r="O708" s="4"/>
      <c r="P708" s="4"/>
      <c r="Q708" s="4"/>
    </row>
    <row r="709" spans="1:17" ht="16.5" customHeight="1">
      <c r="A709" s="4"/>
      <c r="B709" s="4"/>
      <c r="C709" s="4"/>
      <c r="D709" s="4"/>
      <c r="E709" s="4"/>
      <c r="F709" s="4"/>
      <c r="G709" s="4"/>
      <c r="H709" s="4"/>
      <c r="J709" s="4"/>
      <c r="K709" s="4"/>
      <c r="L709" s="4"/>
      <c r="N709" s="4"/>
      <c r="O709" s="4"/>
      <c r="P709" s="4"/>
      <c r="Q709" s="4"/>
    </row>
    <row r="710" spans="1:17" ht="16.5" customHeight="1">
      <c r="A710" s="4"/>
      <c r="B710" s="4"/>
      <c r="C710" s="4"/>
      <c r="D710" s="4"/>
      <c r="E710" s="4"/>
      <c r="F710" s="4"/>
      <c r="G710" s="4"/>
      <c r="H710" s="4"/>
      <c r="J710" s="4"/>
      <c r="K710" s="4"/>
      <c r="L710" s="4"/>
      <c r="N710" s="4"/>
      <c r="O710" s="4"/>
      <c r="P710" s="4"/>
      <c r="Q710" s="4"/>
    </row>
    <row r="711" spans="1:17" ht="16.5" customHeight="1">
      <c r="A711" s="4"/>
      <c r="B711" s="4"/>
      <c r="C711" s="4"/>
      <c r="D711" s="4"/>
      <c r="E711" s="4"/>
      <c r="F711" s="4"/>
      <c r="G711" s="4"/>
      <c r="H711" s="4"/>
      <c r="J711" s="4"/>
      <c r="K711" s="4"/>
      <c r="L711" s="4"/>
      <c r="N711" s="4"/>
      <c r="O711" s="4"/>
      <c r="P711" s="4"/>
      <c r="Q711" s="4"/>
    </row>
    <row r="712" spans="1:17" ht="16.5" customHeight="1">
      <c r="A712" s="4"/>
      <c r="B712" s="4"/>
      <c r="C712" s="4"/>
      <c r="D712" s="4"/>
      <c r="E712" s="4"/>
      <c r="F712" s="4"/>
      <c r="G712" s="4"/>
      <c r="H712" s="4"/>
      <c r="J712" s="4"/>
      <c r="K712" s="4"/>
      <c r="L712" s="4"/>
      <c r="N712" s="4"/>
      <c r="O712" s="4"/>
      <c r="P712" s="4"/>
      <c r="Q712" s="4"/>
    </row>
    <row r="713" spans="1:17" ht="16.5" customHeight="1">
      <c r="A713" s="4"/>
      <c r="B713" s="4"/>
      <c r="C713" s="4"/>
      <c r="D713" s="4"/>
      <c r="E713" s="4"/>
      <c r="F713" s="4"/>
      <c r="G713" s="4"/>
      <c r="H713" s="4"/>
      <c r="J713" s="4"/>
      <c r="K713" s="4"/>
      <c r="L713" s="4"/>
      <c r="N713" s="4"/>
      <c r="O713" s="4"/>
      <c r="P713" s="4"/>
      <c r="Q713" s="4"/>
    </row>
    <row r="714" spans="1:17" ht="16.5" customHeight="1">
      <c r="A714" s="4"/>
      <c r="B714" s="4"/>
      <c r="C714" s="4"/>
      <c r="D714" s="4"/>
      <c r="E714" s="4"/>
      <c r="F714" s="4"/>
      <c r="G714" s="4"/>
      <c r="H714" s="4"/>
      <c r="J714" s="4"/>
      <c r="K714" s="4"/>
      <c r="L714" s="4"/>
      <c r="N714" s="4"/>
      <c r="O714" s="4"/>
      <c r="P714" s="4"/>
      <c r="Q714" s="4"/>
    </row>
    <row r="715" spans="1:17" ht="16.5" customHeight="1">
      <c r="A715" s="4"/>
      <c r="B715" s="4"/>
      <c r="C715" s="4"/>
      <c r="D715" s="4"/>
      <c r="E715" s="4"/>
      <c r="F715" s="4"/>
      <c r="G715" s="4"/>
      <c r="H715" s="4"/>
      <c r="J715" s="4"/>
      <c r="K715" s="4"/>
      <c r="L715" s="4"/>
      <c r="N715" s="4"/>
      <c r="O715" s="4"/>
      <c r="P715" s="4"/>
      <c r="Q715" s="4"/>
    </row>
    <row r="716" spans="1:17" ht="16.5" customHeight="1">
      <c r="A716" s="4"/>
      <c r="B716" s="4"/>
      <c r="C716" s="4"/>
      <c r="D716" s="4"/>
      <c r="E716" s="4"/>
      <c r="F716" s="4"/>
      <c r="G716" s="4"/>
      <c r="H716" s="4"/>
      <c r="J716" s="4"/>
      <c r="K716" s="4"/>
      <c r="L716" s="4"/>
      <c r="N716" s="4"/>
      <c r="O716" s="4"/>
      <c r="P716" s="4"/>
      <c r="Q716" s="4"/>
    </row>
    <row r="717" spans="1:17" ht="16.5" customHeight="1">
      <c r="A717" s="4"/>
      <c r="B717" s="4"/>
      <c r="C717" s="4"/>
      <c r="D717" s="4"/>
      <c r="E717" s="4"/>
      <c r="F717" s="4"/>
      <c r="G717" s="4"/>
      <c r="H717" s="4"/>
      <c r="J717" s="4"/>
      <c r="K717" s="4"/>
      <c r="L717" s="4"/>
      <c r="N717" s="4"/>
      <c r="O717" s="4"/>
      <c r="P717" s="4"/>
      <c r="Q717" s="4"/>
    </row>
    <row r="718" spans="1:17" ht="16.5" customHeight="1">
      <c r="A718" s="4"/>
      <c r="B718" s="4"/>
      <c r="C718" s="4"/>
      <c r="D718" s="4"/>
      <c r="E718" s="4"/>
      <c r="F718" s="4"/>
      <c r="G718" s="4"/>
      <c r="H718" s="4"/>
      <c r="J718" s="4"/>
      <c r="K718" s="4"/>
      <c r="L718" s="4"/>
      <c r="N718" s="4"/>
      <c r="O718" s="4"/>
      <c r="P718" s="4"/>
      <c r="Q718" s="4"/>
    </row>
    <row r="719" spans="1:17" ht="16.5" customHeight="1">
      <c r="A719" s="4"/>
      <c r="B719" s="4"/>
      <c r="C719" s="4"/>
      <c r="D719" s="4"/>
      <c r="E719" s="4"/>
      <c r="F719" s="4"/>
      <c r="G719" s="4"/>
      <c r="H719" s="4"/>
      <c r="J719" s="4"/>
      <c r="K719" s="4"/>
      <c r="L719" s="4"/>
      <c r="N719" s="4"/>
      <c r="O719" s="4"/>
      <c r="P719" s="4"/>
      <c r="Q719" s="4"/>
    </row>
    <row r="720" spans="1:17" ht="16.5" customHeight="1">
      <c r="A720" s="4"/>
      <c r="B720" s="4"/>
      <c r="C720" s="4"/>
      <c r="D720" s="4"/>
      <c r="E720" s="4"/>
      <c r="F720" s="4"/>
      <c r="G720" s="4"/>
      <c r="H720" s="4"/>
      <c r="J720" s="4"/>
      <c r="K720" s="4"/>
      <c r="L720" s="4"/>
      <c r="N720" s="4"/>
      <c r="O720" s="4"/>
      <c r="P720" s="4"/>
      <c r="Q720" s="4"/>
    </row>
    <row r="721" spans="1:17" ht="16.5" customHeight="1">
      <c r="A721" s="4"/>
      <c r="B721" s="4"/>
      <c r="C721" s="4"/>
      <c r="D721" s="4"/>
      <c r="E721" s="4"/>
      <c r="F721" s="4"/>
      <c r="G721" s="4"/>
      <c r="H721" s="4"/>
      <c r="J721" s="4"/>
      <c r="K721" s="4"/>
      <c r="L721" s="4"/>
      <c r="N721" s="4"/>
      <c r="O721" s="4"/>
      <c r="P721" s="4"/>
      <c r="Q721" s="4"/>
    </row>
    <row r="722" spans="1:17" ht="16.5" customHeight="1">
      <c r="A722" s="4"/>
      <c r="B722" s="4"/>
      <c r="C722" s="4"/>
      <c r="D722" s="4"/>
      <c r="E722" s="4"/>
      <c r="F722" s="4"/>
      <c r="G722" s="4"/>
      <c r="H722" s="4"/>
      <c r="J722" s="4"/>
      <c r="K722" s="4"/>
      <c r="L722" s="4"/>
      <c r="N722" s="4"/>
      <c r="O722" s="4"/>
      <c r="P722" s="4"/>
      <c r="Q722" s="4"/>
    </row>
    <row r="723" spans="1:17" ht="16.5" customHeight="1">
      <c r="A723" s="4"/>
      <c r="B723" s="4"/>
      <c r="C723" s="4"/>
      <c r="D723" s="4"/>
      <c r="E723" s="4"/>
      <c r="F723" s="4"/>
      <c r="G723" s="4"/>
      <c r="H723" s="4"/>
      <c r="J723" s="4"/>
      <c r="K723" s="4"/>
      <c r="L723" s="4"/>
      <c r="N723" s="4"/>
      <c r="O723" s="4"/>
      <c r="P723" s="4"/>
      <c r="Q723" s="4"/>
    </row>
    <row r="724" spans="1:17" ht="16.5" customHeight="1">
      <c r="A724" s="4"/>
      <c r="B724" s="4"/>
      <c r="C724" s="4"/>
      <c r="D724" s="4"/>
      <c r="E724" s="4"/>
      <c r="F724" s="4"/>
      <c r="G724" s="4"/>
      <c r="H724" s="4"/>
      <c r="J724" s="4"/>
      <c r="K724" s="4"/>
      <c r="L724" s="4"/>
      <c r="N724" s="4"/>
      <c r="O724" s="4"/>
      <c r="P724" s="4"/>
      <c r="Q724" s="4"/>
    </row>
    <row r="725" spans="1:17" ht="16.5" customHeight="1">
      <c r="A725" s="4"/>
      <c r="B725" s="4"/>
      <c r="C725" s="4"/>
      <c r="D725" s="4"/>
      <c r="E725" s="4"/>
      <c r="F725" s="4"/>
      <c r="G725" s="4"/>
      <c r="H725" s="4"/>
      <c r="J725" s="4"/>
      <c r="K725" s="4"/>
      <c r="L725" s="4"/>
      <c r="N725" s="4"/>
      <c r="O725" s="4"/>
      <c r="P725" s="4"/>
      <c r="Q725" s="4"/>
    </row>
    <row r="726" spans="1:17" ht="16.5" customHeight="1">
      <c r="A726" s="4"/>
      <c r="B726" s="4"/>
      <c r="C726" s="4"/>
      <c r="D726" s="4"/>
      <c r="E726" s="4"/>
      <c r="F726" s="4"/>
      <c r="G726" s="4"/>
      <c r="H726" s="4"/>
      <c r="J726" s="4"/>
      <c r="K726" s="4"/>
      <c r="L726" s="4"/>
      <c r="N726" s="4"/>
      <c r="O726" s="4"/>
      <c r="P726" s="4"/>
      <c r="Q726" s="4"/>
    </row>
    <row r="727" spans="1:17" ht="16.5" customHeight="1">
      <c r="A727" s="4"/>
      <c r="B727" s="4"/>
      <c r="C727" s="4"/>
      <c r="D727" s="4"/>
      <c r="E727" s="4"/>
      <c r="F727" s="4"/>
      <c r="G727" s="4"/>
      <c r="H727" s="4"/>
      <c r="J727" s="4"/>
      <c r="K727" s="4"/>
      <c r="L727" s="4"/>
      <c r="N727" s="4"/>
      <c r="O727" s="4"/>
      <c r="P727" s="4"/>
      <c r="Q727" s="4"/>
    </row>
    <row r="728" spans="1:17" ht="16.5" customHeight="1">
      <c r="A728" s="4"/>
      <c r="B728" s="4"/>
      <c r="C728" s="4"/>
      <c r="D728" s="4"/>
      <c r="E728" s="4"/>
      <c r="F728" s="4"/>
      <c r="G728" s="4"/>
      <c r="H728" s="4"/>
      <c r="J728" s="4"/>
      <c r="K728" s="4"/>
      <c r="L728" s="4"/>
      <c r="N728" s="4"/>
      <c r="O728" s="4"/>
      <c r="P728" s="4"/>
      <c r="Q728" s="4"/>
    </row>
    <row r="729" spans="1:17" ht="16.5" customHeight="1">
      <c r="A729" s="4"/>
      <c r="B729" s="4"/>
      <c r="C729" s="4"/>
      <c r="D729" s="4"/>
      <c r="E729" s="4"/>
      <c r="F729" s="4"/>
      <c r="G729" s="4"/>
      <c r="H729" s="4"/>
      <c r="J729" s="4"/>
      <c r="K729" s="4"/>
      <c r="L729" s="4"/>
      <c r="N729" s="4"/>
      <c r="O729" s="4"/>
      <c r="P729" s="4"/>
      <c r="Q729" s="4"/>
    </row>
    <row r="730" spans="1:17" ht="16.5" customHeight="1">
      <c r="A730" s="4"/>
      <c r="B730" s="4"/>
      <c r="C730" s="4"/>
      <c r="D730" s="4"/>
      <c r="E730" s="4"/>
      <c r="F730" s="4"/>
      <c r="G730" s="4"/>
      <c r="H730" s="4"/>
      <c r="J730" s="4"/>
      <c r="K730" s="4"/>
      <c r="L730" s="4"/>
      <c r="N730" s="4"/>
      <c r="O730" s="4"/>
      <c r="P730" s="4"/>
      <c r="Q730" s="4"/>
    </row>
    <row r="731" spans="1:17" ht="16.5" customHeight="1">
      <c r="A731" s="4"/>
      <c r="B731" s="4"/>
      <c r="C731" s="4"/>
      <c r="D731" s="4"/>
      <c r="E731" s="4"/>
      <c r="F731" s="4"/>
      <c r="G731" s="4"/>
      <c r="H731" s="4"/>
      <c r="J731" s="4"/>
      <c r="K731" s="4"/>
      <c r="L731" s="4"/>
      <c r="N731" s="4"/>
      <c r="O731" s="4"/>
      <c r="P731" s="4"/>
      <c r="Q731" s="4"/>
    </row>
    <row r="732" spans="1:17" ht="16.5" customHeight="1">
      <c r="A732" s="4"/>
      <c r="B732" s="4"/>
      <c r="C732" s="4"/>
      <c r="D732" s="4"/>
      <c r="E732" s="4"/>
      <c r="F732" s="4"/>
      <c r="G732" s="4"/>
      <c r="H732" s="4"/>
      <c r="J732" s="4"/>
      <c r="K732" s="4"/>
      <c r="L732" s="4"/>
      <c r="N732" s="4"/>
      <c r="O732" s="4"/>
      <c r="P732" s="4"/>
      <c r="Q732" s="4"/>
    </row>
    <row r="733" spans="1:17" ht="16.5" customHeight="1">
      <c r="A733" s="4"/>
      <c r="B733" s="4"/>
      <c r="C733" s="4"/>
      <c r="D733" s="4"/>
      <c r="E733" s="4"/>
      <c r="F733" s="4"/>
      <c r="G733" s="4"/>
      <c r="H733" s="4"/>
      <c r="J733" s="4"/>
      <c r="K733" s="4"/>
      <c r="L733" s="4"/>
      <c r="N733" s="4"/>
      <c r="O733" s="4"/>
      <c r="P733" s="4"/>
      <c r="Q733" s="4"/>
    </row>
    <row r="734" spans="1:17" ht="16.5" customHeight="1">
      <c r="A734" s="4"/>
      <c r="B734" s="4"/>
      <c r="C734" s="4"/>
      <c r="D734" s="4"/>
      <c r="E734" s="4"/>
      <c r="F734" s="4"/>
      <c r="G734" s="4"/>
      <c r="H734" s="4"/>
      <c r="J734" s="4"/>
      <c r="K734" s="4"/>
      <c r="L734" s="4"/>
      <c r="N734" s="4"/>
      <c r="O734" s="4"/>
      <c r="P734" s="4"/>
      <c r="Q734" s="4"/>
    </row>
    <row r="735" spans="1:17" ht="16.5" customHeight="1">
      <c r="A735" s="4"/>
      <c r="B735" s="4"/>
      <c r="C735" s="4"/>
      <c r="D735" s="4"/>
      <c r="E735" s="4"/>
      <c r="F735" s="4"/>
      <c r="G735" s="4"/>
      <c r="H735" s="4"/>
      <c r="J735" s="4"/>
      <c r="K735" s="4"/>
      <c r="L735" s="4"/>
      <c r="N735" s="4"/>
      <c r="O735" s="4"/>
      <c r="P735" s="4"/>
      <c r="Q735" s="4"/>
    </row>
    <row r="736" spans="1:17" ht="16.5" customHeight="1">
      <c r="A736" s="4"/>
      <c r="B736" s="4"/>
      <c r="C736" s="4"/>
      <c r="D736" s="4"/>
      <c r="E736" s="4"/>
      <c r="F736" s="4"/>
      <c r="G736" s="4"/>
      <c r="H736" s="4"/>
      <c r="J736" s="4"/>
      <c r="K736" s="4"/>
      <c r="L736" s="4"/>
      <c r="N736" s="4"/>
      <c r="O736" s="4"/>
      <c r="P736" s="4"/>
      <c r="Q736" s="4"/>
    </row>
    <row r="737" spans="1:17" ht="16.5" customHeight="1">
      <c r="A737" s="4"/>
      <c r="B737" s="4"/>
      <c r="C737" s="4"/>
      <c r="D737" s="4"/>
      <c r="E737" s="4"/>
      <c r="F737" s="4"/>
      <c r="G737" s="4"/>
      <c r="H737" s="4"/>
      <c r="J737" s="4"/>
      <c r="K737" s="4"/>
      <c r="L737" s="4"/>
      <c r="N737" s="4"/>
      <c r="O737" s="4"/>
      <c r="P737" s="4"/>
      <c r="Q737" s="4"/>
    </row>
    <row r="738" spans="1:17" ht="16.5" customHeight="1">
      <c r="A738" s="4"/>
      <c r="B738" s="4"/>
      <c r="C738" s="4"/>
      <c r="D738" s="4"/>
      <c r="E738" s="4"/>
      <c r="F738" s="4"/>
      <c r="G738" s="4"/>
      <c r="H738" s="4"/>
      <c r="J738" s="4"/>
      <c r="K738" s="4"/>
      <c r="L738" s="4"/>
      <c r="N738" s="4"/>
      <c r="O738" s="4"/>
      <c r="P738" s="4"/>
      <c r="Q738" s="4"/>
    </row>
    <row r="739" spans="1:17" ht="16.5" customHeight="1">
      <c r="A739" s="4"/>
      <c r="B739" s="4"/>
      <c r="C739" s="4"/>
      <c r="D739" s="4"/>
      <c r="E739" s="4"/>
      <c r="F739" s="4"/>
      <c r="G739" s="4"/>
      <c r="H739" s="4"/>
      <c r="J739" s="4"/>
      <c r="K739" s="4"/>
      <c r="L739" s="4"/>
      <c r="N739" s="4"/>
      <c r="O739" s="4"/>
      <c r="P739" s="4"/>
      <c r="Q739" s="4"/>
    </row>
    <row r="740" spans="1:17" ht="16.5" customHeight="1">
      <c r="A740" s="4"/>
      <c r="B740" s="4"/>
      <c r="C740" s="4"/>
      <c r="D740" s="4"/>
      <c r="E740" s="4"/>
      <c r="F740" s="4"/>
      <c r="G740" s="4"/>
      <c r="H740" s="4"/>
      <c r="J740" s="4"/>
      <c r="K740" s="4"/>
      <c r="L740" s="4"/>
      <c r="N740" s="4"/>
      <c r="O740" s="4"/>
      <c r="P740" s="4"/>
      <c r="Q740" s="4"/>
    </row>
    <row r="741" spans="1:17" ht="16.5" customHeight="1">
      <c r="A741" s="4"/>
      <c r="B741" s="4"/>
      <c r="C741" s="4"/>
      <c r="D741" s="4"/>
      <c r="E741" s="4"/>
      <c r="F741" s="4"/>
      <c r="G741" s="4"/>
      <c r="H741" s="4"/>
      <c r="J741" s="4"/>
      <c r="K741" s="4"/>
      <c r="L741" s="4"/>
      <c r="N741" s="4"/>
      <c r="O741" s="4"/>
      <c r="P741" s="4"/>
      <c r="Q741" s="4"/>
    </row>
    <row r="742" spans="1:17" ht="16.5" customHeight="1">
      <c r="A742" s="4"/>
      <c r="B742" s="4"/>
      <c r="C742" s="4"/>
      <c r="D742" s="4"/>
      <c r="E742" s="4"/>
      <c r="F742" s="4"/>
      <c r="G742" s="4"/>
      <c r="H742" s="4"/>
      <c r="J742" s="4"/>
      <c r="K742" s="4"/>
      <c r="L742" s="4"/>
      <c r="N742" s="4"/>
      <c r="O742" s="4"/>
      <c r="P742" s="4"/>
      <c r="Q742" s="4"/>
    </row>
    <row r="743" spans="1:17" ht="16.5" customHeight="1">
      <c r="A743" s="4"/>
      <c r="B743" s="4"/>
      <c r="C743" s="4"/>
      <c r="D743" s="4"/>
      <c r="E743" s="4"/>
      <c r="F743" s="4"/>
      <c r="G743" s="4"/>
      <c r="H743" s="4"/>
      <c r="J743" s="4"/>
      <c r="K743" s="4"/>
      <c r="L743" s="4"/>
      <c r="N743" s="4"/>
      <c r="O743" s="4"/>
      <c r="P743" s="4"/>
      <c r="Q743" s="4"/>
    </row>
    <row r="744" spans="1:17" ht="16.5" customHeight="1">
      <c r="A744" s="4"/>
      <c r="B744" s="4"/>
      <c r="C744" s="4"/>
      <c r="D744" s="4"/>
      <c r="E744" s="4"/>
      <c r="F744" s="4"/>
      <c r="G744" s="4"/>
      <c r="H744" s="4"/>
      <c r="J744" s="4"/>
      <c r="K744" s="4"/>
      <c r="L744" s="4"/>
      <c r="N744" s="4"/>
      <c r="O744" s="4"/>
      <c r="P744" s="4"/>
      <c r="Q744" s="4"/>
    </row>
    <row r="745" spans="1:17" ht="16.5" customHeight="1">
      <c r="A745" s="4"/>
      <c r="B745" s="4"/>
      <c r="C745" s="4"/>
      <c r="D745" s="4"/>
      <c r="E745" s="4"/>
      <c r="F745" s="4"/>
      <c r="G745" s="4"/>
      <c r="H745" s="4"/>
      <c r="J745" s="4"/>
      <c r="K745" s="4"/>
      <c r="L745" s="4"/>
      <c r="N745" s="4"/>
      <c r="O745" s="4"/>
      <c r="P745" s="4"/>
      <c r="Q745" s="4"/>
    </row>
    <row r="746" spans="1:17" ht="16.5" customHeight="1">
      <c r="A746" s="4"/>
      <c r="B746" s="4"/>
      <c r="C746" s="4"/>
      <c r="D746" s="4"/>
      <c r="E746" s="4"/>
      <c r="F746" s="4"/>
      <c r="G746" s="4"/>
      <c r="H746" s="4"/>
      <c r="J746" s="4"/>
      <c r="K746" s="4"/>
      <c r="L746" s="4"/>
      <c r="N746" s="4"/>
      <c r="O746" s="4"/>
      <c r="P746" s="4"/>
      <c r="Q746" s="4"/>
    </row>
    <row r="747" spans="1:17" ht="16.5" customHeight="1">
      <c r="A747" s="4"/>
      <c r="B747" s="4"/>
      <c r="C747" s="4"/>
      <c r="D747" s="4"/>
      <c r="E747" s="4"/>
      <c r="F747" s="4"/>
      <c r="G747" s="4"/>
      <c r="H747" s="4"/>
      <c r="J747" s="4"/>
      <c r="K747" s="4"/>
      <c r="L747" s="4"/>
      <c r="N747" s="4"/>
      <c r="O747" s="4"/>
      <c r="P747" s="4"/>
      <c r="Q747" s="4"/>
    </row>
    <row r="748" spans="1:17" ht="16.5" customHeight="1">
      <c r="A748" s="4"/>
      <c r="B748" s="4"/>
      <c r="C748" s="4"/>
      <c r="D748" s="4"/>
      <c r="E748" s="4"/>
      <c r="F748" s="4"/>
      <c r="G748" s="4"/>
      <c r="H748" s="4"/>
      <c r="J748" s="4"/>
      <c r="K748" s="4"/>
      <c r="L748" s="4"/>
      <c r="N748" s="4"/>
      <c r="O748" s="4"/>
      <c r="P748" s="4"/>
      <c r="Q748" s="4"/>
    </row>
    <row r="749" spans="1:17" ht="16.5" customHeight="1">
      <c r="A749" s="4"/>
      <c r="B749" s="4"/>
      <c r="C749" s="4"/>
      <c r="D749" s="4"/>
      <c r="E749" s="4"/>
      <c r="F749" s="4"/>
      <c r="G749" s="4"/>
      <c r="H749" s="4"/>
      <c r="J749" s="4"/>
      <c r="K749" s="4"/>
      <c r="L749" s="4"/>
      <c r="N749" s="4"/>
      <c r="O749" s="4"/>
      <c r="P749" s="4"/>
      <c r="Q749" s="4"/>
    </row>
    <row r="750" spans="1:17" ht="16.5" customHeight="1">
      <c r="A750" s="4"/>
      <c r="B750" s="4"/>
      <c r="C750" s="4"/>
      <c r="D750" s="4"/>
      <c r="E750" s="4"/>
      <c r="F750" s="4"/>
      <c r="G750" s="4"/>
      <c r="H750" s="4"/>
      <c r="J750" s="4"/>
      <c r="K750" s="4"/>
      <c r="L750" s="4"/>
      <c r="N750" s="4"/>
      <c r="O750" s="4"/>
      <c r="P750" s="4"/>
      <c r="Q750" s="4"/>
    </row>
    <row r="751" spans="1:17" ht="16.5" customHeight="1">
      <c r="A751" s="4"/>
      <c r="B751" s="4"/>
      <c r="C751" s="4"/>
      <c r="D751" s="4"/>
      <c r="E751" s="4"/>
      <c r="F751" s="4"/>
      <c r="G751" s="4"/>
      <c r="H751" s="4"/>
      <c r="J751" s="4"/>
      <c r="K751" s="4"/>
      <c r="L751" s="4"/>
      <c r="N751" s="4"/>
      <c r="O751" s="4"/>
      <c r="P751" s="4"/>
      <c r="Q751" s="4"/>
    </row>
    <row r="752" spans="1:17" ht="16.5" customHeight="1">
      <c r="A752" s="4"/>
      <c r="B752" s="4"/>
      <c r="C752" s="4"/>
      <c r="D752" s="4"/>
      <c r="E752" s="4"/>
      <c r="F752" s="4"/>
      <c r="G752" s="4"/>
      <c r="H752" s="4"/>
      <c r="J752" s="4"/>
      <c r="K752" s="4"/>
      <c r="L752" s="4"/>
      <c r="N752" s="4"/>
      <c r="O752" s="4"/>
      <c r="P752" s="4"/>
      <c r="Q752" s="4"/>
    </row>
    <row r="753" spans="1:17" ht="16.5" customHeight="1">
      <c r="A753" s="4"/>
      <c r="B753" s="4"/>
      <c r="C753" s="4"/>
      <c r="D753" s="4"/>
      <c r="E753" s="4"/>
      <c r="F753" s="4"/>
      <c r="G753" s="4"/>
      <c r="H753" s="4"/>
      <c r="J753" s="4"/>
      <c r="K753" s="4"/>
      <c r="L753" s="4"/>
      <c r="N753" s="4"/>
      <c r="O753" s="4"/>
      <c r="P753" s="4"/>
      <c r="Q753" s="4"/>
    </row>
    <row r="754" spans="1:17" ht="16.5" customHeight="1">
      <c r="A754" s="4"/>
      <c r="B754" s="4"/>
      <c r="C754" s="4"/>
      <c r="D754" s="4"/>
      <c r="E754" s="4"/>
      <c r="F754" s="4"/>
      <c r="G754" s="4"/>
      <c r="H754" s="4"/>
      <c r="J754" s="4"/>
      <c r="K754" s="4"/>
      <c r="L754" s="4"/>
      <c r="N754" s="4"/>
      <c r="O754" s="4"/>
      <c r="P754" s="4"/>
      <c r="Q754" s="4"/>
    </row>
    <row r="755" spans="1:17" ht="16.5" customHeight="1">
      <c r="A755" s="4"/>
      <c r="B755" s="4"/>
      <c r="C755" s="4"/>
      <c r="D755" s="4"/>
      <c r="E755" s="4"/>
      <c r="F755" s="4"/>
      <c r="G755" s="4"/>
      <c r="H755" s="4"/>
      <c r="J755" s="4"/>
      <c r="K755" s="4"/>
      <c r="L755" s="4"/>
      <c r="N755" s="4"/>
      <c r="O755" s="4"/>
      <c r="P755" s="4"/>
      <c r="Q755" s="4"/>
    </row>
    <row r="756" spans="1:17" ht="16.5" customHeight="1">
      <c r="A756" s="4"/>
      <c r="B756" s="4"/>
      <c r="C756" s="4"/>
      <c r="D756" s="4"/>
      <c r="E756" s="4"/>
      <c r="F756" s="4"/>
      <c r="G756" s="4"/>
      <c r="H756" s="4"/>
      <c r="J756" s="4"/>
      <c r="K756" s="4"/>
      <c r="L756" s="4"/>
      <c r="N756" s="4"/>
      <c r="O756" s="4"/>
      <c r="P756" s="4"/>
      <c r="Q756" s="4"/>
    </row>
    <row r="757" spans="1:17" ht="16.5" customHeight="1">
      <c r="A757" s="4"/>
      <c r="B757" s="4"/>
      <c r="C757" s="4"/>
      <c r="D757" s="4"/>
      <c r="E757" s="4"/>
      <c r="F757" s="4"/>
      <c r="G757" s="4"/>
      <c r="H757" s="4"/>
      <c r="J757" s="4"/>
      <c r="K757" s="4"/>
      <c r="L757" s="4"/>
      <c r="N757" s="4"/>
      <c r="O757" s="4"/>
      <c r="P757" s="4"/>
      <c r="Q757" s="4"/>
    </row>
    <row r="758" spans="1:17" ht="16.5" customHeight="1">
      <c r="A758" s="4"/>
      <c r="B758" s="4"/>
      <c r="C758" s="4"/>
      <c r="D758" s="4"/>
      <c r="E758" s="4"/>
      <c r="F758" s="4"/>
      <c r="G758" s="4"/>
      <c r="H758" s="4"/>
      <c r="J758" s="4"/>
      <c r="K758" s="4"/>
      <c r="L758" s="4"/>
      <c r="N758" s="4"/>
      <c r="O758" s="4"/>
      <c r="P758" s="4"/>
      <c r="Q758" s="4"/>
    </row>
    <row r="759" spans="1:17" ht="16.5" customHeight="1">
      <c r="A759" s="4"/>
      <c r="B759" s="4"/>
      <c r="C759" s="4"/>
      <c r="D759" s="4"/>
      <c r="E759" s="4"/>
      <c r="F759" s="4"/>
      <c r="G759" s="4"/>
      <c r="H759" s="4"/>
      <c r="J759" s="4"/>
      <c r="K759" s="4"/>
      <c r="L759" s="4"/>
      <c r="N759" s="4"/>
      <c r="O759" s="4"/>
      <c r="P759" s="4"/>
      <c r="Q759" s="4"/>
    </row>
    <row r="760" spans="1:17" ht="16.5" customHeight="1">
      <c r="A760" s="4"/>
      <c r="B760" s="4"/>
      <c r="C760" s="4"/>
      <c r="D760" s="4"/>
      <c r="E760" s="4"/>
      <c r="F760" s="4"/>
      <c r="G760" s="4"/>
      <c r="H760" s="4"/>
      <c r="J760" s="4"/>
      <c r="K760" s="4"/>
      <c r="L760" s="4"/>
      <c r="N760" s="4"/>
      <c r="O760" s="4"/>
      <c r="P760" s="4"/>
      <c r="Q760" s="4"/>
    </row>
    <row r="761" spans="1:17" ht="16.5" customHeight="1">
      <c r="A761" s="4"/>
      <c r="B761" s="4"/>
      <c r="C761" s="4"/>
      <c r="D761" s="4"/>
      <c r="E761" s="4"/>
      <c r="F761" s="4"/>
      <c r="G761" s="4"/>
      <c r="H761" s="4"/>
      <c r="J761" s="4"/>
      <c r="K761" s="4"/>
      <c r="L761" s="4"/>
      <c r="N761" s="4"/>
      <c r="O761" s="4"/>
      <c r="P761" s="4"/>
      <c r="Q761" s="4"/>
    </row>
    <row r="762" spans="1:17" ht="16.5" customHeight="1">
      <c r="A762" s="4"/>
      <c r="B762" s="4"/>
      <c r="C762" s="4"/>
      <c r="D762" s="4"/>
      <c r="E762" s="4"/>
      <c r="F762" s="4"/>
      <c r="G762" s="4"/>
      <c r="H762" s="4"/>
      <c r="J762" s="4"/>
      <c r="K762" s="4"/>
      <c r="L762" s="4"/>
      <c r="N762" s="4"/>
      <c r="O762" s="4"/>
      <c r="P762" s="4"/>
      <c r="Q762" s="4"/>
    </row>
    <row r="763" spans="1:17" ht="16.5" customHeight="1">
      <c r="A763" s="4"/>
      <c r="B763" s="4"/>
      <c r="C763" s="4"/>
      <c r="D763" s="4"/>
      <c r="E763" s="4"/>
      <c r="F763" s="4"/>
      <c r="G763" s="4"/>
      <c r="H763" s="4"/>
      <c r="J763" s="4"/>
      <c r="K763" s="4"/>
      <c r="L763" s="4"/>
      <c r="N763" s="4"/>
      <c r="O763" s="4"/>
      <c r="P763" s="4"/>
      <c r="Q763" s="4"/>
    </row>
    <row r="764" spans="1:17" ht="16.5" customHeight="1">
      <c r="A764" s="4"/>
      <c r="B764" s="4"/>
      <c r="C764" s="4"/>
      <c r="D764" s="4"/>
      <c r="E764" s="4"/>
      <c r="F764" s="4"/>
      <c r="G764" s="4"/>
      <c r="H764" s="4"/>
      <c r="J764" s="4"/>
      <c r="K764" s="4"/>
      <c r="L764" s="4"/>
      <c r="N764" s="4"/>
      <c r="O764" s="4"/>
      <c r="P764" s="4"/>
      <c r="Q764" s="4"/>
    </row>
    <row r="765" spans="1:17" ht="16.5" customHeight="1">
      <c r="A765" s="4"/>
      <c r="B765" s="4"/>
      <c r="C765" s="4"/>
      <c r="D765" s="4"/>
      <c r="E765" s="4"/>
      <c r="F765" s="4"/>
      <c r="G765" s="4"/>
      <c r="H765" s="4"/>
      <c r="J765" s="4"/>
      <c r="K765" s="4"/>
      <c r="L765" s="4"/>
      <c r="N765" s="4"/>
      <c r="O765" s="4"/>
      <c r="P765" s="4"/>
      <c r="Q765" s="4"/>
    </row>
    <row r="766" spans="1:17" ht="16.5" customHeight="1">
      <c r="A766" s="4"/>
      <c r="B766" s="4"/>
      <c r="C766" s="4"/>
      <c r="D766" s="4"/>
      <c r="E766" s="4"/>
      <c r="F766" s="4"/>
      <c r="G766" s="4"/>
      <c r="H766" s="4"/>
      <c r="J766" s="4"/>
      <c r="K766" s="4"/>
      <c r="L766" s="4"/>
      <c r="N766" s="4"/>
      <c r="O766" s="4"/>
      <c r="P766" s="4"/>
      <c r="Q766" s="4"/>
    </row>
    <row r="767" spans="1:17" ht="16.5" customHeight="1">
      <c r="A767" s="4"/>
      <c r="B767" s="4"/>
      <c r="C767" s="4"/>
      <c r="D767" s="4"/>
      <c r="E767" s="4"/>
      <c r="F767" s="4"/>
      <c r="G767" s="4"/>
      <c r="H767" s="4"/>
      <c r="J767" s="4"/>
      <c r="K767" s="4"/>
      <c r="L767" s="4"/>
      <c r="N767" s="4"/>
      <c r="O767" s="4"/>
      <c r="P767" s="4"/>
      <c r="Q767" s="4"/>
    </row>
    <row r="768" spans="1:17" ht="16.5" customHeight="1">
      <c r="A768" s="4"/>
      <c r="B768" s="4"/>
      <c r="C768" s="4"/>
      <c r="D768" s="4"/>
      <c r="E768" s="4"/>
      <c r="F768" s="4"/>
      <c r="G768" s="4"/>
      <c r="H768" s="4"/>
      <c r="J768" s="4"/>
      <c r="K768" s="4"/>
      <c r="L768" s="4"/>
      <c r="N768" s="4"/>
      <c r="O768" s="4"/>
      <c r="P768" s="4"/>
      <c r="Q768" s="4"/>
    </row>
    <row r="769" spans="1:17" ht="16.5" customHeight="1">
      <c r="A769" s="4"/>
      <c r="B769" s="4"/>
      <c r="C769" s="4"/>
      <c r="D769" s="4"/>
      <c r="E769" s="4"/>
      <c r="F769" s="4"/>
      <c r="G769" s="4"/>
      <c r="H769" s="4"/>
      <c r="J769" s="4"/>
      <c r="K769" s="4"/>
      <c r="L769" s="4"/>
      <c r="N769" s="4"/>
      <c r="O769" s="4"/>
      <c r="P769" s="4"/>
      <c r="Q769" s="4"/>
    </row>
    <row r="770" spans="1:17" ht="16.5" customHeight="1">
      <c r="A770" s="4"/>
      <c r="B770" s="4"/>
      <c r="C770" s="4"/>
      <c r="D770" s="4"/>
      <c r="E770" s="4"/>
      <c r="F770" s="4"/>
      <c r="G770" s="4"/>
      <c r="H770" s="4"/>
      <c r="J770" s="4"/>
      <c r="K770" s="4"/>
      <c r="L770" s="4"/>
      <c r="N770" s="4"/>
      <c r="O770" s="4"/>
      <c r="P770" s="4"/>
      <c r="Q770" s="4"/>
    </row>
    <row r="771" spans="1:17" ht="16.5" customHeight="1">
      <c r="A771" s="4"/>
      <c r="B771" s="4"/>
      <c r="C771" s="4"/>
      <c r="D771" s="4"/>
      <c r="E771" s="4"/>
      <c r="F771" s="4"/>
      <c r="G771" s="4"/>
      <c r="H771" s="4"/>
      <c r="J771" s="4"/>
      <c r="K771" s="4"/>
      <c r="L771" s="4"/>
      <c r="N771" s="4"/>
      <c r="O771" s="4"/>
      <c r="P771" s="4"/>
      <c r="Q771" s="4"/>
    </row>
    <row r="772" spans="1:17" ht="16.5" customHeight="1">
      <c r="A772" s="4"/>
      <c r="B772" s="4"/>
      <c r="C772" s="4"/>
      <c r="D772" s="4"/>
      <c r="E772" s="4"/>
      <c r="F772" s="4"/>
      <c r="G772" s="4"/>
      <c r="H772" s="4"/>
      <c r="J772" s="4"/>
      <c r="K772" s="4"/>
      <c r="L772" s="4"/>
      <c r="N772" s="4"/>
      <c r="O772" s="4"/>
      <c r="P772" s="4"/>
      <c r="Q772" s="4"/>
    </row>
    <row r="773" spans="1:17" ht="16.5" customHeight="1">
      <c r="A773" s="4"/>
      <c r="B773" s="4"/>
      <c r="C773" s="4"/>
      <c r="D773" s="4"/>
      <c r="E773" s="4"/>
      <c r="F773" s="4"/>
      <c r="G773" s="4"/>
      <c r="H773" s="4"/>
      <c r="J773" s="4"/>
      <c r="K773" s="4"/>
      <c r="L773" s="4"/>
      <c r="N773" s="4"/>
      <c r="O773" s="4"/>
      <c r="P773" s="4"/>
      <c r="Q773" s="4"/>
    </row>
    <row r="774" spans="1:17" ht="16.5" customHeight="1">
      <c r="A774" s="4"/>
      <c r="B774" s="4"/>
      <c r="C774" s="4"/>
      <c r="D774" s="4"/>
      <c r="E774" s="4"/>
      <c r="F774" s="4"/>
      <c r="G774" s="4"/>
      <c r="H774" s="4"/>
      <c r="J774" s="4"/>
      <c r="K774" s="4"/>
      <c r="L774" s="4"/>
      <c r="N774" s="4"/>
      <c r="O774" s="4"/>
      <c r="P774" s="4"/>
      <c r="Q774" s="4"/>
    </row>
    <row r="775" spans="1:17" ht="16.5" customHeight="1">
      <c r="A775" s="4"/>
      <c r="B775" s="4"/>
      <c r="C775" s="4"/>
      <c r="D775" s="4"/>
      <c r="E775" s="4"/>
      <c r="F775" s="4"/>
      <c r="G775" s="4"/>
      <c r="H775" s="4"/>
      <c r="J775" s="4"/>
      <c r="K775" s="4"/>
      <c r="L775" s="4"/>
      <c r="N775" s="4"/>
      <c r="O775" s="4"/>
      <c r="P775" s="4"/>
      <c r="Q775" s="4"/>
    </row>
    <row r="776" spans="1:17" ht="16.5" customHeight="1">
      <c r="A776" s="4"/>
      <c r="B776" s="4"/>
      <c r="C776" s="4"/>
      <c r="D776" s="4"/>
      <c r="E776" s="4"/>
      <c r="F776" s="4"/>
      <c r="G776" s="4"/>
      <c r="H776" s="4"/>
      <c r="J776" s="4"/>
      <c r="K776" s="4"/>
      <c r="L776" s="4"/>
      <c r="N776" s="4"/>
      <c r="O776" s="4"/>
      <c r="P776" s="4"/>
      <c r="Q776" s="4"/>
    </row>
    <row r="777" spans="1:17" ht="16.5" customHeight="1">
      <c r="A777" s="4"/>
      <c r="B777" s="4"/>
      <c r="C777" s="4"/>
      <c r="D777" s="4"/>
      <c r="E777" s="4"/>
      <c r="F777" s="4"/>
      <c r="G777" s="4"/>
      <c r="H777" s="4"/>
      <c r="J777" s="4"/>
      <c r="K777" s="4"/>
      <c r="L777" s="4"/>
      <c r="N777" s="4"/>
      <c r="O777" s="4"/>
      <c r="P777" s="4"/>
      <c r="Q777" s="4"/>
    </row>
    <row r="778" spans="1:17" ht="16.5" customHeight="1">
      <c r="A778" s="4"/>
      <c r="B778" s="4"/>
      <c r="C778" s="4"/>
      <c r="D778" s="4"/>
      <c r="E778" s="4"/>
      <c r="F778" s="4"/>
      <c r="G778" s="4"/>
      <c r="H778" s="4"/>
      <c r="J778" s="4"/>
      <c r="K778" s="4"/>
      <c r="L778" s="4"/>
      <c r="N778" s="4"/>
      <c r="O778" s="4"/>
      <c r="P778" s="4"/>
      <c r="Q778" s="4"/>
    </row>
    <row r="779" spans="1:17" ht="16.5" customHeight="1">
      <c r="A779" s="4"/>
      <c r="B779" s="4"/>
      <c r="C779" s="4"/>
      <c r="D779" s="4"/>
      <c r="E779" s="4"/>
      <c r="F779" s="4"/>
      <c r="G779" s="4"/>
      <c r="H779" s="4"/>
      <c r="J779" s="4"/>
      <c r="K779" s="4"/>
      <c r="L779" s="4"/>
      <c r="N779" s="4"/>
      <c r="O779" s="4"/>
      <c r="P779" s="4"/>
      <c r="Q779" s="4"/>
    </row>
    <row r="780" spans="1:17" ht="16.5" customHeight="1">
      <c r="A780" s="4"/>
      <c r="B780" s="4"/>
      <c r="C780" s="4"/>
      <c r="D780" s="4"/>
      <c r="E780" s="4"/>
      <c r="F780" s="4"/>
      <c r="G780" s="4"/>
      <c r="H780" s="4"/>
      <c r="J780" s="4"/>
      <c r="K780" s="4"/>
      <c r="L780" s="4"/>
      <c r="N780" s="4"/>
      <c r="O780" s="4"/>
      <c r="P780" s="4"/>
      <c r="Q780" s="4"/>
    </row>
    <row r="781" spans="1:17" ht="16.5" customHeight="1">
      <c r="A781" s="4"/>
      <c r="B781" s="4"/>
      <c r="C781" s="4"/>
      <c r="D781" s="4"/>
      <c r="E781" s="4"/>
      <c r="F781" s="4"/>
      <c r="G781" s="4"/>
      <c r="H781" s="4"/>
      <c r="J781" s="4"/>
      <c r="K781" s="4"/>
      <c r="L781" s="4"/>
      <c r="N781" s="4"/>
      <c r="O781" s="4"/>
      <c r="P781" s="4"/>
      <c r="Q781" s="4"/>
    </row>
    <row r="782" spans="1:17" ht="16.5" customHeight="1">
      <c r="A782" s="4"/>
      <c r="B782" s="4"/>
      <c r="C782" s="4"/>
      <c r="D782" s="4"/>
      <c r="E782" s="4"/>
      <c r="F782" s="4"/>
      <c r="G782" s="4"/>
      <c r="H782" s="4"/>
      <c r="J782" s="4"/>
      <c r="K782" s="4"/>
      <c r="L782" s="4"/>
      <c r="N782" s="4"/>
      <c r="O782" s="4"/>
      <c r="P782" s="4"/>
      <c r="Q782" s="4"/>
    </row>
    <row r="783" spans="1:17" ht="16.5" customHeight="1">
      <c r="A783" s="4"/>
      <c r="B783" s="4"/>
      <c r="C783" s="4"/>
      <c r="D783" s="4"/>
      <c r="E783" s="4"/>
      <c r="F783" s="4"/>
      <c r="G783" s="4"/>
      <c r="H783" s="4"/>
      <c r="J783" s="4"/>
      <c r="K783" s="4"/>
      <c r="L783" s="4"/>
      <c r="N783" s="4"/>
      <c r="O783" s="4"/>
      <c r="P783" s="4"/>
      <c r="Q783" s="4"/>
    </row>
    <row r="784" spans="1:17" ht="16.5" customHeight="1">
      <c r="A784" s="4"/>
      <c r="B784" s="4"/>
      <c r="C784" s="4"/>
      <c r="D784" s="4"/>
      <c r="E784" s="4"/>
      <c r="F784" s="4"/>
      <c r="G784" s="4"/>
      <c r="H784" s="4"/>
      <c r="J784" s="4"/>
      <c r="K784" s="4"/>
      <c r="L784" s="4"/>
      <c r="N784" s="4"/>
      <c r="O784" s="4"/>
      <c r="P784" s="4"/>
      <c r="Q784" s="4"/>
    </row>
    <row r="785" spans="1:17" ht="16.5" customHeight="1">
      <c r="A785" s="4"/>
      <c r="B785" s="4"/>
      <c r="C785" s="4"/>
      <c r="D785" s="4"/>
      <c r="E785" s="4"/>
      <c r="F785" s="4"/>
      <c r="G785" s="4"/>
      <c r="H785" s="4"/>
      <c r="J785" s="4"/>
      <c r="K785" s="4"/>
      <c r="L785" s="4"/>
      <c r="N785" s="4"/>
      <c r="O785" s="4"/>
      <c r="P785" s="4"/>
      <c r="Q785" s="4"/>
    </row>
    <row r="786" spans="1:17" ht="16.5" customHeight="1">
      <c r="A786" s="4"/>
      <c r="B786" s="4"/>
      <c r="C786" s="4"/>
      <c r="D786" s="4"/>
      <c r="E786" s="4"/>
      <c r="F786" s="4"/>
      <c r="G786" s="4"/>
      <c r="H786" s="4"/>
      <c r="J786" s="4"/>
      <c r="K786" s="4"/>
      <c r="L786" s="4"/>
      <c r="N786" s="4"/>
      <c r="O786" s="4"/>
      <c r="P786" s="4"/>
      <c r="Q786" s="4"/>
    </row>
    <row r="787" spans="1:17" ht="16.5" customHeight="1">
      <c r="A787" s="4"/>
      <c r="B787" s="4"/>
      <c r="C787" s="4"/>
      <c r="D787" s="4"/>
      <c r="E787" s="4"/>
      <c r="F787" s="4"/>
      <c r="G787" s="4"/>
      <c r="H787" s="4"/>
      <c r="J787" s="4"/>
      <c r="K787" s="4"/>
      <c r="L787" s="4"/>
      <c r="N787" s="4"/>
      <c r="O787" s="4"/>
      <c r="P787" s="4"/>
      <c r="Q787" s="4"/>
    </row>
    <row r="788" spans="1:17" ht="16.5" customHeight="1">
      <c r="A788" s="4"/>
      <c r="B788" s="4"/>
      <c r="C788" s="4"/>
      <c r="D788" s="4"/>
      <c r="E788" s="4"/>
      <c r="F788" s="4"/>
      <c r="G788" s="4"/>
      <c r="H788" s="4"/>
      <c r="J788" s="4"/>
      <c r="K788" s="4"/>
      <c r="L788" s="4"/>
      <c r="N788" s="4"/>
      <c r="O788" s="4"/>
      <c r="P788" s="4"/>
      <c r="Q788" s="4"/>
    </row>
    <row r="789" spans="1:17" ht="16.5" customHeight="1">
      <c r="A789" s="4"/>
      <c r="B789" s="4"/>
      <c r="C789" s="4"/>
      <c r="D789" s="4"/>
      <c r="E789" s="4"/>
      <c r="F789" s="4"/>
      <c r="G789" s="4"/>
      <c r="H789" s="4"/>
      <c r="J789" s="4"/>
      <c r="K789" s="4"/>
      <c r="L789" s="4"/>
      <c r="N789" s="4"/>
      <c r="O789" s="4"/>
      <c r="P789" s="4"/>
      <c r="Q789" s="4"/>
    </row>
    <row r="790" spans="1:17" ht="16.5" customHeight="1">
      <c r="A790" s="4"/>
      <c r="B790" s="4"/>
      <c r="C790" s="4"/>
      <c r="D790" s="4"/>
      <c r="E790" s="4"/>
      <c r="F790" s="4"/>
      <c r="G790" s="4"/>
      <c r="H790" s="4"/>
      <c r="J790" s="4"/>
      <c r="K790" s="4"/>
      <c r="L790" s="4"/>
      <c r="N790" s="4"/>
      <c r="O790" s="4"/>
      <c r="P790" s="4"/>
      <c r="Q790" s="4"/>
    </row>
    <row r="791" spans="1:17" ht="16.5" customHeight="1">
      <c r="A791" s="4"/>
      <c r="B791" s="4"/>
      <c r="C791" s="4"/>
      <c r="D791" s="4"/>
      <c r="E791" s="4"/>
      <c r="F791" s="4"/>
      <c r="G791" s="4"/>
      <c r="H791" s="4"/>
      <c r="J791" s="4"/>
      <c r="K791" s="4"/>
      <c r="L791" s="4"/>
      <c r="N791" s="4"/>
      <c r="O791" s="4"/>
      <c r="P791" s="4"/>
      <c r="Q791" s="4"/>
    </row>
    <row r="792" spans="1:17" ht="16.5" customHeight="1">
      <c r="A792" s="4"/>
      <c r="B792" s="4"/>
      <c r="C792" s="4"/>
      <c r="D792" s="4"/>
      <c r="E792" s="4"/>
      <c r="F792" s="4"/>
      <c r="G792" s="4"/>
      <c r="H792" s="4"/>
      <c r="J792" s="4"/>
      <c r="K792" s="4"/>
      <c r="L792" s="4"/>
      <c r="N792" s="4"/>
      <c r="O792" s="4"/>
      <c r="P792" s="4"/>
      <c r="Q792" s="4"/>
    </row>
    <row r="793" spans="1:17" ht="16.5" customHeight="1">
      <c r="A793" s="4"/>
      <c r="B793" s="4"/>
      <c r="C793" s="4"/>
      <c r="D793" s="4"/>
      <c r="E793" s="4"/>
      <c r="F793" s="4"/>
      <c r="G793" s="4"/>
      <c r="H793" s="4"/>
      <c r="J793" s="4"/>
      <c r="K793" s="4"/>
      <c r="L793" s="4"/>
      <c r="N793" s="4"/>
      <c r="O793" s="4"/>
      <c r="P793" s="4"/>
      <c r="Q793" s="4"/>
    </row>
    <row r="794" spans="1:17" ht="16.5" customHeight="1">
      <c r="A794" s="4"/>
      <c r="B794" s="4"/>
      <c r="C794" s="4"/>
      <c r="D794" s="4"/>
      <c r="E794" s="4"/>
      <c r="F794" s="4"/>
      <c r="G794" s="4"/>
      <c r="H794" s="4"/>
      <c r="J794" s="4"/>
      <c r="K794" s="4"/>
      <c r="L794" s="4"/>
      <c r="N794" s="4"/>
      <c r="O794" s="4"/>
      <c r="P794" s="4"/>
      <c r="Q794" s="4"/>
    </row>
    <row r="795" spans="1:17" ht="16.5" customHeight="1">
      <c r="A795" s="4"/>
      <c r="B795" s="4"/>
      <c r="C795" s="4"/>
      <c r="D795" s="4"/>
      <c r="E795" s="4"/>
      <c r="F795" s="4"/>
      <c r="G795" s="4"/>
      <c r="H795" s="4"/>
      <c r="J795" s="4"/>
      <c r="K795" s="4"/>
      <c r="L795" s="4"/>
      <c r="N795" s="4"/>
      <c r="O795" s="4"/>
      <c r="P795" s="4"/>
      <c r="Q795" s="4"/>
    </row>
    <row r="796" spans="1:17" ht="16.5" customHeight="1">
      <c r="A796" s="4"/>
      <c r="B796" s="4"/>
      <c r="C796" s="4"/>
      <c r="D796" s="4"/>
      <c r="E796" s="4"/>
      <c r="F796" s="4"/>
      <c r="G796" s="4"/>
      <c r="H796" s="4"/>
      <c r="J796" s="4"/>
      <c r="K796" s="4"/>
      <c r="L796" s="4"/>
      <c r="N796" s="4"/>
      <c r="O796" s="4"/>
      <c r="P796" s="4"/>
      <c r="Q796" s="4"/>
    </row>
    <row r="797" spans="1:17" ht="16.5" customHeight="1">
      <c r="A797" s="4"/>
      <c r="B797" s="4"/>
      <c r="C797" s="4"/>
      <c r="D797" s="4"/>
      <c r="E797" s="4"/>
      <c r="F797" s="4"/>
      <c r="G797" s="4"/>
      <c r="H797" s="4"/>
      <c r="J797" s="4"/>
      <c r="K797" s="4"/>
      <c r="L797" s="4"/>
      <c r="N797" s="4"/>
      <c r="O797" s="4"/>
      <c r="P797" s="4"/>
      <c r="Q797" s="4"/>
    </row>
    <row r="798" spans="1:17" ht="16.5" customHeight="1">
      <c r="A798" s="4"/>
      <c r="B798" s="4"/>
      <c r="C798" s="4"/>
      <c r="D798" s="4"/>
      <c r="E798" s="4"/>
      <c r="F798" s="4"/>
      <c r="G798" s="4"/>
      <c r="H798" s="4"/>
      <c r="J798" s="4"/>
      <c r="K798" s="4"/>
      <c r="L798" s="4"/>
      <c r="N798" s="4"/>
      <c r="O798" s="4"/>
      <c r="P798" s="4"/>
      <c r="Q798" s="4"/>
    </row>
    <row r="799" spans="1:17" ht="16.5" customHeight="1">
      <c r="A799" s="4"/>
      <c r="B799" s="4"/>
      <c r="C799" s="4"/>
      <c r="D799" s="4"/>
      <c r="E799" s="4"/>
      <c r="F799" s="4"/>
      <c r="G799" s="4"/>
      <c r="H799" s="4"/>
      <c r="J799" s="4"/>
      <c r="K799" s="4"/>
      <c r="L799" s="4"/>
      <c r="N799" s="4"/>
      <c r="O799" s="4"/>
      <c r="P799" s="4"/>
      <c r="Q799" s="4"/>
    </row>
    <row r="800" spans="1:17" ht="16.5" customHeight="1">
      <c r="A800" s="4"/>
      <c r="B800" s="4"/>
      <c r="C800" s="4"/>
      <c r="D800" s="4"/>
      <c r="E800" s="4"/>
      <c r="F800" s="4"/>
      <c r="G800" s="4"/>
      <c r="H800" s="4"/>
      <c r="J800" s="4"/>
      <c r="K800" s="4"/>
      <c r="L800" s="4"/>
      <c r="N800" s="4"/>
      <c r="O800" s="4"/>
      <c r="P800" s="4"/>
      <c r="Q800" s="4"/>
    </row>
    <row r="801" spans="1:17" ht="16.5" customHeight="1">
      <c r="A801" s="4"/>
      <c r="B801" s="4"/>
      <c r="C801" s="4"/>
      <c r="D801" s="4"/>
      <c r="E801" s="4"/>
      <c r="F801" s="4"/>
      <c r="G801" s="4"/>
      <c r="H801" s="4"/>
      <c r="J801" s="4"/>
      <c r="K801" s="4"/>
      <c r="L801" s="4"/>
      <c r="N801" s="4"/>
      <c r="O801" s="4"/>
      <c r="P801" s="4"/>
      <c r="Q801" s="4"/>
    </row>
    <row r="802" spans="1:17" ht="16.5" customHeight="1">
      <c r="A802" s="4"/>
      <c r="B802" s="4"/>
      <c r="C802" s="4"/>
      <c r="D802" s="4"/>
      <c r="E802" s="4"/>
      <c r="F802" s="4"/>
      <c r="G802" s="4"/>
      <c r="H802" s="4"/>
      <c r="J802" s="4"/>
      <c r="K802" s="4"/>
      <c r="L802" s="4"/>
      <c r="N802" s="4"/>
      <c r="O802" s="4"/>
      <c r="P802" s="4"/>
      <c r="Q802" s="4"/>
    </row>
    <row r="803" spans="1:17" ht="16.5" customHeight="1">
      <c r="A803" s="4"/>
      <c r="B803" s="4"/>
      <c r="C803" s="4"/>
      <c r="D803" s="4"/>
      <c r="E803" s="4"/>
      <c r="F803" s="4"/>
      <c r="G803" s="4"/>
      <c r="H803" s="4"/>
      <c r="J803" s="4"/>
      <c r="K803" s="4"/>
      <c r="L803" s="4"/>
      <c r="N803" s="4"/>
      <c r="O803" s="4"/>
      <c r="P803" s="4"/>
      <c r="Q803" s="4"/>
    </row>
    <row r="804" spans="1:17" ht="16.5" customHeight="1">
      <c r="A804" s="4"/>
      <c r="B804" s="4"/>
      <c r="C804" s="4"/>
      <c r="D804" s="4"/>
      <c r="E804" s="4"/>
      <c r="F804" s="4"/>
      <c r="G804" s="4"/>
      <c r="H804" s="4"/>
      <c r="J804" s="4"/>
      <c r="K804" s="4"/>
      <c r="L804" s="4"/>
      <c r="N804" s="4"/>
      <c r="O804" s="4"/>
      <c r="P804" s="4"/>
      <c r="Q804" s="4"/>
    </row>
    <row r="805" spans="1:17" ht="16.5" customHeight="1">
      <c r="A805" s="4"/>
      <c r="B805" s="4"/>
      <c r="C805" s="4"/>
      <c r="D805" s="4"/>
      <c r="E805" s="4"/>
      <c r="F805" s="4"/>
      <c r="G805" s="4"/>
      <c r="H805" s="4"/>
      <c r="J805" s="4"/>
      <c r="K805" s="4"/>
      <c r="L805" s="4"/>
      <c r="N805" s="4"/>
      <c r="O805" s="4"/>
      <c r="P805" s="4"/>
      <c r="Q805" s="4"/>
    </row>
    <row r="806" spans="1:17" ht="16.5" customHeight="1">
      <c r="A806" s="4"/>
      <c r="B806" s="4"/>
      <c r="C806" s="4"/>
      <c r="D806" s="4"/>
      <c r="E806" s="4"/>
      <c r="F806" s="4"/>
      <c r="G806" s="4"/>
      <c r="H806" s="4"/>
      <c r="J806" s="4"/>
      <c r="K806" s="4"/>
      <c r="L806" s="4"/>
      <c r="N806" s="4"/>
      <c r="O806" s="4"/>
      <c r="P806" s="4"/>
      <c r="Q806" s="4"/>
    </row>
    <row r="807" spans="1:17" ht="16.5" customHeight="1">
      <c r="A807" s="4"/>
      <c r="B807" s="4"/>
      <c r="C807" s="4"/>
      <c r="D807" s="4"/>
      <c r="E807" s="4"/>
      <c r="F807" s="4"/>
      <c r="G807" s="4"/>
      <c r="H807" s="4"/>
      <c r="J807" s="4"/>
      <c r="K807" s="4"/>
      <c r="L807" s="4"/>
      <c r="N807" s="4"/>
      <c r="O807" s="4"/>
      <c r="P807" s="4"/>
      <c r="Q807" s="4"/>
    </row>
    <row r="808" spans="1:17" ht="16.5" customHeight="1">
      <c r="A808" s="4"/>
      <c r="B808" s="4"/>
      <c r="C808" s="4"/>
      <c r="D808" s="4"/>
      <c r="E808" s="4"/>
      <c r="F808" s="4"/>
      <c r="G808" s="4"/>
      <c r="H808" s="4"/>
      <c r="J808" s="4"/>
      <c r="K808" s="4"/>
      <c r="L808" s="4"/>
      <c r="N808" s="4"/>
      <c r="O808" s="4"/>
      <c r="P808" s="4"/>
      <c r="Q808" s="4"/>
    </row>
    <row r="809" spans="1:17" ht="16.5" customHeight="1">
      <c r="A809" s="4"/>
      <c r="B809" s="4"/>
      <c r="C809" s="4"/>
      <c r="D809" s="4"/>
      <c r="E809" s="4"/>
      <c r="F809" s="4"/>
      <c r="G809" s="4"/>
      <c r="H809" s="4"/>
      <c r="J809" s="4"/>
      <c r="K809" s="4"/>
      <c r="L809" s="4"/>
      <c r="N809" s="4"/>
      <c r="O809" s="4"/>
      <c r="P809" s="4"/>
      <c r="Q809" s="4"/>
    </row>
    <row r="810" spans="1:17" ht="16.5" customHeight="1">
      <c r="A810" s="4"/>
      <c r="B810" s="4"/>
      <c r="C810" s="4"/>
      <c r="D810" s="4"/>
      <c r="E810" s="4"/>
      <c r="F810" s="4"/>
      <c r="G810" s="4"/>
      <c r="H810" s="4"/>
      <c r="J810" s="4"/>
      <c r="K810" s="4"/>
      <c r="L810" s="4"/>
      <c r="N810" s="4"/>
      <c r="O810" s="4"/>
      <c r="P810" s="4"/>
      <c r="Q810" s="4"/>
    </row>
    <row r="811" spans="1:17" ht="16.5" customHeight="1">
      <c r="A811" s="4"/>
      <c r="B811" s="4"/>
      <c r="C811" s="4"/>
      <c r="D811" s="4"/>
      <c r="E811" s="4"/>
      <c r="F811" s="4"/>
      <c r="G811" s="4"/>
      <c r="H811" s="4"/>
      <c r="J811" s="4"/>
      <c r="K811" s="4"/>
      <c r="L811" s="4"/>
      <c r="N811" s="4"/>
      <c r="O811" s="4"/>
      <c r="P811" s="4"/>
      <c r="Q811" s="4"/>
    </row>
    <row r="812" spans="1:17" ht="16.5" customHeight="1">
      <c r="A812" s="4"/>
      <c r="B812" s="4"/>
      <c r="C812" s="4"/>
      <c r="D812" s="4"/>
      <c r="E812" s="4"/>
      <c r="F812" s="4"/>
      <c r="G812" s="4"/>
      <c r="H812" s="4"/>
      <c r="J812" s="4"/>
      <c r="K812" s="4"/>
      <c r="L812" s="4"/>
      <c r="N812" s="4"/>
      <c r="O812" s="4"/>
      <c r="P812" s="4"/>
      <c r="Q812" s="4"/>
    </row>
    <row r="813" spans="1:17" ht="16.5" customHeight="1">
      <c r="A813" s="4"/>
      <c r="B813" s="4"/>
      <c r="C813" s="4"/>
      <c r="D813" s="4"/>
      <c r="E813" s="4"/>
      <c r="F813" s="4"/>
      <c r="G813" s="4"/>
      <c r="H813" s="4"/>
      <c r="J813" s="4"/>
      <c r="K813" s="4"/>
      <c r="L813" s="4"/>
      <c r="N813" s="4"/>
      <c r="O813" s="4"/>
      <c r="P813" s="4"/>
      <c r="Q813" s="4"/>
    </row>
    <row r="814" spans="1:17" ht="16.5" customHeight="1">
      <c r="A814" s="4"/>
      <c r="B814" s="4"/>
      <c r="C814" s="4"/>
      <c r="D814" s="4"/>
      <c r="E814" s="4"/>
      <c r="F814" s="4"/>
      <c r="G814" s="4"/>
      <c r="H814" s="4"/>
      <c r="J814" s="4"/>
      <c r="K814" s="4"/>
      <c r="L814" s="4"/>
      <c r="N814" s="4"/>
      <c r="O814" s="4"/>
      <c r="P814" s="4"/>
      <c r="Q814" s="4"/>
    </row>
    <row r="815" spans="1:17" ht="16.5" customHeight="1">
      <c r="A815" s="4"/>
      <c r="B815" s="4"/>
      <c r="C815" s="4"/>
      <c r="D815" s="4"/>
      <c r="E815" s="4"/>
      <c r="F815" s="4"/>
      <c r="G815" s="4"/>
      <c r="H815" s="4"/>
      <c r="J815" s="4"/>
      <c r="K815" s="4"/>
      <c r="L815" s="4"/>
      <c r="N815" s="4"/>
      <c r="O815" s="4"/>
      <c r="P815" s="4"/>
      <c r="Q815" s="4"/>
    </row>
    <row r="816" spans="1:17" ht="16.5" customHeight="1">
      <c r="A816" s="4"/>
      <c r="B816" s="4"/>
      <c r="C816" s="4"/>
      <c r="D816" s="4"/>
      <c r="E816" s="4"/>
      <c r="F816" s="4"/>
      <c r="G816" s="4"/>
      <c r="H816" s="4"/>
      <c r="J816" s="4"/>
      <c r="K816" s="4"/>
      <c r="L816" s="4"/>
      <c r="N816" s="4"/>
      <c r="O816" s="4"/>
      <c r="P816" s="4"/>
      <c r="Q816" s="4"/>
    </row>
    <row r="817" spans="1:17" ht="16.5" customHeight="1">
      <c r="A817" s="4"/>
      <c r="B817" s="4"/>
      <c r="C817" s="4"/>
      <c r="D817" s="4"/>
      <c r="E817" s="4"/>
      <c r="F817" s="4"/>
      <c r="G817" s="4"/>
      <c r="H817" s="4"/>
      <c r="J817" s="4"/>
      <c r="K817" s="4"/>
      <c r="L817" s="4"/>
      <c r="N817" s="4"/>
      <c r="O817" s="4"/>
      <c r="P817" s="4"/>
      <c r="Q817" s="4"/>
    </row>
    <row r="818" spans="1:17" ht="16.5" customHeight="1">
      <c r="A818" s="4"/>
      <c r="B818" s="4"/>
      <c r="C818" s="4"/>
      <c r="D818" s="4"/>
      <c r="E818" s="4"/>
      <c r="F818" s="4"/>
      <c r="G818" s="4"/>
      <c r="H818" s="4"/>
      <c r="J818" s="4"/>
      <c r="K818" s="4"/>
      <c r="L818" s="4"/>
      <c r="N818" s="4"/>
      <c r="O818" s="4"/>
      <c r="P818" s="4"/>
      <c r="Q818" s="4"/>
    </row>
    <row r="819" spans="1:17" ht="16.5" customHeight="1">
      <c r="A819" s="4"/>
      <c r="B819" s="4"/>
      <c r="C819" s="4"/>
      <c r="D819" s="4"/>
      <c r="E819" s="4"/>
      <c r="F819" s="4"/>
      <c r="G819" s="4"/>
      <c r="H819" s="4"/>
      <c r="J819" s="4"/>
      <c r="K819" s="4"/>
      <c r="L819" s="4"/>
      <c r="N819" s="4"/>
      <c r="O819" s="4"/>
      <c r="P819" s="4"/>
      <c r="Q819" s="4"/>
    </row>
    <row r="820" spans="1:17" ht="16.5" customHeight="1">
      <c r="A820" s="4"/>
      <c r="B820" s="4"/>
      <c r="C820" s="4"/>
      <c r="D820" s="4"/>
      <c r="E820" s="4"/>
      <c r="F820" s="4"/>
      <c r="G820" s="4"/>
      <c r="H820" s="4"/>
      <c r="J820" s="4"/>
      <c r="K820" s="4"/>
      <c r="L820" s="4"/>
      <c r="N820" s="4"/>
      <c r="O820" s="4"/>
      <c r="P820" s="4"/>
      <c r="Q820" s="4"/>
    </row>
    <row r="821" spans="1:17" ht="16.5" customHeight="1">
      <c r="A821" s="4"/>
      <c r="B821" s="4"/>
      <c r="C821" s="4"/>
      <c r="D821" s="4"/>
      <c r="E821" s="4"/>
      <c r="F821" s="4"/>
      <c r="G821" s="4"/>
      <c r="H821" s="4"/>
      <c r="J821" s="4"/>
      <c r="K821" s="4"/>
      <c r="L821" s="4"/>
      <c r="N821" s="4"/>
      <c r="O821" s="4"/>
      <c r="P821" s="4"/>
      <c r="Q821" s="4"/>
    </row>
    <row r="822" spans="1:17" ht="16.5" customHeight="1">
      <c r="A822" s="4"/>
      <c r="B822" s="4"/>
      <c r="C822" s="4"/>
      <c r="D822" s="4"/>
      <c r="E822" s="4"/>
      <c r="F822" s="4"/>
      <c r="G822" s="4"/>
      <c r="H822" s="4"/>
      <c r="J822" s="4"/>
      <c r="K822" s="4"/>
      <c r="L822" s="4"/>
      <c r="N822" s="4"/>
      <c r="O822" s="4"/>
      <c r="P822" s="4"/>
      <c r="Q822" s="4"/>
    </row>
    <row r="823" spans="1:17" ht="16.5" customHeight="1">
      <c r="A823" s="4"/>
      <c r="B823" s="4"/>
      <c r="C823" s="4"/>
      <c r="D823" s="4"/>
      <c r="E823" s="4"/>
      <c r="F823" s="4"/>
      <c r="G823" s="4"/>
      <c r="H823" s="4"/>
      <c r="J823" s="4"/>
      <c r="K823" s="4"/>
      <c r="L823" s="4"/>
      <c r="N823" s="4"/>
      <c r="O823" s="4"/>
      <c r="P823" s="4"/>
      <c r="Q823" s="4"/>
    </row>
    <row r="824" spans="1:17" ht="16.5" customHeight="1">
      <c r="A824" s="4"/>
      <c r="B824" s="4"/>
      <c r="C824" s="4"/>
      <c r="D824" s="4"/>
      <c r="E824" s="4"/>
      <c r="F824" s="4"/>
      <c r="G824" s="4"/>
      <c r="H824" s="4"/>
      <c r="J824" s="4"/>
      <c r="K824" s="4"/>
      <c r="L824" s="4"/>
      <c r="N824" s="4"/>
      <c r="O824" s="4"/>
      <c r="P824" s="4"/>
      <c r="Q824" s="4"/>
    </row>
    <row r="825" spans="1:17" ht="16.5" customHeight="1">
      <c r="A825" s="4"/>
      <c r="B825" s="4"/>
      <c r="C825" s="4"/>
      <c r="D825" s="4"/>
      <c r="E825" s="4"/>
      <c r="F825" s="4"/>
      <c r="G825" s="4"/>
      <c r="H825" s="4"/>
      <c r="J825" s="4"/>
      <c r="K825" s="4"/>
      <c r="L825" s="4"/>
      <c r="N825" s="4"/>
      <c r="O825" s="4"/>
      <c r="P825" s="4"/>
      <c r="Q825" s="4"/>
    </row>
    <row r="826" spans="1:17" ht="16.5" customHeight="1">
      <c r="A826" s="4"/>
      <c r="B826" s="4"/>
      <c r="C826" s="4"/>
      <c r="D826" s="4"/>
      <c r="E826" s="4"/>
      <c r="F826" s="4"/>
      <c r="G826" s="4"/>
      <c r="H826" s="4"/>
      <c r="J826" s="4"/>
      <c r="K826" s="4"/>
      <c r="L826" s="4"/>
      <c r="N826" s="4"/>
      <c r="O826" s="4"/>
      <c r="P826" s="4"/>
      <c r="Q826" s="4"/>
    </row>
    <row r="827" spans="1:17" ht="16.5" customHeight="1">
      <c r="A827" s="4"/>
      <c r="B827" s="4"/>
      <c r="C827" s="4"/>
      <c r="D827" s="4"/>
      <c r="E827" s="4"/>
      <c r="F827" s="4"/>
      <c r="G827" s="4"/>
      <c r="H827" s="4"/>
      <c r="J827" s="4"/>
      <c r="K827" s="4"/>
      <c r="L827" s="4"/>
      <c r="N827" s="4"/>
      <c r="O827" s="4"/>
      <c r="P827" s="4"/>
      <c r="Q827" s="4"/>
    </row>
    <row r="828" spans="1:17" ht="16.5" customHeight="1">
      <c r="A828" s="4"/>
      <c r="B828" s="4"/>
      <c r="C828" s="4"/>
      <c r="D828" s="4"/>
      <c r="E828" s="4"/>
      <c r="F828" s="4"/>
      <c r="G828" s="4"/>
      <c r="H828" s="4"/>
      <c r="J828" s="4"/>
      <c r="K828" s="4"/>
      <c r="L828" s="4"/>
      <c r="N828" s="4"/>
      <c r="O828" s="4"/>
      <c r="P828" s="4"/>
      <c r="Q828" s="4"/>
    </row>
    <row r="829" spans="1:17" ht="16.5" customHeight="1">
      <c r="A829" s="4"/>
      <c r="B829" s="4"/>
      <c r="C829" s="4"/>
      <c r="D829" s="4"/>
      <c r="E829" s="4"/>
      <c r="F829" s="4"/>
      <c r="G829" s="4"/>
      <c r="H829" s="4"/>
      <c r="J829" s="4"/>
      <c r="K829" s="4"/>
      <c r="L829" s="4"/>
      <c r="N829" s="4"/>
      <c r="O829" s="4"/>
      <c r="P829" s="4"/>
      <c r="Q829" s="4"/>
    </row>
    <row r="830" spans="1:17" ht="16.5" customHeight="1">
      <c r="A830" s="4"/>
      <c r="B830" s="4"/>
      <c r="C830" s="4"/>
      <c r="D830" s="4"/>
      <c r="E830" s="4"/>
      <c r="F830" s="4"/>
      <c r="G830" s="4"/>
      <c r="H830" s="4"/>
      <c r="J830" s="4"/>
      <c r="K830" s="4"/>
      <c r="L830" s="4"/>
      <c r="N830" s="4"/>
      <c r="O830" s="4"/>
      <c r="P830" s="4"/>
      <c r="Q830" s="4"/>
    </row>
    <row r="831" spans="1:17" ht="16.5" customHeight="1">
      <c r="A831" s="4"/>
      <c r="B831" s="4"/>
      <c r="C831" s="4"/>
      <c r="D831" s="4"/>
      <c r="E831" s="4"/>
      <c r="F831" s="4"/>
      <c r="G831" s="4"/>
      <c r="H831" s="4"/>
      <c r="J831" s="4"/>
      <c r="K831" s="4"/>
      <c r="L831" s="4"/>
      <c r="N831" s="4"/>
      <c r="O831" s="4"/>
      <c r="P831" s="4"/>
      <c r="Q831" s="4"/>
    </row>
    <row r="832" spans="1:17" ht="16.5" customHeight="1">
      <c r="A832" s="4"/>
      <c r="B832" s="4"/>
      <c r="C832" s="4"/>
      <c r="D832" s="4"/>
      <c r="E832" s="4"/>
      <c r="F832" s="4"/>
      <c r="G832" s="4"/>
      <c r="H832" s="4"/>
      <c r="J832" s="4"/>
      <c r="K832" s="4"/>
      <c r="L832" s="4"/>
      <c r="N832" s="4"/>
      <c r="O832" s="4"/>
      <c r="P832" s="4"/>
      <c r="Q832" s="4"/>
    </row>
    <row r="833" spans="1:17" ht="16.5" customHeight="1">
      <c r="A833" s="4"/>
      <c r="B833" s="4"/>
      <c r="C833" s="4"/>
      <c r="D833" s="4"/>
      <c r="E833" s="4"/>
      <c r="F833" s="4"/>
      <c r="G833" s="4"/>
      <c r="H833" s="4"/>
      <c r="J833" s="4"/>
      <c r="K833" s="4"/>
      <c r="L833" s="4"/>
      <c r="N833" s="4"/>
      <c r="O833" s="4"/>
      <c r="P833" s="4"/>
      <c r="Q833" s="4"/>
    </row>
    <row r="834" spans="1:17" ht="16.5" customHeight="1">
      <c r="A834" s="4"/>
      <c r="B834" s="4"/>
      <c r="C834" s="4"/>
      <c r="D834" s="4"/>
      <c r="E834" s="4"/>
      <c r="F834" s="4"/>
      <c r="G834" s="4"/>
      <c r="H834" s="4"/>
      <c r="J834" s="4"/>
      <c r="K834" s="4"/>
      <c r="L834" s="4"/>
      <c r="N834" s="4"/>
      <c r="O834" s="4"/>
      <c r="P834" s="4"/>
      <c r="Q834" s="4"/>
    </row>
    <row r="835" spans="1:17" ht="16.5" customHeight="1">
      <c r="A835" s="4"/>
      <c r="B835" s="4"/>
      <c r="C835" s="4"/>
      <c r="D835" s="4"/>
      <c r="E835" s="4"/>
      <c r="F835" s="4"/>
      <c r="G835" s="4"/>
      <c r="H835" s="4"/>
      <c r="J835" s="4"/>
      <c r="K835" s="4"/>
      <c r="L835" s="4"/>
      <c r="N835" s="4"/>
      <c r="O835" s="4"/>
      <c r="P835" s="4"/>
      <c r="Q835" s="4"/>
    </row>
    <row r="836" spans="1:17" ht="16.5" customHeight="1">
      <c r="A836" s="4"/>
      <c r="B836" s="4"/>
      <c r="C836" s="4"/>
      <c r="D836" s="4"/>
      <c r="E836" s="4"/>
      <c r="F836" s="4"/>
      <c r="G836" s="4"/>
      <c r="H836" s="4"/>
      <c r="J836" s="4"/>
      <c r="K836" s="4"/>
      <c r="L836" s="4"/>
      <c r="N836" s="4"/>
      <c r="O836" s="4"/>
      <c r="P836" s="4"/>
      <c r="Q836" s="4"/>
    </row>
    <row r="837" spans="1:17" ht="16.5" customHeight="1">
      <c r="A837" s="4"/>
      <c r="B837" s="4"/>
      <c r="C837" s="4"/>
      <c r="D837" s="4"/>
      <c r="E837" s="4"/>
      <c r="F837" s="4"/>
      <c r="G837" s="4"/>
      <c r="H837" s="4"/>
      <c r="J837" s="4"/>
      <c r="K837" s="4"/>
      <c r="L837" s="4"/>
      <c r="N837" s="4"/>
      <c r="O837" s="4"/>
      <c r="P837" s="4"/>
      <c r="Q837" s="4"/>
    </row>
    <row r="838" spans="1:17" ht="16.5" customHeight="1">
      <c r="A838" s="4"/>
      <c r="B838" s="4"/>
      <c r="C838" s="4"/>
      <c r="D838" s="4"/>
      <c r="E838" s="4"/>
      <c r="F838" s="4"/>
      <c r="G838" s="4"/>
      <c r="H838" s="4"/>
      <c r="J838" s="4"/>
      <c r="K838" s="4"/>
      <c r="L838" s="4"/>
      <c r="N838" s="4"/>
      <c r="O838" s="4"/>
      <c r="P838" s="4"/>
      <c r="Q838" s="4"/>
    </row>
    <row r="839" spans="1:17" ht="16.5" customHeight="1">
      <c r="A839" s="4"/>
      <c r="B839" s="4"/>
      <c r="C839" s="4"/>
      <c r="D839" s="4"/>
      <c r="E839" s="4"/>
      <c r="F839" s="4"/>
      <c r="G839" s="4"/>
      <c r="H839" s="4"/>
      <c r="J839" s="4"/>
      <c r="K839" s="4"/>
      <c r="L839" s="4"/>
      <c r="N839" s="4"/>
      <c r="O839" s="4"/>
      <c r="P839" s="4"/>
      <c r="Q839" s="4"/>
    </row>
    <row r="840" spans="1:17" ht="16.5" customHeight="1">
      <c r="A840" s="4"/>
      <c r="B840" s="4"/>
      <c r="C840" s="4"/>
      <c r="D840" s="4"/>
      <c r="E840" s="4"/>
      <c r="F840" s="4"/>
      <c r="G840" s="4"/>
      <c r="H840" s="4"/>
      <c r="J840" s="4"/>
      <c r="K840" s="4"/>
      <c r="L840" s="4"/>
      <c r="N840" s="4"/>
      <c r="O840" s="4"/>
      <c r="P840" s="4"/>
      <c r="Q840" s="4"/>
    </row>
    <row r="841" spans="1:17" ht="16.5" customHeight="1">
      <c r="A841" s="4"/>
      <c r="B841" s="4"/>
      <c r="C841" s="4"/>
      <c r="D841" s="4"/>
      <c r="E841" s="4"/>
      <c r="F841" s="4"/>
      <c r="G841" s="4"/>
      <c r="H841" s="4"/>
      <c r="J841" s="4"/>
      <c r="K841" s="4"/>
      <c r="L841" s="4"/>
      <c r="N841" s="4"/>
      <c r="O841" s="4"/>
      <c r="P841" s="4"/>
      <c r="Q841" s="4"/>
    </row>
    <row r="842" spans="1:17" ht="16.5" customHeight="1">
      <c r="A842" s="4"/>
      <c r="B842" s="4"/>
      <c r="C842" s="4"/>
      <c r="D842" s="4"/>
      <c r="E842" s="4"/>
      <c r="F842" s="4"/>
      <c r="G842" s="4"/>
      <c r="H842" s="4"/>
      <c r="J842" s="4"/>
      <c r="K842" s="4"/>
      <c r="L842" s="4"/>
      <c r="N842" s="4"/>
      <c r="O842" s="4"/>
      <c r="P842" s="4"/>
      <c r="Q842" s="4"/>
    </row>
    <row r="843" spans="1:17" ht="16.5" customHeight="1">
      <c r="A843" s="4"/>
      <c r="B843" s="4"/>
      <c r="C843" s="4"/>
      <c r="D843" s="4"/>
      <c r="E843" s="4"/>
      <c r="F843" s="4"/>
      <c r="G843" s="4"/>
      <c r="H843" s="4"/>
      <c r="J843" s="4"/>
      <c r="K843" s="4"/>
      <c r="L843" s="4"/>
      <c r="N843" s="4"/>
      <c r="O843" s="4"/>
      <c r="P843" s="4"/>
      <c r="Q843" s="4"/>
    </row>
    <row r="844" spans="1:17" ht="16.5" customHeight="1">
      <c r="A844" s="4"/>
      <c r="B844" s="4"/>
      <c r="C844" s="4"/>
      <c r="D844" s="4"/>
      <c r="E844" s="4"/>
      <c r="F844" s="4"/>
      <c r="G844" s="4"/>
      <c r="H844" s="4"/>
      <c r="J844" s="4"/>
      <c r="K844" s="4"/>
      <c r="L844" s="4"/>
      <c r="N844" s="4"/>
      <c r="O844" s="4"/>
      <c r="P844" s="4"/>
      <c r="Q844" s="4"/>
    </row>
    <row r="845" spans="1:17" ht="16.5" customHeight="1">
      <c r="A845" s="4"/>
      <c r="B845" s="4"/>
      <c r="C845" s="4"/>
      <c r="D845" s="4"/>
      <c r="E845" s="4"/>
      <c r="F845" s="4"/>
      <c r="G845" s="4"/>
      <c r="H845" s="4"/>
      <c r="J845" s="4"/>
      <c r="K845" s="4"/>
      <c r="L845" s="4"/>
      <c r="N845" s="4"/>
      <c r="O845" s="4"/>
      <c r="P845" s="4"/>
      <c r="Q845" s="4"/>
    </row>
    <row r="846" spans="1:17" ht="16.5" customHeight="1">
      <c r="A846" s="4"/>
      <c r="B846" s="4"/>
      <c r="C846" s="4"/>
      <c r="D846" s="4"/>
      <c r="E846" s="4"/>
      <c r="F846" s="4"/>
      <c r="G846" s="4"/>
      <c r="H846" s="4"/>
      <c r="J846" s="4"/>
      <c r="K846" s="4"/>
      <c r="L846" s="4"/>
      <c r="N846" s="4"/>
      <c r="O846" s="4"/>
      <c r="P846" s="4"/>
      <c r="Q846" s="4"/>
    </row>
    <row r="847" spans="1:17" ht="16.5" customHeight="1">
      <c r="A847" s="4"/>
      <c r="B847" s="4"/>
      <c r="C847" s="4"/>
      <c r="D847" s="4"/>
      <c r="E847" s="4"/>
      <c r="F847" s="4"/>
      <c r="G847" s="4"/>
      <c r="H847" s="4"/>
      <c r="J847" s="4"/>
      <c r="K847" s="4"/>
      <c r="L847" s="4"/>
      <c r="N847" s="4"/>
      <c r="O847" s="4"/>
      <c r="P847" s="4"/>
      <c r="Q847" s="4"/>
    </row>
    <row r="848" spans="1:17" ht="16.5" customHeight="1">
      <c r="A848" s="4"/>
      <c r="B848" s="4"/>
      <c r="C848" s="4"/>
      <c r="D848" s="4"/>
      <c r="E848" s="4"/>
      <c r="F848" s="4"/>
      <c r="G848" s="4"/>
      <c r="H848" s="4"/>
      <c r="J848" s="4"/>
      <c r="K848" s="4"/>
      <c r="L848" s="4"/>
      <c r="N848" s="4"/>
      <c r="O848" s="4"/>
      <c r="P848" s="4"/>
      <c r="Q848" s="4"/>
    </row>
    <row r="849" spans="1:17" ht="16.5" customHeight="1">
      <c r="A849" s="4"/>
      <c r="B849" s="4"/>
      <c r="C849" s="4"/>
      <c r="D849" s="4"/>
      <c r="E849" s="4"/>
      <c r="F849" s="4"/>
      <c r="G849" s="4"/>
      <c r="H849" s="4"/>
      <c r="J849" s="4"/>
      <c r="K849" s="4"/>
      <c r="L849" s="4"/>
      <c r="N849" s="4"/>
      <c r="O849" s="4"/>
      <c r="P849" s="4"/>
      <c r="Q849" s="4"/>
    </row>
    <row r="850" spans="1:17" ht="16.5" customHeight="1">
      <c r="A850" s="4"/>
      <c r="B850" s="4"/>
      <c r="C850" s="4"/>
      <c r="D850" s="4"/>
      <c r="E850" s="4"/>
      <c r="F850" s="4"/>
      <c r="G850" s="4"/>
      <c r="H850" s="4"/>
      <c r="J850" s="4"/>
      <c r="K850" s="4"/>
      <c r="L850" s="4"/>
      <c r="N850" s="4"/>
      <c r="O850" s="4"/>
      <c r="P850" s="4"/>
      <c r="Q850" s="4"/>
    </row>
    <row r="851" spans="1:17" ht="16.5" customHeight="1">
      <c r="A851" s="4"/>
      <c r="B851" s="4"/>
      <c r="C851" s="4"/>
      <c r="D851" s="4"/>
      <c r="E851" s="4"/>
      <c r="F851" s="4"/>
      <c r="G851" s="4"/>
      <c r="H851" s="4"/>
      <c r="J851" s="4"/>
      <c r="K851" s="4"/>
      <c r="L851" s="4"/>
      <c r="N851" s="4"/>
      <c r="O851" s="4"/>
      <c r="P851" s="4"/>
      <c r="Q851" s="4"/>
    </row>
    <row r="852" spans="1:17" ht="16.5" customHeight="1">
      <c r="A852" s="4"/>
      <c r="B852" s="4"/>
      <c r="C852" s="4"/>
      <c r="D852" s="4"/>
      <c r="E852" s="4"/>
      <c r="F852" s="4"/>
      <c r="G852" s="4"/>
      <c r="H852" s="4"/>
      <c r="J852" s="4"/>
      <c r="K852" s="4"/>
      <c r="L852" s="4"/>
      <c r="N852" s="4"/>
      <c r="O852" s="4"/>
      <c r="P852" s="4"/>
      <c r="Q852" s="4"/>
    </row>
    <row r="853" spans="1:17" ht="16.5" customHeight="1">
      <c r="A853" s="4"/>
      <c r="B853" s="4"/>
      <c r="C853" s="4"/>
      <c r="D853" s="4"/>
      <c r="E853" s="4"/>
      <c r="F853" s="4"/>
      <c r="G853" s="4"/>
      <c r="H853" s="4"/>
      <c r="J853" s="4"/>
      <c r="K853" s="4"/>
      <c r="L853" s="4"/>
      <c r="N853" s="4"/>
      <c r="O853" s="4"/>
      <c r="P853" s="4"/>
      <c r="Q853" s="4"/>
    </row>
    <row r="854" spans="1:17" ht="16.5" customHeight="1">
      <c r="A854" s="4"/>
      <c r="B854" s="4"/>
      <c r="C854" s="4"/>
      <c r="D854" s="4"/>
      <c r="E854" s="4"/>
      <c r="F854" s="4"/>
      <c r="G854" s="4"/>
      <c r="H854" s="4"/>
      <c r="J854" s="4"/>
      <c r="K854" s="4"/>
      <c r="L854" s="4"/>
      <c r="N854" s="4"/>
      <c r="O854" s="4"/>
      <c r="P854" s="4"/>
      <c r="Q854" s="4"/>
    </row>
    <row r="855" spans="1:17" ht="16.5" customHeight="1">
      <c r="A855" s="4"/>
      <c r="B855" s="4"/>
      <c r="C855" s="4"/>
      <c r="D855" s="4"/>
      <c r="E855" s="4"/>
      <c r="F855" s="4"/>
      <c r="G855" s="4"/>
      <c r="H855" s="4"/>
      <c r="J855" s="4"/>
      <c r="K855" s="4"/>
      <c r="L855" s="4"/>
      <c r="N855" s="4"/>
      <c r="O855" s="4"/>
      <c r="P855" s="4"/>
      <c r="Q855" s="4"/>
    </row>
    <row r="856" spans="1:17" ht="16.5" customHeight="1">
      <c r="A856" s="4"/>
      <c r="B856" s="4"/>
      <c r="C856" s="4"/>
      <c r="D856" s="4"/>
      <c r="E856" s="4"/>
      <c r="F856" s="4"/>
      <c r="G856" s="4"/>
      <c r="H856" s="4"/>
      <c r="J856" s="4"/>
      <c r="K856" s="4"/>
      <c r="L856" s="4"/>
      <c r="N856" s="4"/>
      <c r="O856" s="4"/>
      <c r="P856" s="4"/>
      <c r="Q856" s="4"/>
    </row>
    <row r="857" spans="1:17" ht="16.5" customHeight="1">
      <c r="A857" s="4"/>
      <c r="B857" s="4"/>
      <c r="C857" s="4"/>
      <c r="D857" s="4"/>
      <c r="E857" s="4"/>
      <c r="F857" s="4"/>
      <c r="G857" s="4"/>
      <c r="H857" s="4"/>
      <c r="J857" s="4"/>
      <c r="K857" s="4"/>
      <c r="L857" s="4"/>
      <c r="N857" s="4"/>
      <c r="O857" s="4"/>
      <c r="P857" s="4"/>
      <c r="Q857" s="4"/>
    </row>
    <row r="858" spans="1:17" ht="16.5" customHeight="1">
      <c r="A858" s="4"/>
      <c r="B858" s="4"/>
      <c r="C858" s="4"/>
      <c r="D858" s="4"/>
      <c r="E858" s="4"/>
      <c r="F858" s="4"/>
      <c r="G858" s="4"/>
      <c r="H858" s="4"/>
      <c r="J858" s="4"/>
      <c r="K858" s="4"/>
      <c r="L858" s="4"/>
      <c r="N858" s="4"/>
      <c r="O858" s="4"/>
      <c r="P858" s="4"/>
      <c r="Q858" s="4"/>
    </row>
    <row r="859" spans="1:17" ht="16.5" customHeight="1">
      <c r="A859" s="4"/>
      <c r="B859" s="4"/>
      <c r="C859" s="4"/>
      <c r="D859" s="4"/>
      <c r="E859" s="4"/>
      <c r="F859" s="4"/>
      <c r="G859" s="4"/>
      <c r="H859" s="4"/>
      <c r="J859" s="4"/>
      <c r="K859" s="4"/>
      <c r="L859" s="4"/>
      <c r="N859" s="4"/>
      <c r="O859" s="4"/>
      <c r="P859" s="4"/>
      <c r="Q859" s="4"/>
    </row>
    <row r="860" spans="1:17" ht="16.5" customHeight="1">
      <c r="A860" s="4"/>
      <c r="B860" s="4"/>
      <c r="C860" s="4"/>
      <c r="D860" s="4"/>
      <c r="E860" s="4"/>
      <c r="F860" s="4"/>
      <c r="G860" s="4"/>
      <c r="H860" s="4"/>
      <c r="J860" s="4"/>
      <c r="K860" s="4"/>
      <c r="L860" s="4"/>
      <c r="N860" s="4"/>
      <c r="O860" s="4"/>
      <c r="P860" s="4"/>
      <c r="Q860" s="4"/>
    </row>
    <row r="861" spans="1:17" ht="16.5" customHeight="1">
      <c r="A861" s="4"/>
      <c r="B861" s="4"/>
      <c r="C861" s="4"/>
      <c r="D861" s="4"/>
      <c r="E861" s="4"/>
      <c r="F861" s="4"/>
      <c r="G861" s="4"/>
      <c r="H861" s="4"/>
      <c r="J861" s="4"/>
      <c r="K861" s="4"/>
      <c r="L861" s="4"/>
      <c r="N861" s="4"/>
      <c r="O861" s="4"/>
      <c r="P861" s="4"/>
      <c r="Q861" s="4"/>
    </row>
    <row r="862" spans="1:17" ht="16.5" customHeight="1">
      <c r="A862" s="4"/>
      <c r="B862" s="4"/>
      <c r="C862" s="4"/>
      <c r="D862" s="4"/>
      <c r="E862" s="4"/>
      <c r="F862" s="4"/>
      <c r="G862" s="4"/>
      <c r="H862" s="4"/>
      <c r="J862" s="4"/>
      <c r="K862" s="4"/>
      <c r="L862" s="4"/>
      <c r="N862" s="4"/>
      <c r="O862" s="4"/>
      <c r="P862" s="4"/>
      <c r="Q862" s="4"/>
    </row>
    <row r="863" spans="1:17" ht="16.5" customHeight="1">
      <c r="A863" s="4"/>
      <c r="B863" s="4"/>
      <c r="C863" s="4"/>
      <c r="D863" s="4"/>
      <c r="E863" s="4"/>
      <c r="F863" s="4"/>
      <c r="G863" s="4"/>
      <c r="H863" s="4"/>
      <c r="J863" s="4"/>
      <c r="K863" s="4"/>
      <c r="L863" s="4"/>
      <c r="N863" s="4"/>
      <c r="O863" s="4"/>
      <c r="P863" s="4"/>
      <c r="Q863" s="4"/>
    </row>
    <row r="864" spans="1:17" ht="16.5" customHeight="1">
      <c r="A864" s="4"/>
      <c r="B864" s="4"/>
      <c r="C864" s="4"/>
      <c r="D864" s="4"/>
      <c r="E864" s="4"/>
      <c r="F864" s="4"/>
      <c r="G864" s="4"/>
      <c r="H864" s="4"/>
      <c r="J864" s="4"/>
      <c r="K864" s="4"/>
      <c r="L864" s="4"/>
      <c r="N864" s="4"/>
      <c r="O864" s="4"/>
      <c r="P864" s="4"/>
      <c r="Q864" s="4"/>
    </row>
    <row r="865" spans="1:17" ht="16.5" customHeight="1">
      <c r="A865" s="4"/>
      <c r="B865" s="4"/>
      <c r="C865" s="4"/>
      <c r="D865" s="4"/>
      <c r="E865" s="4"/>
      <c r="F865" s="4"/>
      <c r="G865" s="4"/>
      <c r="H865" s="4"/>
      <c r="J865" s="4"/>
      <c r="K865" s="4"/>
      <c r="L865" s="4"/>
      <c r="N865" s="4"/>
      <c r="O865" s="4"/>
      <c r="P865" s="4"/>
      <c r="Q865" s="4"/>
    </row>
    <row r="866" spans="1:17" ht="16.5" customHeight="1">
      <c r="A866" s="4"/>
      <c r="B866" s="4"/>
      <c r="C866" s="4"/>
      <c r="D866" s="4"/>
      <c r="E866" s="4"/>
      <c r="F866" s="4"/>
      <c r="G866" s="4"/>
      <c r="H866" s="4"/>
      <c r="J866" s="4"/>
      <c r="K866" s="4"/>
      <c r="L866" s="4"/>
      <c r="N866" s="4"/>
      <c r="O866" s="4"/>
      <c r="P866" s="4"/>
      <c r="Q866" s="4"/>
    </row>
    <row r="867" spans="1:17" ht="16.5" customHeight="1">
      <c r="A867" s="4"/>
      <c r="B867" s="4"/>
      <c r="C867" s="4"/>
      <c r="D867" s="4"/>
      <c r="E867" s="4"/>
      <c r="F867" s="4"/>
      <c r="G867" s="4"/>
      <c r="H867" s="4"/>
      <c r="J867" s="4"/>
      <c r="K867" s="4"/>
      <c r="L867" s="4"/>
      <c r="N867" s="4"/>
      <c r="O867" s="4"/>
      <c r="P867" s="4"/>
      <c r="Q867" s="4"/>
    </row>
    <row r="868" spans="1:17" ht="16.5" customHeight="1">
      <c r="A868" s="4"/>
      <c r="B868" s="4"/>
      <c r="C868" s="4"/>
      <c r="D868" s="4"/>
      <c r="E868" s="4"/>
      <c r="F868" s="4"/>
      <c r="G868" s="4"/>
      <c r="H868" s="4"/>
      <c r="J868" s="4"/>
      <c r="K868" s="4"/>
      <c r="L868" s="4"/>
      <c r="N868" s="4"/>
      <c r="O868" s="4"/>
      <c r="P868" s="4"/>
      <c r="Q868" s="4"/>
    </row>
    <row r="869" spans="1:17" ht="16.5" customHeight="1">
      <c r="A869" s="4"/>
      <c r="B869" s="4"/>
      <c r="C869" s="4"/>
      <c r="D869" s="4"/>
      <c r="E869" s="4"/>
      <c r="F869" s="4"/>
      <c r="G869" s="4"/>
      <c r="H869" s="4"/>
      <c r="J869" s="4"/>
      <c r="K869" s="4"/>
      <c r="L869" s="4"/>
      <c r="N869" s="4"/>
      <c r="O869" s="4"/>
      <c r="P869" s="4"/>
      <c r="Q869" s="4"/>
    </row>
    <row r="870" spans="1:17" ht="16.5" customHeight="1">
      <c r="A870" s="4"/>
      <c r="B870" s="4"/>
      <c r="C870" s="4"/>
      <c r="D870" s="4"/>
      <c r="E870" s="4"/>
      <c r="F870" s="4"/>
      <c r="G870" s="4"/>
      <c r="H870" s="4"/>
      <c r="J870" s="4"/>
      <c r="K870" s="4"/>
      <c r="L870" s="4"/>
      <c r="N870" s="4"/>
      <c r="O870" s="4"/>
      <c r="P870" s="4"/>
      <c r="Q870" s="4"/>
    </row>
    <row r="871" spans="1:17" ht="16.5" customHeight="1">
      <c r="A871" s="4"/>
      <c r="B871" s="4"/>
      <c r="C871" s="4"/>
      <c r="D871" s="4"/>
      <c r="E871" s="4"/>
      <c r="F871" s="4"/>
      <c r="G871" s="4"/>
      <c r="H871" s="4"/>
      <c r="J871" s="4"/>
      <c r="K871" s="4"/>
      <c r="L871" s="4"/>
      <c r="N871" s="4"/>
      <c r="O871" s="4"/>
      <c r="P871" s="4"/>
      <c r="Q871" s="4"/>
    </row>
    <row r="872" spans="1:17" ht="16.5" customHeight="1">
      <c r="A872" s="4"/>
      <c r="B872" s="4"/>
      <c r="C872" s="4"/>
      <c r="D872" s="4"/>
      <c r="E872" s="4"/>
      <c r="F872" s="4"/>
      <c r="G872" s="4"/>
      <c r="H872" s="4"/>
      <c r="J872" s="4"/>
      <c r="K872" s="4"/>
      <c r="L872" s="4"/>
      <c r="N872" s="4"/>
      <c r="O872" s="4"/>
      <c r="P872" s="4"/>
      <c r="Q872" s="4"/>
    </row>
    <row r="873" spans="1:17" ht="16.5" customHeight="1">
      <c r="A873" s="4"/>
      <c r="B873" s="4"/>
      <c r="C873" s="4"/>
      <c r="D873" s="4"/>
      <c r="E873" s="4"/>
      <c r="F873" s="4"/>
      <c r="G873" s="4"/>
      <c r="H873" s="4"/>
      <c r="J873" s="4"/>
      <c r="K873" s="4"/>
      <c r="L873" s="4"/>
      <c r="N873" s="4"/>
      <c r="O873" s="4"/>
      <c r="P873" s="4"/>
      <c r="Q873" s="4"/>
    </row>
    <row r="874" spans="1:17" ht="16.5" customHeight="1">
      <c r="A874" s="4"/>
      <c r="B874" s="4"/>
      <c r="C874" s="4"/>
      <c r="D874" s="4"/>
      <c r="E874" s="4"/>
      <c r="F874" s="4"/>
      <c r="G874" s="4"/>
      <c r="H874" s="4"/>
      <c r="J874" s="4"/>
      <c r="K874" s="4"/>
      <c r="L874" s="4"/>
      <c r="N874" s="4"/>
      <c r="O874" s="4"/>
      <c r="P874" s="4"/>
      <c r="Q874" s="4"/>
    </row>
    <row r="875" spans="1:17" ht="16.5" customHeight="1">
      <c r="A875" s="4"/>
      <c r="B875" s="4"/>
      <c r="C875" s="4"/>
      <c r="D875" s="4"/>
      <c r="E875" s="4"/>
      <c r="F875" s="4"/>
      <c r="G875" s="4"/>
      <c r="H875" s="4"/>
      <c r="J875" s="4"/>
      <c r="K875" s="4"/>
      <c r="L875" s="4"/>
      <c r="N875" s="4"/>
      <c r="O875" s="4"/>
      <c r="P875" s="4"/>
      <c r="Q875" s="4"/>
    </row>
    <row r="876" spans="1:17" ht="16.5" customHeight="1">
      <c r="A876" s="4"/>
      <c r="B876" s="4"/>
      <c r="C876" s="4"/>
      <c r="D876" s="4"/>
      <c r="E876" s="4"/>
      <c r="F876" s="4"/>
      <c r="G876" s="4"/>
      <c r="H876" s="4"/>
      <c r="J876" s="4"/>
      <c r="K876" s="4"/>
      <c r="L876" s="4"/>
      <c r="N876" s="4"/>
      <c r="O876" s="4"/>
      <c r="P876" s="4"/>
      <c r="Q876" s="4"/>
    </row>
    <row r="877" spans="1:17" ht="16.5" customHeight="1">
      <c r="A877" s="4"/>
      <c r="B877" s="4"/>
      <c r="C877" s="4"/>
      <c r="D877" s="4"/>
      <c r="E877" s="4"/>
      <c r="F877" s="4"/>
      <c r="G877" s="4"/>
      <c r="H877" s="4"/>
      <c r="J877" s="4"/>
      <c r="K877" s="4"/>
      <c r="L877" s="4"/>
      <c r="N877" s="4"/>
      <c r="O877" s="4"/>
      <c r="P877" s="4"/>
      <c r="Q877" s="4"/>
    </row>
    <row r="878" spans="1:17" ht="16.5" customHeight="1">
      <c r="A878" s="4"/>
      <c r="B878" s="4"/>
      <c r="C878" s="4"/>
      <c r="D878" s="4"/>
      <c r="E878" s="4"/>
      <c r="F878" s="4"/>
      <c r="G878" s="4"/>
      <c r="H878" s="4"/>
      <c r="J878" s="4"/>
      <c r="K878" s="4"/>
      <c r="L878" s="4"/>
      <c r="N878" s="4"/>
      <c r="O878" s="4"/>
      <c r="P878" s="4"/>
      <c r="Q878" s="4"/>
    </row>
    <row r="879" spans="1:17" ht="16.5" customHeight="1">
      <c r="A879" s="4"/>
      <c r="B879" s="4"/>
      <c r="C879" s="4"/>
      <c r="D879" s="4"/>
      <c r="E879" s="4"/>
      <c r="F879" s="4"/>
      <c r="G879" s="4"/>
      <c r="H879" s="4"/>
      <c r="J879" s="4"/>
      <c r="K879" s="4"/>
      <c r="L879" s="4"/>
      <c r="N879" s="4"/>
      <c r="O879" s="4"/>
      <c r="P879" s="4"/>
      <c r="Q879" s="4"/>
    </row>
    <row r="880" spans="1:17" ht="16.5" customHeight="1">
      <c r="A880" s="4"/>
      <c r="B880" s="4"/>
      <c r="C880" s="4"/>
      <c r="D880" s="4"/>
      <c r="E880" s="4"/>
      <c r="F880" s="4"/>
      <c r="G880" s="4"/>
      <c r="H880" s="4"/>
      <c r="J880" s="4"/>
      <c r="K880" s="4"/>
      <c r="L880" s="4"/>
      <c r="N880" s="4"/>
      <c r="O880" s="4"/>
      <c r="P880" s="4"/>
      <c r="Q880" s="4"/>
    </row>
    <row r="881" spans="1:17" ht="16.5" customHeight="1">
      <c r="A881" s="4"/>
      <c r="B881" s="4"/>
      <c r="C881" s="4"/>
      <c r="D881" s="4"/>
      <c r="E881" s="4"/>
      <c r="F881" s="4"/>
      <c r="G881" s="4"/>
      <c r="H881" s="4"/>
      <c r="J881" s="4"/>
      <c r="K881" s="4"/>
      <c r="L881" s="4"/>
      <c r="N881" s="4"/>
      <c r="O881" s="4"/>
      <c r="P881" s="4"/>
      <c r="Q881" s="4"/>
    </row>
    <row r="882" spans="1:17" ht="16.5" customHeight="1">
      <c r="A882" s="4"/>
      <c r="B882" s="4"/>
      <c r="C882" s="4"/>
      <c r="D882" s="4"/>
      <c r="E882" s="4"/>
      <c r="F882" s="4"/>
      <c r="G882" s="4"/>
      <c r="H882" s="4"/>
      <c r="J882" s="4"/>
      <c r="K882" s="4"/>
      <c r="L882" s="4"/>
      <c r="N882" s="4"/>
      <c r="O882" s="4"/>
      <c r="P882" s="4"/>
      <c r="Q882" s="4"/>
    </row>
    <row r="883" spans="1:17" ht="16.5" customHeight="1">
      <c r="A883" s="4"/>
      <c r="B883" s="4"/>
      <c r="C883" s="4"/>
      <c r="D883" s="4"/>
      <c r="E883" s="4"/>
      <c r="F883" s="4"/>
      <c r="G883" s="4"/>
      <c r="H883" s="4"/>
      <c r="J883" s="4"/>
      <c r="K883" s="4"/>
      <c r="L883" s="4"/>
      <c r="N883" s="4"/>
      <c r="O883" s="4"/>
      <c r="P883" s="4"/>
      <c r="Q883" s="4"/>
    </row>
    <row r="884" spans="1:17" ht="16.5" customHeight="1">
      <c r="A884" s="4"/>
      <c r="B884" s="4"/>
      <c r="C884" s="4"/>
      <c r="D884" s="4"/>
      <c r="E884" s="4"/>
      <c r="F884" s="4"/>
      <c r="G884" s="4"/>
      <c r="H884" s="4"/>
      <c r="J884" s="4"/>
      <c r="K884" s="4"/>
      <c r="L884" s="4"/>
      <c r="N884" s="4"/>
      <c r="O884" s="4"/>
      <c r="P884" s="4"/>
      <c r="Q884" s="4"/>
    </row>
    <row r="885" spans="1:17" ht="16.5" customHeight="1">
      <c r="A885" s="4"/>
      <c r="B885" s="4"/>
      <c r="C885" s="4"/>
      <c r="D885" s="4"/>
      <c r="E885" s="4"/>
      <c r="F885" s="4"/>
      <c r="G885" s="4"/>
      <c r="H885" s="4"/>
      <c r="J885" s="4"/>
      <c r="K885" s="4"/>
      <c r="L885" s="4"/>
      <c r="N885" s="4"/>
      <c r="O885" s="4"/>
      <c r="P885" s="4"/>
      <c r="Q885" s="4"/>
    </row>
    <row r="886" spans="1:17" ht="16.5" customHeight="1">
      <c r="A886" s="4"/>
      <c r="B886" s="4"/>
      <c r="C886" s="4"/>
      <c r="D886" s="4"/>
      <c r="E886" s="4"/>
      <c r="F886" s="4"/>
      <c r="G886" s="4"/>
      <c r="H886" s="4"/>
      <c r="J886" s="4"/>
      <c r="K886" s="4"/>
      <c r="L886" s="4"/>
      <c r="N886" s="4"/>
      <c r="O886" s="4"/>
      <c r="P886" s="4"/>
      <c r="Q886" s="4"/>
    </row>
    <row r="887" spans="1:17" ht="16.5" customHeight="1">
      <c r="A887" s="4"/>
      <c r="B887" s="4"/>
      <c r="C887" s="4"/>
      <c r="D887" s="4"/>
      <c r="E887" s="4"/>
      <c r="F887" s="4"/>
      <c r="G887" s="4"/>
      <c r="H887" s="4"/>
      <c r="J887" s="4"/>
      <c r="K887" s="4"/>
      <c r="L887" s="4"/>
      <c r="N887" s="4"/>
      <c r="O887" s="4"/>
      <c r="P887" s="4"/>
      <c r="Q887" s="4"/>
    </row>
    <row r="888" spans="1:17" ht="16.5" customHeight="1">
      <c r="A888" s="4"/>
      <c r="B888" s="4"/>
      <c r="C888" s="4"/>
      <c r="D888" s="4"/>
      <c r="E888" s="4"/>
      <c r="F888" s="4"/>
      <c r="G888" s="4"/>
      <c r="H888" s="4"/>
      <c r="J888" s="4"/>
      <c r="K888" s="4"/>
      <c r="L888" s="4"/>
      <c r="N888" s="4"/>
      <c r="O888" s="4"/>
      <c r="P888" s="4"/>
      <c r="Q888" s="4"/>
    </row>
    <row r="889" spans="1:17" ht="16.5" customHeight="1">
      <c r="A889" s="4"/>
      <c r="B889" s="4"/>
      <c r="C889" s="4"/>
      <c r="D889" s="4"/>
      <c r="E889" s="4"/>
      <c r="F889" s="4"/>
      <c r="G889" s="4"/>
      <c r="H889" s="4"/>
      <c r="J889" s="4"/>
      <c r="K889" s="4"/>
      <c r="L889" s="4"/>
      <c r="N889" s="4"/>
      <c r="O889" s="4"/>
      <c r="P889" s="4"/>
      <c r="Q889" s="4"/>
    </row>
    <row r="890" spans="1:17" ht="16.5" customHeight="1">
      <c r="A890" s="4"/>
      <c r="B890" s="4"/>
      <c r="C890" s="4"/>
      <c r="D890" s="4"/>
      <c r="E890" s="4"/>
      <c r="F890" s="4"/>
      <c r="G890" s="4"/>
      <c r="H890" s="4"/>
      <c r="J890" s="4"/>
      <c r="K890" s="4"/>
      <c r="L890" s="4"/>
      <c r="N890" s="4"/>
      <c r="O890" s="4"/>
      <c r="P890" s="4"/>
      <c r="Q890" s="4"/>
    </row>
    <row r="891" spans="1:17" ht="16.5" customHeight="1">
      <c r="A891" s="4"/>
      <c r="B891" s="4"/>
      <c r="C891" s="4"/>
      <c r="D891" s="4"/>
      <c r="E891" s="4"/>
      <c r="F891" s="4"/>
      <c r="G891" s="4"/>
      <c r="H891" s="4"/>
      <c r="J891" s="4"/>
      <c r="K891" s="4"/>
      <c r="L891" s="4"/>
      <c r="N891" s="4"/>
      <c r="O891" s="4"/>
      <c r="P891" s="4"/>
      <c r="Q891" s="4"/>
    </row>
    <row r="892" spans="1:17" ht="16.5" customHeight="1">
      <c r="A892" s="4"/>
      <c r="B892" s="4"/>
      <c r="C892" s="4"/>
      <c r="D892" s="4"/>
      <c r="E892" s="4"/>
      <c r="F892" s="4"/>
      <c r="G892" s="4"/>
      <c r="H892" s="4"/>
      <c r="J892" s="4"/>
      <c r="K892" s="4"/>
      <c r="L892" s="4"/>
      <c r="N892" s="4"/>
      <c r="O892" s="4"/>
      <c r="P892" s="4"/>
      <c r="Q892" s="4"/>
    </row>
    <row r="893" spans="1:17" ht="16.5" customHeight="1">
      <c r="A893" s="4"/>
      <c r="B893" s="4"/>
      <c r="C893" s="4"/>
      <c r="D893" s="4"/>
      <c r="E893" s="4"/>
      <c r="F893" s="4"/>
      <c r="G893" s="4"/>
      <c r="H893" s="4"/>
      <c r="J893" s="4"/>
      <c r="K893" s="4"/>
      <c r="L893" s="4"/>
      <c r="N893" s="4"/>
      <c r="O893" s="4"/>
      <c r="P893" s="4"/>
      <c r="Q893" s="4"/>
    </row>
    <row r="894" spans="1:17" ht="16.5" customHeight="1">
      <c r="A894" s="4"/>
      <c r="B894" s="4"/>
      <c r="C894" s="4"/>
      <c r="D894" s="4"/>
      <c r="E894" s="4"/>
      <c r="F894" s="4"/>
      <c r="G894" s="4"/>
      <c r="H894" s="4"/>
      <c r="J894" s="4"/>
      <c r="K894" s="4"/>
      <c r="L894" s="4"/>
      <c r="N894" s="4"/>
      <c r="O894" s="4"/>
      <c r="P894" s="4"/>
      <c r="Q894" s="4"/>
    </row>
    <row r="895" spans="1:17" ht="16.5" customHeight="1">
      <c r="A895" s="4"/>
      <c r="B895" s="4"/>
      <c r="C895" s="4"/>
      <c r="D895" s="4"/>
      <c r="E895" s="4"/>
      <c r="F895" s="4"/>
      <c r="G895" s="4"/>
      <c r="H895" s="4"/>
      <c r="J895" s="4"/>
      <c r="K895" s="4"/>
      <c r="L895" s="4"/>
      <c r="N895" s="4"/>
      <c r="O895" s="4"/>
      <c r="P895" s="4"/>
      <c r="Q895" s="4"/>
    </row>
    <row r="896" spans="1:17" ht="16.5" customHeight="1">
      <c r="A896" s="4"/>
      <c r="B896" s="4"/>
      <c r="C896" s="4"/>
      <c r="D896" s="4"/>
      <c r="E896" s="4"/>
      <c r="F896" s="4"/>
      <c r="G896" s="4"/>
      <c r="H896" s="4"/>
      <c r="J896" s="4"/>
      <c r="K896" s="4"/>
      <c r="L896" s="4"/>
      <c r="N896" s="4"/>
      <c r="O896" s="4"/>
      <c r="P896" s="4"/>
      <c r="Q896" s="4"/>
    </row>
    <row r="897" spans="1:17" ht="16.5" customHeight="1">
      <c r="A897" s="4"/>
      <c r="B897" s="4"/>
      <c r="C897" s="4"/>
      <c r="D897" s="4"/>
      <c r="E897" s="4"/>
      <c r="F897" s="4"/>
      <c r="G897" s="4"/>
      <c r="H897" s="4"/>
      <c r="J897" s="4"/>
      <c r="K897" s="4"/>
      <c r="L897" s="4"/>
      <c r="N897" s="4"/>
      <c r="O897" s="4"/>
      <c r="P897" s="4"/>
      <c r="Q897" s="4"/>
    </row>
    <row r="898" spans="1:17" ht="16.5" customHeight="1">
      <c r="A898" s="4"/>
      <c r="B898" s="4"/>
      <c r="C898" s="4"/>
      <c r="D898" s="4"/>
      <c r="E898" s="4"/>
      <c r="F898" s="4"/>
      <c r="G898" s="4"/>
      <c r="H898" s="4"/>
      <c r="J898" s="4"/>
      <c r="K898" s="4"/>
      <c r="L898" s="4"/>
      <c r="N898" s="4"/>
      <c r="O898" s="4"/>
      <c r="P898" s="4"/>
      <c r="Q898" s="4"/>
    </row>
    <row r="899" spans="1:17" ht="16.5" customHeight="1">
      <c r="A899" s="4"/>
      <c r="B899" s="4"/>
      <c r="C899" s="4"/>
      <c r="D899" s="4"/>
      <c r="E899" s="4"/>
      <c r="F899" s="4"/>
      <c r="G899" s="4"/>
      <c r="H899" s="4"/>
      <c r="J899" s="4"/>
      <c r="K899" s="4"/>
      <c r="L899" s="4"/>
      <c r="N899" s="4"/>
      <c r="O899" s="4"/>
      <c r="P899" s="4"/>
      <c r="Q899" s="4"/>
    </row>
    <row r="900" spans="1:17" ht="16.5" customHeight="1">
      <c r="A900" s="4"/>
      <c r="B900" s="4"/>
      <c r="C900" s="4"/>
      <c r="D900" s="4"/>
      <c r="E900" s="4"/>
      <c r="F900" s="4"/>
      <c r="G900" s="4"/>
      <c r="H900" s="4"/>
      <c r="J900" s="4"/>
      <c r="K900" s="4"/>
      <c r="L900" s="4"/>
      <c r="N900" s="4"/>
      <c r="O900" s="4"/>
      <c r="P900" s="4"/>
      <c r="Q900" s="4"/>
    </row>
    <row r="901" spans="1:17" ht="16.5" customHeight="1">
      <c r="A901" s="4"/>
      <c r="B901" s="4"/>
      <c r="C901" s="4"/>
      <c r="D901" s="4"/>
      <c r="E901" s="4"/>
      <c r="F901" s="4"/>
      <c r="G901" s="4"/>
      <c r="H901" s="4"/>
      <c r="J901" s="4"/>
      <c r="K901" s="4"/>
      <c r="L901" s="4"/>
      <c r="N901" s="4"/>
      <c r="O901" s="4"/>
      <c r="P901" s="4"/>
      <c r="Q901" s="4"/>
    </row>
    <row r="902" spans="1:17" ht="16.5" customHeight="1">
      <c r="A902" s="4"/>
      <c r="B902" s="4"/>
      <c r="C902" s="4"/>
      <c r="D902" s="4"/>
      <c r="E902" s="4"/>
      <c r="F902" s="4"/>
      <c r="G902" s="4"/>
      <c r="H902" s="4"/>
      <c r="J902" s="4"/>
      <c r="K902" s="4"/>
      <c r="L902" s="4"/>
      <c r="N902" s="4"/>
      <c r="O902" s="4"/>
      <c r="P902" s="4"/>
      <c r="Q902" s="4"/>
    </row>
    <row r="903" spans="1:17" ht="16.5" customHeight="1">
      <c r="A903" s="4"/>
      <c r="B903" s="4"/>
      <c r="C903" s="4"/>
      <c r="D903" s="4"/>
      <c r="E903" s="4"/>
      <c r="F903" s="4"/>
      <c r="G903" s="4"/>
      <c r="H903" s="4"/>
      <c r="J903" s="4"/>
      <c r="K903" s="4"/>
      <c r="L903" s="4"/>
      <c r="N903" s="4"/>
      <c r="O903" s="4"/>
      <c r="P903" s="4"/>
      <c r="Q903" s="4"/>
    </row>
    <row r="904" spans="1:17" ht="16.5" customHeight="1">
      <c r="A904" s="4"/>
      <c r="B904" s="4"/>
      <c r="C904" s="4"/>
      <c r="D904" s="4"/>
      <c r="E904" s="4"/>
      <c r="F904" s="4"/>
      <c r="G904" s="4"/>
      <c r="H904" s="4"/>
      <c r="J904" s="4"/>
      <c r="K904" s="4"/>
      <c r="L904" s="4"/>
      <c r="N904" s="4"/>
      <c r="O904" s="4"/>
      <c r="P904" s="4"/>
      <c r="Q904" s="4"/>
    </row>
    <row r="905" spans="1:17" ht="16.5" customHeight="1">
      <c r="A905" s="4"/>
      <c r="B905" s="4"/>
      <c r="C905" s="4"/>
      <c r="D905" s="4"/>
      <c r="E905" s="4"/>
      <c r="F905" s="4"/>
      <c r="G905" s="4"/>
      <c r="H905" s="4"/>
      <c r="J905" s="4"/>
      <c r="K905" s="4"/>
      <c r="L905" s="4"/>
      <c r="N905" s="4"/>
      <c r="O905" s="4"/>
      <c r="P905" s="4"/>
      <c r="Q905" s="4"/>
    </row>
    <row r="906" spans="1:17" ht="16.5" customHeight="1">
      <c r="A906" s="4"/>
      <c r="B906" s="4"/>
      <c r="C906" s="4"/>
      <c r="D906" s="4"/>
      <c r="E906" s="4"/>
      <c r="F906" s="4"/>
      <c r="G906" s="4"/>
      <c r="H906" s="4"/>
      <c r="J906" s="4"/>
      <c r="K906" s="4"/>
      <c r="L906" s="4"/>
      <c r="N906" s="4"/>
      <c r="O906" s="4"/>
      <c r="P906" s="4"/>
      <c r="Q906" s="4"/>
    </row>
    <row r="907" spans="1:17" ht="16.5" customHeight="1">
      <c r="A907" s="4"/>
      <c r="B907" s="4"/>
      <c r="C907" s="4"/>
      <c r="D907" s="4"/>
      <c r="E907" s="4"/>
      <c r="F907" s="4"/>
      <c r="G907" s="4"/>
      <c r="H907" s="4"/>
      <c r="J907" s="4"/>
      <c r="K907" s="4"/>
      <c r="L907" s="4"/>
      <c r="N907" s="4"/>
      <c r="O907" s="4"/>
      <c r="P907" s="4"/>
      <c r="Q907" s="4"/>
    </row>
    <row r="908" spans="1:17" ht="16.5" customHeight="1">
      <c r="A908" s="4"/>
      <c r="B908" s="4"/>
      <c r="C908" s="4"/>
      <c r="D908" s="4"/>
      <c r="E908" s="4"/>
      <c r="F908" s="4"/>
      <c r="G908" s="4"/>
      <c r="H908" s="4"/>
      <c r="J908" s="4"/>
      <c r="K908" s="4"/>
      <c r="L908" s="4"/>
      <c r="N908" s="4"/>
      <c r="O908" s="4"/>
      <c r="P908" s="4"/>
      <c r="Q908" s="4"/>
    </row>
    <row r="909" spans="1:17" ht="16.5" customHeight="1">
      <c r="A909" s="4"/>
      <c r="B909" s="4"/>
      <c r="C909" s="4"/>
      <c r="D909" s="4"/>
      <c r="E909" s="4"/>
      <c r="F909" s="4"/>
      <c r="G909" s="4"/>
      <c r="H909" s="4"/>
      <c r="J909" s="4"/>
      <c r="K909" s="4"/>
      <c r="L909" s="4"/>
      <c r="N909" s="4"/>
      <c r="O909" s="4"/>
      <c r="P909" s="4"/>
      <c r="Q909" s="4"/>
    </row>
    <row r="910" spans="1:17" ht="16.5" customHeight="1">
      <c r="A910" s="4"/>
      <c r="B910" s="4"/>
      <c r="C910" s="4"/>
      <c r="D910" s="4"/>
      <c r="E910" s="4"/>
      <c r="F910" s="4"/>
      <c r="G910" s="4"/>
      <c r="H910" s="4"/>
      <c r="J910" s="4"/>
      <c r="K910" s="4"/>
      <c r="L910" s="4"/>
      <c r="N910" s="4"/>
      <c r="O910" s="4"/>
      <c r="P910" s="4"/>
      <c r="Q910" s="4"/>
    </row>
    <row r="911" spans="1:17" ht="16.5" customHeight="1">
      <c r="A911" s="4"/>
      <c r="B911" s="4"/>
      <c r="C911" s="4"/>
      <c r="D911" s="4"/>
      <c r="E911" s="4"/>
      <c r="F911" s="4"/>
      <c r="G911" s="4"/>
      <c r="H911" s="4"/>
      <c r="J911" s="4"/>
      <c r="K911" s="4"/>
      <c r="L911" s="4"/>
      <c r="N911" s="4"/>
      <c r="O911" s="4"/>
      <c r="P911" s="4"/>
      <c r="Q911" s="4"/>
    </row>
    <row r="912" spans="1:17" ht="16.5" customHeight="1">
      <c r="A912" s="4"/>
      <c r="B912" s="4"/>
      <c r="C912" s="4"/>
      <c r="D912" s="4"/>
      <c r="E912" s="4"/>
      <c r="F912" s="4"/>
      <c r="G912" s="4"/>
      <c r="H912" s="4"/>
      <c r="J912" s="4"/>
      <c r="K912" s="4"/>
      <c r="L912" s="4"/>
      <c r="N912" s="4"/>
      <c r="O912" s="4"/>
      <c r="P912" s="4"/>
      <c r="Q912" s="4"/>
    </row>
    <row r="913" spans="1:17" ht="16.5" customHeight="1">
      <c r="A913" s="4"/>
      <c r="B913" s="4"/>
      <c r="C913" s="4"/>
      <c r="D913" s="4"/>
      <c r="E913" s="4"/>
      <c r="F913" s="4"/>
      <c r="G913" s="4"/>
      <c r="H913" s="4"/>
      <c r="J913" s="4"/>
      <c r="K913" s="4"/>
      <c r="L913" s="4"/>
      <c r="N913" s="4"/>
      <c r="O913" s="4"/>
      <c r="P913" s="4"/>
      <c r="Q913" s="4"/>
    </row>
    <row r="914" spans="1:17" ht="16.5" customHeight="1">
      <c r="A914" s="4"/>
      <c r="B914" s="4"/>
      <c r="C914" s="4"/>
      <c r="D914" s="4"/>
      <c r="E914" s="4"/>
      <c r="F914" s="4"/>
      <c r="G914" s="4"/>
      <c r="H914" s="4"/>
      <c r="J914" s="4"/>
      <c r="K914" s="4"/>
      <c r="L914" s="4"/>
      <c r="N914" s="4"/>
      <c r="O914" s="4"/>
      <c r="P914" s="4"/>
      <c r="Q914" s="4"/>
    </row>
    <row r="915" spans="1:17" ht="16.5" customHeight="1">
      <c r="A915" s="4"/>
      <c r="B915" s="4"/>
      <c r="C915" s="4"/>
      <c r="D915" s="4"/>
      <c r="E915" s="4"/>
      <c r="F915" s="4"/>
      <c r="G915" s="4"/>
      <c r="H915" s="4"/>
      <c r="J915" s="4"/>
      <c r="K915" s="4"/>
      <c r="L915" s="4"/>
      <c r="N915" s="4"/>
      <c r="O915" s="4"/>
      <c r="P915" s="4"/>
      <c r="Q915" s="4"/>
    </row>
    <row r="916" spans="1:17" ht="16.5" customHeight="1">
      <c r="A916" s="4"/>
      <c r="B916" s="4"/>
      <c r="C916" s="4"/>
      <c r="D916" s="4"/>
      <c r="E916" s="4"/>
      <c r="F916" s="4"/>
      <c r="G916" s="4"/>
      <c r="H916" s="4"/>
      <c r="J916" s="4"/>
      <c r="K916" s="4"/>
      <c r="L916" s="4"/>
      <c r="N916" s="4"/>
      <c r="O916" s="4"/>
      <c r="P916" s="4"/>
      <c r="Q916" s="4"/>
    </row>
    <row r="917" spans="1:17" ht="16.5" customHeight="1">
      <c r="A917" s="4"/>
      <c r="B917" s="4"/>
      <c r="C917" s="4"/>
      <c r="D917" s="4"/>
      <c r="E917" s="4"/>
      <c r="F917" s="4"/>
      <c r="G917" s="4"/>
      <c r="H917" s="4"/>
      <c r="J917" s="4"/>
      <c r="K917" s="4"/>
      <c r="L917" s="4"/>
      <c r="N917" s="4"/>
      <c r="O917" s="4"/>
      <c r="P917" s="4"/>
      <c r="Q917" s="4"/>
    </row>
    <row r="918" spans="1:17" ht="16.5" customHeight="1">
      <c r="A918" s="4"/>
      <c r="B918" s="4"/>
      <c r="C918" s="4"/>
      <c r="D918" s="4"/>
      <c r="E918" s="4"/>
      <c r="F918" s="4"/>
      <c r="G918" s="4"/>
      <c r="H918" s="4"/>
      <c r="J918" s="4"/>
      <c r="K918" s="4"/>
      <c r="L918" s="4"/>
      <c r="N918" s="4"/>
      <c r="O918" s="4"/>
      <c r="P918" s="4"/>
      <c r="Q918" s="4"/>
    </row>
    <row r="919" spans="1:17" ht="16.5" customHeight="1">
      <c r="A919" s="4"/>
      <c r="B919" s="4"/>
      <c r="C919" s="4"/>
      <c r="D919" s="4"/>
      <c r="E919" s="4"/>
      <c r="F919" s="4"/>
      <c r="G919" s="4"/>
      <c r="H919" s="4"/>
      <c r="J919" s="4"/>
      <c r="K919" s="4"/>
      <c r="L919" s="4"/>
      <c r="N919" s="4"/>
      <c r="O919" s="4"/>
      <c r="P919" s="4"/>
      <c r="Q919" s="4"/>
    </row>
    <row r="920" spans="1:17" ht="16.5" customHeight="1">
      <c r="A920" s="4"/>
      <c r="B920" s="4"/>
      <c r="C920" s="4"/>
      <c r="D920" s="4"/>
      <c r="E920" s="4"/>
      <c r="F920" s="4"/>
      <c r="G920" s="4"/>
      <c r="H920" s="4"/>
      <c r="J920" s="4"/>
      <c r="K920" s="4"/>
      <c r="L920" s="4"/>
      <c r="N920" s="4"/>
      <c r="O920" s="4"/>
      <c r="P920" s="4"/>
      <c r="Q920" s="4"/>
    </row>
    <row r="921" spans="1:17" ht="16.5" customHeight="1">
      <c r="A921" s="4"/>
      <c r="B921" s="4"/>
      <c r="C921" s="4"/>
      <c r="D921" s="4"/>
      <c r="E921" s="4"/>
      <c r="F921" s="4"/>
      <c r="G921" s="4"/>
      <c r="H921" s="4"/>
      <c r="J921" s="4"/>
      <c r="K921" s="4"/>
      <c r="L921" s="4"/>
      <c r="N921" s="4"/>
      <c r="O921" s="4"/>
      <c r="P921" s="4"/>
      <c r="Q921" s="4"/>
    </row>
    <row r="922" spans="1:17" ht="16.5" customHeight="1">
      <c r="A922" s="4"/>
      <c r="B922" s="4"/>
      <c r="C922" s="4"/>
      <c r="D922" s="4"/>
      <c r="E922" s="4"/>
      <c r="F922" s="4"/>
      <c r="G922" s="4"/>
      <c r="H922" s="4"/>
      <c r="J922" s="4"/>
      <c r="K922" s="4"/>
      <c r="L922" s="4"/>
      <c r="N922" s="4"/>
      <c r="O922" s="4"/>
      <c r="P922" s="4"/>
      <c r="Q922" s="4"/>
    </row>
    <row r="923" spans="1:17" ht="16.5" customHeight="1">
      <c r="A923" s="4"/>
      <c r="B923" s="4"/>
      <c r="C923" s="4"/>
      <c r="D923" s="4"/>
      <c r="E923" s="4"/>
      <c r="F923" s="4"/>
      <c r="G923" s="4"/>
      <c r="H923" s="4"/>
      <c r="J923" s="4"/>
      <c r="K923" s="4"/>
      <c r="L923" s="4"/>
      <c r="N923" s="4"/>
      <c r="O923" s="4"/>
      <c r="P923" s="4"/>
      <c r="Q923" s="4"/>
    </row>
    <row r="924" spans="1:17" ht="16.5" customHeight="1">
      <c r="A924" s="4"/>
      <c r="B924" s="4"/>
      <c r="C924" s="4"/>
      <c r="D924" s="4"/>
      <c r="E924" s="4"/>
      <c r="F924" s="4"/>
      <c r="G924" s="4"/>
      <c r="H924" s="4"/>
      <c r="J924" s="4"/>
      <c r="K924" s="4"/>
      <c r="L924" s="4"/>
      <c r="N924" s="4"/>
      <c r="O924" s="4"/>
      <c r="P924" s="4"/>
      <c r="Q924" s="4"/>
    </row>
    <row r="925" spans="1:17" ht="16.5" customHeight="1">
      <c r="A925" s="4"/>
      <c r="B925" s="4"/>
      <c r="C925" s="4"/>
      <c r="D925" s="4"/>
      <c r="E925" s="4"/>
      <c r="F925" s="4"/>
      <c r="G925" s="4"/>
      <c r="H925" s="4"/>
      <c r="J925" s="4"/>
      <c r="K925" s="4"/>
      <c r="L925" s="4"/>
      <c r="N925" s="4"/>
      <c r="O925" s="4"/>
      <c r="P925" s="4"/>
      <c r="Q925" s="4"/>
    </row>
    <row r="926" spans="1:17" ht="16.5" customHeight="1">
      <c r="A926" s="4"/>
      <c r="B926" s="4"/>
      <c r="C926" s="4"/>
      <c r="D926" s="4"/>
      <c r="E926" s="4"/>
      <c r="F926" s="4"/>
      <c r="G926" s="4"/>
      <c r="H926" s="4"/>
      <c r="J926" s="4"/>
      <c r="K926" s="4"/>
      <c r="L926" s="4"/>
      <c r="N926" s="4"/>
      <c r="O926" s="4"/>
      <c r="P926" s="4"/>
      <c r="Q926" s="4"/>
    </row>
    <row r="927" spans="1:17" ht="16.5" customHeight="1">
      <c r="A927" s="4"/>
      <c r="B927" s="4"/>
      <c r="C927" s="4"/>
      <c r="D927" s="4"/>
      <c r="E927" s="4"/>
      <c r="F927" s="4"/>
      <c r="G927" s="4"/>
      <c r="H927" s="4"/>
      <c r="J927" s="4"/>
      <c r="K927" s="4"/>
      <c r="L927" s="4"/>
      <c r="N927" s="4"/>
      <c r="O927" s="4"/>
      <c r="P927" s="4"/>
      <c r="Q927" s="4"/>
    </row>
    <row r="928" spans="1:17" ht="16.5" customHeight="1">
      <c r="A928" s="4"/>
      <c r="B928" s="4"/>
      <c r="C928" s="4"/>
      <c r="D928" s="4"/>
      <c r="E928" s="4"/>
      <c r="F928" s="4"/>
      <c r="G928" s="4"/>
      <c r="H928" s="4"/>
      <c r="J928" s="4"/>
      <c r="K928" s="4"/>
      <c r="L928" s="4"/>
      <c r="N928" s="4"/>
      <c r="O928" s="4"/>
      <c r="P928" s="4"/>
      <c r="Q928" s="4"/>
    </row>
    <row r="929" spans="1:17" ht="16.5" customHeight="1">
      <c r="A929" s="4"/>
      <c r="B929" s="4"/>
      <c r="C929" s="4"/>
      <c r="D929" s="4"/>
      <c r="E929" s="4"/>
      <c r="F929" s="4"/>
      <c r="G929" s="4"/>
      <c r="H929" s="4"/>
      <c r="J929" s="4"/>
      <c r="K929" s="4"/>
      <c r="L929" s="4"/>
      <c r="N929" s="4"/>
      <c r="O929" s="4"/>
      <c r="P929" s="4"/>
      <c r="Q929" s="4"/>
    </row>
    <row r="930" spans="1:17" ht="16.5" customHeight="1">
      <c r="A930" s="4"/>
      <c r="B930" s="4"/>
      <c r="C930" s="4"/>
      <c r="D930" s="4"/>
      <c r="E930" s="4"/>
      <c r="F930" s="4"/>
      <c r="G930" s="4"/>
      <c r="H930" s="4"/>
      <c r="J930" s="4"/>
      <c r="K930" s="4"/>
      <c r="L930" s="4"/>
      <c r="N930" s="4"/>
      <c r="O930" s="4"/>
      <c r="P930" s="4"/>
      <c r="Q930" s="4"/>
    </row>
    <row r="931" spans="1:17" ht="16.5" customHeight="1">
      <c r="A931" s="4"/>
      <c r="B931" s="4"/>
      <c r="C931" s="4"/>
      <c r="D931" s="4"/>
      <c r="E931" s="4"/>
      <c r="F931" s="4"/>
      <c r="G931" s="4"/>
      <c r="H931" s="4"/>
      <c r="J931" s="4"/>
      <c r="K931" s="4"/>
      <c r="L931" s="4"/>
      <c r="N931" s="4"/>
      <c r="O931" s="4"/>
      <c r="P931" s="4"/>
      <c r="Q931" s="4"/>
    </row>
    <row r="932" spans="1:17" ht="16.5" customHeight="1">
      <c r="A932" s="4"/>
      <c r="B932" s="4"/>
      <c r="C932" s="4"/>
      <c r="D932" s="4"/>
      <c r="E932" s="4"/>
      <c r="F932" s="4"/>
      <c r="G932" s="4"/>
      <c r="H932" s="4"/>
      <c r="J932" s="4"/>
      <c r="K932" s="4"/>
      <c r="L932" s="4"/>
      <c r="N932" s="4"/>
      <c r="O932" s="4"/>
      <c r="P932" s="4"/>
      <c r="Q932" s="4"/>
    </row>
    <row r="933" spans="1:17" ht="16.5" customHeight="1">
      <c r="A933" s="4"/>
      <c r="B933" s="4"/>
      <c r="C933" s="4"/>
      <c r="D933" s="4"/>
      <c r="E933" s="4"/>
      <c r="F933" s="4"/>
      <c r="G933" s="4"/>
      <c r="H933" s="4"/>
      <c r="J933" s="4"/>
      <c r="K933" s="4"/>
      <c r="L933" s="4"/>
      <c r="N933" s="4"/>
      <c r="O933" s="4"/>
      <c r="P933" s="4"/>
      <c r="Q933" s="4"/>
    </row>
    <row r="934" spans="1:17" ht="16.5" customHeight="1">
      <c r="A934" s="4"/>
      <c r="B934" s="4"/>
      <c r="C934" s="4"/>
      <c r="D934" s="4"/>
      <c r="E934" s="4"/>
      <c r="F934" s="4"/>
      <c r="G934" s="4"/>
      <c r="H934" s="4"/>
      <c r="J934" s="4"/>
      <c r="K934" s="4"/>
      <c r="L934" s="4"/>
      <c r="N934" s="4"/>
      <c r="O934" s="4"/>
      <c r="P934" s="4"/>
      <c r="Q934" s="4"/>
    </row>
    <row r="935" spans="1:17" ht="16.5" customHeight="1">
      <c r="A935" s="4"/>
      <c r="B935" s="4"/>
      <c r="C935" s="4"/>
      <c r="D935" s="4"/>
      <c r="E935" s="4"/>
      <c r="F935" s="4"/>
      <c r="G935" s="4"/>
      <c r="H935" s="4"/>
      <c r="J935" s="4"/>
      <c r="K935" s="4"/>
      <c r="L935" s="4"/>
      <c r="N935" s="4"/>
      <c r="O935" s="4"/>
      <c r="P935" s="4"/>
      <c r="Q935" s="4"/>
    </row>
    <row r="936" spans="1:17" ht="16.5" customHeight="1">
      <c r="A936" s="4"/>
      <c r="B936" s="4"/>
      <c r="C936" s="4"/>
      <c r="D936" s="4"/>
      <c r="E936" s="4"/>
      <c r="F936" s="4"/>
      <c r="G936" s="4"/>
      <c r="H936" s="4"/>
      <c r="J936" s="4"/>
      <c r="K936" s="4"/>
      <c r="L936" s="4"/>
      <c r="N936" s="4"/>
      <c r="O936" s="4"/>
      <c r="P936" s="4"/>
      <c r="Q936" s="4"/>
    </row>
    <row r="937" spans="1:17" ht="16.5" customHeight="1">
      <c r="A937" s="4"/>
      <c r="B937" s="4"/>
      <c r="C937" s="4"/>
      <c r="D937" s="4"/>
      <c r="E937" s="4"/>
      <c r="F937" s="4"/>
      <c r="G937" s="4"/>
      <c r="H937" s="4"/>
      <c r="J937" s="4"/>
      <c r="K937" s="4"/>
      <c r="L937" s="4"/>
      <c r="N937" s="4"/>
      <c r="O937" s="4"/>
      <c r="P937" s="4"/>
      <c r="Q937" s="4"/>
    </row>
    <row r="938" spans="1:17" ht="16.5" customHeight="1">
      <c r="A938" s="4"/>
      <c r="B938" s="4"/>
      <c r="C938" s="4"/>
      <c r="D938" s="4"/>
      <c r="E938" s="4"/>
      <c r="F938" s="4"/>
      <c r="G938" s="4"/>
      <c r="H938" s="4"/>
      <c r="J938" s="4"/>
      <c r="K938" s="4"/>
      <c r="L938" s="4"/>
      <c r="N938" s="4"/>
      <c r="O938" s="4"/>
      <c r="P938" s="4"/>
      <c r="Q938" s="4"/>
    </row>
    <row r="939" spans="1:17" ht="16.5" customHeight="1">
      <c r="A939" s="4"/>
      <c r="B939" s="4"/>
      <c r="C939" s="4"/>
      <c r="D939" s="4"/>
      <c r="E939" s="4"/>
      <c r="F939" s="4"/>
      <c r="G939" s="4"/>
      <c r="H939" s="4"/>
      <c r="J939" s="4"/>
      <c r="K939" s="4"/>
      <c r="L939" s="4"/>
      <c r="N939" s="4"/>
      <c r="O939" s="4"/>
      <c r="P939" s="4"/>
      <c r="Q939" s="4"/>
    </row>
    <row r="940" spans="1:17" ht="16.5" customHeight="1">
      <c r="A940" s="4"/>
      <c r="B940" s="4"/>
      <c r="C940" s="4"/>
      <c r="D940" s="4"/>
      <c r="E940" s="4"/>
      <c r="F940" s="4"/>
      <c r="G940" s="4"/>
      <c r="H940" s="4"/>
      <c r="J940" s="4"/>
      <c r="K940" s="4"/>
      <c r="L940" s="4"/>
      <c r="N940" s="4"/>
      <c r="O940" s="4"/>
      <c r="P940" s="4"/>
      <c r="Q940" s="4"/>
    </row>
    <row r="941" spans="1:17" ht="16.5" customHeight="1">
      <c r="A941" s="4"/>
      <c r="B941" s="4"/>
      <c r="C941" s="4"/>
      <c r="D941" s="4"/>
      <c r="E941" s="4"/>
      <c r="F941" s="4"/>
      <c r="G941" s="4"/>
      <c r="H941" s="4"/>
      <c r="J941" s="4"/>
      <c r="K941" s="4"/>
      <c r="L941" s="4"/>
      <c r="N941" s="4"/>
      <c r="O941" s="4"/>
      <c r="P941" s="4"/>
      <c r="Q941" s="4"/>
    </row>
    <row r="942" spans="1:17" ht="16.5" customHeight="1">
      <c r="A942" s="4"/>
      <c r="B942" s="4"/>
      <c r="C942" s="4"/>
      <c r="D942" s="4"/>
      <c r="E942" s="4"/>
      <c r="F942" s="4"/>
      <c r="G942" s="4"/>
      <c r="H942" s="4"/>
      <c r="J942" s="4"/>
      <c r="K942" s="4"/>
      <c r="L942" s="4"/>
      <c r="N942" s="4"/>
      <c r="O942" s="4"/>
      <c r="P942" s="4"/>
      <c r="Q942" s="4"/>
    </row>
    <row r="943" spans="1:17" ht="16.5" customHeight="1">
      <c r="A943" s="4"/>
      <c r="B943" s="4"/>
      <c r="C943" s="4"/>
      <c r="D943" s="4"/>
      <c r="E943" s="4"/>
      <c r="F943" s="4"/>
      <c r="G943" s="4"/>
      <c r="H943" s="4"/>
      <c r="J943" s="4"/>
      <c r="K943" s="4"/>
      <c r="L943" s="4"/>
      <c r="N943" s="4"/>
      <c r="O943" s="4"/>
      <c r="P943" s="4"/>
      <c r="Q943" s="4"/>
    </row>
    <row r="944" spans="1:17" ht="16.5" customHeight="1">
      <c r="A944" s="4"/>
      <c r="B944" s="4"/>
      <c r="C944" s="4"/>
      <c r="D944" s="4"/>
      <c r="E944" s="4"/>
      <c r="F944" s="4"/>
      <c r="G944" s="4"/>
      <c r="H944" s="4"/>
      <c r="J944" s="4"/>
      <c r="K944" s="4"/>
      <c r="L944" s="4"/>
      <c r="N944" s="4"/>
      <c r="O944" s="4"/>
      <c r="P944" s="4"/>
      <c r="Q944" s="4"/>
    </row>
    <row r="945" spans="1:17" ht="16.5" customHeight="1">
      <c r="A945" s="4"/>
      <c r="B945" s="4"/>
      <c r="C945" s="4"/>
      <c r="D945" s="4"/>
      <c r="E945" s="4"/>
      <c r="F945" s="4"/>
      <c r="G945" s="4"/>
      <c r="H945" s="4"/>
      <c r="J945" s="4"/>
      <c r="K945" s="4"/>
      <c r="L945" s="4"/>
      <c r="N945" s="4"/>
      <c r="O945" s="4"/>
      <c r="P945" s="4"/>
      <c r="Q945" s="4"/>
    </row>
    <row r="946" spans="1:17" ht="16.5" customHeight="1">
      <c r="A946" s="4"/>
      <c r="B946" s="4"/>
      <c r="C946" s="4"/>
      <c r="D946" s="4"/>
      <c r="E946" s="4"/>
      <c r="F946" s="4"/>
      <c r="G946" s="4"/>
      <c r="H946" s="4"/>
      <c r="J946" s="4"/>
      <c r="K946" s="4"/>
      <c r="L946" s="4"/>
      <c r="N946" s="4"/>
      <c r="O946" s="4"/>
      <c r="P946" s="4"/>
      <c r="Q946" s="4"/>
    </row>
    <row r="947" spans="1:17" ht="16.5" customHeight="1">
      <c r="A947" s="4"/>
      <c r="B947" s="4"/>
      <c r="C947" s="4"/>
      <c r="D947" s="4"/>
      <c r="E947" s="4"/>
      <c r="F947" s="4"/>
      <c r="G947" s="4"/>
      <c r="H947" s="4"/>
      <c r="J947" s="4"/>
      <c r="K947" s="4"/>
      <c r="L947" s="4"/>
      <c r="N947" s="4"/>
      <c r="O947" s="4"/>
      <c r="P947" s="4"/>
      <c r="Q947" s="4"/>
    </row>
    <row r="948" spans="1:17" ht="16.5" customHeight="1">
      <c r="A948" s="4"/>
      <c r="B948" s="4"/>
      <c r="C948" s="4"/>
      <c r="D948" s="4"/>
      <c r="E948" s="4"/>
      <c r="F948" s="4"/>
      <c r="G948" s="4"/>
      <c r="H948" s="4"/>
      <c r="J948" s="4"/>
      <c r="K948" s="4"/>
      <c r="L948" s="4"/>
      <c r="N948" s="4"/>
      <c r="O948" s="4"/>
      <c r="P948" s="4"/>
      <c r="Q948" s="4"/>
    </row>
    <row r="949" spans="1:17" ht="16.5" customHeight="1">
      <c r="A949" s="4"/>
      <c r="B949" s="4"/>
      <c r="C949" s="4"/>
      <c r="D949" s="4"/>
      <c r="E949" s="4"/>
      <c r="F949" s="4"/>
      <c r="G949" s="4"/>
      <c r="H949" s="4"/>
      <c r="J949" s="4"/>
      <c r="K949" s="4"/>
      <c r="L949" s="4"/>
      <c r="N949" s="4"/>
      <c r="O949" s="4"/>
      <c r="P949" s="4"/>
      <c r="Q949" s="4"/>
    </row>
    <row r="950" spans="1:17" ht="16.5" customHeight="1">
      <c r="A950" s="4"/>
      <c r="B950" s="4"/>
      <c r="C950" s="4"/>
      <c r="D950" s="4"/>
      <c r="E950" s="4"/>
      <c r="F950" s="4"/>
      <c r="G950" s="4"/>
      <c r="H950" s="4"/>
      <c r="J950" s="4"/>
      <c r="K950" s="4"/>
      <c r="L950" s="4"/>
      <c r="N950" s="4"/>
      <c r="O950" s="4"/>
      <c r="P950" s="4"/>
      <c r="Q950" s="4"/>
    </row>
    <row r="951" spans="1:17" ht="16.5" customHeight="1">
      <c r="A951" s="4"/>
      <c r="B951" s="4"/>
      <c r="C951" s="4"/>
      <c r="D951" s="4"/>
      <c r="E951" s="4"/>
      <c r="F951" s="4"/>
      <c r="G951" s="4"/>
      <c r="H951" s="4"/>
      <c r="J951" s="4"/>
      <c r="K951" s="4"/>
      <c r="L951" s="4"/>
      <c r="N951" s="4"/>
      <c r="O951" s="4"/>
      <c r="P951" s="4"/>
      <c r="Q951" s="4"/>
    </row>
    <row r="952" spans="1:17" ht="16.5" customHeight="1">
      <c r="A952" s="4"/>
      <c r="B952" s="4"/>
      <c r="C952" s="4"/>
      <c r="D952" s="4"/>
      <c r="E952" s="4"/>
      <c r="F952" s="4"/>
      <c r="G952" s="4"/>
      <c r="H952" s="4"/>
      <c r="J952" s="4"/>
      <c r="K952" s="4"/>
      <c r="L952" s="4"/>
      <c r="N952" s="4"/>
      <c r="O952" s="4"/>
      <c r="P952" s="4"/>
      <c r="Q952" s="4"/>
    </row>
    <row r="953" spans="1:17" ht="16.5" customHeight="1">
      <c r="A953" s="4"/>
      <c r="B953" s="4"/>
      <c r="C953" s="4"/>
      <c r="D953" s="4"/>
      <c r="E953" s="4"/>
      <c r="F953" s="4"/>
      <c r="G953" s="4"/>
      <c r="H953" s="4"/>
      <c r="J953" s="4"/>
      <c r="K953" s="4"/>
      <c r="L953" s="4"/>
      <c r="N953" s="4"/>
      <c r="O953" s="4"/>
      <c r="P953" s="4"/>
      <c r="Q953" s="4"/>
    </row>
    <row r="954" spans="1:17" ht="16.5" customHeight="1">
      <c r="A954" s="4"/>
      <c r="B954" s="4"/>
      <c r="C954" s="4"/>
      <c r="D954" s="4"/>
      <c r="E954" s="4"/>
      <c r="F954" s="4"/>
      <c r="G954" s="4"/>
      <c r="H954" s="4"/>
      <c r="J954" s="4"/>
      <c r="K954" s="4"/>
      <c r="L954" s="4"/>
      <c r="N954" s="4"/>
      <c r="O954" s="4"/>
      <c r="P954" s="4"/>
      <c r="Q954" s="4"/>
    </row>
    <row r="955" spans="1:17" ht="16.5" customHeight="1">
      <c r="A955" s="4"/>
      <c r="B955" s="4"/>
      <c r="C955" s="4"/>
      <c r="D955" s="4"/>
      <c r="E955" s="4"/>
      <c r="F955" s="4"/>
      <c r="G955" s="4"/>
      <c r="H955" s="4"/>
      <c r="J955" s="4"/>
      <c r="K955" s="4"/>
      <c r="L955" s="4"/>
      <c r="N955" s="4"/>
      <c r="O955" s="4"/>
      <c r="P955" s="4"/>
      <c r="Q955" s="4"/>
    </row>
    <row r="956" spans="1:17" ht="16.5" customHeight="1">
      <c r="A956" s="4"/>
      <c r="B956" s="4"/>
      <c r="C956" s="4"/>
      <c r="D956" s="4"/>
      <c r="E956" s="4"/>
      <c r="F956" s="4"/>
      <c r="G956" s="4"/>
      <c r="H956" s="4"/>
      <c r="J956" s="4"/>
      <c r="K956" s="4"/>
      <c r="L956" s="4"/>
      <c r="N956" s="4"/>
      <c r="O956" s="4"/>
      <c r="P956" s="4"/>
      <c r="Q956" s="4"/>
    </row>
    <row r="957" spans="1:17" ht="16.5" customHeight="1">
      <c r="A957" s="4"/>
      <c r="B957" s="4"/>
      <c r="C957" s="4"/>
      <c r="D957" s="4"/>
      <c r="E957" s="4"/>
      <c r="F957" s="4"/>
      <c r="G957" s="4"/>
      <c r="H957" s="4"/>
      <c r="J957" s="4"/>
      <c r="K957" s="4"/>
      <c r="L957" s="4"/>
      <c r="N957" s="4"/>
      <c r="O957" s="4"/>
      <c r="P957" s="4"/>
      <c r="Q957" s="4"/>
    </row>
    <row r="958" spans="1:17" ht="16.5" customHeight="1">
      <c r="A958" s="4"/>
      <c r="B958" s="4"/>
      <c r="C958" s="4"/>
      <c r="D958" s="4"/>
      <c r="E958" s="4"/>
      <c r="F958" s="4"/>
      <c r="G958" s="4"/>
      <c r="H958" s="4"/>
      <c r="J958" s="4"/>
      <c r="K958" s="4"/>
      <c r="L958" s="4"/>
      <c r="N958" s="4"/>
      <c r="O958" s="4"/>
      <c r="P958" s="4"/>
      <c r="Q958" s="4"/>
    </row>
    <row r="959" spans="1:17" ht="16.5" customHeight="1">
      <c r="A959" s="4"/>
      <c r="B959" s="4"/>
      <c r="C959" s="4"/>
      <c r="D959" s="4"/>
      <c r="E959" s="4"/>
      <c r="F959" s="4"/>
      <c r="G959" s="4"/>
      <c r="H959" s="4"/>
      <c r="J959" s="4"/>
      <c r="K959" s="4"/>
      <c r="L959" s="4"/>
      <c r="N959" s="4"/>
      <c r="O959" s="4"/>
      <c r="P959" s="4"/>
      <c r="Q959" s="4"/>
    </row>
    <row r="960" spans="1:17" ht="16.5" customHeight="1">
      <c r="A960" s="4"/>
      <c r="B960" s="4"/>
      <c r="C960" s="4"/>
      <c r="D960" s="4"/>
      <c r="E960" s="4"/>
      <c r="F960" s="4"/>
      <c r="G960" s="4"/>
      <c r="H960" s="4"/>
      <c r="J960" s="4"/>
      <c r="K960" s="4"/>
      <c r="L960" s="4"/>
      <c r="N960" s="4"/>
      <c r="O960" s="4"/>
      <c r="P960" s="4"/>
      <c r="Q960" s="4"/>
    </row>
    <row r="961" spans="1:17" ht="16.5" customHeight="1">
      <c r="A961" s="4"/>
      <c r="B961" s="4"/>
      <c r="C961" s="4"/>
      <c r="D961" s="4"/>
      <c r="E961" s="4"/>
      <c r="F961" s="4"/>
      <c r="G961" s="4"/>
      <c r="H961" s="4"/>
      <c r="J961" s="4"/>
      <c r="K961" s="4"/>
      <c r="L961" s="4"/>
      <c r="N961" s="4"/>
      <c r="O961" s="4"/>
      <c r="P961" s="4"/>
      <c r="Q961" s="4"/>
    </row>
    <row r="962" spans="1:17" ht="16.5" customHeight="1">
      <c r="A962" s="4"/>
      <c r="B962" s="4"/>
      <c r="C962" s="4"/>
      <c r="D962" s="4"/>
      <c r="E962" s="4"/>
      <c r="F962" s="4"/>
      <c r="G962" s="4"/>
      <c r="H962" s="4"/>
      <c r="J962" s="4"/>
      <c r="K962" s="4"/>
      <c r="L962" s="4"/>
      <c r="N962" s="4"/>
      <c r="O962" s="4"/>
      <c r="P962" s="4"/>
      <c r="Q962" s="4"/>
    </row>
    <row r="963" spans="1:17" ht="16.5" customHeight="1">
      <c r="A963" s="4"/>
      <c r="B963" s="4"/>
      <c r="C963" s="4"/>
      <c r="D963" s="4"/>
      <c r="E963" s="4"/>
      <c r="F963" s="4"/>
      <c r="G963" s="4"/>
      <c r="H963" s="4"/>
      <c r="J963" s="4"/>
      <c r="K963" s="4"/>
      <c r="L963" s="4"/>
      <c r="N963" s="4"/>
      <c r="O963" s="4"/>
      <c r="P963" s="4"/>
      <c r="Q963" s="4"/>
    </row>
    <row r="964" spans="1:17" ht="16.5" customHeight="1">
      <c r="A964" s="4"/>
      <c r="B964" s="4"/>
      <c r="C964" s="4"/>
      <c r="D964" s="4"/>
      <c r="E964" s="4"/>
      <c r="F964" s="4"/>
      <c r="G964" s="4"/>
      <c r="H964" s="4"/>
      <c r="J964" s="4"/>
      <c r="K964" s="4"/>
      <c r="L964" s="4"/>
      <c r="N964" s="4"/>
      <c r="O964" s="4"/>
      <c r="P964" s="4"/>
      <c r="Q964" s="4"/>
    </row>
    <row r="965" spans="1:17" ht="16.5" customHeight="1">
      <c r="A965" s="4"/>
      <c r="B965" s="4"/>
      <c r="C965" s="4"/>
      <c r="D965" s="4"/>
      <c r="E965" s="4"/>
      <c r="F965" s="4"/>
      <c r="G965" s="4"/>
      <c r="H965" s="4"/>
      <c r="J965" s="4"/>
      <c r="K965" s="4"/>
      <c r="L965" s="4"/>
      <c r="N965" s="4"/>
      <c r="O965" s="4"/>
      <c r="P965" s="4"/>
      <c r="Q965" s="4"/>
    </row>
    <row r="966" spans="1:17" ht="16.5" customHeight="1">
      <c r="A966" s="4"/>
      <c r="B966" s="4"/>
      <c r="C966" s="4"/>
      <c r="D966" s="4"/>
      <c r="E966" s="4"/>
      <c r="F966" s="4"/>
      <c r="G966" s="4"/>
      <c r="H966" s="4"/>
      <c r="J966" s="4"/>
      <c r="K966" s="4"/>
      <c r="L966" s="4"/>
      <c r="N966" s="4"/>
      <c r="O966" s="4"/>
      <c r="P966" s="4"/>
      <c r="Q966" s="4"/>
    </row>
    <row r="967" spans="1:17" ht="16.5" customHeight="1">
      <c r="A967" s="4"/>
      <c r="B967" s="4"/>
      <c r="C967" s="4"/>
      <c r="D967" s="4"/>
      <c r="E967" s="4"/>
      <c r="F967" s="4"/>
      <c r="G967" s="4"/>
      <c r="H967" s="4"/>
      <c r="J967" s="4"/>
      <c r="K967" s="4"/>
      <c r="L967" s="4"/>
      <c r="N967" s="4"/>
      <c r="O967" s="4"/>
      <c r="P967" s="4"/>
      <c r="Q967" s="4"/>
    </row>
    <row r="968" spans="1:17" ht="16.5" customHeight="1">
      <c r="A968" s="4"/>
      <c r="B968" s="4"/>
      <c r="C968" s="4"/>
      <c r="D968" s="4"/>
      <c r="E968" s="4"/>
      <c r="F968" s="4"/>
      <c r="G968" s="4"/>
      <c r="H968" s="4"/>
      <c r="J968" s="4"/>
      <c r="K968" s="4"/>
      <c r="L968" s="4"/>
      <c r="N968" s="4"/>
      <c r="O968" s="4"/>
      <c r="P968" s="4"/>
      <c r="Q968" s="4"/>
    </row>
    <row r="969" spans="1:17" ht="16.5" customHeight="1">
      <c r="A969" s="4"/>
      <c r="B969" s="4"/>
      <c r="C969" s="4"/>
      <c r="D969" s="4"/>
      <c r="E969" s="4"/>
      <c r="F969" s="4"/>
      <c r="G969" s="4"/>
      <c r="H969" s="4"/>
      <c r="J969" s="4"/>
      <c r="K969" s="4"/>
      <c r="L969" s="4"/>
      <c r="N969" s="4"/>
      <c r="O969" s="4"/>
      <c r="P969" s="4"/>
      <c r="Q969" s="4"/>
    </row>
    <row r="970" spans="1:17" ht="16.5" customHeight="1">
      <c r="A970" s="4"/>
      <c r="B970" s="4"/>
      <c r="C970" s="4"/>
      <c r="D970" s="4"/>
      <c r="E970" s="4"/>
      <c r="F970" s="4"/>
      <c r="G970" s="4"/>
      <c r="H970" s="4"/>
      <c r="J970" s="4"/>
      <c r="K970" s="4"/>
      <c r="L970" s="4"/>
      <c r="N970" s="4"/>
      <c r="O970" s="4"/>
      <c r="P970" s="4"/>
      <c r="Q970" s="4"/>
    </row>
    <row r="971" spans="1:17" ht="16.5" customHeight="1">
      <c r="A971" s="4"/>
      <c r="B971" s="4"/>
      <c r="C971" s="4"/>
      <c r="D971" s="4"/>
      <c r="E971" s="4"/>
      <c r="F971" s="4"/>
      <c r="G971" s="4"/>
      <c r="H971" s="4"/>
      <c r="J971" s="4"/>
      <c r="K971" s="4"/>
      <c r="L971" s="4"/>
      <c r="N971" s="4"/>
      <c r="O971" s="4"/>
      <c r="P971" s="4"/>
      <c r="Q971" s="4"/>
    </row>
    <row r="972" spans="1:17" ht="16.5" customHeight="1">
      <c r="A972" s="4"/>
      <c r="B972" s="4"/>
      <c r="C972" s="4"/>
      <c r="D972" s="4"/>
      <c r="E972" s="4"/>
      <c r="F972" s="4"/>
      <c r="G972" s="4"/>
      <c r="H972" s="4"/>
      <c r="J972" s="4"/>
      <c r="K972" s="4"/>
      <c r="L972" s="4"/>
      <c r="N972" s="4"/>
      <c r="O972" s="4"/>
      <c r="P972" s="4"/>
      <c r="Q972" s="4"/>
    </row>
    <row r="973" spans="1:17" ht="16.5" customHeight="1">
      <c r="A973" s="4"/>
      <c r="B973" s="4"/>
      <c r="C973" s="4"/>
      <c r="D973" s="4"/>
      <c r="E973" s="4"/>
      <c r="F973" s="4"/>
      <c r="G973" s="4"/>
      <c r="H973" s="4"/>
      <c r="J973" s="4"/>
      <c r="K973" s="4"/>
      <c r="L973" s="4"/>
      <c r="N973" s="4"/>
      <c r="O973" s="4"/>
      <c r="P973" s="4"/>
      <c r="Q973" s="4"/>
    </row>
    <row r="974" spans="1:17" ht="16.5" customHeight="1">
      <c r="A974" s="4"/>
      <c r="B974" s="4"/>
      <c r="C974" s="4"/>
      <c r="D974" s="4"/>
      <c r="E974" s="4"/>
      <c r="F974" s="4"/>
      <c r="G974" s="4"/>
      <c r="H974" s="4"/>
      <c r="J974" s="4"/>
      <c r="K974" s="4"/>
      <c r="L974" s="4"/>
      <c r="N974" s="4"/>
      <c r="O974" s="4"/>
      <c r="P974" s="4"/>
      <c r="Q974" s="4"/>
    </row>
    <row r="975" spans="1:17" ht="16.5" customHeight="1">
      <c r="A975" s="4"/>
      <c r="B975" s="4"/>
      <c r="C975" s="4"/>
      <c r="D975" s="4"/>
      <c r="E975" s="4"/>
      <c r="F975" s="4"/>
      <c r="G975" s="4"/>
      <c r="H975" s="4"/>
      <c r="J975" s="4"/>
      <c r="K975" s="4"/>
      <c r="L975" s="4"/>
      <c r="N975" s="4"/>
      <c r="O975" s="4"/>
      <c r="P975" s="4"/>
      <c r="Q975" s="4"/>
    </row>
    <row r="976" spans="1:17" ht="16.5" customHeight="1">
      <c r="A976" s="4"/>
      <c r="B976" s="4"/>
      <c r="C976" s="4"/>
      <c r="D976" s="4"/>
      <c r="E976" s="4"/>
      <c r="F976" s="4"/>
      <c r="G976" s="4"/>
      <c r="H976" s="4"/>
      <c r="J976" s="4"/>
      <c r="K976" s="4"/>
      <c r="L976" s="4"/>
      <c r="N976" s="4"/>
      <c r="O976" s="4"/>
      <c r="P976" s="4"/>
      <c r="Q976" s="4"/>
    </row>
    <row r="977" spans="1:17" ht="16.5" customHeight="1">
      <c r="A977" s="4"/>
      <c r="B977" s="4"/>
      <c r="C977" s="4"/>
      <c r="D977" s="4"/>
      <c r="E977" s="4"/>
      <c r="F977" s="4"/>
      <c r="G977" s="4"/>
      <c r="H977" s="4"/>
      <c r="J977" s="4"/>
      <c r="K977" s="4"/>
      <c r="L977" s="4"/>
      <c r="N977" s="4"/>
      <c r="O977" s="4"/>
      <c r="P977" s="4"/>
      <c r="Q977" s="4"/>
    </row>
    <row r="978" spans="1:17" ht="16.5" customHeight="1">
      <c r="A978" s="4"/>
      <c r="B978" s="4"/>
      <c r="C978" s="4"/>
      <c r="D978" s="4"/>
      <c r="E978" s="4"/>
      <c r="F978" s="4"/>
      <c r="G978" s="4"/>
      <c r="H978" s="4"/>
      <c r="J978" s="4"/>
      <c r="K978" s="4"/>
      <c r="L978" s="4"/>
      <c r="N978" s="4"/>
      <c r="O978" s="4"/>
      <c r="P978" s="4"/>
      <c r="Q978" s="4"/>
    </row>
    <row r="979" spans="1:17" ht="16.5" customHeight="1">
      <c r="A979" s="4"/>
      <c r="B979" s="4"/>
      <c r="C979" s="4"/>
      <c r="D979" s="4"/>
      <c r="E979" s="4"/>
      <c r="F979" s="4"/>
      <c r="G979" s="4"/>
      <c r="H979" s="4"/>
      <c r="J979" s="4"/>
      <c r="K979" s="4"/>
      <c r="L979" s="4"/>
      <c r="N979" s="4"/>
      <c r="O979" s="4"/>
      <c r="P979" s="4"/>
      <c r="Q979" s="4"/>
    </row>
    <row r="980" spans="1:17" ht="16.5" customHeight="1">
      <c r="A980" s="4"/>
      <c r="B980" s="4"/>
      <c r="C980" s="4"/>
      <c r="D980" s="4"/>
      <c r="E980" s="4"/>
      <c r="F980" s="4"/>
      <c r="G980" s="4"/>
      <c r="H980" s="4"/>
      <c r="J980" s="4"/>
      <c r="K980" s="4"/>
      <c r="L980" s="4"/>
      <c r="N980" s="4"/>
      <c r="O980" s="4"/>
      <c r="P980" s="4"/>
      <c r="Q980" s="4"/>
    </row>
    <row r="981" spans="1:17" ht="16.5" customHeight="1">
      <c r="A981" s="4"/>
      <c r="B981" s="4"/>
      <c r="C981" s="4"/>
      <c r="D981" s="4"/>
      <c r="E981" s="4"/>
      <c r="F981" s="4"/>
      <c r="G981" s="4"/>
      <c r="H981" s="4"/>
      <c r="J981" s="4"/>
      <c r="K981" s="4"/>
      <c r="L981" s="4"/>
      <c r="N981" s="4"/>
      <c r="O981" s="4"/>
      <c r="P981" s="4"/>
      <c r="Q981" s="4"/>
    </row>
    <row r="982" spans="1:17" ht="16.5" customHeight="1">
      <c r="A982" s="4"/>
      <c r="B982" s="4"/>
      <c r="C982" s="4"/>
      <c r="D982" s="4"/>
      <c r="E982" s="4"/>
      <c r="F982" s="4"/>
      <c r="G982" s="4"/>
      <c r="H982" s="4"/>
      <c r="J982" s="4"/>
      <c r="K982" s="4"/>
      <c r="L982" s="4"/>
      <c r="N982" s="4"/>
      <c r="O982" s="4"/>
      <c r="P982" s="4"/>
      <c r="Q982" s="4"/>
    </row>
    <row r="983" spans="1:17" ht="16.5" customHeight="1">
      <c r="A983" s="4"/>
      <c r="B983" s="4"/>
      <c r="C983" s="4"/>
      <c r="D983" s="4"/>
      <c r="E983" s="4"/>
      <c r="F983" s="4"/>
      <c r="G983" s="4"/>
      <c r="H983" s="4"/>
      <c r="J983" s="4"/>
      <c r="K983" s="4"/>
      <c r="L983" s="4"/>
      <c r="N983" s="4"/>
      <c r="O983" s="4"/>
      <c r="P983" s="4"/>
      <c r="Q983" s="4"/>
    </row>
    <row r="984" spans="1:17" ht="16.5" customHeight="1">
      <c r="A984" s="4"/>
      <c r="B984" s="4"/>
      <c r="C984" s="4"/>
      <c r="D984" s="4"/>
      <c r="E984" s="4"/>
      <c r="F984" s="4"/>
      <c r="G984" s="4"/>
      <c r="H984" s="4"/>
      <c r="J984" s="4"/>
      <c r="K984" s="4"/>
      <c r="L984" s="4"/>
      <c r="N984" s="4"/>
      <c r="O984" s="4"/>
      <c r="P984" s="4"/>
      <c r="Q984" s="4"/>
    </row>
    <row r="985" spans="1:17" ht="16.5" customHeight="1">
      <c r="A985" s="4"/>
      <c r="B985" s="4"/>
      <c r="C985" s="4"/>
      <c r="D985" s="4"/>
      <c r="E985" s="4"/>
      <c r="F985" s="4"/>
      <c r="G985" s="4"/>
      <c r="H985" s="4"/>
      <c r="J985" s="4"/>
      <c r="K985" s="4"/>
      <c r="L985" s="4"/>
      <c r="N985" s="4"/>
      <c r="O985" s="4"/>
      <c r="P985" s="4"/>
      <c r="Q985" s="4"/>
    </row>
    <row r="986" spans="1:17" ht="16.5" customHeight="1">
      <c r="A986" s="4"/>
      <c r="B986" s="4"/>
      <c r="C986" s="4"/>
      <c r="D986" s="4"/>
      <c r="E986" s="4"/>
      <c r="F986" s="4"/>
      <c r="G986" s="4"/>
      <c r="H986" s="4"/>
      <c r="J986" s="4"/>
      <c r="K986" s="4"/>
      <c r="L986" s="4"/>
      <c r="N986" s="4"/>
      <c r="O986" s="4"/>
      <c r="P986" s="4"/>
      <c r="Q986" s="4"/>
    </row>
    <row r="987" spans="1:17" ht="16.5" customHeight="1">
      <c r="A987" s="4"/>
      <c r="B987" s="4"/>
      <c r="C987" s="4"/>
      <c r="D987" s="4"/>
      <c r="E987" s="4"/>
      <c r="F987" s="4"/>
      <c r="G987" s="4"/>
      <c r="H987" s="4"/>
      <c r="J987" s="4"/>
      <c r="K987" s="4"/>
      <c r="L987" s="4"/>
      <c r="N987" s="4"/>
      <c r="O987" s="4"/>
      <c r="P987" s="4"/>
      <c r="Q987" s="4"/>
    </row>
    <row r="988" spans="1:17" ht="16.5" customHeight="1">
      <c r="A988" s="4"/>
      <c r="B988" s="4"/>
      <c r="C988" s="4"/>
      <c r="D988" s="4"/>
      <c r="E988" s="4"/>
      <c r="F988" s="4"/>
      <c r="G988" s="4"/>
      <c r="H988" s="4"/>
      <c r="J988" s="4"/>
      <c r="K988" s="4"/>
      <c r="L988" s="4"/>
      <c r="N988" s="4"/>
      <c r="O988" s="4"/>
      <c r="P988" s="4"/>
      <c r="Q988" s="4"/>
    </row>
    <row r="989" spans="1:17" ht="16.5" customHeight="1">
      <c r="A989" s="4"/>
      <c r="B989" s="4"/>
      <c r="C989" s="4"/>
      <c r="D989" s="4"/>
      <c r="E989" s="4"/>
      <c r="F989" s="4"/>
      <c r="G989" s="4"/>
      <c r="H989" s="4"/>
      <c r="J989" s="4"/>
      <c r="K989" s="4"/>
      <c r="L989" s="4"/>
      <c r="N989" s="4"/>
      <c r="O989" s="4"/>
      <c r="P989" s="4"/>
      <c r="Q989" s="4"/>
    </row>
    <row r="990" spans="1:17" ht="16.5" customHeight="1">
      <c r="A990" s="4"/>
      <c r="B990" s="4"/>
      <c r="C990" s="4"/>
      <c r="D990" s="4"/>
      <c r="E990" s="4"/>
      <c r="F990" s="4"/>
      <c r="G990" s="4"/>
      <c r="H990" s="4"/>
      <c r="J990" s="4"/>
      <c r="K990" s="4"/>
      <c r="L990" s="4"/>
      <c r="N990" s="4"/>
      <c r="O990" s="4"/>
      <c r="P990" s="4"/>
      <c r="Q990" s="4"/>
    </row>
    <row r="991" spans="1:17" ht="16.5" customHeight="1">
      <c r="A991" s="4"/>
      <c r="B991" s="4"/>
      <c r="C991" s="4"/>
      <c r="D991" s="4"/>
      <c r="E991" s="4"/>
      <c r="F991" s="4"/>
      <c r="G991" s="4"/>
      <c r="H991" s="4"/>
      <c r="J991" s="4"/>
      <c r="K991" s="4"/>
      <c r="L991" s="4"/>
      <c r="N991" s="4"/>
      <c r="O991" s="4"/>
      <c r="P991" s="4"/>
      <c r="Q991" s="4"/>
    </row>
    <row r="992" spans="1:17" ht="16.5" customHeight="1">
      <c r="A992" s="4"/>
      <c r="B992" s="4"/>
      <c r="C992" s="4"/>
      <c r="D992" s="4"/>
      <c r="E992" s="4"/>
      <c r="F992" s="4"/>
      <c r="G992" s="4"/>
      <c r="H992" s="4"/>
      <c r="J992" s="4"/>
      <c r="K992" s="4"/>
      <c r="L992" s="4"/>
      <c r="N992" s="4"/>
      <c r="O992" s="4"/>
      <c r="P992" s="4"/>
      <c r="Q992" s="4"/>
    </row>
    <row r="993" spans="1:17" ht="16.5" customHeight="1">
      <c r="A993" s="4"/>
      <c r="B993" s="4"/>
      <c r="C993" s="4"/>
      <c r="D993" s="4"/>
      <c r="E993" s="4"/>
      <c r="F993" s="4"/>
      <c r="G993" s="4"/>
      <c r="H993" s="4"/>
      <c r="J993" s="4"/>
      <c r="K993" s="4"/>
      <c r="L993" s="4"/>
      <c r="N993" s="4"/>
      <c r="O993" s="4"/>
      <c r="P993" s="4"/>
      <c r="Q993" s="4"/>
    </row>
    <row r="994" spans="1:17" ht="16.5" customHeight="1">
      <c r="A994" s="4"/>
      <c r="B994" s="4"/>
      <c r="C994" s="4"/>
      <c r="D994" s="4"/>
      <c r="E994" s="4"/>
      <c r="F994" s="4"/>
      <c r="G994" s="4"/>
      <c r="H994" s="4"/>
      <c r="J994" s="4"/>
      <c r="K994" s="4"/>
      <c r="L994" s="4"/>
      <c r="N994" s="4"/>
      <c r="O994" s="4"/>
      <c r="P994" s="4"/>
      <c r="Q994" s="4"/>
    </row>
    <row r="995" spans="1:17" ht="16.5" customHeight="1">
      <c r="A995" s="4"/>
      <c r="B995" s="4"/>
      <c r="C995" s="4"/>
      <c r="D995" s="4"/>
      <c r="E995" s="4"/>
      <c r="F995" s="4"/>
      <c r="G995" s="4"/>
      <c r="H995" s="4"/>
      <c r="J995" s="4"/>
      <c r="K995" s="4"/>
      <c r="L995" s="4"/>
      <c r="N995" s="4"/>
      <c r="O995" s="4"/>
      <c r="P995" s="4"/>
      <c r="Q995" s="4"/>
    </row>
    <row r="996" spans="1:17" ht="16.5" customHeight="1">
      <c r="A996" s="4"/>
      <c r="B996" s="4"/>
      <c r="C996" s="4"/>
      <c r="D996" s="4"/>
      <c r="E996" s="4"/>
      <c r="F996" s="4"/>
      <c r="G996" s="4"/>
      <c r="H996" s="4"/>
      <c r="J996" s="4"/>
      <c r="K996" s="4"/>
      <c r="L996" s="4"/>
      <c r="N996" s="4"/>
      <c r="O996" s="4"/>
      <c r="P996" s="4"/>
      <c r="Q996" s="4"/>
    </row>
    <row r="997" spans="1:17" ht="16.5" customHeight="1">
      <c r="A997" s="4"/>
      <c r="B997" s="4"/>
      <c r="C997" s="4"/>
      <c r="D997" s="4"/>
      <c r="E997" s="4"/>
      <c r="F997" s="4"/>
      <c r="G997" s="4"/>
      <c r="H997" s="4"/>
      <c r="J997" s="4"/>
      <c r="K997" s="4"/>
      <c r="L997" s="4"/>
      <c r="N997" s="4"/>
      <c r="O997" s="4"/>
      <c r="P997" s="4"/>
      <c r="Q997" s="4"/>
    </row>
    <row r="998" spans="1:17" ht="16.5" customHeight="1">
      <c r="A998" s="4"/>
      <c r="B998" s="4"/>
      <c r="C998" s="4"/>
      <c r="D998" s="4"/>
      <c r="E998" s="4"/>
      <c r="F998" s="4"/>
      <c r="G998" s="4"/>
      <c r="H998" s="4"/>
      <c r="J998" s="4"/>
      <c r="K998" s="4"/>
      <c r="L998" s="4"/>
      <c r="N998" s="4"/>
      <c r="O998" s="4"/>
      <c r="P998" s="4"/>
      <c r="Q998" s="4"/>
    </row>
    <row r="999" spans="1:17" ht="16.5" customHeight="1">
      <c r="A999" s="4"/>
      <c r="B999" s="4"/>
      <c r="C999" s="4"/>
      <c r="D999" s="4"/>
      <c r="E999" s="4"/>
      <c r="F999" s="4"/>
      <c r="G999" s="4"/>
      <c r="H999" s="4"/>
      <c r="J999" s="4"/>
      <c r="K999" s="4"/>
      <c r="L999" s="4"/>
      <c r="N999" s="4"/>
      <c r="O999" s="4"/>
      <c r="P999" s="4"/>
      <c r="Q999" s="4"/>
    </row>
    <row r="1000" spans="1:17" ht="16.5" customHeight="1">
      <c r="A1000" s="4"/>
      <c r="B1000" s="4"/>
      <c r="C1000" s="4"/>
      <c r="D1000" s="4"/>
      <c r="E1000" s="4"/>
      <c r="F1000" s="4"/>
      <c r="G1000" s="4"/>
      <c r="H1000" s="4"/>
      <c r="J1000" s="4"/>
      <c r="K1000" s="4"/>
      <c r="L1000" s="4"/>
      <c r="N1000" s="4"/>
      <c r="O1000" s="4"/>
      <c r="P1000" s="4"/>
      <c r="Q1000" s="4"/>
    </row>
  </sheetData>
  <mergeCells count="12">
    <mergeCell ref="N4:O4"/>
    <mergeCell ref="A1:Q1"/>
    <mergeCell ref="P4:Q4"/>
    <mergeCell ref="D4:D5"/>
    <mergeCell ref="A4:A5"/>
    <mergeCell ref="B4:B5"/>
    <mergeCell ref="C4:C5"/>
    <mergeCell ref="E4:E5"/>
    <mergeCell ref="F4:G4"/>
    <mergeCell ref="H4:I4"/>
    <mergeCell ref="J4:K4"/>
    <mergeCell ref="L4:M4"/>
  </mergeCells>
  <phoneticPr fontId="38" type="noConversion"/>
  <pageMargins left="0.7" right="0.7" top="0.75" bottom="0.75" header="0.3" footer="0.3"/>
  <pageSetup orientation="portrait" horizontalDpi="4294967292"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Z1000"/>
  <sheetViews>
    <sheetView workbookViewId="0">
      <pane xSplit="4" ySplit="5" topLeftCell="E29" activePane="bottomRight" state="frozen"/>
      <selection pane="topRight" activeCell="E1" sqref="E1"/>
      <selection pane="bottomLeft" activeCell="A6" sqref="A6"/>
      <selection pane="bottomRight" activeCell="P34" sqref="P34"/>
    </sheetView>
  </sheetViews>
  <sheetFormatPr defaultColWidth="13.44140625" defaultRowHeight="15" customHeight="1"/>
  <cols>
    <col min="1" max="1" width="4.109375" customWidth="1"/>
    <col min="2" max="2" width="23.88671875" customWidth="1"/>
    <col min="3" max="3" width="5.77734375" customWidth="1"/>
    <col min="4" max="4" width="4.21875" customWidth="1"/>
    <col min="5" max="5" width="7.21875" customWidth="1"/>
    <col min="6" max="6" width="5.21875" customWidth="1"/>
    <col min="7" max="7" width="8.109375" customWidth="1"/>
    <col min="8" max="8" width="5.5546875" customWidth="1"/>
    <col min="9" max="9" width="8.6640625" customWidth="1"/>
    <col min="10" max="10" width="5.109375" customWidth="1"/>
    <col min="11" max="11" width="9.109375" customWidth="1"/>
    <col min="12" max="12" width="5.21875" customWidth="1"/>
    <col min="13" max="13" width="8.77734375" customWidth="1"/>
    <col min="14" max="14" width="5.5546875" customWidth="1"/>
    <col min="15" max="15" width="9.44140625" customWidth="1"/>
    <col min="16" max="16" width="6.21875" customWidth="1"/>
    <col min="17" max="17" width="10.109375" customWidth="1"/>
    <col min="18" max="26" width="8" customWidth="1"/>
  </cols>
  <sheetData>
    <row r="1" spans="1:26" ht="22.5" customHeight="1">
      <c r="A1" s="666" t="s">
        <v>410</v>
      </c>
      <c r="B1" s="667"/>
      <c r="C1" s="667"/>
      <c r="D1" s="667"/>
      <c r="E1" s="667"/>
      <c r="F1" s="667"/>
      <c r="G1" s="667"/>
      <c r="H1" s="667"/>
      <c r="I1" s="667"/>
      <c r="J1" s="667"/>
      <c r="K1" s="667"/>
      <c r="L1" s="667"/>
      <c r="M1" s="667"/>
      <c r="N1" s="667"/>
      <c r="O1" s="667"/>
      <c r="P1" s="667"/>
      <c r="Q1" s="667"/>
      <c r="R1" s="161"/>
      <c r="S1" s="161"/>
      <c r="T1" s="161"/>
      <c r="U1" s="161"/>
      <c r="V1" s="161"/>
      <c r="W1" s="161"/>
      <c r="X1" s="161"/>
      <c r="Y1" s="161"/>
      <c r="Z1" s="161"/>
    </row>
    <row r="2" spans="1:26" ht="15" customHeight="1">
      <c r="A2" s="52"/>
      <c r="B2" s="52"/>
      <c r="C2" s="52"/>
      <c r="D2" s="52"/>
      <c r="E2" s="52"/>
      <c r="F2" s="52"/>
      <c r="G2" s="52"/>
      <c r="H2" s="52"/>
      <c r="I2" s="52"/>
      <c r="J2" s="52"/>
      <c r="K2" s="52"/>
      <c r="L2" s="52"/>
      <c r="M2" s="52"/>
      <c r="N2" s="182"/>
      <c r="O2" s="177"/>
      <c r="P2" s="161"/>
      <c r="Q2" s="161"/>
      <c r="R2" s="161"/>
      <c r="S2" s="161"/>
      <c r="T2" s="161"/>
      <c r="U2" s="161"/>
      <c r="V2" s="161"/>
      <c r="W2" s="161"/>
      <c r="X2" s="161"/>
      <c r="Y2" s="161"/>
      <c r="Z2" s="161"/>
    </row>
    <row r="3" spans="1:26" ht="10.5" customHeight="1">
      <c r="A3" s="174"/>
      <c r="B3" s="175"/>
      <c r="C3" s="174"/>
      <c r="D3" s="175"/>
      <c r="E3" s="175"/>
      <c r="F3" s="175"/>
      <c r="G3" s="175"/>
      <c r="H3" s="175"/>
      <c r="I3" s="175"/>
      <c r="J3" s="161"/>
      <c r="K3" s="161"/>
      <c r="L3" s="161"/>
      <c r="M3" s="161"/>
      <c r="N3" s="161"/>
      <c r="O3" s="161"/>
      <c r="P3" s="161"/>
      <c r="Q3" s="161"/>
      <c r="R3" s="161"/>
      <c r="S3" s="161"/>
      <c r="T3" s="161"/>
      <c r="U3" s="161"/>
      <c r="V3" s="161"/>
      <c r="W3" s="161"/>
      <c r="X3" s="161"/>
      <c r="Y3" s="161"/>
      <c r="Z3" s="161"/>
    </row>
    <row r="4" spans="1:26" ht="23.25" customHeight="1">
      <c r="A4" s="629" t="s">
        <v>207</v>
      </c>
      <c r="B4" s="629" t="s">
        <v>398</v>
      </c>
      <c r="C4" s="629" t="s">
        <v>411</v>
      </c>
      <c r="D4" s="629" t="s">
        <v>210</v>
      </c>
      <c r="E4" s="629" t="s">
        <v>400</v>
      </c>
      <c r="F4" s="668" t="s">
        <v>401</v>
      </c>
      <c r="G4" s="621"/>
      <c r="H4" s="668" t="s">
        <v>402</v>
      </c>
      <c r="I4" s="621"/>
      <c r="J4" s="668" t="s">
        <v>403</v>
      </c>
      <c r="K4" s="621"/>
      <c r="L4" s="668" t="s">
        <v>404</v>
      </c>
      <c r="M4" s="621"/>
      <c r="N4" s="668" t="s">
        <v>405</v>
      </c>
      <c r="O4" s="621"/>
      <c r="P4" s="668" t="s">
        <v>406</v>
      </c>
      <c r="Q4" s="621"/>
      <c r="R4" s="161"/>
      <c r="S4" s="161"/>
      <c r="T4" s="161"/>
      <c r="U4" s="161"/>
      <c r="V4" s="161"/>
      <c r="W4" s="161"/>
      <c r="X4" s="161"/>
      <c r="Y4" s="161"/>
      <c r="Z4" s="161"/>
    </row>
    <row r="5" spans="1:26" ht="30" customHeight="1">
      <c r="A5" s="612"/>
      <c r="B5" s="612"/>
      <c r="C5" s="612"/>
      <c r="D5" s="612"/>
      <c r="E5" s="612"/>
      <c r="F5" s="178" t="s">
        <v>407</v>
      </c>
      <c r="G5" s="178" t="s">
        <v>196</v>
      </c>
      <c r="H5" s="178" t="s">
        <v>407</v>
      </c>
      <c r="I5" s="178" t="s">
        <v>196</v>
      </c>
      <c r="J5" s="178" t="s">
        <v>407</v>
      </c>
      <c r="K5" s="178" t="s">
        <v>196</v>
      </c>
      <c r="L5" s="178" t="s">
        <v>407</v>
      </c>
      <c r="M5" s="178" t="s">
        <v>196</v>
      </c>
      <c r="N5" s="178" t="s">
        <v>407</v>
      </c>
      <c r="O5" s="178" t="s">
        <v>196</v>
      </c>
      <c r="P5" s="178" t="s">
        <v>407</v>
      </c>
      <c r="Q5" s="178" t="s">
        <v>196</v>
      </c>
      <c r="R5" s="161"/>
      <c r="S5" s="161"/>
      <c r="T5" s="161"/>
      <c r="U5" s="161"/>
      <c r="V5" s="161"/>
      <c r="W5" s="161"/>
      <c r="X5" s="161"/>
      <c r="Y5" s="161"/>
      <c r="Z5" s="161"/>
    </row>
    <row r="6" spans="1:26" ht="18" customHeight="1">
      <c r="A6" s="167">
        <v>1</v>
      </c>
      <c r="B6" s="117" t="s">
        <v>413</v>
      </c>
      <c r="C6" s="12" t="s">
        <v>409</v>
      </c>
      <c r="D6" s="184">
        <v>1</v>
      </c>
      <c r="E6" s="185" t="e">
        <f>LUONGNGAY!K46</f>
        <v>#VALUE!</v>
      </c>
      <c r="F6" s="186">
        <f>2.04*2</f>
        <v>4.08</v>
      </c>
      <c r="G6" s="185" t="e">
        <f>F6*E6</f>
        <v>#VALUE!</v>
      </c>
      <c r="H6" s="186">
        <f>4.59*2</f>
        <v>9.18</v>
      </c>
      <c r="I6" s="185" t="e">
        <f>H6*E6</f>
        <v>#VALUE!</v>
      </c>
      <c r="J6" s="186">
        <f>7.96*2</f>
        <v>15.92</v>
      </c>
      <c r="K6" s="185" t="e">
        <f>J6*E6</f>
        <v>#VALUE!</v>
      </c>
      <c r="L6" s="186">
        <f>18.05*2</f>
        <v>36.1</v>
      </c>
      <c r="M6" s="185" t="e">
        <f>L6*E6</f>
        <v>#VALUE!</v>
      </c>
      <c r="N6" s="186">
        <f>22.25*2</f>
        <v>44.5</v>
      </c>
      <c r="O6" s="185" t="e">
        <f>N6*E6</f>
        <v>#VALUE!</v>
      </c>
      <c r="P6" s="186">
        <f>28.92*2</f>
        <v>57.84</v>
      </c>
      <c r="Q6" s="185" t="e">
        <f>P6*E6</f>
        <v>#VALUE!</v>
      </c>
      <c r="R6" s="161"/>
      <c r="S6" s="161"/>
      <c r="T6" s="161"/>
      <c r="U6" s="161"/>
      <c r="V6" s="161"/>
      <c r="W6" s="161"/>
      <c r="X6" s="161"/>
      <c r="Y6" s="161"/>
      <c r="Z6" s="161"/>
    </row>
    <row r="7" spans="1:26" ht="18" customHeight="1">
      <c r="A7" s="14"/>
      <c r="B7" s="16" t="s">
        <v>415</v>
      </c>
      <c r="C7" s="14"/>
      <c r="D7" s="183">
        <v>2</v>
      </c>
      <c r="E7" s="180" t="e">
        <f>$E$6</f>
        <v>#VALUE!</v>
      </c>
      <c r="F7" s="181">
        <f>2.47*2</f>
        <v>4.9400000000000004</v>
      </c>
      <c r="G7" s="180" t="e">
        <f>F7*E7</f>
        <v>#VALUE!</v>
      </c>
      <c r="H7" s="181">
        <f>5.61*2</f>
        <v>11.22</v>
      </c>
      <c r="I7" s="180" t="e">
        <f>H7*E7</f>
        <v>#VALUE!</v>
      </c>
      <c r="J7" s="181">
        <f>9.95*2</f>
        <v>19.899999999999999</v>
      </c>
      <c r="K7" s="180" t="e">
        <f>J7*E7</f>
        <v>#VALUE!</v>
      </c>
      <c r="L7" s="181">
        <f>21.66*2</f>
        <v>43.32</v>
      </c>
      <c r="M7" s="180" t="e">
        <f>L7*E7</f>
        <v>#VALUE!</v>
      </c>
      <c r="N7" s="181">
        <f>30.04*2</f>
        <v>60.08</v>
      </c>
      <c r="O7" s="180" t="e">
        <f>N7*E7</f>
        <v>#VALUE!</v>
      </c>
      <c r="P7" s="181">
        <f>39.05*2</f>
        <v>78.099999999999994</v>
      </c>
      <c r="Q7" s="180" t="e">
        <f>P7*E7</f>
        <v>#VALUE!</v>
      </c>
      <c r="R7" s="161"/>
      <c r="S7" s="161"/>
      <c r="T7" s="161"/>
      <c r="U7" s="161"/>
      <c r="V7" s="161"/>
      <c r="W7" s="161"/>
      <c r="X7" s="161"/>
      <c r="Y7" s="161"/>
      <c r="Z7" s="161"/>
    </row>
    <row r="8" spans="1:26" ht="18" customHeight="1">
      <c r="A8" s="14"/>
      <c r="B8" s="16"/>
      <c r="C8" s="14"/>
      <c r="D8" s="183">
        <v>3</v>
      </c>
      <c r="E8" s="180" t="e">
        <f>$E$6</f>
        <v>#VALUE!</v>
      </c>
      <c r="F8" s="181">
        <f>2.86*2</f>
        <v>5.72</v>
      </c>
      <c r="G8" s="180" t="e">
        <f>F8*E8</f>
        <v>#VALUE!</v>
      </c>
      <c r="H8" s="181">
        <f>6.63*2</f>
        <v>13.26</v>
      </c>
      <c r="I8" s="180" t="e">
        <f>H8*E8</f>
        <v>#VALUE!</v>
      </c>
      <c r="J8" s="181">
        <f>12.44*2</f>
        <v>24.88</v>
      </c>
      <c r="K8" s="180" t="e">
        <f>J8*E8</f>
        <v>#VALUE!</v>
      </c>
      <c r="L8" s="181">
        <f>26*2</f>
        <v>52</v>
      </c>
      <c r="M8" s="180" t="e">
        <f>L8*E8</f>
        <v>#VALUE!</v>
      </c>
      <c r="N8" s="181">
        <f>40.55*2</f>
        <v>81.099999999999994</v>
      </c>
      <c r="O8" s="180" t="e">
        <f>N8*E8</f>
        <v>#VALUE!</v>
      </c>
      <c r="P8" s="181">
        <f>52.72*2</f>
        <v>105.44</v>
      </c>
      <c r="Q8" s="180" t="e">
        <f>P8*E8</f>
        <v>#VALUE!</v>
      </c>
      <c r="R8" s="161"/>
      <c r="S8" s="161"/>
      <c r="T8" s="161"/>
      <c r="U8" s="161"/>
      <c r="V8" s="161"/>
      <c r="W8" s="161"/>
      <c r="X8" s="161"/>
      <c r="Y8" s="161"/>
      <c r="Z8" s="161"/>
    </row>
    <row r="9" spans="1:26" ht="18" customHeight="1">
      <c r="A9" s="14"/>
      <c r="B9" s="16"/>
      <c r="C9" s="14"/>
      <c r="D9" s="183">
        <v>4</v>
      </c>
      <c r="E9" s="180" t="e">
        <f>$E$6</f>
        <v>#VALUE!</v>
      </c>
      <c r="F9" s="181">
        <f>3.54*2</f>
        <v>7.08</v>
      </c>
      <c r="G9" s="180" t="e">
        <f>F9*E9</f>
        <v>#VALUE!</v>
      </c>
      <c r="H9" s="181">
        <f>7.99*2</f>
        <v>15.98</v>
      </c>
      <c r="I9" s="180" t="e">
        <f>H9*E9</f>
        <v>#VALUE!</v>
      </c>
      <c r="J9" s="181">
        <f>15.55*2</f>
        <v>31.1</v>
      </c>
      <c r="K9" s="180" t="e">
        <f>J9*E9</f>
        <v>#VALUE!</v>
      </c>
      <c r="L9" s="181">
        <f>20.83*2</f>
        <v>41.66</v>
      </c>
      <c r="M9" s="180" t="e">
        <f>L9*E9</f>
        <v>#VALUE!</v>
      </c>
      <c r="N9" s="181">
        <f>54.74*2</f>
        <v>109.48</v>
      </c>
      <c r="O9" s="180" t="e">
        <f>N9*E9</f>
        <v>#VALUE!</v>
      </c>
      <c r="P9" s="181">
        <f>71.16*2</f>
        <v>142.32</v>
      </c>
      <c r="Q9" s="180" t="e">
        <f>P9*E9</f>
        <v>#VALUE!</v>
      </c>
      <c r="R9" s="161"/>
      <c r="S9" s="161"/>
      <c r="T9" s="161"/>
      <c r="U9" s="161"/>
      <c r="V9" s="161"/>
      <c r="W9" s="161"/>
      <c r="X9" s="161"/>
      <c r="Y9" s="161"/>
      <c r="Z9" s="161"/>
    </row>
    <row r="10" spans="1:26" ht="18" customHeight="1">
      <c r="A10" s="14"/>
      <c r="B10" s="16"/>
      <c r="C10" s="14"/>
      <c r="D10" s="183">
        <v>5</v>
      </c>
      <c r="E10" s="180" t="e">
        <f>E9</f>
        <v>#VALUE!</v>
      </c>
      <c r="F10" s="181"/>
      <c r="G10" s="180"/>
      <c r="H10" s="181">
        <f>9.61*2</f>
        <v>19.22</v>
      </c>
      <c r="I10" s="180" t="e">
        <f>H10*E10</f>
        <v>#VALUE!</v>
      </c>
      <c r="J10" s="181">
        <f>19.44*2</f>
        <v>38.880000000000003</v>
      </c>
      <c r="K10" s="180" t="e">
        <f>J10*E10</f>
        <v>#VALUE!</v>
      </c>
      <c r="L10" s="181">
        <f>26.05*2</f>
        <v>52.1</v>
      </c>
      <c r="M10" s="180" t="e">
        <f>E10*L10</f>
        <v>#VALUE!</v>
      </c>
      <c r="N10" s="181"/>
      <c r="O10" s="180"/>
      <c r="P10" s="181"/>
      <c r="Q10" s="180"/>
      <c r="R10" s="161"/>
      <c r="S10" s="161"/>
      <c r="T10" s="161"/>
      <c r="U10" s="161"/>
      <c r="V10" s="161"/>
      <c r="W10" s="161"/>
      <c r="X10" s="161"/>
      <c r="Y10" s="161"/>
      <c r="Z10" s="161"/>
    </row>
    <row r="11" spans="1:26" ht="18" customHeight="1">
      <c r="A11" s="14"/>
      <c r="B11" s="16"/>
      <c r="C11" s="16"/>
      <c r="D11" s="183"/>
      <c r="E11" s="180"/>
      <c r="F11" s="181"/>
      <c r="G11" s="180"/>
      <c r="H11" s="181"/>
      <c r="I11" s="180"/>
      <c r="J11" s="181"/>
      <c r="K11" s="180"/>
      <c r="L11" s="181"/>
      <c r="M11" s="180"/>
      <c r="N11" s="181"/>
      <c r="O11" s="180"/>
      <c r="P11" s="181"/>
      <c r="Q11" s="180"/>
      <c r="R11" s="161"/>
      <c r="S11" s="161"/>
      <c r="T11" s="161"/>
      <c r="U11" s="161"/>
      <c r="V11" s="161"/>
      <c r="W11" s="161"/>
      <c r="X11" s="161"/>
      <c r="Y11" s="161"/>
      <c r="Z11" s="161"/>
    </row>
    <row r="12" spans="1:26" ht="18" customHeight="1">
      <c r="A12" s="14"/>
      <c r="B12" s="16"/>
      <c r="C12" s="16"/>
      <c r="D12" s="183"/>
      <c r="E12" s="180"/>
      <c r="F12" s="181"/>
      <c r="G12" s="180"/>
      <c r="H12" s="181"/>
      <c r="I12" s="180"/>
      <c r="J12" s="181"/>
      <c r="K12" s="180"/>
      <c r="L12" s="181"/>
      <c r="M12" s="180"/>
      <c r="N12" s="181"/>
      <c r="O12" s="180"/>
      <c r="P12" s="181"/>
      <c r="Q12" s="180"/>
      <c r="R12" s="161"/>
      <c r="S12" s="161"/>
      <c r="T12" s="161"/>
      <c r="U12" s="161"/>
      <c r="V12" s="161"/>
      <c r="W12" s="161"/>
      <c r="X12" s="161"/>
      <c r="Y12" s="161"/>
      <c r="Z12" s="161"/>
    </row>
    <row r="13" spans="1:26" ht="18" customHeight="1">
      <c r="A13" s="128">
        <v>2</v>
      </c>
      <c r="B13" s="127" t="s">
        <v>269</v>
      </c>
      <c r="C13" s="14" t="s">
        <v>409</v>
      </c>
      <c r="D13" s="179" t="s">
        <v>299</v>
      </c>
      <c r="E13" s="180" t="e">
        <f>LUONGNGAY!K46</f>
        <v>#VALUE!</v>
      </c>
      <c r="F13" s="181">
        <v>1.96</v>
      </c>
      <c r="G13" s="180" t="e">
        <f>F13*E13</f>
        <v>#VALUE!</v>
      </c>
      <c r="H13" s="181">
        <v>6.19</v>
      </c>
      <c r="I13" s="180" t="e">
        <f>H13*E13</f>
        <v>#VALUE!</v>
      </c>
      <c r="J13" s="181">
        <v>14</v>
      </c>
      <c r="K13" s="180" t="e">
        <f>J13*E13</f>
        <v>#VALUE!</v>
      </c>
      <c r="L13" s="181">
        <v>19.600000000000001</v>
      </c>
      <c r="M13" s="180" t="e">
        <f>L13*E13</f>
        <v>#VALUE!</v>
      </c>
      <c r="N13" s="181">
        <v>25.48</v>
      </c>
      <c r="O13" s="180" t="e">
        <f>N13*E13</f>
        <v>#VALUE!</v>
      </c>
      <c r="P13" s="181">
        <v>21.56</v>
      </c>
      <c r="Q13" s="180" t="e">
        <f>P13*E13</f>
        <v>#VALUE!</v>
      </c>
      <c r="R13" s="161"/>
      <c r="S13" s="161"/>
      <c r="T13" s="161"/>
      <c r="U13" s="161"/>
      <c r="V13" s="161"/>
      <c r="W13" s="161"/>
      <c r="X13" s="161"/>
      <c r="Y13" s="161"/>
      <c r="Z13" s="161"/>
    </row>
    <row r="14" spans="1:26" ht="18" customHeight="1">
      <c r="A14" s="14"/>
      <c r="B14" s="16" t="s">
        <v>417</v>
      </c>
      <c r="C14" s="14"/>
      <c r="D14" s="183"/>
      <c r="E14" s="180"/>
      <c r="F14" s="181"/>
      <c r="G14" s="180"/>
      <c r="H14" s="181"/>
      <c r="I14" s="180"/>
      <c r="J14" s="181"/>
      <c r="K14" s="180"/>
      <c r="L14" s="181"/>
      <c r="M14" s="180"/>
      <c r="N14" s="181"/>
      <c r="O14" s="180"/>
      <c r="P14" s="181"/>
      <c r="Q14" s="180"/>
      <c r="R14" s="161"/>
      <c r="S14" s="161"/>
      <c r="T14" s="161"/>
      <c r="U14" s="161"/>
      <c r="V14" s="161"/>
      <c r="W14" s="161"/>
      <c r="X14" s="161"/>
      <c r="Y14" s="161"/>
      <c r="Z14" s="161"/>
    </row>
    <row r="15" spans="1:26" ht="18" customHeight="1">
      <c r="A15" s="14"/>
      <c r="B15" s="16"/>
      <c r="C15" s="16"/>
      <c r="D15" s="183"/>
      <c r="E15" s="180"/>
      <c r="F15" s="181"/>
      <c r="G15" s="180"/>
      <c r="H15" s="181"/>
      <c r="I15" s="180"/>
      <c r="J15" s="181"/>
      <c r="K15" s="180"/>
      <c r="L15" s="181"/>
      <c r="M15" s="180"/>
      <c r="N15" s="181"/>
      <c r="O15" s="180"/>
      <c r="P15" s="181"/>
      <c r="Q15" s="180"/>
      <c r="R15" s="161"/>
      <c r="S15" s="161"/>
      <c r="T15" s="161"/>
      <c r="U15" s="161"/>
      <c r="V15" s="161"/>
      <c r="W15" s="161"/>
      <c r="X15" s="161"/>
      <c r="Y15" s="161"/>
      <c r="Z15" s="161"/>
    </row>
    <row r="16" spans="1:26" ht="18" customHeight="1">
      <c r="A16" s="128">
        <v>3</v>
      </c>
      <c r="B16" s="127" t="s">
        <v>271</v>
      </c>
      <c r="C16" s="14" t="s">
        <v>409</v>
      </c>
      <c r="D16" s="179" t="s">
        <v>299</v>
      </c>
      <c r="E16" s="180" t="e">
        <f>LUONGNGAY!K46</f>
        <v>#VALUE!</v>
      </c>
      <c r="F16" s="181">
        <v>0.1</v>
      </c>
      <c r="G16" s="180" t="e">
        <f>F16*E16</f>
        <v>#VALUE!</v>
      </c>
      <c r="H16" s="181">
        <v>0.35</v>
      </c>
      <c r="I16" s="180" t="e">
        <f>H16*E16</f>
        <v>#VALUE!</v>
      </c>
      <c r="J16" s="181">
        <v>1.65</v>
      </c>
      <c r="K16" s="180" t="e">
        <f>J16*E16</f>
        <v>#VALUE!</v>
      </c>
      <c r="L16" s="181">
        <v>2.2200000000000002</v>
      </c>
      <c r="M16" s="180" t="e">
        <f>L16*E16</f>
        <v>#VALUE!</v>
      </c>
      <c r="N16" s="181">
        <v>2</v>
      </c>
      <c r="O16" s="180" t="e">
        <f>N16*E16</f>
        <v>#VALUE!</v>
      </c>
      <c r="P16" s="181">
        <v>1.8</v>
      </c>
      <c r="Q16" s="180" t="e">
        <f>P16*E16</f>
        <v>#VALUE!</v>
      </c>
      <c r="R16" s="161"/>
      <c r="S16" s="161"/>
      <c r="T16" s="161"/>
      <c r="U16" s="161"/>
      <c r="V16" s="161"/>
      <c r="W16" s="161"/>
      <c r="X16" s="161"/>
      <c r="Y16" s="161"/>
      <c r="Z16" s="161"/>
    </row>
    <row r="17" spans="1:26" ht="18" customHeight="1">
      <c r="A17" s="14"/>
      <c r="B17" s="16" t="s">
        <v>417</v>
      </c>
      <c r="C17" s="14"/>
      <c r="D17" s="183"/>
      <c r="E17" s="180"/>
      <c r="F17" s="181"/>
      <c r="G17" s="180"/>
      <c r="H17" s="181"/>
      <c r="I17" s="180"/>
      <c r="J17" s="181"/>
      <c r="K17" s="180"/>
      <c r="L17" s="181"/>
      <c r="M17" s="180"/>
      <c r="N17" s="181"/>
      <c r="O17" s="180"/>
      <c r="P17" s="181"/>
      <c r="Q17" s="180"/>
      <c r="R17" s="161"/>
      <c r="S17" s="161"/>
      <c r="T17" s="161"/>
      <c r="U17" s="161"/>
      <c r="V17" s="161"/>
      <c r="W17" s="161"/>
      <c r="X17" s="161"/>
      <c r="Y17" s="161"/>
      <c r="Z17" s="161"/>
    </row>
    <row r="18" spans="1:26" ht="18" customHeight="1">
      <c r="A18" s="14"/>
      <c r="B18" s="16"/>
      <c r="C18" s="16"/>
      <c r="D18" s="183"/>
      <c r="E18" s="180"/>
      <c r="F18" s="181"/>
      <c r="G18" s="180"/>
      <c r="H18" s="181"/>
      <c r="I18" s="180"/>
      <c r="J18" s="181"/>
      <c r="K18" s="180"/>
      <c r="L18" s="181"/>
      <c r="M18" s="180"/>
      <c r="N18" s="181"/>
      <c r="O18" s="180"/>
      <c r="P18" s="181"/>
      <c r="Q18" s="180"/>
      <c r="R18" s="161"/>
      <c r="S18" s="161"/>
      <c r="T18" s="161"/>
      <c r="U18" s="161"/>
      <c r="V18" s="161"/>
      <c r="W18" s="161"/>
      <c r="X18" s="161"/>
      <c r="Y18" s="161"/>
      <c r="Z18" s="161"/>
    </row>
    <row r="19" spans="1:26" ht="18" customHeight="1">
      <c r="A19" s="128">
        <v>4</v>
      </c>
      <c r="B19" s="127" t="s">
        <v>418</v>
      </c>
      <c r="C19" s="14" t="s">
        <v>409</v>
      </c>
      <c r="D19" s="179" t="s">
        <v>299</v>
      </c>
      <c r="E19" s="180" t="e">
        <f>LUONGNGAY!K46</f>
        <v>#VALUE!</v>
      </c>
      <c r="F19" s="181">
        <v>0.51</v>
      </c>
      <c r="G19" s="180" t="e">
        <f>F19*E19</f>
        <v>#VALUE!</v>
      </c>
      <c r="H19" s="181">
        <v>0.6</v>
      </c>
      <c r="I19" s="180" t="e">
        <f>H19*E19</f>
        <v>#VALUE!</v>
      </c>
      <c r="J19" s="181">
        <v>0.68</v>
      </c>
      <c r="K19" s="180" t="e">
        <f>J19*E19</f>
        <v>#VALUE!</v>
      </c>
      <c r="L19" s="181">
        <v>0.77</v>
      </c>
      <c r="M19" s="180" t="e">
        <f>L19*E19</f>
        <v>#VALUE!</v>
      </c>
      <c r="N19" s="181">
        <v>0.85</v>
      </c>
      <c r="O19" s="180" t="e">
        <f>N19*E19</f>
        <v>#VALUE!</v>
      </c>
      <c r="P19" s="181">
        <v>1</v>
      </c>
      <c r="Q19" s="180" t="e">
        <f>P19*E19</f>
        <v>#VALUE!</v>
      </c>
      <c r="R19" s="161"/>
      <c r="S19" s="161"/>
      <c r="T19" s="161"/>
      <c r="U19" s="161"/>
      <c r="V19" s="161"/>
      <c r="W19" s="161"/>
      <c r="X19" s="161"/>
      <c r="Y19" s="161"/>
      <c r="Z19" s="161"/>
    </row>
    <row r="20" spans="1:26" ht="18" customHeight="1">
      <c r="A20" s="14"/>
      <c r="B20" s="16" t="s">
        <v>419</v>
      </c>
      <c r="C20" s="14"/>
      <c r="D20" s="183"/>
      <c r="E20" s="180"/>
      <c r="F20" s="181"/>
      <c r="G20" s="180"/>
      <c r="H20" s="181"/>
      <c r="I20" s="180"/>
      <c r="J20" s="181"/>
      <c r="K20" s="180"/>
      <c r="L20" s="181"/>
      <c r="M20" s="180"/>
      <c r="N20" s="181"/>
      <c r="O20" s="180"/>
      <c r="P20" s="181"/>
      <c r="Q20" s="180"/>
      <c r="R20" s="161"/>
      <c r="S20" s="161"/>
      <c r="T20" s="161"/>
      <c r="U20" s="161"/>
      <c r="V20" s="161"/>
      <c r="W20" s="161"/>
      <c r="X20" s="161"/>
      <c r="Y20" s="161"/>
      <c r="Z20" s="161"/>
    </row>
    <row r="21" spans="1:26" ht="18" customHeight="1">
      <c r="A21" s="14"/>
      <c r="B21" s="16"/>
      <c r="C21" s="16"/>
      <c r="D21" s="183"/>
      <c r="E21" s="180"/>
      <c r="F21" s="181"/>
      <c r="G21" s="180"/>
      <c r="H21" s="181"/>
      <c r="I21" s="180"/>
      <c r="J21" s="181"/>
      <c r="K21" s="180"/>
      <c r="L21" s="181"/>
      <c r="M21" s="180"/>
      <c r="N21" s="181"/>
      <c r="O21" s="180"/>
      <c r="P21" s="181"/>
      <c r="Q21" s="180"/>
      <c r="R21" s="161"/>
      <c r="S21" s="161"/>
      <c r="T21" s="161"/>
      <c r="U21" s="161"/>
      <c r="V21" s="161"/>
      <c r="W21" s="161"/>
      <c r="X21" s="161"/>
      <c r="Y21" s="161"/>
      <c r="Z21" s="161"/>
    </row>
    <row r="22" spans="1:26" ht="18" customHeight="1">
      <c r="A22" s="128">
        <v>5</v>
      </c>
      <c r="B22" s="127" t="s">
        <v>420</v>
      </c>
      <c r="C22" s="14" t="s">
        <v>409</v>
      </c>
      <c r="D22" s="179" t="s">
        <v>299</v>
      </c>
      <c r="E22" s="180" t="e">
        <f>LUONGNGAY!K46</f>
        <v>#VALUE!</v>
      </c>
      <c r="F22" s="181">
        <v>1.72</v>
      </c>
      <c r="G22" s="180" t="e">
        <f>F22*E22</f>
        <v>#VALUE!</v>
      </c>
      <c r="H22" s="181">
        <v>7.54</v>
      </c>
      <c r="I22" s="180" t="e">
        <f>H22*E22</f>
        <v>#VALUE!</v>
      </c>
      <c r="J22" s="181">
        <v>15</v>
      </c>
      <c r="K22" s="180" t="e">
        <f>J22*E22</f>
        <v>#VALUE!</v>
      </c>
      <c r="L22" s="181">
        <v>22</v>
      </c>
      <c r="M22" s="180" t="e">
        <f>E22*L22</f>
        <v>#VALUE!</v>
      </c>
      <c r="N22" s="181">
        <v>19.8</v>
      </c>
      <c r="O22" s="180" t="e">
        <f>E22*N22</f>
        <v>#VALUE!</v>
      </c>
      <c r="P22" s="181">
        <v>29.7</v>
      </c>
      <c r="Q22" s="180" t="e">
        <f>E22*P22</f>
        <v>#VALUE!</v>
      </c>
      <c r="R22" s="161"/>
      <c r="S22" s="161"/>
      <c r="T22" s="161"/>
      <c r="U22" s="161"/>
      <c r="V22" s="161"/>
      <c r="W22" s="161"/>
      <c r="X22" s="161"/>
      <c r="Y22" s="161"/>
      <c r="Z22" s="161"/>
    </row>
    <row r="23" spans="1:26" ht="18" customHeight="1">
      <c r="A23" s="14"/>
      <c r="B23" s="16" t="s">
        <v>421</v>
      </c>
      <c r="C23" s="14"/>
      <c r="D23" s="183"/>
      <c r="E23" s="180"/>
      <c r="F23" s="181"/>
      <c r="G23" s="180"/>
      <c r="H23" s="181"/>
      <c r="I23" s="180"/>
      <c r="J23" s="181"/>
      <c r="K23" s="180"/>
      <c r="L23" s="181"/>
      <c r="M23" s="180"/>
      <c r="N23" s="181"/>
      <c r="O23" s="180"/>
      <c r="P23" s="181"/>
      <c r="Q23" s="180"/>
      <c r="R23" s="161"/>
      <c r="S23" s="161"/>
      <c r="T23" s="161"/>
      <c r="U23" s="161"/>
      <c r="V23" s="161"/>
      <c r="W23" s="161"/>
      <c r="X23" s="161"/>
      <c r="Y23" s="161"/>
      <c r="Z23" s="161"/>
    </row>
    <row r="24" spans="1:26" ht="18" customHeight="1">
      <c r="A24" s="14"/>
      <c r="B24" s="16"/>
      <c r="C24" s="14"/>
      <c r="D24" s="183"/>
      <c r="E24" s="180"/>
      <c r="F24" s="181"/>
      <c r="G24" s="180"/>
      <c r="H24" s="181"/>
      <c r="I24" s="180"/>
      <c r="J24" s="181"/>
      <c r="K24" s="180"/>
      <c r="L24" s="181"/>
      <c r="M24" s="180"/>
      <c r="N24" s="181"/>
      <c r="O24" s="180"/>
      <c r="P24" s="181"/>
      <c r="Q24" s="180"/>
      <c r="R24" s="161"/>
      <c r="S24" s="161"/>
      <c r="T24" s="161"/>
      <c r="U24" s="161"/>
      <c r="V24" s="161"/>
      <c r="W24" s="161"/>
      <c r="X24" s="161"/>
      <c r="Y24" s="161"/>
      <c r="Z24" s="161"/>
    </row>
    <row r="25" spans="1:26" ht="18" customHeight="1">
      <c r="A25" s="128">
        <v>6</v>
      </c>
      <c r="B25" s="127" t="s">
        <v>261</v>
      </c>
      <c r="C25" s="14" t="s">
        <v>409</v>
      </c>
      <c r="D25" s="179" t="s">
        <v>299</v>
      </c>
      <c r="E25" s="180" t="e">
        <f>LUONGNGAY!K46</f>
        <v>#VALUE!</v>
      </c>
      <c r="F25" s="181">
        <f>0.53*2</f>
        <v>1.06</v>
      </c>
      <c r="G25" s="180" t="e">
        <f>F25*E25</f>
        <v>#VALUE!</v>
      </c>
      <c r="H25" s="181">
        <f>1.63*2</f>
        <v>3.26</v>
      </c>
      <c r="I25" s="180" t="e">
        <f>H25*E25</f>
        <v>#VALUE!</v>
      </c>
      <c r="J25" s="181">
        <f>2.94*2</f>
        <v>5.88</v>
      </c>
      <c r="K25" s="180" t="e">
        <f>J25*E25</f>
        <v>#VALUE!</v>
      </c>
      <c r="L25" s="181">
        <f>4.94*2</f>
        <v>9.8800000000000008</v>
      </c>
      <c r="M25" s="180" t="e">
        <f>L25*E25</f>
        <v>#VALUE!</v>
      </c>
      <c r="N25" s="181">
        <f>8.31*2</f>
        <v>16.62</v>
      </c>
      <c r="O25" s="180" t="e">
        <f>N25*E25</f>
        <v>#VALUE!</v>
      </c>
      <c r="P25" s="181">
        <f>12.46*2</f>
        <v>24.92</v>
      </c>
      <c r="Q25" s="180" t="e">
        <f>P25*E25</f>
        <v>#VALUE!</v>
      </c>
      <c r="R25" s="161"/>
      <c r="S25" s="161"/>
      <c r="T25" s="161"/>
      <c r="U25" s="161"/>
      <c r="V25" s="161"/>
      <c r="W25" s="161"/>
      <c r="X25" s="161"/>
      <c r="Y25" s="161"/>
      <c r="Z25" s="161"/>
    </row>
    <row r="26" spans="1:26" ht="18" customHeight="1">
      <c r="A26" s="14"/>
      <c r="B26" s="16" t="s">
        <v>415</v>
      </c>
      <c r="C26" s="14"/>
      <c r="D26" s="183"/>
      <c r="E26" s="180"/>
      <c r="F26" s="181"/>
      <c r="G26" s="180"/>
      <c r="H26" s="181"/>
      <c r="I26" s="180"/>
      <c r="J26" s="181"/>
      <c r="K26" s="180"/>
      <c r="L26" s="181"/>
      <c r="M26" s="180"/>
      <c r="N26" s="181"/>
      <c r="O26" s="180"/>
      <c r="P26" s="181"/>
      <c r="Q26" s="180"/>
      <c r="R26" s="161"/>
      <c r="S26" s="161"/>
      <c r="T26" s="161"/>
      <c r="U26" s="161"/>
      <c r="V26" s="161"/>
      <c r="W26" s="161"/>
      <c r="X26" s="161"/>
      <c r="Y26" s="161"/>
      <c r="Z26" s="161"/>
    </row>
    <row r="27" spans="1:26" ht="18" customHeight="1">
      <c r="A27" s="14"/>
      <c r="B27" s="16"/>
      <c r="C27" s="14"/>
      <c r="D27" s="183"/>
      <c r="E27" s="180"/>
      <c r="F27" s="181"/>
      <c r="G27" s="180"/>
      <c r="H27" s="181"/>
      <c r="I27" s="180"/>
      <c r="J27" s="181"/>
      <c r="K27" s="180"/>
      <c r="L27" s="181"/>
      <c r="M27" s="180"/>
      <c r="N27" s="181"/>
      <c r="O27" s="180"/>
      <c r="P27" s="181"/>
      <c r="Q27" s="180"/>
      <c r="R27" s="161"/>
      <c r="S27" s="161"/>
      <c r="T27" s="161"/>
      <c r="U27" s="161"/>
      <c r="V27" s="161"/>
      <c r="W27" s="161"/>
      <c r="X27" s="161"/>
      <c r="Y27" s="161"/>
      <c r="Z27" s="161"/>
    </row>
    <row r="28" spans="1:26" ht="18" customHeight="1">
      <c r="A28" s="115" t="s">
        <v>375</v>
      </c>
      <c r="B28" s="127" t="s">
        <v>281</v>
      </c>
      <c r="C28" s="14" t="s">
        <v>409</v>
      </c>
      <c r="D28" s="179" t="s">
        <v>299</v>
      </c>
      <c r="E28" s="180" t="e">
        <f>LUONGNGAY!K46</f>
        <v>#VALUE!</v>
      </c>
      <c r="F28" s="181">
        <v>0.4</v>
      </c>
      <c r="G28" s="180" t="e">
        <f>F28*E28</f>
        <v>#VALUE!</v>
      </c>
      <c r="H28" s="181">
        <v>0.6</v>
      </c>
      <c r="I28" s="180" t="e">
        <f>H28*E28</f>
        <v>#VALUE!</v>
      </c>
      <c r="J28" s="181">
        <v>0.8</v>
      </c>
      <c r="K28" s="180" t="e">
        <f>J28*E28</f>
        <v>#VALUE!</v>
      </c>
      <c r="L28" s="181">
        <v>1.1000000000000001</v>
      </c>
      <c r="M28" s="180" t="e">
        <f>L28*E28</f>
        <v>#VALUE!</v>
      </c>
      <c r="N28" s="181">
        <v>1.7</v>
      </c>
      <c r="O28" s="180" t="e">
        <f>N28*E28</f>
        <v>#VALUE!</v>
      </c>
      <c r="P28" s="181">
        <v>2</v>
      </c>
      <c r="Q28" s="180" t="e">
        <f>P28*E28</f>
        <v>#VALUE!</v>
      </c>
      <c r="R28" s="161"/>
      <c r="S28" s="161"/>
      <c r="T28" s="161"/>
      <c r="U28" s="161"/>
      <c r="V28" s="161"/>
      <c r="W28" s="161"/>
      <c r="X28" s="161"/>
      <c r="Y28" s="161"/>
      <c r="Z28" s="161"/>
    </row>
    <row r="29" spans="1:26" ht="18" customHeight="1">
      <c r="A29" s="79"/>
      <c r="B29" s="16" t="s">
        <v>417</v>
      </c>
      <c r="C29" s="14"/>
      <c r="D29" s="179"/>
      <c r="E29" s="180"/>
      <c r="F29" s="181"/>
      <c r="G29" s="180"/>
      <c r="H29" s="181"/>
      <c r="I29" s="180"/>
      <c r="J29" s="181"/>
      <c r="K29" s="180"/>
      <c r="L29" s="181"/>
      <c r="M29" s="180"/>
      <c r="N29" s="181"/>
      <c r="O29" s="180"/>
      <c r="P29" s="181"/>
      <c r="Q29" s="180"/>
      <c r="R29" s="161"/>
      <c r="S29" s="161"/>
      <c r="T29" s="161"/>
      <c r="U29" s="161"/>
      <c r="V29" s="161"/>
      <c r="W29" s="161"/>
      <c r="X29" s="161"/>
      <c r="Y29" s="161"/>
      <c r="Z29" s="161"/>
    </row>
    <row r="30" spans="1:26" ht="18" customHeight="1">
      <c r="A30" s="79"/>
      <c r="B30" s="16"/>
      <c r="C30" s="14"/>
      <c r="D30" s="179"/>
      <c r="E30" s="180"/>
      <c r="F30" s="181"/>
      <c r="G30" s="180"/>
      <c r="H30" s="181"/>
      <c r="I30" s="180"/>
      <c r="J30" s="181"/>
      <c r="K30" s="180"/>
      <c r="L30" s="181"/>
      <c r="M30" s="180"/>
      <c r="N30" s="181"/>
      <c r="O30" s="180"/>
      <c r="P30" s="181"/>
      <c r="Q30" s="180"/>
      <c r="R30" s="161"/>
      <c r="S30" s="161"/>
      <c r="T30" s="161"/>
      <c r="U30" s="161"/>
      <c r="V30" s="161"/>
      <c r="W30" s="161"/>
      <c r="X30" s="161"/>
      <c r="Y30" s="161"/>
      <c r="Z30" s="161"/>
    </row>
    <row r="31" spans="1:26" ht="18" customHeight="1">
      <c r="A31" s="115" t="s">
        <v>377</v>
      </c>
      <c r="B31" s="127" t="s">
        <v>283</v>
      </c>
      <c r="C31" s="14" t="s">
        <v>409</v>
      </c>
      <c r="D31" s="179" t="s">
        <v>299</v>
      </c>
      <c r="E31" s="180" t="e">
        <f>LUONGNGAY!K46</f>
        <v>#VALUE!</v>
      </c>
      <c r="F31" s="181">
        <f>0.1*2</f>
        <v>0.2</v>
      </c>
      <c r="G31" s="180" t="e">
        <f>F31*E31</f>
        <v>#VALUE!</v>
      </c>
      <c r="H31" s="181">
        <f>0.63*2</f>
        <v>1.26</v>
      </c>
      <c r="I31" s="180" t="e">
        <f>H31*E31</f>
        <v>#VALUE!</v>
      </c>
      <c r="J31" s="181">
        <f>0.85*2</f>
        <v>1.7</v>
      </c>
      <c r="K31" s="180" t="e">
        <f>J31*E31</f>
        <v>#VALUE!</v>
      </c>
      <c r="L31" s="181">
        <f>1.27*2</f>
        <v>2.54</v>
      </c>
      <c r="M31" s="180" t="e">
        <f>L31*E31</f>
        <v>#VALUE!</v>
      </c>
      <c r="N31" s="181">
        <f>1.7*2</f>
        <v>3.4</v>
      </c>
      <c r="O31" s="180" t="e">
        <f>N31*E31</f>
        <v>#VALUE!</v>
      </c>
      <c r="P31" s="181">
        <f>2*2</f>
        <v>4</v>
      </c>
      <c r="Q31" s="180" t="e">
        <f>P31*E31</f>
        <v>#VALUE!</v>
      </c>
      <c r="R31" s="161"/>
      <c r="S31" s="161"/>
      <c r="T31" s="161"/>
      <c r="U31" s="161"/>
      <c r="V31" s="161"/>
      <c r="W31" s="161"/>
      <c r="X31" s="161"/>
      <c r="Y31" s="161"/>
      <c r="Z31" s="161"/>
    </row>
    <row r="32" spans="1:26" ht="18" customHeight="1">
      <c r="A32" s="113"/>
      <c r="B32" s="120" t="s">
        <v>415</v>
      </c>
      <c r="C32" s="124"/>
      <c r="D32" s="189"/>
      <c r="E32" s="190"/>
      <c r="F32" s="191"/>
      <c r="G32" s="190"/>
      <c r="H32" s="191"/>
      <c r="I32" s="190"/>
      <c r="J32" s="191"/>
      <c r="K32" s="190"/>
      <c r="L32" s="191"/>
      <c r="M32" s="190"/>
      <c r="N32" s="191"/>
      <c r="O32" s="190"/>
      <c r="P32" s="191"/>
      <c r="Q32" s="190"/>
      <c r="R32" s="161"/>
      <c r="S32" s="161"/>
      <c r="T32" s="161"/>
      <c r="U32" s="161"/>
      <c r="V32" s="161"/>
      <c r="W32" s="161"/>
      <c r="X32" s="161"/>
      <c r="Y32" s="161"/>
      <c r="Z32" s="161"/>
    </row>
    <row r="33" spans="1:26" ht="12.75" customHeight="1">
      <c r="A33" s="161"/>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row>
    <row r="34" spans="1:26" ht="16.5" customHeight="1">
      <c r="A34" s="161"/>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row>
    <row r="35" spans="1:26" ht="16.5" customHeight="1">
      <c r="A35" s="161"/>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row>
    <row r="36" spans="1:26" ht="16.5" customHeight="1">
      <c r="A36" s="161"/>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row>
    <row r="37" spans="1:26" ht="16.5" customHeight="1">
      <c r="A37" s="161"/>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row>
    <row r="38" spans="1:26" ht="16.5" customHeight="1">
      <c r="A38" s="161"/>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row>
    <row r="39" spans="1:26" ht="16.5" customHeight="1">
      <c r="A39" s="16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row>
    <row r="40" spans="1:26" ht="16.5" customHeight="1">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row>
    <row r="41" spans="1:26" ht="16.5" customHeight="1">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row>
    <row r="42" spans="1:26" ht="16.5" customHeight="1">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row>
    <row r="43" spans="1:26" ht="16.5" customHeight="1">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row>
    <row r="44" spans="1:26" ht="16.5" customHeight="1">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row>
    <row r="45" spans="1:26" ht="16.5" customHeight="1">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row>
    <row r="46" spans="1:26" ht="16.5" customHeight="1">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row>
    <row r="47" spans="1:26" ht="16.5" customHeight="1">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row>
    <row r="48" spans="1:26" ht="16.5" customHeight="1">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row>
    <row r="49" spans="1:26" ht="16.5" customHeight="1">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row>
    <row r="50" spans="1:26" ht="16.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spans="1:26" ht="16.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spans="1:26" ht="16.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spans="1:26" ht="16.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spans="1:26" ht="16.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spans="1:26" ht="16.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spans="1:26" ht="16.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spans="1:26" ht="16.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spans="1:26" ht="16.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spans="1:26" ht="16.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spans="1:26" ht="16.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spans="1:26" ht="16.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spans="1:26" ht="16.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spans="1:26" ht="16.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spans="1:26" ht="16.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spans="1:26" ht="16.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spans="1:26" ht="16.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spans="1:26" ht="16.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spans="1:26" ht="16.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spans="1:26" ht="16.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spans="1:26" ht="16.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spans="1:26" ht="16.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spans="1:26" ht="16.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spans="1:26" ht="16.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spans="1:26" ht="16.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spans="1:26" ht="16.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spans="1:26" ht="16.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spans="1:26" ht="16.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spans="1:26" ht="16.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spans="1:26" ht="16.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spans="1:26" ht="16.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spans="1:17" ht="16.5" customHeight="1">
      <c r="A81" s="4"/>
      <c r="B81" s="4"/>
      <c r="C81" s="4"/>
      <c r="D81" s="4"/>
      <c r="E81" s="4"/>
      <c r="F81" s="4"/>
      <c r="G81" s="4"/>
      <c r="H81" s="4"/>
      <c r="I81" s="4"/>
      <c r="J81" s="4"/>
      <c r="K81" s="4"/>
      <c r="L81" s="4"/>
      <c r="M81" s="4"/>
      <c r="N81" s="4"/>
      <c r="O81" s="4"/>
      <c r="P81" s="4"/>
      <c r="Q81" s="4"/>
    </row>
    <row r="82" spans="1:17" ht="16.5" customHeight="1">
      <c r="A82" s="4"/>
      <c r="B82" s="4"/>
      <c r="C82" s="4"/>
      <c r="D82" s="4"/>
      <c r="E82" s="4"/>
      <c r="F82" s="4"/>
      <c r="G82" s="4"/>
      <c r="H82" s="4"/>
      <c r="I82" s="4"/>
      <c r="J82" s="4"/>
      <c r="K82" s="4"/>
      <c r="L82" s="4"/>
      <c r="M82" s="4"/>
      <c r="N82" s="4"/>
      <c r="O82" s="4"/>
      <c r="P82" s="4"/>
      <c r="Q82" s="4"/>
    </row>
    <row r="83" spans="1:17" ht="16.5" customHeight="1">
      <c r="A83" s="4"/>
      <c r="B83" s="4"/>
      <c r="C83" s="4"/>
      <c r="D83" s="4"/>
      <c r="E83" s="4"/>
      <c r="F83" s="4"/>
      <c r="G83" s="4"/>
      <c r="H83" s="4"/>
      <c r="I83" s="4"/>
      <c r="J83" s="4"/>
      <c r="K83" s="4"/>
      <c r="L83" s="4"/>
      <c r="M83" s="4"/>
      <c r="N83" s="4"/>
      <c r="O83" s="4"/>
      <c r="P83" s="4"/>
      <c r="Q83" s="4"/>
    </row>
    <row r="84" spans="1:17" ht="16.5" customHeight="1">
      <c r="A84" s="4"/>
      <c r="B84" s="4"/>
      <c r="C84" s="4"/>
      <c r="D84" s="4"/>
      <c r="E84" s="4"/>
      <c r="F84" s="4"/>
      <c r="G84" s="4"/>
      <c r="H84" s="4"/>
      <c r="I84" s="4"/>
      <c r="J84" s="4"/>
      <c r="K84" s="4"/>
      <c r="L84" s="4"/>
      <c r="M84" s="4"/>
      <c r="N84" s="4"/>
      <c r="O84" s="4"/>
      <c r="P84" s="4"/>
      <c r="Q84" s="4"/>
    </row>
    <row r="85" spans="1:17" ht="16.5" customHeight="1">
      <c r="A85" s="4"/>
      <c r="B85" s="4"/>
      <c r="C85" s="4"/>
      <c r="D85" s="4"/>
      <c r="E85" s="4"/>
      <c r="F85" s="4"/>
      <c r="G85" s="4"/>
      <c r="H85" s="4"/>
      <c r="I85" s="4"/>
      <c r="J85" s="4"/>
      <c r="K85" s="4"/>
      <c r="L85" s="4"/>
      <c r="M85" s="4"/>
      <c r="N85" s="4"/>
      <c r="O85" s="4"/>
      <c r="P85" s="4"/>
      <c r="Q85" s="4"/>
    </row>
    <row r="86" spans="1:17" ht="16.5" customHeight="1">
      <c r="A86" s="4"/>
      <c r="B86" s="4"/>
      <c r="C86" s="4"/>
      <c r="D86" s="4"/>
      <c r="E86" s="4"/>
      <c r="F86" s="4"/>
      <c r="G86" s="4"/>
      <c r="H86" s="4"/>
      <c r="I86" s="4"/>
      <c r="J86" s="4"/>
      <c r="K86" s="4"/>
      <c r="L86" s="4"/>
      <c r="M86" s="4"/>
      <c r="N86" s="4"/>
      <c r="O86" s="4"/>
      <c r="P86" s="4"/>
      <c r="Q86" s="4"/>
    </row>
    <row r="87" spans="1:17" ht="16.5" customHeight="1">
      <c r="A87" s="4"/>
      <c r="B87" s="4"/>
      <c r="C87" s="4"/>
      <c r="D87" s="4"/>
      <c r="E87" s="4"/>
      <c r="F87" s="4"/>
      <c r="G87" s="4"/>
      <c r="H87" s="4"/>
      <c r="I87" s="4"/>
      <c r="J87" s="4"/>
      <c r="K87" s="4"/>
      <c r="L87" s="4"/>
      <c r="M87" s="4"/>
      <c r="N87" s="4"/>
      <c r="O87" s="4"/>
      <c r="P87" s="4"/>
      <c r="Q87" s="4"/>
    </row>
    <row r="88" spans="1:17" ht="16.5" customHeight="1">
      <c r="A88" s="4"/>
      <c r="B88" s="4"/>
      <c r="C88" s="4"/>
      <c r="D88" s="4"/>
      <c r="E88" s="4"/>
      <c r="F88" s="4"/>
      <c r="G88" s="4"/>
      <c r="H88" s="4"/>
      <c r="I88" s="4"/>
      <c r="J88" s="4"/>
      <c r="K88" s="4"/>
      <c r="L88" s="4"/>
      <c r="M88" s="4"/>
      <c r="N88" s="4"/>
      <c r="O88" s="4"/>
      <c r="P88" s="4"/>
      <c r="Q88" s="4"/>
    </row>
    <row r="89" spans="1:17" ht="16.5" customHeight="1">
      <c r="A89" s="4"/>
      <c r="B89" s="4"/>
      <c r="C89" s="4"/>
      <c r="D89" s="4"/>
      <c r="E89" s="4"/>
      <c r="F89" s="4"/>
      <c r="G89" s="4"/>
      <c r="H89" s="4"/>
      <c r="I89" s="4"/>
      <c r="J89" s="4"/>
      <c r="K89" s="4"/>
      <c r="L89" s="4"/>
      <c r="M89" s="4"/>
      <c r="N89" s="4"/>
      <c r="O89" s="4"/>
      <c r="P89" s="4"/>
      <c r="Q89" s="4"/>
    </row>
    <row r="90" spans="1:17" ht="16.5" customHeight="1">
      <c r="A90" s="4"/>
      <c r="B90" s="4"/>
      <c r="C90" s="4"/>
      <c r="D90" s="4"/>
      <c r="E90" s="4"/>
      <c r="F90" s="4"/>
      <c r="G90" s="4"/>
      <c r="H90" s="4"/>
      <c r="I90" s="4"/>
      <c r="J90" s="4"/>
      <c r="K90" s="4"/>
      <c r="L90" s="4"/>
      <c r="M90" s="4"/>
      <c r="N90" s="4"/>
      <c r="O90" s="4"/>
      <c r="P90" s="4"/>
      <c r="Q90" s="4"/>
    </row>
    <row r="91" spans="1:17" ht="16.5" customHeight="1">
      <c r="A91" s="4"/>
      <c r="B91" s="4"/>
      <c r="C91" s="4"/>
      <c r="D91" s="4"/>
      <c r="E91" s="4"/>
      <c r="F91" s="4"/>
      <c r="G91" s="4"/>
      <c r="H91" s="4"/>
      <c r="I91" s="4"/>
      <c r="J91" s="4"/>
      <c r="K91" s="4"/>
      <c r="L91" s="4"/>
      <c r="M91" s="4"/>
      <c r="N91" s="4"/>
      <c r="O91" s="4"/>
      <c r="P91" s="4"/>
      <c r="Q91" s="4"/>
    </row>
    <row r="92" spans="1:17" ht="16.5" customHeight="1">
      <c r="A92" s="4"/>
      <c r="B92" s="4"/>
      <c r="C92" s="4"/>
      <c r="D92" s="4"/>
      <c r="E92" s="4"/>
      <c r="F92" s="4"/>
      <c r="G92" s="4"/>
      <c r="H92" s="4"/>
      <c r="I92" s="4"/>
      <c r="J92" s="4"/>
      <c r="K92" s="4"/>
      <c r="L92" s="4"/>
      <c r="M92" s="4"/>
      <c r="N92" s="4"/>
      <c r="O92" s="4"/>
      <c r="P92" s="4"/>
      <c r="Q92" s="4"/>
    </row>
    <row r="93" spans="1:17" ht="16.5" customHeight="1">
      <c r="A93" s="4"/>
      <c r="B93" s="4"/>
      <c r="C93" s="4"/>
      <c r="D93" s="4"/>
      <c r="E93" s="4"/>
      <c r="F93" s="4"/>
      <c r="G93" s="4"/>
      <c r="H93" s="4"/>
      <c r="I93" s="4"/>
      <c r="J93" s="4"/>
      <c r="K93" s="4"/>
      <c r="L93" s="4"/>
      <c r="M93" s="4"/>
      <c r="N93" s="4"/>
      <c r="O93" s="4"/>
      <c r="P93" s="4"/>
      <c r="Q93" s="4"/>
    </row>
    <row r="94" spans="1:17" ht="16.5" customHeight="1">
      <c r="A94" s="4"/>
      <c r="B94" s="4"/>
      <c r="C94" s="4"/>
      <c r="D94" s="4"/>
      <c r="E94" s="4"/>
      <c r="F94" s="4"/>
      <c r="G94" s="4"/>
      <c r="H94" s="4"/>
      <c r="I94" s="4"/>
      <c r="J94" s="4"/>
      <c r="K94" s="4"/>
      <c r="L94" s="4"/>
      <c r="M94" s="4"/>
      <c r="N94" s="4"/>
      <c r="O94" s="4"/>
      <c r="P94" s="4"/>
      <c r="Q94" s="4"/>
    </row>
    <row r="95" spans="1:17" ht="16.5" customHeight="1">
      <c r="A95" s="4"/>
      <c r="B95" s="4"/>
      <c r="C95" s="4"/>
      <c r="D95" s="4"/>
      <c r="E95" s="4"/>
      <c r="F95" s="4"/>
      <c r="G95" s="4"/>
      <c r="H95" s="4"/>
      <c r="I95" s="4"/>
      <c r="J95" s="4"/>
      <c r="K95" s="4"/>
      <c r="L95" s="4"/>
      <c r="M95" s="4"/>
      <c r="N95" s="4"/>
      <c r="O95" s="4"/>
      <c r="P95" s="4"/>
      <c r="Q95" s="4"/>
    </row>
    <row r="96" spans="1:17" ht="16.5" customHeight="1">
      <c r="A96" s="4"/>
      <c r="B96" s="4"/>
      <c r="C96" s="4"/>
      <c r="D96" s="4"/>
      <c r="E96" s="4"/>
      <c r="F96" s="4"/>
      <c r="G96" s="4"/>
      <c r="H96" s="4"/>
      <c r="I96" s="4"/>
      <c r="J96" s="4"/>
      <c r="K96" s="4"/>
      <c r="L96" s="4"/>
      <c r="M96" s="4"/>
      <c r="N96" s="4"/>
      <c r="O96" s="4"/>
      <c r="P96" s="4"/>
      <c r="Q96" s="4"/>
    </row>
    <row r="97" spans="1:17" ht="16.5" customHeight="1">
      <c r="A97" s="4"/>
      <c r="B97" s="4"/>
      <c r="C97" s="4"/>
      <c r="D97" s="4"/>
      <c r="E97" s="4"/>
      <c r="F97" s="4"/>
      <c r="G97" s="4"/>
      <c r="H97" s="4"/>
      <c r="I97" s="4"/>
      <c r="J97" s="4"/>
      <c r="K97" s="4"/>
      <c r="L97" s="4"/>
      <c r="M97" s="4"/>
      <c r="N97" s="4"/>
      <c r="O97" s="4"/>
      <c r="P97" s="4"/>
      <c r="Q97" s="4"/>
    </row>
    <row r="98" spans="1:17" ht="16.5" customHeight="1">
      <c r="A98" s="4"/>
      <c r="B98" s="4"/>
      <c r="C98" s="4"/>
      <c r="D98" s="4"/>
      <c r="E98" s="4"/>
      <c r="F98" s="4"/>
      <c r="G98" s="4"/>
      <c r="H98" s="4"/>
      <c r="I98" s="4"/>
      <c r="J98" s="4"/>
      <c r="K98" s="4"/>
      <c r="L98" s="4"/>
      <c r="M98" s="4"/>
      <c r="N98" s="4"/>
      <c r="O98" s="4"/>
      <c r="P98" s="4"/>
      <c r="Q98" s="4"/>
    </row>
    <row r="99" spans="1:17" ht="16.5" customHeight="1">
      <c r="A99" s="4"/>
      <c r="B99" s="4"/>
      <c r="C99" s="4"/>
      <c r="D99" s="4"/>
      <c r="E99" s="4"/>
      <c r="F99" s="4"/>
      <c r="G99" s="4"/>
      <c r="H99" s="4"/>
      <c r="I99" s="4"/>
      <c r="J99" s="4"/>
      <c r="K99" s="4"/>
      <c r="L99" s="4"/>
      <c r="M99" s="4"/>
      <c r="N99" s="4"/>
      <c r="O99" s="4"/>
      <c r="P99" s="4"/>
      <c r="Q99" s="4"/>
    </row>
    <row r="100" spans="1:17" ht="16.5" customHeight="1">
      <c r="A100" s="4"/>
      <c r="B100" s="4"/>
      <c r="C100" s="4"/>
      <c r="D100" s="4"/>
      <c r="E100" s="4"/>
      <c r="F100" s="4"/>
      <c r="G100" s="4"/>
      <c r="H100" s="4"/>
      <c r="I100" s="4"/>
      <c r="J100" s="4"/>
      <c r="K100" s="4"/>
      <c r="L100" s="4"/>
      <c r="M100" s="4"/>
      <c r="N100" s="4"/>
      <c r="O100" s="4"/>
      <c r="P100" s="4"/>
      <c r="Q100" s="4"/>
    </row>
    <row r="101" spans="1:17" ht="16.5" customHeight="1">
      <c r="A101" s="4"/>
      <c r="B101" s="4"/>
      <c r="C101" s="4"/>
      <c r="D101" s="4"/>
      <c r="E101" s="4"/>
      <c r="F101" s="4"/>
      <c r="G101" s="4"/>
      <c r="H101" s="4"/>
      <c r="I101" s="4"/>
      <c r="J101" s="4"/>
      <c r="K101" s="4"/>
      <c r="L101" s="4"/>
      <c r="M101" s="4"/>
      <c r="N101" s="4"/>
      <c r="O101" s="4"/>
      <c r="P101" s="4"/>
      <c r="Q101" s="4"/>
    </row>
    <row r="102" spans="1:17" ht="16.5" customHeight="1">
      <c r="A102" s="4"/>
      <c r="B102" s="4"/>
      <c r="C102" s="4"/>
      <c r="D102" s="4"/>
      <c r="E102" s="4"/>
      <c r="F102" s="4"/>
      <c r="G102" s="4"/>
      <c r="H102" s="4"/>
      <c r="I102" s="4"/>
      <c r="J102" s="4"/>
      <c r="K102" s="4"/>
      <c r="L102" s="4"/>
      <c r="M102" s="4"/>
      <c r="N102" s="4"/>
      <c r="O102" s="4"/>
      <c r="P102" s="4"/>
      <c r="Q102" s="4"/>
    </row>
    <row r="103" spans="1:17" ht="16.5" customHeight="1">
      <c r="A103" s="4"/>
      <c r="B103" s="4"/>
      <c r="C103" s="4"/>
      <c r="D103" s="4"/>
      <c r="E103" s="4"/>
      <c r="F103" s="4"/>
      <c r="G103" s="4"/>
      <c r="H103" s="4"/>
      <c r="I103" s="4"/>
      <c r="J103" s="4"/>
      <c r="K103" s="4"/>
      <c r="L103" s="4"/>
      <c r="M103" s="4"/>
      <c r="N103" s="4"/>
      <c r="O103" s="4"/>
      <c r="P103" s="4"/>
      <c r="Q103" s="4"/>
    </row>
    <row r="104" spans="1:17" ht="16.5" customHeight="1">
      <c r="A104" s="4"/>
      <c r="B104" s="4"/>
      <c r="C104" s="4"/>
      <c r="D104" s="4"/>
      <c r="E104" s="4"/>
      <c r="F104" s="4"/>
      <c r="G104" s="4"/>
      <c r="H104" s="4"/>
      <c r="I104" s="4"/>
      <c r="J104" s="4"/>
      <c r="K104" s="4"/>
      <c r="L104" s="4"/>
      <c r="M104" s="4"/>
      <c r="N104" s="4"/>
      <c r="O104" s="4"/>
      <c r="P104" s="4"/>
      <c r="Q104" s="4"/>
    </row>
    <row r="105" spans="1:17" ht="16.5" customHeight="1">
      <c r="A105" s="4"/>
      <c r="B105" s="4"/>
      <c r="C105" s="4"/>
      <c r="D105" s="4"/>
      <c r="E105" s="4"/>
      <c r="F105" s="4"/>
      <c r="G105" s="4"/>
      <c r="H105" s="4"/>
      <c r="I105" s="4"/>
      <c r="J105" s="4"/>
      <c r="K105" s="4"/>
      <c r="L105" s="4"/>
      <c r="M105" s="4"/>
      <c r="N105" s="4"/>
      <c r="O105" s="4"/>
      <c r="P105" s="4"/>
      <c r="Q105" s="4"/>
    </row>
    <row r="106" spans="1:17" ht="16.5" customHeight="1">
      <c r="A106" s="4"/>
      <c r="B106" s="4"/>
      <c r="C106" s="4"/>
      <c r="D106" s="4"/>
      <c r="E106" s="4"/>
      <c r="F106" s="4"/>
      <c r="G106" s="4"/>
      <c r="H106" s="4"/>
      <c r="I106" s="4"/>
      <c r="J106" s="4"/>
      <c r="K106" s="4"/>
      <c r="L106" s="4"/>
      <c r="M106" s="4"/>
      <c r="N106" s="4"/>
      <c r="O106" s="4"/>
      <c r="P106" s="4"/>
      <c r="Q106" s="4"/>
    </row>
    <row r="107" spans="1:17" ht="16.5" customHeight="1">
      <c r="A107" s="4"/>
      <c r="B107" s="4"/>
      <c r="C107" s="4"/>
      <c r="D107" s="4"/>
      <c r="E107" s="4"/>
      <c r="F107" s="4"/>
      <c r="G107" s="4"/>
      <c r="H107" s="4"/>
      <c r="I107" s="4"/>
      <c r="J107" s="4"/>
      <c r="K107" s="4"/>
      <c r="L107" s="4"/>
      <c r="M107" s="4"/>
      <c r="N107" s="4"/>
      <c r="O107" s="4"/>
      <c r="P107" s="4"/>
      <c r="Q107" s="4"/>
    </row>
    <row r="108" spans="1:17" ht="16.5" customHeight="1">
      <c r="A108" s="4"/>
      <c r="B108" s="4"/>
      <c r="C108" s="4"/>
      <c r="D108" s="4"/>
      <c r="E108" s="4"/>
      <c r="F108" s="4"/>
      <c r="G108" s="4"/>
      <c r="H108" s="4"/>
      <c r="I108" s="4"/>
      <c r="J108" s="4"/>
      <c r="K108" s="4"/>
      <c r="L108" s="4"/>
      <c r="M108" s="4"/>
      <c r="N108" s="4"/>
      <c r="O108" s="4"/>
      <c r="P108" s="4"/>
      <c r="Q108" s="4"/>
    </row>
    <row r="109" spans="1:17" ht="16.5" customHeight="1">
      <c r="A109" s="4"/>
      <c r="B109" s="4"/>
      <c r="C109" s="4"/>
      <c r="D109" s="4"/>
      <c r="E109" s="4"/>
      <c r="F109" s="4"/>
      <c r="G109" s="4"/>
      <c r="H109" s="4"/>
      <c r="I109" s="4"/>
      <c r="J109" s="4"/>
      <c r="K109" s="4"/>
      <c r="L109" s="4"/>
      <c r="M109" s="4"/>
      <c r="N109" s="4"/>
      <c r="O109" s="4"/>
      <c r="P109" s="4"/>
      <c r="Q109" s="4"/>
    </row>
    <row r="110" spans="1:17" ht="16.5" customHeight="1">
      <c r="A110" s="4"/>
      <c r="B110" s="4"/>
      <c r="C110" s="4"/>
      <c r="D110" s="4"/>
      <c r="E110" s="4"/>
      <c r="F110" s="4"/>
      <c r="G110" s="4"/>
      <c r="H110" s="4"/>
      <c r="I110" s="4"/>
      <c r="J110" s="4"/>
      <c r="K110" s="4"/>
      <c r="L110" s="4"/>
      <c r="M110" s="4"/>
      <c r="N110" s="4"/>
      <c r="O110" s="4"/>
      <c r="P110" s="4"/>
      <c r="Q110" s="4"/>
    </row>
    <row r="111" spans="1:17" ht="16.5" customHeight="1">
      <c r="A111" s="4"/>
      <c r="B111" s="4"/>
      <c r="C111" s="4"/>
      <c r="D111" s="4"/>
      <c r="E111" s="4"/>
      <c r="F111" s="4"/>
      <c r="G111" s="4"/>
      <c r="H111" s="4"/>
      <c r="I111" s="4"/>
      <c r="J111" s="4"/>
      <c r="K111" s="4"/>
      <c r="L111" s="4"/>
      <c r="M111" s="4"/>
      <c r="N111" s="4"/>
      <c r="O111" s="4"/>
      <c r="P111" s="4"/>
      <c r="Q111" s="4"/>
    </row>
    <row r="112" spans="1:17" ht="16.5" customHeight="1">
      <c r="A112" s="4"/>
      <c r="B112" s="4"/>
      <c r="C112" s="4"/>
      <c r="D112" s="4"/>
      <c r="E112" s="4"/>
      <c r="F112" s="4"/>
      <c r="G112" s="4"/>
      <c r="H112" s="4"/>
      <c r="I112" s="4"/>
      <c r="J112" s="4"/>
      <c r="K112" s="4"/>
      <c r="L112" s="4"/>
      <c r="M112" s="4"/>
      <c r="N112" s="4"/>
      <c r="O112" s="4"/>
      <c r="P112" s="4"/>
      <c r="Q112" s="4"/>
    </row>
    <row r="113" spans="1:17" ht="16.5" customHeight="1">
      <c r="A113" s="4"/>
      <c r="B113" s="4"/>
      <c r="C113" s="4"/>
      <c r="D113" s="4"/>
      <c r="E113" s="4"/>
      <c r="F113" s="4"/>
      <c r="G113" s="4"/>
      <c r="H113" s="4"/>
      <c r="I113" s="4"/>
      <c r="J113" s="4"/>
      <c r="K113" s="4"/>
      <c r="L113" s="4"/>
      <c r="M113" s="4"/>
      <c r="N113" s="4"/>
      <c r="O113" s="4"/>
      <c r="P113" s="4"/>
      <c r="Q113" s="4"/>
    </row>
    <row r="114" spans="1:17" ht="16.5" customHeight="1">
      <c r="A114" s="4"/>
      <c r="B114" s="4"/>
      <c r="C114" s="4"/>
      <c r="D114" s="4"/>
      <c r="E114" s="4"/>
      <c r="F114" s="4"/>
      <c r="G114" s="4"/>
      <c r="H114" s="4"/>
      <c r="I114" s="4"/>
      <c r="J114" s="4"/>
      <c r="K114" s="4"/>
      <c r="L114" s="4"/>
      <c r="M114" s="4"/>
      <c r="N114" s="4"/>
      <c r="O114" s="4"/>
      <c r="P114" s="4"/>
      <c r="Q114" s="4"/>
    </row>
    <row r="115" spans="1:17" ht="16.5" customHeight="1">
      <c r="A115" s="4"/>
      <c r="B115" s="4"/>
      <c r="C115" s="4"/>
      <c r="D115" s="4"/>
      <c r="E115" s="4"/>
      <c r="F115" s="4"/>
      <c r="G115" s="4"/>
      <c r="H115" s="4"/>
      <c r="I115" s="4"/>
      <c r="J115" s="4"/>
      <c r="K115" s="4"/>
      <c r="L115" s="4"/>
      <c r="M115" s="4"/>
      <c r="N115" s="4"/>
      <c r="O115" s="4"/>
      <c r="P115" s="4"/>
      <c r="Q115" s="4"/>
    </row>
    <row r="116" spans="1:17" ht="16.5" customHeight="1">
      <c r="A116" s="4"/>
      <c r="B116" s="4"/>
      <c r="C116" s="4"/>
      <c r="D116" s="4"/>
      <c r="E116" s="4"/>
      <c r="F116" s="4"/>
      <c r="G116" s="4"/>
      <c r="H116" s="4"/>
      <c r="I116" s="4"/>
      <c r="J116" s="4"/>
      <c r="K116" s="4"/>
      <c r="L116" s="4"/>
      <c r="M116" s="4"/>
      <c r="N116" s="4"/>
      <c r="O116" s="4"/>
      <c r="P116" s="4"/>
      <c r="Q116" s="4"/>
    </row>
    <row r="117" spans="1:17" ht="16.5" customHeight="1">
      <c r="A117" s="4"/>
      <c r="B117" s="4"/>
      <c r="C117" s="4"/>
      <c r="D117" s="4"/>
      <c r="E117" s="4"/>
      <c r="F117" s="4"/>
      <c r="G117" s="4"/>
      <c r="H117" s="4"/>
      <c r="I117" s="4"/>
      <c r="J117" s="4"/>
      <c r="K117" s="4"/>
      <c r="L117" s="4"/>
      <c r="M117" s="4"/>
      <c r="N117" s="4"/>
      <c r="O117" s="4"/>
      <c r="P117" s="4"/>
      <c r="Q117" s="4"/>
    </row>
    <row r="118" spans="1:17" ht="16.5" customHeight="1">
      <c r="A118" s="4"/>
      <c r="B118" s="4"/>
      <c r="C118" s="4"/>
      <c r="D118" s="4"/>
      <c r="E118" s="4"/>
      <c r="F118" s="4"/>
      <c r="G118" s="4"/>
      <c r="H118" s="4"/>
      <c r="I118" s="4"/>
      <c r="J118" s="4"/>
      <c r="K118" s="4"/>
      <c r="L118" s="4"/>
      <c r="M118" s="4"/>
      <c r="N118" s="4"/>
      <c r="O118" s="4"/>
      <c r="P118" s="4"/>
      <c r="Q118" s="4"/>
    </row>
    <row r="119" spans="1:17" ht="16.5" customHeight="1">
      <c r="A119" s="4"/>
      <c r="B119" s="4"/>
      <c r="C119" s="4"/>
      <c r="D119" s="4"/>
      <c r="E119" s="4"/>
      <c r="F119" s="4"/>
      <c r="G119" s="4"/>
      <c r="H119" s="4"/>
      <c r="I119" s="4"/>
      <c r="J119" s="4"/>
      <c r="K119" s="4"/>
      <c r="L119" s="4"/>
      <c r="M119" s="4"/>
      <c r="N119" s="4"/>
      <c r="O119" s="4"/>
      <c r="P119" s="4"/>
      <c r="Q119" s="4"/>
    </row>
    <row r="120" spans="1:17" ht="16.5" customHeight="1">
      <c r="A120" s="4"/>
      <c r="B120" s="4"/>
      <c r="C120" s="4"/>
      <c r="D120" s="4"/>
      <c r="E120" s="4"/>
      <c r="F120" s="4"/>
      <c r="G120" s="4"/>
      <c r="H120" s="4"/>
      <c r="I120" s="4"/>
      <c r="J120" s="4"/>
      <c r="K120" s="4"/>
      <c r="L120" s="4"/>
      <c r="M120" s="4"/>
      <c r="N120" s="4"/>
      <c r="O120" s="4"/>
      <c r="P120" s="4"/>
      <c r="Q120" s="4"/>
    </row>
    <row r="121" spans="1:17" ht="16.5" customHeight="1">
      <c r="A121" s="4"/>
      <c r="B121" s="4"/>
      <c r="C121" s="4"/>
      <c r="D121" s="4"/>
      <c r="E121" s="4"/>
      <c r="F121" s="4"/>
      <c r="G121" s="4"/>
      <c r="H121" s="4"/>
      <c r="I121" s="4"/>
      <c r="J121" s="4"/>
      <c r="K121" s="4"/>
      <c r="L121" s="4"/>
      <c r="M121" s="4"/>
      <c r="N121" s="4"/>
      <c r="O121" s="4"/>
      <c r="P121" s="4"/>
      <c r="Q121" s="4"/>
    </row>
    <row r="122" spans="1:17" ht="16.5" customHeight="1">
      <c r="A122" s="4"/>
      <c r="B122" s="4"/>
      <c r="C122" s="4"/>
      <c r="D122" s="4"/>
      <c r="E122" s="4"/>
      <c r="F122" s="4"/>
      <c r="G122" s="4"/>
      <c r="H122" s="4"/>
      <c r="I122" s="4"/>
      <c r="J122" s="4"/>
      <c r="K122" s="4"/>
      <c r="L122" s="4"/>
      <c r="M122" s="4"/>
      <c r="N122" s="4"/>
      <c r="O122" s="4"/>
      <c r="P122" s="4"/>
      <c r="Q122" s="4"/>
    </row>
    <row r="123" spans="1:17" ht="16.5" customHeight="1">
      <c r="A123" s="4"/>
      <c r="B123" s="4"/>
      <c r="C123" s="4"/>
      <c r="D123" s="4"/>
      <c r="E123" s="4"/>
      <c r="F123" s="4"/>
      <c r="G123" s="4"/>
      <c r="H123" s="4"/>
      <c r="I123" s="4"/>
      <c r="J123" s="4"/>
      <c r="K123" s="4"/>
      <c r="L123" s="4"/>
      <c r="M123" s="4"/>
      <c r="N123" s="4"/>
      <c r="O123" s="4"/>
      <c r="P123" s="4"/>
      <c r="Q123" s="4"/>
    </row>
    <row r="124" spans="1:17" ht="16.5" customHeight="1">
      <c r="A124" s="4"/>
      <c r="B124" s="4"/>
      <c r="C124" s="4"/>
      <c r="D124" s="4"/>
      <c r="E124" s="4"/>
      <c r="F124" s="4"/>
      <c r="G124" s="4"/>
      <c r="H124" s="4"/>
      <c r="I124" s="4"/>
      <c r="J124" s="4"/>
      <c r="K124" s="4"/>
      <c r="L124" s="4"/>
      <c r="M124" s="4"/>
      <c r="N124" s="4"/>
      <c r="O124" s="4"/>
      <c r="P124" s="4"/>
      <c r="Q124" s="4"/>
    </row>
    <row r="125" spans="1:17" ht="16.5" customHeight="1">
      <c r="A125" s="4"/>
      <c r="B125" s="4"/>
      <c r="C125" s="4"/>
      <c r="D125" s="4"/>
      <c r="E125" s="4"/>
      <c r="F125" s="4"/>
      <c r="G125" s="4"/>
      <c r="H125" s="4"/>
      <c r="I125" s="4"/>
      <c r="J125" s="4"/>
      <c r="K125" s="4"/>
      <c r="L125" s="4"/>
      <c r="M125" s="4"/>
      <c r="N125" s="4"/>
      <c r="O125" s="4"/>
      <c r="P125" s="4"/>
      <c r="Q125" s="4"/>
    </row>
    <row r="126" spans="1:17" ht="16.5" customHeight="1">
      <c r="A126" s="4"/>
      <c r="B126" s="4"/>
      <c r="C126" s="4"/>
      <c r="D126" s="4"/>
      <c r="E126" s="4"/>
      <c r="F126" s="4"/>
      <c r="G126" s="4"/>
      <c r="H126" s="4"/>
      <c r="I126" s="4"/>
      <c r="J126" s="4"/>
      <c r="K126" s="4"/>
      <c r="L126" s="4"/>
      <c r="M126" s="4"/>
      <c r="N126" s="4"/>
      <c r="O126" s="4"/>
      <c r="P126" s="4"/>
      <c r="Q126" s="4"/>
    </row>
    <row r="127" spans="1:17" ht="16.5" customHeight="1">
      <c r="A127" s="4"/>
      <c r="B127" s="4"/>
      <c r="C127" s="4"/>
      <c r="D127" s="4"/>
      <c r="E127" s="4"/>
      <c r="F127" s="4"/>
      <c r="G127" s="4"/>
      <c r="H127" s="4"/>
      <c r="I127" s="4"/>
      <c r="J127" s="4"/>
      <c r="K127" s="4"/>
      <c r="L127" s="4"/>
      <c r="M127" s="4"/>
      <c r="N127" s="4"/>
      <c r="O127" s="4"/>
      <c r="P127" s="4"/>
      <c r="Q127" s="4"/>
    </row>
    <row r="128" spans="1:17" ht="16.5" customHeight="1">
      <c r="A128" s="4"/>
      <c r="B128" s="4"/>
      <c r="C128" s="4"/>
      <c r="D128" s="4"/>
      <c r="E128" s="4"/>
      <c r="F128" s="4"/>
      <c r="G128" s="4"/>
      <c r="H128" s="4"/>
      <c r="I128" s="4"/>
      <c r="J128" s="4"/>
      <c r="K128" s="4"/>
      <c r="L128" s="4"/>
      <c r="M128" s="4"/>
      <c r="N128" s="4"/>
      <c r="O128" s="4"/>
      <c r="P128" s="4"/>
      <c r="Q128" s="4"/>
    </row>
    <row r="129" spans="1:17" ht="16.5" customHeight="1">
      <c r="A129" s="4"/>
      <c r="B129" s="4"/>
      <c r="C129" s="4"/>
      <c r="D129" s="4"/>
      <c r="E129" s="4"/>
      <c r="F129" s="4"/>
      <c r="G129" s="4"/>
      <c r="H129" s="4"/>
      <c r="I129" s="4"/>
      <c r="J129" s="4"/>
      <c r="K129" s="4"/>
      <c r="L129" s="4"/>
      <c r="M129" s="4"/>
      <c r="N129" s="4"/>
      <c r="O129" s="4"/>
      <c r="P129" s="4"/>
      <c r="Q129" s="4"/>
    </row>
    <row r="130" spans="1:17" ht="16.5" customHeight="1">
      <c r="A130" s="4"/>
      <c r="B130" s="4"/>
      <c r="C130" s="4"/>
      <c r="D130" s="4"/>
      <c r="E130" s="4"/>
      <c r="F130" s="4"/>
      <c r="G130" s="4"/>
      <c r="H130" s="4"/>
      <c r="I130" s="4"/>
      <c r="J130" s="4"/>
      <c r="K130" s="4"/>
      <c r="L130" s="4"/>
      <c r="M130" s="4"/>
      <c r="N130" s="4"/>
      <c r="O130" s="4"/>
      <c r="P130" s="4"/>
      <c r="Q130" s="4"/>
    </row>
    <row r="131" spans="1:17" ht="16.5" customHeight="1">
      <c r="A131" s="4"/>
      <c r="B131" s="4"/>
      <c r="C131" s="4"/>
      <c r="D131" s="4"/>
      <c r="E131" s="4"/>
      <c r="F131" s="4"/>
      <c r="G131" s="4"/>
      <c r="H131" s="4"/>
      <c r="I131" s="4"/>
      <c r="J131" s="4"/>
      <c r="K131" s="4"/>
      <c r="L131" s="4"/>
      <c r="M131" s="4"/>
      <c r="N131" s="4"/>
      <c r="O131" s="4"/>
      <c r="P131" s="4"/>
      <c r="Q131" s="4"/>
    </row>
    <row r="132" spans="1:17" ht="16.5" customHeight="1">
      <c r="A132" s="4"/>
      <c r="B132" s="4"/>
      <c r="C132" s="4"/>
      <c r="D132" s="4"/>
      <c r="E132" s="4"/>
      <c r="F132" s="4"/>
      <c r="G132" s="4"/>
      <c r="H132" s="4"/>
      <c r="I132" s="4"/>
      <c r="J132" s="4"/>
      <c r="K132" s="4"/>
      <c r="L132" s="4"/>
      <c r="M132" s="4"/>
      <c r="N132" s="4"/>
      <c r="O132" s="4"/>
      <c r="P132" s="4"/>
      <c r="Q132" s="4"/>
    </row>
    <row r="133" spans="1:17" ht="16.5" customHeight="1">
      <c r="A133" s="4"/>
      <c r="B133" s="4"/>
      <c r="C133" s="4"/>
      <c r="D133" s="4"/>
      <c r="E133" s="4"/>
      <c r="F133" s="4"/>
      <c r="G133" s="4"/>
      <c r="H133" s="4"/>
      <c r="I133" s="4"/>
      <c r="J133" s="4"/>
      <c r="K133" s="4"/>
      <c r="L133" s="4"/>
      <c r="M133" s="4"/>
      <c r="N133" s="4"/>
      <c r="O133" s="4"/>
      <c r="P133" s="4"/>
      <c r="Q133" s="4"/>
    </row>
    <row r="134" spans="1:17" ht="16.5" customHeight="1">
      <c r="A134" s="4"/>
      <c r="B134" s="4"/>
      <c r="C134" s="4"/>
      <c r="D134" s="4"/>
      <c r="E134" s="4"/>
      <c r="F134" s="4"/>
      <c r="G134" s="4"/>
      <c r="H134" s="4"/>
      <c r="I134" s="4"/>
      <c r="J134" s="4"/>
      <c r="K134" s="4"/>
      <c r="L134" s="4"/>
      <c r="M134" s="4"/>
      <c r="N134" s="4"/>
      <c r="O134" s="4"/>
      <c r="P134" s="4"/>
      <c r="Q134" s="4"/>
    </row>
    <row r="135" spans="1:17" ht="16.5" customHeight="1">
      <c r="A135" s="4"/>
      <c r="B135" s="4"/>
      <c r="C135" s="4"/>
      <c r="D135" s="4"/>
      <c r="E135" s="4"/>
      <c r="F135" s="4"/>
      <c r="G135" s="4"/>
      <c r="H135" s="4"/>
      <c r="I135" s="4"/>
      <c r="J135" s="4"/>
      <c r="K135" s="4"/>
      <c r="L135" s="4"/>
      <c r="M135" s="4"/>
      <c r="N135" s="4"/>
      <c r="O135" s="4"/>
      <c r="P135" s="4"/>
      <c r="Q135" s="4"/>
    </row>
    <row r="136" spans="1:17" ht="16.5" customHeight="1">
      <c r="A136" s="4"/>
      <c r="B136" s="4"/>
      <c r="C136" s="4"/>
      <c r="D136" s="4"/>
      <c r="E136" s="4"/>
      <c r="F136" s="4"/>
      <c r="G136" s="4"/>
      <c r="H136" s="4"/>
      <c r="I136" s="4"/>
      <c r="J136" s="4"/>
      <c r="K136" s="4"/>
      <c r="L136" s="4"/>
      <c r="M136" s="4"/>
      <c r="N136" s="4"/>
      <c r="O136" s="4"/>
      <c r="P136" s="4"/>
      <c r="Q136" s="4"/>
    </row>
    <row r="137" spans="1:17" ht="16.5" customHeight="1">
      <c r="A137" s="4"/>
      <c r="B137" s="4"/>
      <c r="C137" s="4"/>
      <c r="D137" s="4"/>
      <c r="E137" s="4"/>
      <c r="F137" s="4"/>
      <c r="G137" s="4"/>
      <c r="H137" s="4"/>
      <c r="I137" s="4"/>
      <c r="J137" s="4"/>
      <c r="K137" s="4"/>
      <c r="L137" s="4"/>
      <c r="M137" s="4"/>
      <c r="N137" s="4"/>
      <c r="O137" s="4"/>
      <c r="P137" s="4"/>
      <c r="Q137" s="4"/>
    </row>
    <row r="138" spans="1:17" ht="16.5" customHeight="1">
      <c r="A138" s="4"/>
      <c r="B138" s="4"/>
      <c r="C138" s="4"/>
      <c r="D138" s="4"/>
      <c r="E138" s="4"/>
      <c r="F138" s="4"/>
      <c r="G138" s="4"/>
      <c r="H138" s="4"/>
      <c r="I138" s="4"/>
      <c r="J138" s="4"/>
      <c r="K138" s="4"/>
      <c r="L138" s="4"/>
      <c r="M138" s="4"/>
      <c r="N138" s="4"/>
      <c r="O138" s="4"/>
      <c r="P138" s="4"/>
      <c r="Q138" s="4"/>
    </row>
    <row r="139" spans="1:17" ht="16.5" customHeight="1">
      <c r="A139" s="4"/>
      <c r="B139" s="4"/>
      <c r="C139" s="4"/>
      <c r="D139" s="4"/>
      <c r="E139" s="4"/>
      <c r="F139" s="4"/>
      <c r="G139" s="4"/>
      <c r="H139" s="4"/>
      <c r="I139" s="4"/>
      <c r="J139" s="4"/>
      <c r="K139" s="4"/>
      <c r="L139" s="4"/>
      <c r="M139" s="4"/>
      <c r="N139" s="4"/>
      <c r="O139" s="4"/>
      <c r="P139" s="4"/>
      <c r="Q139" s="4"/>
    </row>
    <row r="140" spans="1:17" ht="16.5" customHeight="1">
      <c r="A140" s="4"/>
      <c r="B140" s="4"/>
      <c r="C140" s="4"/>
      <c r="D140" s="4"/>
      <c r="E140" s="4"/>
      <c r="F140" s="4"/>
      <c r="G140" s="4"/>
      <c r="H140" s="4"/>
      <c r="I140" s="4"/>
      <c r="J140" s="4"/>
      <c r="K140" s="4"/>
      <c r="L140" s="4"/>
      <c r="M140" s="4"/>
      <c r="N140" s="4"/>
      <c r="O140" s="4"/>
      <c r="P140" s="4"/>
      <c r="Q140" s="4"/>
    </row>
    <row r="141" spans="1:17" ht="16.5" customHeight="1">
      <c r="A141" s="4"/>
      <c r="B141" s="4"/>
      <c r="C141" s="4"/>
      <c r="D141" s="4"/>
      <c r="E141" s="4"/>
      <c r="F141" s="4"/>
      <c r="G141" s="4"/>
      <c r="H141" s="4"/>
      <c r="I141" s="4"/>
      <c r="J141" s="4"/>
      <c r="K141" s="4"/>
      <c r="L141" s="4"/>
      <c r="M141" s="4"/>
      <c r="N141" s="4"/>
      <c r="O141" s="4"/>
      <c r="P141" s="4"/>
      <c r="Q141" s="4"/>
    </row>
    <row r="142" spans="1:17" ht="16.5" customHeight="1">
      <c r="A142" s="4"/>
      <c r="B142" s="4"/>
      <c r="C142" s="4"/>
      <c r="D142" s="4"/>
      <c r="E142" s="4"/>
      <c r="F142" s="4"/>
      <c r="G142" s="4"/>
      <c r="H142" s="4"/>
      <c r="I142" s="4"/>
      <c r="J142" s="4"/>
      <c r="K142" s="4"/>
      <c r="L142" s="4"/>
      <c r="M142" s="4"/>
      <c r="N142" s="4"/>
      <c r="O142" s="4"/>
      <c r="P142" s="4"/>
      <c r="Q142" s="4"/>
    </row>
    <row r="143" spans="1:17" ht="16.5" customHeight="1">
      <c r="A143" s="4"/>
      <c r="B143" s="4"/>
      <c r="C143" s="4"/>
      <c r="D143" s="4"/>
      <c r="E143" s="4"/>
      <c r="F143" s="4"/>
      <c r="G143" s="4"/>
      <c r="H143" s="4"/>
      <c r="I143" s="4"/>
      <c r="J143" s="4"/>
      <c r="K143" s="4"/>
      <c r="L143" s="4"/>
      <c r="M143" s="4"/>
      <c r="N143" s="4"/>
      <c r="O143" s="4"/>
      <c r="P143" s="4"/>
      <c r="Q143" s="4"/>
    </row>
    <row r="144" spans="1:17" ht="16.5" customHeight="1">
      <c r="A144" s="4"/>
      <c r="B144" s="4"/>
      <c r="C144" s="4"/>
      <c r="D144" s="4"/>
      <c r="E144" s="4"/>
      <c r="F144" s="4"/>
      <c r="G144" s="4"/>
      <c r="H144" s="4"/>
      <c r="I144" s="4"/>
      <c r="J144" s="4"/>
      <c r="K144" s="4"/>
      <c r="L144" s="4"/>
      <c r="M144" s="4"/>
      <c r="N144" s="4"/>
      <c r="O144" s="4"/>
      <c r="P144" s="4"/>
      <c r="Q144" s="4"/>
    </row>
    <row r="145" spans="1:17" ht="16.5" customHeight="1">
      <c r="A145" s="4"/>
      <c r="B145" s="4"/>
      <c r="C145" s="4"/>
      <c r="D145" s="4"/>
      <c r="E145" s="4"/>
      <c r="F145" s="4"/>
      <c r="G145" s="4"/>
      <c r="H145" s="4"/>
      <c r="I145" s="4"/>
      <c r="J145" s="4"/>
      <c r="K145" s="4"/>
      <c r="L145" s="4"/>
      <c r="M145" s="4"/>
      <c r="N145" s="4"/>
      <c r="O145" s="4"/>
      <c r="P145" s="4"/>
      <c r="Q145" s="4"/>
    </row>
    <row r="146" spans="1:17" ht="16.5" customHeight="1">
      <c r="A146" s="4"/>
      <c r="B146" s="4"/>
      <c r="C146" s="4"/>
      <c r="D146" s="4"/>
      <c r="E146" s="4"/>
      <c r="F146" s="4"/>
      <c r="G146" s="4"/>
      <c r="H146" s="4"/>
      <c r="I146" s="4"/>
      <c r="J146" s="4"/>
      <c r="K146" s="4"/>
      <c r="L146" s="4"/>
      <c r="M146" s="4"/>
      <c r="N146" s="4"/>
      <c r="O146" s="4"/>
      <c r="P146" s="4"/>
      <c r="Q146" s="4"/>
    </row>
    <row r="147" spans="1:17" ht="16.5" customHeight="1">
      <c r="A147" s="4"/>
      <c r="B147" s="4"/>
      <c r="C147" s="4"/>
      <c r="D147" s="4"/>
      <c r="E147" s="4"/>
      <c r="F147" s="4"/>
      <c r="G147" s="4"/>
      <c r="H147" s="4"/>
      <c r="I147" s="4"/>
      <c r="J147" s="4"/>
      <c r="K147" s="4"/>
      <c r="L147" s="4"/>
      <c r="M147" s="4"/>
      <c r="N147" s="4"/>
      <c r="O147" s="4"/>
      <c r="P147" s="4"/>
      <c r="Q147" s="4"/>
    </row>
    <row r="148" spans="1:17" ht="16.5" customHeight="1">
      <c r="A148" s="4"/>
      <c r="B148" s="4"/>
      <c r="C148" s="4"/>
      <c r="D148" s="4"/>
      <c r="E148" s="4"/>
      <c r="F148" s="4"/>
      <c r="G148" s="4"/>
      <c r="H148" s="4"/>
      <c r="I148" s="4"/>
      <c r="J148" s="4"/>
      <c r="K148" s="4"/>
      <c r="L148" s="4"/>
      <c r="M148" s="4"/>
      <c r="N148" s="4"/>
      <c r="O148" s="4"/>
      <c r="P148" s="4"/>
      <c r="Q148" s="4"/>
    </row>
    <row r="149" spans="1:17" ht="16.5" customHeight="1">
      <c r="A149" s="4"/>
      <c r="B149" s="4"/>
      <c r="C149" s="4"/>
      <c r="D149" s="4"/>
      <c r="E149" s="4"/>
      <c r="F149" s="4"/>
      <c r="G149" s="4"/>
      <c r="H149" s="4"/>
      <c r="I149" s="4"/>
      <c r="J149" s="4"/>
      <c r="K149" s="4"/>
      <c r="L149" s="4"/>
      <c r="M149" s="4"/>
      <c r="N149" s="4"/>
      <c r="O149" s="4"/>
      <c r="P149" s="4"/>
      <c r="Q149" s="4"/>
    </row>
    <row r="150" spans="1:17" ht="16.5" customHeight="1">
      <c r="A150" s="4"/>
      <c r="B150" s="4"/>
      <c r="C150" s="4"/>
      <c r="D150" s="4"/>
      <c r="E150" s="4"/>
      <c r="F150" s="4"/>
      <c r="G150" s="4"/>
      <c r="H150" s="4"/>
      <c r="I150" s="4"/>
      <c r="J150" s="4"/>
      <c r="K150" s="4"/>
      <c r="L150" s="4"/>
      <c r="M150" s="4"/>
      <c r="N150" s="4"/>
      <c r="O150" s="4"/>
      <c r="P150" s="4"/>
      <c r="Q150" s="4"/>
    </row>
    <row r="151" spans="1:17" ht="16.5" customHeight="1">
      <c r="A151" s="4"/>
      <c r="B151" s="4"/>
      <c r="C151" s="4"/>
      <c r="D151" s="4"/>
      <c r="E151" s="4"/>
      <c r="F151" s="4"/>
      <c r="G151" s="4"/>
      <c r="H151" s="4"/>
      <c r="I151" s="4"/>
      <c r="J151" s="4"/>
      <c r="K151" s="4"/>
      <c r="L151" s="4"/>
      <c r="M151" s="4"/>
      <c r="N151" s="4"/>
      <c r="O151" s="4"/>
      <c r="P151" s="4"/>
      <c r="Q151" s="4"/>
    </row>
    <row r="152" spans="1:17" ht="16.5" customHeight="1">
      <c r="A152" s="4"/>
      <c r="B152" s="4"/>
      <c r="C152" s="4"/>
      <c r="D152" s="4"/>
      <c r="E152" s="4"/>
      <c r="F152" s="4"/>
      <c r="G152" s="4"/>
      <c r="H152" s="4"/>
      <c r="I152" s="4"/>
      <c r="J152" s="4"/>
      <c r="K152" s="4"/>
      <c r="L152" s="4"/>
      <c r="M152" s="4"/>
      <c r="N152" s="4"/>
      <c r="O152" s="4"/>
      <c r="P152" s="4"/>
      <c r="Q152" s="4"/>
    </row>
    <row r="153" spans="1:17" ht="16.5" customHeight="1">
      <c r="A153" s="4"/>
      <c r="B153" s="4"/>
      <c r="C153" s="4"/>
      <c r="D153" s="4"/>
      <c r="E153" s="4"/>
      <c r="F153" s="4"/>
      <c r="G153" s="4"/>
      <c r="H153" s="4"/>
      <c r="I153" s="4"/>
      <c r="J153" s="4"/>
      <c r="K153" s="4"/>
      <c r="L153" s="4"/>
      <c r="M153" s="4"/>
      <c r="N153" s="4"/>
      <c r="O153" s="4"/>
      <c r="P153" s="4"/>
      <c r="Q153" s="4"/>
    </row>
    <row r="154" spans="1:17" ht="16.5" customHeight="1">
      <c r="A154" s="4"/>
      <c r="B154" s="4"/>
      <c r="C154" s="4"/>
      <c r="D154" s="4"/>
      <c r="E154" s="4"/>
      <c r="F154" s="4"/>
      <c r="G154" s="4"/>
      <c r="H154" s="4"/>
      <c r="I154" s="4"/>
      <c r="J154" s="4"/>
      <c r="K154" s="4"/>
      <c r="L154" s="4"/>
      <c r="M154" s="4"/>
      <c r="N154" s="4"/>
      <c r="O154" s="4"/>
      <c r="P154" s="4"/>
      <c r="Q154" s="4"/>
    </row>
    <row r="155" spans="1:17" ht="16.5" customHeight="1">
      <c r="A155" s="4"/>
      <c r="B155" s="4"/>
      <c r="C155" s="4"/>
      <c r="D155" s="4"/>
      <c r="E155" s="4"/>
      <c r="F155" s="4"/>
      <c r="G155" s="4"/>
      <c r="H155" s="4"/>
      <c r="I155" s="4"/>
      <c r="J155" s="4"/>
      <c r="K155" s="4"/>
      <c r="L155" s="4"/>
      <c r="M155" s="4"/>
      <c r="N155" s="4"/>
      <c r="O155" s="4"/>
      <c r="P155" s="4"/>
      <c r="Q155" s="4"/>
    </row>
    <row r="156" spans="1:17" ht="16.5" customHeight="1">
      <c r="A156" s="4"/>
      <c r="B156" s="4"/>
      <c r="C156" s="4"/>
      <c r="D156" s="4"/>
      <c r="E156" s="4"/>
      <c r="F156" s="4"/>
      <c r="G156" s="4"/>
      <c r="H156" s="4"/>
      <c r="I156" s="4"/>
      <c r="J156" s="4"/>
      <c r="K156" s="4"/>
      <c r="L156" s="4"/>
      <c r="M156" s="4"/>
      <c r="N156" s="4"/>
      <c r="O156" s="4"/>
      <c r="P156" s="4"/>
      <c r="Q156" s="4"/>
    </row>
    <row r="157" spans="1:17" ht="16.5" customHeight="1">
      <c r="A157" s="4"/>
      <c r="B157" s="4"/>
      <c r="C157" s="4"/>
      <c r="D157" s="4"/>
      <c r="E157" s="4"/>
      <c r="F157" s="4"/>
      <c r="G157" s="4"/>
      <c r="H157" s="4"/>
      <c r="I157" s="4"/>
      <c r="J157" s="4"/>
      <c r="K157" s="4"/>
      <c r="L157" s="4"/>
      <c r="M157" s="4"/>
      <c r="N157" s="4"/>
      <c r="O157" s="4"/>
      <c r="P157" s="4"/>
      <c r="Q157" s="4"/>
    </row>
    <row r="158" spans="1:17" ht="16.5" customHeight="1">
      <c r="A158" s="4"/>
      <c r="B158" s="4"/>
      <c r="C158" s="4"/>
      <c r="D158" s="4"/>
      <c r="E158" s="4"/>
      <c r="F158" s="4"/>
      <c r="G158" s="4"/>
      <c r="H158" s="4"/>
      <c r="I158" s="4"/>
      <c r="J158" s="4"/>
      <c r="K158" s="4"/>
      <c r="L158" s="4"/>
      <c r="M158" s="4"/>
      <c r="N158" s="4"/>
      <c r="O158" s="4"/>
      <c r="P158" s="4"/>
      <c r="Q158" s="4"/>
    </row>
    <row r="159" spans="1:17" ht="16.5" customHeight="1">
      <c r="A159" s="4"/>
      <c r="B159" s="4"/>
      <c r="C159" s="4"/>
      <c r="D159" s="4"/>
      <c r="E159" s="4"/>
      <c r="F159" s="4"/>
      <c r="G159" s="4"/>
      <c r="H159" s="4"/>
      <c r="I159" s="4"/>
      <c r="J159" s="4"/>
      <c r="K159" s="4"/>
      <c r="L159" s="4"/>
      <c r="M159" s="4"/>
      <c r="N159" s="4"/>
      <c r="O159" s="4"/>
      <c r="P159" s="4"/>
      <c r="Q159" s="4"/>
    </row>
    <row r="160" spans="1:17" ht="16.5" customHeight="1">
      <c r="A160" s="4"/>
      <c r="B160" s="4"/>
      <c r="C160" s="4"/>
      <c r="D160" s="4"/>
      <c r="E160" s="4"/>
      <c r="F160" s="4"/>
      <c r="G160" s="4"/>
      <c r="H160" s="4"/>
      <c r="I160" s="4"/>
      <c r="J160" s="4"/>
      <c r="K160" s="4"/>
      <c r="L160" s="4"/>
      <c r="M160" s="4"/>
      <c r="N160" s="4"/>
      <c r="O160" s="4"/>
      <c r="P160" s="4"/>
      <c r="Q160" s="4"/>
    </row>
    <row r="161" spans="1:17" ht="16.5" customHeight="1">
      <c r="A161" s="4"/>
      <c r="B161" s="4"/>
      <c r="C161" s="4"/>
      <c r="D161" s="4"/>
      <c r="E161" s="4"/>
      <c r="F161" s="4"/>
      <c r="G161" s="4"/>
      <c r="H161" s="4"/>
      <c r="I161" s="4"/>
      <c r="J161" s="4"/>
      <c r="K161" s="4"/>
      <c r="L161" s="4"/>
      <c r="M161" s="4"/>
      <c r="N161" s="4"/>
      <c r="O161" s="4"/>
      <c r="P161" s="4"/>
      <c r="Q161" s="4"/>
    </row>
    <row r="162" spans="1:17" ht="16.5" customHeight="1">
      <c r="A162" s="4"/>
      <c r="B162" s="4"/>
      <c r="C162" s="4"/>
      <c r="D162" s="4"/>
      <c r="E162" s="4"/>
      <c r="F162" s="4"/>
      <c r="G162" s="4"/>
      <c r="H162" s="4"/>
      <c r="I162" s="4"/>
      <c r="J162" s="4"/>
      <c r="K162" s="4"/>
      <c r="L162" s="4"/>
      <c r="M162" s="4"/>
      <c r="N162" s="4"/>
      <c r="O162" s="4"/>
      <c r="P162" s="4"/>
      <c r="Q162" s="4"/>
    </row>
    <row r="163" spans="1:17" ht="16.5" customHeight="1">
      <c r="A163" s="4"/>
      <c r="B163" s="4"/>
      <c r="C163" s="4"/>
      <c r="D163" s="4"/>
      <c r="E163" s="4"/>
      <c r="F163" s="4"/>
      <c r="G163" s="4"/>
      <c r="H163" s="4"/>
      <c r="I163" s="4"/>
      <c r="J163" s="4"/>
      <c r="K163" s="4"/>
      <c r="L163" s="4"/>
      <c r="M163" s="4"/>
      <c r="N163" s="4"/>
      <c r="O163" s="4"/>
      <c r="P163" s="4"/>
      <c r="Q163" s="4"/>
    </row>
    <row r="164" spans="1:17" ht="16.5" customHeight="1">
      <c r="A164" s="4"/>
      <c r="B164" s="4"/>
      <c r="C164" s="4"/>
      <c r="D164" s="4"/>
      <c r="E164" s="4"/>
      <c r="F164" s="4"/>
      <c r="G164" s="4"/>
      <c r="H164" s="4"/>
      <c r="I164" s="4"/>
      <c r="J164" s="4"/>
      <c r="K164" s="4"/>
      <c r="L164" s="4"/>
      <c r="M164" s="4"/>
      <c r="N164" s="4"/>
      <c r="O164" s="4"/>
      <c r="P164" s="4"/>
      <c r="Q164" s="4"/>
    </row>
    <row r="165" spans="1:17" ht="16.5" customHeight="1">
      <c r="A165" s="4"/>
      <c r="B165" s="4"/>
      <c r="C165" s="4"/>
      <c r="D165" s="4"/>
      <c r="E165" s="4"/>
      <c r="F165" s="4"/>
      <c r="G165" s="4"/>
      <c r="H165" s="4"/>
      <c r="I165" s="4"/>
      <c r="J165" s="4"/>
      <c r="K165" s="4"/>
      <c r="L165" s="4"/>
      <c r="M165" s="4"/>
      <c r="N165" s="4"/>
      <c r="O165" s="4"/>
      <c r="P165" s="4"/>
      <c r="Q165" s="4"/>
    </row>
    <row r="166" spans="1:17" ht="16.5" customHeight="1">
      <c r="A166" s="4"/>
      <c r="B166" s="4"/>
      <c r="C166" s="4"/>
      <c r="D166" s="4"/>
      <c r="E166" s="4"/>
      <c r="F166" s="4"/>
      <c r="G166" s="4"/>
      <c r="H166" s="4"/>
      <c r="I166" s="4"/>
      <c r="J166" s="4"/>
      <c r="K166" s="4"/>
      <c r="L166" s="4"/>
      <c r="M166" s="4"/>
      <c r="N166" s="4"/>
      <c r="O166" s="4"/>
      <c r="P166" s="4"/>
      <c r="Q166" s="4"/>
    </row>
    <row r="167" spans="1:17" ht="16.5" customHeight="1">
      <c r="A167" s="4"/>
      <c r="B167" s="4"/>
      <c r="C167" s="4"/>
      <c r="D167" s="4"/>
      <c r="E167" s="4"/>
      <c r="F167" s="4"/>
      <c r="G167" s="4"/>
      <c r="H167" s="4"/>
      <c r="I167" s="4"/>
      <c r="J167" s="4"/>
      <c r="K167" s="4"/>
      <c r="L167" s="4"/>
      <c r="M167" s="4"/>
      <c r="N167" s="4"/>
      <c r="O167" s="4"/>
      <c r="P167" s="4"/>
      <c r="Q167" s="4"/>
    </row>
    <row r="168" spans="1:17" ht="16.5" customHeight="1">
      <c r="A168" s="4"/>
      <c r="B168" s="4"/>
      <c r="C168" s="4"/>
      <c r="D168" s="4"/>
      <c r="E168" s="4"/>
      <c r="F168" s="4"/>
      <c r="G168" s="4"/>
      <c r="H168" s="4"/>
      <c r="I168" s="4"/>
      <c r="J168" s="4"/>
      <c r="K168" s="4"/>
      <c r="L168" s="4"/>
      <c r="M168" s="4"/>
      <c r="N168" s="4"/>
      <c r="O168" s="4"/>
      <c r="P168" s="4"/>
      <c r="Q168" s="4"/>
    </row>
    <row r="169" spans="1:17" ht="16.5" customHeight="1">
      <c r="A169" s="4"/>
      <c r="B169" s="4"/>
      <c r="C169" s="4"/>
      <c r="D169" s="4"/>
      <c r="E169" s="4"/>
      <c r="F169" s="4"/>
      <c r="G169" s="4"/>
      <c r="H169" s="4"/>
      <c r="I169" s="4"/>
      <c r="J169" s="4"/>
      <c r="K169" s="4"/>
      <c r="L169" s="4"/>
      <c r="M169" s="4"/>
      <c r="N169" s="4"/>
      <c r="O169" s="4"/>
      <c r="P169" s="4"/>
      <c r="Q169" s="4"/>
    </row>
    <row r="170" spans="1:17" ht="16.5" customHeight="1">
      <c r="A170" s="4"/>
      <c r="B170" s="4"/>
      <c r="C170" s="4"/>
      <c r="D170" s="4"/>
      <c r="E170" s="4"/>
      <c r="F170" s="4"/>
      <c r="G170" s="4"/>
      <c r="H170" s="4"/>
      <c r="I170" s="4"/>
      <c r="J170" s="4"/>
      <c r="K170" s="4"/>
      <c r="L170" s="4"/>
      <c r="M170" s="4"/>
      <c r="N170" s="4"/>
      <c r="O170" s="4"/>
      <c r="P170" s="4"/>
      <c r="Q170" s="4"/>
    </row>
    <row r="171" spans="1:17" ht="16.5" customHeight="1">
      <c r="A171" s="4"/>
      <c r="B171" s="4"/>
      <c r="C171" s="4"/>
      <c r="D171" s="4"/>
      <c r="E171" s="4"/>
      <c r="F171" s="4"/>
      <c r="G171" s="4"/>
      <c r="H171" s="4"/>
      <c r="I171" s="4"/>
      <c r="J171" s="4"/>
      <c r="K171" s="4"/>
      <c r="L171" s="4"/>
      <c r="M171" s="4"/>
      <c r="N171" s="4"/>
      <c r="O171" s="4"/>
      <c r="P171" s="4"/>
      <c r="Q171" s="4"/>
    </row>
    <row r="172" spans="1:17" ht="16.5" customHeight="1">
      <c r="A172" s="4"/>
      <c r="B172" s="4"/>
      <c r="C172" s="4"/>
      <c r="D172" s="4"/>
      <c r="E172" s="4"/>
      <c r="F172" s="4"/>
      <c r="G172" s="4"/>
      <c r="H172" s="4"/>
      <c r="I172" s="4"/>
      <c r="J172" s="4"/>
      <c r="K172" s="4"/>
      <c r="L172" s="4"/>
      <c r="M172" s="4"/>
      <c r="N172" s="4"/>
      <c r="O172" s="4"/>
      <c r="P172" s="4"/>
      <c r="Q172" s="4"/>
    </row>
    <row r="173" spans="1:17" ht="16.5" customHeight="1">
      <c r="A173" s="4"/>
      <c r="B173" s="4"/>
      <c r="C173" s="4"/>
      <c r="D173" s="4"/>
      <c r="E173" s="4"/>
      <c r="F173" s="4"/>
      <c r="G173" s="4"/>
      <c r="H173" s="4"/>
      <c r="I173" s="4"/>
      <c r="J173" s="4"/>
      <c r="K173" s="4"/>
      <c r="L173" s="4"/>
      <c r="M173" s="4"/>
      <c r="N173" s="4"/>
      <c r="O173" s="4"/>
      <c r="P173" s="4"/>
      <c r="Q173" s="4"/>
    </row>
    <row r="174" spans="1:17" ht="16.5" customHeight="1">
      <c r="A174" s="4"/>
      <c r="B174" s="4"/>
      <c r="C174" s="4"/>
      <c r="D174" s="4"/>
      <c r="E174" s="4"/>
      <c r="F174" s="4"/>
      <c r="G174" s="4"/>
      <c r="H174" s="4"/>
      <c r="I174" s="4"/>
      <c r="J174" s="4"/>
      <c r="K174" s="4"/>
      <c r="L174" s="4"/>
      <c r="M174" s="4"/>
      <c r="N174" s="4"/>
      <c r="O174" s="4"/>
      <c r="P174" s="4"/>
      <c r="Q174" s="4"/>
    </row>
    <row r="175" spans="1:17" ht="16.5" customHeight="1">
      <c r="A175" s="4"/>
      <c r="B175" s="4"/>
      <c r="C175" s="4"/>
      <c r="D175" s="4"/>
      <c r="E175" s="4"/>
      <c r="F175" s="4"/>
      <c r="G175" s="4"/>
      <c r="H175" s="4"/>
      <c r="I175" s="4"/>
      <c r="J175" s="4"/>
      <c r="K175" s="4"/>
      <c r="L175" s="4"/>
      <c r="M175" s="4"/>
      <c r="N175" s="4"/>
      <c r="O175" s="4"/>
      <c r="P175" s="4"/>
      <c r="Q175" s="4"/>
    </row>
    <row r="176" spans="1:17" ht="16.5" customHeight="1">
      <c r="A176" s="4"/>
      <c r="B176" s="4"/>
      <c r="C176" s="4"/>
      <c r="D176" s="4"/>
      <c r="E176" s="4"/>
      <c r="F176" s="4"/>
      <c r="G176" s="4"/>
      <c r="H176" s="4"/>
      <c r="I176" s="4"/>
      <c r="J176" s="4"/>
      <c r="K176" s="4"/>
      <c r="L176" s="4"/>
      <c r="M176" s="4"/>
      <c r="N176" s="4"/>
      <c r="O176" s="4"/>
      <c r="P176" s="4"/>
      <c r="Q176" s="4"/>
    </row>
    <row r="177" spans="1:17" ht="16.5" customHeight="1">
      <c r="A177" s="4"/>
      <c r="B177" s="4"/>
      <c r="C177" s="4"/>
      <c r="D177" s="4"/>
      <c r="E177" s="4"/>
      <c r="F177" s="4"/>
      <c r="G177" s="4"/>
      <c r="H177" s="4"/>
      <c r="I177" s="4"/>
      <c r="J177" s="4"/>
      <c r="K177" s="4"/>
      <c r="L177" s="4"/>
      <c r="M177" s="4"/>
      <c r="N177" s="4"/>
      <c r="O177" s="4"/>
      <c r="P177" s="4"/>
      <c r="Q177" s="4"/>
    </row>
    <row r="178" spans="1:17" ht="16.5" customHeight="1">
      <c r="A178" s="4"/>
      <c r="B178" s="4"/>
      <c r="C178" s="4"/>
      <c r="D178" s="4"/>
      <c r="E178" s="4"/>
      <c r="F178" s="4"/>
      <c r="G178" s="4"/>
      <c r="H178" s="4"/>
      <c r="I178" s="4"/>
      <c r="J178" s="4"/>
      <c r="K178" s="4"/>
      <c r="L178" s="4"/>
      <c r="M178" s="4"/>
      <c r="N178" s="4"/>
      <c r="O178" s="4"/>
      <c r="P178" s="4"/>
      <c r="Q178" s="4"/>
    </row>
    <row r="179" spans="1:17" ht="16.5" customHeight="1">
      <c r="A179" s="4"/>
      <c r="B179" s="4"/>
      <c r="C179" s="4"/>
      <c r="D179" s="4"/>
      <c r="E179" s="4"/>
      <c r="F179" s="4"/>
      <c r="G179" s="4"/>
      <c r="H179" s="4"/>
      <c r="I179" s="4"/>
      <c r="J179" s="4"/>
      <c r="K179" s="4"/>
      <c r="L179" s="4"/>
      <c r="M179" s="4"/>
      <c r="N179" s="4"/>
      <c r="O179" s="4"/>
      <c r="P179" s="4"/>
      <c r="Q179" s="4"/>
    </row>
    <row r="180" spans="1:17" ht="16.5" customHeight="1">
      <c r="A180" s="4"/>
      <c r="B180" s="4"/>
      <c r="C180" s="4"/>
      <c r="D180" s="4"/>
      <c r="E180" s="4"/>
      <c r="F180" s="4"/>
      <c r="G180" s="4"/>
      <c r="H180" s="4"/>
      <c r="I180" s="4"/>
      <c r="J180" s="4"/>
      <c r="K180" s="4"/>
      <c r="L180" s="4"/>
      <c r="M180" s="4"/>
      <c r="N180" s="4"/>
      <c r="O180" s="4"/>
      <c r="P180" s="4"/>
      <c r="Q180" s="4"/>
    </row>
    <row r="181" spans="1:17" ht="16.5" customHeight="1">
      <c r="A181" s="4"/>
      <c r="B181" s="4"/>
      <c r="C181" s="4"/>
      <c r="D181" s="4"/>
      <c r="E181" s="4"/>
      <c r="F181" s="4"/>
      <c r="G181" s="4"/>
      <c r="H181" s="4"/>
      <c r="I181" s="4"/>
      <c r="J181" s="4"/>
      <c r="K181" s="4"/>
      <c r="L181" s="4"/>
      <c r="M181" s="4"/>
      <c r="N181" s="4"/>
      <c r="O181" s="4"/>
      <c r="P181" s="4"/>
      <c r="Q181" s="4"/>
    </row>
    <row r="182" spans="1:17" ht="16.5" customHeight="1">
      <c r="A182" s="4"/>
      <c r="B182" s="4"/>
      <c r="C182" s="4"/>
      <c r="D182" s="4"/>
      <c r="E182" s="4"/>
      <c r="F182" s="4"/>
      <c r="G182" s="4"/>
      <c r="H182" s="4"/>
      <c r="I182" s="4"/>
      <c r="J182" s="4"/>
      <c r="K182" s="4"/>
      <c r="L182" s="4"/>
      <c r="M182" s="4"/>
      <c r="N182" s="4"/>
      <c r="O182" s="4"/>
      <c r="P182" s="4"/>
      <c r="Q182" s="4"/>
    </row>
    <row r="183" spans="1:17" ht="16.5" customHeight="1">
      <c r="A183" s="4"/>
      <c r="B183" s="4"/>
      <c r="C183" s="4"/>
      <c r="D183" s="4"/>
      <c r="E183" s="4"/>
      <c r="F183" s="4"/>
      <c r="G183" s="4"/>
      <c r="H183" s="4"/>
      <c r="I183" s="4"/>
      <c r="J183" s="4"/>
      <c r="K183" s="4"/>
      <c r="L183" s="4"/>
      <c r="M183" s="4"/>
      <c r="N183" s="4"/>
      <c r="O183" s="4"/>
      <c r="P183" s="4"/>
      <c r="Q183" s="4"/>
    </row>
    <row r="184" spans="1:17" ht="16.5" customHeight="1">
      <c r="A184" s="4"/>
      <c r="B184" s="4"/>
      <c r="C184" s="4"/>
      <c r="D184" s="4"/>
      <c r="E184" s="4"/>
      <c r="F184" s="4"/>
      <c r="G184" s="4"/>
      <c r="H184" s="4"/>
      <c r="I184" s="4"/>
      <c r="J184" s="4"/>
      <c r="K184" s="4"/>
      <c r="L184" s="4"/>
      <c r="M184" s="4"/>
      <c r="N184" s="4"/>
      <c r="O184" s="4"/>
      <c r="P184" s="4"/>
      <c r="Q184" s="4"/>
    </row>
    <row r="185" spans="1:17" ht="16.5" customHeight="1">
      <c r="A185" s="4"/>
      <c r="B185" s="4"/>
      <c r="C185" s="4"/>
      <c r="D185" s="4"/>
      <c r="E185" s="4"/>
      <c r="F185" s="4"/>
      <c r="G185" s="4"/>
      <c r="H185" s="4"/>
      <c r="I185" s="4"/>
      <c r="J185" s="4"/>
      <c r="K185" s="4"/>
      <c r="L185" s="4"/>
      <c r="M185" s="4"/>
      <c r="N185" s="4"/>
      <c r="O185" s="4"/>
      <c r="P185" s="4"/>
      <c r="Q185" s="4"/>
    </row>
    <row r="186" spans="1:17" ht="16.5" customHeight="1">
      <c r="A186" s="4"/>
      <c r="B186" s="4"/>
      <c r="C186" s="4"/>
      <c r="D186" s="4"/>
      <c r="E186" s="4"/>
      <c r="F186" s="4"/>
      <c r="G186" s="4"/>
      <c r="H186" s="4"/>
      <c r="I186" s="4"/>
      <c r="J186" s="4"/>
      <c r="K186" s="4"/>
      <c r="L186" s="4"/>
      <c r="M186" s="4"/>
      <c r="N186" s="4"/>
      <c r="O186" s="4"/>
      <c r="P186" s="4"/>
      <c r="Q186" s="4"/>
    </row>
    <row r="187" spans="1:17" ht="16.5" customHeight="1">
      <c r="A187" s="4"/>
      <c r="B187" s="4"/>
      <c r="C187" s="4"/>
      <c r="D187" s="4"/>
      <c r="E187" s="4"/>
      <c r="F187" s="4"/>
      <c r="G187" s="4"/>
      <c r="H187" s="4"/>
      <c r="I187" s="4"/>
      <c r="J187" s="4"/>
      <c r="K187" s="4"/>
      <c r="L187" s="4"/>
      <c r="M187" s="4"/>
      <c r="N187" s="4"/>
      <c r="O187" s="4"/>
      <c r="P187" s="4"/>
      <c r="Q187" s="4"/>
    </row>
    <row r="188" spans="1:17" ht="16.5" customHeight="1">
      <c r="A188" s="4"/>
      <c r="B188" s="4"/>
      <c r="C188" s="4"/>
      <c r="D188" s="4"/>
      <c r="E188" s="4"/>
      <c r="F188" s="4"/>
      <c r="G188" s="4"/>
      <c r="H188" s="4"/>
      <c r="I188" s="4"/>
      <c r="J188" s="4"/>
      <c r="K188" s="4"/>
      <c r="L188" s="4"/>
      <c r="M188" s="4"/>
      <c r="N188" s="4"/>
      <c r="O188" s="4"/>
      <c r="P188" s="4"/>
      <c r="Q188" s="4"/>
    </row>
    <row r="189" spans="1:17" ht="16.5" customHeight="1">
      <c r="A189" s="4"/>
      <c r="B189" s="4"/>
      <c r="C189" s="4"/>
      <c r="D189" s="4"/>
      <c r="E189" s="4"/>
      <c r="F189" s="4"/>
      <c r="G189" s="4"/>
      <c r="H189" s="4"/>
      <c r="I189" s="4"/>
      <c r="J189" s="4"/>
      <c r="K189" s="4"/>
      <c r="L189" s="4"/>
      <c r="M189" s="4"/>
      <c r="N189" s="4"/>
      <c r="O189" s="4"/>
      <c r="P189" s="4"/>
      <c r="Q189" s="4"/>
    </row>
    <row r="190" spans="1:17" ht="16.5" customHeight="1">
      <c r="A190" s="4"/>
      <c r="B190" s="4"/>
      <c r="C190" s="4"/>
      <c r="D190" s="4"/>
      <c r="E190" s="4"/>
      <c r="F190" s="4"/>
      <c r="G190" s="4"/>
      <c r="H190" s="4"/>
      <c r="I190" s="4"/>
      <c r="J190" s="4"/>
      <c r="K190" s="4"/>
      <c r="L190" s="4"/>
      <c r="M190" s="4"/>
      <c r="N190" s="4"/>
      <c r="O190" s="4"/>
      <c r="P190" s="4"/>
      <c r="Q190" s="4"/>
    </row>
    <row r="191" spans="1:17" ht="16.5" customHeight="1">
      <c r="A191" s="4"/>
      <c r="B191" s="4"/>
      <c r="C191" s="4"/>
      <c r="D191" s="4"/>
      <c r="E191" s="4"/>
      <c r="F191" s="4"/>
      <c r="G191" s="4"/>
      <c r="H191" s="4"/>
      <c r="I191" s="4"/>
      <c r="J191" s="4"/>
      <c r="K191" s="4"/>
      <c r="L191" s="4"/>
      <c r="M191" s="4"/>
      <c r="N191" s="4"/>
      <c r="O191" s="4"/>
      <c r="P191" s="4"/>
      <c r="Q191" s="4"/>
    </row>
    <row r="192" spans="1:17" ht="16.5" customHeight="1">
      <c r="A192" s="4"/>
      <c r="B192" s="4"/>
      <c r="C192" s="4"/>
      <c r="D192" s="4"/>
      <c r="E192" s="4"/>
      <c r="F192" s="4"/>
      <c r="G192" s="4"/>
      <c r="H192" s="4"/>
      <c r="I192" s="4"/>
      <c r="J192" s="4"/>
      <c r="K192" s="4"/>
      <c r="L192" s="4"/>
      <c r="M192" s="4"/>
      <c r="N192" s="4"/>
      <c r="O192" s="4"/>
      <c r="P192" s="4"/>
      <c r="Q192" s="4"/>
    </row>
    <row r="193" spans="1:17" ht="16.5" customHeight="1">
      <c r="A193" s="4"/>
      <c r="B193" s="4"/>
      <c r="C193" s="4"/>
      <c r="D193" s="4"/>
      <c r="E193" s="4"/>
      <c r="F193" s="4"/>
      <c r="G193" s="4"/>
      <c r="H193" s="4"/>
      <c r="I193" s="4"/>
      <c r="J193" s="4"/>
      <c r="K193" s="4"/>
      <c r="L193" s="4"/>
      <c r="M193" s="4"/>
      <c r="N193" s="4"/>
      <c r="O193" s="4"/>
      <c r="P193" s="4"/>
      <c r="Q193" s="4"/>
    </row>
    <row r="194" spans="1:17" ht="16.5" customHeight="1">
      <c r="A194" s="4"/>
      <c r="B194" s="4"/>
      <c r="C194" s="4"/>
      <c r="D194" s="4"/>
      <c r="E194" s="4"/>
      <c r="F194" s="4"/>
      <c r="G194" s="4"/>
      <c r="H194" s="4"/>
      <c r="I194" s="4"/>
      <c r="J194" s="4"/>
      <c r="K194" s="4"/>
      <c r="L194" s="4"/>
      <c r="M194" s="4"/>
      <c r="N194" s="4"/>
      <c r="O194" s="4"/>
      <c r="P194" s="4"/>
      <c r="Q194" s="4"/>
    </row>
    <row r="195" spans="1:17" ht="16.5" customHeight="1">
      <c r="A195" s="4"/>
      <c r="B195" s="4"/>
      <c r="C195" s="4"/>
      <c r="D195" s="4"/>
      <c r="E195" s="4"/>
      <c r="F195" s="4"/>
      <c r="G195" s="4"/>
      <c r="H195" s="4"/>
      <c r="I195" s="4"/>
      <c r="J195" s="4"/>
      <c r="K195" s="4"/>
      <c r="L195" s="4"/>
      <c r="M195" s="4"/>
      <c r="N195" s="4"/>
      <c r="O195" s="4"/>
      <c r="P195" s="4"/>
      <c r="Q195" s="4"/>
    </row>
    <row r="196" spans="1:17" ht="16.5" customHeight="1">
      <c r="A196" s="4"/>
      <c r="B196" s="4"/>
      <c r="C196" s="4"/>
      <c r="D196" s="4"/>
      <c r="E196" s="4"/>
      <c r="F196" s="4"/>
      <c r="G196" s="4"/>
      <c r="H196" s="4"/>
      <c r="I196" s="4"/>
      <c r="J196" s="4"/>
      <c r="K196" s="4"/>
      <c r="L196" s="4"/>
      <c r="M196" s="4"/>
      <c r="N196" s="4"/>
      <c r="O196" s="4"/>
      <c r="P196" s="4"/>
      <c r="Q196" s="4"/>
    </row>
    <row r="197" spans="1:17" ht="16.5" customHeight="1">
      <c r="A197" s="4"/>
      <c r="B197" s="4"/>
      <c r="C197" s="4"/>
      <c r="D197" s="4"/>
      <c r="E197" s="4"/>
      <c r="F197" s="4"/>
      <c r="G197" s="4"/>
      <c r="H197" s="4"/>
      <c r="I197" s="4"/>
      <c r="J197" s="4"/>
      <c r="K197" s="4"/>
      <c r="L197" s="4"/>
      <c r="M197" s="4"/>
      <c r="N197" s="4"/>
      <c r="O197" s="4"/>
      <c r="P197" s="4"/>
      <c r="Q197" s="4"/>
    </row>
    <row r="198" spans="1:17" ht="16.5" customHeight="1">
      <c r="A198" s="4"/>
      <c r="B198" s="4"/>
      <c r="C198" s="4"/>
      <c r="D198" s="4"/>
      <c r="E198" s="4"/>
      <c r="F198" s="4"/>
      <c r="G198" s="4"/>
      <c r="H198" s="4"/>
      <c r="I198" s="4"/>
      <c r="J198" s="4"/>
      <c r="K198" s="4"/>
      <c r="L198" s="4"/>
      <c r="M198" s="4"/>
      <c r="N198" s="4"/>
      <c r="O198" s="4"/>
      <c r="P198" s="4"/>
      <c r="Q198" s="4"/>
    </row>
    <row r="199" spans="1:17" ht="16.5" customHeight="1">
      <c r="A199" s="4"/>
      <c r="B199" s="4"/>
      <c r="C199" s="4"/>
      <c r="D199" s="4"/>
      <c r="E199" s="4"/>
      <c r="F199" s="4"/>
      <c r="G199" s="4"/>
      <c r="H199" s="4"/>
      <c r="I199" s="4"/>
      <c r="J199" s="4"/>
      <c r="K199" s="4"/>
      <c r="L199" s="4"/>
      <c r="M199" s="4"/>
      <c r="N199" s="4"/>
      <c r="O199" s="4"/>
      <c r="P199" s="4"/>
      <c r="Q199" s="4"/>
    </row>
    <row r="200" spans="1:17" ht="16.5" customHeight="1">
      <c r="A200" s="4"/>
      <c r="B200" s="4"/>
      <c r="C200" s="4"/>
      <c r="D200" s="4"/>
      <c r="E200" s="4"/>
      <c r="F200" s="4"/>
      <c r="G200" s="4"/>
      <c r="H200" s="4"/>
      <c r="I200" s="4"/>
      <c r="J200" s="4"/>
      <c r="K200" s="4"/>
      <c r="L200" s="4"/>
      <c r="M200" s="4"/>
      <c r="N200" s="4"/>
      <c r="O200" s="4"/>
      <c r="P200" s="4"/>
      <c r="Q200" s="4"/>
    </row>
    <row r="201" spans="1:17" ht="16.5" customHeight="1">
      <c r="A201" s="4"/>
      <c r="B201" s="4"/>
      <c r="C201" s="4"/>
      <c r="D201" s="4"/>
      <c r="E201" s="4"/>
      <c r="F201" s="4"/>
      <c r="G201" s="4"/>
      <c r="H201" s="4"/>
      <c r="I201" s="4"/>
      <c r="J201" s="4"/>
      <c r="K201" s="4"/>
      <c r="L201" s="4"/>
      <c r="M201" s="4"/>
      <c r="N201" s="4"/>
      <c r="O201" s="4"/>
      <c r="P201" s="4"/>
      <c r="Q201" s="4"/>
    </row>
    <row r="202" spans="1:17" ht="16.5" customHeight="1">
      <c r="A202" s="4"/>
      <c r="B202" s="4"/>
      <c r="C202" s="4"/>
      <c r="D202" s="4"/>
      <c r="E202" s="4"/>
      <c r="F202" s="4"/>
      <c r="G202" s="4"/>
      <c r="H202" s="4"/>
      <c r="I202" s="4"/>
      <c r="J202" s="4"/>
      <c r="K202" s="4"/>
      <c r="L202" s="4"/>
      <c r="M202" s="4"/>
      <c r="N202" s="4"/>
      <c r="O202" s="4"/>
      <c r="P202" s="4"/>
      <c r="Q202" s="4"/>
    </row>
    <row r="203" spans="1:17" ht="16.5" customHeight="1">
      <c r="A203" s="4"/>
      <c r="B203" s="4"/>
      <c r="C203" s="4"/>
      <c r="D203" s="4"/>
      <c r="E203" s="4"/>
      <c r="F203" s="4"/>
      <c r="G203" s="4"/>
      <c r="H203" s="4"/>
      <c r="I203" s="4"/>
      <c r="J203" s="4"/>
      <c r="K203" s="4"/>
      <c r="L203" s="4"/>
      <c r="M203" s="4"/>
      <c r="N203" s="4"/>
      <c r="O203" s="4"/>
      <c r="P203" s="4"/>
      <c r="Q203" s="4"/>
    </row>
    <row r="204" spans="1:17" ht="16.5" customHeight="1">
      <c r="A204" s="4"/>
      <c r="B204" s="4"/>
      <c r="C204" s="4"/>
      <c r="D204" s="4"/>
      <c r="E204" s="4"/>
      <c r="F204" s="4"/>
      <c r="G204" s="4"/>
      <c r="H204" s="4"/>
      <c r="I204" s="4"/>
      <c r="J204" s="4"/>
      <c r="K204" s="4"/>
      <c r="L204" s="4"/>
      <c r="M204" s="4"/>
      <c r="N204" s="4"/>
      <c r="O204" s="4"/>
      <c r="P204" s="4"/>
      <c r="Q204" s="4"/>
    </row>
    <row r="205" spans="1:17" ht="16.5" customHeight="1">
      <c r="A205" s="4"/>
      <c r="B205" s="4"/>
      <c r="C205" s="4"/>
      <c r="D205" s="4"/>
      <c r="E205" s="4"/>
      <c r="F205" s="4"/>
      <c r="G205" s="4"/>
      <c r="H205" s="4"/>
      <c r="I205" s="4"/>
      <c r="J205" s="4"/>
      <c r="K205" s="4"/>
      <c r="L205" s="4"/>
      <c r="M205" s="4"/>
      <c r="N205" s="4"/>
      <c r="O205" s="4"/>
      <c r="P205" s="4"/>
      <c r="Q205" s="4"/>
    </row>
    <row r="206" spans="1:17" ht="16.5" customHeight="1">
      <c r="A206" s="4"/>
      <c r="B206" s="4"/>
      <c r="C206" s="4"/>
      <c r="D206" s="4"/>
      <c r="E206" s="4"/>
      <c r="F206" s="4"/>
      <c r="G206" s="4"/>
      <c r="H206" s="4"/>
      <c r="I206" s="4"/>
      <c r="J206" s="4"/>
      <c r="K206" s="4"/>
      <c r="L206" s="4"/>
      <c r="M206" s="4"/>
      <c r="N206" s="4"/>
      <c r="O206" s="4"/>
      <c r="P206" s="4"/>
      <c r="Q206" s="4"/>
    </row>
    <row r="207" spans="1:17" ht="16.5" customHeight="1">
      <c r="A207" s="4"/>
      <c r="B207" s="4"/>
      <c r="C207" s="4"/>
      <c r="D207" s="4"/>
      <c r="E207" s="4"/>
      <c r="F207" s="4"/>
      <c r="G207" s="4"/>
      <c r="H207" s="4"/>
      <c r="I207" s="4"/>
      <c r="J207" s="4"/>
      <c r="K207" s="4"/>
      <c r="L207" s="4"/>
      <c r="M207" s="4"/>
      <c r="N207" s="4"/>
      <c r="O207" s="4"/>
      <c r="P207" s="4"/>
      <c r="Q207" s="4"/>
    </row>
    <row r="208" spans="1:17" ht="16.5" customHeight="1">
      <c r="A208" s="4"/>
      <c r="B208" s="4"/>
      <c r="C208" s="4"/>
      <c r="D208" s="4"/>
      <c r="E208" s="4"/>
      <c r="F208" s="4"/>
      <c r="G208" s="4"/>
      <c r="H208" s="4"/>
      <c r="I208" s="4"/>
      <c r="J208" s="4"/>
      <c r="K208" s="4"/>
      <c r="L208" s="4"/>
      <c r="M208" s="4"/>
      <c r="N208" s="4"/>
      <c r="O208" s="4"/>
      <c r="P208" s="4"/>
      <c r="Q208" s="4"/>
    </row>
    <row r="209" spans="1:17" ht="16.5" customHeight="1">
      <c r="A209" s="4"/>
      <c r="B209" s="4"/>
      <c r="C209" s="4"/>
      <c r="D209" s="4"/>
      <c r="E209" s="4"/>
      <c r="F209" s="4"/>
      <c r="G209" s="4"/>
      <c r="H209" s="4"/>
      <c r="I209" s="4"/>
      <c r="J209" s="4"/>
      <c r="K209" s="4"/>
      <c r="L209" s="4"/>
      <c r="M209" s="4"/>
      <c r="N209" s="4"/>
      <c r="O209" s="4"/>
      <c r="P209" s="4"/>
      <c r="Q209" s="4"/>
    </row>
    <row r="210" spans="1:17" ht="16.5" customHeight="1">
      <c r="A210" s="4"/>
      <c r="B210" s="4"/>
      <c r="C210" s="4"/>
      <c r="D210" s="4"/>
      <c r="E210" s="4"/>
      <c r="F210" s="4"/>
      <c r="G210" s="4"/>
      <c r="H210" s="4"/>
      <c r="I210" s="4"/>
      <c r="J210" s="4"/>
      <c r="K210" s="4"/>
      <c r="L210" s="4"/>
      <c r="M210" s="4"/>
      <c r="N210" s="4"/>
      <c r="O210" s="4"/>
      <c r="P210" s="4"/>
      <c r="Q210" s="4"/>
    </row>
    <row r="211" spans="1:17" ht="16.5" customHeight="1">
      <c r="A211" s="4"/>
      <c r="B211" s="4"/>
      <c r="C211" s="4"/>
      <c r="D211" s="4"/>
      <c r="E211" s="4"/>
      <c r="F211" s="4"/>
      <c r="G211" s="4"/>
      <c r="H211" s="4"/>
      <c r="I211" s="4"/>
      <c r="J211" s="4"/>
      <c r="K211" s="4"/>
      <c r="L211" s="4"/>
      <c r="M211" s="4"/>
      <c r="N211" s="4"/>
      <c r="O211" s="4"/>
      <c r="P211" s="4"/>
      <c r="Q211" s="4"/>
    </row>
    <row r="212" spans="1:17" ht="16.5" customHeight="1">
      <c r="A212" s="4"/>
      <c r="B212" s="4"/>
      <c r="C212" s="4"/>
      <c r="D212" s="4"/>
      <c r="E212" s="4"/>
      <c r="F212" s="4"/>
      <c r="G212" s="4"/>
      <c r="H212" s="4"/>
      <c r="I212" s="4"/>
      <c r="J212" s="4"/>
      <c r="K212" s="4"/>
      <c r="L212" s="4"/>
      <c r="M212" s="4"/>
      <c r="N212" s="4"/>
      <c r="O212" s="4"/>
      <c r="P212" s="4"/>
      <c r="Q212" s="4"/>
    </row>
    <row r="213" spans="1:17" ht="16.5" customHeight="1">
      <c r="A213" s="4"/>
      <c r="B213" s="4"/>
      <c r="C213" s="4"/>
      <c r="D213" s="4"/>
      <c r="E213" s="4"/>
      <c r="F213" s="4"/>
      <c r="G213" s="4"/>
      <c r="H213" s="4"/>
      <c r="I213" s="4"/>
      <c r="J213" s="4"/>
      <c r="K213" s="4"/>
      <c r="L213" s="4"/>
      <c r="M213" s="4"/>
      <c r="N213" s="4"/>
      <c r="O213" s="4"/>
      <c r="P213" s="4"/>
      <c r="Q213" s="4"/>
    </row>
    <row r="214" spans="1:17" ht="16.5" customHeight="1">
      <c r="A214" s="4"/>
      <c r="B214" s="4"/>
      <c r="C214" s="4"/>
      <c r="D214" s="4"/>
      <c r="E214" s="4"/>
      <c r="F214" s="4"/>
      <c r="G214" s="4"/>
      <c r="H214" s="4"/>
      <c r="I214" s="4"/>
      <c r="J214" s="4"/>
      <c r="K214" s="4"/>
      <c r="L214" s="4"/>
      <c r="M214" s="4"/>
      <c r="N214" s="4"/>
      <c r="O214" s="4"/>
      <c r="P214" s="4"/>
      <c r="Q214" s="4"/>
    </row>
    <row r="215" spans="1:17" ht="16.5" customHeight="1">
      <c r="A215" s="4"/>
      <c r="B215" s="4"/>
      <c r="C215" s="4"/>
      <c r="D215" s="4"/>
      <c r="E215" s="4"/>
      <c r="F215" s="4"/>
      <c r="G215" s="4"/>
      <c r="H215" s="4"/>
      <c r="I215" s="4"/>
      <c r="J215" s="4"/>
      <c r="K215" s="4"/>
      <c r="L215" s="4"/>
      <c r="M215" s="4"/>
      <c r="N215" s="4"/>
      <c r="O215" s="4"/>
      <c r="P215" s="4"/>
      <c r="Q215" s="4"/>
    </row>
    <row r="216" spans="1:17" ht="16.5" customHeight="1">
      <c r="A216" s="4"/>
      <c r="B216" s="4"/>
      <c r="C216" s="4"/>
      <c r="D216" s="4"/>
      <c r="E216" s="4"/>
      <c r="F216" s="4"/>
      <c r="G216" s="4"/>
      <c r="H216" s="4"/>
      <c r="I216" s="4"/>
      <c r="J216" s="4"/>
      <c r="K216" s="4"/>
      <c r="L216" s="4"/>
      <c r="M216" s="4"/>
      <c r="N216" s="4"/>
      <c r="O216" s="4"/>
      <c r="P216" s="4"/>
      <c r="Q216" s="4"/>
    </row>
    <row r="217" spans="1:17" ht="16.5" customHeight="1">
      <c r="A217" s="4"/>
      <c r="B217" s="4"/>
      <c r="C217" s="4"/>
      <c r="D217" s="4"/>
      <c r="E217" s="4"/>
      <c r="F217" s="4"/>
      <c r="G217" s="4"/>
      <c r="H217" s="4"/>
      <c r="I217" s="4"/>
      <c r="J217" s="4"/>
      <c r="K217" s="4"/>
      <c r="L217" s="4"/>
      <c r="M217" s="4"/>
      <c r="N217" s="4"/>
      <c r="O217" s="4"/>
      <c r="P217" s="4"/>
      <c r="Q217" s="4"/>
    </row>
    <row r="218" spans="1:17" ht="16.5" customHeight="1">
      <c r="A218" s="4"/>
      <c r="B218" s="4"/>
      <c r="C218" s="4"/>
      <c r="D218" s="4"/>
      <c r="E218" s="4"/>
      <c r="F218" s="4"/>
      <c r="G218" s="4"/>
      <c r="H218" s="4"/>
      <c r="I218" s="4"/>
      <c r="J218" s="4"/>
      <c r="K218" s="4"/>
      <c r="L218" s="4"/>
      <c r="M218" s="4"/>
      <c r="N218" s="4"/>
      <c r="O218" s="4"/>
      <c r="P218" s="4"/>
      <c r="Q218" s="4"/>
    </row>
    <row r="219" spans="1:17" ht="16.5" customHeight="1">
      <c r="A219" s="4"/>
      <c r="B219" s="4"/>
      <c r="C219" s="4"/>
      <c r="D219" s="4"/>
      <c r="E219" s="4"/>
      <c r="F219" s="4"/>
      <c r="G219" s="4"/>
      <c r="H219" s="4"/>
      <c r="I219" s="4"/>
      <c r="J219" s="4"/>
      <c r="K219" s="4"/>
      <c r="L219" s="4"/>
      <c r="M219" s="4"/>
      <c r="N219" s="4"/>
      <c r="O219" s="4"/>
      <c r="P219" s="4"/>
      <c r="Q219" s="4"/>
    </row>
    <row r="220" spans="1:17" ht="16.5" customHeight="1">
      <c r="A220" s="4"/>
      <c r="B220" s="4"/>
      <c r="C220" s="4"/>
      <c r="D220" s="4"/>
      <c r="E220" s="4"/>
      <c r="F220" s="4"/>
      <c r="G220" s="4"/>
      <c r="H220" s="4"/>
      <c r="I220" s="4"/>
      <c r="J220" s="4"/>
      <c r="K220" s="4"/>
      <c r="L220" s="4"/>
      <c r="M220" s="4"/>
      <c r="N220" s="4"/>
      <c r="O220" s="4"/>
      <c r="P220" s="4"/>
      <c r="Q220" s="4"/>
    </row>
    <row r="221" spans="1:17" ht="16.5" customHeight="1">
      <c r="A221" s="4"/>
      <c r="B221" s="4"/>
      <c r="C221" s="4"/>
      <c r="D221" s="4"/>
      <c r="E221" s="4"/>
      <c r="F221" s="4"/>
      <c r="G221" s="4"/>
      <c r="H221" s="4"/>
      <c r="I221" s="4"/>
      <c r="J221" s="4"/>
      <c r="K221" s="4"/>
      <c r="L221" s="4"/>
      <c r="M221" s="4"/>
      <c r="N221" s="4"/>
      <c r="O221" s="4"/>
      <c r="P221" s="4"/>
      <c r="Q221" s="4"/>
    </row>
    <row r="222" spans="1:17" ht="16.5" customHeight="1">
      <c r="A222" s="4"/>
      <c r="B222" s="4"/>
      <c r="C222" s="4"/>
      <c r="D222" s="4"/>
      <c r="E222" s="4"/>
      <c r="F222" s="4"/>
      <c r="G222" s="4"/>
      <c r="H222" s="4"/>
      <c r="I222" s="4"/>
      <c r="J222" s="4"/>
      <c r="K222" s="4"/>
      <c r="L222" s="4"/>
      <c r="M222" s="4"/>
      <c r="N222" s="4"/>
      <c r="O222" s="4"/>
      <c r="P222" s="4"/>
      <c r="Q222" s="4"/>
    </row>
    <row r="223" spans="1:17" ht="16.5" customHeight="1">
      <c r="A223" s="4"/>
      <c r="B223" s="4"/>
      <c r="C223" s="4"/>
      <c r="D223" s="4"/>
      <c r="E223" s="4"/>
      <c r="F223" s="4"/>
      <c r="G223" s="4"/>
      <c r="H223" s="4"/>
      <c r="I223" s="4"/>
      <c r="J223" s="4"/>
      <c r="K223" s="4"/>
      <c r="L223" s="4"/>
      <c r="M223" s="4"/>
      <c r="N223" s="4"/>
      <c r="O223" s="4"/>
      <c r="P223" s="4"/>
      <c r="Q223" s="4"/>
    </row>
    <row r="224" spans="1:17" ht="16.5" customHeight="1">
      <c r="A224" s="4"/>
      <c r="B224" s="4"/>
      <c r="C224" s="4"/>
      <c r="D224" s="4"/>
      <c r="E224" s="4"/>
      <c r="F224" s="4"/>
      <c r="G224" s="4"/>
      <c r="H224" s="4"/>
      <c r="I224" s="4"/>
      <c r="J224" s="4"/>
      <c r="K224" s="4"/>
      <c r="L224" s="4"/>
      <c r="M224" s="4"/>
      <c r="N224" s="4"/>
      <c r="O224" s="4"/>
      <c r="P224" s="4"/>
      <c r="Q224" s="4"/>
    </row>
    <row r="225" spans="1:17" ht="16.5" customHeight="1">
      <c r="A225" s="4"/>
      <c r="B225" s="4"/>
      <c r="C225" s="4"/>
      <c r="D225" s="4"/>
      <c r="E225" s="4"/>
      <c r="F225" s="4"/>
      <c r="G225" s="4"/>
      <c r="H225" s="4"/>
      <c r="I225" s="4"/>
      <c r="J225" s="4"/>
      <c r="K225" s="4"/>
      <c r="L225" s="4"/>
      <c r="M225" s="4"/>
      <c r="N225" s="4"/>
      <c r="O225" s="4"/>
      <c r="P225" s="4"/>
      <c r="Q225" s="4"/>
    </row>
    <row r="226" spans="1:17" ht="16.5" customHeight="1">
      <c r="A226" s="4"/>
      <c r="B226" s="4"/>
      <c r="C226" s="4"/>
      <c r="D226" s="4"/>
      <c r="E226" s="4"/>
      <c r="F226" s="4"/>
      <c r="G226" s="4"/>
      <c r="H226" s="4"/>
      <c r="I226" s="4"/>
      <c r="J226" s="4"/>
      <c r="K226" s="4"/>
      <c r="L226" s="4"/>
      <c r="M226" s="4"/>
      <c r="N226" s="4"/>
      <c r="O226" s="4"/>
      <c r="P226" s="4"/>
      <c r="Q226" s="4"/>
    </row>
    <row r="227" spans="1:17" ht="16.5" customHeight="1">
      <c r="A227" s="4"/>
      <c r="B227" s="4"/>
      <c r="C227" s="4"/>
      <c r="D227" s="4"/>
      <c r="E227" s="4"/>
      <c r="F227" s="4"/>
      <c r="G227" s="4"/>
      <c r="H227" s="4"/>
      <c r="I227" s="4"/>
      <c r="J227" s="4"/>
      <c r="K227" s="4"/>
      <c r="L227" s="4"/>
      <c r="M227" s="4"/>
      <c r="N227" s="4"/>
      <c r="O227" s="4"/>
      <c r="P227" s="4"/>
      <c r="Q227" s="4"/>
    </row>
    <row r="228" spans="1:17" ht="16.5" customHeight="1">
      <c r="A228" s="4"/>
      <c r="B228" s="4"/>
      <c r="C228" s="4"/>
      <c r="D228" s="4"/>
      <c r="E228" s="4"/>
      <c r="F228" s="4"/>
      <c r="G228" s="4"/>
      <c r="H228" s="4"/>
      <c r="I228" s="4"/>
      <c r="J228" s="4"/>
      <c r="K228" s="4"/>
      <c r="L228" s="4"/>
      <c r="M228" s="4"/>
      <c r="N228" s="4"/>
      <c r="O228" s="4"/>
      <c r="P228" s="4"/>
      <c r="Q228" s="4"/>
    </row>
    <row r="229" spans="1:17" ht="16.5" customHeight="1">
      <c r="A229" s="4"/>
      <c r="B229" s="4"/>
      <c r="C229" s="4"/>
      <c r="D229" s="4"/>
      <c r="E229" s="4"/>
      <c r="F229" s="4"/>
      <c r="G229" s="4"/>
      <c r="H229" s="4"/>
      <c r="I229" s="4"/>
      <c r="J229" s="4"/>
      <c r="K229" s="4"/>
      <c r="L229" s="4"/>
      <c r="M229" s="4"/>
      <c r="N229" s="4"/>
      <c r="O229" s="4"/>
      <c r="P229" s="4"/>
      <c r="Q229" s="4"/>
    </row>
    <row r="230" spans="1:17" ht="16.5" customHeight="1">
      <c r="A230" s="4"/>
      <c r="B230" s="4"/>
      <c r="C230" s="4"/>
      <c r="D230" s="4"/>
      <c r="E230" s="4"/>
      <c r="F230" s="4"/>
      <c r="G230" s="4"/>
      <c r="H230" s="4"/>
      <c r="I230" s="4"/>
      <c r="J230" s="4"/>
      <c r="K230" s="4"/>
      <c r="L230" s="4"/>
      <c r="M230" s="4"/>
      <c r="N230" s="4"/>
      <c r="O230" s="4"/>
      <c r="P230" s="4"/>
      <c r="Q230" s="4"/>
    </row>
    <row r="231" spans="1:17" ht="16.5" customHeight="1">
      <c r="A231" s="4"/>
      <c r="B231" s="4"/>
      <c r="C231" s="4"/>
      <c r="D231" s="4"/>
      <c r="E231" s="4"/>
      <c r="F231" s="4"/>
      <c r="G231" s="4"/>
      <c r="H231" s="4"/>
      <c r="I231" s="4"/>
      <c r="J231" s="4"/>
      <c r="K231" s="4"/>
      <c r="L231" s="4"/>
      <c r="M231" s="4"/>
      <c r="N231" s="4"/>
      <c r="O231" s="4"/>
      <c r="P231" s="4"/>
      <c r="Q231" s="4"/>
    </row>
    <row r="232" spans="1:17" ht="16.5" customHeight="1">
      <c r="A232" s="4"/>
      <c r="B232" s="4"/>
      <c r="C232" s="4"/>
      <c r="D232" s="4"/>
      <c r="E232" s="4"/>
      <c r="F232" s="4"/>
      <c r="G232" s="4"/>
      <c r="H232" s="4"/>
      <c r="I232" s="4"/>
      <c r="J232" s="4"/>
      <c r="K232" s="4"/>
      <c r="L232" s="4"/>
      <c r="M232" s="4"/>
      <c r="N232" s="4"/>
      <c r="O232" s="4"/>
      <c r="P232" s="4"/>
      <c r="Q232" s="4"/>
    </row>
    <row r="233" spans="1:17" ht="16.5" customHeight="1">
      <c r="A233" s="4"/>
      <c r="B233" s="4"/>
      <c r="C233" s="4"/>
      <c r="D233" s="4"/>
      <c r="E233" s="4"/>
      <c r="F233" s="4"/>
      <c r="G233" s="4"/>
      <c r="H233" s="4"/>
      <c r="I233" s="4"/>
      <c r="J233" s="4"/>
      <c r="K233" s="4"/>
      <c r="L233" s="4"/>
      <c r="M233" s="4"/>
      <c r="N233" s="4"/>
      <c r="O233" s="4"/>
      <c r="P233" s="4"/>
      <c r="Q233" s="4"/>
    </row>
    <row r="234" spans="1:17" ht="16.5" customHeight="1">
      <c r="A234" s="4"/>
      <c r="B234" s="4"/>
      <c r="C234" s="4"/>
      <c r="D234" s="4"/>
      <c r="E234" s="4"/>
      <c r="F234" s="4"/>
      <c r="G234" s="4"/>
      <c r="H234" s="4"/>
      <c r="I234" s="4"/>
      <c r="J234" s="4"/>
      <c r="K234" s="4"/>
      <c r="L234" s="4"/>
      <c r="M234" s="4"/>
      <c r="N234" s="4"/>
      <c r="O234" s="4"/>
      <c r="P234" s="4"/>
      <c r="Q234" s="4"/>
    </row>
    <row r="235" spans="1:17" ht="16.5" customHeight="1">
      <c r="A235" s="4"/>
      <c r="B235" s="4"/>
      <c r="C235" s="4"/>
      <c r="D235" s="4"/>
      <c r="E235" s="4"/>
      <c r="F235" s="4"/>
      <c r="G235" s="4"/>
      <c r="H235" s="4"/>
      <c r="I235" s="4"/>
      <c r="J235" s="4"/>
      <c r="K235" s="4"/>
      <c r="L235" s="4"/>
      <c r="M235" s="4"/>
      <c r="N235" s="4"/>
      <c r="O235" s="4"/>
      <c r="P235" s="4"/>
      <c r="Q235" s="4"/>
    </row>
    <row r="236" spans="1:17" ht="16.5" customHeight="1">
      <c r="A236" s="4"/>
      <c r="B236" s="4"/>
      <c r="C236" s="4"/>
      <c r="D236" s="4"/>
      <c r="E236" s="4"/>
      <c r="F236" s="4"/>
      <c r="G236" s="4"/>
      <c r="H236" s="4"/>
      <c r="I236" s="4"/>
      <c r="J236" s="4"/>
      <c r="K236" s="4"/>
      <c r="L236" s="4"/>
      <c r="M236" s="4"/>
      <c r="N236" s="4"/>
      <c r="O236" s="4"/>
      <c r="P236" s="4"/>
      <c r="Q236" s="4"/>
    </row>
    <row r="237" spans="1:17" ht="16.5" customHeight="1">
      <c r="A237" s="4"/>
      <c r="B237" s="4"/>
      <c r="C237" s="4"/>
      <c r="D237" s="4"/>
      <c r="E237" s="4"/>
      <c r="F237" s="4"/>
      <c r="G237" s="4"/>
      <c r="H237" s="4"/>
      <c r="I237" s="4"/>
      <c r="J237" s="4"/>
      <c r="K237" s="4"/>
      <c r="L237" s="4"/>
      <c r="M237" s="4"/>
      <c r="N237" s="4"/>
      <c r="O237" s="4"/>
      <c r="P237" s="4"/>
      <c r="Q237" s="4"/>
    </row>
    <row r="238" spans="1:17" ht="16.5" customHeight="1">
      <c r="A238" s="4"/>
      <c r="B238" s="4"/>
      <c r="C238" s="4"/>
      <c r="D238" s="4"/>
      <c r="E238" s="4"/>
      <c r="F238" s="4"/>
      <c r="G238" s="4"/>
      <c r="H238" s="4"/>
      <c r="I238" s="4"/>
      <c r="J238" s="4"/>
      <c r="K238" s="4"/>
      <c r="L238" s="4"/>
      <c r="M238" s="4"/>
      <c r="N238" s="4"/>
      <c r="O238" s="4"/>
      <c r="P238" s="4"/>
      <c r="Q238" s="4"/>
    </row>
    <row r="239" spans="1:17" ht="16.5" customHeight="1">
      <c r="A239" s="4"/>
      <c r="B239" s="4"/>
      <c r="C239" s="4"/>
      <c r="D239" s="4"/>
      <c r="E239" s="4"/>
      <c r="F239" s="4"/>
      <c r="G239" s="4"/>
      <c r="H239" s="4"/>
      <c r="I239" s="4"/>
      <c r="J239" s="4"/>
      <c r="K239" s="4"/>
      <c r="L239" s="4"/>
      <c r="M239" s="4"/>
      <c r="N239" s="4"/>
      <c r="O239" s="4"/>
      <c r="P239" s="4"/>
      <c r="Q239" s="4"/>
    </row>
    <row r="240" spans="1:17" ht="16.5" customHeight="1">
      <c r="A240" s="4"/>
      <c r="B240" s="4"/>
      <c r="C240" s="4"/>
      <c r="D240" s="4"/>
      <c r="E240" s="4"/>
      <c r="F240" s="4"/>
      <c r="G240" s="4"/>
      <c r="H240" s="4"/>
      <c r="I240" s="4"/>
      <c r="J240" s="4"/>
      <c r="K240" s="4"/>
      <c r="L240" s="4"/>
      <c r="M240" s="4"/>
      <c r="N240" s="4"/>
      <c r="O240" s="4"/>
      <c r="P240" s="4"/>
      <c r="Q240" s="4"/>
    </row>
    <row r="241" spans="1:17" ht="16.5" customHeight="1">
      <c r="A241" s="4"/>
      <c r="B241" s="4"/>
      <c r="C241" s="4"/>
      <c r="D241" s="4"/>
      <c r="E241" s="4"/>
      <c r="F241" s="4"/>
      <c r="G241" s="4"/>
      <c r="H241" s="4"/>
      <c r="I241" s="4"/>
      <c r="J241" s="4"/>
      <c r="K241" s="4"/>
      <c r="L241" s="4"/>
      <c r="M241" s="4"/>
      <c r="N241" s="4"/>
      <c r="O241" s="4"/>
      <c r="P241" s="4"/>
      <c r="Q241" s="4"/>
    </row>
    <row r="242" spans="1:17" ht="16.5" customHeight="1">
      <c r="A242" s="4"/>
      <c r="B242" s="4"/>
      <c r="C242" s="4"/>
      <c r="D242" s="4"/>
      <c r="E242" s="4"/>
      <c r="F242" s="4"/>
      <c r="G242" s="4"/>
      <c r="H242" s="4"/>
      <c r="I242" s="4"/>
      <c r="J242" s="4"/>
      <c r="K242" s="4"/>
      <c r="L242" s="4"/>
      <c r="M242" s="4"/>
      <c r="N242" s="4"/>
      <c r="O242" s="4"/>
      <c r="P242" s="4"/>
      <c r="Q242" s="4"/>
    </row>
    <row r="243" spans="1:17" ht="16.5" customHeight="1">
      <c r="A243" s="4"/>
      <c r="B243" s="4"/>
      <c r="C243" s="4"/>
      <c r="D243" s="4"/>
      <c r="E243" s="4"/>
      <c r="F243" s="4"/>
      <c r="G243" s="4"/>
      <c r="H243" s="4"/>
      <c r="I243" s="4"/>
      <c r="J243" s="4"/>
      <c r="K243" s="4"/>
      <c r="L243" s="4"/>
      <c r="M243" s="4"/>
      <c r="N243" s="4"/>
      <c r="O243" s="4"/>
      <c r="P243" s="4"/>
      <c r="Q243" s="4"/>
    </row>
    <row r="244" spans="1:17" ht="16.5" customHeight="1">
      <c r="A244" s="4"/>
      <c r="B244" s="4"/>
      <c r="C244" s="4"/>
      <c r="D244" s="4"/>
      <c r="E244" s="4"/>
      <c r="F244" s="4"/>
      <c r="G244" s="4"/>
      <c r="H244" s="4"/>
      <c r="I244" s="4"/>
      <c r="J244" s="4"/>
      <c r="K244" s="4"/>
      <c r="L244" s="4"/>
      <c r="M244" s="4"/>
      <c r="N244" s="4"/>
      <c r="O244" s="4"/>
      <c r="P244" s="4"/>
      <c r="Q244" s="4"/>
    </row>
    <row r="245" spans="1:17" ht="16.5" customHeight="1">
      <c r="A245" s="4"/>
      <c r="B245" s="4"/>
      <c r="C245" s="4"/>
      <c r="D245" s="4"/>
      <c r="E245" s="4"/>
      <c r="F245" s="4"/>
      <c r="G245" s="4"/>
      <c r="H245" s="4"/>
      <c r="I245" s="4"/>
      <c r="J245" s="4"/>
      <c r="K245" s="4"/>
      <c r="L245" s="4"/>
      <c r="M245" s="4"/>
      <c r="N245" s="4"/>
      <c r="O245" s="4"/>
      <c r="P245" s="4"/>
      <c r="Q245" s="4"/>
    </row>
    <row r="246" spans="1:17" ht="16.5" customHeight="1">
      <c r="A246" s="4"/>
      <c r="B246" s="4"/>
      <c r="C246" s="4"/>
      <c r="D246" s="4"/>
      <c r="E246" s="4"/>
      <c r="F246" s="4"/>
      <c r="G246" s="4"/>
      <c r="H246" s="4"/>
      <c r="I246" s="4"/>
      <c r="J246" s="4"/>
      <c r="K246" s="4"/>
      <c r="L246" s="4"/>
      <c r="M246" s="4"/>
      <c r="N246" s="4"/>
      <c r="O246" s="4"/>
      <c r="P246" s="4"/>
      <c r="Q246" s="4"/>
    </row>
    <row r="247" spans="1:17" ht="16.5" customHeight="1">
      <c r="A247" s="4"/>
      <c r="B247" s="4"/>
      <c r="C247" s="4"/>
      <c r="D247" s="4"/>
      <c r="E247" s="4"/>
      <c r="F247" s="4"/>
      <c r="G247" s="4"/>
      <c r="H247" s="4"/>
      <c r="I247" s="4"/>
      <c r="J247" s="4"/>
      <c r="K247" s="4"/>
      <c r="L247" s="4"/>
      <c r="M247" s="4"/>
      <c r="N247" s="4"/>
      <c r="O247" s="4"/>
      <c r="P247" s="4"/>
      <c r="Q247" s="4"/>
    </row>
    <row r="248" spans="1:17" ht="16.5" customHeight="1">
      <c r="A248" s="4"/>
      <c r="B248" s="4"/>
      <c r="C248" s="4"/>
      <c r="D248" s="4"/>
      <c r="E248" s="4"/>
      <c r="F248" s="4"/>
      <c r="G248" s="4"/>
      <c r="H248" s="4"/>
      <c r="I248" s="4"/>
      <c r="J248" s="4"/>
      <c r="K248" s="4"/>
      <c r="L248" s="4"/>
      <c r="M248" s="4"/>
      <c r="N248" s="4"/>
      <c r="O248" s="4"/>
      <c r="P248" s="4"/>
      <c r="Q248" s="4"/>
    </row>
    <row r="249" spans="1:17" ht="16.5" customHeight="1">
      <c r="A249" s="4"/>
      <c r="B249" s="4"/>
      <c r="C249" s="4"/>
      <c r="D249" s="4"/>
      <c r="E249" s="4"/>
      <c r="F249" s="4"/>
      <c r="G249" s="4"/>
      <c r="H249" s="4"/>
      <c r="I249" s="4"/>
      <c r="J249" s="4"/>
      <c r="K249" s="4"/>
      <c r="L249" s="4"/>
      <c r="M249" s="4"/>
      <c r="N249" s="4"/>
      <c r="O249" s="4"/>
      <c r="P249" s="4"/>
      <c r="Q249" s="4"/>
    </row>
    <row r="250" spans="1:17" ht="16.5" customHeight="1">
      <c r="A250" s="4"/>
      <c r="B250" s="4"/>
      <c r="C250" s="4"/>
      <c r="D250" s="4"/>
      <c r="E250" s="4"/>
      <c r="F250" s="4"/>
      <c r="G250" s="4"/>
      <c r="H250" s="4"/>
      <c r="I250" s="4"/>
      <c r="J250" s="4"/>
      <c r="K250" s="4"/>
      <c r="L250" s="4"/>
      <c r="M250" s="4"/>
      <c r="N250" s="4"/>
      <c r="O250" s="4"/>
      <c r="P250" s="4"/>
      <c r="Q250" s="4"/>
    </row>
    <row r="251" spans="1:17" ht="16.5" customHeight="1">
      <c r="A251" s="4"/>
      <c r="B251" s="4"/>
      <c r="C251" s="4"/>
      <c r="D251" s="4"/>
      <c r="E251" s="4"/>
      <c r="F251" s="4"/>
      <c r="G251" s="4"/>
      <c r="H251" s="4"/>
      <c r="I251" s="4"/>
      <c r="J251" s="4"/>
      <c r="K251" s="4"/>
      <c r="L251" s="4"/>
      <c r="M251" s="4"/>
      <c r="N251" s="4"/>
      <c r="O251" s="4"/>
      <c r="P251" s="4"/>
      <c r="Q251" s="4"/>
    </row>
    <row r="252" spans="1:17" ht="16.5" customHeight="1">
      <c r="A252" s="4"/>
      <c r="B252" s="4"/>
      <c r="C252" s="4"/>
      <c r="D252" s="4"/>
      <c r="E252" s="4"/>
      <c r="F252" s="4"/>
      <c r="G252" s="4"/>
      <c r="H252" s="4"/>
      <c r="I252" s="4"/>
      <c r="J252" s="4"/>
      <c r="K252" s="4"/>
      <c r="L252" s="4"/>
      <c r="M252" s="4"/>
      <c r="N252" s="4"/>
      <c r="O252" s="4"/>
      <c r="P252" s="4"/>
      <c r="Q252" s="4"/>
    </row>
    <row r="253" spans="1:17" ht="16.5" customHeight="1">
      <c r="A253" s="4"/>
      <c r="B253" s="4"/>
      <c r="C253" s="4"/>
      <c r="D253" s="4"/>
      <c r="E253" s="4"/>
      <c r="F253" s="4"/>
      <c r="G253" s="4"/>
      <c r="H253" s="4"/>
      <c r="I253" s="4"/>
      <c r="J253" s="4"/>
      <c r="K253" s="4"/>
      <c r="L253" s="4"/>
      <c r="M253" s="4"/>
      <c r="N253" s="4"/>
      <c r="O253" s="4"/>
      <c r="P253" s="4"/>
      <c r="Q253" s="4"/>
    </row>
    <row r="254" spans="1:17" ht="16.5" customHeight="1">
      <c r="A254" s="4"/>
      <c r="B254" s="4"/>
      <c r="C254" s="4"/>
      <c r="D254" s="4"/>
      <c r="E254" s="4"/>
      <c r="F254" s="4"/>
      <c r="G254" s="4"/>
      <c r="H254" s="4"/>
      <c r="I254" s="4"/>
      <c r="J254" s="4"/>
      <c r="K254" s="4"/>
      <c r="L254" s="4"/>
      <c r="M254" s="4"/>
      <c r="N254" s="4"/>
      <c r="O254" s="4"/>
      <c r="P254" s="4"/>
      <c r="Q254" s="4"/>
    </row>
    <row r="255" spans="1:17" ht="16.5" customHeight="1">
      <c r="A255" s="4"/>
      <c r="B255" s="4"/>
      <c r="C255" s="4"/>
      <c r="D255" s="4"/>
      <c r="E255" s="4"/>
      <c r="F255" s="4"/>
      <c r="G255" s="4"/>
      <c r="H255" s="4"/>
      <c r="I255" s="4"/>
      <c r="J255" s="4"/>
      <c r="K255" s="4"/>
      <c r="L255" s="4"/>
      <c r="M255" s="4"/>
      <c r="N255" s="4"/>
      <c r="O255" s="4"/>
      <c r="P255" s="4"/>
      <c r="Q255" s="4"/>
    </row>
    <row r="256" spans="1:17" ht="16.5" customHeight="1">
      <c r="A256" s="4"/>
      <c r="B256" s="4"/>
      <c r="C256" s="4"/>
      <c r="D256" s="4"/>
      <c r="E256" s="4"/>
      <c r="F256" s="4"/>
      <c r="G256" s="4"/>
      <c r="H256" s="4"/>
      <c r="I256" s="4"/>
      <c r="J256" s="4"/>
      <c r="K256" s="4"/>
      <c r="L256" s="4"/>
      <c r="M256" s="4"/>
      <c r="N256" s="4"/>
      <c r="O256" s="4"/>
      <c r="P256" s="4"/>
      <c r="Q256" s="4"/>
    </row>
    <row r="257" spans="1:17" ht="16.5" customHeight="1">
      <c r="A257" s="4"/>
      <c r="B257" s="4"/>
      <c r="C257" s="4"/>
      <c r="D257" s="4"/>
      <c r="E257" s="4"/>
      <c r="F257" s="4"/>
      <c r="G257" s="4"/>
      <c r="H257" s="4"/>
      <c r="I257" s="4"/>
      <c r="J257" s="4"/>
      <c r="K257" s="4"/>
      <c r="L257" s="4"/>
      <c r="M257" s="4"/>
      <c r="N257" s="4"/>
      <c r="O257" s="4"/>
      <c r="P257" s="4"/>
      <c r="Q257" s="4"/>
    </row>
    <row r="258" spans="1:17" ht="16.5" customHeight="1">
      <c r="A258" s="4"/>
      <c r="B258" s="4"/>
      <c r="C258" s="4"/>
      <c r="D258" s="4"/>
      <c r="E258" s="4"/>
      <c r="F258" s="4"/>
      <c r="G258" s="4"/>
      <c r="H258" s="4"/>
      <c r="I258" s="4"/>
      <c r="J258" s="4"/>
      <c r="K258" s="4"/>
      <c r="L258" s="4"/>
      <c r="M258" s="4"/>
      <c r="N258" s="4"/>
      <c r="O258" s="4"/>
      <c r="P258" s="4"/>
      <c r="Q258" s="4"/>
    </row>
    <row r="259" spans="1:17" ht="16.5" customHeight="1">
      <c r="A259" s="4"/>
      <c r="B259" s="4"/>
      <c r="C259" s="4"/>
      <c r="D259" s="4"/>
      <c r="E259" s="4"/>
      <c r="F259" s="4"/>
      <c r="G259" s="4"/>
      <c r="H259" s="4"/>
      <c r="I259" s="4"/>
      <c r="J259" s="4"/>
      <c r="K259" s="4"/>
      <c r="L259" s="4"/>
      <c r="M259" s="4"/>
      <c r="N259" s="4"/>
      <c r="O259" s="4"/>
      <c r="P259" s="4"/>
      <c r="Q259" s="4"/>
    </row>
    <row r="260" spans="1:17" ht="16.5" customHeight="1">
      <c r="A260" s="4"/>
      <c r="B260" s="4"/>
      <c r="C260" s="4"/>
      <c r="D260" s="4"/>
      <c r="E260" s="4"/>
      <c r="F260" s="4"/>
      <c r="G260" s="4"/>
      <c r="H260" s="4"/>
      <c r="I260" s="4"/>
      <c r="J260" s="4"/>
      <c r="K260" s="4"/>
      <c r="L260" s="4"/>
      <c r="M260" s="4"/>
      <c r="N260" s="4"/>
      <c r="O260" s="4"/>
      <c r="P260" s="4"/>
      <c r="Q260" s="4"/>
    </row>
    <row r="261" spans="1:17" ht="16.5" customHeight="1">
      <c r="A261" s="4"/>
      <c r="B261" s="4"/>
      <c r="C261" s="4"/>
      <c r="D261" s="4"/>
      <c r="E261" s="4"/>
      <c r="F261" s="4"/>
      <c r="G261" s="4"/>
      <c r="H261" s="4"/>
      <c r="I261" s="4"/>
      <c r="J261" s="4"/>
      <c r="K261" s="4"/>
      <c r="L261" s="4"/>
      <c r="M261" s="4"/>
      <c r="N261" s="4"/>
      <c r="O261" s="4"/>
      <c r="P261" s="4"/>
      <c r="Q261" s="4"/>
    </row>
    <row r="262" spans="1:17" ht="16.5" customHeight="1">
      <c r="A262" s="4"/>
      <c r="B262" s="4"/>
      <c r="C262" s="4"/>
      <c r="D262" s="4"/>
      <c r="E262" s="4"/>
      <c r="F262" s="4"/>
      <c r="G262" s="4"/>
      <c r="H262" s="4"/>
      <c r="I262" s="4"/>
      <c r="J262" s="4"/>
      <c r="K262" s="4"/>
      <c r="L262" s="4"/>
      <c r="M262" s="4"/>
      <c r="N262" s="4"/>
      <c r="O262" s="4"/>
      <c r="P262" s="4"/>
      <c r="Q262" s="4"/>
    </row>
    <row r="263" spans="1:17" ht="16.5" customHeight="1">
      <c r="A263" s="4"/>
      <c r="B263" s="4"/>
      <c r="C263" s="4"/>
      <c r="D263" s="4"/>
      <c r="E263" s="4"/>
      <c r="F263" s="4"/>
      <c r="G263" s="4"/>
      <c r="H263" s="4"/>
      <c r="I263" s="4"/>
      <c r="J263" s="4"/>
      <c r="K263" s="4"/>
      <c r="L263" s="4"/>
      <c r="M263" s="4"/>
      <c r="N263" s="4"/>
      <c r="O263" s="4"/>
      <c r="P263" s="4"/>
      <c r="Q263" s="4"/>
    </row>
    <row r="264" spans="1:17" ht="16.5" customHeight="1">
      <c r="A264" s="4"/>
      <c r="B264" s="4"/>
      <c r="C264" s="4"/>
      <c r="D264" s="4"/>
      <c r="E264" s="4"/>
      <c r="F264" s="4"/>
      <c r="G264" s="4"/>
      <c r="H264" s="4"/>
      <c r="I264" s="4"/>
      <c r="J264" s="4"/>
      <c r="K264" s="4"/>
      <c r="L264" s="4"/>
      <c r="M264" s="4"/>
      <c r="N264" s="4"/>
      <c r="O264" s="4"/>
      <c r="P264" s="4"/>
      <c r="Q264" s="4"/>
    </row>
    <row r="265" spans="1:17" ht="16.5" customHeight="1">
      <c r="A265" s="4"/>
      <c r="B265" s="4"/>
      <c r="C265" s="4"/>
      <c r="D265" s="4"/>
      <c r="E265" s="4"/>
      <c r="F265" s="4"/>
      <c r="G265" s="4"/>
      <c r="H265" s="4"/>
      <c r="I265" s="4"/>
      <c r="J265" s="4"/>
      <c r="K265" s="4"/>
      <c r="L265" s="4"/>
      <c r="M265" s="4"/>
      <c r="N265" s="4"/>
      <c r="O265" s="4"/>
      <c r="P265" s="4"/>
      <c r="Q265" s="4"/>
    </row>
    <row r="266" spans="1:17" ht="16.5" customHeight="1">
      <c r="A266" s="4"/>
      <c r="B266" s="4"/>
      <c r="C266" s="4"/>
      <c r="D266" s="4"/>
      <c r="E266" s="4"/>
      <c r="F266" s="4"/>
      <c r="G266" s="4"/>
      <c r="H266" s="4"/>
      <c r="I266" s="4"/>
      <c r="J266" s="4"/>
      <c r="K266" s="4"/>
      <c r="L266" s="4"/>
      <c r="M266" s="4"/>
      <c r="N266" s="4"/>
      <c r="O266" s="4"/>
      <c r="P266" s="4"/>
      <c r="Q266" s="4"/>
    </row>
    <row r="267" spans="1:17" ht="16.5" customHeight="1">
      <c r="A267" s="4"/>
      <c r="B267" s="4"/>
      <c r="C267" s="4"/>
      <c r="D267" s="4"/>
      <c r="E267" s="4"/>
      <c r="F267" s="4"/>
      <c r="G267" s="4"/>
      <c r="H267" s="4"/>
      <c r="I267" s="4"/>
      <c r="J267" s="4"/>
      <c r="K267" s="4"/>
      <c r="L267" s="4"/>
      <c r="M267" s="4"/>
      <c r="N267" s="4"/>
      <c r="O267" s="4"/>
      <c r="P267" s="4"/>
      <c r="Q267" s="4"/>
    </row>
    <row r="268" spans="1:17" ht="16.5" customHeight="1">
      <c r="A268" s="4"/>
      <c r="B268" s="4"/>
      <c r="C268" s="4"/>
      <c r="D268" s="4"/>
      <c r="E268" s="4"/>
      <c r="F268" s="4"/>
      <c r="G268" s="4"/>
      <c r="H268" s="4"/>
      <c r="I268" s="4"/>
      <c r="J268" s="4"/>
      <c r="K268" s="4"/>
      <c r="L268" s="4"/>
      <c r="M268" s="4"/>
      <c r="N268" s="4"/>
      <c r="O268" s="4"/>
      <c r="P268" s="4"/>
      <c r="Q268" s="4"/>
    </row>
    <row r="269" spans="1:17" ht="16.5" customHeight="1">
      <c r="A269" s="4"/>
      <c r="B269" s="4"/>
      <c r="C269" s="4"/>
      <c r="D269" s="4"/>
      <c r="E269" s="4"/>
      <c r="F269" s="4"/>
      <c r="G269" s="4"/>
      <c r="H269" s="4"/>
      <c r="I269" s="4"/>
      <c r="J269" s="4"/>
      <c r="K269" s="4"/>
      <c r="L269" s="4"/>
      <c r="M269" s="4"/>
      <c r="N269" s="4"/>
      <c r="O269" s="4"/>
      <c r="P269" s="4"/>
      <c r="Q269" s="4"/>
    </row>
    <row r="270" spans="1:17" ht="16.5" customHeight="1">
      <c r="A270" s="4"/>
      <c r="B270" s="4"/>
      <c r="C270" s="4"/>
      <c r="D270" s="4"/>
      <c r="E270" s="4"/>
      <c r="F270" s="4"/>
      <c r="G270" s="4"/>
      <c r="H270" s="4"/>
      <c r="I270" s="4"/>
      <c r="J270" s="4"/>
      <c r="K270" s="4"/>
      <c r="L270" s="4"/>
      <c r="M270" s="4"/>
      <c r="N270" s="4"/>
      <c r="O270" s="4"/>
      <c r="P270" s="4"/>
      <c r="Q270" s="4"/>
    </row>
    <row r="271" spans="1:17" ht="16.5" customHeight="1">
      <c r="A271" s="4"/>
      <c r="B271" s="4"/>
      <c r="C271" s="4"/>
      <c r="D271" s="4"/>
      <c r="E271" s="4"/>
      <c r="F271" s="4"/>
      <c r="G271" s="4"/>
      <c r="H271" s="4"/>
      <c r="I271" s="4"/>
      <c r="J271" s="4"/>
      <c r="K271" s="4"/>
      <c r="L271" s="4"/>
      <c r="M271" s="4"/>
      <c r="N271" s="4"/>
      <c r="O271" s="4"/>
      <c r="P271" s="4"/>
      <c r="Q271" s="4"/>
    </row>
    <row r="272" spans="1:17" ht="16.5" customHeight="1">
      <c r="A272" s="4"/>
      <c r="B272" s="4"/>
      <c r="C272" s="4"/>
      <c r="D272" s="4"/>
      <c r="E272" s="4"/>
      <c r="F272" s="4"/>
      <c r="G272" s="4"/>
      <c r="H272" s="4"/>
      <c r="I272" s="4"/>
      <c r="J272" s="4"/>
      <c r="K272" s="4"/>
      <c r="L272" s="4"/>
      <c r="M272" s="4"/>
      <c r="N272" s="4"/>
      <c r="O272" s="4"/>
      <c r="P272" s="4"/>
      <c r="Q272" s="4"/>
    </row>
    <row r="273" spans="1:17" ht="16.5" customHeight="1">
      <c r="A273" s="4"/>
      <c r="B273" s="4"/>
      <c r="C273" s="4"/>
      <c r="D273" s="4"/>
      <c r="E273" s="4"/>
      <c r="F273" s="4"/>
      <c r="G273" s="4"/>
      <c r="H273" s="4"/>
      <c r="I273" s="4"/>
      <c r="J273" s="4"/>
      <c r="K273" s="4"/>
      <c r="L273" s="4"/>
      <c r="M273" s="4"/>
      <c r="N273" s="4"/>
      <c r="O273" s="4"/>
      <c r="P273" s="4"/>
      <c r="Q273" s="4"/>
    </row>
    <row r="274" spans="1:17" ht="16.5" customHeight="1">
      <c r="A274" s="4"/>
      <c r="B274" s="4"/>
      <c r="C274" s="4"/>
      <c r="D274" s="4"/>
      <c r="E274" s="4"/>
      <c r="F274" s="4"/>
      <c r="G274" s="4"/>
      <c r="H274" s="4"/>
      <c r="I274" s="4"/>
      <c r="J274" s="4"/>
      <c r="K274" s="4"/>
      <c r="L274" s="4"/>
      <c r="M274" s="4"/>
      <c r="N274" s="4"/>
      <c r="O274" s="4"/>
      <c r="P274" s="4"/>
      <c r="Q274" s="4"/>
    </row>
    <row r="275" spans="1:17" ht="16.5" customHeight="1">
      <c r="A275" s="4"/>
      <c r="B275" s="4"/>
      <c r="C275" s="4"/>
      <c r="D275" s="4"/>
      <c r="E275" s="4"/>
      <c r="F275" s="4"/>
      <c r="G275" s="4"/>
      <c r="H275" s="4"/>
      <c r="I275" s="4"/>
      <c r="J275" s="4"/>
      <c r="K275" s="4"/>
      <c r="L275" s="4"/>
      <c r="M275" s="4"/>
      <c r="N275" s="4"/>
      <c r="O275" s="4"/>
      <c r="P275" s="4"/>
      <c r="Q275" s="4"/>
    </row>
    <row r="276" spans="1:17" ht="16.5" customHeight="1">
      <c r="A276" s="4"/>
      <c r="B276" s="4"/>
      <c r="C276" s="4"/>
      <c r="D276" s="4"/>
      <c r="E276" s="4"/>
      <c r="F276" s="4"/>
      <c r="G276" s="4"/>
      <c r="H276" s="4"/>
      <c r="I276" s="4"/>
      <c r="J276" s="4"/>
      <c r="K276" s="4"/>
      <c r="L276" s="4"/>
      <c r="M276" s="4"/>
      <c r="N276" s="4"/>
      <c r="O276" s="4"/>
      <c r="P276" s="4"/>
      <c r="Q276" s="4"/>
    </row>
    <row r="277" spans="1:17" ht="16.5" customHeight="1">
      <c r="A277" s="4"/>
      <c r="B277" s="4"/>
      <c r="C277" s="4"/>
      <c r="D277" s="4"/>
      <c r="E277" s="4"/>
      <c r="F277" s="4"/>
      <c r="G277" s="4"/>
      <c r="H277" s="4"/>
      <c r="I277" s="4"/>
      <c r="J277" s="4"/>
      <c r="K277" s="4"/>
      <c r="L277" s="4"/>
      <c r="M277" s="4"/>
      <c r="N277" s="4"/>
      <c r="O277" s="4"/>
      <c r="P277" s="4"/>
      <c r="Q277" s="4"/>
    </row>
    <row r="278" spans="1:17" ht="16.5" customHeight="1">
      <c r="A278" s="4"/>
      <c r="B278" s="4"/>
      <c r="C278" s="4"/>
      <c r="D278" s="4"/>
      <c r="E278" s="4"/>
      <c r="F278" s="4"/>
      <c r="G278" s="4"/>
      <c r="H278" s="4"/>
      <c r="I278" s="4"/>
      <c r="J278" s="4"/>
      <c r="K278" s="4"/>
      <c r="L278" s="4"/>
      <c r="M278" s="4"/>
      <c r="N278" s="4"/>
      <c r="O278" s="4"/>
      <c r="P278" s="4"/>
      <c r="Q278" s="4"/>
    </row>
    <row r="279" spans="1:17" ht="16.5" customHeight="1">
      <c r="A279" s="4"/>
      <c r="B279" s="4"/>
      <c r="C279" s="4"/>
      <c r="D279" s="4"/>
      <c r="E279" s="4"/>
      <c r="F279" s="4"/>
      <c r="G279" s="4"/>
      <c r="H279" s="4"/>
      <c r="I279" s="4"/>
      <c r="J279" s="4"/>
      <c r="K279" s="4"/>
      <c r="L279" s="4"/>
      <c r="M279" s="4"/>
      <c r="N279" s="4"/>
      <c r="O279" s="4"/>
      <c r="P279" s="4"/>
      <c r="Q279" s="4"/>
    </row>
    <row r="280" spans="1:17" ht="16.5" customHeight="1">
      <c r="A280" s="4"/>
      <c r="B280" s="4"/>
      <c r="C280" s="4"/>
      <c r="D280" s="4"/>
      <c r="E280" s="4"/>
      <c r="F280" s="4"/>
      <c r="G280" s="4"/>
      <c r="H280" s="4"/>
      <c r="I280" s="4"/>
      <c r="J280" s="4"/>
      <c r="K280" s="4"/>
      <c r="L280" s="4"/>
      <c r="M280" s="4"/>
      <c r="N280" s="4"/>
      <c r="O280" s="4"/>
      <c r="P280" s="4"/>
      <c r="Q280" s="4"/>
    </row>
    <row r="281" spans="1:17" ht="16.5" customHeight="1">
      <c r="A281" s="4"/>
      <c r="B281" s="4"/>
      <c r="C281" s="4"/>
      <c r="D281" s="4"/>
      <c r="E281" s="4"/>
      <c r="F281" s="4"/>
      <c r="G281" s="4"/>
      <c r="H281" s="4"/>
      <c r="I281" s="4"/>
      <c r="J281" s="4"/>
      <c r="K281" s="4"/>
      <c r="L281" s="4"/>
      <c r="M281" s="4"/>
      <c r="N281" s="4"/>
      <c r="O281" s="4"/>
      <c r="P281" s="4"/>
      <c r="Q281" s="4"/>
    </row>
    <row r="282" spans="1:17" ht="16.5" customHeight="1">
      <c r="A282" s="4"/>
      <c r="B282" s="4"/>
      <c r="C282" s="4"/>
      <c r="D282" s="4"/>
      <c r="E282" s="4"/>
      <c r="F282" s="4"/>
      <c r="G282" s="4"/>
      <c r="H282" s="4"/>
      <c r="I282" s="4"/>
      <c r="J282" s="4"/>
      <c r="K282" s="4"/>
      <c r="L282" s="4"/>
      <c r="M282" s="4"/>
      <c r="N282" s="4"/>
      <c r="O282" s="4"/>
      <c r="P282" s="4"/>
      <c r="Q282" s="4"/>
    </row>
    <row r="283" spans="1:17" ht="16.5" customHeight="1">
      <c r="A283" s="4"/>
      <c r="B283" s="4"/>
      <c r="C283" s="4"/>
      <c r="D283" s="4"/>
      <c r="E283" s="4"/>
      <c r="F283" s="4"/>
      <c r="G283" s="4"/>
      <c r="H283" s="4"/>
      <c r="I283" s="4"/>
      <c r="J283" s="4"/>
      <c r="K283" s="4"/>
      <c r="L283" s="4"/>
      <c r="M283" s="4"/>
      <c r="N283" s="4"/>
      <c r="O283" s="4"/>
      <c r="P283" s="4"/>
      <c r="Q283" s="4"/>
    </row>
    <row r="284" spans="1:17" ht="16.5" customHeight="1">
      <c r="A284" s="4"/>
      <c r="B284" s="4"/>
      <c r="C284" s="4"/>
      <c r="D284" s="4"/>
      <c r="E284" s="4"/>
      <c r="F284" s="4"/>
      <c r="G284" s="4"/>
      <c r="H284" s="4"/>
      <c r="I284" s="4"/>
      <c r="J284" s="4"/>
      <c r="K284" s="4"/>
      <c r="L284" s="4"/>
      <c r="M284" s="4"/>
      <c r="N284" s="4"/>
      <c r="O284" s="4"/>
      <c r="P284" s="4"/>
      <c r="Q284" s="4"/>
    </row>
    <row r="285" spans="1:17" ht="16.5" customHeight="1">
      <c r="A285" s="4"/>
      <c r="B285" s="4"/>
      <c r="C285" s="4"/>
      <c r="D285" s="4"/>
      <c r="E285" s="4"/>
      <c r="F285" s="4"/>
      <c r="G285" s="4"/>
      <c r="H285" s="4"/>
      <c r="I285" s="4"/>
      <c r="J285" s="4"/>
      <c r="K285" s="4"/>
      <c r="L285" s="4"/>
      <c r="M285" s="4"/>
      <c r="N285" s="4"/>
      <c r="O285" s="4"/>
      <c r="P285" s="4"/>
      <c r="Q285" s="4"/>
    </row>
    <row r="286" spans="1:17" ht="16.5" customHeight="1">
      <c r="A286" s="4"/>
      <c r="B286" s="4"/>
      <c r="C286" s="4"/>
      <c r="D286" s="4"/>
      <c r="E286" s="4"/>
      <c r="F286" s="4"/>
      <c r="G286" s="4"/>
      <c r="H286" s="4"/>
      <c r="I286" s="4"/>
      <c r="J286" s="4"/>
      <c r="K286" s="4"/>
      <c r="L286" s="4"/>
      <c r="M286" s="4"/>
      <c r="N286" s="4"/>
      <c r="O286" s="4"/>
      <c r="P286" s="4"/>
      <c r="Q286" s="4"/>
    </row>
    <row r="287" spans="1:17" ht="16.5" customHeight="1">
      <c r="A287" s="4"/>
      <c r="B287" s="4"/>
      <c r="C287" s="4"/>
      <c r="D287" s="4"/>
      <c r="E287" s="4"/>
      <c r="F287" s="4"/>
      <c r="G287" s="4"/>
      <c r="H287" s="4"/>
      <c r="I287" s="4"/>
      <c r="J287" s="4"/>
      <c r="K287" s="4"/>
      <c r="L287" s="4"/>
      <c r="M287" s="4"/>
      <c r="N287" s="4"/>
      <c r="O287" s="4"/>
      <c r="P287" s="4"/>
      <c r="Q287" s="4"/>
    </row>
    <row r="288" spans="1:17" ht="16.5" customHeight="1">
      <c r="A288" s="4"/>
      <c r="B288" s="4"/>
      <c r="C288" s="4"/>
      <c r="D288" s="4"/>
      <c r="E288" s="4"/>
      <c r="F288" s="4"/>
      <c r="G288" s="4"/>
      <c r="H288" s="4"/>
      <c r="I288" s="4"/>
      <c r="J288" s="4"/>
      <c r="K288" s="4"/>
      <c r="L288" s="4"/>
      <c r="M288" s="4"/>
      <c r="N288" s="4"/>
      <c r="O288" s="4"/>
      <c r="P288" s="4"/>
      <c r="Q288" s="4"/>
    </row>
    <row r="289" spans="1:17" ht="16.5" customHeight="1">
      <c r="A289" s="4"/>
      <c r="B289" s="4"/>
      <c r="C289" s="4"/>
      <c r="D289" s="4"/>
      <c r="E289" s="4"/>
      <c r="F289" s="4"/>
      <c r="G289" s="4"/>
      <c r="H289" s="4"/>
      <c r="I289" s="4"/>
      <c r="J289" s="4"/>
      <c r="K289" s="4"/>
      <c r="L289" s="4"/>
      <c r="M289" s="4"/>
      <c r="N289" s="4"/>
      <c r="O289" s="4"/>
      <c r="P289" s="4"/>
      <c r="Q289" s="4"/>
    </row>
    <row r="290" spans="1:17" ht="16.5" customHeight="1">
      <c r="A290" s="4"/>
      <c r="B290" s="4"/>
      <c r="C290" s="4"/>
      <c r="D290" s="4"/>
      <c r="E290" s="4"/>
      <c r="F290" s="4"/>
      <c r="G290" s="4"/>
      <c r="H290" s="4"/>
      <c r="I290" s="4"/>
      <c r="J290" s="4"/>
      <c r="K290" s="4"/>
      <c r="L290" s="4"/>
      <c r="M290" s="4"/>
      <c r="N290" s="4"/>
      <c r="O290" s="4"/>
      <c r="P290" s="4"/>
      <c r="Q290" s="4"/>
    </row>
    <row r="291" spans="1:17" ht="16.5" customHeight="1">
      <c r="A291" s="4"/>
      <c r="B291" s="4"/>
      <c r="C291" s="4"/>
      <c r="D291" s="4"/>
      <c r="E291" s="4"/>
      <c r="F291" s="4"/>
      <c r="G291" s="4"/>
      <c r="H291" s="4"/>
      <c r="I291" s="4"/>
      <c r="J291" s="4"/>
      <c r="K291" s="4"/>
      <c r="L291" s="4"/>
      <c r="M291" s="4"/>
      <c r="N291" s="4"/>
      <c r="O291" s="4"/>
      <c r="P291" s="4"/>
      <c r="Q291" s="4"/>
    </row>
    <row r="292" spans="1:17" ht="16.5" customHeight="1">
      <c r="A292" s="4"/>
      <c r="B292" s="4"/>
      <c r="C292" s="4"/>
      <c r="D292" s="4"/>
      <c r="E292" s="4"/>
      <c r="F292" s="4"/>
      <c r="G292" s="4"/>
      <c r="H292" s="4"/>
      <c r="I292" s="4"/>
      <c r="J292" s="4"/>
      <c r="K292" s="4"/>
      <c r="L292" s="4"/>
      <c r="M292" s="4"/>
      <c r="N292" s="4"/>
      <c r="O292" s="4"/>
      <c r="P292" s="4"/>
      <c r="Q292" s="4"/>
    </row>
    <row r="293" spans="1:17" ht="16.5" customHeight="1">
      <c r="A293" s="4"/>
      <c r="B293" s="4"/>
      <c r="C293" s="4"/>
      <c r="D293" s="4"/>
      <c r="E293" s="4"/>
      <c r="F293" s="4"/>
      <c r="G293" s="4"/>
      <c r="H293" s="4"/>
      <c r="I293" s="4"/>
      <c r="J293" s="4"/>
      <c r="K293" s="4"/>
      <c r="L293" s="4"/>
      <c r="M293" s="4"/>
      <c r="N293" s="4"/>
      <c r="O293" s="4"/>
      <c r="P293" s="4"/>
      <c r="Q293" s="4"/>
    </row>
    <row r="294" spans="1:17" ht="16.5" customHeight="1">
      <c r="A294" s="4"/>
      <c r="B294" s="4"/>
      <c r="C294" s="4"/>
      <c r="D294" s="4"/>
      <c r="E294" s="4"/>
      <c r="F294" s="4"/>
      <c r="G294" s="4"/>
      <c r="H294" s="4"/>
      <c r="I294" s="4"/>
      <c r="J294" s="4"/>
      <c r="K294" s="4"/>
      <c r="L294" s="4"/>
      <c r="M294" s="4"/>
      <c r="N294" s="4"/>
      <c r="O294" s="4"/>
      <c r="P294" s="4"/>
      <c r="Q294" s="4"/>
    </row>
    <row r="295" spans="1:17" ht="16.5" customHeight="1">
      <c r="A295" s="4"/>
      <c r="B295" s="4"/>
      <c r="C295" s="4"/>
      <c r="D295" s="4"/>
      <c r="E295" s="4"/>
      <c r="F295" s="4"/>
      <c r="G295" s="4"/>
      <c r="H295" s="4"/>
      <c r="I295" s="4"/>
      <c r="J295" s="4"/>
      <c r="K295" s="4"/>
      <c r="L295" s="4"/>
      <c r="M295" s="4"/>
      <c r="N295" s="4"/>
      <c r="O295" s="4"/>
      <c r="P295" s="4"/>
      <c r="Q295" s="4"/>
    </row>
    <row r="296" spans="1:17" ht="16.5" customHeight="1">
      <c r="A296" s="4"/>
      <c r="B296" s="4"/>
      <c r="C296" s="4"/>
      <c r="D296" s="4"/>
      <c r="E296" s="4"/>
      <c r="F296" s="4"/>
      <c r="G296" s="4"/>
      <c r="H296" s="4"/>
      <c r="I296" s="4"/>
      <c r="J296" s="4"/>
      <c r="K296" s="4"/>
      <c r="L296" s="4"/>
      <c r="M296" s="4"/>
      <c r="N296" s="4"/>
      <c r="O296" s="4"/>
      <c r="P296" s="4"/>
      <c r="Q296" s="4"/>
    </row>
    <row r="297" spans="1:17" ht="16.5" customHeight="1">
      <c r="A297" s="4"/>
      <c r="B297" s="4"/>
      <c r="C297" s="4"/>
      <c r="D297" s="4"/>
      <c r="E297" s="4"/>
      <c r="F297" s="4"/>
      <c r="G297" s="4"/>
      <c r="H297" s="4"/>
      <c r="I297" s="4"/>
      <c r="J297" s="4"/>
      <c r="K297" s="4"/>
      <c r="L297" s="4"/>
      <c r="M297" s="4"/>
      <c r="N297" s="4"/>
      <c r="O297" s="4"/>
      <c r="P297" s="4"/>
      <c r="Q297" s="4"/>
    </row>
    <row r="298" spans="1:17" ht="16.5" customHeight="1">
      <c r="A298" s="4"/>
      <c r="B298" s="4"/>
      <c r="C298" s="4"/>
      <c r="D298" s="4"/>
      <c r="E298" s="4"/>
      <c r="F298" s="4"/>
      <c r="G298" s="4"/>
      <c r="H298" s="4"/>
      <c r="I298" s="4"/>
      <c r="J298" s="4"/>
      <c r="K298" s="4"/>
      <c r="L298" s="4"/>
      <c r="M298" s="4"/>
      <c r="N298" s="4"/>
      <c r="O298" s="4"/>
      <c r="P298" s="4"/>
      <c r="Q298" s="4"/>
    </row>
    <row r="299" spans="1:17" ht="16.5" customHeight="1">
      <c r="A299" s="4"/>
      <c r="B299" s="4"/>
      <c r="C299" s="4"/>
      <c r="D299" s="4"/>
      <c r="E299" s="4"/>
      <c r="F299" s="4"/>
      <c r="G299" s="4"/>
      <c r="H299" s="4"/>
      <c r="I299" s="4"/>
      <c r="J299" s="4"/>
      <c r="K299" s="4"/>
      <c r="L299" s="4"/>
      <c r="M299" s="4"/>
      <c r="N299" s="4"/>
      <c r="O299" s="4"/>
      <c r="P299" s="4"/>
      <c r="Q299" s="4"/>
    </row>
    <row r="300" spans="1:17" ht="16.5" customHeight="1">
      <c r="A300" s="4"/>
      <c r="B300" s="4"/>
      <c r="C300" s="4"/>
      <c r="D300" s="4"/>
      <c r="E300" s="4"/>
      <c r="F300" s="4"/>
      <c r="G300" s="4"/>
      <c r="H300" s="4"/>
      <c r="I300" s="4"/>
      <c r="J300" s="4"/>
      <c r="K300" s="4"/>
      <c r="L300" s="4"/>
      <c r="M300" s="4"/>
      <c r="N300" s="4"/>
      <c r="O300" s="4"/>
      <c r="P300" s="4"/>
      <c r="Q300" s="4"/>
    </row>
    <row r="301" spans="1:17" ht="16.5" customHeight="1">
      <c r="A301" s="4"/>
      <c r="B301" s="4"/>
      <c r="C301" s="4"/>
      <c r="D301" s="4"/>
      <c r="E301" s="4"/>
      <c r="F301" s="4"/>
      <c r="G301" s="4"/>
      <c r="H301" s="4"/>
      <c r="I301" s="4"/>
      <c r="J301" s="4"/>
      <c r="K301" s="4"/>
      <c r="L301" s="4"/>
      <c r="M301" s="4"/>
      <c r="N301" s="4"/>
      <c r="O301" s="4"/>
      <c r="P301" s="4"/>
      <c r="Q301" s="4"/>
    </row>
    <row r="302" spans="1:17" ht="16.5" customHeight="1">
      <c r="A302" s="4"/>
      <c r="B302" s="4"/>
      <c r="C302" s="4"/>
      <c r="D302" s="4"/>
      <c r="E302" s="4"/>
      <c r="F302" s="4"/>
      <c r="G302" s="4"/>
      <c r="H302" s="4"/>
      <c r="I302" s="4"/>
      <c r="J302" s="4"/>
      <c r="K302" s="4"/>
      <c r="L302" s="4"/>
      <c r="M302" s="4"/>
      <c r="N302" s="4"/>
      <c r="O302" s="4"/>
      <c r="P302" s="4"/>
      <c r="Q302" s="4"/>
    </row>
    <row r="303" spans="1:17" ht="16.5" customHeight="1">
      <c r="A303" s="4"/>
      <c r="B303" s="4"/>
      <c r="C303" s="4"/>
      <c r="D303" s="4"/>
      <c r="E303" s="4"/>
      <c r="F303" s="4"/>
      <c r="G303" s="4"/>
      <c r="H303" s="4"/>
      <c r="I303" s="4"/>
      <c r="J303" s="4"/>
      <c r="K303" s="4"/>
      <c r="L303" s="4"/>
      <c r="M303" s="4"/>
      <c r="N303" s="4"/>
      <c r="O303" s="4"/>
      <c r="P303" s="4"/>
      <c r="Q303" s="4"/>
    </row>
    <row r="304" spans="1:17" ht="16.5" customHeight="1">
      <c r="A304" s="4"/>
      <c r="B304" s="4"/>
      <c r="C304" s="4"/>
      <c r="D304" s="4"/>
      <c r="E304" s="4"/>
      <c r="F304" s="4"/>
      <c r="G304" s="4"/>
      <c r="H304" s="4"/>
      <c r="I304" s="4"/>
      <c r="J304" s="4"/>
      <c r="K304" s="4"/>
      <c r="L304" s="4"/>
      <c r="M304" s="4"/>
      <c r="N304" s="4"/>
      <c r="O304" s="4"/>
      <c r="P304" s="4"/>
      <c r="Q304" s="4"/>
    </row>
    <row r="305" spans="1:17" ht="16.5" customHeight="1">
      <c r="A305" s="4"/>
      <c r="B305" s="4"/>
      <c r="C305" s="4"/>
      <c r="D305" s="4"/>
      <c r="E305" s="4"/>
      <c r="F305" s="4"/>
      <c r="G305" s="4"/>
      <c r="H305" s="4"/>
      <c r="I305" s="4"/>
      <c r="J305" s="4"/>
      <c r="K305" s="4"/>
      <c r="L305" s="4"/>
      <c r="M305" s="4"/>
      <c r="N305" s="4"/>
      <c r="O305" s="4"/>
      <c r="P305" s="4"/>
      <c r="Q305" s="4"/>
    </row>
    <row r="306" spans="1:17" ht="16.5" customHeight="1">
      <c r="A306" s="4"/>
      <c r="B306" s="4"/>
      <c r="C306" s="4"/>
      <c r="D306" s="4"/>
      <c r="E306" s="4"/>
      <c r="F306" s="4"/>
      <c r="G306" s="4"/>
      <c r="H306" s="4"/>
      <c r="I306" s="4"/>
      <c r="J306" s="4"/>
      <c r="K306" s="4"/>
      <c r="L306" s="4"/>
      <c r="M306" s="4"/>
      <c r="N306" s="4"/>
      <c r="O306" s="4"/>
      <c r="P306" s="4"/>
      <c r="Q306" s="4"/>
    </row>
    <row r="307" spans="1:17" ht="16.5" customHeight="1">
      <c r="A307" s="4"/>
      <c r="B307" s="4"/>
      <c r="C307" s="4"/>
      <c r="D307" s="4"/>
      <c r="E307" s="4"/>
      <c r="F307" s="4"/>
      <c r="G307" s="4"/>
      <c r="H307" s="4"/>
      <c r="I307" s="4"/>
      <c r="J307" s="4"/>
      <c r="K307" s="4"/>
      <c r="L307" s="4"/>
      <c r="M307" s="4"/>
      <c r="N307" s="4"/>
      <c r="O307" s="4"/>
      <c r="P307" s="4"/>
      <c r="Q307" s="4"/>
    </row>
    <row r="308" spans="1:17" ht="16.5" customHeight="1">
      <c r="A308" s="4"/>
      <c r="B308" s="4"/>
      <c r="C308" s="4"/>
      <c r="D308" s="4"/>
      <c r="E308" s="4"/>
      <c r="F308" s="4"/>
      <c r="G308" s="4"/>
      <c r="H308" s="4"/>
      <c r="I308" s="4"/>
      <c r="J308" s="4"/>
      <c r="K308" s="4"/>
      <c r="L308" s="4"/>
      <c r="M308" s="4"/>
      <c r="N308" s="4"/>
      <c r="O308" s="4"/>
      <c r="P308" s="4"/>
      <c r="Q308" s="4"/>
    </row>
    <row r="309" spans="1:17" ht="16.5" customHeight="1">
      <c r="A309" s="4"/>
      <c r="B309" s="4"/>
      <c r="C309" s="4"/>
      <c r="D309" s="4"/>
      <c r="E309" s="4"/>
      <c r="F309" s="4"/>
      <c r="G309" s="4"/>
      <c r="H309" s="4"/>
      <c r="I309" s="4"/>
      <c r="J309" s="4"/>
      <c r="K309" s="4"/>
      <c r="L309" s="4"/>
      <c r="M309" s="4"/>
      <c r="N309" s="4"/>
      <c r="O309" s="4"/>
      <c r="P309" s="4"/>
      <c r="Q309" s="4"/>
    </row>
    <row r="310" spans="1:17" ht="16.5" customHeight="1">
      <c r="A310" s="4"/>
      <c r="B310" s="4"/>
      <c r="C310" s="4"/>
      <c r="D310" s="4"/>
      <c r="E310" s="4"/>
      <c r="F310" s="4"/>
      <c r="G310" s="4"/>
      <c r="H310" s="4"/>
      <c r="I310" s="4"/>
      <c r="J310" s="4"/>
      <c r="K310" s="4"/>
      <c r="L310" s="4"/>
      <c r="M310" s="4"/>
      <c r="N310" s="4"/>
      <c r="O310" s="4"/>
      <c r="P310" s="4"/>
      <c r="Q310" s="4"/>
    </row>
    <row r="311" spans="1:17" ht="16.5" customHeight="1">
      <c r="A311" s="4"/>
      <c r="B311" s="4"/>
      <c r="C311" s="4"/>
      <c r="D311" s="4"/>
      <c r="E311" s="4"/>
      <c r="F311" s="4"/>
      <c r="G311" s="4"/>
      <c r="H311" s="4"/>
      <c r="I311" s="4"/>
      <c r="J311" s="4"/>
      <c r="K311" s="4"/>
      <c r="L311" s="4"/>
      <c r="M311" s="4"/>
      <c r="N311" s="4"/>
      <c r="O311" s="4"/>
      <c r="P311" s="4"/>
      <c r="Q311" s="4"/>
    </row>
    <row r="312" spans="1:17" ht="16.5" customHeight="1">
      <c r="A312" s="4"/>
      <c r="B312" s="4"/>
      <c r="C312" s="4"/>
      <c r="D312" s="4"/>
      <c r="E312" s="4"/>
      <c r="F312" s="4"/>
      <c r="G312" s="4"/>
      <c r="H312" s="4"/>
      <c r="I312" s="4"/>
      <c r="J312" s="4"/>
      <c r="K312" s="4"/>
      <c r="L312" s="4"/>
      <c r="M312" s="4"/>
      <c r="N312" s="4"/>
      <c r="O312" s="4"/>
      <c r="P312" s="4"/>
      <c r="Q312" s="4"/>
    </row>
    <row r="313" spans="1:17" ht="16.5" customHeight="1">
      <c r="A313" s="4"/>
      <c r="B313" s="4"/>
      <c r="C313" s="4"/>
      <c r="D313" s="4"/>
      <c r="E313" s="4"/>
      <c r="F313" s="4"/>
      <c r="G313" s="4"/>
      <c r="H313" s="4"/>
      <c r="I313" s="4"/>
      <c r="J313" s="4"/>
      <c r="K313" s="4"/>
      <c r="L313" s="4"/>
      <c r="M313" s="4"/>
      <c r="N313" s="4"/>
      <c r="O313" s="4"/>
      <c r="P313" s="4"/>
      <c r="Q313" s="4"/>
    </row>
    <row r="314" spans="1:17" ht="16.5" customHeight="1">
      <c r="A314" s="4"/>
      <c r="B314" s="4"/>
      <c r="C314" s="4"/>
      <c r="D314" s="4"/>
      <c r="E314" s="4"/>
      <c r="F314" s="4"/>
      <c r="G314" s="4"/>
      <c r="H314" s="4"/>
      <c r="I314" s="4"/>
      <c r="J314" s="4"/>
      <c r="K314" s="4"/>
      <c r="L314" s="4"/>
      <c r="M314" s="4"/>
      <c r="N314" s="4"/>
      <c r="O314" s="4"/>
      <c r="P314" s="4"/>
      <c r="Q314" s="4"/>
    </row>
    <row r="315" spans="1:17" ht="16.5" customHeight="1">
      <c r="A315" s="4"/>
      <c r="B315" s="4"/>
      <c r="C315" s="4"/>
      <c r="D315" s="4"/>
      <c r="E315" s="4"/>
      <c r="F315" s="4"/>
      <c r="G315" s="4"/>
      <c r="H315" s="4"/>
      <c r="I315" s="4"/>
      <c r="J315" s="4"/>
      <c r="K315" s="4"/>
      <c r="L315" s="4"/>
      <c r="M315" s="4"/>
      <c r="N315" s="4"/>
      <c r="O315" s="4"/>
      <c r="P315" s="4"/>
      <c r="Q315" s="4"/>
    </row>
    <row r="316" spans="1:17" ht="16.5" customHeight="1">
      <c r="A316" s="4"/>
      <c r="B316" s="4"/>
      <c r="C316" s="4"/>
      <c r="D316" s="4"/>
      <c r="E316" s="4"/>
      <c r="F316" s="4"/>
      <c r="G316" s="4"/>
      <c r="H316" s="4"/>
      <c r="I316" s="4"/>
      <c r="J316" s="4"/>
      <c r="K316" s="4"/>
      <c r="L316" s="4"/>
      <c r="M316" s="4"/>
      <c r="N316" s="4"/>
      <c r="O316" s="4"/>
      <c r="P316" s="4"/>
      <c r="Q316" s="4"/>
    </row>
    <row r="317" spans="1:17" ht="16.5" customHeight="1">
      <c r="A317" s="4"/>
      <c r="B317" s="4"/>
      <c r="C317" s="4"/>
      <c r="D317" s="4"/>
      <c r="E317" s="4"/>
      <c r="F317" s="4"/>
      <c r="G317" s="4"/>
      <c r="H317" s="4"/>
      <c r="I317" s="4"/>
      <c r="J317" s="4"/>
      <c r="K317" s="4"/>
      <c r="L317" s="4"/>
      <c r="M317" s="4"/>
      <c r="N317" s="4"/>
      <c r="O317" s="4"/>
      <c r="P317" s="4"/>
      <c r="Q317" s="4"/>
    </row>
    <row r="318" spans="1:17" ht="16.5" customHeight="1">
      <c r="A318" s="4"/>
      <c r="B318" s="4"/>
      <c r="C318" s="4"/>
      <c r="D318" s="4"/>
      <c r="E318" s="4"/>
      <c r="F318" s="4"/>
      <c r="G318" s="4"/>
      <c r="H318" s="4"/>
      <c r="I318" s="4"/>
      <c r="J318" s="4"/>
      <c r="K318" s="4"/>
      <c r="L318" s="4"/>
      <c r="M318" s="4"/>
      <c r="N318" s="4"/>
      <c r="O318" s="4"/>
      <c r="P318" s="4"/>
      <c r="Q318" s="4"/>
    </row>
    <row r="319" spans="1:17" ht="16.5" customHeight="1">
      <c r="A319" s="4"/>
      <c r="B319" s="4"/>
      <c r="C319" s="4"/>
      <c r="D319" s="4"/>
      <c r="E319" s="4"/>
      <c r="F319" s="4"/>
      <c r="G319" s="4"/>
      <c r="H319" s="4"/>
      <c r="I319" s="4"/>
      <c r="J319" s="4"/>
      <c r="K319" s="4"/>
      <c r="L319" s="4"/>
      <c r="M319" s="4"/>
      <c r="N319" s="4"/>
      <c r="O319" s="4"/>
      <c r="P319" s="4"/>
      <c r="Q319" s="4"/>
    </row>
    <row r="320" spans="1:17" ht="16.5" customHeight="1">
      <c r="A320" s="4"/>
      <c r="B320" s="4"/>
      <c r="C320" s="4"/>
      <c r="D320" s="4"/>
      <c r="E320" s="4"/>
      <c r="F320" s="4"/>
      <c r="G320" s="4"/>
      <c r="H320" s="4"/>
      <c r="I320" s="4"/>
      <c r="J320" s="4"/>
      <c r="K320" s="4"/>
      <c r="L320" s="4"/>
      <c r="M320" s="4"/>
      <c r="N320" s="4"/>
      <c r="O320" s="4"/>
      <c r="P320" s="4"/>
      <c r="Q320" s="4"/>
    </row>
    <row r="321" spans="1:17" ht="16.5" customHeight="1">
      <c r="A321" s="4"/>
      <c r="B321" s="4"/>
      <c r="C321" s="4"/>
      <c r="D321" s="4"/>
      <c r="E321" s="4"/>
      <c r="F321" s="4"/>
      <c r="G321" s="4"/>
      <c r="H321" s="4"/>
      <c r="I321" s="4"/>
      <c r="J321" s="4"/>
      <c r="K321" s="4"/>
      <c r="L321" s="4"/>
      <c r="M321" s="4"/>
      <c r="N321" s="4"/>
      <c r="O321" s="4"/>
      <c r="P321" s="4"/>
      <c r="Q321" s="4"/>
    </row>
    <row r="322" spans="1:17" ht="16.5" customHeight="1">
      <c r="A322" s="4"/>
      <c r="B322" s="4"/>
      <c r="C322" s="4"/>
      <c r="D322" s="4"/>
      <c r="E322" s="4"/>
      <c r="F322" s="4"/>
      <c r="G322" s="4"/>
      <c r="H322" s="4"/>
      <c r="I322" s="4"/>
      <c r="J322" s="4"/>
      <c r="K322" s="4"/>
      <c r="L322" s="4"/>
      <c r="M322" s="4"/>
      <c r="N322" s="4"/>
      <c r="O322" s="4"/>
      <c r="P322" s="4"/>
      <c r="Q322" s="4"/>
    </row>
    <row r="323" spans="1:17" ht="16.5" customHeight="1">
      <c r="A323" s="4"/>
      <c r="B323" s="4"/>
      <c r="C323" s="4"/>
      <c r="D323" s="4"/>
      <c r="E323" s="4"/>
      <c r="F323" s="4"/>
      <c r="G323" s="4"/>
      <c r="H323" s="4"/>
      <c r="I323" s="4"/>
      <c r="J323" s="4"/>
      <c r="K323" s="4"/>
      <c r="L323" s="4"/>
      <c r="M323" s="4"/>
      <c r="N323" s="4"/>
      <c r="O323" s="4"/>
      <c r="P323" s="4"/>
      <c r="Q323" s="4"/>
    </row>
    <row r="324" spans="1:17" ht="16.5" customHeight="1">
      <c r="A324" s="4"/>
      <c r="B324" s="4"/>
      <c r="C324" s="4"/>
      <c r="D324" s="4"/>
      <c r="E324" s="4"/>
      <c r="F324" s="4"/>
      <c r="G324" s="4"/>
      <c r="H324" s="4"/>
      <c r="I324" s="4"/>
      <c r="J324" s="4"/>
      <c r="K324" s="4"/>
      <c r="L324" s="4"/>
      <c r="M324" s="4"/>
      <c r="N324" s="4"/>
      <c r="O324" s="4"/>
      <c r="P324" s="4"/>
      <c r="Q324" s="4"/>
    </row>
    <row r="325" spans="1:17" ht="16.5" customHeight="1">
      <c r="A325" s="4"/>
      <c r="B325" s="4"/>
      <c r="C325" s="4"/>
      <c r="D325" s="4"/>
      <c r="E325" s="4"/>
      <c r="F325" s="4"/>
      <c r="G325" s="4"/>
      <c r="H325" s="4"/>
      <c r="I325" s="4"/>
      <c r="J325" s="4"/>
      <c r="K325" s="4"/>
      <c r="L325" s="4"/>
      <c r="M325" s="4"/>
      <c r="N325" s="4"/>
      <c r="O325" s="4"/>
      <c r="P325" s="4"/>
      <c r="Q325" s="4"/>
    </row>
    <row r="326" spans="1:17" ht="16.5" customHeight="1">
      <c r="A326" s="4"/>
      <c r="B326" s="4"/>
      <c r="C326" s="4"/>
      <c r="D326" s="4"/>
      <c r="E326" s="4"/>
      <c r="F326" s="4"/>
      <c r="G326" s="4"/>
      <c r="H326" s="4"/>
      <c r="I326" s="4"/>
      <c r="J326" s="4"/>
      <c r="K326" s="4"/>
      <c r="L326" s="4"/>
      <c r="M326" s="4"/>
      <c r="N326" s="4"/>
      <c r="O326" s="4"/>
      <c r="P326" s="4"/>
      <c r="Q326" s="4"/>
    </row>
    <row r="327" spans="1:17" ht="16.5" customHeight="1">
      <c r="A327" s="4"/>
      <c r="B327" s="4"/>
      <c r="C327" s="4"/>
      <c r="D327" s="4"/>
      <c r="E327" s="4"/>
      <c r="F327" s="4"/>
      <c r="G327" s="4"/>
      <c r="H327" s="4"/>
      <c r="I327" s="4"/>
      <c r="J327" s="4"/>
      <c r="K327" s="4"/>
      <c r="L327" s="4"/>
      <c r="M327" s="4"/>
      <c r="N327" s="4"/>
      <c r="O327" s="4"/>
      <c r="P327" s="4"/>
      <c r="Q327" s="4"/>
    </row>
    <row r="328" spans="1:17" ht="16.5" customHeight="1">
      <c r="A328" s="4"/>
      <c r="B328" s="4"/>
      <c r="C328" s="4"/>
      <c r="D328" s="4"/>
      <c r="E328" s="4"/>
      <c r="F328" s="4"/>
      <c r="G328" s="4"/>
      <c r="H328" s="4"/>
      <c r="I328" s="4"/>
      <c r="J328" s="4"/>
      <c r="K328" s="4"/>
      <c r="L328" s="4"/>
      <c r="M328" s="4"/>
      <c r="N328" s="4"/>
      <c r="O328" s="4"/>
      <c r="P328" s="4"/>
      <c r="Q328" s="4"/>
    </row>
    <row r="329" spans="1:17" ht="16.5" customHeight="1">
      <c r="A329" s="4"/>
      <c r="B329" s="4"/>
      <c r="C329" s="4"/>
      <c r="D329" s="4"/>
      <c r="E329" s="4"/>
      <c r="F329" s="4"/>
      <c r="G329" s="4"/>
      <c r="H329" s="4"/>
      <c r="I329" s="4"/>
      <c r="J329" s="4"/>
      <c r="K329" s="4"/>
      <c r="L329" s="4"/>
      <c r="M329" s="4"/>
      <c r="N329" s="4"/>
      <c r="O329" s="4"/>
      <c r="P329" s="4"/>
      <c r="Q329" s="4"/>
    </row>
    <row r="330" spans="1:17" ht="16.5" customHeight="1">
      <c r="A330" s="4"/>
      <c r="B330" s="4"/>
      <c r="C330" s="4"/>
      <c r="D330" s="4"/>
      <c r="E330" s="4"/>
      <c r="F330" s="4"/>
      <c r="G330" s="4"/>
      <c r="H330" s="4"/>
      <c r="I330" s="4"/>
      <c r="J330" s="4"/>
      <c r="K330" s="4"/>
      <c r="L330" s="4"/>
      <c r="M330" s="4"/>
      <c r="N330" s="4"/>
      <c r="O330" s="4"/>
      <c r="P330" s="4"/>
      <c r="Q330" s="4"/>
    </row>
    <row r="331" spans="1:17" ht="16.5" customHeight="1">
      <c r="A331" s="4"/>
      <c r="B331" s="4"/>
      <c r="C331" s="4"/>
      <c r="D331" s="4"/>
      <c r="E331" s="4"/>
      <c r="F331" s="4"/>
      <c r="G331" s="4"/>
      <c r="H331" s="4"/>
      <c r="I331" s="4"/>
      <c r="J331" s="4"/>
      <c r="K331" s="4"/>
      <c r="L331" s="4"/>
      <c r="M331" s="4"/>
      <c r="N331" s="4"/>
      <c r="O331" s="4"/>
      <c r="P331" s="4"/>
      <c r="Q331" s="4"/>
    </row>
    <row r="332" spans="1:17" ht="16.5" customHeight="1">
      <c r="A332" s="4"/>
      <c r="B332" s="4"/>
      <c r="C332" s="4"/>
      <c r="D332" s="4"/>
      <c r="E332" s="4"/>
      <c r="F332" s="4"/>
      <c r="G332" s="4"/>
      <c r="H332" s="4"/>
      <c r="I332" s="4"/>
      <c r="J332" s="4"/>
      <c r="K332" s="4"/>
      <c r="L332" s="4"/>
      <c r="M332" s="4"/>
      <c r="N332" s="4"/>
      <c r="O332" s="4"/>
      <c r="P332" s="4"/>
      <c r="Q332" s="4"/>
    </row>
    <row r="333" spans="1:17" ht="16.5" customHeight="1">
      <c r="A333" s="4"/>
      <c r="B333" s="4"/>
      <c r="C333" s="4"/>
      <c r="D333" s="4"/>
      <c r="E333" s="4"/>
      <c r="F333" s="4"/>
      <c r="G333" s="4"/>
      <c r="H333" s="4"/>
      <c r="I333" s="4"/>
      <c r="J333" s="4"/>
      <c r="K333" s="4"/>
      <c r="L333" s="4"/>
      <c r="M333" s="4"/>
      <c r="N333" s="4"/>
      <c r="O333" s="4"/>
      <c r="P333" s="4"/>
      <c r="Q333" s="4"/>
    </row>
    <row r="334" spans="1:17" ht="16.5" customHeight="1">
      <c r="A334" s="4"/>
      <c r="B334" s="4"/>
      <c r="C334" s="4"/>
      <c r="D334" s="4"/>
      <c r="E334" s="4"/>
      <c r="F334" s="4"/>
      <c r="G334" s="4"/>
      <c r="H334" s="4"/>
      <c r="I334" s="4"/>
      <c r="J334" s="4"/>
      <c r="K334" s="4"/>
      <c r="L334" s="4"/>
      <c r="M334" s="4"/>
      <c r="N334" s="4"/>
      <c r="O334" s="4"/>
      <c r="P334" s="4"/>
      <c r="Q334" s="4"/>
    </row>
    <row r="335" spans="1:17" ht="16.5" customHeight="1">
      <c r="A335" s="4"/>
      <c r="B335" s="4"/>
      <c r="C335" s="4"/>
      <c r="D335" s="4"/>
      <c r="E335" s="4"/>
      <c r="F335" s="4"/>
      <c r="G335" s="4"/>
      <c r="H335" s="4"/>
      <c r="I335" s="4"/>
      <c r="J335" s="4"/>
      <c r="K335" s="4"/>
      <c r="L335" s="4"/>
      <c r="M335" s="4"/>
      <c r="N335" s="4"/>
      <c r="O335" s="4"/>
      <c r="P335" s="4"/>
      <c r="Q335" s="4"/>
    </row>
    <row r="336" spans="1:17" ht="16.5" customHeight="1">
      <c r="A336" s="4"/>
      <c r="B336" s="4"/>
      <c r="C336" s="4"/>
      <c r="D336" s="4"/>
      <c r="E336" s="4"/>
      <c r="F336" s="4"/>
      <c r="G336" s="4"/>
      <c r="H336" s="4"/>
      <c r="I336" s="4"/>
      <c r="J336" s="4"/>
      <c r="K336" s="4"/>
      <c r="L336" s="4"/>
      <c r="M336" s="4"/>
      <c r="N336" s="4"/>
      <c r="O336" s="4"/>
      <c r="P336" s="4"/>
      <c r="Q336" s="4"/>
    </row>
    <row r="337" spans="1:17" ht="16.5" customHeight="1">
      <c r="A337" s="4"/>
      <c r="B337" s="4"/>
      <c r="C337" s="4"/>
      <c r="D337" s="4"/>
      <c r="E337" s="4"/>
      <c r="F337" s="4"/>
      <c r="G337" s="4"/>
      <c r="H337" s="4"/>
      <c r="I337" s="4"/>
      <c r="J337" s="4"/>
      <c r="K337" s="4"/>
      <c r="L337" s="4"/>
      <c r="M337" s="4"/>
      <c r="N337" s="4"/>
      <c r="O337" s="4"/>
      <c r="P337" s="4"/>
      <c r="Q337" s="4"/>
    </row>
    <row r="338" spans="1:17" ht="16.5" customHeight="1">
      <c r="A338" s="4"/>
      <c r="B338" s="4"/>
      <c r="C338" s="4"/>
      <c r="D338" s="4"/>
      <c r="E338" s="4"/>
      <c r="F338" s="4"/>
      <c r="G338" s="4"/>
      <c r="H338" s="4"/>
      <c r="I338" s="4"/>
      <c r="J338" s="4"/>
      <c r="K338" s="4"/>
      <c r="L338" s="4"/>
      <c r="M338" s="4"/>
      <c r="N338" s="4"/>
      <c r="O338" s="4"/>
      <c r="P338" s="4"/>
      <c r="Q338" s="4"/>
    </row>
    <row r="339" spans="1:17" ht="16.5" customHeight="1">
      <c r="A339" s="4"/>
      <c r="B339" s="4"/>
      <c r="C339" s="4"/>
      <c r="D339" s="4"/>
      <c r="E339" s="4"/>
      <c r="F339" s="4"/>
      <c r="G339" s="4"/>
      <c r="H339" s="4"/>
      <c r="I339" s="4"/>
      <c r="J339" s="4"/>
      <c r="K339" s="4"/>
      <c r="L339" s="4"/>
      <c r="M339" s="4"/>
      <c r="N339" s="4"/>
      <c r="O339" s="4"/>
      <c r="P339" s="4"/>
      <c r="Q339" s="4"/>
    </row>
    <row r="340" spans="1:17" ht="16.5" customHeight="1">
      <c r="A340" s="4"/>
      <c r="B340" s="4"/>
      <c r="C340" s="4"/>
      <c r="D340" s="4"/>
      <c r="E340" s="4"/>
      <c r="F340" s="4"/>
      <c r="G340" s="4"/>
      <c r="H340" s="4"/>
      <c r="I340" s="4"/>
      <c r="J340" s="4"/>
      <c r="K340" s="4"/>
      <c r="L340" s="4"/>
      <c r="M340" s="4"/>
      <c r="N340" s="4"/>
      <c r="O340" s="4"/>
      <c r="P340" s="4"/>
      <c r="Q340" s="4"/>
    </row>
    <row r="341" spans="1:17" ht="16.5" customHeight="1">
      <c r="A341" s="4"/>
      <c r="B341" s="4"/>
      <c r="C341" s="4"/>
      <c r="D341" s="4"/>
      <c r="E341" s="4"/>
      <c r="F341" s="4"/>
      <c r="G341" s="4"/>
      <c r="H341" s="4"/>
      <c r="I341" s="4"/>
      <c r="J341" s="4"/>
      <c r="K341" s="4"/>
      <c r="L341" s="4"/>
      <c r="M341" s="4"/>
      <c r="N341" s="4"/>
      <c r="O341" s="4"/>
      <c r="P341" s="4"/>
      <c r="Q341" s="4"/>
    </row>
    <row r="342" spans="1:17" ht="16.5" customHeight="1">
      <c r="A342" s="4"/>
      <c r="B342" s="4"/>
      <c r="C342" s="4"/>
      <c r="D342" s="4"/>
      <c r="E342" s="4"/>
      <c r="F342" s="4"/>
      <c r="G342" s="4"/>
      <c r="H342" s="4"/>
      <c r="I342" s="4"/>
      <c r="J342" s="4"/>
      <c r="K342" s="4"/>
      <c r="L342" s="4"/>
      <c r="M342" s="4"/>
      <c r="N342" s="4"/>
      <c r="O342" s="4"/>
      <c r="P342" s="4"/>
      <c r="Q342" s="4"/>
    </row>
    <row r="343" spans="1:17" ht="16.5" customHeight="1">
      <c r="A343" s="4"/>
      <c r="B343" s="4"/>
      <c r="C343" s="4"/>
      <c r="D343" s="4"/>
      <c r="E343" s="4"/>
      <c r="F343" s="4"/>
      <c r="G343" s="4"/>
      <c r="H343" s="4"/>
      <c r="I343" s="4"/>
      <c r="J343" s="4"/>
      <c r="K343" s="4"/>
      <c r="L343" s="4"/>
      <c r="M343" s="4"/>
      <c r="N343" s="4"/>
      <c r="O343" s="4"/>
      <c r="P343" s="4"/>
      <c r="Q343" s="4"/>
    </row>
    <row r="344" spans="1:17" ht="16.5" customHeight="1">
      <c r="A344" s="4"/>
      <c r="B344" s="4"/>
      <c r="C344" s="4"/>
      <c r="D344" s="4"/>
      <c r="E344" s="4"/>
      <c r="F344" s="4"/>
      <c r="G344" s="4"/>
      <c r="H344" s="4"/>
      <c r="I344" s="4"/>
      <c r="J344" s="4"/>
      <c r="K344" s="4"/>
      <c r="L344" s="4"/>
      <c r="M344" s="4"/>
      <c r="N344" s="4"/>
      <c r="O344" s="4"/>
      <c r="P344" s="4"/>
      <c r="Q344" s="4"/>
    </row>
    <row r="345" spans="1:17" ht="16.5" customHeight="1">
      <c r="A345" s="4"/>
      <c r="B345" s="4"/>
      <c r="C345" s="4"/>
      <c r="D345" s="4"/>
      <c r="E345" s="4"/>
      <c r="F345" s="4"/>
      <c r="G345" s="4"/>
      <c r="H345" s="4"/>
      <c r="I345" s="4"/>
      <c r="J345" s="4"/>
      <c r="K345" s="4"/>
      <c r="L345" s="4"/>
      <c r="M345" s="4"/>
      <c r="N345" s="4"/>
      <c r="O345" s="4"/>
      <c r="P345" s="4"/>
      <c r="Q345" s="4"/>
    </row>
    <row r="346" spans="1:17" ht="16.5" customHeight="1">
      <c r="A346" s="4"/>
      <c r="B346" s="4"/>
      <c r="C346" s="4"/>
      <c r="D346" s="4"/>
      <c r="E346" s="4"/>
      <c r="F346" s="4"/>
      <c r="G346" s="4"/>
      <c r="H346" s="4"/>
      <c r="I346" s="4"/>
      <c r="J346" s="4"/>
      <c r="K346" s="4"/>
      <c r="L346" s="4"/>
      <c r="M346" s="4"/>
      <c r="N346" s="4"/>
      <c r="O346" s="4"/>
      <c r="P346" s="4"/>
      <c r="Q346" s="4"/>
    </row>
    <row r="347" spans="1:17" ht="16.5" customHeight="1">
      <c r="A347" s="4"/>
      <c r="B347" s="4"/>
      <c r="C347" s="4"/>
      <c r="D347" s="4"/>
      <c r="E347" s="4"/>
      <c r="F347" s="4"/>
      <c r="G347" s="4"/>
      <c r="H347" s="4"/>
      <c r="I347" s="4"/>
      <c r="J347" s="4"/>
      <c r="K347" s="4"/>
      <c r="L347" s="4"/>
      <c r="M347" s="4"/>
      <c r="N347" s="4"/>
      <c r="O347" s="4"/>
      <c r="P347" s="4"/>
      <c r="Q347" s="4"/>
    </row>
    <row r="348" spans="1:17" ht="16.5" customHeight="1">
      <c r="A348" s="4"/>
      <c r="B348" s="4"/>
      <c r="C348" s="4"/>
      <c r="D348" s="4"/>
      <c r="E348" s="4"/>
      <c r="F348" s="4"/>
      <c r="G348" s="4"/>
      <c r="H348" s="4"/>
      <c r="I348" s="4"/>
      <c r="J348" s="4"/>
      <c r="K348" s="4"/>
      <c r="L348" s="4"/>
      <c r="M348" s="4"/>
      <c r="N348" s="4"/>
      <c r="O348" s="4"/>
      <c r="P348" s="4"/>
      <c r="Q348" s="4"/>
    </row>
    <row r="349" spans="1:17" ht="16.5" customHeight="1">
      <c r="A349" s="4"/>
      <c r="B349" s="4"/>
      <c r="C349" s="4"/>
      <c r="D349" s="4"/>
      <c r="E349" s="4"/>
      <c r="F349" s="4"/>
      <c r="G349" s="4"/>
      <c r="H349" s="4"/>
      <c r="I349" s="4"/>
      <c r="J349" s="4"/>
      <c r="K349" s="4"/>
      <c r="L349" s="4"/>
      <c r="M349" s="4"/>
      <c r="N349" s="4"/>
      <c r="O349" s="4"/>
      <c r="P349" s="4"/>
      <c r="Q349" s="4"/>
    </row>
    <row r="350" spans="1:17" ht="16.5" customHeight="1">
      <c r="A350" s="4"/>
      <c r="B350" s="4"/>
      <c r="C350" s="4"/>
      <c r="D350" s="4"/>
      <c r="E350" s="4"/>
      <c r="F350" s="4"/>
      <c r="G350" s="4"/>
      <c r="H350" s="4"/>
      <c r="I350" s="4"/>
      <c r="J350" s="4"/>
      <c r="K350" s="4"/>
      <c r="L350" s="4"/>
      <c r="M350" s="4"/>
      <c r="N350" s="4"/>
      <c r="O350" s="4"/>
      <c r="P350" s="4"/>
      <c r="Q350" s="4"/>
    </row>
    <row r="351" spans="1:17" ht="16.5" customHeight="1">
      <c r="A351" s="4"/>
      <c r="B351" s="4"/>
      <c r="C351" s="4"/>
      <c r="D351" s="4"/>
      <c r="E351" s="4"/>
      <c r="F351" s="4"/>
      <c r="G351" s="4"/>
      <c r="H351" s="4"/>
      <c r="I351" s="4"/>
      <c r="J351" s="4"/>
      <c r="K351" s="4"/>
      <c r="L351" s="4"/>
      <c r="M351" s="4"/>
      <c r="N351" s="4"/>
      <c r="O351" s="4"/>
      <c r="P351" s="4"/>
      <c r="Q351" s="4"/>
    </row>
    <row r="352" spans="1:17" ht="16.5" customHeight="1">
      <c r="A352" s="4"/>
      <c r="B352" s="4"/>
      <c r="C352" s="4"/>
      <c r="D352" s="4"/>
      <c r="E352" s="4"/>
      <c r="F352" s="4"/>
      <c r="G352" s="4"/>
      <c r="H352" s="4"/>
      <c r="I352" s="4"/>
      <c r="J352" s="4"/>
      <c r="K352" s="4"/>
      <c r="L352" s="4"/>
      <c r="M352" s="4"/>
      <c r="N352" s="4"/>
      <c r="O352" s="4"/>
      <c r="P352" s="4"/>
      <c r="Q352" s="4"/>
    </row>
    <row r="353" spans="1:17" ht="16.5" customHeight="1">
      <c r="A353" s="4"/>
      <c r="B353" s="4"/>
      <c r="C353" s="4"/>
      <c r="D353" s="4"/>
      <c r="E353" s="4"/>
      <c r="F353" s="4"/>
      <c r="G353" s="4"/>
      <c r="H353" s="4"/>
      <c r="I353" s="4"/>
      <c r="J353" s="4"/>
      <c r="K353" s="4"/>
      <c r="L353" s="4"/>
      <c r="M353" s="4"/>
      <c r="N353" s="4"/>
      <c r="O353" s="4"/>
      <c r="P353" s="4"/>
      <c r="Q353" s="4"/>
    </row>
    <row r="354" spans="1:17" ht="16.5" customHeight="1">
      <c r="A354" s="4"/>
      <c r="B354" s="4"/>
      <c r="C354" s="4"/>
      <c r="D354" s="4"/>
      <c r="E354" s="4"/>
      <c r="F354" s="4"/>
      <c r="G354" s="4"/>
      <c r="H354" s="4"/>
      <c r="I354" s="4"/>
      <c r="J354" s="4"/>
      <c r="K354" s="4"/>
      <c r="L354" s="4"/>
      <c r="M354" s="4"/>
      <c r="N354" s="4"/>
      <c r="O354" s="4"/>
      <c r="P354" s="4"/>
      <c r="Q354" s="4"/>
    </row>
    <row r="355" spans="1:17" ht="16.5" customHeight="1">
      <c r="A355" s="4"/>
      <c r="B355" s="4"/>
      <c r="C355" s="4"/>
      <c r="D355" s="4"/>
      <c r="E355" s="4"/>
      <c r="F355" s="4"/>
      <c r="G355" s="4"/>
      <c r="H355" s="4"/>
      <c r="I355" s="4"/>
      <c r="J355" s="4"/>
      <c r="K355" s="4"/>
      <c r="L355" s="4"/>
      <c r="M355" s="4"/>
      <c r="N355" s="4"/>
      <c r="O355" s="4"/>
      <c r="P355" s="4"/>
      <c r="Q355" s="4"/>
    </row>
    <row r="356" spans="1:17" ht="16.5" customHeight="1">
      <c r="A356" s="4"/>
      <c r="B356" s="4"/>
      <c r="C356" s="4"/>
      <c r="D356" s="4"/>
      <c r="E356" s="4"/>
      <c r="F356" s="4"/>
      <c r="G356" s="4"/>
      <c r="H356" s="4"/>
      <c r="I356" s="4"/>
      <c r="J356" s="4"/>
      <c r="K356" s="4"/>
      <c r="L356" s="4"/>
      <c r="M356" s="4"/>
      <c r="N356" s="4"/>
      <c r="O356" s="4"/>
      <c r="P356" s="4"/>
      <c r="Q356" s="4"/>
    </row>
    <row r="357" spans="1:17" ht="16.5" customHeight="1">
      <c r="A357" s="4"/>
      <c r="B357" s="4"/>
      <c r="C357" s="4"/>
      <c r="D357" s="4"/>
      <c r="E357" s="4"/>
      <c r="F357" s="4"/>
      <c r="G357" s="4"/>
      <c r="H357" s="4"/>
      <c r="I357" s="4"/>
      <c r="J357" s="4"/>
      <c r="K357" s="4"/>
      <c r="L357" s="4"/>
      <c r="M357" s="4"/>
      <c r="N357" s="4"/>
      <c r="O357" s="4"/>
      <c r="P357" s="4"/>
      <c r="Q357" s="4"/>
    </row>
    <row r="358" spans="1:17" ht="16.5" customHeight="1">
      <c r="A358" s="4"/>
      <c r="B358" s="4"/>
      <c r="C358" s="4"/>
      <c r="D358" s="4"/>
      <c r="E358" s="4"/>
      <c r="F358" s="4"/>
      <c r="G358" s="4"/>
      <c r="H358" s="4"/>
      <c r="I358" s="4"/>
      <c r="J358" s="4"/>
      <c r="K358" s="4"/>
      <c r="L358" s="4"/>
      <c r="M358" s="4"/>
      <c r="N358" s="4"/>
      <c r="O358" s="4"/>
      <c r="P358" s="4"/>
      <c r="Q358" s="4"/>
    </row>
    <row r="359" spans="1:17" ht="16.5" customHeight="1">
      <c r="A359" s="4"/>
      <c r="B359" s="4"/>
      <c r="C359" s="4"/>
      <c r="D359" s="4"/>
      <c r="E359" s="4"/>
      <c r="F359" s="4"/>
      <c r="G359" s="4"/>
      <c r="H359" s="4"/>
      <c r="I359" s="4"/>
      <c r="J359" s="4"/>
      <c r="K359" s="4"/>
      <c r="L359" s="4"/>
      <c r="M359" s="4"/>
      <c r="N359" s="4"/>
      <c r="O359" s="4"/>
      <c r="P359" s="4"/>
      <c r="Q359" s="4"/>
    </row>
    <row r="360" spans="1:17" ht="16.5" customHeight="1">
      <c r="A360" s="4"/>
      <c r="B360" s="4"/>
      <c r="C360" s="4"/>
      <c r="D360" s="4"/>
      <c r="E360" s="4"/>
      <c r="F360" s="4"/>
      <c r="G360" s="4"/>
      <c r="H360" s="4"/>
      <c r="I360" s="4"/>
      <c r="J360" s="4"/>
      <c r="K360" s="4"/>
      <c r="L360" s="4"/>
      <c r="M360" s="4"/>
      <c r="N360" s="4"/>
      <c r="O360" s="4"/>
      <c r="P360" s="4"/>
      <c r="Q360" s="4"/>
    </row>
    <row r="361" spans="1:17" ht="16.5" customHeight="1">
      <c r="A361" s="4"/>
      <c r="B361" s="4"/>
      <c r="C361" s="4"/>
      <c r="D361" s="4"/>
      <c r="E361" s="4"/>
      <c r="F361" s="4"/>
      <c r="G361" s="4"/>
      <c r="H361" s="4"/>
      <c r="I361" s="4"/>
      <c r="J361" s="4"/>
      <c r="K361" s="4"/>
      <c r="L361" s="4"/>
      <c r="M361" s="4"/>
      <c r="N361" s="4"/>
      <c r="O361" s="4"/>
      <c r="P361" s="4"/>
      <c r="Q361" s="4"/>
    </row>
    <row r="362" spans="1:17" ht="16.5" customHeight="1">
      <c r="A362" s="4"/>
      <c r="B362" s="4"/>
      <c r="C362" s="4"/>
      <c r="D362" s="4"/>
      <c r="E362" s="4"/>
      <c r="F362" s="4"/>
      <c r="G362" s="4"/>
      <c r="H362" s="4"/>
      <c r="I362" s="4"/>
      <c r="J362" s="4"/>
      <c r="K362" s="4"/>
      <c r="L362" s="4"/>
      <c r="M362" s="4"/>
      <c r="N362" s="4"/>
      <c r="O362" s="4"/>
      <c r="P362" s="4"/>
      <c r="Q362" s="4"/>
    </row>
    <row r="363" spans="1:17" ht="16.5" customHeight="1">
      <c r="A363" s="4"/>
      <c r="B363" s="4"/>
      <c r="C363" s="4"/>
      <c r="D363" s="4"/>
      <c r="E363" s="4"/>
      <c r="F363" s="4"/>
      <c r="G363" s="4"/>
      <c r="H363" s="4"/>
      <c r="I363" s="4"/>
      <c r="J363" s="4"/>
      <c r="K363" s="4"/>
      <c r="L363" s="4"/>
      <c r="M363" s="4"/>
      <c r="N363" s="4"/>
      <c r="O363" s="4"/>
      <c r="P363" s="4"/>
      <c r="Q363" s="4"/>
    </row>
    <row r="364" spans="1:17" ht="16.5" customHeight="1">
      <c r="A364" s="4"/>
      <c r="B364" s="4"/>
      <c r="C364" s="4"/>
      <c r="D364" s="4"/>
      <c r="E364" s="4"/>
      <c r="F364" s="4"/>
      <c r="G364" s="4"/>
      <c r="H364" s="4"/>
      <c r="I364" s="4"/>
      <c r="J364" s="4"/>
      <c r="K364" s="4"/>
      <c r="L364" s="4"/>
      <c r="M364" s="4"/>
      <c r="N364" s="4"/>
      <c r="O364" s="4"/>
      <c r="P364" s="4"/>
      <c r="Q364" s="4"/>
    </row>
    <row r="365" spans="1:17" ht="16.5" customHeight="1">
      <c r="A365" s="4"/>
      <c r="B365" s="4"/>
      <c r="C365" s="4"/>
      <c r="D365" s="4"/>
      <c r="E365" s="4"/>
      <c r="F365" s="4"/>
      <c r="G365" s="4"/>
      <c r="H365" s="4"/>
      <c r="I365" s="4"/>
      <c r="J365" s="4"/>
      <c r="K365" s="4"/>
      <c r="L365" s="4"/>
      <c r="M365" s="4"/>
      <c r="N365" s="4"/>
      <c r="O365" s="4"/>
      <c r="P365" s="4"/>
      <c r="Q365" s="4"/>
    </row>
    <row r="366" spans="1:17" ht="16.5" customHeight="1">
      <c r="A366" s="4"/>
      <c r="B366" s="4"/>
      <c r="C366" s="4"/>
      <c r="D366" s="4"/>
      <c r="E366" s="4"/>
      <c r="F366" s="4"/>
      <c r="G366" s="4"/>
      <c r="H366" s="4"/>
      <c r="I366" s="4"/>
      <c r="J366" s="4"/>
      <c r="K366" s="4"/>
      <c r="L366" s="4"/>
      <c r="M366" s="4"/>
      <c r="N366" s="4"/>
      <c r="O366" s="4"/>
      <c r="P366" s="4"/>
      <c r="Q366" s="4"/>
    </row>
    <row r="367" spans="1:17" ht="16.5" customHeight="1">
      <c r="A367" s="4"/>
      <c r="B367" s="4"/>
      <c r="C367" s="4"/>
      <c r="D367" s="4"/>
      <c r="E367" s="4"/>
      <c r="F367" s="4"/>
      <c r="G367" s="4"/>
      <c r="H367" s="4"/>
      <c r="I367" s="4"/>
      <c r="J367" s="4"/>
      <c r="K367" s="4"/>
      <c r="L367" s="4"/>
      <c r="M367" s="4"/>
      <c r="N367" s="4"/>
      <c r="O367" s="4"/>
      <c r="P367" s="4"/>
      <c r="Q367" s="4"/>
    </row>
    <row r="368" spans="1:17" ht="16.5" customHeight="1">
      <c r="A368" s="4"/>
      <c r="B368" s="4"/>
      <c r="C368" s="4"/>
      <c r="D368" s="4"/>
      <c r="E368" s="4"/>
      <c r="F368" s="4"/>
      <c r="G368" s="4"/>
      <c r="H368" s="4"/>
      <c r="I368" s="4"/>
      <c r="J368" s="4"/>
      <c r="K368" s="4"/>
      <c r="L368" s="4"/>
      <c r="M368" s="4"/>
      <c r="N368" s="4"/>
      <c r="O368" s="4"/>
      <c r="P368" s="4"/>
      <c r="Q368" s="4"/>
    </row>
    <row r="369" spans="1:17" ht="16.5" customHeight="1">
      <c r="A369" s="4"/>
      <c r="B369" s="4"/>
      <c r="C369" s="4"/>
      <c r="D369" s="4"/>
      <c r="E369" s="4"/>
      <c r="F369" s="4"/>
      <c r="G369" s="4"/>
      <c r="H369" s="4"/>
      <c r="I369" s="4"/>
      <c r="J369" s="4"/>
      <c r="K369" s="4"/>
      <c r="L369" s="4"/>
      <c r="M369" s="4"/>
      <c r="N369" s="4"/>
      <c r="O369" s="4"/>
      <c r="P369" s="4"/>
      <c r="Q369" s="4"/>
    </row>
    <row r="370" spans="1:17" ht="16.5" customHeight="1">
      <c r="A370" s="4"/>
      <c r="B370" s="4"/>
      <c r="C370" s="4"/>
      <c r="D370" s="4"/>
      <c r="E370" s="4"/>
      <c r="F370" s="4"/>
      <c r="G370" s="4"/>
      <c r="H370" s="4"/>
      <c r="I370" s="4"/>
      <c r="J370" s="4"/>
      <c r="K370" s="4"/>
      <c r="L370" s="4"/>
      <c r="M370" s="4"/>
      <c r="N370" s="4"/>
      <c r="O370" s="4"/>
      <c r="P370" s="4"/>
      <c r="Q370" s="4"/>
    </row>
    <row r="371" spans="1:17" ht="16.5" customHeight="1">
      <c r="A371" s="4"/>
      <c r="B371" s="4"/>
      <c r="C371" s="4"/>
      <c r="D371" s="4"/>
      <c r="E371" s="4"/>
      <c r="F371" s="4"/>
      <c r="G371" s="4"/>
      <c r="H371" s="4"/>
      <c r="I371" s="4"/>
      <c r="J371" s="4"/>
      <c r="K371" s="4"/>
      <c r="L371" s="4"/>
      <c r="M371" s="4"/>
      <c r="N371" s="4"/>
      <c r="O371" s="4"/>
      <c r="P371" s="4"/>
      <c r="Q371" s="4"/>
    </row>
    <row r="372" spans="1:17" ht="16.5" customHeight="1">
      <c r="A372" s="4"/>
      <c r="B372" s="4"/>
      <c r="C372" s="4"/>
      <c r="D372" s="4"/>
      <c r="E372" s="4"/>
      <c r="F372" s="4"/>
      <c r="G372" s="4"/>
      <c r="H372" s="4"/>
      <c r="I372" s="4"/>
      <c r="J372" s="4"/>
      <c r="K372" s="4"/>
      <c r="L372" s="4"/>
      <c r="M372" s="4"/>
      <c r="N372" s="4"/>
      <c r="O372" s="4"/>
      <c r="P372" s="4"/>
      <c r="Q372" s="4"/>
    </row>
    <row r="373" spans="1:17" ht="16.5" customHeight="1">
      <c r="A373" s="4"/>
      <c r="B373" s="4"/>
      <c r="C373" s="4"/>
      <c r="D373" s="4"/>
      <c r="E373" s="4"/>
      <c r="F373" s="4"/>
      <c r="G373" s="4"/>
      <c r="H373" s="4"/>
      <c r="I373" s="4"/>
      <c r="J373" s="4"/>
      <c r="K373" s="4"/>
      <c r="L373" s="4"/>
      <c r="M373" s="4"/>
      <c r="N373" s="4"/>
      <c r="O373" s="4"/>
      <c r="P373" s="4"/>
      <c r="Q373" s="4"/>
    </row>
    <row r="374" spans="1:17" ht="16.5" customHeight="1">
      <c r="A374" s="4"/>
      <c r="B374" s="4"/>
      <c r="C374" s="4"/>
      <c r="D374" s="4"/>
      <c r="E374" s="4"/>
      <c r="F374" s="4"/>
      <c r="G374" s="4"/>
      <c r="H374" s="4"/>
      <c r="I374" s="4"/>
      <c r="J374" s="4"/>
      <c r="K374" s="4"/>
      <c r="L374" s="4"/>
      <c r="M374" s="4"/>
      <c r="N374" s="4"/>
      <c r="O374" s="4"/>
      <c r="P374" s="4"/>
      <c r="Q374" s="4"/>
    </row>
    <row r="375" spans="1:17" ht="16.5" customHeight="1">
      <c r="A375" s="4"/>
      <c r="B375" s="4"/>
      <c r="C375" s="4"/>
      <c r="D375" s="4"/>
      <c r="E375" s="4"/>
      <c r="F375" s="4"/>
      <c r="G375" s="4"/>
      <c r="H375" s="4"/>
      <c r="I375" s="4"/>
      <c r="J375" s="4"/>
      <c r="K375" s="4"/>
      <c r="L375" s="4"/>
      <c r="M375" s="4"/>
      <c r="N375" s="4"/>
      <c r="O375" s="4"/>
      <c r="P375" s="4"/>
      <c r="Q375" s="4"/>
    </row>
    <row r="376" spans="1:17" ht="16.5" customHeight="1">
      <c r="A376" s="4"/>
      <c r="B376" s="4"/>
      <c r="C376" s="4"/>
      <c r="D376" s="4"/>
      <c r="E376" s="4"/>
      <c r="F376" s="4"/>
      <c r="G376" s="4"/>
      <c r="H376" s="4"/>
      <c r="I376" s="4"/>
      <c r="J376" s="4"/>
      <c r="K376" s="4"/>
      <c r="L376" s="4"/>
      <c r="M376" s="4"/>
      <c r="N376" s="4"/>
      <c r="O376" s="4"/>
      <c r="P376" s="4"/>
      <c r="Q376" s="4"/>
    </row>
    <row r="377" spans="1:17" ht="16.5" customHeight="1">
      <c r="A377" s="4"/>
      <c r="B377" s="4"/>
      <c r="C377" s="4"/>
      <c r="D377" s="4"/>
      <c r="E377" s="4"/>
      <c r="F377" s="4"/>
      <c r="G377" s="4"/>
      <c r="H377" s="4"/>
      <c r="I377" s="4"/>
      <c r="J377" s="4"/>
      <c r="K377" s="4"/>
      <c r="L377" s="4"/>
      <c r="M377" s="4"/>
      <c r="N377" s="4"/>
      <c r="O377" s="4"/>
      <c r="P377" s="4"/>
      <c r="Q377" s="4"/>
    </row>
    <row r="378" spans="1:17" ht="16.5" customHeight="1">
      <c r="A378" s="4"/>
      <c r="B378" s="4"/>
      <c r="C378" s="4"/>
      <c r="D378" s="4"/>
      <c r="E378" s="4"/>
      <c r="F378" s="4"/>
      <c r="G378" s="4"/>
      <c r="H378" s="4"/>
      <c r="I378" s="4"/>
      <c r="J378" s="4"/>
      <c r="K378" s="4"/>
      <c r="L378" s="4"/>
      <c r="M378" s="4"/>
      <c r="N378" s="4"/>
      <c r="O378" s="4"/>
      <c r="P378" s="4"/>
      <c r="Q378" s="4"/>
    </row>
    <row r="379" spans="1:17" ht="16.5" customHeight="1">
      <c r="A379" s="4"/>
      <c r="B379" s="4"/>
      <c r="C379" s="4"/>
      <c r="D379" s="4"/>
      <c r="E379" s="4"/>
      <c r="F379" s="4"/>
      <c r="G379" s="4"/>
      <c r="H379" s="4"/>
      <c r="I379" s="4"/>
      <c r="J379" s="4"/>
      <c r="K379" s="4"/>
      <c r="L379" s="4"/>
      <c r="M379" s="4"/>
      <c r="N379" s="4"/>
      <c r="O379" s="4"/>
      <c r="P379" s="4"/>
      <c r="Q379" s="4"/>
    </row>
    <row r="380" spans="1:17" ht="16.5" customHeight="1">
      <c r="A380" s="4"/>
      <c r="B380" s="4"/>
      <c r="C380" s="4"/>
      <c r="D380" s="4"/>
      <c r="E380" s="4"/>
      <c r="F380" s="4"/>
      <c r="G380" s="4"/>
      <c r="H380" s="4"/>
      <c r="I380" s="4"/>
      <c r="J380" s="4"/>
      <c r="K380" s="4"/>
      <c r="L380" s="4"/>
      <c r="M380" s="4"/>
      <c r="N380" s="4"/>
      <c r="O380" s="4"/>
      <c r="P380" s="4"/>
      <c r="Q380" s="4"/>
    </row>
    <row r="381" spans="1:17" ht="16.5" customHeight="1">
      <c r="A381" s="4"/>
      <c r="B381" s="4"/>
      <c r="C381" s="4"/>
      <c r="D381" s="4"/>
      <c r="E381" s="4"/>
      <c r="F381" s="4"/>
      <c r="G381" s="4"/>
      <c r="H381" s="4"/>
      <c r="I381" s="4"/>
      <c r="J381" s="4"/>
      <c r="K381" s="4"/>
      <c r="L381" s="4"/>
      <c r="M381" s="4"/>
      <c r="N381" s="4"/>
      <c r="O381" s="4"/>
      <c r="P381" s="4"/>
      <c r="Q381" s="4"/>
    </row>
    <row r="382" spans="1:17" ht="16.5" customHeight="1">
      <c r="A382" s="4"/>
      <c r="B382" s="4"/>
      <c r="C382" s="4"/>
      <c r="D382" s="4"/>
      <c r="E382" s="4"/>
      <c r="F382" s="4"/>
      <c r="G382" s="4"/>
      <c r="H382" s="4"/>
      <c r="I382" s="4"/>
      <c r="J382" s="4"/>
      <c r="K382" s="4"/>
      <c r="L382" s="4"/>
      <c r="M382" s="4"/>
      <c r="N382" s="4"/>
      <c r="O382" s="4"/>
      <c r="P382" s="4"/>
      <c r="Q382" s="4"/>
    </row>
    <row r="383" spans="1:17" ht="16.5" customHeight="1">
      <c r="A383" s="4"/>
      <c r="B383" s="4"/>
      <c r="C383" s="4"/>
      <c r="D383" s="4"/>
      <c r="E383" s="4"/>
      <c r="F383" s="4"/>
      <c r="G383" s="4"/>
      <c r="H383" s="4"/>
      <c r="I383" s="4"/>
      <c r="J383" s="4"/>
      <c r="K383" s="4"/>
      <c r="L383" s="4"/>
      <c r="M383" s="4"/>
      <c r="N383" s="4"/>
      <c r="O383" s="4"/>
      <c r="P383" s="4"/>
      <c r="Q383" s="4"/>
    </row>
    <row r="384" spans="1:17" ht="16.5" customHeight="1">
      <c r="A384" s="4"/>
      <c r="B384" s="4"/>
      <c r="C384" s="4"/>
      <c r="D384" s="4"/>
      <c r="E384" s="4"/>
      <c r="F384" s="4"/>
      <c r="G384" s="4"/>
      <c r="H384" s="4"/>
      <c r="I384" s="4"/>
      <c r="J384" s="4"/>
      <c r="K384" s="4"/>
      <c r="L384" s="4"/>
      <c r="M384" s="4"/>
      <c r="N384" s="4"/>
      <c r="O384" s="4"/>
      <c r="P384" s="4"/>
      <c r="Q384" s="4"/>
    </row>
    <row r="385" spans="1:17" ht="16.5" customHeight="1">
      <c r="A385" s="4"/>
      <c r="B385" s="4"/>
      <c r="C385" s="4"/>
      <c r="D385" s="4"/>
      <c r="E385" s="4"/>
      <c r="F385" s="4"/>
      <c r="G385" s="4"/>
      <c r="H385" s="4"/>
      <c r="I385" s="4"/>
      <c r="J385" s="4"/>
      <c r="K385" s="4"/>
      <c r="L385" s="4"/>
      <c r="M385" s="4"/>
      <c r="N385" s="4"/>
      <c r="O385" s="4"/>
      <c r="P385" s="4"/>
      <c r="Q385" s="4"/>
    </row>
    <row r="386" spans="1:17" ht="16.5" customHeight="1">
      <c r="A386" s="4"/>
      <c r="B386" s="4"/>
      <c r="C386" s="4"/>
      <c r="D386" s="4"/>
      <c r="E386" s="4"/>
      <c r="F386" s="4"/>
      <c r="G386" s="4"/>
      <c r="H386" s="4"/>
      <c r="I386" s="4"/>
      <c r="J386" s="4"/>
      <c r="K386" s="4"/>
      <c r="L386" s="4"/>
      <c r="M386" s="4"/>
      <c r="N386" s="4"/>
      <c r="O386" s="4"/>
      <c r="P386" s="4"/>
      <c r="Q386" s="4"/>
    </row>
    <row r="387" spans="1:17" ht="16.5" customHeight="1">
      <c r="A387" s="4"/>
      <c r="B387" s="4"/>
      <c r="C387" s="4"/>
      <c r="D387" s="4"/>
      <c r="E387" s="4"/>
      <c r="F387" s="4"/>
      <c r="G387" s="4"/>
      <c r="H387" s="4"/>
      <c r="I387" s="4"/>
      <c r="J387" s="4"/>
      <c r="K387" s="4"/>
      <c r="L387" s="4"/>
      <c r="M387" s="4"/>
      <c r="N387" s="4"/>
      <c r="O387" s="4"/>
      <c r="P387" s="4"/>
      <c r="Q387" s="4"/>
    </row>
    <row r="388" spans="1:17" ht="16.5" customHeight="1">
      <c r="A388" s="4"/>
      <c r="B388" s="4"/>
      <c r="C388" s="4"/>
      <c r="D388" s="4"/>
      <c r="E388" s="4"/>
      <c r="F388" s="4"/>
      <c r="G388" s="4"/>
      <c r="H388" s="4"/>
      <c r="I388" s="4"/>
      <c r="J388" s="4"/>
      <c r="K388" s="4"/>
      <c r="L388" s="4"/>
      <c r="M388" s="4"/>
      <c r="N388" s="4"/>
      <c r="O388" s="4"/>
      <c r="P388" s="4"/>
      <c r="Q388" s="4"/>
    </row>
    <row r="389" spans="1:17" ht="16.5" customHeight="1">
      <c r="A389" s="4"/>
      <c r="B389" s="4"/>
      <c r="C389" s="4"/>
      <c r="D389" s="4"/>
      <c r="E389" s="4"/>
      <c r="F389" s="4"/>
      <c r="G389" s="4"/>
      <c r="H389" s="4"/>
      <c r="I389" s="4"/>
      <c r="J389" s="4"/>
      <c r="K389" s="4"/>
      <c r="L389" s="4"/>
      <c r="M389" s="4"/>
      <c r="N389" s="4"/>
      <c r="O389" s="4"/>
      <c r="P389" s="4"/>
      <c r="Q389" s="4"/>
    </row>
    <row r="390" spans="1:17" ht="16.5" customHeight="1">
      <c r="A390" s="4"/>
      <c r="B390" s="4"/>
      <c r="C390" s="4"/>
      <c r="D390" s="4"/>
      <c r="E390" s="4"/>
      <c r="F390" s="4"/>
      <c r="G390" s="4"/>
      <c r="H390" s="4"/>
      <c r="I390" s="4"/>
      <c r="J390" s="4"/>
      <c r="K390" s="4"/>
      <c r="L390" s="4"/>
      <c r="M390" s="4"/>
      <c r="N390" s="4"/>
      <c r="O390" s="4"/>
      <c r="P390" s="4"/>
      <c r="Q390" s="4"/>
    </row>
    <row r="391" spans="1:17" ht="16.5" customHeight="1">
      <c r="A391" s="4"/>
      <c r="B391" s="4"/>
      <c r="C391" s="4"/>
      <c r="D391" s="4"/>
      <c r="E391" s="4"/>
      <c r="F391" s="4"/>
      <c r="G391" s="4"/>
      <c r="H391" s="4"/>
      <c r="I391" s="4"/>
      <c r="J391" s="4"/>
      <c r="K391" s="4"/>
      <c r="L391" s="4"/>
      <c r="M391" s="4"/>
      <c r="N391" s="4"/>
      <c r="O391" s="4"/>
      <c r="P391" s="4"/>
      <c r="Q391" s="4"/>
    </row>
    <row r="392" spans="1:17" ht="16.5" customHeight="1">
      <c r="A392" s="4"/>
      <c r="B392" s="4"/>
      <c r="C392" s="4"/>
      <c r="D392" s="4"/>
      <c r="E392" s="4"/>
      <c r="F392" s="4"/>
      <c r="G392" s="4"/>
      <c r="H392" s="4"/>
      <c r="I392" s="4"/>
      <c r="J392" s="4"/>
      <c r="K392" s="4"/>
      <c r="L392" s="4"/>
      <c r="M392" s="4"/>
      <c r="N392" s="4"/>
      <c r="O392" s="4"/>
      <c r="P392" s="4"/>
      <c r="Q392" s="4"/>
    </row>
    <row r="393" spans="1:17" ht="16.5" customHeight="1">
      <c r="A393" s="4"/>
      <c r="B393" s="4"/>
      <c r="C393" s="4"/>
      <c r="D393" s="4"/>
      <c r="E393" s="4"/>
      <c r="F393" s="4"/>
      <c r="G393" s="4"/>
      <c r="H393" s="4"/>
      <c r="I393" s="4"/>
      <c r="J393" s="4"/>
      <c r="K393" s="4"/>
      <c r="L393" s="4"/>
      <c r="M393" s="4"/>
      <c r="N393" s="4"/>
      <c r="O393" s="4"/>
      <c r="P393" s="4"/>
      <c r="Q393" s="4"/>
    </row>
    <row r="394" spans="1:17" ht="16.5" customHeight="1">
      <c r="A394" s="4"/>
      <c r="B394" s="4"/>
      <c r="C394" s="4"/>
      <c r="D394" s="4"/>
      <c r="E394" s="4"/>
      <c r="F394" s="4"/>
      <c r="G394" s="4"/>
      <c r="H394" s="4"/>
      <c r="I394" s="4"/>
      <c r="J394" s="4"/>
      <c r="K394" s="4"/>
      <c r="L394" s="4"/>
      <c r="M394" s="4"/>
      <c r="N394" s="4"/>
      <c r="O394" s="4"/>
      <c r="P394" s="4"/>
      <c r="Q394" s="4"/>
    </row>
    <row r="395" spans="1:17" ht="16.5" customHeight="1">
      <c r="A395" s="4"/>
      <c r="B395" s="4"/>
      <c r="C395" s="4"/>
      <c r="D395" s="4"/>
      <c r="E395" s="4"/>
      <c r="F395" s="4"/>
      <c r="G395" s="4"/>
      <c r="H395" s="4"/>
      <c r="I395" s="4"/>
      <c r="J395" s="4"/>
      <c r="K395" s="4"/>
      <c r="L395" s="4"/>
      <c r="M395" s="4"/>
      <c r="N395" s="4"/>
      <c r="O395" s="4"/>
      <c r="P395" s="4"/>
      <c r="Q395" s="4"/>
    </row>
    <row r="396" spans="1:17" ht="16.5" customHeight="1">
      <c r="A396" s="4"/>
      <c r="B396" s="4"/>
      <c r="C396" s="4"/>
      <c r="D396" s="4"/>
      <c r="E396" s="4"/>
      <c r="F396" s="4"/>
      <c r="G396" s="4"/>
      <c r="H396" s="4"/>
      <c r="I396" s="4"/>
      <c r="J396" s="4"/>
      <c r="K396" s="4"/>
      <c r="L396" s="4"/>
      <c r="M396" s="4"/>
      <c r="N396" s="4"/>
      <c r="O396" s="4"/>
      <c r="P396" s="4"/>
      <c r="Q396" s="4"/>
    </row>
    <row r="397" spans="1:17" ht="16.5" customHeight="1">
      <c r="A397" s="4"/>
      <c r="B397" s="4"/>
      <c r="C397" s="4"/>
      <c r="D397" s="4"/>
      <c r="E397" s="4"/>
      <c r="F397" s="4"/>
      <c r="G397" s="4"/>
      <c r="H397" s="4"/>
      <c r="I397" s="4"/>
      <c r="J397" s="4"/>
      <c r="K397" s="4"/>
      <c r="L397" s="4"/>
      <c r="M397" s="4"/>
      <c r="N397" s="4"/>
      <c r="O397" s="4"/>
      <c r="P397" s="4"/>
      <c r="Q397" s="4"/>
    </row>
    <row r="398" spans="1:17" ht="16.5" customHeight="1">
      <c r="A398" s="4"/>
      <c r="B398" s="4"/>
      <c r="C398" s="4"/>
      <c r="D398" s="4"/>
      <c r="E398" s="4"/>
      <c r="F398" s="4"/>
      <c r="G398" s="4"/>
      <c r="H398" s="4"/>
      <c r="I398" s="4"/>
      <c r="J398" s="4"/>
      <c r="K398" s="4"/>
      <c r="L398" s="4"/>
      <c r="M398" s="4"/>
      <c r="N398" s="4"/>
      <c r="O398" s="4"/>
      <c r="P398" s="4"/>
      <c r="Q398" s="4"/>
    </row>
    <row r="399" spans="1:17" ht="16.5" customHeight="1">
      <c r="A399" s="4"/>
      <c r="B399" s="4"/>
      <c r="C399" s="4"/>
      <c r="D399" s="4"/>
      <c r="E399" s="4"/>
      <c r="F399" s="4"/>
      <c r="G399" s="4"/>
      <c r="H399" s="4"/>
      <c r="I399" s="4"/>
      <c r="J399" s="4"/>
      <c r="K399" s="4"/>
      <c r="L399" s="4"/>
      <c r="M399" s="4"/>
      <c r="N399" s="4"/>
      <c r="O399" s="4"/>
      <c r="P399" s="4"/>
      <c r="Q399" s="4"/>
    </row>
    <row r="400" spans="1:17" ht="16.5" customHeight="1">
      <c r="A400" s="4"/>
      <c r="B400" s="4"/>
      <c r="C400" s="4"/>
      <c r="D400" s="4"/>
      <c r="E400" s="4"/>
      <c r="F400" s="4"/>
      <c r="G400" s="4"/>
      <c r="H400" s="4"/>
      <c r="I400" s="4"/>
      <c r="J400" s="4"/>
      <c r="K400" s="4"/>
      <c r="L400" s="4"/>
      <c r="M400" s="4"/>
      <c r="N400" s="4"/>
      <c r="O400" s="4"/>
      <c r="P400" s="4"/>
      <c r="Q400" s="4"/>
    </row>
    <row r="401" spans="1:17" ht="16.5" customHeight="1">
      <c r="A401" s="4"/>
      <c r="B401" s="4"/>
      <c r="C401" s="4"/>
      <c r="D401" s="4"/>
      <c r="E401" s="4"/>
      <c r="F401" s="4"/>
      <c r="G401" s="4"/>
      <c r="H401" s="4"/>
      <c r="I401" s="4"/>
      <c r="J401" s="4"/>
      <c r="K401" s="4"/>
      <c r="L401" s="4"/>
      <c r="M401" s="4"/>
      <c r="N401" s="4"/>
      <c r="O401" s="4"/>
      <c r="P401" s="4"/>
      <c r="Q401" s="4"/>
    </row>
    <row r="402" spans="1:17" ht="16.5" customHeight="1">
      <c r="A402" s="4"/>
      <c r="B402" s="4"/>
      <c r="C402" s="4"/>
      <c r="D402" s="4"/>
      <c r="E402" s="4"/>
      <c r="F402" s="4"/>
      <c r="G402" s="4"/>
      <c r="H402" s="4"/>
      <c r="I402" s="4"/>
      <c r="J402" s="4"/>
      <c r="K402" s="4"/>
      <c r="L402" s="4"/>
      <c r="M402" s="4"/>
      <c r="N402" s="4"/>
      <c r="O402" s="4"/>
      <c r="P402" s="4"/>
      <c r="Q402" s="4"/>
    </row>
    <row r="403" spans="1:17" ht="16.5" customHeight="1">
      <c r="A403" s="4"/>
      <c r="B403" s="4"/>
      <c r="C403" s="4"/>
      <c r="D403" s="4"/>
      <c r="E403" s="4"/>
      <c r="F403" s="4"/>
      <c r="G403" s="4"/>
      <c r="H403" s="4"/>
      <c r="I403" s="4"/>
      <c r="J403" s="4"/>
      <c r="K403" s="4"/>
      <c r="L403" s="4"/>
      <c r="M403" s="4"/>
      <c r="N403" s="4"/>
      <c r="O403" s="4"/>
      <c r="P403" s="4"/>
      <c r="Q403" s="4"/>
    </row>
    <row r="404" spans="1:17" ht="16.5" customHeight="1">
      <c r="A404" s="4"/>
      <c r="B404" s="4"/>
      <c r="C404" s="4"/>
      <c r="D404" s="4"/>
      <c r="E404" s="4"/>
      <c r="F404" s="4"/>
      <c r="G404" s="4"/>
      <c r="H404" s="4"/>
      <c r="I404" s="4"/>
      <c r="J404" s="4"/>
      <c r="K404" s="4"/>
      <c r="L404" s="4"/>
      <c r="M404" s="4"/>
      <c r="N404" s="4"/>
      <c r="O404" s="4"/>
      <c r="P404" s="4"/>
      <c r="Q404" s="4"/>
    </row>
    <row r="405" spans="1:17" ht="16.5" customHeight="1">
      <c r="A405" s="4"/>
      <c r="B405" s="4"/>
      <c r="C405" s="4"/>
      <c r="D405" s="4"/>
      <c r="E405" s="4"/>
      <c r="F405" s="4"/>
      <c r="G405" s="4"/>
      <c r="H405" s="4"/>
      <c r="I405" s="4"/>
      <c r="J405" s="4"/>
      <c r="K405" s="4"/>
      <c r="L405" s="4"/>
      <c r="M405" s="4"/>
      <c r="N405" s="4"/>
      <c r="O405" s="4"/>
      <c r="P405" s="4"/>
      <c r="Q405" s="4"/>
    </row>
    <row r="406" spans="1:17" ht="16.5" customHeight="1">
      <c r="A406" s="4"/>
      <c r="B406" s="4"/>
      <c r="C406" s="4"/>
      <c r="D406" s="4"/>
      <c r="E406" s="4"/>
      <c r="F406" s="4"/>
      <c r="G406" s="4"/>
      <c r="H406" s="4"/>
      <c r="I406" s="4"/>
      <c r="J406" s="4"/>
      <c r="K406" s="4"/>
      <c r="L406" s="4"/>
      <c r="M406" s="4"/>
      <c r="N406" s="4"/>
      <c r="O406" s="4"/>
      <c r="P406" s="4"/>
      <c r="Q406" s="4"/>
    </row>
    <row r="407" spans="1:17" ht="16.5" customHeight="1">
      <c r="A407" s="4"/>
      <c r="B407" s="4"/>
      <c r="C407" s="4"/>
      <c r="D407" s="4"/>
      <c r="E407" s="4"/>
      <c r="F407" s="4"/>
      <c r="G407" s="4"/>
      <c r="H407" s="4"/>
      <c r="I407" s="4"/>
      <c r="J407" s="4"/>
      <c r="K407" s="4"/>
      <c r="L407" s="4"/>
      <c r="M407" s="4"/>
      <c r="N407" s="4"/>
      <c r="O407" s="4"/>
      <c r="P407" s="4"/>
      <c r="Q407" s="4"/>
    </row>
    <row r="408" spans="1:17" ht="16.5" customHeight="1">
      <c r="A408" s="4"/>
      <c r="B408" s="4"/>
      <c r="C408" s="4"/>
      <c r="D408" s="4"/>
      <c r="E408" s="4"/>
      <c r="F408" s="4"/>
      <c r="G408" s="4"/>
      <c r="H408" s="4"/>
      <c r="I408" s="4"/>
      <c r="J408" s="4"/>
      <c r="K408" s="4"/>
      <c r="L408" s="4"/>
      <c r="M408" s="4"/>
      <c r="N408" s="4"/>
      <c r="O408" s="4"/>
      <c r="P408" s="4"/>
      <c r="Q408" s="4"/>
    </row>
    <row r="409" spans="1:17" ht="16.5" customHeight="1">
      <c r="A409" s="4"/>
      <c r="B409" s="4"/>
      <c r="C409" s="4"/>
      <c r="D409" s="4"/>
      <c r="E409" s="4"/>
      <c r="F409" s="4"/>
      <c r="G409" s="4"/>
      <c r="H409" s="4"/>
      <c r="I409" s="4"/>
      <c r="J409" s="4"/>
      <c r="K409" s="4"/>
      <c r="L409" s="4"/>
      <c r="M409" s="4"/>
      <c r="N409" s="4"/>
      <c r="O409" s="4"/>
      <c r="P409" s="4"/>
      <c r="Q409" s="4"/>
    </row>
    <row r="410" spans="1:17" ht="16.5" customHeight="1">
      <c r="A410" s="4"/>
      <c r="B410" s="4"/>
      <c r="C410" s="4"/>
      <c r="D410" s="4"/>
      <c r="E410" s="4"/>
      <c r="F410" s="4"/>
      <c r="G410" s="4"/>
      <c r="H410" s="4"/>
      <c r="I410" s="4"/>
      <c r="J410" s="4"/>
      <c r="K410" s="4"/>
      <c r="L410" s="4"/>
      <c r="M410" s="4"/>
      <c r="N410" s="4"/>
      <c r="O410" s="4"/>
      <c r="P410" s="4"/>
      <c r="Q410" s="4"/>
    </row>
    <row r="411" spans="1:17" ht="16.5" customHeight="1">
      <c r="A411" s="4"/>
      <c r="B411" s="4"/>
      <c r="C411" s="4"/>
      <c r="D411" s="4"/>
      <c r="E411" s="4"/>
      <c r="F411" s="4"/>
      <c r="G411" s="4"/>
      <c r="H411" s="4"/>
      <c r="I411" s="4"/>
      <c r="J411" s="4"/>
      <c r="K411" s="4"/>
      <c r="L411" s="4"/>
      <c r="M411" s="4"/>
      <c r="N411" s="4"/>
      <c r="O411" s="4"/>
      <c r="P411" s="4"/>
      <c r="Q411" s="4"/>
    </row>
    <row r="412" spans="1:17" ht="16.5" customHeight="1">
      <c r="A412" s="4"/>
      <c r="B412" s="4"/>
      <c r="C412" s="4"/>
      <c r="D412" s="4"/>
      <c r="E412" s="4"/>
      <c r="F412" s="4"/>
      <c r="G412" s="4"/>
      <c r="H412" s="4"/>
      <c r="I412" s="4"/>
      <c r="J412" s="4"/>
      <c r="K412" s="4"/>
      <c r="L412" s="4"/>
      <c r="M412" s="4"/>
      <c r="N412" s="4"/>
      <c r="O412" s="4"/>
      <c r="P412" s="4"/>
      <c r="Q412" s="4"/>
    </row>
    <row r="413" spans="1:17" ht="16.5" customHeight="1">
      <c r="A413" s="4"/>
      <c r="B413" s="4"/>
      <c r="C413" s="4"/>
      <c r="D413" s="4"/>
      <c r="E413" s="4"/>
      <c r="F413" s="4"/>
      <c r="G413" s="4"/>
      <c r="H413" s="4"/>
      <c r="I413" s="4"/>
      <c r="J413" s="4"/>
      <c r="K413" s="4"/>
      <c r="L413" s="4"/>
      <c r="M413" s="4"/>
      <c r="N413" s="4"/>
      <c r="O413" s="4"/>
      <c r="P413" s="4"/>
      <c r="Q413" s="4"/>
    </row>
    <row r="414" spans="1:17" ht="16.5" customHeight="1">
      <c r="A414" s="4"/>
      <c r="B414" s="4"/>
      <c r="C414" s="4"/>
      <c r="D414" s="4"/>
      <c r="E414" s="4"/>
      <c r="F414" s="4"/>
      <c r="G414" s="4"/>
      <c r="H414" s="4"/>
      <c r="I414" s="4"/>
      <c r="J414" s="4"/>
      <c r="K414" s="4"/>
      <c r="L414" s="4"/>
      <c r="M414" s="4"/>
      <c r="N414" s="4"/>
      <c r="O414" s="4"/>
      <c r="P414" s="4"/>
      <c r="Q414" s="4"/>
    </row>
    <row r="415" spans="1:17" ht="16.5" customHeight="1">
      <c r="A415" s="4"/>
      <c r="B415" s="4"/>
      <c r="C415" s="4"/>
      <c r="D415" s="4"/>
      <c r="E415" s="4"/>
      <c r="F415" s="4"/>
      <c r="G415" s="4"/>
      <c r="H415" s="4"/>
      <c r="I415" s="4"/>
      <c r="J415" s="4"/>
      <c r="K415" s="4"/>
      <c r="L415" s="4"/>
      <c r="M415" s="4"/>
      <c r="N415" s="4"/>
      <c r="O415" s="4"/>
      <c r="P415" s="4"/>
      <c r="Q415" s="4"/>
    </row>
    <row r="416" spans="1:17" ht="16.5" customHeight="1">
      <c r="A416" s="4"/>
      <c r="B416" s="4"/>
      <c r="C416" s="4"/>
      <c r="D416" s="4"/>
      <c r="E416" s="4"/>
      <c r="F416" s="4"/>
      <c r="G416" s="4"/>
      <c r="H416" s="4"/>
      <c r="I416" s="4"/>
      <c r="J416" s="4"/>
      <c r="K416" s="4"/>
      <c r="L416" s="4"/>
      <c r="M416" s="4"/>
      <c r="N416" s="4"/>
      <c r="O416" s="4"/>
      <c r="P416" s="4"/>
      <c r="Q416" s="4"/>
    </row>
    <row r="417" spans="1:17" ht="16.5" customHeight="1">
      <c r="A417" s="4"/>
      <c r="B417" s="4"/>
      <c r="C417" s="4"/>
      <c r="D417" s="4"/>
      <c r="E417" s="4"/>
      <c r="F417" s="4"/>
      <c r="G417" s="4"/>
      <c r="H417" s="4"/>
      <c r="I417" s="4"/>
      <c r="J417" s="4"/>
      <c r="K417" s="4"/>
      <c r="L417" s="4"/>
      <c r="M417" s="4"/>
      <c r="N417" s="4"/>
      <c r="O417" s="4"/>
      <c r="P417" s="4"/>
      <c r="Q417" s="4"/>
    </row>
    <row r="418" spans="1:17" ht="16.5" customHeight="1">
      <c r="A418" s="4"/>
      <c r="B418" s="4"/>
      <c r="C418" s="4"/>
      <c r="D418" s="4"/>
      <c r="E418" s="4"/>
      <c r="F418" s="4"/>
      <c r="G418" s="4"/>
      <c r="H418" s="4"/>
      <c r="I418" s="4"/>
      <c r="J418" s="4"/>
      <c r="K418" s="4"/>
      <c r="L418" s="4"/>
      <c r="M418" s="4"/>
      <c r="N418" s="4"/>
      <c r="O418" s="4"/>
      <c r="P418" s="4"/>
      <c r="Q418" s="4"/>
    </row>
    <row r="419" spans="1:17" ht="16.5" customHeight="1">
      <c r="A419" s="4"/>
      <c r="B419" s="4"/>
      <c r="C419" s="4"/>
      <c r="D419" s="4"/>
      <c r="E419" s="4"/>
      <c r="F419" s="4"/>
      <c r="G419" s="4"/>
      <c r="H419" s="4"/>
      <c r="I419" s="4"/>
      <c r="J419" s="4"/>
      <c r="K419" s="4"/>
      <c r="L419" s="4"/>
      <c r="M419" s="4"/>
      <c r="N419" s="4"/>
      <c r="O419" s="4"/>
      <c r="P419" s="4"/>
      <c r="Q419" s="4"/>
    </row>
    <row r="420" spans="1:17" ht="16.5" customHeight="1">
      <c r="A420" s="4"/>
      <c r="B420" s="4"/>
      <c r="C420" s="4"/>
      <c r="D420" s="4"/>
      <c r="E420" s="4"/>
      <c r="F420" s="4"/>
      <c r="G420" s="4"/>
      <c r="H420" s="4"/>
      <c r="I420" s="4"/>
      <c r="J420" s="4"/>
      <c r="K420" s="4"/>
      <c r="L420" s="4"/>
      <c r="M420" s="4"/>
      <c r="N420" s="4"/>
      <c r="O420" s="4"/>
      <c r="P420" s="4"/>
      <c r="Q420" s="4"/>
    </row>
    <row r="421" spans="1:17" ht="16.5" customHeight="1">
      <c r="A421" s="4"/>
      <c r="B421" s="4"/>
      <c r="C421" s="4"/>
      <c r="D421" s="4"/>
      <c r="E421" s="4"/>
      <c r="F421" s="4"/>
      <c r="G421" s="4"/>
      <c r="H421" s="4"/>
      <c r="I421" s="4"/>
      <c r="J421" s="4"/>
      <c r="K421" s="4"/>
      <c r="L421" s="4"/>
      <c r="M421" s="4"/>
      <c r="N421" s="4"/>
      <c r="O421" s="4"/>
      <c r="P421" s="4"/>
      <c r="Q421" s="4"/>
    </row>
    <row r="422" spans="1:17" ht="16.5" customHeight="1">
      <c r="A422" s="4"/>
      <c r="B422" s="4"/>
      <c r="C422" s="4"/>
      <c r="D422" s="4"/>
      <c r="E422" s="4"/>
      <c r="F422" s="4"/>
      <c r="G422" s="4"/>
      <c r="H422" s="4"/>
      <c r="I422" s="4"/>
      <c r="J422" s="4"/>
      <c r="K422" s="4"/>
      <c r="L422" s="4"/>
      <c r="M422" s="4"/>
      <c r="N422" s="4"/>
      <c r="O422" s="4"/>
      <c r="P422" s="4"/>
      <c r="Q422" s="4"/>
    </row>
    <row r="423" spans="1:17" ht="16.5" customHeight="1">
      <c r="A423" s="4"/>
      <c r="B423" s="4"/>
      <c r="C423" s="4"/>
      <c r="D423" s="4"/>
      <c r="E423" s="4"/>
      <c r="F423" s="4"/>
      <c r="G423" s="4"/>
      <c r="H423" s="4"/>
      <c r="I423" s="4"/>
      <c r="J423" s="4"/>
      <c r="K423" s="4"/>
      <c r="L423" s="4"/>
      <c r="M423" s="4"/>
      <c r="N423" s="4"/>
      <c r="O423" s="4"/>
      <c r="P423" s="4"/>
      <c r="Q423" s="4"/>
    </row>
    <row r="424" spans="1:17" ht="16.5" customHeight="1">
      <c r="A424" s="4"/>
      <c r="B424" s="4"/>
      <c r="C424" s="4"/>
      <c r="D424" s="4"/>
      <c r="E424" s="4"/>
      <c r="F424" s="4"/>
      <c r="G424" s="4"/>
      <c r="H424" s="4"/>
      <c r="I424" s="4"/>
      <c r="J424" s="4"/>
      <c r="K424" s="4"/>
      <c r="L424" s="4"/>
      <c r="M424" s="4"/>
      <c r="N424" s="4"/>
      <c r="O424" s="4"/>
      <c r="P424" s="4"/>
      <c r="Q424" s="4"/>
    </row>
    <row r="425" spans="1:17" ht="16.5" customHeight="1">
      <c r="A425" s="4"/>
      <c r="B425" s="4"/>
      <c r="C425" s="4"/>
      <c r="D425" s="4"/>
      <c r="E425" s="4"/>
      <c r="F425" s="4"/>
      <c r="G425" s="4"/>
      <c r="H425" s="4"/>
      <c r="I425" s="4"/>
      <c r="J425" s="4"/>
      <c r="K425" s="4"/>
      <c r="L425" s="4"/>
      <c r="M425" s="4"/>
      <c r="N425" s="4"/>
      <c r="O425" s="4"/>
      <c r="P425" s="4"/>
      <c r="Q425" s="4"/>
    </row>
    <row r="426" spans="1:17" ht="16.5" customHeight="1">
      <c r="A426" s="4"/>
      <c r="B426" s="4"/>
      <c r="C426" s="4"/>
      <c r="D426" s="4"/>
      <c r="E426" s="4"/>
      <c r="F426" s="4"/>
      <c r="G426" s="4"/>
      <c r="H426" s="4"/>
      <c r="I426" s="4"/>
      <c r="J426" s="4"/>
      <c r="K426" s="4"/>
      <c r="L426" s="4"/>
      <c r="M426" s="4"/>
      <c r="N426" s="4"/>
      <c r="O426" s="4"/>
      <c r="P426" s="4"/>
      <c r="Q426" s="4"/>
    </row>
    <row r="427" spans="1:17" ht="16.5" customHeight="1">
      <c r="A427" s="4"/>
      <c r="B427" s="4"/>
      <c r="C427" s="4"/>
      <c r="D427" s="4"/>
      <c r="E427" s="4"/>
      <c r="F427" s="4"/>
      <c r="G427" s="4"/>
      <c r="H427" s="4"/>
      <c r="I427" s="4"/>
      <c r="J427" s="4"/>
      <c r="K427" s="4"/>
      <c r="L427" s="4"/>
      <c r="M427" s="4"/>
      <c r="N427" s="4"/>
      <c r="O427" s="4"/>
      <c r="P427" s="4"/>
      <c r="Q427" s="4"/>
    </row>
    <row r="428" spans="1:17" ht="16.5" customHeight="1">
      <c r="A428" s="4"/>
      <c r="B428" s="4"/>
      <c r="C428" s="4"/>
      <c r="D428" s="4"/>
      <c r="E428" s="4"/>
      <c r="F428" s="4"/>
      <c r="G428" s="4"/>
      <c r="H428" s="4"/>
      <c r="I428" s="4"/>
      <c r="J428" s="4"/>
      <c r="K428" s="4"/>
      <c r="L428" s="4"/>
      <c r="M428" s="4"/>
      <c r="N428" s="4"/>
      <c r="O428" s="4"/>
      <c r="P428" s="4"/>
      <c r="Q428" s="4"/>
    </row>
    <row r="429" spans="1:17" ht="16.5" customHeight="1">
      <c r="A429" s="4"/>
      <c r="B429" s="4"/>
      <c r="C429" s="4"/>
      <c r="D429" s="4"/>
      <c r="E429" s="4"/>
      <c r="F429" s="4"/>
      <c r="G429" s="4"/>
      <c r="H429" s="4"/>
      <c r="I429" s="4"/>
      <c r="J429" s="4"/>
      <c r="K429" s="4"/>
      <c r="L429" s="4"/>
      <c r="M429" s="4"/>
      <c r="N429" s="4"/>
      <c r="O429" s="4"/>
      <c r="P429" s="4"/>
      <c r="Q429" s="4"/>
    </row>
    <row r="430" spans="1:17" ht="16.5" customHeight="1">
      <c r="A430" s="4"/>
      <c r="B430" s="4"/>
      <c r="C430" s="4"/>
      <c r="D430" s="4"/>
      <c r="E430" s="4"/>
      <c r="F430" s="4"/>
      <c r="G430" s="4"/>
      <c r="H430" s="4"/>
      <c r="I430" s="4"/>
      <c r="J430" s="4"/>
      <c r="K430" s="4"/>
      <c r="L430" s="4"/>
      <c r="M430" s="4"/>
      <c r="N430" s="4"/>
      <c r="O430" s="4"/>
      <c r="P430" s="4"/>
      <c r="Q430" s="4"/>
    </row>
    <row r="431" spans="1:17" ht="16.5" customHeight="1">
      <c r="A431" s="4"/>
      <c r="B431" s="4"/>
      <c r="C431" s="4"/>
      <c r="D431" s="4"/>
      <c r="E431" s="4"/>
      <c r="F431" s="4"/>
      <c r="G431" s="4"/>
      <c r="H431" s="4"/>
      <c r="I431" s="4"/>
      <c r="J431" s="4"/>
      <c r="K431" s="4"/>
      <c r="L431" s="4"/>
      <c r="M431" s="4"/>
      <c r="N431" s="4"/>
      <c r="O431" s="4"/>
      <c r="P431" s="4"/>
      <c r="Q431" s="4"/>
    </row>
    <row r="432" spans="1:17" ht="16.5" customHeight="1">
      <c r="A432" s="4"/>
      <c r="B432" s="4"/>
      <c r="C432" s="4"/>
      <c r="D432" s="4"/>
      <c r="E432" s="4"/>
      <c r="F432" s="4"/>
      <c r="G432" s="4"/>
      <c r="H432" s="4"/>
      <c r="I432" s="4"/>
      <c r="J432" s="4"/>
      <c r="K432" s="4"/>
      <c r="L432" s="4"/>
      <c r="M432" s="4"/>
      <c r="N432" s="4"/>
      <c r="O432" s="4"/>
      <c r="P432" s="4"/>
      <c r="Q432" s="4"/>
    </row>
    <row r="433" spans="1:17" ht="16.5" customHeight="1">
      <c r="A433" s="4"/>
      <c r="B433" s="4"/>
      <c r="C433" s="4"/>
      <c r="D433" s="4"/>
      <c r="E433" s="4"/>
      <c r="F433" s="4"/>
      <c r="G433" s="4"/>
      <c r="H433" s="4"/>
      <c r="I433" s="4"/>
      <c r="J433" s="4"/>
      <c r="K433" s="4"/>
      <c r="L433" s="4"/>
      <c r="M433" s="4"/>
      <c r="N433" s="4"/>
      <c r="O433" s="4"/>
      <c r="P433" s="4"/>
      <c r="Q433" s="4"/>
    </row>
    <row r="434" spans="1:17" ht="16.5" customHeight="1">
      <c r="A434" s="4"/>
      <c r="B434" s="4"/>
      <c r="C434" s="4"/>
      <c r="D434" s="4"/>
      <c r="E434" s="4"/>
      <c r="F434" s="4"/>
      <c r="G434" s="4"/>
      <c r="H434" s="4"/>
      <c r="I434" s="4"/>
      <c r="J434" s="4"/>
      <c r="K434" s="4"/>
      <c r="L434" s="4"/>
      <c r="M434" s="4"/>
      <c r="N434" s="4"/>
      <c r="O434" s="4"/>
      <c r="P434" s="4"/>
      <c r="Q434" s="4"/>
    </row>
    <row r="435" spans="1:17" ht="16.5" customHeight="1">
      <c r="A435" s="4"/>
      <c r="B435" s="4"/>
      <c r="C435" s="4"/>
      <c r="D435" s="4"/>
      <c r="E435" s="4"/>
      <c r="F435" s="4"/>
      <c r="G435" s="4"/>
      <c r="H435" s="4"/>
      <c r="I435" s="4"/>
      <c r="J435" s="4"/>
      <c r="K435" s="4"/>
      <c r="L435" s="4"/>
      <c r="M435" s="4"/>
      <c r="N435" s="4"/>
      <c r="O435" s="4"/>
      <c r="P435" s="4"/>
      <c r="Q435" s="4"/>
    </row>
    <row r="436" spans="1:17" ht="16.5" customHeight="1">
      <c r="A436" s="4"/>
      <c r="B436" s="4"/>
      <c r="C436" s="4"/>
      <c r="D436" s="4"/>
      <c r="E436" s="4"/>
      <c r="F436" s="4"/>
      <c r="G436" s="4"/>
      <c r="H436" s="4"/>
      <c r="I436" s="4"/>
      <c r="J436" s="4"/>
      <c r="K436" s="4"/>
      <c r="L436" s="4"/>
      <c r="M436" s="4"/>
      <c r="N436" s="4"/>
      <c r="O436" s="4"/>
      <c r="P436" s="4"/>
      <c r="Q436" s="4"/>
    </row>
    <row r="437" spans="1:17" ht="16.5" customHeight="1">
      <c r="A437" s="4"/>
      <c r="B437" s="4"/>
      <c r="C437" s="4"/>
      <c r="D437" s="4"/>
      <c r="E437" s="4"/>
      <c r="F437" s="4"/>
      <c r="G437" s="4"/>
      <c r="H437" s="4"/>
      <c r="I437" s="4"/>
      <c r="J437" s="4"/>
      <c r="K437" s="4"/>
      <c r="L437" s="4"/>
      <c r="M437" s="4"/>
      <c r="N437" s="4"/>
      <c r="O437" s="4"/>
      <c r="P437" s="4"/>
      <c r="Q437" s="4"/>
    </row>
    <row r="438" spans="1:17" ht="16.5" customHeight="1">
      <c r="A438" s="4"/>
      <c r="B438" s="4"/>
      <c r="C438" s="4"/>
      <c r="D438" s="4"/>
      <c r="E438" s="4"/>
      <c r="F438" s="4"/>
      <c r="G438" s="4"/>
      <c r="H438" s="4"/>
      <c r="I438" s="4"/>
      <c r="J438" s="4"/>
      <c r="K438" s="4"/>
      <c r="L438" s="4"/>
      <c r="M438" s="4"/>
      <c r="N438" s="4"/>
      <c r="O438" s="4"/>
      <c r="P438" s="4"/>
      <c r="Q438" s="4"/>
    </row>
    <row r="439" spans="1:17" ht="16.5" customHeight="1">
      <c r="A439" s="4"/>
      <c r="B439" s="4"/>
      <c r="C439" s="4"/>
      <c r="D439" s="4"/>
      <c r="E439" s="4"/>
      <c r="F439" s="4"/>
      <c r="G439" s="4"/>
      <c r="H439" s="4"/>
      <c r="I439" s="4"/>
      <c r="J439" s="4"/>
      <c r="K439" s="4"/>
      <c r="L439" s="4"/>
      <c r="M439" s="4"/>
      <c r="N439" s="4"/>
      <c r="O439" s="4"/>
      <c r="P439" s="4"/>
      <c r="Q439" s="4"/>
    </row>
    <row r="440" spans="1:17" ht="16.5" customHeight="1">
      <c r="A440" s="4"/>
      <c r="B440" s="4"/>
      <c r="C440" s="4"/>
      <c r="D440" s="4"/>
      <c r="E440" s="4"/>
      <c r="F440" s="4"/>
      <c r="G440" s="4"/>
      <c r="H440" s="4"/>
      <c r="I440" s="4"/>
      <c r="J440" s="4"/>
      <c r="K440" s="4"/>
      <c r="L440" s="4"/>
      <c r="M440" s="4"/>
      <c r="N440" s="4"/>
      <c r="O440" s="4"/>
      <c r="P440" s="4"/>
      <c r="Q440" s="4"/>
    </row>
    <row r="441" spans="1:17" ht="16.5" customHeight="1">
      <c r="A441" s="4"/>
      <c r="B441" s="4"/>
      <c r="C441" s="4"/>
      <c r="D441" s="4"/>
      <c r="E441" s="4"/>
      <c r="F441" s="4"/>
      <c r="G441" s="4"/>
      <c r="H441" s="4"/>
      <c r="I441" s="4"/>
      <c r="J441" s="4"/>
      <c r="K441" s="4"/>
      <c r="L441" s="4"/>
      <c r="M441" s="4"/>
      <c r="N441" s="4"/>
      <c r="O441" s="4"/>
      <c r="P441" s="4"/>
      <c r="Q441" s="4"/>
    </row>
    <row r="442" spans="1:17" ht="16.5" customHeight="1">
      <c r="A442" s="4"/>
      <c r="B442" s="4"/>
      <c r="C442" s="4"/>
      <c r="D442" s="4"/>
      <c r="E442" s="4"/>
      <c r="F442" s="4"/>
      <c r="G442" s="4"/>
      <c r="H442" s="4"/>
      <c r="I442" s="4"/>
      <c r="J442" s="4"/>
      <c r="K442" s="4"/>
      <c r="L442" s="4"/>
      <c r="M442" s="4"/>
      <c r="N442" s="4"/>
      <c r="O442" s="4"/>
      <c r="P442" s="4"/>
      <c r="Q442" s="4"/>
    </row>
    <row r="443" spans="1:17" ht="16.5" customHeight="1">
      <c r="A443" s="4"/>
      <c r="B443" s="4"/>
      <c r="C443" s="4"/>
      <c r="D443" s="4"/>
      <c r="E443" s="4"/>
      <c r="F443" s="4"/>
      <c r="G443" s="4"/>
      <c r="H443" s="4"/>
      <c r="I443" s="4"/>
      <c r="J443" s="4"/>
      <c r="K443" s="4"/>
      <c r="L443" s="4"/>
      <c r="M443" s="4"/>
      <c r="N443" s="4"/>
      <c r="O443" s="4"/>
      <c r="P443" s="4"/>
      <c r="Q443" s="4"/>
    </row>
    <row r="444" spans="1:17" ht="16.5" customHeight="1">
      <c r="A444" s="4"/>
      <c r="B444" s="4"/>
      <c r="C444" s="4"/>
      <c r="D444" s="4"/>
      <c r="E444" s="4"/>
      <c r="F444" s="4"/>
      <c r="G444" s="4"/>
      <c r="H444" s="4"/>
      <c r="I444" s="4"/>
      <c r="J444" s="4"/>
      <c r="K444" s="4"/>
      <c r="L444" s="4"/>
      <c r="M444" s="4"/>
      <c r="N444" s="4"/>
      <c r="O444" s="4"/>
      <c r="P444" s="4"/>
      <c r="Q444" s="4"/>
    </row>
    <row r="445" spans="1:17" ht="16.5" customHeight="1">
      <c r="A445" s="4"/>
      <c r="B445" s="4"/>
      <c r="C445" s="4"/>
      <c r="D445" s="4"/>
      <c r="E445" s="4"/>
      <c r="F445" s="4"/>
      <c r="G445" s="4"/>
      <c r="H445" s="4"/>
      <c r="I445" s="4"/>
      <c r="J445" s="4"/>
      <c r="K445" s="4"/>
      <c r="L445" s="4"/>
      <c r="M445" s="4"/>
      <c r="N445" s="4"/>
      <c r="O445" s="4"/>
      <c r="P445" s="4"/>
      <c r="Q445" s="4"/>
    </row>
    <row r="446" spans="1:17" ht="16.5" customHeight="1">
      <c r="A446" s="4"/>
      <c r="B446" s="4"/>
      <c r="C446" s="4"/>
      <c r="D446" s="4"/>
      <c r="E446" s="4"/>
      <c r="F446" s="4"/>
      <c r="G446" s="4"/>
      <c r="H446" s="4"/>
      <c r="I446" s="4"/>
      <c r="J446" s="4"/>
      <c r="K446" s="4"/>
      <c r="L446" s="4"/>
      <c r="M446" s="4"/>
      <c r="N446" s="4"/>
      <c r="O446" s="4"/>
      <c r="P446" s="4"/>
      <c r="Q446" s="4"/>
    </row>
    <row r="447" spans="1:17" ht="16.5" customHeight="1">
      <c r="A447" s="4"/>
      <c r="B447" s="4"/>
      <c r="C447" s="4"/>
      <c r="D447" s="4"/>
      <c r="E447" s="4"/>
      <c r="F447" s="4"/>
      <c r="G447" s="4"/>
      <c r="H447" s="4"/>
      <c r="I447" s="4"/>
      <c r="J447" s="4"/>
      <c r="K447" s="4"/>
      <c r="L447" s="4"/>
      <c r="M447" s="4"/>
      <c r="N447" s="4"/>
      <c r="O447" s="4"/>
      <c r="P447" s="4"/>
      <c r="Q447" s="4"/>
    </row>
    <row r="448" spans="1:17" ht="16.5" customHeight="1">
      <c r="A448" s="4"/>
      <c r="B448" s="4"/>
      <c r="C448" s="4"/>
      <c r="D448" s="4"/>
      <c r="E448" s="4"/>
      <c r="F448" s="4"/>
      <c r="G448" s="4"/>
      <c r="H448" s="4"/>
      <c r="I448" s="4"/>
      <c r="J448" s="4"/>
      <c r="K448" s="4"/>
      <c r="L448" s="4"/>
      <c r="M448" s="4"/>
      <c r="N448" s="4"/>
      <c r="O448" s="4"/>
      <c r="P448" s="4"/>
      <c r="Q448" s="4"/>
    </row>
    <row r="449" spans="1:17" ht="16.5" customHeight="1">
      <c r="A449" s="4"/>
      <c r="B449" s="4"/>
      <c r="C449" s="4"/>
      <c r="D449" s="4"/>
      <c r="E449" s="4"/>
      <c r="F449" s="4"/>
      <c r="G449" s="4"/>
      <c r="H449" s="4"/>
      <c r="I449" s="4"/>
      <c r="J449" s="4"/>
      <c r="K449" s="4"/>
      <c r="L449" s="4"/>
      <c r="M449" s="4"/>
      <c r="N449" s="4"/>
      <c r="O449" s="4"/>
      <c r="P449" s="4"/>
      <c r="Q449" s="4"/>
    </row>
    <row r="450" spans="1:17" ht="16.5" customHeight="1">
      <c r="A450" s="4"/>
      <c r="B450" s="4"/>
      <c r="C450" s="4"/>
      <c r="D450" s="4"/>
      <c r="E450" s="4"/>
      <c r="F450" s="4"/>
      <c r="G450" s="4"/>
      <c r="H450" s="4"/>
      <c r="I450" s="4"/>
      <c r="J450" s="4"/>
      <c r="K450" s="4"/>
      <c r="L450" s="4"/>
      <c r="M450" s="4"/>
      <c r="N450" s="4"/>
      <c r="O450" s="4"/>
      <c r="P450" s="4"/>
      <c r="Q450" s="4"/>
    </row>
    <row r="451" spans="1:17" ht="16.5" customHeight="1">
      <c r="A451" s="4"/>
      <c r="B451" s="4"/>
      <c r="C451" s="4"/>
      <c r="D451" s="4"/>
      <c r="E451" s="4"/>
      <c r="F451" s="4"/>
      <c r="G451" s="4"/>
      <c r="H451" s="4"/>
      <c r="I451" s="4"/>
      <c r="J451" s="4"/>
      <c r="K451" s="4"/>
      <c r="L451" s="4"/>
      <c r="M451" s="4"/>
      <c r="N451" s="4"/>
      <c r="O451" s="4"/>
      <c r="P451" s="4"/>
      <c r="Q451" s="4"/>
    </row>
    <row r="452" spans="1:17" ht="16.5" customHeight="1">
      <c r="A452" s="4"/>
      <c r="B452" s="4"/>
      <c r="C452" s="4"/>
      <c r="D452" s="4"/>
      <c r="E452" s="4"/>
      <c r="F452" s="4"/>
      <c r="G452" s="4"/>
      <c r="H452" s="4"/>
      <c r="I452" s="4"/>
      <c r="J452" s="4"/>
      <c r="K452" s="4"/>
      <c r="L452" s="4"/>
      <c r="M452" s="4"/>
      <c r="N452" s="4"/>
      <c r="O452" s="4"/>
      <c r="P452" s="4"/>
      <c r="Q452" s="4"/>
    </row>
    <row r="453" spans="1:17" ht="16.5" customHeight="1">
      <c r="A453" s="4"/>
      <c r="B453" s="4"/>
      <c r="C453" s="4"/>
      <c r="D453" s="4"/>
      <c r="E453" s="4"/>
      <c r="F453" s="4"/>
      <c r="G453" s="4"/>
      <c r="H453" s="4"/>
      <c r="I453" s="4"/>
      <c r="J453" s="4"/>
      <c r="K453" s="4"/>
      <c r="L453" s="4"/>
      <c r="M453" s="4"/>
      <c r="N453" s="4"/>
      <c r="O453" s="4"/>
      <c r="P453" s="4"/>
      <c r="Q453" s="4"/>
    </row>
    <row r="454" spans="1:17" ht="16.5" customHeight="1">
      <c r="A454" s="4"/>
      <c r="B454" s="4"/>
      <c r="C454" s="4"/>
      <c r="D454" s="4"/>
      <c r="E454" s="4"/>
      <c r="F454" s="4"/>
      <c r="G454" s="4"/>
      <c r="H454" s="4"/>
      <c r="I454" s="4"/>
      <c r="J454" s="4"/>
      <c r="K454" s="4"/>
      <c r="L454" s="4"/>
      <c r="M454" s="4"/>
      <c r="N454" s="4"/>
      <c r="O454" s="4"/>
      <c r="P454" s="4"/>
      <c r="Q454" s="4"/>
    </row>
    <row r="455" spans="1:17" ht="16.5" customHeight="1">
      <c r="A455" s="4"/>
      <c r="B455" s="4"/>
      <c r="C455" s="4"/>
      <c r="D455" s="4"/>
      <c r="E455" s="4"/>
      <c r="F455" s="4"/>
      <c r="G455" s="4"/>
      <c r="H455" s="4"/>
      <c r="I455" s="4"/>
      <c r="J455" s="4"/>
      <c r="K455" s="4"/>
      <c r="L455" s="4"/>
      <c r="M455" s="4"/>
      <c r="N455" s="4"/>
      <c r="O455" s="4"/>
      <c r="P455" s="4"/>
      <c r="Q455" s="4"/>
    </row>
    <row r="456" spans="1:17" ht="16.5" customHeight="1">
      <c r="A456" s="4"/>
      <c r="B456" s="4"/>
      <c r="C456" s="4"/>
      <c r="D456" s="4"/>
      <c r="E456" s="4"/>
      <c r="F456" s="4"/>
      <c r="G456" s="4"/>
      <c r="H456" s="4"/>
      <c r="I456" s="4"/>
      <c r="J456" s="4"/>
      <c r="K456" s="4"/>
      <c r="L456" s="4"/>
      <c r="M456" s="4"/>
      <c r="N456" s="4"/>
      <c r="O456" s="4"/>
      <c r="P456" s="4"/>
      <c r="Q456" s="4"/>
    </row>
    <row r="457" spans="1:17" ht="16.5" customHeight="1">
      <c r="A457" s="4"/>
      <c r="B457" s="4"/>
      <c r="C457" s="4"/>
      <c r="D457" s="4"/>
      <c r="E457" s="4"/>
      <c r="F457" s="4"/>
      <c r="G457" s="4"/>
      <c r="H457" s="4"/>
      <c r="I457" s="4"/>
      <c r="J457" s="4"/>
      <c r="K457" s="4"/>
      <c r="L457" s="4"/>
      <c r="M457" s="4"/>
      <c r="N457" s="4"/>
      <c r="O457" s="4"/>
      <c r="P457" s="4"/>
      <c r="Q457" s="4"/>
    </row>
    <row r="458" spans="1:17" ht="16.5" customHeight="1">
      <c r="A458" s="4"/>
      <c r="B458" s="4"/>
      <c r="C458" s="4"/>
      <c r="D458" s="4"/>
      <c r="E458" s="4"/>
      <c r="F458" s="4"/>
      <c r="G458" s="4"/>
      <c r="H458" s="4"/>
      <c r="I458" s="4"/>
      <c r="J458" s="4"/>
      <c r="K458" s="4"/>
      <c r="L458" s="4"/>
      <c r="M458" s="4"/>
      <c r="N458" s="4"/>
      <c r="O458" s="4"/>
      <c r="P458" s="4"/>
      <c r="Q458" s="4"/>
    </row>
    <row r="459" spans="1:17" ht="16.5" customHeight="1">
      <c r="A459" s="4"/>
      <c r="B459" s="4"/>
      <c r="C459" s="4"/>
      <c r="D459" s="4"/>
      <c r="E459" s="4"/>
      <c r="F459" s="4"/>
      <c r="G459" s="4"/>
      <c r="H459" s="4"/>
      <c r="I459" s="4"/>
      <c r="J459" s="4"/>
      <c r="K459" s="4"/>
      <c r="L459" s="4"/>
      <c r="M459" s="4"/>
      <c r="N459" s="4"/>
      <c r="O459" s="4"/>
      <c r="P459" s="4"/>
      <c r="Q459" s="4"/>
    </row>
    <row r="460" spans="1:17" ht="16.5" customHeight="1">
      <c r="A460" s="4"/>
      <c r="B460" s="4"/>
      <c r="C460" s="4"/>
      <c r="D460" s="4"/>
      <c r="E460" s="4"/>
      <c r="F460" s="4"/>
      <c r="G460" s="4"/>
      <c r="H460" s="4"/>
      <c r="I460" s="4"/>
      <c r="J460" s="4"/>
      <c r="K460" s="4"/>
      <c r="L460" s="4"/>
      <c r="M460" s="4"/>
      <c r="N460" s="4"/>
      <c r="O460" s="4"/>
      <c r="P460" s="4"/>
      <c r="Q460" s="4"/>
    </row>
    <row r="461" spans="1:17" ht="16.5" customHeight="1">
      <c r="A461" s="4"/>
      <c r="B461" s="4"/>
      <c r="C461" s="4"/>
      <c r="D461" s="4"/>
      <c r="E461" s="4"/>
      <c r="F461" s="4"/>
      <c r="G461" s="4"/>
      <c r="H461" s="4"/>
      <c r="I461" s="4"/>
      <c r="J461" s="4"/>
      <c r="K461" s="4"/>
      <c r="L461" s="4"/>
      <c r="M461" s="4"/>
      <c r="N461" s="4"/>
      <c r="O461" s="4"/>
      <c r="P461" s="4"/>
      <c r="Q461" s="4"/>
    </row>
    <row r="462" spans="1:17" ht="16.5" customHeight="1">
      <c r="A462" s="4"/>
      <c r="B462" s="4"/>
      <c r="C462" s="4"/>
      <c r="D462" s="4"/>
      <c r="E462" s="4"/>
      <c r="F462" s="4"/>
      <c r="G462" s="4"/>
      <c r="H462" s="4"/>
      <c r="I462" s="4"/>
      <c r="J462" s="4"/>
      <c r="K462" s="4"/>
      <c r="L462" s="4"/>
      <c r="M462" s="4"/>
      <c r="N462" s="4"/>
      <c r="O462" s="4"/>
      <c r="P462" s="4"/>
      <c r="Q462" s="4"/>
    </row>
    <row r="463" spans="1:17" ht="16.5" customHeight="1">
      <c r="A463" s="4"/>
      <c r="B463" s="4"/>
      <c r="C463" s="4"/>
      <c r="D463" s="4"/>
      <c r="E463" s="4"/>
      <c r="F463" s="4"/>
      <c r="G463" s="4"/>
      <c r="H463" s="4"/>
      <c r="I463" s="4"/>
      <c r="J463" s="4"/>
      <c r="K463" s="4"/>
      <c r="L463" s="4"/>
      <c r="M463" s="4"/>
      <c r="N463" s="4"/>
      <c r="O463" s="4"/>
      <c r="P463" s="4"/>
      <c r="Q463" s="4"/>
    </row>
    <row r="464" spans="1:17" ht="16.5" customHeight="1">
      <c r="A464" s="4"/>
      <c r="B464" s="4"/>
      <c r="C464" s="4"/>
      <c r="D464" s="4"/>
      <c r="E464" s="4"/>
      <c r="F464" s="4"/>
      <c r="G464" s="4"/>
      <c r="H464" s="4"/>
      <c r="I464" s="4"/>
      <c r="J464" s="4"/>
      <c r="K464" s="4"/>
      <c r="L464" s="4"/>
      <c r="M464" s="4"/>
      <c r="N464" s="4"/>
      <c r="O464" s="4"/>
      <c r="P464" s="4"/>
      <c r="Q464" s="4"/>
    </row>
    <row r="465" spans="1:17" ht="16.5" customHeight="1">
      <c r="A465" s="4"/>
      <c r="B465" s="4"/>
      <c r="C465" s="4"/>
      <c r="D465" s="4"/>
      <c r="E465" s="4"/>
      <c r="F465" s="4"/>
      <c r="G465" s="4"/>
      <c r="H465" s="4"/>
      <c r="I465" s="4"/>
      <c r="J465" s="4"/>
      <c r="K465" s="4"/>
      <c r="L465" s="4"/>
      <c r="M465" s="4"/>
      <c r="N465" s="4"/>
      <c r="O465" s="4"/>
      <c r="P465" s="4"/>
      <c r="Q465" s="4"/>
    </row>
    <row r="466" spans="1:17" ht="16.5" customHeight="1">
      <c r="A466" s="4"/>
      <c r="B466" s="4"/>
      <c r="C466" s="4"/>
      <c r="D466" s="4"/>
      <c r="E466" s="4"/>
      <c r="F466" s="4"/>
      <c r="G466" s="4"/>
      <c r="H466" s="4"/>
      <c r="I466" s="4"/>
      <c r="J466" s="4"/>
      <c r="K466" s="4"/>
      <c r="L466" s="4"/>
      <c r="M466" s="4"/>
      <c r="N466" s="4"/>
      <c r="O466" s="4"/>
      <c r="P466" s="4"/>
      <c r="Q466" s="4"/>
    </row>
    <row r="467" spans="1:17" ht="16.5" customHeight="1">
      <c r="A467" s="4"/>
      <c r="B467" s="4"/>
      <c r="C467" s="4"/>
      <c r="D467" s="4"/>
      <c r="E467" s="4"/>
      <c r="F467" s="4"/>
      <c r="G467" s="4"/>
      <c r="H467" s="4"/>
      <c r="I467" s="4"/>
      <c r="J467" s="4"/>
      <c r="K467" s="4"/>
      <c r="L467" s="4"/>
      <c r="M467" s="4"/>
      <c r="N467" s="4"/>
      <c r="O467" s="4"/>
      <c r="P467" s="4"/>
      <c r="Q467" s="4"/>
    </row>
    <row r="468" spans="1:17" ht="16.5" customHeight="1">
      <c r="A468" s="4"/>
      <c r="B468" s="4"/>
      <c r="C468" s="4"/>
      <c r="D468" s="4"/>
      <c r="E468" s="4"/>
      <c r="F468" s="4"/>
      <c r="G468" s="4"/>
      <c r="H468" s="4"/>
      <c r="I468" s="4"/>
      <c r="J468" s="4"/>
      <c r="K468" s="4"/>
      <c r="L468" s="4"/>
      <c r="M468" s="4"/>
      <c r="N468" s="4"/>
      <c r="O468" s="4"/>
      <c r="P468" s="4"/>
      <c r="Q468" s="4"/>
    </row>
    <row r="469" spans="1:17" ht="16.5" customHeight="1">
      <c r="A469" s="4"/>
      <c r="B469" s="4"/>
      <c r="C469" s="4"/>
      <c r="D469" s="4"/>
      <c r="E469" s="4"/>
      <c r="F469" s="4"/>
      <c r="G469" s="4"/>
      <c r="H469" s="4"/>
      <c r="I469" s="4"/>
      <c r="J469" s="4"/>
      <c r="K469" s="4"/>
      <c r="L469" s="4"/>
      <c r="M469" s="4"/>
      <c r="N469" s="4"/>
      <c r="O469" s="4"/>
      <c r="P469" s="4"/>
      <c r="Q469" s="4"/>
    </row>
    <row r="470" spans="1:17" ht="16.5" customHeight="1">
      <c r="A470" s="4"/>
      <c r="B470" s="4"/>
      <c r="C470" s="4"/>
      <c r="D470" s="4"/>
      <c r="E470" s="4"/>
      <c r="F470" s="4"/>
      <c r="G470" s="4"/>
      <c r="H470" s="4"/>
      <c r="I470" s="4"/>
      <c r="J470" s="4"/>
      <c r="K470" s="4"/>
      <c r="L470" s="4"/>
      <c r="M470" s="4"/>
      <c r="N470" s="4"/>
      <c r="O470" s="4"/>
      <c r="P470" s="4"/>
      <c r="Q470" s="4"/>
    </row>
    <row r="471" spans="1:17" ht="16.5" customHeight="1">
      <c r="A471" s="4"/>
      <c r="B471" s="4"/>
      <c r="C471" s="4"/>
      <c r="D471" s="4"/>
      <c r="E471" s="4"/>
      <c r="F471" s="4"/>
      <c r="G471" s="4"/>
      <c r="H471" s="4"/>
      <c r="I471" s="4"/>
      <c r="J471" s="4"/>
      <c r="K471" s="4"/>
      <c r="L471" s="4"/>
      <c r="M471" s="4"/>
      <c r="N471" s="4"/>
      <c r="O471" s="4"/>
      <c r="P471" s="4"/>
      <c r="Q471" s="4"/>
    </row>
    <row r="472" spans="1:17" ht="16.5" customHeight="1">
      <c r="A472" s="4"/>
      <c r="B472" s="4"/>
      <c r="C472" s="4"/>
      <c r="D472" s="4"/>
      <c r="E472" s="4"/>
      <c r="F472" s="4"/>
      <c r="G472" s="4"/>
      <c r="H472" s="4"/>
      <c r="I472" s="4"/>
      <c r="J472" s="4"/>
      <c r="K472" s="4"/>
      <c r="L472" s="4"/>
      <c r="M472" s="4"/>
      <c r="N472" s="4"/>
      <c r="O472" s="4"/>
      <c r="P472" s="4"/>
      <c r="Q472" s="4"/>
    </row>
    <row r="473" spans="1:17" ht="16.5" customHeight="1">
      <c r="A473" s="4"/>
      <c r="B473" s="4"/>
      <c r="C473" s="4"/>
      <c r="D473" s="4"/>
      <c r="E473" s="4"/>
      <c r="F473" s="4"/>
      <c r="G473" s="4"/>
      <c r="H473" s="4"/>
      <c r="I473" s="4"/>
      <c r="J473" s="4"/>
      <c r="K473" s="4"/>
      <c r="L473" s="4"/>
      <c r="M473" s="4"/>
      <c r="N473" s="4"/>
      <c r="O473" s="4"/>
      <c r="P473" s="4"/>
      <c r="Q473" s="4"/>
    </row>
    <row r="474" spans="1:17" ht="16.5" customHeight="1">
      <c r="A474" s="4"/>
      <c r="B474" s="4"/>
      <c r="C474" s="4"/>
      <c r="D474" s="4"/>
      <c r="E474" s="4"/>
      <c r="F474" s="4"/>
      <c r="G474" s="4"/>
      <c r="H474" s="4"/>
      <c r="I474" s="4"/>
      <c r="J474" s="4"/>
      <c r="K474" s="4"/>
      <c r="L474" s="4"/>
      <c r="M474" s="4"/>
      <c r="N474" s="4"/>
      <c r="O474" s="4"/>
      <c r="P474" s="4"/>
      <c r="Q474" s="4"/>
    </row>
    <row r="475" spans="1:17" ht="16.5" customHeight="1">
      <c r="A475" s="4"/>
      <c r="B475" s="4"/>
      <c r="C475" s="4"/>
      <c r="D475" s="4"/>
      <c r="E475" s="4"/>
      <c r="F475" s="4"/>
      <c r="G475" s="4"/>
      <c r="H475" s="4"/>
      <c r="I475" s="4"/>
      <c r="J475" s="4"/>
      <c r="K475" s="4"/>
      <c r="L475" s="4"/>
      <c r="M475" s="4"/>
      <c r="N475" s="4"/>
      <c r="O475" s="4"/>
      <c r="P475" s="4"/>
      <c r="Q475" s="4"/>
    </row>
    <row r="476" spans="1:17" ht="16.5" customHeight="1">
      <c r="A476" s="4"/>
      <c r="B476" s="4"/>
      <c r="C476" s="4"/>
      <c r="D476" s="4"/>
      <c r="E476" s="4"/>
      <c r="F476" s="4"/>
      <c r="G476" s="4"/>
      <c r="H476" s="4"/>
      <c r="I476" s="4"/>
      <c r="J476" s="4"/>
      <c r="K476" s="4"/>
      <c r="L476" s="4"/>
      <c r="M476" s="4"/>
      <c r="N476" s="4"/>
      <c r="O476" s="4"/>
      <c r="P476" s="4"/>
      <c r="Q476" s="4"/>
    </row>
    <row r="477" spans="1:17" ht="16.5" customHeight="1">
      <c r="A477" s="4"/>
      <c r="B477" s="4"/>
      <c r="C477" s="4"/>
      <c r="D477" s="4"/>
      <c r="E477" s="4"/>
      <c r="F477" s="4"/>
      <c r="G477" s="4"/>
      <c r="H477" s="4"/>
      <c r="I477" s="4"/>
      <c r="J477" s="4"/>
      <c r="K477" s="4"/>
      <c r="L477" s="4"/>
      <c r="M477" s="4"/>
      <c r="N477" s="4"/>
      <c r="O477" s="4"/>
      <c r="P477" s="4"/>
      <c r="Q477" s="4"/>
    </row>
    <row r="478" spans="1:17" ht="16.5" customHeight="1">
      <c r="A478" s="4"/>
      <c r="B478" s="4"/>
      <c r="C478" s="4"/>
      <c r="D478" s="4"/>
      <c r="E478" s="4"/>
      <c r="F478" s="4"/>
      <c r="G478" s="4"/>
      <c r="H478" s="4"/>
      <c r="I478" s="4"/>
      <c r="J478" s="4"/>
      <c r="K478" s="4"/>
      <c r="L478" s="4"/>
      <c r="M478" s="4"/>
      <c r="N478" s="4"/>
      <c r="O478" s="4"/>
      <c r="P478" s="4"/>
      <c r="Q478" s="4"/>
    </row>
    <row r="479" spans="1:17" ht="16.5" customHeight="1">
      <c r="A479" s="4"/>
      <c r="B479" s="4"/>
      <c r="C479" s="4"/>
      <c r="D479" s="4"/>
      <c r="E479" s="4"/>
      <c r="F479" s="4"/>
      <c r="G479" s="4"/>
      <c r="H479" s="4"/>
      <c r="I479" s="4"/>
      <c r="J479" s="4"/>
      <c r="K479" s="4"/>
      <c r="L479" s="4"/>
      <c r="M479" s="4"/>
      <c r="N479" s="4"/>
      <c r="O479" s="4"/>
      <c r="P479" s="4"/>
      <c r="Q479" s="4"/>
    </row>
    <row r="480" spans="1:17" ht="16.5" customHeight="1">
      <c r="A480" s="4"/>
      <c r="B480" s="4"/>
      <c r="C480" s="4"/>
      <c r="D480" s="4"/>
      <c r="E480" s="4"/>
      <c r="F480" s="4"/>
      <c r="G480" s="4"/>
      <c r="H480" s="4"/>
      <c r="I480" s="4"/>
      <c r="J480" s="4"/>
      <c r="K480" s="4"/>
      <c r="L480" s="4"/>
      <c r="M480" s="4"/>
      <c r="N480" s="4"/>
      <c r="O480" s="4"/>
      <c r="P480" s="4"/>
      <c r="Q480" s="4"/>
    </row>
    <row r="481" spans="1:17" ht="16.5" customHeight="1">
      <c r="A481" s="4"/>
      <c r="B481" s="4"/>
      <c r="C481" s="4"/>
      <c r="D481" s="4"/>
      <c r="E481" s="4"/>
      <c r="F481" s="4"/>
      <c r="G481" s="4"/>
      <c r="H481" s="4"/>
      <c r="I481" s="4"/>
      <c r="J481" s="4"/>
      <c r="K481" s="4"/>
      <c r="L481" s="4"/>
      <c r="M481" s="4"/>
      <c r="N481" s="4"/>
      <c r="O481" s="4"/>
      <c r="P481" s="4"/>
      <c r="Q481" s="4"/>
    </row>
    <row r="482" spans="1:17" ht="16.5" customHeight="1">
      <c r="A482" s="4"/>
      <c r="B482" s="4"/>
      <c r="C482" s="4"/>
      <c r="D482" s="4"/>
      <c r="E482" s="4"/>
      <c r="F482" s="4"/>
      <c r="G482" s="4"/>
      <c r="H482" s="4"/>
      <c r="I482" s="4"/>
      <c r="J482" s="4"/>
      <c r="K482" s="4"/>
      <c r="L482" s="4"/>
      <c r="M482" s="4"/>
      <c r="N482" s="4"/>
      <c r="O482" s="4"/>
      <c r="P482" s="4"/>
      <c r="Q482" s="4"/>
    </row>
    <row r="483" spans="1:17" ht="16.5" customHeight="1">
      <c r="A483" s="4"/>
      <c r="B483" s="4"/>
      <c r="C483" s="4"/>
      <c r="D483" s="4"/>
      <c r="E483" s="4"/>
      <c r="F483" s="4"/>
      <c r="G483" s="4"/>
      <c r="H483" s="4"/>
      <c r="I483" s="4"/>
      <c r="J483" s="4"/>
      <c r="K483" s="4"/>
      <c r="L483" s="4"/>
      <c r="M483" s="4"/>
      <c r="N483" s="4"/>
      <c r="O483" s="4"/>
      <c r="P483" s="4"/>
      <c r="Q483" s="4"/>
    </row>
    <row r="484" spans="1:17" ht="16.5" customHeight="1">
      <c r="A484" s="4"/>
      <c r="B484" s="4"/>
      <c r="C484" s="4"/>
      <c r="D484" s="4"/>
      <c r="E484" s="4"/>
      <c r="F484" s="4"/>
      <c r="G484" s="4"/>
      <c r="H484" s="4"/>
      <c r="I484" s="4"/>
      <c r="J484" s="4"/>
      <c r="K484" s="4"/>
      <c r="L484" s="4"/>
      <c r="M484" s="4"/>
      <c r="N484" s="4"/>
      <c r="O484" s="4"/>
      <c r="P484" s="4"/>
      <c r="Q484" s="4"/>
    </row>
    <row r="485" spans="1:17" ht="16.5" customHeight="1">
      <c r="A485" s="4"/>
      <c r="B485" s="4"/>
      <c r="C485" s="4"/>
      <c r="D485" s="4"/>
      <c r="E485" s="4"/>
      <c r="F485" s="4"/>
      <c r="G485" s="4"/>
      <c r="H485" s="4"/>
      <c r="I485" s="4"/>
      <c r="J485" s="4"/>
      <c r="K485" s="4"/>
      <c r="L485" s="4"/>
      <c r="M485" s="4"/>
      <c r="N485" s="4"/>
      <c r="O485" s="4"/>
      <c r="P485" s="4"/>
      <c r="Q485" s="4"/>
    </row>
    <row r="486" spans="1:17" ht="16.5" customHeight="1">
      <c r="A486" s="4"/>
      <c r="B486" s="4"/>
      <c r="C486" s="4"/>
      <c r="D486" s="4"/>
      <c r="E486" s="4"/>
      <c r="F486" s="4"/>
      <c r="G486" s="4"/>
      <c r="H486" s="4"/>
      <c r="I486" s="4"/>
      <c r="J486" s="4"/>
      <c r="K486" s="4"/>
      <c r="L486" s="4"/>
      <c r="M486" s="4"/>
      <c r="N486" s="4"/>
      <c r="O486" s="4"/>
      <c r="P486" s="4"/>
      <c r="Q486" s="4"/>
    </row>
    <row r="487" spans="1:17" ht="16.5" customHeight="1">
      <c r="A487" s="4"/>
      <c r="B487" s="4"/>
      <c r="C487" s="4"/>
      <c r="D487" s="4"/>
      <c r="E487" s="4"/>
      <c r="F487" s="4"/>
      <c r="G487" s="4"/>
      <c r="H487" s="4"/>
      <c r="I487" s="4"/>
      <c r="J487" s="4"/>
      <c r="K487" s="4"/>
      <c r="L487" s="4"/>
      <c r="M487" s="4"/>
      <c r="N487" s="4"/>
      <c r="O487" s="4"/>
      <c r="P487" s="4"/>
      <c r="Q487" s="4"/>
    </row>
    <row r="488" spans="1:17" ht="16.5" customHeight="1">
      <c r="A488" s="4"/>
      <c r="B488" s="4"/>
      <c r="C488" s="4"/>
      <c r="D488" s="4"/>
      <c r="E488" s="4"/>
      <c r="F488" s="4"/>
      <c r="G488" s="4"/>
      <c r="H488" s="4"/>
      <c r="I488" s="4"/>
      <c r="J488" s="4"/>
      <c r="K488" s="4"/>
      <c r="L488" s="4"/>
      <c r="M488" s="4"/>
      <c r="N488" s="4"/>
      <c r="O488" s="4"/>
      <c r="P488" s="4"/>
      <c r="Q488" s="4"/>
    </row>
    <row r="489" spans="1:17" ht="16.5" customHeight="1">
      <c r="A489" s="4"/>
      <c r="B489" s="4"/>
      <c r="C489" s="4"/>
      <c r="D489" s="4"/>
      <c r="E489" s="4"/>
      <c r="F489" s="4"/>
      <c r="G489" s="4"/>
      <c r="H489" s="4"/>
      <c r="I489" s="4"/>
      <c r="J489" s="4"/>
      <c r="K489" s="4"/>
      <c r="L489" s="4"/>
      <c r="M489" s="4"/>
      <c r="N489" s="4"/>
      <c r="O489" s="4"/>
      <c r="P489" s="4"/>
      <c r="Q489" s="4"/>
    </row>
    <row r="490" spans="1:17" ht="16.5" customHeight="1">
      <c r="A490" s="4"/>
      <c r="B490" s="4"/>
      <c r="C490" s="4"/>
      <c r="D490" s="4"/>
      <c r="E490" s="4"/>
      <c r="F490" s="4"/>
      <c r="G490" s="4"/>
      <c r="H490" s="4"/>
      <c r="I490" s="4"/>
      <c r="J490" s="4"/>
      <c r="K490" s="4"/>
      <c r="L490" s="4"/>
      <c r="M490" s="4"/>
      <c r="N490" s="4"/>
      <c r="O490" s="4"/>
      <c r="P490" s="4"/>
      <c r="Q490" s="4"/>
    </row>
    <row r="491" spans="1:17" ht="16.5" customHeight="1">
      <c r="A491" s="4"/>
      <c r="B491" s="4"/>
      <c r="C491" s="4"/>
      <c r="D491" s="4"/>
      <c r="E491" s="4"/>
      <c r="F491" s="4"/>
      <c r="G491" s="4"/>
      <c r="H491" s="4"/>
      <c r="I491" s="4"/>
      <c r="J491" s="4"/>
      <c r="K491" s="4"/>
      <c r="L491" s="4"/>
      <c r="M491" s="4"/>
      <c r="N491" s="4"/>
      <c r="O491" s="4"/>
      <c r="P491" s="4"/>
      <c r="Q491" s="4"/>
    </row>
    <row r="492" spans="1:17" ht="16.5" customHeight="1">
      <c r="A492" s="4"/>
      <c r="B492" s="4"/>
      <c r="C492" s="4"/>
      <c r="D492" s="4"/>
      <c r="E492" s="4"/>
      <c r="F492" s="4"/>
      <c r="G492" s="4"/>
      <c r="H492" s="4"/>
      <c r="I492" s="4"/>
      <c r="J492" s="4"/>
      <c r="K492" s="4"/>
      <c r="L492" s="4"/>
      <c r="M492" s="4"/>
      <c r="N492" s="4"/>
      <c r="O492" s="4"/>
      <c r="P492" s="4"/>
      <c r="Q492" s="4"/>
    </row>
    <row r="493" spans="1:17" ht="16.5" customHeight="1">
      <c r="A493" s="4"/>
      <c r="B493" s="4"/>
      <c r="C493" s="4"/>
      <c r="D493" s="4"/>
      <c r="E493" s="4"/>
      <c r="F493" s="4"/>
      <c r="G493" s="4"/>
      <c r="H493" s="4"/>
      <c r="I493" s="4"/>
      <c r="J493" s="4"/>
      <c r="K493" s="4"/>
      <c r="L493" s="4"/>
      <c r="M493" s="4"/>
      <c r="N493" s="4"/>
      <c r="O493" s="4"/>
      <c r="P493" s="4"/>
      <c r="Q493" s="4"/>
    </row>
    <row r="494" spans="1:17" ht="16.5" customHeight="1">
      <c r="A494" s="4"/>
      <c r="B494" s="4"/>
      <c r="C494" s="4"/>
      <c r="D494" s="4"/>
      <c r="E494" s="4"/>
      <c r="F494" s="4"/>
      <c r="G494" s="4"/>
      <c r="H494" s="4"/>
      <c r="I494" s="4"/>
      <c r="J494" s="4"/>
      <c r="K494" s="4"/>
      <c r="L494" s="4"/>
      <c r="M494" s="4"/>
      <c r="N494" s="4"/>
      <c r="O494" s="4"/>
      <c r="P494" s="4"/>
      <c r="Q494" s="4"/>
    </row>
    <row r="495" spans="1:17" ht="16.5" customHeight="1">
      <c r="A495" s="4"/>
      <c r="B495" s="4"/>
      <c r="C495" s="4"/>
      <c r="D495" s="4"/>
      <c r="E495" s="4"/>
      <c r="F495" s="4"/>
      <c r="G495" s="4"/>
      <c r="H495" s="4"/>
      <c r="I495" s="4"/>
      <c r="J495" s="4"/>
      <c r="K495" s="4"/>
      <c r="L495" s="4"/>
      <c r="M495" s="4"/>
      <c r="N495" s="4"/>
      <c r="O495" s="4"/>
      <c r="P495" s="4"/>
      <c r="Q495" s="4"/>
    </row>
    <row r="496" spans="1:17" ht="16.5" customHeight="1">
      <c r="A496" s="4"/>
      <c r="B496" s="4"/>
      <c r="C496" s="4"/>
      <c r="D496" s="4"/>
      <c r="E496" s="4"/>
      <c r="F496" s="4"/>
      <c r="G496" s="4"/>
      <c r="H496" s="4"/>
      <c r="I496" s="4"/>
      <c r="J496" s="4"/>
      <c r="K496" s="4"/>
      <c r="L496" s="4"/>
      <c r="M496" s="4"/>
      <c r="N496" s="4"/>
      <c r="O496" s="4"/>
      <c r="P496" s="4"/>
      <c r="Q496" s="4"/>
    </row>
    <row r="497" spans="1:17" ht="16.5" customHeight="1">
      <c r="A497" s="4"/>
      <c r="B497" s="4"/>
      <c r="C497" s="4"/>
      <c r="D497" s="4"/>
      <c r="E497" s="4"/>
      <c r="F497" s="4"/>
      <c r="G497" s="4"/>
      <c r="H497" s="4"/>
      <c r="I497" s="4"/>
      <c r="J497" s="4"/>
      <c r="K497" s="4"/>
      <c r="L497" s="4"/>
      <c r="M497" s="4"/>
      <c r="N497" s="4"/>
      <c r="O497" s="4"/>
      <c r="P497" s="4"/>
      <c r="Q497" s="4"/>
    </row>
    <row r="498" spans="1:17" ht="16.5" customHeight="1">
      <c r="A498" s="4"/>
      <c r="B498" s="4"/>
      <c r="C498" s="4"/>
      <c r="D498" s="4"/>
      <c r="E498" s="4"/>
      <c r="F498" s="4"/>
      <c r="G498" s="4"/>
      <c r="H498" s="4"/>
      <c r="I498" s="4"/>
      <c r="J498" s="4"/>
      <c r="K498" s="4"/>
      <c r="L498" s="4"/>
      <c r="M498" s="4"/>
      <c r="N498" s="4"/>
      <c r="O498" s="4"/>
      <c r="P498" s="4"/>
      <c r="Q498" s="4"/>
    </row>
    <row r="499" spans="1:17" ht="16.5" customHeight="1">
      <c r="A499" s="4"/>
      <c r="B499" s="4"/>
      <c r="C499" s="4"/>
      <c r="D499" s="4"/>
      <c r="E499" s="4"/>
      <c r="F499" s="4"/>
      <c r="G499" s="4"/>
      <c r="H499" s="4"/>
      <c r="I499" s="4"/>
      <c r="J499" s="4"/>
      <c r="K499" s="4"/>
      <c r="L499" s="4"/>
      <c r="M499" s="4"/>
      <c r="N499" s="4"/>
      <c r="O499" s="4"/>
      <c r="P499" s="4"/>
      <c r="Q499" s="4"/>
    </row>
    <row r="500" spans="1:17" ht="16.5" customHeight="1">
      <c r="A500" s="4"/>
      <c r="B500" s="4"/>
      <c r="C500" s="4"/>
      <c r="D500" s="4"/>
      <c r="E500" s="4"/>
      <c r="F500" s="4"/>
      <c r="G500" s="4"/>
      <c r="H500" s="4"/>
      <c r="I500" s="4"/>
      <c r="J500" s="4"/>
      <c r="K500" s="4"/>
      <c r="L500" s="4"/>
      <c r="M500" s="4"/>
      <c r="N500" s="4"/>
      <c r="O500" s="4"/>
      <c r="P500" s="4"/>
      <c r="Q500" s="4"/>
    </row>
    <row r="501" spans="1:17" ht="16.5" customHeight="1">
      <c r="A501" s="4"/>
      <c r="B501" s="4"/>
      <c r="C501" s="4"/>
      <c r="D501" s="4"/>
      <c r="E501" s="4"/>
      <c r="F501" s="4"/>
      <c r="G501" s="4"/>
      <c r="H501" s="4"/>
      <c r="I501" s="4"/>
      <c r="J501" s="4"/>
      <c r="K501" s="4"/>
      <c r="L501" s="4"/>
      <c r="M501" s="4"/>
      <c r="N501" s="4"/>
      <c r="O501" s="4"/>
      <c r="P501" s="4"/>
      <c r="Q501" s="4"/>
    </row>
    <row r="502" spans="1:17" ht="16.5" customHeight="1">
      <c r="A502" s="4"/>
      <c r="B502" s="4"/>
      <c r="C502" s="4"/>
      <c r="D502" s="4"/>
      <c r="E502" s="4"/>
      <c r="F502" s="4"/>
      <c r="G502" s="4"/>
      <c r="H502" s="4"/>
      <c r="I502" s="4"/>
      <c r="J502" s="4"/>
      <c r="K502" s="4"/>
      <c r="L502" s="4"/>
      <c r="M502" s="4"/>
      <c r="N502" s="4"/>
      <c r="O502" s="4"/>
      <c r="P502" s="4"/>
      <c r="Q502" s="4"/>
    </row>
    <row r="503" spans="1:17" ht="16.5" customHeight="1">
      <c r="A503" s="4"/>
      <c r="B503" s="4"/>
      <c r="C503" s="4"/>
      <c r="D503" s="4"/>
      <c r="E503" s="4"/>
      <c r="F503" s="4"/>
      <c r="G503" s="4"/>
      <c r="H503" s="4"/>
      <c r="I503" s="4"/>
      <c r="J503" s="4"/>
      <c r="K503" s="4"/>
      <c r="L503" s="4"/>
      <c r="M503" s="4"/>
      <c r="N503" s="4"/>
      <c r="O503" s="4"/>
      <c r="P503" s="4"/>
      <c r="Q503" s="4"/>
    </row>
    <row r="504" spans="1:17" ht="16.5" customHeight="1">
      <c r="A504" s="4"/>
      <c r="B504" s="4"/>
      <c r="C504" s="4"/>
      <c r="D504" s="4"/>
      <c r="E504" s="4"/>
      <c r="F504" s="4"/>
      <c r="G504" s="4"/>
      <c r="H504" s="4"/>
      <c r="I504" s="4"/>
      <c r="J504" s="4"/>
      <c r="K504" s="4"/>
      <c r="L504" s="4"/>
      <c r="M504" s="4"/>
      <c r="N504" s="4"/>
      <c r="O504" s="4"/>
      <c r="P504" s="4"/>
      <c r="Q504" s="4"/>
    </row>
    <row r="505" spans="1:17" ht="16.5" customHeight="1">
      <c r="A505" s="4"/>
      <c r="B505" s="4"/>
      <c r="C505" s="4"/>
      <c r="D505" s="4"/>
      <c r="E505" s="4"/>
      <c r="F505" s="4"/>
      <c r="G505" s="4"/>
      <c r="H505" s="4"/>
      <c r="I505" s="4"/>
      <c r="J505" s="4"/>
      <c r="K505" s="4"/>
      <c r="L505" s="4"/>
      <c r="M505" s="4"/>
      <c r="N505" s="4"/>
      <c r="O505" s="4"/>
      <c r="P505" s="4"/>
      <c r="Q505" s="4"/>
    </row>
    <row r="506" spans="1:17" ht="16.5" customHeight="1">
      <c r="A506" s="4"/>
      <c r="B506" s="4"/>
      <c r="C506" s="4"/>
      <c r="D506" s="4"/>
      <c r="E506" s="4"/>
      <c r="F506" s="4"/>
      <c r="G506" s="4"/>
      <c r="H506" s="4"/>
      <c r="I506" s="4"/>
      <c r="J506" s="4"/>
      <c r="K506" s="4"/>
      <c r="L506" s="4"/>
      <c r="M506" s="4"/>
      <c r="N506" s="4"/>
      <c r="O506" s="4"/>
      <c r="P506" s="4"/>
      <c r="Q506" s="4"/>
    </row>
    <row r="507" spans="1:17" ht="16.5" customHeight="1">
      <c r="A507" s="4"/>
      <c r="B507" s="4"/>
      <c r="C507" s="4"/>
      <c r="D507" s="4"/>
      <c r="E507" s="4"/>
      <c r="F507" s="4"/>
      <c r="G507" s="4"/>
      <c r="H507" s="4"/>
      <c r="I507" s="4"/>
      <c r="J507" s="4"/>
      <c r="K507" s="4"/>
      <c r="L507" s="4"/>
      <c r="M507" s="4"/>
      <c r="N507" s="4"/>
      <c r="O507" s="4"/>
      <c r="P507" s="4"/>
      <c r="Q507" s="4"/>
    </row>
    <row r="508" spans="1:17" ht="16.5" customHeight="1">
      <c r="A508" s="4"/>
      <c r="B508" s="4"/>
      <c r="C508" s="4"/>
      <c r="D508" s="4"/>
      <c r="E508" s="4"/>
      <c r="F508" s="4"/>
      <c r="G508" s="4"/>
      <c r="H508" s="4"/>
      <c r="I508" s="4"/>
      <c r="J508" s="4"/>
      <c r="K508" s="4"/>
      <c r="L508" s="4"/>
      <c r="M508" s="4"/>
      <c r="N508" s="4"/>
      <c r="O508" s="4"/>
      <c r="P508" s="4"/>
      <c r="Q508" s="4"/>
    </row>
    <row r="509" spans="1:17" ht="16.5" customHeight="1">
      <c r="A509" s="4"/>
      <c r="B509" s="4"/>
      <c r="C509" s="4"/>
      <c r="D509" s="4"/>
      <c r="E509" s="4"/>
      <c r="F509" s="4"/>
      <c r="G509" s="4"/>
      <c r="H509" s="4"/>
      <c r="I509" s="4"/>
      <c r="J509" s="4"/>
      <c r="K509" s="4"/>
      <c r="L509" s="4"/>
      <c r="M509" s="4"/>
      <c r="N509" s="4"/>
      <c r="O509" s="4"/>
      <c r="P509" s="4"/>
      <c r="Q509" s="4"/>
    </row>
    <row r="510" spans="1:17" ht="16.5" customHeight="1">
      <c r="A510" s="4"/>
      <c r="B510" s="4"/>
      <c r="C510" s="4"/>
      <c r="D510" s="4"/>
      <c r="E510" s="4"/>
      <c r="F510" s="4"/>
      <c r="G510" s="4"/>
      <c r="H510" s="4"/>
      <c r="I510" s="4"/>
      <c r="J510" s="4"/>
      <c r="K510" s="4"/>
      <c r="L510" s="4"/>
      <c r="M510" s="4"/>
      <c r="N510" s="4"/>
      <c r="O510" s="4"/>
      <c r="P510" s="4"/>
      <c r="Q510" s="4"/>
    </row>
    <row r="511" spans="1:17" ht="16.5" customHeight="1">
      <c r="A511" s="4"/>
      <c r="B511" s="4"/>
      <c r="C511" s="4"/>
      <c r="D511" s="4"/>
      <c r="E511" s="4"/>
      <c r="F511" s="4"/>
      <c r="G511" s="4"/>
      <c r="H511" s="4"/>
      <c r="I511" s="4"/>
      <c r="J511" s="4"/>
      <c r="K511" s="4"/>
      <c r="L511" s="4"/>
      <c r="M511" s="4"/>
      <c r="N511" s="4"/>
      <c r="O511" s="4"/>
      <c r="P511" s="4"/>
      <c r="Q511" s="4"/>
    </row>
    <row r="512" spans="1:17" ht="16.5" customHeight="1">
      <c r="A512" s="4"/>
      <c r="B512" s="4"/>
      <c r="C512" s="4"/>
      <c r="D512" s="4"/>
      <c r="E512" s="4"/>
      <c r="F512" s="4"/>
      <c r="G512" s="4"/>
      <c r="H512" s="4"/>
      <c r="I512" s="4"/>
      <c r="J512" s="4"/>
      <c r="K512" s="4"/>
      <c r="L512" s="4"/>
      <c r="M512" s="4"/>
      <c r="N512" s="4"/>
      <c r="O512" s="4"/>
      <c r="P512" s="4"/>
      <c r="Q512" s="4"/>
    </row>
    <row r="513" spans="1:17" ht="16.5" customHeight="1">
      <c r="A513" s="4"/>
      <c r="B513" s="4"/>
      <c r="C513" s="4"/>
      <c r="D513" s="4"/>
      <c r="E513" s="4"/>
      <c r="F513" s="4"/>
      <c r="G513" s="4"/>
      <c r="H513" s="4"/>
      <c r="I513" s="4"/>
      <c r="J513" s="4"/>
      <c r="K513" s="4"/>
      <c r="L513" s="4"/>
      <c r="M513" s="4"/>
      <c r="N513" s="4"/>
      <c r="O513" s="4"/>
      <c r="P513" s="4"/>
      <c r="Q513" s="4"/>
    </row>
    <row r="514" spans="1:17" ht="16.5" customHeight="1">
      <c r="A514" s="4"/>
      <c r="B514" s="4"/>
      <c r="C514" s="4"/>
      <c r="D514" s="4"/>
      <c r="E514" s="4"/>
      <c r="F514" s="4"/>
      <c r="G514" s="4"/>
      <c r="H514" s="4"/>
      <c r="I514" s="4"/>
      <c r="J514" s="4"/>
      <c r="K514" s="4"/>
      <c r="L514" s="4"/>
      <c r="M514" s="4"/>
      <c r="N514" s="4"/>
      <c r="O514" s="4"/>
      <c r="P514" s="4"/>
      <c r="Q514" s="4"/>
    </row>
    <row r="515" spans="1:17" ht="16.5" customHeight="1">
      <c r="A515" s="4"/>
      <c r="B515" s="4"/>
      <c r="C515" s="4"/>
      <c r="D515" s="4"/>
      <c r="E515" s="4"/>
      <c r="F515" s="4"/>
      <c r="G515" s="4"/>
      <c r="H515" s="4"/>
      <c r="I515" s="4"/>
      <c r="J515" s="4"/>
      <c r="K515" s="4"/>
      <c r="L515" s="4"/>
      <c r="M515" s="4"/>
      <c r="N515" s="4"/>
      <c r="O515" s="4"/>
      <c r="P515" s="4"/>
      <c r="Q515" s="4"/>
    </row>
    <row r="516" spans="1:17" ht="16.5" customHeight="1">
      <c r="A516" s="4"/>
      <c r="B516" s="4"/>
      <c r="C516" s="4"/>
      <c r="D516" s="4"/>
      <c r="E516" s="4"/>
      <c r="F516" s="4"/>
      <c r="G516" s="4"/>
      <c r="H516" s="4"/>
      <c r="I516" s="4"/>
      <c r="J516" s="4"/>
      <c r="K516" s="4"/>
      <c r="L516" s="4"/>
      <c r="M516" s="4"/>
      <c r="N516" s="4"/>
      <c r="O516" s="4"/>
      <c r="P516" s="4"/>
      <c r="Q516" s="4"/>
    </row>
    <row r="517" spans="1:17" ht="16.5" customHeight="1">
      <c r="A517" s="4"/>
      <c r="B517" s="4"/>
      <c r="C517" s="4"/>
      <c r="D517" s="4"/>
      <c r="E517" s="4"/>
      <c r="F517" s="4"/>
      <c r="G517" s="4"/>
      <c r="H517" s="4"/>
      <c r="I517" s="4"/>
      <c r="J517" s="4"/>
      <c r="K517" s="4"/>
      <c r="L517" s="4"/>
      <c r="M517" s="4"/>
      <c r="N517" s="4"/>
      <c r="O517" s="4"/>
      <c r="P517" s="4"/>
      <c r="Q517" s="4"/>
    </row>
    <row r="518" spans="1:17" ht="16.5" customHeight="1">
      <c r="A518" s="4"/>
      <c r="B518" s="4"/>
      <c r="C518" s="4"/>
      <c r="D518" s="4"/>
      <c r="E518" s="4"/>
      <c r="F518" s="4"/>
      <c r="G518" s="4"/>
      <c r="H518" s="4"/>
      <c r="I518" s="4"/>
      <c r="J518" s="4"/>
      <c r="K518" s="4"/>
      <c r="L518" s="4"/>
      <c r="M518" s="4"/>
      <c r="N518" s="4"/>
      <c r="O518" s="4"/>
      <c r="P518" s="4"/>
      <c r="Q518" s="4"/>
    </row>
    <row r="519" spans="1:17" ht="16.5" customHeight="1">
      <c r="A519" s="4"/>
      <c r="B519" s="4"/>
      <c r="C519" s="4"/>
      <c r="D519" s="4"/>
      <c r="E519" s="4"/>
      <c r="F519" s="4"/>
      <c r="G519" s="4"/>
      <c r="H519" s="4"/>
      <c r="I519" s="4"/>
      <c r="J519" s="4"/>
      <c r="K519" s="4"/>
      <c r="L519" s="4"/>
      <c r="M519" s="4"/>
      <c r="N519" s="4"/>
      <c r="O519" s="4"/>
      <c r="P519" s="4"/>
      <c r="Q519" s="4"/>
    </row>
    <row r="520" spans="1:17" ht="16.5" customHeight="1">
      <c r="A520" s="4"/>
      <c r="B520" s="4"/>
      <c r="C520" s="4"/>
      <c r="D520" s="4"/>
      <c r="E520" s="4"/>
      <c r="F520" s="4"/>
      <c r="G520" s="4"/>
      <c r="H520" s="4"/>
      <c r="I520" s="4"/>
      <c r="J520" s="4"/>
      <c r="K520" s="4"/>
      <c r="L520" s="4"/>
      <c r="M520" s="4"/>
      <c r="N520" s="4"/>
      <c r="O520" s="4"/>
      <c r="P520" s="4"/>
      <c r="Q520" s="4"/>
    </row>
    <row r="521" spans="1:17" ht="16.5" customHeight="1">
      <c r="A521" s="4"/>
      <c r="B521" s="4"/>
      <c r="C521" s="4"/>
      <c r="D521" s="4"/>
      <c r="E521" s="4"/>
      <c r="F521" s="4"/>
      <c r="G521" s="4"/>
      <c r="H521" s="4"/>
      <c r="I521" s="4"/>
      <c r="J521" s="4"/>
      <c r="K521" s="4"/>
      <c r="L521" s="4"/>
      <c r="M521" s="4"/>
      <c r="N521" s="4"/>
      <c r="O521" s="4"/>
      <c r="P521" s="4"/>
      <c r="Q521" s="4"/>
    </row>
    <row r="522" spans="1:17" ht="16.5" customHeight="1">
      <c r="A522" s="4"/>
      <c r="B522" s="4"/>
      <c r="C522" s="4"/>
      <c r="D522" s="4"/>
      <c r="E522" s="4"/>
      <c r="F522" s="4"/>
      <c r="G522" s="4"/>
      <c r="H522" s="4"/>
      <c r="I522" s="4"/>
      <c r="J522" s="4"/>
      <c r="K522" s="4"/>
      <c r="L522" s="4"/>
      <c r="M522" s="4"/>
      <c r="N522" s="4"/>
      <c r="O522" s="4"/>
      <c r="P522" s="4"/>
      <c r="Q522" s="4"/>
    </row>
    <row r="523" spans="1:17" ht="16.5" customHeight="1">
      <c r="A523" s="4"/>
      <c r="B523" s="4"/>
      <c r="C523" s="4"/>
      <c r="D523" s="4"/>
      <c r="E523" s="4"/>
      <c r="F523" s="4"/>
      <c r="G523" s="4"/>
      <c r="H523" s="4"/>
      <c r="I523" s="4"/>
      <c r="J523" s="4"/>
      <c r="K523" s="4"/>
      <c r="L523" s="4"/>
      <c r="M523" s="4"/>
      <c r="N523" s="4"/>
      <c r="O523" s="4"/>
      <c r="P523" s="4"/>
      <c r="Q523" s="4"/>
    </row>
    <row r="524" spans="1:17" ht="16.5" customHeight="1">
      <c r="A524" s="4"/>
      <c r="B524" s="4"/>
      <c r="C524" s="4"/>
      <c r="D524" s="4"/>
      <c r="E524" s="4"/>
      <c r="F524" s="4"/>
      <c r="G524" s="4"/>
      <c r="H524" s="4"/>
      <c r="I524" s="4"/>
      <c r="J524" s="4"/>
      <c r="K524" s="4"/>
      <c r="L524" s="4"/>
      <c r="M524" s="4"/>
      <c r="N524" s="4"/>
      <c r="O524" s="4"/>
      <c r="P524" s="4"/>
      <c r="Q524" s="4"/>
    </row>
    <row r="525" spans="1:17" ht="16.5" customHeight="1">
      <c r="A525" s="4"/>
      <c r="B525" s="4"/>
      <c r="C525" s="4"/>
      <c r="D525" s="4"/>
      <c r="E525" s="4"/>
      <c r="F525" s="4"/>
      <c r="G525" s="4"/>
      <c r="H525" s="4"/>
      <c r="I525" s="4"/>
      <c r="J525" s="4"/>
      <c r="K525" s="4"/>
      <c r="L525" s="4"/>
      <c r="M525" s="4"/>
      <c r="N525" s="4"/>
      <c r="O525" s="4"/>
      <c r="P525" s="4"/>
      <c r="Q525" s="4"/>
    </row>
    <row r="526" spans="1:17" ht="16.5" customHeight="1">
      <c r="A526" s="4"/>
      <c r="B526" s="4"/>
      <c r="C526" s="4"/>
      <c r="D526" s="4"/>
      <c r="E526" s="4"/>
      <c r="F526" s="4"/>
      <c r="G526" s="4"/>
      <c r="H526" s="4"/>
      <c r="I526" s="4"/>
      <c r="J526" s="4"/>
      <c r="K526" s="4"/>
      <c r="L526" s="4"/>
      <c r="M526" s="4"/>
      <c r="N526" s="4"/>
      <c r="O526" s="4"/>
      <c r="P526" s="4"/>
      <c r="Q526" s="4"/>
    </row>
    <row r="527" spans="1:17" ht="16.5" customHeight="1">
      <c r="A527" s="4"/>
      <c r="B527" s="4"/>
      <c r="C527" s="4"/>
      <c r="D527" s="4"/>
      <c r="E527" s="4"/>
      <c r="F527" s="4"/>
      <c r="G527" s="4"/>
      <c r="H527" s="4"/>
      <c r="I527" s="4"/>
      <c r="J527" s="4"/>
      <c r="K527" s="4"/>
      <c r="L527" s="4"/>
      <c r="M527" s="4"/>
      <c r="N527" s="4"/>
      <c r="O527" s="4"/>
      <c r="P527" s="4"/>
      <c r="Q527" s="4"/>
    </row>
    <row r="528" spans="1:17" ht="16.5" customHeight="1">
      <c r="A528" s="4"/>
      <c r="B528" s="4"/>
      <c r="C528" s="4"/>
      <c r="D528" s="4"/>
      <c r="E528" s="4"/>
      <c r="F528" s="4"/>
      <c r="G528" s="4"/>
      <c r="H528" s="4"/>
      <c r="I528" s="4"/>
      <c r="J528" s="4"/>
      <c r="K528" s="4"/>
      <c r="L528" s="4"/>
      <c r="M528" s="4"/>
      <c r="N528" s="4"/>
      <c r="O528" s="4"/>
      <c r="P528" s="4"/>
      <c r="Q528" s="4"/>
    </row>
    <row r="529" spans="1:17" ht="16.5" customHeight="1">
      <c r="A529" s="4"/>
      <c r="B529" s="4"/>
      <c r="C529" s="4"/>
      <c r="D529" s="4"/>
      <c r="E529" s="4"/>
      <c r="F529" s="4"/>
      <c r="G529" s="4"/>
      <c r="H529" s="4"/>
      <c r="I529" s="4"/>
      <c r="J529" s="4"/>
      <c r="K529" s="4"/>
      <c r="L529" s="4"/>
      <c r="M529" s="4"/>
      <c r="N529" s="4"/>
      <c r="O529" s="4"/>
      <c r="P529" s="4"/>
      <c r="Q529" s="4"/>
    </row>
    <row r="530" spans="1:17" ht="16.5" customHeight="1">
      <c r="A530" s="4"/>
      <c r="B530" s="4"/>
      <c r="C530" s="4"/>
      <c r="D530" s="4"/>
      <c r="E530" s="4"/>
      <c r="F530" s="4"/>
      <c r="G530" s="4"/>
      <c r="H530" s="4"/>
      <c r="I530" s="4"/>
      <c r="J530" s="4"/>
      <c r="K530" s="4"/>
      <c r="L530" s="4"/>
      <c r="M530" s="4"/>
      <c r="N530" s="4"/>
      <c r="O530" s="4"/>
      <c r="P530" s="4"/>
      <c r="Q530" s="4"/>
    </row>
    <row r="531" spans="1:17" ht="16.5" customHeight="1">
      <c r="A531" s="4"/>
      <c r="B531" s="4"/>
      <c r="C531" s="4"/>
      <c r="D531" s="4"/>
      <c r="E531" s="4"/>
      <c r="F531" s="4"/>
      <c r="G531" s="4"/>
      <c r="H531" s="4"/>
      <c r="I531" s="4"/>
      <c r="J531" s="4"/>
      <c r="K531" s="4"/>
      <c r="L531" s="4"/>
      <c r="M531" s="4"/>
      <c r="N531" s="4"/>
      <c r="O531" s="4"/>
      <c r="P531" s="4"/>
      <c r="Q531" s="4"/>
    </row>
    <row r="532" spans="1:17" ht="16.5" customHeight="1">
      <c r="A532" s="4"/>
      <c r="B532" s="4"/>
      <c r="C532" s="4"/>
      <c r="D532" s="4"/>
      <c r="E532" s="4"/>
      <c r="F532" s="4"/>
      <c r="G532" s="4"/>
      <c r="H532" s="4"/>
      <c r="I532" s="4"/>
      <c r="J532" s="4"/>
      <c r="K532" s="4"/>
      <c r="L532" s="4"/>
      <c r="M532" s="4"/>
      <c r="N532" s="4"/>
      <c r="O532" s="4"/>
      <c r="P532" s="4"/>
      <c r="Q532" s="4"/>
    </row>
    <row r="533" spans="1:17" ht="16.5" customHeight="1">
      <c r="A533" s="4"/>
      <c r="B533" s="4"/>
      <c r="C533" s="4"/>
      <c r="D533" s="4"/>
      <c r="E533" s="4"/>
      <c r="F533" s="4"/>
      <c r="G533" s="4"/>
      <c r="H533" s="4"/>
      <c r="I533" s="4"/>
      <c r="J533" s="4"/>
      <c r="K533" s="4"/>
      <c r="L533" s="4"/>
      <c r="M533" s="4"/>
      <c r="N533" s="4"/>
      <c r="O533" s="4"/>
      <c r="P533" s="4"/>
      <c r="Q533" s="4"/>
    </row>
    <row r="534" spans="1:17" ht="16.5" customHeight="1">
      <c r="A534" s="4"/>
      <c r="B534" s="4"/>
      <c r="C534" s="4"/>
      <c r="D534" s="4"/>
      <c r="E534" s="4"/>
      <c r="F534" s="4"/>
      <c r="G534" s="4"/>
      <c r="H534" s="4"/>
      <c r="I534" s="4"/>
      <c r="J534" s="4"/>
      <c r="K534" s="4"/>
      <c r="L534" s="4"/>
      <c r="M534" s="4"/>
      <c r="N534" s="4"/>
      <c r="O534" s="4"/>
      <c r="P534" s="4"/>
      <c r="Q534" s="4"/>
    </row>
    <row r="535" spans="1:17" ht="16.5" customHeight="1">
      <c r="A535" s="4"/>
      <c r="B535" s="4"/>
      <c r="C535" s="4"/>
      <c r="D535" s="4"/>
      <c r="E535" s="4"/>
      <c r="F535" s="4"/>
      <c r="G535" s="4"/>
      <c r="H535" s="4"/>
      <c r="I535" s="4"/>
      <c r="J535" s="4"/>
      <c r="K535" s="4"/>
      <c r="L535" s="4"/>
      <c r="M535" s="4"/>
      <c r="N535" s="4"/>
      <c r="O535" s="4"/>
      <c r="P535" s="4"/>
      <c r="Q535" s="4"/>
    </row>
    <row r="536" spans="1:17" ht="16.5" customHeight="1">
      <c r="A536" s="4"/>
      <c r="B536" s="4"/>
      <c r="C536" s="4"/>
      <c r="D536" s="4"/>
      <c r="E536" s="4"/>
      <c r="F536" s="4"/>
      <c r="G536" s="4"/>
      <c r="H536" s="4"/>
      <c r="I536" s="4"/>
      <c r="J536" s="4"/>
      <c r="K536" s="4"/>
      <c r="L536" s="4"/>
      <c r="M536" s="4"/>
      <c r="N536" s="4"/>
      <c r="O536" s="4"/>
      <c r="P536" s="4"/>
      <c r="Q536" s="4"/>
    </row>
    <row r="537" spans="1:17" ht="16.5" customHeight="1">
      <c r="A537" s="4"/>
      <c r="B537" s="4"/>
      <c r="C537" s="4"/>
      <c r="D537" s="4"/>
      <c r="E537" s="4"/>
      <c r="F537" s="4"/>
      <c r="G537" s="4"/>
      <c r="H537" s="4"/>
      <c r="I537" s="4"/>
      <c r="J537" s="4"/>
      <c r="K537" s="4"/>
      <c r="L537" s="4"/>
      <c r="M537" s="4"/>
      <c r="N537" s="4"/>
      <c r="O537" s="4"/>
      <c r="P537" s="4"/>
      <c r="Q537" s="4"/>
    </row>
    <row r="538" spans="1:17" ht="16.5" customHeight="1">
      <c r="A538" s="4"/>
      <c r="B538" s="4"/>
      <c r="C538" s="4"/>
      <c r="D538" s="4"/>
      <c r="E538" s="4"/>
      <c r="F538" s="4"/>
      <c r="G538" s="4"/>
      <c r="H538" s="4"/>
      <c r="I538" s="4"/>
      <c r="J538" s="4"/>
      <c r="K538" s="4"/>
      <c r="L538" s="4"/>
      <c r="M538" s="4"/>
      <c r="N538" s="4"/>
      <c r="O538" s="4"/>
      <c r="P538" s="4"/>
      <c r="Q538" s="4"/>
    </row>
    <row r="539" spans="1:17" ht="16.5" customHeight="1">
      <c r="A539" s="4"/>
      <c r="B539" s="4"/>
      <c r="C539" s="4"/>
      <c r="D539" s="4"/>
      <c r="E539" s="4"/>
      <c r="F539" s="4"/>
      <c r="G539" s="4"/>
      <c r="H539" s="4"/>
      <c r="I539" s="4"/>
      <c r="J539" s="4"/>
      <c r="K539" s="4"/>
      <c r="L539" s="4"/>
      <c r="M539" s="4"/>
      <c r="N539" s="4"/>
      <c r="O539" s="4"/>
      <c r="P539" s="4"/>
      <c r="Q539" s="4"/>
    </row>
    <row r="540" spans="1:17" ht="16.5" customHeight="1">
      <c r="A540" s="4"/>
      <c r="B540" s="4"/>
      <c r="C540" s="4"/>
      <c r="D540" s="4"/>
      <c r="E540" s="4"/>
      <c r="F540" s="4"/>
      <c r="G540" s="4"/>
      <c r="H540" s="4"/>
      <c r="I540" s="4"/>
      <c r="J540" s="4"/>
      <c r="K540" s="4"/>
      <c r="L540" s="4"/>
      <c r="M540" s="4"/>
      <c r="N540" s="4"/>
      <c r="O540" s="4"/>
      <c r="P540" s="4"/>
      <c r="Q540" s="4"/>
    </row>
    <row r="541" spans="1:17" ht="16.5" customHeight="1">
      <c r="A541" s="4"/>
      <c r="B541" s="4"/>
      <c r="C541" s="4"/>
      <c r="D541" s="4"/>
      <c r="E541" s="4"/>
      <c r="F541" s="4"/>
      <c r="G541" s="4"/>
      <c r="H541" s="4"/>
      <c r="I541" s="4"/>
      <c r="J541" s="4"/>
      <c r="K541" s="4"/>
      <c r="L541" s="4"/>
      <c r="M541" s="4"/>
      <c r="N541" s="4"/>
      <c r="O541" s="4"/>
      <c r="P541" s="4"/>
      <c r="Q541" s="4"/>
    </row>
    <row r="542" spans="1:17" ht="16.5" customHeight="1">
      <c r="A542" s="4"/>
      <c r="B542" s="4"/>
      <c r="C542" s="4"/>
      <c r="D542" s="4"/>
      <c r="E542" s="4"/>
      <c r="F542" s="4"/>
      <c r="G542" s="4"/>
      <c r="H542" s="4"/>
      <c r="I542" s="4"/>
      <c r="J542" s="4"/>
      <c r="K542" s="4"/>
      <c r="L542" s="4"/>
      <c r="M542" s="4"/>
      <c r="N542" s="4"/>
      <c r="O542" s="4"/>
      <c r="P542" s="4"/>
      <c r="Q542" s="4"/>
    </row>
    <row r="543" spans="1:17" ht="16.5" customHeight="1">
      <c r="A543" s="4"/>
      <c r="B543" s="4"/>
      <c r="C543" s="4"/>
      <c r="D543" s="4"/>
      <c r="E543" s="4"/>
      <c r="F543" s="4"/>
      <c r="G543" s="4"/>
      <c r="H543" s="4"/>
      <c r="I543" s="4"/>
      <c r="J543" s="4"/>
      <c r="K543" s="4"/>
      <c r="L543" s="4"/>
      <c r="M543" s="4"/>
      <c r="N543" s="4"/>
      <c r="O543" s="4"/>
      <c r="P543" s="4"/>
      <c r="Q543" s="4"/>
    </row>
    <row r="544" spans="1:17" ht="16.5" customHeight="1">
      <c r="A544" s="4"/>
      <c r="B544" s="4"/>
      <c r="C544" s="4"/>
      <c r="D544" s="4"/>
      <c r="E544" s="4"/>
      <c r="F544" s="4"/>
      <c r="G544" s="4"/>
      <c r="H544" s="4"/>
      <c r="I544" s="4"/>
      <c r="J544" s="4"/>
      <c r="K544" s="4"/>
      <c r="L544" s="4"/>
      <c r="M544" s="4"/>
      <c r="N544" s="4"/>
      <c r="O544" s="4"/>
      <c r="P544" s="4"/>
      <c r="Q544" s="4"/>
    </row>
    <row r="545" spans="1:17" ht="16.5" customHeight="1">
      <c r="A545" s="4"/>
      <c r="B545" s="4"/>
      <c r="C545" s="4"/>
      <c r="D545" s="4"/>
      <c r="E545" s="4"/>
      <c r="F545" s="4"/>
      <c r="G545" s="4"/>
      <c r="H545" s="4"/>
      <c r="I545" s="4"/>
      <c r="J545" s="4"/>
      <c r="K545" s="4"/>
      <c r="L545" s="4"/>
      <c r="M545" s="4"/>
      <c r="N545" s="4"/>
      <c r="O545" s="4"/>
      <c r="P545" s="4"/>
      <c r="Q545" s="4"/>
    </row>
    <row r="546" spans="1:17" ht="16.5" customHeight="1">
      <c r="A546" s="4"/>
      <c r="B546" s="4"/>
      <c r="C546" s="4"/>
      <c r="D546" s="4"/>
      <c r="E546" s="4"/>
      <c r="F546" s="4"/>
      <c r="G546" s="4"/>
      <c r="H546" s="4"/>
      <c r="I546" s="4"/>
      <c r="J546" s="4"/>
      <c r="K546" s="4"/>
      <c r="L546" s="4"/>
      <c r="M546" s="4"/>
      <c r="N546" s="4"/>
      <c r="O546" s="4"/>
      <c r="P546" s="4"/>
      <c r="Q546" s="4"/>
    </row>
    <row r="547" spans="1:17" ht="16.5" customHeight="1">
      <c r="A547" s="4"/>
      <c r="B547" s="4"/>
      <c r="C547" s="4"/>
      <c r="D547" s="4"/>
      <c r="E547" s="4"/>
      <c r="F547" s="4"/>
      <c r="G547" s="4"/>
      <c r="H547" s="4"/>
      <c r="I547" s="4"/>
      <c r="J547" s="4"/>
      <c r="K547" s="4"/>
      <c r="L547" s="4"/>
      <c r="M547" s="4"/>
      <c r="N547" s="4"/>
      <c r="O547" s="4"/>
      <c r="P547" s="4"/>
      <c r="Q547" s="4"/>
    </row>
    <row r="548" spans="1:17" ht="16.5" customHeight="1">
      <c r="A548" s="4"/>
      <c r="B548" s="4"/>
      <c r="C548" s="4"/>
      <c r="D548" s="4"/>
      <c r="E548" s="4"/>
      <c r="F548" s="4"/>
      <c r="G548" s="4"/>
      <c r="H548" s="4"/>
      <c r="I548" s="4"/>
      <c r="J548" s="4"/>
      <c r="K548" s="4"/>
      <c r="L548" s="4"/>
      <c r="M548" s="4"/>
      <c r="N548" s="4"/>
      <c r="O548" s="4"/>
      <c r="P548" s="4"/>
      <c r="Q548" s="4"/>
    </row>
    <row r="549" spans="1:17" ht="16.5" customHeight="1">
      <c r="A549" s="4"/>
      <c r="B549" s="4"/>
      <c r="C549" s="4"/>
      <c r="D549" s="4"/>
      <c r="E549" s="4"/>
      <c r="F549" s="4"/>
      <c r="G549" s="4"/>
      <c r="H549" s="4"/>
      <c r="I549" s="4"/>
      <c r="J549" s="4"/>
      <c r="K549" s="4"/>
      <c r="L549" s="4"/>
      <c r="M549" s="4"/>
      <c r="N549" s="4"/>
      <c r="O549" s="4"/>
      <c r="P549" s="4"/>
      <c r="Q549" s="4"/>
    </row>
    <row r="550" spans="1:17" ht="16.5" customHeight="1">
      <c r="A550" s="4"/>
      <c r="B550" s="4"/>
      <c r="C550" s="4"/>
      <c r="D550" s="4"/>
      <c r="E550" s="4"/>
      <c r="F550" s="4"/>
      <c r="G550" s="4"/>
      <c r="H550" s="4"/>
      <c r="I550" s="4"/>
      <c r="J550" s="4"/>
      <c r="K550" s="4"/>
      <c r="L550" s="4"/>
      <c r="M550" s="4"/>
      <c r="N550" s="4"/>
      <c r="O550" s="4"/>
      <c r="P550" s="4"/>
      <c r="Q550" s="4"/>
    </row>
    <row r="551" spans="1:17" ht="16.5" customHeight="1">
      <c r="A551" s="4"/>
      <c r="B551" s="4"/>
      <c r="C551" s="4"/>
      <c r="D551" s="4"/>
      <c r="E551" s="4"/>
      <c r="F551" s="4"/>
      <c r="G551" s="4"/>
      <c r="H551" s="4"/>
      <c r="I551" s="4"/>
      <c r="J551" s="4"/>
      <c r="K551" s="4"/>
      <c r="L551" s="4"/>
      <c r="M551" s="4"/>
      <c r="N551" s="4"/>
      <c r="O551" s="4"/>
      <c r="P551" s="4"/>
      <c r="Q551" s="4"/>
    </row>
    <row r="552" spans="1:17" ht="16.5" customHeight="1">
      <c r="A552" s="4"/>
      <c r="B552" s="4"/>
      <c r="C552" s="4"/>
      <c r="D552" s="4"/>
      <c r="E552" s="4"/>
      <c r="F552" s="4"/>
      <c r="G552" s="4"/>
      <c r="H552" s="4"/>
      <c r="I552" s="4"/>
      <c r="J552" s="4"/>
      <c r="K552" s="4"/>
      <c r="L552" s="4"/>
      <c r="M552" s="4"/>
      <c r="N552" s="4"/>
      <c r="O552" s="4"/>
      <c r="P552" s="4"/>
      <c r="Q552" s="4"/>
    </row>
    <row r="553" spans="1:17" ht="16.5" customHeight="1">
      <c r="A553" s="4"/>
      <c r="B553" s="4"/>
      <c r="C553" s="4"/>
      <c r="D553" s="4"/>
      <c r="E553" s="4"/>
      <c r="F553" s="4"/>
      <c r="G553" s="4"/>
      <c r="H553" s="4"/>
      <c r="I553" s="4"/>
      <c r="J553" s="4"/>
      <c r="K553" s="4"/>
      <c r="L553" s="4"/>
      <c r="M553" s="4"/>
      <c r="N553" s="4"/>
      <c r="O553" s="4"/>
      <c r="P553" s="4"/>
      <c r="Q553" s="4"/>
    </row>
    <row r="554" spans="1:17" ht="16.5" customHeight="1">
      <c r="A554" s="4"/>
      <c r="B554" s="4"/>
      <c r="C554" s="4"/>
      <c r="D554" s="4"/>
      <c r="E554" s="4"/>
      <c r="F554" s="4"/>
      <c r="G554" s="4"/>
      <c r="H554" s="4"/>
      <c r="I554" s="4"/>
      <c r="J554" s="4"/>
      <c r="K554" s="4"/>
      <c r="L554" s="4"/>
      <c r="M554" s="4"/>
      <c r="N554" s="4"/>
      <c r="O554" s="4"/>
      <c r="P554" s="4"/>
      <c r="Q554" s="4"/>
    </row>
    <row r="555" spans="1:17" ht="16.5" customHeight="1">
      <c r="A555" s="4"/>
      <c r="B555" s="4"/>
      <c r="C555" s="4"/>
      <c r="D555" s="4"/>
      <c r="E555" s="4"/>
      <c r="F555" s="4"/>
      <c r="G555" s="4"/>
      <c r="H555" s="4"/>
      <c r="I555" s="4"/>
      <c r="J555" s="4"/>
      <c r="K555" s="4"/>
      <c r="L555" s="4"/>
      <c r="M555" s="4"/>
      <c r="N555" s="4"/>
      <c r="O555" s="4"/>
      <c r="P555" s="4"/>
      <c r="Q555" s="4"/>
    </row>
    <row r="556" spans="1:17" ht="16.5" customHeight="1">
      <c r="A556" s="4"/>
      <c r="B556" s="4"/>
      <c r="C556" s="4"/>
      <c r="D556" s="4"/>
      <c r="E556" s="4"/>
      <c r="F556" s="4"/>
      <c r="G556" s="4"/>
      <c r="H556" s="4"/>
      <c r="I556" s="4"/>
      <c r="J556" s="4"/>
      <c r="K556" s="4"/>
      <c r="L556" s="4"/>
      <c r="M556" s="4"/>
      <c r="N556" s="4"/>
      <c r="O556" s="4"/>
      <c r="P556" s="4"/>
      <c r="Q556" s="4"/>
    </row>
    <row r="557" spans="1:17" ht="16.5" customHeight="1">
      <c r="A557" s="4"/>
      <c r="B557" s="4"/>
      <c r="C557" s="4"/>
      <c r="D557" s="4"/>
      <c r="E557" s="4"/>
      <c r="F557" s="4"/>
      <c r="G557" s="4"/>
      <c r="H557" s="4"/>
      <c r="I557" s="4"/>
      <c r="J557" s="4"/>
      <c r="K557" s="4"/>
      <c r="L557" s="4"/>
      <c r="M557" s="4"/>
      <c r="N557" s="4"/>
      <c r="O557" s="4"/>
      <c r="P557" s="4"/>
      <c r="Q557" s="4"/>
    </row>
    <row r="558" spans="1:17" ht="16.5" customHeight="1">
      <c r="A558" s="4"/>
      <c r="B558" s="4"/>
      <c r="C558" s="4"/>
      <c r="D558" s="4"/>
      <c r="E558" s="4"/>
      <c r="F558" s="4"/>
      <c r="G558" s="4"/>
      <c r="H558" s="4"/>
      <c r="I558" s="4"/>
      <c r="J558" s="4"/>
      <c r="K558" s="4"/>
      <c r="L558" s="4"/>
      <c r="M558" s="4"/>
      <c r="N558" s="4"/>
      <c r="O558" s="4"/>
      <c r="P558" s="4"/>
      <c r="Q558" s="4"/>
    </row>
    <row r="559" spans="1:17" ht="16.5" customHeight="1">
      <c r="A559" s="4"/>
      <c r="B559" s="4"/>
      <c r="C559" s="4"/>
      <c r="D559" s="4"/>
      <c r="E559" s="4"/>
      <c r="F559" s="4"/>
      <c r="G559" s="4"/>
      <c r="H559" s="4"/>
      <c r="I559" s="4"/>
      <c r="J559" s="4"/>
      <c r="K559" s="4"/>
      <c r="L559" s="4"/>
      <c r="M559" s="4"/>
      <c r="N559" s="4"/>
      <c r="O559" s="4"/>
      <c r="P559" s="4"/>
      <c r="Q559" s="4"/>
    </row>
    <row r="560" spans="1:17" ht="16.5" customHeight="1">
      <c r="A560" s="4"/>
      <c r="B560" s="4"/>
      <c r="C560" s="4"/>
      <c r="D560" s="4"/>
      <c r="E560" s="4"/>
      <c r="F560" s="4"/>
      <c r="G560" s="4"/>
      <c r="H560" s="4"/>
      <c r="I560" s="4"/>
      <c r="J560" s="4"/>
      <c r="K560" s="4"/>
      <c r="L560" s="4"/>
      <c r="M560" s="4"/>
      <c r="N560" s="4"/>
      <c r="O560" s="4"/>
      <c r="P560" s="4"/>
      <c r="Q560" s="4"/>
    </row>
    <row r="561" spans="1:17" ht="16.5" customHeight="1">
      <c r="A561" s="4"/>
      <c r="B561" s="4"/>
      <c r="C561" s="4"/>
      <c r="D561" s="4"/>
      <c r="E561" s="4"/>
      <c r="F561" s="4"/>
      <c r="G561" s="4"/>
      <c r="H561" s="4"/>
      <c r="I561" s="4"/>
      <c r="J561" s="4"/>
      <c r="K561" s="4"/>
      <c r="L561" s="4"/>
      <c r="M561" s="4"/>
      <c r="N561" s="4"/>
      <c r="O561" s="4"/>
      <c r="P561" s="4"/>
      <c r="Q561" s="4"/>
    </row>
    <row r="562" spans="1:17" ht="16.5" customHeight="1">
      <c r="A562" s="4"/>
      <c r="B562" s="4"/>
      <c r="C562" s="4"/>
      <c r="D562" s="4"/>
      <c r="E562" s="4"/>
      <c r="F562" s="4"/>
      <c r="G562" s="4"/>
      <c r="H562" s="4"/>
      <c r="I562" s="4"/>
      <c r="J562" s="4"/>
      <c r="K562" s="4"/>
      <c r="L562" s="4"/>
      <c r="M562" s="4"/>
      <c r="N562" s="4"/>
      <c r="O562" s="4"/>
      <c r="P562" s="4"/>
      <c r="Q562" s="4"/>
    </row>
    <row r="563" spans="1:17" ht="16.5" customHeight="1">
      <c r="A563" s="4"/>
      <c r="B563" s="4"/>
      <c r="C563" s="4"/>
      <c r="D563" s="4"/>
      <c r="E563" s="4"/>
      <c r="F563" s="4"/>
      <c r="G563" s="4"/>
      <c r="H563" s="4"/>
      <c r="I563" s="4"/>
      <c r="J563" s="4"/>
      <c r="K563" s="4"/>
      <c r="L563" s="4"/>
      <c r="M563" s="4"/>
      <c r="N563" s="4"/>
      <c r="O563" s="4"/>
      <c r="P563" s="4"/>
      <c r="Q563" s="4"/>
    </row>
    <row r="564" spans="1:17" ht="16.5" customHeight="1">
      <c r="A564" s="4"/>
      <c r="B564" s="4"/>
      <c r="C564" s="4"/>
      <c r="D564" s="4"/>
      <c r="E564" s="4"/>
      <c r="F564" s="4"/>
      <c r="G564" s="4"/>
      <c r="H564" s="4"/>
      <c r="I564" s="4"/>
      <c r="J564" s="4"/>
      <c r="K564" s="4"/>
      <c r="L564" s="4"/>
      <c r="M564" s="4"/>
      <c r="N564" s="4"/>
      <c r="O564" s="4"/>
      <c r="P564" s="4"/>
      <c r="Q564" s="4"/>
    </row>
    <row r="565" spans="1:17" ht="16.5" customHeight="1">
      <c r="A565" s="4"/>
      <c r="B565" s="4"/>
      <c r="C565" s="4"/>
      <c r="D565" s="4"/>
      <c r="E565" s="4"/>
      <c r="F565" s="4"/>
      <c r="G565" s="4"/>
      <c r="H565" s="4"/>
      <c r="I565" s="4"/>
      <c r="J565" s="4"/>
      <c r="K565" s="4"/>
      <c r="L565" s="4"/>
      <c r="M565" s="4"/>
      <c r="N565" s="4"/>
      <c r="O565" s="4"/>
      <c r="P565" s="4"/>
      <c r="Q565" s="4"/>
    </row>
    <row r="566" spans="1:17" ht="16.5" customHeight="1">
      <c r="A566" s="4"/>
      <c r="B566" s="4"/>
      <c r="C566" s="4"/>
      <c r="D566" s="4"/>
      <c r="E566" s="4"/>
      <c r="F566" s="4"/>
      <c r="G566" s="4"/>
      <c r="H566" s="4"/>
      <c r="I566" s="4"/>
      <c r="J566" s="4"/>
      <c r="K566" s="4"/>
      <c r="L566" s="4"/>
      <c r="M566" s="4"/>
      <c r="N566" s="4"/>
      <c r="O566" s="4"/>
      <c r="P566" s="4"/>
      <c r="Q566" s="4"/>
    </row>
    <row r="567" spans="1:17" ht="16.5" customHeight="1">
      <c r="A567" s="4"/>
      <c r="B567" s="4"/>
      <c r="C567" s="4"/>
      <c r="D567" s="4"/>
      <c r="E567" s="4"/>
      <c r="F567" s="4"/>
      <c r="G567" s="4"/>
      <c r="H567" s="4"/>
      <c r="I567" s="4"/>
      <c r="J567" s="4"/>
      <c r="K567" s="4"/>
      <c r="L567" s="4"/>
      <c r="M567" s="4"/>
      <c r="N567" s="4"/>
      <c r="O567" s="4"/>
      <c r="P567" s="4"/>
      <c r="Q567" s="4"/>
    </row>
    <row r="568" spans="1:17" ht="16.5" customHeight="1">
      <c r="A568" s="4"/>
      <c r="B568" s="4"/>
      <c r="C568" s="4"/>
      <c r="D568" s="4"/>
      <c r="E568" s="4"/>
      <c r="F568" s="4"/>
      <c r="G568" s="4"/>
      <c r="H568" s="4"/>
      <c r="I568" s="4"/>
      <c r="J568" s="4"/>
      <c r="K568" s="4"/>
      <c r="L568" s="4"/>
      <c r="M568" s="4"/>
      <c r="N568" s="4"/>
      <c r="O568" s="4"/>
      <c r="P568" s="4"/>
      <c r="Q568" s="4"/>
    </row>
    <row r="569" spans="1:17" ht="16.5" customHeight="1">
      <c r="A569" s="4"/>
      <c r="B569" s="4"/>
      <c r="C569" s="4"/>
      <c r="D569" s="4"/>
      <c r="E569" s="4"/>
      <c r="F569" s="4"/>
      <c r="G569" s="4"/>
      <c r="H569" s="4"/>
      <c r="I569" s="4"/>
      <c r="J569" s="4"/>
      <c r="K569" s="4"/>
      <c r="L569" s="4"/>
      <c r="M569" s="4"/>
      <c r="N569" s="4"/>
      <c r="O569" s="4"/>
      <c r="P569" s="4"/>
      <c r="Q569" s="4"/>
    </row>
    <row r="570" spans="1:17" ht="16.5" customHeight="1">
      <c r="A570" s="4"/>
      <c r="B570" s="4"/>
      <c r="C570" s="4"/>
      <c r="D570" s="4"/>
      <c r="E570" s="4"/>
      <c r="F570" s="4"/>
      <c r="G570" s="4"/>
      <c r="H570" s="4"/>
      <c r="I570" s="4"/>
      <c r="J570" s="4"/>
      <c r="K570" s="4"/>
      <c r="L570" s="4"/>
      <c r="M570" s="4"/>
      <c r="N570" s="4"/>
      <c r="O570" s="4"/>
      <c r="P570" s="4"/>
      <c r="Q570" s="4"/>
    </row>
    <row r="571" spans="1:17" ht="16.5" customHeight="1">
      <c r="A571" s="4"/>
      <c r="B571" s="4"/>
      <c r="C571" s="4"/>
      <c r="D571" s="4"/>
      <c r="E571" s="4"/>
      <c r="F571" s="4"/>
      <c r="G571" s="4"/>
      <c r="H571" s="4"/>
      <c r="I571" s="4"/>
      <c r="J571" s="4"/>
      <c r="K571" s="4"/>
      <c r="L571" s="4"/>
      <c r="M571" s="4"/>
      <c r="N571" s="4"/>
      <c r="O571" s="4"/>
      <c r="P571" s="4"/>
      <c r="Q571" s="4"/>
    </row>
    <row r="572" spans="1:17" ht="16.5" customHeight="1">
      <c r="A572" s="4"/>
      <c r="B572" s="4"/>
      <c r="C572" s="4"/>
      <c r="D572" s="4"/>
      <c r="E572" s="4"/>
      <c r="F572" s="4"/>
      <c r="G572" s="4"/>
      <c r="H572" s="4"/>
      <c r="I572" s="4"/>
      <c r="J572" s="4"/>
      <c r="K572" s="4"/>
      <c r="L572" s="4"/>
      <c r="M572" s="4"/>
      <c r="N572" s="4"/>
      <c r="O572" s="4"/>
      <c r="P572" s="4"/>
      <c r="Q572" s="4"/>
    </row>
    <row r="573" spans="1:17" ht="16.5" customHeight="1">
      <c r="A573" s="4"/>
      <c r="B573" s="4"/>
      <c r="C573" s="4"/>
      <c r="D573" s="4"/>
      <c r="E573" s="4"/>
      <c r="F573" s="4"/>
      <c r="G573" s="4"/>
      <c r="H573" s="4"/>
      <c r="I573" s="4"/>
      <c r="J573" s="4"/>
      <c r="K573" s="4"/>
      <c r="L573" s="4"/>
      <c r="M573" s="4"/>
      <c r="N573" s="4"/>
      <c r="O573" s="4"/>
      <c r="P573" s="4"/>
      <c r="Q573" s="4"/>
    </row>
    <row r="574" spans="1:17" ht="16.5" customHeight="1">
      <c r="A574" s="4"/>
      <c r="B574" s="4"/>
      <c r="C574" s="4"/>
      <c r="D574" s="4"/>
      <c r="E574" s="4"/>
      <c r="F574" s="4"/>
      <c r="G574" s="4"/>
      <c r="H574" s="4"/>
      <c r="I574" s="4"/>
      <c r="J574" s="4"/>
      <c r="K574" s="4"/>
      <c r="L574" s="4"/>
      <c r="M574" s="4"/>
      <c r="N574" s="4"/>
      <c r="O574" s="4"/>
      <c r="P574" s="4"/>
      <c r="Q574" s="4"/>
    </row>
    <row r="575" spans="1:17" ht="16.5" customHeight="1">
      <c r="A575" s="4"/>
      <c r="B575" s="4"/>
      <c r="C575" s="4"/>
      <c r="D575" s="4"/>
      <c r="E575" s="4"/>
      <c r="F575" s="4"/>
      <c r="G575" s="4"/>
      <c r="H575" s="4"/>
      <c r="I575" s="4"/>
      <c r="J575" s="4"/>
      <c r="K575" s="4"/>
      <c r="L575" s="4"/>
      <c r="M575" s="4"/>
      <c r="N575" s="4"/>
      <c r="O575" s="4"/>
      <c r="P575" s="4"/>
      <c r="Q575" s="4"/>
    </row>
    <row r="576" spans="1:17" ht="16.5" customHeight="1">
      <c r="A576" s="4"/>
      <c r="B576" s="4"/>
      <c r="C576" s="4"/>
      <c r="D576" s="4"/>
      <c r="E576" s="4"/>
      <c r="F576" s="4"/>
      <c r="G576" s="4"/>
      <c r="H576" s="4"/>
      <c r="I576" s="4"/>
      <c r="J576" s="4"/>
      <c r="K576" s="4"/>
      <c r="L576" s="4"/>
      <c r="M576" s="4"/>
      <c r="N576" s="4"/>
      <c r="O576" s="4"/>
      <c r="P576" s="4"/>
      <c r="Q576" s="4"/>
    </row>
    <row r="577" spans="1:17" ht="16.5" customHeight="1">
      <c r="A577" s="4"/>
      <c r="B577" s="4"/>
      <c r="C577" s="4"/>
      <c r="D577" s="4"/>
      <c r="E577" s="4"/>
      <c r="F577" s="4"/>
      <c r="G577" s="4"/>
      <c r="H577" s="4"/>
      <c r="I577" s="4"/>
      <c r="J577" s="4"/>
      <c r="K577" s="4"/>
      <c r="L577" s="4"/>
      <c r="M577" s="4"/>
      <c r="N577" s="4"/>
      <c r="O577" s="4"/>
      <c r="P577" s="4"/>
      <c r="Q577" s="4"/>
    </row>
    <row r="578" spans="1:17" ht="16.5" customHeight="1">
      <c r="A578" s="4"/>
      <c r="B578" s="4"/>
      <c r="C578" s="4"/>
      <c r="D578" s="4"/>
      <c r="E578" s="4"/>
      <c r="F578" s="4"/>
      <c r="G578" s="4"/>
      <c r="H578" s="4"/>
      <c r="I578" s="4"/>
      <c r="J578" s="4"/>
      <c r="K578" s="4"/>
      <c r="L578" s="4"/>
      <c r="M578" s="4"/>
      <c r="N578" s="4"/>
      <c r="O578" s="4"/>
      <c r="P578" s="4"/>
      <c r="Q578" s="4"/>
    </row>
    <row r="579" spans="1:17" ht="16.5" customHeight="1">
      <c r="A579" s="4"/>
      <c r="B579" s="4"/>
      <c r="C579" s="4"/>
      <c r="D579" s="4"/>
      <c r="E579" s="4"/>
      <c r="F579" s="4"/>
      <c r="G579" s="4"/>
      <c r="H579" s="4"/>
      <c r="I579" s="4"/>
      <c r="J579" s="4"/>
      <c r="K579" s="4"/>
      <c r="L579" s="4"/>
      <c r="M579" s="4"/>
      <c r="N579" s="4"/>
      <c r="O579" s="4"/>
      <c r="P579" s="4"/>
      <c r="Q579" s="4"/>
    </row>
    <row r="580" spans="1:17" ht="16.5" customHeight="1">
      <c r="A580" s="4"/>
      <c r="B580" s="4"/>
      <c r="C580" s="4"/>
      <c r="D580" s="4"/>
      <c r="E580" s="4"/>
      <c r="F580" s="4"/>
      <c r="G580" s="4"/>
      <c r="H580" s="4"/>
      <c r="I580" s="4"/>
      <c r="J580" s="4"/>
      <c r="K580" s="4"/>
      <c r="L580" s="4"/>
      <c r="M580" s="4"/>
      <c r="N580" s="4"/>
      <c r="O580" s="4"/>
      <c r="P580" s="4"/>
      <c r="Q580" s="4"/>
    </row>
    <row r="581" spans="1:17" ht="16.5" customHeight="1">
      <c r="A581" s="4"/>
      <c r="B581" s="4"/>
      <c r="C581" s="4"/>
      <c r="D581" s="4"/>
      <c r="E581" s="4"/>
      <c r="F581" s="4"/>
      <c r="G581" s="4"/>
      <c r="H581" s="4"/>
      <c r="I581" s="4"/>
      <c r="J581" s="4"/>
      <c r="K581" s="4"/>
      <c r="L581" s="4"/>
      <c r="M581" s="4"/>
      <c r="N581" s="4"/>
      <c r="O581" s="4"/>
      <c r="P581" s="4"/>
      <c r="Q581" s="4"/>
    </row>
    <row r="582" spans="1:17" ht="16.5" customHeight="1">
      <c r="A582" s="4"/>
      <c r="B582" s="4"/>
      <c r="C582" s="4"/>
      <c r="D582" s="4"/>
      <c r="E582" s="4"/>
      <c r="F582" s="4"/>
      <c r="G582" s="4"/>
      <c r="H582" s="4"/>
      <c r="I582" s="4"/>
      <c r="J582" s="4"/>
      <c r="K582" s="4"/>
      <c r="L582" s="4"/>
      <c r="M582" s="4"/>
      <c r="N582" s="4"/>
      <c r="O582" s="4"/>
      <c r="P582" s="4"/>
      <c r="Q582" s="4"/>
    </row>
    <row r="583" spans="1:17" ht="16.5" customHeight="1">
      <c r="A583" s="4"/>
      <c r="B583" s="4"/>
      <c r="C583" s="4"/>
      <c r="D583" s="4"/>
      <c r="E583" s="4"/>
      <c r="F583" s="4"/>
      <c r="G583" s="4"/>
      <c r="H583" s="4"/>
      <c r="I583" s="4"/>
      <c r="J583" s="4"/>
      <c r="K583" s="4"/>
      <c r="L583" s="4"/>
      <c r="M583" s="4"/>
      <c r="N583" s="4"/>
      <c r="O583" s="4"/>
      <c r="P583" s="4"/>
      <c r="Q583" s="4"/>
    </row>
    <row r="584" spans="1:17" ht="16.5" customHeight="1">
      <c r="A584" s="4"/>
      <c r="B584" s="4"/>
      <c r="C584" s="4"/>
      <c r="D584" s="4"/>
      <c r="E584" s="4"/>
      <c r="F584" s="4"/>
      <c r="G584" s="4"/>
      <c r="H584" s="4"/>
      <c r="I584" s="4"/>
      <c r="J584" s="4"/>
      <c r="K584" s="4"/>
      <c r="L584" s="4"/>
      <c r="M584" s="4"/>
      <c r="N584" s="4"/>
      <c r="O584" s="4"/>
      <c r="P584" s="4"/>
      <c r="Q584" s="4"/>
    </row>
    <row r="585" spans="1:17" ht="16.5" customHeight="1">
      <c r="A585" s="4"/>
      <c r="B585" s="4"/>
      <c r="C585" s="4"/>
      <c r="D585" s="4"/>
      <c r="E585" s="4"/>
      <c r="F585" s="4"/>
      <c r="G585" s="4"/>
      <c r="H585" s="4"/>
      <c r="I585" s="4"/>
      <c r="J585" s="4"/>
      <c r="K585" s="4"/>
      <c r="L585" s="4"/>
      <c r="M585" s="4"/>
      <c r="N585" s="4"/>
      <c r="O585" s="4"/>
      <c r="P585" s="4"/>
      <c r="Q585" s="4"/>
    </row>
    <row r="586" spans="1:17" ht="16.5" customHeight="1">
      <c r="A586" s="4"/>
      <c r="B586" s="4"/>
      <c r="C586" s="4"/>
      <c r="D586" s="4"/>
      <c r="E586" s="4"/>
      <c r="F586" s="4"/>
      <c r="G586" s="4"/>
      <c r="H586" s="4"/>
      <c r="I586" s="4"/>
      <c r="J586" s="4"/>
      <c r="K586" s="4"/>
      <c r="L586" s="4"/>
      <c r="M586" s="4"/>
      <c r="N586" s="4"/>
      <c r="O586" s="4"/>
      <c r="P586" s="4"/>
      <c r="Q586" s="4"/>
    </row>
    <row r="587" spans="1:17" ht="16.5" customHeight="1">
      <c r="A587" s="4"/>
      <c r="B587" s="4"/>
      <c r="C587" s="4"/>
      <c r="D587" s="4"/>
      <c r="E587" s="4"/>
      <c r="F587" s="4"/>
      <c r="G587" s="4"/>
      <c r="H587" s="4"/>
      <c r="I587" s="4"/>
      <c r="J587" s="4"/>
      <c r="K587" s="4"/>
      <c r="L587" s="4"/>
      <c r="M587" s="4"/>
      <c r="N587" s="4"/>
      <c r="O587" s="4"/>
      <c r="P587" s="4"/>
      <c r="Q587" s="4"/>
    </row>
    <row r="588" spans="1:17" ht="16.5" customHeight="1">
      <c r="A588" s="4"/>
      <c r="B588" s="4"/>
      <c r="C588" s="4"/>
      <c r="D588" s="4"/>
      <c r="E588" s="4"/>
      <c r="F588" s="4"/>
      <c r="G588" s="4"/>
      <c r="H588" s="4"/>
      <c r="I588" s="4"/>
      <c r="J588" s="4"/>
      <c r="K588" s="4"/>
      <c r="L588" s="4"/>
      <c r="M588" s="4"/>
      <c r="N588" s="4"/>
      <c r="O588" s="4"/>
      <c r="P588" s="4"/>
      <c r="Q588" s="4"/>
    </row>
    <row r="589" spans="1:17" ht="16.5" customHeight="1">
      <c r="A589" s="4"/>
      <c r="B589" s="4"/>
      <c r="C589" s="4"/>
      <c r="D589" s="4"/>
      <c r="E589" s="4"/>
      <c r="F589" s="4"/>
      <c r="G589" s="4"/>
      <c r="H589" s="4"/>
      <c r="I589" s="4"/>
      <c r="J589" s="4"/>
      <c r="K589" s="4"/>
      <c r="L589" s="4"/>
      <c r="M589" s="4"/>
      <c r="N589" s="4"/>
      <c r="O589" s="4"/>
      <c r="P589" s="4"/>
      <c r="Q589" s="4"/>
    </row>
    <row r="590" spans="1:17" ht="16.5" customHeight="1">
      <c r="A590" s="4"/>
      <c r="B590" s="4"/>
      <c r="C590" s="4"/>
      <c r="D590" s="4"/>
      <c r="E590" s="4"/>
      <c r="F590" s="4"/>
      <c r="G590" s="4"/>
      <c r="H590" s="4"/>
      <c r="I590" s="4"/>
      <c r="J590" s="4"/>
      <c r="K590" s="4"/>
      <c r="L590" s="4"/>
      <c r="M590" s="4"/>
      <c r="N590" s="4"/>
      <c r="O590" s="4"/>
      <c r="P590" s="4"/>
      <c r="Q590" s="4"/>
    </row>
    <row r="591" spans="1:17" ht="16.5" customHeight="1">
      <c r="A591" s="4"/>
      <c r="B591" s="4"/>
      <c r="C591" s="4"/>
      <c r="D591" s="4"/>
      <c r="E591" s="4"/>
      <c r="F591" s="4"/>
      <c r="G591" s="4"/>
      <c r="H591" s="4"/>
      <c r="I591" s="4"/>
      <c r="J591" s="4"/>
      <c r="K591" s="4"/>
      <c r="L591" s="4"/>
      <c r="M591" s="4"/>
      <c r="N591" s="4"/>
      <c r="O591" s="4"/>
      <c r="P591" s="4"/>
      <c r="Q591" s="4"/>
    </row>
    <row r="592" spans="1:17" ht="16.5" customHeight="1">
      <c r="A592" s="4"/>
      <c r="B592" s="4"/>
      <c r="C592" s="4"/>
      <c r="D592" s="4"/>
      <c r="E592" s="4"/>
      <c r="F592" s="4"/>
      <c r="G592" s="4"/>
      <c r="H592" s="4"/>
      <c r="I592" s="4"/>
      <c r="J592" s="4"/>
      <c r="K592" s="4"/>
      <c r="L592" s="4"/>
      <c r="M592" s="4"/>
      <c r="N592" s="4"/>
      <c r="O592" s="4"/>
      <c r="P592" s="4"/>
      <c r="Q592" s="4"/>
    </row>
    <row r="593" spans="1:17" ht="16.5" customHeight="1">
      <c r="A593" s="4"/>
      <c r="B593" s="4"/>
      <c r="C593" s="4"/>
      <c r="D593" s="4"/>
      <c r="E593" s="4"/>
      <c r="F593" s="4"/>
      <c r="G593" s="4"/>
      <c r="H593" s="4"/>
      <c r="I593" s="4"/>
      <c r="J593" s="4"/>
      <c r="K593" s="4"/>
      <c r="L593" s="4"/>
      <c r="M593" s="4"/>
      <c r="N593" s="4"/>
      <c r="O593" s="4"/>
      <c r="P593" s="4"/>
      <c r="Q593" s="4"/>
    </row>
    <row r="594" spans="1:17" ht="16.5" customHeight="1">
      <c r="A594" s="4"/>
      <c r="B594" s="4"/>
      <c r="C594" s="4"/>
      <c r="D594" s="4"/>
      <c r="E594" s="4"/>
      <c r="F594" s="4"/>
      <c r="G594" s="4"/>
      <c r="H594" s="4"/>
      <c r="I594" s="4"/>
      <c r="J594" s="4"/>
      <c r="K594" s="4"/>
      <c r="L594" s="4"/>
      <c r="M594" s="4"/>
      <c r="N594" s="4"/>
      <c r="O594" s="4"/>
      <c r="P594" s="4"/>
      <c r="Q594" s="4"/>
    </row>
    <row r="595" spans="1:17" ht="16.5" customHeight="1">
      <c r="A595" s="4"/>
      <c r="B595" s="4"/>
      <c r="C595" s="4"/>
      <c r="D595" s="4"/>
      <c r="E595" s="4"/>
      <c r="F595" s="4"/>
      <c r="G595" s="4"/>
      <c r="H595" s="4"/>
      <c r="I595" s="4"/>
      <c r="J595" s="4"/>
      <c r="K595" s="4"/>
      <c r="L595" s="4"/>
      <c r="M595" s="4"/>
      <c r="N595" s="4"/>
      <c r="O595" s="4"/>
      <c r="P595" s="4"/>
      <c r="Q595" s="4"/>
    </row>
    <row r="596" spans="1:17" ht="16.5" customHeight="1">
      <c r="A596" s="4"/>
      <c r="B596" s="4"/>
      <c r="C596" s="4"/>
      <c r="D596" s="4"/>
      <c r="E596" s="4"/>
      <c r="F596" s="4"/>
      <c r="G596" s="4"/>
      <c r="H596" s="4"/>
      <c r="I596" s="4"/>
      <c r="J596" s="4"/>
      <c r="K596" s="4"/>
      <c r="L596" s="4"/>
      <c r="M596" s="4"/>
      <c r="N596" s="4"/>
      <c r="O596" s="4"/>
      <c r="P596" s="4"/>
      <c r="Q596" s="4"/>
    </row>
    <row r="597" spans="1:17" ht="16.5" customHeight="1">
      <c r="A597" s="4"/>
      <c r="B597" s="4"/>
      <c r="C597" s="4"/>
      <c r="D597" s="4"/>
      <c r="E597" s="4"/>
      <c r="F597" s="4"/>
      <c r="G597" s="4"/>
      <c r="H597" s="4"/>
      <c r="I597" s="4"/>
      <c r="J597" s="4"/>
      <c r="K597" s="4"/>
      <c r="L597" s="4"/>
      <c r="M597" s="4"/>
      <c r="N597" s="4"/>
      <c r="O597" s="4"/>
      <c r="P597" s="4"/>
      <c r="Q597" s="4"/>
    </row>
    <row r="598" spans="1:17" ht="16.5" customHeight="1">
      <c r="A598" s="4"/>
      <c r="B598" s="4"/>
      <c r="C598" s="4"/>
      <c r="D598" s="4"/>
      <c r="E598" s="4"/>
      <c r="F598" s="4"/>
      <c r="G598" s="4"/>
      <c r="H598" s="4"/>
      <c r="I598" s="4"/>
      <c r="J598" s="4"/>
      <c r="K598" s="4"/>
      <c r="L598" s="4"/>
      <c r="M598" s="4"/>
      <c r="N598" s="4"/>
      <c r="O598" s="4"/>
      <c r="P598" s="4"/>
      <c r="Q598" s="4"/>
    </row>
    <row r="599" spans="1:17" ht="16.5" customHeight="1">
      <c r="A599" s="4"/>
      <c r="B599" s="4"/>
      <c r="C599" s="4"/>
      <c r="D599" s="4"/>
      <c r="E599" s="4"/>
      <c r="F599" s="4"/>
      <c r="G599" s="4"/>
      <c r="H599" s="4"/>
      <c r="I599" s="4"/>
      <c r="J599" s="4"/>
      <c r="K599" s="4"/>
      <c r="L599" s="4"/>
      <c r="M599" s="4"/>
      <c r="N599" s="4"/>
      <c r="O599" s="4"/>
      <c r="P599" s="4"/>
      <c r="Q599" s="4"/>
    </row>
    <row r="600" spans="1:17" ht="16.5" customHeight="1">
      <c r="A600" s="4"/>
      <c r="B600" s="4"/>
      <c r="C600" s="4"/>
      <c r="D600" s="4"/>
      <c r="E600" s="4"/>
      <c r="F600" s="4"/>
      <c r="G600" s="4"/>
      <c r="H600" s="4"/>
      <c r="I600" s="4"/>
      <c r="J600" s="4"/>
      <c r="K600" s="4"/>
      <c r="L600" s="4"/>
      <c r="M600" s="4"/>
      <c r="N600" s="4"/>
      <c r="O600" s="4"/>
      <c r="P600" s="4"/>
      <c r="Q600" s="4"/>
    </row>
    <row r="601" spans="1:17" ht="16.5" customHeight="1">
      <c r="A601" s="4"/>
      <c r="B601" s="4"/>
      <c r="C601" s="4"/>
      <c r="D601" s="4"/>
      <c r="E601" s="4"/>
      <c r="F601" s="4"/>
      <c r="G601" s="4"/>
      <c r="H601" s="4"/>
      <c r="I601" s="4"/>
      <c r="J601" s="4"/>
      <c r="K601" s="4"/>
      <c r="L601" s="4"/>
      <c r="M601" s="4"/>
      <c r="N601" s="4"/>
      <c r="O601" s="4"/>
      <c r="P601" s="4"/>
      <c r="Q601" s="4"/>
    </row>
    <row r="602" spans="1:17" ht="16.5" customHeight="1">
      <c r="A602" s="4"/>
      <c r="B602" s="4"/>
      <c r="C602" s="4"/>
      <c r="D602" s="4"/>
      <c r="E602" s="4"/>
      <c r="F602" s="4"/>
      <c r="G602" s="4"/>
      <c r="H602" s="4"/>
      <c r="I602" s="4"/>
      <c r="J602" s="4"/>
      <c r="K602" s="4"/>
      <c r="L602" s="4"/>
      <c r="M602" s="4"/>
      <c r="N602" s="4"/>
      <c r="O602" s="4"/>
      <c r="P602" s="4"/>
      <c r="Q602" s="4"/>
    </row>
    <row r="603" spans="1:17" ht="16.5" customHeight="1">
      <c r="A603" s="4"/>
      <c r="B603" s="4"/>
      <c r="C603" s="4"/>
      <c r="D603" s="4"/>
      <c r="E603" s="4"/>
      <c r="F603" s="4"/>
      <c r="G603" s="4"/>
      <c r="H603" s="4"/>
      <c r="I603" s="4"/>
      <c r="J603" s="4"/>
      <c r="K603" s="4"/>
      <c r="L603" s="4"/>
      <c r="M603" s="4"/>
      <c r="N603" s="4"/>
      <c r="O603" s="4"/>
      <c r="P603" s="4"/>
      <c r="Q603" s="4"/>
    </row>
    <row r="604" spans="1:17" ht="16.5" customHeight="1">
      <c r="A604" s="4"/>
      <c r="B604" s="4"/>
      <c r="C604" s="4"/>
      <c r="D604" s="4"/>
      <c r="E604" s="4"/>
      <c r="F604" s="4"/>
      <c r="G604" s="4"/>
      <c r="H604" s="4"/>
      <c r="I604" s="4"/>
      <c r="J604" s="4"/>
      <c r="K604" s="4"/>
      <c r="L604" s="4"/>
      <c r="M604" s="4"/>
      <c r="N604" s="4"/>
      <c r="O604" s="4"/>
      <c r="P604" s="4"/>
      <c r="Q604" s="4"/>
    </row>
    <row r="605" spans="1:17" ht="16.5" customHeight="1">
      <c r="A605" s="4"/>
      <c r="B605" s="4"/>
      <c r="C605" s="4"/>
      <c r="D605" s="4"/>
      <c r="E605" s="4"/>
      <c r="F605" s="4"/>
      <c r="G605" s="4"/>
      <c r="H605" s="4"/>
      <c r="I605" s="4"/>
      <c r="J605" s="4"/>
      <c r="K605" s="4"/>
      <c r="L605" s="4"/>
      <c r="M605" s="4"/>
      <c r="N605" s="4"/>
      <c r="O605" s="4"/>
      <c r="P605" s="4"/>
      <c r="Q605" s="4"/>
    </row>
    <row r="606" spans="1:17" ht="16.5" customHeight="1">
      <c r="A606" s="4"/>
      <c r="B606" s="4"/>
      <c r="C606" s="4"/>
      <c r="D606" s="4"/>
      <c r="E606" s="4"/>
      <c r="F606" s="4"/>
      <c r="G606" s="4"/>
      <c r="H606" s="4"/>
      <c r="I606" s="4"/>
      <c r="J606" s="4"/>
      <c r="K606" s="4"/>
      <c r="L606" s="4"/>
      <c r="M606" s="4"/>
      <c r="N606" s="4"/>
      <c r="O606" s="4"/>
      <c r="P606" s="4"/>
      <c r="Q606" s="4"/>
    </row>
    <row r="607" spans="1:17" ht="16.5" customHeight="1">
      <c r="A607" s="4"/>
      <c r="B607" s="4"/>
      <c r="C607" s="4"/>
      <c r="D607" s="4"/>
      <c r="E607" s="4"/>
      <c r="F607" s="4"/>
      <c r="G607" s="4"/>
      <c r="H607" s="4"/>
      <c r="I607" s="4"/>
      <c r="J607" s="4"/>
      <c r="K607" s="4"/>
      <c r="L607" s="4"/>
      <c r="M607" s="4"/>
      <c r="N607" s="4"/>
      <c r="O607" s="4"/>
      <c r="P607" s="4"/>
      <c r="Q607" s="4"/>
    </row>
    <row r="608" spans="1:17" ht="16.5" customHeight="1">
      <c r="A608" s="4"/>
      <c r="B608" s="4"/>
      <c r="C608" s="4"/>
      <c r="D608" s="4"/>
      <c r="E608" s="4"/>
      <c r="F608" s="4"/>
      <c r="G608" s="4"/>
      <c r="H608" s="4"/>
      <c r="I608" s="4"/>
      <c r="J608" s="4"/>
      <c r="K608" s="4"/>
      <c r="L608" s="4"/>
      <c r="M608" s="4"/>
      <c r="N608" s="4"/>
      <c r="O608" s="4"/>
      <c r="P608" s="4"/>
      <c r="Q608" s="4"/>
    </row>
    <row r="609" spans="1:17" ht="16.5" customHeight="1">
      <c r="A609" s="4"/>
      <c r="B609" s="4"/>
      <c r="C609" s="4"/>
      <c r="D609" s="4"/>
      <c r="E609" s="4"/>
      <c r="F609" s="4"/>
      <c r="G609" s="4"/>
      <c r="H609" s="4"/>
      <c r="I609" s="4"/>
      <c r="J609" s="4"/>
      <c r="K609" s="4"/>
      <c r="L609" s="4"/>
      <c r="M609" s="4"/>
      <c r="N609" s="4"/>
      <c r="O609" s="4"/>
      <c r="P609" s="4"/>
      <c r="Q609" s="4"/>
    </row>
    <row r="610" spans="1:17" ht="16.5" customHeight="1">
      <c r="A610" s="4"/>
      <c r="B610" s="4"/>
      <c r="C610" s="4"/>
      <c r="D610" s="4"/>
      <c r="E610" s="4"/>
      <c r="F610" s="4"/>
      <c r="G610" s="4"/>
      <c r="H610" s="4"/>
      <c r="I610" s="4"/>
      <c r="J610" s="4"/>
      <c r="K610" s="4"/>
      <c r="L610" s="4"/>
      <c r="M610" s="4"/>
      <c r="N610" s="4"/>
      <c r="O610" s="4"/>
      <c r="P610" s="4"/>
      <c r="Q610" s="4"/>
    </row>
    <row r="611" spans="1:17" ht="16.5" customHeight="1">
      <c r="A611" s="4"/>
      <c r="B611" s="4"/>
      <c r="C611" s="4"/>
      <c r="D611" s="4"/>
      <c r="E611" s="4"/>
      <c r="F611" s="4"/>
      <c r="G611" s="4"/>
      <c r="H611" s="4"/>
      <c r="I611" s="4"/>
      <c r="J611" s="4"/>
      <c r="K611" s="4"/>
      <c r="L611" s="4"/>
      <c r="M611" s="4"/>
      <c r="N611" s="4"/>
      <c r="O611" s="4"/>
      <c r="P611" s="4"/>
      <c r="Q611" s="4"/>
    </row>
    <row r="612" spans="1:17" ht="16.5" customHeight="1">
      <c r="A612" s="4"/>
      <c r="B612" s="4"/>
      <c r="C612" s="4"/>
      <c r="D612" s="4"/>
      <c r="E612" s="4"/>
      <c r="F612" s="4"/>
      <c r="G612" s="4"/>
      <c r="H612" s="4"/>
      <c r="I612" s="4"/>
      <c r="J612" s="4"/>
      <c r="K612" s="4"/>
      <c r="L612" s="4"/>
      <c r="M612" s="4"/>
      <c r="N612" s="4"/>
      <c r="O612" s="4"/>
      <c r="P612" s="4"/>
      <c r="Q612" s="4"/>
    </row>
    <row r="613" spans="1:17" ht="16.5" customHeight="1">
      <c r="A613" s="4"/>
      <c r="B613" s="4"/>
      <c r="C613" s="4"/>
      <c r="D613" s="4"/>
      <c r="E613" s="4"/>
      <c r="F613" s="4"/>
      <c r="G613" s="4"/>
      <c r="H613" s="4"/>
      <c r="I613" s="4"/>
      <c r="J613" s="4"/>
      <c r="K613" s="4"/>
      <c r="L613" s="4"/>
      <c r="M613" s="4"/>
      <c r="N613" s="4"/>
      <c r="O613" s="4"/>
      <c r="P613" s="4"/>
      <c r="Q613" s="4"/>
    </row>
    <row r="614" spans="1:17" ht="16.5" customHeight="1">
      <c r="A614" s="4"/>
      <c r="B614" s="4"/>
      <c r="C614" s="4"/>
      <c r="D614" s="4"/>
      <c r="E614" s="4"/>
      <c r="F614" s="4"/>
      <c r="G614" s="4"/>
      <c r="H614" s="4"/>
      <c r="I614" s="4"/>
      <c r="J614" s="4"/>
      <c r="K614" s="4"/>
      <c r="L614" s="4"/>
      <c r="M614" s="4"/>
      <c r="N614" s="4"/>
      <c r="O614" s="4"/>
      <c r="P614" s="4"/>
      <c r="Q614" s="4"/>
    </row>
    <row r="615" spans="1:17" ht="16.5" customHeight="1">
      <c r="A615" s="4"/>
      <c r="B615" s="4"/>
      <c r="C615" s="4"/>
      <c r="D615" s="4"/>
      <c r="E615" s="4"/>
      <c r="F615" s="4"/>
      <c r="G615" s="4"/>
      <c r="H615" s="4"/>
      <c r="I615" s="4"/>
      <c r="J615" s="4"/>
      <c r="K615" s="4"/>
      <c r="L615" s="4"/>
      <c r="M615" s="4"/>
      <c r="N615" s="4"/>
      <c r="O615" s="4"/>
      <c r="P615" s="4"/>
      <c r="Q615" s="4"/>
    </row>
    <row r="616" spans="1:17" ht="16.5" customHeight="1">
      <c r="A616" s="4"/>
      <c r="B616" s="4"/>
      <c r="C616" s="4"/>
      <c r="D616" s="4"/>
      <c r="E616" s="4"/>
      <c r="F616" s="4"/>
      <c r="G616" s="4"/>
      <c r="H616" s="4"/>
      <c r="I616" s="4"/>
      <c r="J616" s="4"/>
      <c r="K616" s="4"/>
      <c r="L616" s="4"/>
      <c r="M616" s="4"/>
      <c r="N616" s="4"/>
      <c r="O616" s="4"/>
      <c r="P616" s="4"/>
      <c r="Q616" s="4"/>
    </row>
    <row r="617" spans="1:17" ht="16.5" customHeight="1">
      <c r="A617" s="4"/>
      <c r="B617" s="4"/>
      <c r="C617" s="4"/>
      <c r="D617" s="4"/>
      <c r="E617" s="4"/>
      <c r="F617" s="4"/>
      <c r="G617" s="4"/>
      <c r="H617" s="4"/>
      <c r="I617" s="4"/>
      <c r="J617" s="4"/>
      <c r="K617" s="4"/>
      <c r="L617" s="4"/>
      <c r="M617" s="4"/>
      <c r="N617" s="4"/>
      <c r="O617" s="4"/>
      <c r="P617" s="4"/>
      <c r="Q617" s="4"/>
    </row>
    <row r="618" spans="1:17" ht="16.5" customHeight="1">
      <c r="A618" s="4"/>
      <c r="B618" s="4"/>
      <c r="C618" s="4"/>
      <c r="D618" s="4"/>
      <c r="E618" s="4"/>
      <c r="F618" s="4"/>
      <c r="G618" s="4"/>
      <c r="H618" s="4"/>
      <c r="I618" s="4"/>
      <c r="J618" s="4"/>
      <c r="K618" s="4"/>
      <c r="L618" s="4"/>
      <c r="M618" s="4"/>
      <c r="N618" s="4"/>
      <c r="O618" s="4"/>
      <c r="P618" s="4"/>
      <c r="Q618" s="4"/>
    </row>
    <row r="619" spans="1:17" ht="16.5" customHeight="1">
      <c r="A619" s="4"/>
      <c r="B619" s="4"/>
      <c r="C619" s="4"/>
      <c r="D619" s="4"/>
      <c r="E619" s="4"/>
      <c r="F619" s="4"/>
      <c r="G619" s="4"/>
      <c r="H619" s="4"/>
      <c r="I619" s="4"/>
      <c r="J619" s="4"/>
      <c r="K619" s="4"/>
      <c r="L619" s="4"/>
      <c r="M619" s="4"/>
      <c r="N619" s="4"/>
      <c r="O619" s="4"/>
      <c r="P619" s="4"/>
      <c r="Q619" s="4"/>
    </row>
    <row r="620" spans="1:17" ht="16.5" customHeight="1">
      <c r="A620" s="4"/>
      <c r="B620" s="4"/>
      <c r="C620" s="4"/>
      <c r="D620" s="4"/>
      <c r="E620" s="4"/>
      <c r="F620" s="4"/>
      <c r="G620" s="4"/>
      <c r="H620" s="4"/>
      <c r="I620" s="4"/>
      <c r="J620" s="4"/>
      <c r="K620" s="4"/>
      <c r="L620" s="4"/>
      <c r="M620" s="4"/>
      <c r="N620" s="4"/>
      <c r="O620" s="4"/>
      <c r="P620" s="4"/>
      <c r="Q620" s="4"/>
    </row>
    <row r="621" spans="1:17" ht="16.5" customHeight="1">
      <c r="A621" s="4"/>
      <c r="B621" s="4"/>
      <c r="C621" s="4"/>
      <c r="D621" s="4"/>
      <c r="E621" s="4"/>
      <c r="F621" s="4"/>
      <c r="G621" s="4"/>
      <c r="H621" s="4"/>
      <c r="I621" s="4"/>
      <c r="J621" s="4"/>
      <c r="K621" s="4"/>
      <c r="L621" s="4"/>
      <c r="M621" s="4"/>
      <c r="N621" s="4"/>
      <c r="O621" s="4"/>
      <c r="P621" s="4"/>
      <c r="Q621" s="4"/>
    </row>
    <row r="622" spans="1:17" ht="16.5" customHeight="1">
      <c r="A622" s="4"/>
      <c r="B622" s="4"/>
      <c r="C622" s="4"/>
      <c r="D622" s="4"/>
      <c r="E622" s="4"/>
      <c r="F622" s="4"/>
      <c r="G622" s="4"/>
      <c r="H622" s="4"/>
      <c r="I622" s="4"/>
      <c r="J622" s="4"/>
      <c r="K622" s="4"/>
      <c r="L622" s="4"/>
      <c r="M622" s="4"/>
      <c r="N622" s="4"/>
      <c r="O622" s="4"/>
      <c r="P622" s="4"/>
      <c r="Q622" s="4"/>
    </row>
    <row r="623" spans="1:17" ht="16.5" customHeight="1">
      <c r="A623" s="4"/>
      <c r="B623" s="4"/>
      <c r="C623" s="4"/>
      <c r="D623" s="4"/>
      <c r="E623" s="4"/>
      <c r="F623" s="4"/>
      <c r="G623" s="4"/>
      <c r="H623" s="4"/>
      <c r="I623" s="4"/>
      <c r="J623" s="4"/>
      <c r="K623" s="4"/>
      <c r="L623" s="4"/>
      <c r="M623" s="4"/>
      <c r="N623" s="4"/>
      <c r="O623" s="4"/>
      <c r="P623" s="4"/>
      <c r="Q623" s="4"/>
    </row>
    <row r="624" spans="1:17" ht="16.5" customHeight="1">
      <c r="A624" s="4"/>
      <c r="B624" s="4"/>
      <c r="C624" s="4"/>
      <c r="D624" s="4"/>
      <c r="E624" s="4"/>
      <c r="F624" s="4"/>
      <c r="G624" s="4"/>
      <c r="H624" s="4"/>
      <c r="I624" s="4"/>
      <c r="J624" s="4"/>
      <c r="K624" s="4"/>
      <c r="L624" s="4"/>
      <c r="M624" s="4"/>
      <c r="N624" s="4"/>
      <c r="O624" s="4"/>
      <c r="P624" s="4"/>
      <c r="Q624" s="4"/>
    </row>
    <row r="625" spans="1:17" ht="16.5" customHeight="1">
      <c r="A625" s="4"/>
      <c r="B625" s="4"/>
      <c r="C625" s="4"/>
      <c r="D625" s="4"/>
      <c r="E625" s="4"/>
      <c r="F625" s="4"/>
      <c r="G625" s="4"/>
      <c r="H625" s="4"/>
      <c r="I625" s="4"/>
      <c r="J625" s="4"/>
      <c r="K625" s="4"/>
      <c r="L625" s="4"/>
      <c r="M625" s="4"/>
      <c r="N625" s="4"/>
      <c r="O625" s="4"/>
      <c r="P625" s="4"/>
      <c r="Q625" s="4"/>
    </row>
    <row r="626" spans="1:17" ht="16.5" customHeight="1">
      <c r="A626" s="4"/>
      <c r="B626" s="4"/>
      <c r="C626" s="4"/>
      <c r="D626" s="4"/>
      <c r="E626" s="4"/>
      <c r="F626" s="4"/>
      <c r="G626" s="4"/>
      <c r="H626" s="4"/>
      <c r="I626" s="4"/>
      <c r="J626" s="4"/>
      <c r="K626" s="4"/>
      <c r="L626" s="4"/>
      <c r="M626" s="4"/>
      <c r="N626" s="4"/>
      <c r="O626" s="4"/>
      <c r="P626" s="4"/>
      <c r="Q626" s="4"/>
    </row>
    <row r="627" spans="1:17" ht="16.5" customHeight="1">
      <c r="A627" s="4"/>
      <c r="B627" s="4"/>
      <c r="C627" s="4"/>
      <c r="D627" s="4"/>
      <c r="E627" s="4"/>
      <c r="F627" s="4"/>
      <c r="G627" s="4"/>
      <c r="H627" s="4"/>
      <c r="I627" s="4"/>
      <c r="J627" s="4"/>
      <c r="K627" s="4"/>
      <c r="L627" s="4"/>
      <c r="M627" s="4"/>
      <c r="N627" s="4"/>
      <c r="O627" s="4"/>
      <c r="P627" s="4"/>
      <c r="Q627" s="4"/>
    </row>
    <row r="628" spans="1:17" ht="16.5" customHeight="1">
      <c r="A628" s="4"/>
      <c r="B628" s="4"/>
      <c r="C628" s="4"/>
      <c r="D628" s="4"/>
      <c r="E628" s="4"/>
      <c r="F628" s="4"/>
      <c r="G628" s="4"/>
      <c r="H628" s="4"/>
      <c r="I628" s="4"/>
      <c r="J628" s="4"/>
      <c r="K628" s="4"/>
      <c r="L628" s="4"/>
      <c r="M628" s="4"/>
      <c r="N628" s="4"/>
      <c r="O628" s="4"/>
      <c r="P628" s="4"/>
      <c r="Q628" s="4"/>
    </row>
    <row r="629" spans="1:17" ht="16.5" customHeight="1">
      <c r="A629" s="4"/>
      <c r="B629" s="4"/>
      <c r="C629" s="4"/>
      <c r="D629" s="4"/>
      <c r="E629" s="4"/>
      <c r="F629" s="4"/>
      <c r="G629" s="4"/>
      <c r="H629" s="4"/>
      <c r="I629" s="4"/>
      <c r="J629" s="4"/>
      <c r="K629" s="4"/>
      <c r="L629" s="4"/>
      <c r="M629" s="4"/>
      <c r="N629" s="4"/>
      <c r="O629" s="4"/>
      <c r="P629" s="4"/>
      <c r="Q629" s="4"/>
    </row>
    <row r="630" spans="1:17" ht="16.5" customHeight="1">
      <c r="A630" s="4"/>
      <c r="B630" s="4"/>
      <c r="C630" s="4"/>
      <c r="D630" s="4"/>
      <c r="E630" s="4"/>
      <c r="F630" s="4"/>
      <c r="G630" s="4"/>
      <c r="H630" s="4"/>
      <c r="I630" s="4"/>
      <c r="J630" s="4"/>
      <c r="K630" s="4"/>
      <c r="L630" s="4"/>
      <c r="M630" s="4"/>
      <c r="N630" s="4"/>
      <c r="O630" s="4"/>
      <c r="P630" s="4"/>
      <c r="Q630" s="4"/>
    </row>
    <row r="631" spans="1:17" ht="16.5" customHeight="1">
      <c r="A631" s="4"/>
      <c r="B631" s="4"/>
      <c r="C631" s="4"/>
      <c r="D631" s="4"/>
      <c r="E631" s="4"/>
      <c r="F631" s="4"/>
      <c r="G631" s="4"/>
      <c r="H631" s="4"/>
      <c r="I631" s="4"/>
      <c r="J631" s="4"/>
      <c r="K631" s="4"/>
      <c r="L631" s="4"/>
      <c r="M631" s="4"/>
      <c r="N631" s="4"/>
      <c r="O631" s="4"/>
      <c r="P631" s="4"/>
      <c r="Q631" s="4"/>
    </row>
    <row r="632" spans="1:17" ht="16.5" customHeight="1">
      <c r="A632" s="4"/>
      <c r="B632" s="4"/>
      <c r="C632" s="4"/>
      <c r="D632" s="4"/>
      <c r="E632" s="4"/>
      <c r="F632" s="4"/>
      <c r="G632" s="4"/>
      <c r="H632" s="4"/>
      <c r="I632" s="4"/>
      <c r="J632" s="4"/>
      <c r="K632" s="4"/>
      <c r="L632" s="4"/>
      <c r="M632" s="4"/>
      <c r="N632" s="4"/>
      <c r="O632" s="4"/>
      <c r="P632" s="4"/>
      <c r="Q632" s="4"/>
    </row>
    <row r="633" spans="1:17" ht="16.5" customHeight="1">
      <c r="A633" s="4"/>
      <c r="B633" s="4"/>
      <c r="C633" s="4"/>
      <c r="D633" s="4"/>
      <c r="E633" s="4"/>
      <c r="F633" s="4"/>
      <c r="G633" s="4"/>
      <c r="H633" s="4"/>
      <c r="I633" s="4"/>
      <c r="J633" s="4"/>
      <c r="K633" s="4"/>
      <c r="L633" s="4"/>
      <c r="M633" s="4"/>
      <c r="N633" s="4"/>
      <c r="O633" s="4"/>
      <c r="P633" s="4"/>
      <c r="Q633" s="4"/>
    </row>
    <row r="634" spans="1:17" ht="16.5" customHeight="1">
      <c r="A634" s="4"/>
      <c r="B634" s="4"/>
      <c r="C634" s="4"/>
      <c r="D634" s="4"/>
      <c r="E634" s="4"/>
      <c r="F634" s="4"/>
      <c r="G634" s="4"/>
      <c r="H634" s="4"/>
      <c r="I634" s="4"/>
      <c r="J634" s="4"/>
      <c r="K634" s="4"/>
      <c r="L634" s="4"/>
      <c r="M634" s="4"/>
      <c r="N634" s="4"/>
      <c r="O634" s="4"/>
      <c r="P634" s="4"/>
      <c r="Q634" s="4"/>
    </row>
    <row r="635" spans="1:17" ht="16.5" customHeight="1">
      <c r="A635" s="4"/>
      <c r="B635" s="4"/>
      <c r="C635" s="4"/>
      <c r="D635" s="4"/>
      <c r="E635" s="4"/>
      <c r="F635" s="4"/>
      <c r="G635" s="4"/>
      <c r="H635" s="4"/>
      <c r="I635" s="4"/>
      <c r="J635" s="4"/>
      <c r="K635" s="4"/>
      <c r="L635" s="4"/>
      <c r="M635" s="4"/>
      <c r="N635" s="4"/>
      <c r="O635" s="4"/>
      <c r="P635" s="4"/>
      <c r="Q635" s="4"/>
    </row>
    <row r="636" spans="1:17" ht="16.5" customHeight="1">
      <c r="A636" s="4"/>
      <c r="B636" s="4"/>
      <c r="C636" s="4"/>
      <c r="D636" s="4"/>
      <c r="E636" s="4"/>
      <c r="F636" s="4"/>
      <c r="G636" s="4"/>
      <c r="H636" s="4"/>
      <c r="I636" s="4"/>
      <c r="J636" s="4"/>
      <c r="K636" s="4"/>
      <c r="L636" s="4"/>
      <c r="M636" s="4"/>
      <c r="N636" s="4"/>
      <c r="O636" s="4"/>
      <c r="P636" s="4"/>
      <c r="Q636" s="4"/>
    </row>
    <row r="637" spans="1:17" ht="16.5" customHeight="1">
      <c r="A637" s="4"/>
      <c r="B637" s="4"/>
      <c r="C637" s="4"/>
      <c r="D637" s="4"/>
      <c r="E637" s="4"/>
      <c r="F637" s="4"/>
      <c r="G637" s="4"/>
      <c r="H637" s="4"/>
      <c r="I637" s="4"/>
      <c r="J637" s="4"/>
      <c r="K637" s="4"/>
      <c r="L637" s="4"/>
      <c r="M637" s="4"/>
      <c r="N637" s="4"/>
      <c r="O637" s="4"/>
      <c r="P637" s="4"/>
      <c r="Q637" s="4"/>
    </row>
    <row r="638" spans="1:17" ht="16.5" customHeight="1">
      <c r="A638" s="4"/>
      <c r="B638" s="4"/>
      <c r="C638" s="4"/>
      <c r="D638" s="4"/>
      <c r="E638" s="4"/>
      <c r="F638" s="4"/>
      <c r="G638" s="4"/>
      <c r="H638" s="4"/>
      <c r="I638" s="4"/>
      <c r="J638" s="4"/>
      <c r="K638" s="4"/>
      <c r="L638" s="4"/>
      <c r="M638" s="4"/>
      <c r="N638" s="4"/>
      <c r="O638" s="4"/>
      <c r="P638" s="4"/>
      <c r="Q638" s="4"/>
    </row>
    <row r="639" spans="1:17" ht="16.5" customHeight="1">
      <c r="A639" s="4"/>
      <c r="B639" s="4"/>
      <c r="C639" s="4"/>
      <c r="D639" s="4"/>
      <c r="E639" s="4"/>
      <c r="F639" s="4"/>
      <c r="G639" s="4"/>
      <c r="H639" s="4"/>
      <c r="I639" s="4"/>
      <c r="J639" s="4"/>
      <c r="K639" s="4"/>
      <c r="L639" s="4"/>
      <c r="M639" s="4"/>
      <c r="N639" s="4"/>
      <c r="O639" s="4"/>
      <c r="P639" s="4"/>
      <c r="Q639" s="4"/>
    </row>
    <row r="640" spans="1:17" ht="16.5" customHeight="1">
      <c r="A640" s="4"/>
      <c r="B640" s="4"/>
      <c r="C640" s="4"/>
      <c r="D640" s="4"/>
      <c r="E640" s="4"/>
      <c r="F640" s="4"/>
      <c r="G640" s="4"/>
      <c r="H640" s="4"/>
      <c r="I640" s="4"/>
      <c r="J640" s="4"/>
      <c r="K640" s="4"/>
      <c r="L640" s="4"/>
      <c r="M640" s="4"/>
      <c r="N640" s="4"/>
      <c r="O640" s="4"/>
      <c r="P640" s="4"/>
      <c r="Q640" s="4"/>
    </row>
    <row r="641" spans="1:17" ht="16.5" customHeight="1">
      <c r="A641" s="4"/>
      <c r="B641" s="4"/>
      <c r="C641" s="4"/>
      <c r="D641" s="4"/>
      <c r="E641" s="4"/>
      <c r="F641" s="4"/>
      <c r="G641" s="4"/>
      <c r="H641" s="4"/>
      <c r="I641" s="4"/>
      <c r="J641" s="4"/>
      <c r="K641" s="4"/>
      <c r="L641" s="4"/>
      <c r="M641" s="4"/>
      <c r="N641" s="4"/>
      <c r="O641" s="4"/>
      <c r="P641" s="4"/>
      <c r="Q641" s="4"/>
    </row>
    <row r="642" spans="1:17" ht="16.5" customHeight="1">
      <c r="A642" s="4"/>
      <c r="B642" s="4"/>
      <c r="C642" s="4"/>
      <c r="D642" s="4"/>
      <c r="E642" s="4"/>
      <c r="F642" s="4"/>
      <c r="G642" s="4"/>
      <c r="H642" s="4"/>
      <c r="I642" s="4"/>
      <c r="J642" s="4"/>
      <c r="K642" s="4"/>
      <c r="L642" s="4"/>
      <c r="M642" s="4"/>
      <c r="N642" s="4"/>
      <c r="O642" s="4"/>
      <c r="P642" s="4"/>
      <c r="Q642" s="4"/>
    </row>
    <row r="643" spans="1:17" ht="16.5" customHeight="1">
      <c r="A643" s="4"/>
      <c r="B643" s="4"/>
      <c r="C643" s="4"/>
      <c r="D643" s="4"/>
      <c r="E643" s="4"/>
      <c r="F643" s="4"/>
      <c r="G643" s="4"/>
      <c r="H643" s="4"/>
      <c r="I643" s="4"/>
      <c r="J643" s="4"/>
      <c r="K643" s="4"/>
      <c r="L643" s="4"/>
      <c r="M643" s="4"/>
      <c r="N643" s="4"/>
      <c r="O643" s="4"/>
      <c r="P643" s="4"/>
      <c r="Q643" s="4"/>
    </row>
    <row r="644" spans="1:17" ht="16.5" customHeight="1">
      <c r="A644" s="4"/>
      <c r="B644" s="4"/>
      <c r="C644" s="4"/>
      <c r="D644" s="4"/>
      <c r="E644" s="4"/>
      <c r="F644" s="4"/>
      <c r="G644" s="4"/>
      <c r="H644" s="4"/>
      <c r="I644" s="4"/>
      <c r="J644" s="4"/>
      <c r="K644" s="4"/>
      <c r="L644" s="4"/>
      <c r="M644" s="4"/>
      <c r="N644" s="4"/>
      <c r="O644" s="4"/>
      <c r="P644" s="4"/>
      <c r="Q644" s="4"/>
    </row>
    <row r="645" spans="1:17" ht="16.5" customHeight="1">
      <c r="A645" s="4"/>
      <c r="B645" s="4"/>
      <c r="C645" s="4"/>
      <c r="D645" s="4"/>
      <c r="E645" s="4"/>
      <c r="F645" s="4"/>
      <c r="G645" s="4"/>
      <c r="H645" s="4"/>
      <c r="I645" s="4"/>
      <c r="J645" s="4"/>
      <c r="K645" s="4"/>
      <c r="L645" s="4"/>
      <c r="M645" s="4"/>
      <c r="N645" s="4"/>
      <c r="O645" s="4"/>
      <c r="P645" s="4"/>
      <c r="Q645" s="4"/>
    </row>
    <row r="646" spans="1:17" ht="16.5" customHeight="1">
      <c r="A646" s="4"/>
      <c r="B646" s="4"/>
      <c r="C646" s="4"/>
      <c r="D646" s="4"/>
      <c r="E646" s="4"/>
      <c r="F646" s="4"/>
      <c r="G646" s="4"/>
      <c r="H646" s="4"/>
      <c r="I646" s="4"/>
      <c r="J646" s="4"/>
      <c r="K646" s="4"/>
      <c r="L646" s="4"/>
      <c r="M646" s="4"/>
      <c r="N646" s="4"/>
      <c r="O646" s="4"/>
      <c r="P646" s="4"/>
      <c r="Q646" s="4"/>
    </row>
    <row r="647" spans="1:17" ht="16.5" customHeight="1">
      <c r="A647" s="4"/>
      <c r="B647" s="4"/>
      <c r="C647" s="4"/>
      <c r="D647" s="4"/>
      <c r="E647" s="4"/>
      <c r="F647" s="4"/>
      <c r="G647" s="4"/>
      <c r="H647" s="4"/>
      <c r="I647" s="4"/>
      <c r="J647" s="4"/>
      <c r="K647" s="4"/>
      <c r="L647" s="4"/>
      <c r="M647" s="4"/>
      <c r="N647" s="4"/>
      <c r="O647" s="4"/>
      <c r="P647" s="4"/>
      <c r="Q647" s="4"/>
    </row>
    <row r="648" spans="1:17" ht="16.5" customHeight="1">
      <c r="A648" s="4"/>
      <c r="B648" s="4"/>
      <c r="C648" s="4"/>
      <c r="D648" s="4"/>
      <c r="E648" s="4"/>
      <c r="F648" s="4"/>
      <c r="G648" s="4"/>
      <c r="H648" s="4"/>
      <c r="I648" s="4"/>
      <c r="J648" s="4"/>
      <c r="K648" s="4"/>
      <c r="L648" s="4"/>
      <c r="M648" s="4"/>
      <c r="N648" s="4"/>
      <c r="O648" s="4"/>
      <c r="P648" s="4"/>
      <c r="Q648" s="4"/>
    </row>
    <row r="649" spans="1:17" ht="16.5" customHeight="1">
      <c r="A649" s="4"/>
      <c r="B649" s="4"/>
      <c r="C649" s="4"/>
      <c r="D649" s="4"/>
      <c r="E649" s="4"/>
      <c r="F649" s="4"/>
      <c r="G649" s="4"/>
      <c r="H649" s="4"/>
      <c r="I649" s="4"/>
      <c r="J649" s="4"/>
      <c r="K649" s="4"/>
      <c r="L649" s="4"/>
      <c r="M649" s="4"/>
      <c r="N649" s="4"/>
      <c r="O649" s="4"/>
      <c r="P649" s="4"/>
      <c r="Q649" s="4"/>
    </row>
    <row r="650" spans="1:17" ht="16.5" customHeight="1">
      <c r="A650" s="4"/>
      <c r="B650" s="4"/>
      <c r="C650" s="4"/>
      <c r="D650" s="4"/>
      <c r="E650" s="4"/>
      <c r="F650" s="4"/>
      <c r="G650" s="4"/>
      <c r="H650" s="4"/>
      <c r="I650" s="4"/>
      <c r="J650" s="4"/>
      <c r="K650" s="4"/>
      <c r="L650" s="4"/>
      <c r="M650" s="4"/>
      <c r="N650" s="4"/>
      <c r="O650" s="4"/>
      <c r="P650" s="4"/>
      <c r="Q650" s="4"/>
    </row>
    <row r="651" spans="1:17" ht="16.5" customHeight="1">
      <c r="A651" s="4"/>
      <c r="B651" s="4"/>
      <c r="C651" s="4"/>
      <c r="D651" s="4"/>
      <c r="E651" s="4"/>
      <c r="F651" s="4"/>
      <c r="G651" s="4"/>
      <c r="H651" s="4"/>
      <c r="I651" s="4"/>
      <c r="J651" s="4"/>
      <c r="K651" s="4"/>
      <c r="L651" s="4"/>
      <c r="M651" s="4"/>
      <c r="N651" s="4"/>
      <c r="O651" s="4"/>
      <c r="P651" s="4"/>
      <c r="Q651" s="4"/>
    </row>
    <row r="652" spans="1:17" ht="16.5" customHeight="1">
      <c r="A652" s="4"/>
      <c r="B652" s="4"/>
      <c r="C652" s="4"/>
      <c r="D652" s="4"/>
      <c r="E652" s="4"/>
      <c r="F652" s="4"/>
      <c r="G652" s="4"/>
      <c r="H652" s="4"/>
      <c r="I652" s="4"/>
      <c r="J652" s="4"/>
      <c r="K652" s="4"/>
      <c r="L652" s="4"/>
      <c r="M652" s="4"/>
      <c r="N652" s="4"/>
      <c r="O652" s="4"/>
      <c r="P652" s="4"/>
      <c r="Q652" s="4"/>
    </row>
    <row r="653" spans="1:17" ht="16.5" customHeight="1">
      <c r="A653" s="4"/>
      <c r="B653" s="4"/>
      <c r="C653" s="4"/>
      <c r="D653" s="4"/>
      <c r="E653" s="4"/>
      <c r="F653" s="4"/>
      <c r="G653" s="4"/>
      <c r="H653" s="4"/>
      <c r="I653" s="4"/>
      <c r="J653" s="4"/>
      <c r="K653" s="4"/>
      <c r="L653" s="4"/>
      <c r="M653" s="4"/>
      <c r="N653" s="4"/>
      <c r="O653" s="4"/>
      <c r="P653" s="4"/>
      <c r="Q653" s="4"/>
    </row>
    <row r="654" spans="1:17" ht="16.5" customHeight="1">
      <c r="A654" s="4"/>
      <c r="B654" s="4"/>
      <c r="C654" s="4"/>
      <c r="D654" s="4"/>
      <c r="E654" s="4"/>
      <c r="F654" s="4"/>
      <c r="G654" s="4"/>
      <c r="H654" s="4"/>
      <c r="I654" s="4"/>
      <c r="J654" s="4"/>
      <c r="K654" s="4"/>
      <c r="L654" s="4"/>
      <c r="M654" s="4"/>
      <c r="N654" s="4"/>
      <c r="O654" s="4"/>
      <c r="P654" s="4"/>
      <c r="Q654" s="4"/>
    </row>
    <row r="655" spans="1:17" ht="16.5" customHeight="1">
      <c r="A655" s="4"/>
      <c r="B655" s="4"/>
      <c r="C655" s="4"/>
      <c r="D655" s="4"/>
      <c r="E655" s="4"/>
      <c r="F655" s="4"/>
      <c r="G655" s="4"/>
      <c r="H655" s="4"/>
      <c r="I655" s="4"/>
      <c r="J655" s="4"/>
      <c r="K655" s="4"/>
      <c r="L655" s="4"/>
      <c r="M655" s="4"/>
      <c r="N655" s="4"/>
      <c r="O655" s="4"/>
      <c r="P655" s="4"/>
      <c r="Q655" s="4"/>
    </row>
    <row r="656" spans="1:17" ht="16.5" customHeight="1">
      <c r="A656" s="4"/>
      <c r="B656" s="4"/>
      <c r="C656" s="4"/>
      <c r="D656" s="4"/>
      <c r="E656" s="4"/>
      <c r="F656" s="4"/>
      <c r="G656" s="4"/>
      <c r="H656" s="4"/>
      <c r="I656" s="4"/>
      <c r="J656" s="4"/>
      <c r="K656" s="4"/>
      <c r="L656" s="4"/>
      <c r="M656" s="4"/>
      <c r="N656" s="4"/>
      <c r="O656" s="4"/>
      <c r="P656" s="4"/>
      <c r="Q656" s="4"/>
    </row>
    <row r="657" spans="1:17" ht="16.5" customHeight="1">
      <c r="A657" s="4"/>
      <c r="B657" s="4"/>
      <c r="C657" s="4"/>
      <c r="D657" s="4"/>
      <c r="E657" s="4"/>
      <c r="F657" s="4"/>
      <c r="G657" s="4"/>
      <c r="H657" s="4"/>
      <c r="I657" s="4"/>
      <c r="J657" s="4"/>
      <c r="K657" s="4"/>
      <c r="L657" s="4"/>
      <c r="M657" s="4"/>
      <c r="N657" s="4"/>
      <c r="O657" s="4"/>
      <c r="P657" s="4"/>
      <c r="Q657" s="4"/>
    </row>
    <row r="658" spans="1:17" ht="16.5" customHeight="1">
      <c r="A658" s="4"/>
      <c r="B658" s="4"/>
      <c r="C658" s="4"/>
      <c r="D658" s="4"/>
      <c r="E658" s="4"/>
      <c r="F658" s="4"/>
      <c r="G658" s="4"/>
      <c r="H658" s="4"/>
      <c r="I658" s="4"/>
      <c r="J658" s="4"/>
      <c r="K658" s="4"/>
      <c r="L658" s="4"/>
      <c r="M658" s="4"/>
      <c r="N658" s="4"/>
      <c r="O658" s="4"/>
      <c r="P658" s="4"/>
      <c r="Q658" s="4"/>
    </row>
    <row r="659" spans="1:17" ht="16.5" customHeight="1">
      <c r="A659" s="4"/>
      <c r="B659" s="4"/>
      <c r="C659" s="4"/>
      <c r="D659" s="4"/>
      <c r="E659" s="4"/>
      <c r="F659" s="4"/>
      <c r="G659" s="4"/>
      <c r="H659" s="4"/>
      <c r="I659" s="4"/>
      <c r="J659" s="4"/>
      <c r="K659" s="4"/>
      <c r="L659" s="4"/>
      <c r="M659" s="4"/>
      <c r="N659" s="4"/>
      <c r="O659" s="4"/>
      <c r="P659" s="4"/>
      <c r="Q659" s="4"/>
    </row>
    <row r="660" spans="1:17" ht="16.5" customHeight="1">
      <c r="A660" s="4"/>
      <c r="B660" s="4"/>
      <c r="C660" s="4"/>
      <c r="D660" s="4"/>
      <c r="E660" s="4"/>
      <c r="F660" s="4"/>
      <c r="G660" s="4"/>
      <c r="H660" s="4"/>
      <c r="I660" s="4"/>
      <c r="J660" s="4"/>
      <c r="K660" s="4"/>
      <c r="L660" s="4"/>
      <c r="M660" s="4"/>
      <c r="N660" s="4"/>
      <c r="O660" s="4"/>
      <c r="P660" s="4"/>
      <c r="Q660" s="4"/>
    </row>
    <row r="661" spans="1:17" ht="16.5" customHeight="1">
      <c r="A661" s="4"/>
      <c r="B661" s="4"/>
      <c r="C661" s="4"/>
      <c r="D661" s="4"/>
      <c r="E661" s="4"/>
      <c r="F661" s="4"/>
      <c r="G661" s="4"/>
      <c r="H661" s="4"/>
      <c r="I661" s="4"/>
      <c r="J661" s="4"/>
      <c r="K661" s="4"/>
      <c r="L661" s="4"/>
      <c r="M661" s="4"/>
      <c r="N661" s="4"/>
      <c r="O661" s="4"/>
      <c r="P661" s="4"/>
      <c r="Q661" s="4"/>
    </row>
    <row r="662" spans="1:17" ht="16.5" customHeight="1">
      <c r="A662" s="4"/>
      <c r="B662" s="4"/>
      <c r="C662" s="4"/>
      <c r="D662" s="4"/>
      <c r="E662" s="4"/>
      <c r="F662" s="4"/>
      <c r="G662" s="4"/>
      <c r="H662" s="4"/>
      <c r="I662" s="4"/>
      <c r="J662" s="4"/>
      <c r="K662" s="4"/>
      <c r="L662" s="4"/>
      <c r="M662" s="4"/>
      <c r="N662" s="4"/>
      <c r="O662" s="4"/>
      <c r="P662" s="4"/>
      <c r="Q662" s="4"/>
    </row>
    <row r="663" spans="1:17" ht="16.5" customHeight="1">
      <c r="A663" s="4"/>
      <c r="B663" s="4"/>
      <c r="C663" s="4"/>
      <c r="D663" s="4"/>
      <c r="E663" s="4"/>
      <c r="F663" s="4"/>
      <c r="G663" s="4"/>
      <c r="H663" s="4"/>
      <c r="I663" s="4"/>
      <c r="J663" s="4"/>
      <c r="K663" s="4"/>
      <c r="L663" s="4"/>
      <c r="M663" s="4"/>
      <c r="N663" s="4"/>
      <c r="O663" s="4"/>
      <c r="P663" s="4"/>
      <c r="Q663" s="4"/>
    </row>
    <row r="664" spans="1:17" ht="16.5" customHeight="1">
      <c r="A664" s="4"/>
      <c r="B664" s="4"/>
      <c r="C664" s="4"/>
      <c r="D664" s="4"/>
      <c r="E664" s="4"/>
      <c r="F664" s="4"/>
      <c r="G664" s="4"/>
      <c r="H664" s="4"/>
      <c r="I664" s="4"/>
      <c r="J664" s="4"/>
      <c r="K664" s="4"/>
      <c r="L664" s="4"/>
      <c r="M664" s="4"/>
      <c r="N664" s="4"/>
      <c r="O664" s="4"/>
      <c r="P664" s="4"/>
      <c r="Q664" s="4"/>
    </row>
    <row r="665" spans="1:17" ht="16.5" customHeight="1">
      <c r="A665" s="4"/>
      <c r="B665" s="4"/>
      <c r="C665" s="4"/>
      <c r="D665" s="4"/>
      <c r="E665" s="4"/>
      <c r="F665" s="4"/>
      <c r="G665" s="4"/>
      <c r="H665" s="4"/>
      <c r="I665" s="4"/>
      <c r="J665" s="4"/>
      <c r="K665" s="4"/>
      <c r="L665" s="4"/>
      <c r="M665" s="4"/>
      <c r="N665" s="4"/>
      <c r="O665" s="4"/>
      <c r="P665" s="4"/>
      <c r="Q665" s="4"/>
    </row>
    <row r="666" spans="1:17" ht="16.5" customHeight="1">
      <c r="A666" s="4"/>
      <c r="B666" s="4"/>
      <c r="C666" s="4"/>
      <c r="D666" s="4"/>
      <c r="E666" s="4"/>
      <c r="F666" s="4"/>
      <c r="G666" s="4"/>
      <c r="H666" s="4"/>
      <c r="I666" s="4"/>
      <c r="J666" s="4"/>
      <c r="K666" s="4"/>
      <c r="L666" s="4"/>
      <c r="M666" s="4"/>
      <c r="N666" s="4"/>
      <c r="O666" s="4"/>
      <c r="P666" s="4"/>
      <c r="Q666" s="4"/>
    </row>
    <row r="667" spans="1:17" ht="16.5" customHeight="1">
      <c r="A667" s="4"/>
      <c r="B667" s="4"/>
      <c r="C667" s="4"/>
      <c r="D667" s="4"/>
      <c r="E667" s="4"/>
      <c r="F667" s="4"/>
      <c r="G667" s="4"/>
      <c r="H667" s="4"/>
      <c r="I667" s="4"/>
      <c r="J667" s="4"/>
      <c r="K667" s="4"/>
      <c r="L667" s="4"/>
      <c r="M667" s="4"/>
      <c r="N667" s="4"/>
      <c r="O667" s="4"/>
      <c r="P667" s="4"/>
      <c r="Q667" s="4"/>
    </row>
    <row r="668" spans="1:17" ht="16.5" customHeight="1">
      <c r="A668" s="4"/>
      <c r="B668" s="4"/>
      <c r="C668" s="4"/>
      <c r="D668" s="4"/>
      <c r="E668" s="4"/>
      <c r="F668" s="4"/>
      <c r="G668" s="4"/>
      <c r="H668" s="4"/>
      <c r="I668" s="4"/>
      <c r="J668" s="4"/>
      <c r="K668" s="4"/>
      <c r="L668" s="4"/>
      <c r="M668" s="4"/>
      <c r="N668" s="4"/>
      <c r="O668" s="4"/>
      <c r="P668" s="4"/>
      <c r="Q668" s="4"/>
    </row>
    <row r="669" spans="1:17" ht="16.5" customHeight="1">
      <c r="A669" s="4"/>
      <c r="B669" s="4"/>
      <c r="C669" s="4"/>
      <c r="D669" s="4"/>
      <c r="E669" s="4"/>
      <c r="F669" s="4"/>
      <c r="G669" s="4"/>
      <c r="H669" s="4"/>
      <c r="I669" s="4"/>
      <c r="J669" s="4"/>
      <c r="K669" s="4"/>
      <c r="L669" s="4"/>
      <c r="M669" s="4"/>
      <c r="N669" s="4"/>
      <c r="O669" s="4"/>
      <c r="P669" s="4"/>
      <c r="Q669" s="4"/>
    </row>
    <row r="670" spans="1:17" ht="16.5" customHeight="1">
      <c r="A670" s="4"/>
      <c r="B670" s="4"/>
      <c r="C670" s="4"/>
      <c r="D670" s="4"/>
      <c r="E670" s="4"/>
      <c r="F670" s="4"/>
      <c r="G670" s="4"/>
      <c r="H670" s="4"/>
      <c r="I670" s="4"/>
      <c r="J670" s="4"/>
      <c r="K670" s="4"/>
      <c r="L670" s="4"/>
      <c r="M670" s="4"/>
      <c r="N670" s="4"/>
      <c r="O670" s="4"/>
      <c r="P670" s="4"/>
      <c r="Q670" s="4"/>
    </row>
    <row r="671" spans="1:17" ht="16.5" customHeight="1">
      <c r="A671" s="4"/>
      <c r="B671" s="4"/>
      <c r="C671" s="4"/>
      <c r="D671" s="4"/>
      <c r="E671" s="4"/>
      <c r="F671" s="4"/>
      <c r="G671" s="4"/>
      <c r="H671" s="4"/>
      <c r="I671" s="4"/>
      <c r="J671" s="4"/>
      <c r="K671" s="4"/>
      <c r="L671" s="4"/>
      <c r="M671" s="4"/>
      <c r="N671" s="4"/>
      <c r="O671" s="4"/>
      <c r="P671" s="4"/>
      <c r="Q671" s="4"/>
    </row>
    <row r="672" spans="1:17" ht="16.5" customHeight="1">
      <c r="A672" s="4"/>
      <c r="B672" s="4"/>
      <c r="C672" s="4"/>
      <c r="D672" s="4"/>
      <c r="E672" s="4"/>
      <c r="F672" s="4"/>
      <c r="G672" s="4"/>
      <c r="H672" s="4"/>
      <c r="I672" s="4"/>
      <c r="J672" s="4"/>
      <c r="K672" s="4"/>
      <c r="L672" s="4"/>
      <c r="M672" s="4"/>
      <c r="N672" s="4"/>
      <c r="O672" s="4"/>
      <c r="P672" s="4"/>
      <c r="Q672" s="4"/>
    </row>
    <row r="673" spans="1:17" ht="16.5" customHeight="1">
      <c r="A673" s="4"/>
      <c r="B673" s="4"/>
      <c r="C673" s="4"/>
      <c r="D673" s="4"/>
      <c r="E673" s="4"/>
      <c r="F673" s="4"/>
      <c r="G673" s="4"/>
      <c r="H673" s="4"/>
      <c r="I673" s="4"/>
      <c r="J673" s="4"/>
      <c r="K673" s="4"/>
      <c r="L673" s="4"/>
      <c r="M673" s="4"/>
      <c r="N673" s="4"/>
      <c r="O673" s="4"/>
      <c r="P673" s="4"/>
      <c r="Q673" s="4"/>
    </row>
    <row r="674" spans="1:17" ht="16.5" customHeight="1">
      <c r="A674" s="4"/>
      <c r="B674" s="4"/>
      <c r="C674" s="4"/>
      <c r="D674" s="4"/>
      <c r="E674" s="4"/>
      <c r="F674" s="4"/>
      <c r="G674" s="4"/>
      <c r="H674" s="4"/>
      <c r="I674" s="4"/>
      <c r="J674" s="4"/>
      <c r="K674" s="4"/>
      <c r="L674" s="4"/>
      <c r="M674" s="4"/>
      <c r="N674" s="4"/>
      <c r="O674" s="4"/>
      <c r="P674" s="4"/>
      <c r="Q674" s="4"/>
    </row>
    <row r="675" spans="1:17" ht="16.5" customHeight="1">
      <c r="A675" s="4"/>
      <c r="B675" s="4"/>
      <c r="C675" s="4"/>
      <c r="D675" s="4"/>
      <c r="E675" s="4"/>
      <c r="F675" s="4"/>
      <c r="G675" s="4"/>
      <c r="H675" s="4"/>
      <c r="I675" s="4"/>
      <c r="J675" s="4"/>
      <c r="K675" s="4"/>
      <c r="L675" s="4"/>
      <c r="M675" s="4"/>
      <c r="N675" s="4"/>
      <c r="O675" s="4"/>
      <c r="P675" s="4"/>
      <c r="Q675" s="4"/>
    </row>
    <row r="676" spans="1:17" ht="16.5" customHeight="1">
      <c r="A676" s="4"/>
      <c r="B676" s="4"/>
      <c r="C676" s="4"/>
      <c r="D676" s="4"/>
      <c r="E676" s="4"/>
      <c r="F676" s="4"/>
      <c r="G676" s="4"/>
      <c r="H676" s="4"/>
      <c r="I676" s="4"/>
      <c r="J676" s="4"/>
      <c r="K676" s="4"/>
      <c r="L676" s="4"/>
      <c r="M676" s="4"/>
      <c r="N676" s="4"/>
      <c r="O676" s="4"/>
      <c r="P676" s="4"/>
      <c r="Q676" s="4"/>
    </row>
    <row r="677" spans="1:17" ht="16.5" customHeight="1">
      <c r="A677" s="4"/>
      <c r="B677" s="4"/>
      <c r="C677" s="4"/>
      <c r="D677" s="4"/>
      <c r="E677" s="4"/>
      <c r="F677" s="4"/>
      <c r="G677" s="4"/>
      <c r="H677" s="4"/>
      <c r="I677" s="4"/>
      <c r="J677" s="4"/>
      <c r="K677" s="4"/>
      <c r="L677" s="4"/>
      <c r="M677" s="4"/>
      <c r="N677" s="4"/>
      <c r="O677" s="4"/>
      <c r="P677" s="4"/>
      <c r="Q677" s="4"/>
    </row>
    <row r="678" spans="1:17" ht="16.5" customHeight="1">
      <c r="A678" s="4"/>
      <c r="B678" s="4"/>
      <c r="C678" s="4"/>
      <c r="D678" s="4"/>
      <c r="E678" s="4"/>
      <c r="F678" s="4"/>
      <c r="G678" s="4"/>
      <c r="H678" s="4"/>
      <c r="I678" s="4"/>
      <c r="J678" s="4"/>
      <c r="K678" s="4"/>
      <c r="L678" s="4"/>
      <c r="M678" s="4"/>
      <c r="N678" s="4"/>
      <c r="O678" s="4"/>
      <c r="P678" s="4"/>
      <c r="Q678" s="4"/>
    </row>
    <row r="679" spans="1:17" ht="16.5" customHeight="1">
      <c r="A679" s="4"/>
      <c r="B679" s="4"/>
      <c r="C679" s="4"/>
      <c r="D679" s="4"/>
      <c r="E679" s="4"/>
      <c r="F679" s="4"/>
      <c r="G679" s="4"/>
      <c r="H679" s="4"/>
      <c r="I679" s="4"/>
      <c r="J679" s="4"/>
      <c r="K679" s="4"/>
      <c r="L679" s="4"/>
      <c r="M679" s="4"/>
      <c r="N679" s="4"/>
      <c r="O679" s="4"/>
      <c r="P679" s="4"/>
      <c r="Q679" s="4"/>
    </row>
    <row r="680" spans="1:17" ht="16.5" customHeight="1">
      <c r="A680" s="4"/>
      <c r="B680" s="4"/>
      <c r="C680" s="4"/>
      <c r="D680" s="4"/>
      <c r="E680" s="4"/>
      <c r="F680" s="4"/>
      <c r="G680" s="4"/>
      <c r="H680" s="4"/>
      <c r="I680" s="4"/>
      <c r="J680" s="4"/>
      <c r="K680" s="4"/>
      <c r="L680" s="4"/>
      <c r="M680" s="4"/>
      <c r="N680" s="4"/>
      <c r="O680" s="4"/>
      <c r="P680" s="4"/>
      <c r="Q680" s="4"/>
    </row>
    <row r="681" spans="1:17" ht="16.5" customHeight="1">
      <c r="A681" s="4"/>
      <c r="B681" s="4"/>
      <c r="C681" s="4"/>
      <c r="D681" s="4"/>
      <c r="E681" s="4"/>
      <c r="F681" s="4"/>
      <c r="G681" s="4"/>
      <c r="H681" s="4"/>
      <c r="I681" s="4"/>
      <c r="J681" s="4"/>
      <c r="K681" s="4"/>
      <c r="L681" s="4"/>
      <c r="M681" s="4"/>
      <c r="N681" s="4"/>
      <c r="O681" s="4"/>
      <c r="P681" s="4"/>
      <c r="Q681" s="4"/>
    </row>
    <row r="682" spans="1:17" ht="16.5" customHeight="1">
      <c r="A682" s="4"/>
      <c r="B682" s="4"/>
      <c r="C682" s="4"/>
      <c r="D682" s="4"/>
      <c r="E682" s="4"/>
      <c r="F682" s="4"/>
      <c r="G682" s="4"/>
      <c r="H682" s="4"/>
      <c r="I682" s="4"/>
      <c r="J682" s="4"/>
      <c r="K682" s="4"/>
      <c r="L682" s="4"/>
      <c r="M682" s="4"/>
      <c r="N682" s="4"/>
      <c r="O682" s="4"/>
      <c r="P682" s="4"/>
      <c r="Q682" s="4"/>
    </row>
    <row r="683" spans="1:17" ht="16.5" customHeight="1">
      <c r="A683" s="4"/>
      <c r="B683" s="4"/>
      <c r="C683" s="4"/>
      <c r="D683" s="4"/>
      <c r="E683" s="4"/>
      <c r="F683" s="4"/>
      <c r="G683" s="4"/>
      <c r="H683" s="4"/>
      <c r="I683" s="4"/>
      <c r="J683" s="4"/>
      <c r="K683" s="4"/>
      <c r="L683" s="4"/>
      <c r="M683" s="4"/>
      <c r="N683" s="4"/>
      <c r="O683" s="4"/>
      <c r="P683" s="4"/>
      <c r="Q683" s="4"/>
    </row>
    <row r="684" spans="1:17" ht="16.5" customHeight="1">
      <c r="A684" s="4"/>
      <c r="B684" s="4"/>
      <c r="C684" s="4"/>
      <c r="D684" s="4"/>
      <c r="E684" s="4"/>
      <c r="F684" s="4"/>
      <c r="G684" s="4"/>
      <c r="H684" s="4"/>
      <c r="I684" s="4"/>
      <c r="J684" s="4"/>
      <c r="K684" s="4"/>
      <c r="L684" s="4"/>
      <c r="M684" s="4"/>
      <c r="N684" s="4"/>
      <c r="O684" s="4"/>
      <c r="P684" s="4"/>
      <c r="Q684" s="4"/>
    </row>
    <row r="685" spans="1:17" ht="16.5" customHeight="1">
      <c r="A685" s="4"/>
      <c r="B685" s="4"/>
      <c r="C685" s="4"/>
      <c r="D685" s="4"/>
      <c r="E685" s="4"/>
      <c r="F685" s="4"/>
      <c r="G685" s="4"/>
      <c r="H685" s="4"/>
      <c r="I685" s="4"/>
      <c r="J685" s="4"/>
      <c r="K685" s="4"/>
      <c r="L685" s="4"/>
      <c r="M685" s="4"/>
      <c r="N685" s="4"/>
      <c r="O685" s="4"/>
      <c r="P685" s="4"/>
      <c r="Q685" s="4"/>
    </row>
    <row r="686" spans="1:17" ht="16.5" customHeight="1">
      <c r="A686" s="4"/>
      <c r="B686" s="4"/>
      <c r="C686" s="4"/>
      <c r="D686" s="4"/>
      <c r="E686" s="4"/>
      <c r="F686" s="4"/>
      <c r="G686" s="4"/>
      <c r="H686" s="4"/>
      <c r="I686" s="4"/>
      <c r="J686" s="4"/>
      <c r="K686" s="4"/>
      <c r="L686" s="4"/>
      <c r="M686" s="4"/>
      <c r="N686" s="4"/>
      <c r="O686" s="4"/>
      <c r="P686" s="4"/>
      <c r="Q686" s="4"/>
    </row>
    <row r="687" spans="1:17" ht="16.5" customHeight="1">
      <c r="A687" s="4"/>
      <c r="B687" s="4"/>
      <c r="C687" s="4"/>
      <c r="D687" s="4"/>
      <c r="E687" s="4"/>
      <c r="F687" s="4"/>
      <c r="G687" s="4"/>
      <c r="H687" s="4"/>
      <c r="I687" s="4"/>
      <c r="J687" s="4"/>
      <c r="K687" s="4"/>
      <c r="L687" s="4"/>
      <c r="M687" s="4"/>
      <c r="N687" s="4"/>
      <c r="O687" s="4"/>
      <c r="P687" s="4"/>
      <c r="Q687" s="4"/>
    </row>
    <row r="688" spans="1:17" ht="16.5" customHeight="1">
      <c r="A688" s="4"/>
      <c r="B688" s="4"/>
      <c r="C688" s="4"/>
      <c r="D688" s="4"/>
      <c r="E688" s="4"/>
      <c r="F688" s="4"/>
      <c r="G688" s="4"/>
      <c r="H688" s="4"/>
      <c r="I688" s="4"/>
      <c r="J688" s="4"/>
      <c r="K688" s="4"/>
      <c r="L688" s="4"/>
      <c r="M688" s="4"/>
      <c r="N688" s="4"/>
      <c r="O688" s="4"/>
      <c r="P688" s="4"/>
      <c r="Q688" s="4"/>
    </row>
    <row r="689" spans="1:17" ht="16.5" customHeight="1">
      <c r="A689" s="4"/>
      <c r="B689" s="4"/>
      <c r="C689" s="4"/>
      <c r="D689" s="4"/>
      <c r="E689" s="4"/>
      <c r="F689" s="4"/>
      <c r="G689" s="4"/>
      <c r="H689" s="4"/>
      <c r="I689" s="4"/>
      <c r="J689" s="4"/>
      <c r="K689" s="4"/>
      <c r="L689" s="4"/>
      <c r="M689" s="4"/>
      <c r="N689" s="4"/>
      <c r="O689" s="4"/>
      <c r="P689" s="4"/>
      <c r="Q689" s="4"/>
    </row>
    <row r="690" spans="1:17" ht="16.5" customHeight="1">
      <c r="A690" s="4"/>
      <c r="B690" s="4"/>
      <c r="C690" s="4"/>
      <c r="D690" s="4"/>
      <c r="E690" s="4"/>
      <c r="F690" s="4"/>
      <c r="G690" s="4"/>
      <c r="H690" s="4"/>
      <c r="I690" s="4"/>
      <c r="J690" s="4"/>
      <c r="K690" s="4"/>
      <c r="L690" s="4"/>
      <c r="M690" s="4"/>
      <c r="N690" s="4"/>
      <c r="O690" s="4"/>
      <c r="P690" s="4"/>
      <c r="Q690" s="4"/>
    </row>
    <row r="691" spans="1:17" ht="16.5" customHeight="1">
      <c r="A691" s="4"/>
      <c r="B691" s="4"/>
      <c r="C691" s="4"/>
      <c r="D691" s="4"/>
      <c r="E691" s="4"/>
      <c r="F691" s="4"/>
      <c r="G691" s="4"/>
      <c r="H691" s="4"/>
      <c r="I691" s="4"/>
      <c r="J691" s="4"/>
      <c r="K691" s="4"/>
      <c r="L691" s="4"/>
      <c r="M691" s="4"/>
      <c r="N691" s="4"/>
      <c r="O691" s="4"/>
      <c r="P691" s="4"/>
      <c r="Q691" s="4"/>
    </row>
    <row r="692" spans="1:17" ht="16.5" customHeight="1">
      <c r="A692" s="4"/>
      <c r="B692" s="4"/>
      <c r="C692" s="4"/>
      <c r="D692" s="4"/>
      <c r="E692" s="4"/>
      <c r="F692" s="4"/>
      <c r="G692" s="4"/>
      <c r="H692" s="4"/>
      <c r="I692" s="4"/>
      <c r="J692" s="4"/>
      <c r="K692" s="4"/>
      <c r="L692" s="4"/>
      <c r="M692" s="4"/>
      <c r="N692" s="4"/>
      <c r="O692" s="4"/>
      <c r="P692" s="4"/>
      <c r="Q692" s="4"/>
    </row>
    <row r="693" spans="1:17" ht="16.5" customHeight="1">
      <c r="A693" s="4"/>
      <c r="B693" s="4"/>
      <c r="C693" s="4"/>
      <c r="D693" s="4"/>
      <c r="E693" s="4"/>
      <c r="F693" s="4"/>
      <c r="G693" s="4"/>
      <c r="H693" s="4"/>
      <c r="I693" s="4"/>
      <c r="J693" s="4"/>
      <c r="K693" s="4"/>
      <c r="L693" s="4"/>
      <c r="M693" s="4"/>
      <c r="N693" s="4"/>
      <c r="O693" s="4"/>
      <c r="P693" s="4"/>
      <c r="Q693" s="4"/>
    </row>
    <row r="694" spans="1:17" ht="16.5" customHeight="1">
      <c r="A694" s="4"/>
      <c r="B694" s="4"/>
      <c r="C694" s="4"/>
      <c r="D694" s="4"/>
      <c r="E694" s="4"/>
      <c r="F694" s="4"/>
      <c r="G694" s="4"/>
      <c r="H694" s="4"/>
      <c r="I694" s="4"/>
      <c r="J694" s="4"/>
      <c r="K694" s="4"/>
      <c r="L694" s="4"/>
      <c r="M694" s="4"/>
      <c r="N694" s="4"/>
      <c r="O694" s="4"/>
      <c r="P694" s="4"/>
      <c r="Q694" s="4"/>
    </row>
    <row r="695" spans="1:17" ht="16.5" customHeight="1">
      <c r="A695" s="4"/>
      <c r="B695" s="4"/>
      <c r="C695" s="4"/>
      <c r="D695" s="4"/>
      <c r="E695" s="4"/>
      <c r="F695" s="4"/>
      <c r="G695" s="4"/>
      <c r="H695" s="4"/>
      <c r="I695" s="4"/>
      <c r="J695" s="4"/>
      <c r="K695" s="4"/>
      <c r="L695" s="4"/>
      <c r="M695" s="4"/>
      <c r="N695" s="4"/>
      <c r="O695" s="4"/>
      <c r="P695" s="4"/>
      <c r="Q695" s="4"/>
    </row>
    <row r="696" spans="1:17" ht="16.5" customHeight="1">
      <c r="A696" s="4"/>
      <c r="B696" s="4"/>
      <c r="C696" s="4"/>
      <c r="D696" s="4"/>
      <c r="E696" s="4"/>
      <c r="F696" s="4"/>
      <c r="G696" s="4"/>
      <c r="H696" s="4"/>
      <c r="I696" s="4"/>
      <c r="J696" s="4"/>
      <c r="K696" s="4"/>
      <c r="L696" s="4"/>
      <c r="M696" s="4"/>
      <c r="N696" s="4"/>
      <c r="O696" s="4"/>
      <c r="P696" s="4"/>
      <c r="Q696" s="4"/>
    </row>
    <row r="697" spans="1:17" ht="16.5" customHeight="1">
      <c r="A697" s="4"/>
      <c r="B697" s="4"/>
      <c r="C697" s="4"/>
      <c r="D697" s="4"/>
      <c r="E697" s="4"/>
      <c r="F697" s="4"/>
      <c r="G697" s="4"/>
      <c r="H697" s="4"/>
      <c r="I697" s="4"/>
      <c r="J697" s="4"/>
      <c r="K697" s="4"/>
      <c r="L697" s="4"/>
      <c r="M697" s="4"/>
      <c r="N697" s="4"/>
      <c r="O697" s="4"/>
      <c r="P697" s="4"/>
      <c r="Q697" s="4"/>
    </row>
    <row r="698" spans="1:17" ht="16.5" customHeight="1">
      <c r="A698" s="4"/>
      <c r="B698" s="4"/>
      <c r="C698" s="4"/>
      <c r="D698" s="4"/>
      <c r="E698" s="4"/>
      <c r="F698" s="4"/>
      <c r="G698" s="4"/>
      <c r="H698" s="4"/>
      <c r="I698" s="4"/>
      <c r="J698" s="4"/>
      <c r="K698" s="4"/>
      <c r="L698" s="4"/>
      <c r="M698" s="4"/>
      <c r="N698" s="4"/>
      <c r="O698" s="4"/>
      <c r="P698" s="4"/>
      <c r="Q698" s="4"/>
    </row>
    <row r="699" spans="1:17" ht="16.5" customHeight="1">
      <c r="A699" s="4"/>
      <c r="B699" s="4"/>
      <c r="C699" s="4"/>
      <c r="D699" s="4"/>
      <c r="E699" s="4"/>
      <c r="F699" s="4"/>
      <c r="G699" s="4"/>
      <c r="H699" s="4"/>
      <c r="I699" s="4"/>
      <c r="J699" s="4"/>
      <c r="K699" s="4"/>
      <c r="L699" s="4"/>
      <c r="M699" s="4"/>
      <c r="N699" s="4"/>
      <c r="O699" s="4"/>
      <c r="P699" s="4"/>
      <c r="Q699" s="4"/>
    </row>
    <row r="700" spans="1:17" ht="16.5" customHeight="1">
      <c r="A700" s="4"/>
      <c r="B700" s="4"/>
      <c r="C700" s="4"/>
      <c r="D700" s="4"/>
      <c r="E700" s="4"/>
      <c r="F700" s="4"/>
      <c r="G700" s="4"/>
      <c r="H700" s="4"/>
      <c r="I700" s="4"/>
      <c r="J700" s="4"/>
      <c r="K700" s="4"/>
      <c r="L700" s="4"/>
      <c r="M700" s="4"/>
      <c r="N700" s="4"/>
      <c r="O700" s="4"/>
      <c r="P700" s="4"/>
      <c r="Q700" s="4"/>
    </row>
    <row r="701" spans="1:17" ht="16.5" customHeight="1">
      <c r="A701" s="4"/>
      <c r="B701" s="4"/>
      <c r="C701" s="4"/>
      <c r="D701" s="4"/>
      <c r="E701" s="4"/>
      <c r="F701" s="4"/>
      <c r="G701" s="4"/>
      <c r="H701" s="4"/>
      <c r="I701" s="4"/>
      <c r="J701" s="4"/>
      <c r="K701" s="4"/>
      <c r="L701" s="4"/>
      <c r="M701" s="4"/>
      <c r="N701" s="4"/>
      <c r="O701" s="4"/>
      <c r="P701" s="4"/>
      <c r="Q701" s="4"/>
    </row>
    <row r="702" spans="1:17" ht="16.5" customHeight="1">
      <c r="A702" s="4"/>
      <c r="B702" s="4"/>
      <c r="C702" s="4"/>
      <c r="D702" s="4"/>
      <c r="E702" s="4"/>
      <c r="F702" s="4"/>
      <c r="G702" s="4"/>
      <c r="H702" s="4"/>
      <c r="I702" s="4"/>
      <c r="J702" s="4"/>
      <c r="K702" s="4"/>
      <c r="L702" s="4"/>
      <c r="M702" s="4"/>
      <c r="N702" s="4"/>
      <c r="O702" s="4"/>
      <c r="P702" s="4"/>
      <c r="Q702" s="4"/>
    </row>
    <row r="703" spans="1:17" ht="16.5" customHeight="1">
      <c r="A703" s="4"/>
      <c r="B703" s="4"/>
      <c r="C703" s="4"/>
      <c r="D703" s="4"/>
      <c r="E703" s="4"/>
      <c r="F703" s="4"/>
      <c r="G703" s="4"/>
      <c r="H703" s="4"/>
      <c r="I703" s="4"/>
      <c r="J703" s="4"/>
      <c r="K703" s="4"/>
      <c r="L703" s="4"/>
      <c r="M703" s="4"/>
      <c r="N703" s="4"/>
      <c r="O703" s="4"/>
      <c r="P703" s="4"/>
      <c r="Q703" s="4"/>
    </row>
    <row r="704" spans="1:17" ht="16.5" customHeight="1">
      <c r="A704" s="4"/>
      <c r="B704" s="4"/>
      <c r="C704" s="4"/>
      <c r="D704" s="4"/>
      <c r="E704" s="4"/>
      <c r="F704" s="4"/>
      <c r="G704" s="4"/>
      <c r="H704" s="4"/>
      <c r="I704" s="4"/>
      <c r="J704" s="4"/>
      <c r="K704" s="4"/>
      <c r="L704" s="4"/>
      <c r="M704" s="4"/>
      <c r="N704" s="4"/>
      <c r="O704" s="4"/>
      <c r="P704" s="4"/>
      <c r="Q704" s="4"/>
    </row>
    <row r="705" spans="1:17" ht="16.5" customHeight="1">
      <c r="A705" s="4"/>
      <c r="B705" s="4"/>
      <c r="C705" s="4"/>
      <c r="D705" s="4"/>
      <c r="E705" s="4"/>
      <c r="F705" s="4"/>
      <c r="G705" s="4"/>
      <c r="H705" s="4"/>
      <c r="I705" s="4"/>
      <c r="J705" s="4"/>
      <c r="K705" s="4"/>
      <c r="L705" s="4"/>
      <c r="M705" s="4"/>
      <c r="N705" s="4"/>
      <c r="O705" s="4"/>
      <c r="P705" s="4"/>
      <c r="Q705" s="4"/>
    </row>
    <row r="706" spans="1:17" ht="16.5" customHeight="1">
      <c r="A706" s="4"/>
      <c r="B706" s="4"/>
      <c r="C706" s="4"/>
      <c r="D706" s="4"/>
      <c r="E706" s="4"/>
      <c r="F706" s="4"/>
      <c r="G706" s="4"/>
      <c r="H706" s="4"/>
      <c r="I706" s="4"/>
      <c r="J706" s="4"/>
      <c r="K706" s="4"/>
      <c r="L706" s="4"/>
      <c r="M706" s="4"/>
      <c r="N706" s="4"/>
      <c r="O706" s="4"/>
      <c r="P706" s="4"/>
      <c r="Q706" s="4"/>
    </row>
    <row r="707" spans="1:17" ht="16.5" customHeight="1">
      <c r="A707" s="4"/>
      <c r="B707" s="4"/>
      <c r="C707" s="4"/>
      <c r="D707" s="4"/>
      <c r="E707" s="4"/>
      <c r="F707" s="4"/>
      <c r="G707" s="4"/>
      <c r="H707" s="4"/>
      <c r="I707" s="4"/>
      <c r="J707" s="4"/>
      <c r="K707" s="4"/>
      <c r="L707" s="4"/>
      <c r="M707" s="4"/>
      <c r="N707" s="4"/>
      <c r="O707" s="4"/>
      <c r="P707" s="4"/>
      <c r="Q707" s="4"/>
    </row>
    <row r="708" spans="1:17" ht="16.5" customHeight="1">
      <c r="A708" s="4"/>
      <c r="B708" s="4"/>
      <c r="C708" s="4"/>
      <c r="D708" s="4"/>
      <c r="E708" s="4"/>
      <c r="F708" s="4"/>
      <c r="G708" s="4"/>
      <c r="H708" s="4"/>
      <c r="I708" s="4"/>
      <c r="J708" s="4"/>
      <c r="K708" s="4"/>
      <c r="L708" s="4"/>
      <c r="M708" s="4"/>
      <c r="N708" s="4"/>
      <c r="O708" s="4"/>
      <c r="P708" s="4"/>
      <c r="Q708" s="4"/>
    </row>
    <row r="709" spans="1:17" ht="16.5" customHeight="1">
      <c r="A709" s="4"/>
      <c r="B709" s="4"/>
      <c r="C709" s="4"/>
      <c r="D709" s="4"/>
      <c r="E709" s="4"/>
      <c r="F709" s="4"/>
      <c r="G709" s="4"/>
      <c r="H709" s="4"/>
      <c r="I709" s="4"/>
      <c r="J709" s="4"/>
      <c r="K709" s="4"/>
      <c r="L709" s="4"/>
      <c r="M709" s="4"/>
      <c r="N709" s="4"/>
      <c r="O709" s="4"/>
      <c r="P709" s="4"/>
      <c r="Q709" s="4"/>
    </row>
    <row r="710" spans="1:17" ht="16.5" customHeight="1">
      <c r="A710" s="4"/>
      <c r="B710" s="4"/>
      <c r="C710" s="4"/>
      <c r="D710" s="4"/>
      <c r="E710" s="4"/>
      <c r="F710" s="4"/>
      <c r="G710" s="4"/>
      <c r="H710" s="4"/>
      <c r="I710" s="4"/>
      <c r="J710" s="4"/>
      <c r="K710" s="4"/>
      <c r="L710" s="4"/>
      <c r="M710" s="4"/>
      <c r="N710" s="4"/>
      <c r="O710" s="4"/>
      <c r="P710" s="4"/>
      <c r="Q710" s="4"/>
    </row>
    <row r="711" spans="1:17" ht="16.5" customHeight="1">
      <c r="A711" s="4"/>
      <c r="B711" s="4"/>
      <c r="C711" s="4"/>
      <c r="D711" s="4"/>
      <c r="E711" s="4"/>
      <c r="F711" s="4"/>
      <c r="G711" s="4"/>
      <c r="H711" s="4"/>
      <c r="I711" s="4"/>
      <c r="J711" s="4"/>
      <c r="K711" s="4"/>
      <c r="L711" s="4"/>
      <c r="M711" s="4"/>
      <c r="N711" s="4"/>
      <c r="O711" s="4"/>
      <c r="P711" s="4"/>
      <c r="Q711" s="4"/>
    </row>
    <row r="712" spans="1:17" ht="16.5" customHeight="1">
      <c r="A712" s="4"/>
      <c r="B712" s="4"/>
      <c r="C712" s="4"/>
      <c r="D712" s="4"/>
      <c r="E712" s="4"/>
      <c r="F712" s="4"/>
      <c r="G712" s="4"/>
      <c r="H712" s="4"/>
      <c r="I712" s="4"/>
      <c r="J712" s="4"/>
      <c r="K712" s="4"/>
      <c r="L712" s="4"/>
      <c r="M712" s="4"/>
      <c r="N712" s="4"/>
      <c r="O712" s="4"/>
      <c r="P712" s="4"/>
      <c r="Q712" s="4"/>
    </row>
    <row r="713" spans="1:17" ht="16.5" customHeight="1">
      <c r="A713" s="4"/>
      <c r="B713" s="4"/>
      <c r="C713" s="4"/>
      <c r="D713" s="4"/>
      <c r="E713" s="4"/>
      <c r="F713" s="4"/>
      <c r="G713" s="4"/>
      <c r="H713" s="4"/>
      <c r="I713" s="4"/>
      <c r="J713" s="4"/>
      <c r="K713" s="4"/>
      <c r="L713" s="4"/>
      <c r="M713" s="4"/>
      <c r="N713" s="4"/>
      <c r="O713" s="4"/>
      <c r="P713" s="4"/>
      <c r="Q713" s="4"/>
    </row>
    <row r="714" spans="1:17" ht="16.5" customHeight="1">
      <c r="A714" s="4"/>
      <c r="B714" s="4"/>
      <c r="C714" s="4"/>
      <c r="D714" s="4"/>
      <c r="E714" s="4"/>
      <c r="F714" s="4"/>
      <c r="G714" s="4"/>
      <c r="H714" s="4"/>
      <c r="I714" s="4"/>
      <c r="J714" s="4"/>
      <c r="K714" s="4"/>
      <c r="L714" s="4"/>
      <c r="M714" s="4"/>
      <c r="N714" s="4"/>
      <c r="O714" s="4"/>
      <c r="P714" s="4"/>
      <c r="Q714" s="4"/>
    </row>
    <row r="715" spans="1:17" ht="16.5" customHeight="1">
      <c r="A715" s="4"/>
      <c r="B715" s="4"/>
      <c r="C715" s="4"/>
      <c r="D715" s="4"/>
      <c r="E715" s="4"/>
      <c r="F715" s="4"/>
      <c r="G715" s="4"/>
      <c r="H715" s="4"/>
      <c r="I715" s="4"/>
      <c r="J715" s="4"/>
      <c r="K715" s="4"/>
      <c r="L715" s="4"/>
      <c r="M715" s="4"/>
      <c r="N715" s="4"/>
      <c r="O715" s="4"/>
      <c r="P715" s="4"/>
      <c r="Q715" s="4"/>
    </row>
    <row r="716" spans="1:17" ht="16.5" customHeight="1">
      <c r="A716" s="4"/>
      <c r="B716" s="4"/>
      <c r="C716" s="4"/>
      <c r="D716" s="4"/>
      <c r="E716" s="4"/>
      <c r="F716" s="4"/>
      <c r="G716" s="4"/>
      <c r="H716" s="4"/>
      <c r="I716" s="4"/>
      <c r="J716" s="4"/>
      <c r="K716" s="4"/>
      <c r="L716" s="4"/>
      <c r="M716" s="4"/>
      <c r="N716" s="4"/>
      <c r="O716" s="4"/>
      <c r="P716" s="4"/>
      <c r="Q716" s="4"/>
    </row>
    <row r="717" spans="1:17" ht="16.5" customHeight="1">
      <c r="A717" s="4"/>
      <c r="B717" s="4"/>
      <c r="C717" s="4"/>
      <c r="D717" s="4"/>
      <c r="E717" s="4"/>
      <c r="F717" s="4"/>
      <c r="G717" s="4"/>
      <c r="H717" s="4"/>
      <c r="I717" s="4"/>
      <c r="J717" s="4"/>
      <c r="K717" s="4"/>
      <c r="L717" s="4"/>
      <c r="M717" s="4"/>
      <c r="N717" s="4"/>
      <c r="O717" s="4"/>
      <c r="P717" s="4"/>
      <c r="Q717" s="4"/>
    </row>
    <row r="718" spans="1:17" ht="16.5" customHeight="1">
      <c r="A718" s="4"/>
      <c r="B718" s="4"/>
      <c r="C718" s="4"/>
      <c r="D718" s="4"/>
      <c r="E718" s="4"/>
      <c r="F718" s="4"/>
      <c r="G718" s="4"/>
      <c r="H718" s="4"/>
      <c r="I718" s="4"/>
      <c r="J718" s="4"/>
      <c r="K718" s="4"/>
      <c r="L718" s="4"/>
      <c r="M718" s="4"/>
      <c r="N718" s="4"/>
      <c r="O718" s="4"/>
      <c r="P718" s="4"/>
      <c r="Q718" s="4"/>
    </row>
    <row r="719" spans="1:17" ht="16.5" customHeight="1">
      <c r="A719" s="4"/>
      <c r="B719" s="4"/>
      <c r="C719" s="4"/>
      <c r="D719" s="4"/>
      <c r="E719" s="4"/>
      <c r="F719" s="4"/>
      <c r="G719" s="4"/>
      <c r="H719" s="4"/>
      <c r="I719" s="4"/>
      <c r="J719" s="4"/>
      <c r="K719" s="4"/>
      <c r="L719" s="4"/>
      <c r="M719" s="4"/>
      <c r="N719" s="4"/>
      <c r="O719" s="4"/>
      <c r="P719" s="4"/>
      <c r="Q719" s="4"/>
    </row>
    <row r="720" spans="1:17" ht="16.5" customHeight="1">
      <c r="A720" s="4"/>
      <c r="B720" s="4"/>
      <c r="C720" s="4"/>
      <c r="D720" s="4"/>
      <c r="E720" s="4"/>
      <c r="F720" s="4"/>
      <c r="G720" s="4"/>
      <c r="H720" s="4"/>
      <c r="I720" s="4"/>
      <c r="J720" s="4"/>
      <c r="K720" s="4"/>
      <c r="L720" s="4"/>
      <c r="M720" s="4"/>
      <c r="N720" s="4"/>
      <c r="O720" s="4"/>
      <c r="P720" s="4"/>
      <c r="Q720" s="4"/>
    </row>
    <row r="721" spans="1:17" ht="16.5" customHeight="1">
      <c r="A721" s="4"/>
      <c r="B721" s="4"/>
      <c r="C721" s="4"/>
      <c r="D721" s="4"/>
      <c r="E721" s="4"/>
      <c r="F721" s="4"/>
      <c r="G721" s="4"/>
      <c r="H721" s="4"/>
      <c r="I721" s="4"/>
      <c r="J721" s="4"/>
      <c r="K721" s="4"/>
      <c r="L721" s="4"/>
      <c r="M721" s="4"/>
      <c r="N721" s="4"/>
      <c r="O721" s="4"/>
      <c r="P721" s="4"/>
      <c r="Q721" s="4"/>
    </row>
    <row r="722" spans="1:17" ht="16.5" customHeight="1">
      <c r="A722" s="4"/>
      <c r="B722" s="4"/>
      <c r="C722" s="4"/>
      <c r="D722" s="4"/>
      <c r="E722" s="4"/>
      <c r="F722" s="4"/>
      <c r="G722" s="4"/>
      <c r="H722" s="4"/>
      <c r="I722" s="4"/>
      <c r="J722" s="4"/>
      <c r="K722" s="4"/>
      <c r="L722" s="4"/>
      <c r="M722" s="4"/>
      <c r="N722" s="4"/>
      <c r="O722" s="4"/>
      <c r="P722" s="4"/>
      <c r="Q722" s="4"/>
    </row>
    <row r="723" spans="1:17" ht="16.5" customHeight="1">
      <c r="A723" s="4"/>
      <c r="B723" s="4"/>
      <c r="C723" s="4"/>
      <c r="D723" s="4"/>
      <c r="E723" s="4"/>
      <c r="F723" s="4"/>
      <c r="G723" s="4"/>
      <c r="H723" s="4"/>
      <c r="I723" s="4"/>
      <c r="J723" s="4"/>
      <c r="K723" s="4"/>
      <c r="L723" s="4"/>
      <c r="M723" s="4"/>
      <c r="N723" s="4"/>
      <c r="O723" s="4"/>
      <c r="P723" s="4"/>
      <c r="Q723" s="4"/>
    </row>
    <row r="724" spans="1:17" ht="16.5" customHeight="1">
      <c r="A724" s="4"/>
      <c r="B724" s="4"/>
      <c r="C724" s="4"/>
      <c r="D724" s="4"/>
      <c r="E724" s="4"/>
      <c r="F724" s="4"/>
      <c r="G724" s="4"/>
      <c r="H724" s="4"/>
      <c r="I724" s="4"/>
      <c r="J724" s="4"/>
      <c r="K724" s="4"/>
      <c r="L724" s="4"/>
      <c r="M724" s="4"/>
      <c r="N724" s="4"/>
      <c r="O724" s="4"/>
      <c r="P724" s="4"/>
      <c r="Q724" s="4"/>
    </row>
    <row r="725" spans="1:17" ht="16.5" customHeight="1">
      <c r="A725" s="4"/>
      <c r="B725" s="4"/>
      <c r="C725" s="4"/>
      <c r="D725" s="4"/>
      <c r="E725" s="4"/>
      <c r="F725" s="4"/>
      <c r="G725" s="4"/>
      <c r="H725" s="4"/>
      <c r="I725" s="4"/>
      <c r="J725" s="4"/>
      <c r="K725" s="4"/>
      <c r="L725" s="4"/>
      <c r="M725" s="4"/>
      <c r="N725" s="4"/>
      <c r="O725" s="4"/>
      <c r="P725" s="4"/>
      <c r="Q725" s="4"/>
    </row>
    <row r="726" spans="1:17" ht="16.5" customHeight="1">
      <c r="A726" s="4"/>
      <c r="B726" s="4"/>
      <c r="C726" s="4"/>
      <c r="D726" s="4"/>
      <c r="E726" s="4"/>
      <c r="F726" s="4"/>
      <c r="G726" s="4"/>
      <c r="H726" s="4"/>
      <c r="I726" s="4"/>
      <c r="J726" s="4"/>
      <c r="K726" s="4"/>
      <c r="L726" s="4"/>
      <c r="M726" s="4"/>
      <c r="N726" s="4"/>
      <c r="O726" s="4"/>
      <c r="P726" s="4"/>
      <c r="Q726" s="4"/>
    </row>
    <row r="727" spans="1:17" ht="16.5" customHeight="1">
      <c r="A727" s="4"/>
      <c r="B727" s="4"/>
      <c r="C727" s="4"/>
      <c r="D727" s="4"/>
      <c r="E727" s="4"/>
      <c r="F727" s="4"/>
      <c r="G727" s="4"/>
      <c r="H727" s="4"/>
      <c r="I727" s="4"/>
      <c r="J727" s="4"/>
      <c r="K727" s="4"/>
      <c r="L727" s="4"/>
      <c r="M727" s="4"/>
      <c r="N727" s="4"/>
      <c r="O727" s="4"/>
      <c r="P727" s="4"/>
      <c r="Q727" s="4"/>
    </row>
    <row r="728" spans="1:17" ht="16.5" customHeight="1">
      <c r="A728" s="4"/>
      <c r="B728" s="4"/>
      <c r="C728" s="4"/>
      <c r="D728" s="4"/>
      <c r="E728" s="4"/>
      <c r="F728" s="4"/>
      <c r="G728" s="4"/>
      <c r="H728" s="4"/>
      <c r="I728" s="4"/>
      <c r="J728" s="4"/>
      <c r="K728" s="4"/>
      <c r="L728" s="4"/>
      <c r="M728" s="4"/>
      <c r="N728" s="4"/>
      <c r="O728" s="4"/>
      <c r="P728" s="4"/>
      <c r="Q728" s="4"/>
    </row>
    <row r="729" spans="1:17" ht="16.5" customHeight="1">
      <c r="A729" s="4"/>
      <c r="B729" s="4"/>
      <c r="C729" s="4"/>
      <c r="D729" s="4"/>
      <c r="E729" s="4"/>
      <c r="F729" s="4"/>
      <c r="G729" s="4"/>
      <c r="H729" s="4"/>
      <c r="I729" s="4"/>
      <c r="J729" s="4"/>
      <c r="K729" s="4"/>
      <c r="L729" s="4"/>
      <c r="M729" s="4"/>
      <c r="N729" s="4"/>
      <c r="O729" s="4"/>
      <c r="P729" s="4"/>
      <c r="Q729" s="4"/>
    </row>
    <row r="730" spans="1:17" ht="16.5" customHeight="1">
      <c r="A730" s="4"/>
      <c r="B730" s="4"/>
      <c r="C730" s="4"/>
      <c r="D730" s="4"/>
      <c r="E730" s="4"/>
      <c r="F730" s="4"/>
      <c r="G730" s="4"/>
      <c r="H730" s="4"/>
      <c r="I730" s="4"/>
      <c r="J730" s="4"/>
      <c r="K730" s="4"/>
      <c r="L730" s="4"/>
      <c r="M730" s="4"/>
      <c r="N730" s="4"/>
      <c r="O730" s="4"/>
      <c r="P730" s="4"/>
      <c r="Q730" s="4"/>
    </row>
    <row r="731" spans="1:17" ht="16.5" customHeight="1">
      <c r="A731" s="4"/>
      <c r="B731" s="4"/>
      <c r="C731" s="4"/>
      <c r="D731" s="4"/>
      <c r="E731" s="4"/>
      <c r="F731" s="4"/>
      <c r="G731" s="4"/>
      <c r="H731" s="4"/>
      <c r="I731" s="4"/>
      <c r="J731" s="4"/>
      <c r="K731" s="4"/>
      <c r="L731" s="4"/>
      <c r="M731" s="4"/>
      <c r="N731" s="4"/>
      <c r="O731" s="4"/>
      <c r="P731" s="4"/>
      <c r="Q731" s="4"/>
    </row>
    <row r="732" spans="1:17" ht="16.5" customHeight="1">
      <c r="A732" s="4"/>
      <c r="B732" s="4"/>
      <c r="C732" s="4"/>
      <c r="D732" s="4"/>
      <c r="E732" s="4"/>
      <c r="F732" s="4"/>
      <c r="G732" s="4"/>
      <c r="H732" s="4"/>
      <c r="I732" s="4"/>
      <c r="J732" s="4"/>
      <c r="K732" s="4"/>
      <c r="L732" s="4"/>
      <c r="M732" s="4"/>
      <c r="N732" s="4"/>
      <c r="O732" s="4"/>
      <c r="P732" s="4"/>
      <c r="Q732" s="4"/>
    </row>
    <row r="733" spans="1:17" ht="16.5" customHeight="1">
      <c r="A733" s="4"/>
      <c r="B733" s="4"/>
      <c r="C733" s="4"/>
      <c r="D733" s="4"/>
      <c r="E733" s="4"/>
      <c r="F733" s="4"/>
      <c r="G733" s="4"/>
      <c r="H733" s="4"/>
      <c r="I733" s="4"/>
      <c r="J733" s="4"/>
      <c r="K733" s="4"/>
      <c r="L733" s="4"/>
      <c r="M733" s="4"/>
      <c r="N733" s="4"/>
      <c r="O733" s="4"/>
      <c r="P733" s="4"/>
      <c r="Q733" s="4"/>
    </row>
    <row r="734" spans="1:17" ht="16.5" customHeight="1">
      <c r="A734" s="4"/>
      <c r="B734" s="4"/>
      <c r="C734" s="4"/>
      <c r="D734" s="4"/>
      <c r="E734" s="4"/>
      <c r="F734" s="4"/>
      <c r="G734" s="4"/>
      <c r="H734" s="4"/>
      <c r="I734" s="4"/>
      <c r="J734" s="4"/>
      <c r="K734" s="4"/>
      <c r="L734" s="4"/>
      <c r="M734" s="4"/>
      <c r="N734" s="4"/>
      <c r="O734" s="4"/>
      <c r="P734" s="4"/>
      <c r="Q734" s="4"/>
    </row>
    <row r="735" spans="1:17" ht="16.5" customHeight="1">
      <c r="A735" s="4"/>
      <c r="B735" s="4"/>
      <c r="C735" s="4"/>
      <c r="D735" s="4"/>
      <c r="E735" s="4"/>
      <c r="F735" s="4"/>
      <c r="G735" s="4"/>
      <c r="H735" s="4"/>
      <c r="I735" s="4"/>
      <c r="J735" s="4"/>
      <c r="K735" s="4"/>
      <c r="L735" s="4"/>
      <c r="M735" s="4"/>
      <c r="N735" s="4"/>
      <c r="O735" s="4"/>
      <c r="P735" s="4"/>
      <c r="Q735" s="4"/>
    </row>
    <row r="736" spans="1:17" ht="16.5" customHeight="1">
      <c r="A736" s="4"/>
      <c r="B736" s="4"/>
      <c r="C736" s="4"/>
      <c r="D736" s="4"/>
      <c r="E736" s="4"/>
      <c r="F736" s="4"/>
      <c r="G736" s="4"/>
      <c r="H736" s="4"/>
      <c r="I736" s="4"/>
      <c r="J736" s="4"/>
      <c r="K736" s="4"/>
      <c r="L736" s="4"/>
      <c r="M736" s="4"/>
      <c r="N736" s="4"/>
      <c r="O736" s="4"/>
      <c r="P736" s="4"/>
      <c r="Q736" s="4"/>
    </row>
    <row r="737" spans="1:17" ht="16.5" customHeight="1">
      <c r="A737" s="4"/>
      <c r="B737" s="4"/>
      <c r="C737" s="4"/>
      <c r="D737" s="4"/>
      <c r="E737" s="4"/>
      <c r="F737" s="4"/>
      <c r="G737" s="4"/>
      <c r="H737" s="4"/>
      <c r="I737" s="4"/>
      <c r="J737" s="4"/>
      <c r="K737" s="4"/>
      <c r="L737" s="4"/>
      <c r="M737" s="4"/>
      <c r="N737" s="4"/>
      <c r="O737" s="4"/>
      <c r="P737" s="4"/>
      <c r="Q737" s="4"/>
    </row>
    <row r="738" spans="1:17" ht="16.5" customHeight="1">
      <c r="A738" s="4"/>
      <c r="B738" s="4"/>
      <c r="C738" s="4"/>
      <c r="D738" s="4"/>
      <c r="E738" s="4"/>
      <c r="F738" s="4"/>
      <c r="G738" s="4"/>
      <c r="H738" s="4"/>
      <c r="I738" s="4"/>
      <c r="J738" s="4"/>
      <c r="K738" s="4"/>
      <c r="L738" s="4"/>
      <c r="M738" s="4"/>
      <c r="N738" s="4"/>
      <c r="O738" s="4"/>
      <c r="P738" s="4"/>
      <c r="Q738" s="4"/>
    </row>
    <row r="739" spans="1:17" ht="16.5" customHeight="1">
      <c r="A739" s="4"/>
      <c r="B739" s="4"/>
      <c r="C739" s="4"/>
      <c r="D739" s="4"/>
      <c r="E739" s="4"/>
      <c r="F739" s="4"/>
      <c r="G739" s="4"/>
      <c r="H739" s="4"/>
      <c r="I739" s="4"/>
      <c r="J739" s="4"/>
      <c r="K739" s="4"/>
      <c r="L739" s="4"/>
      <c r="M739" s="4"/>
      <c r="N739" s="4"/>
      <c r="O739" s="4"/>
      <c r="P739" s="4"/>
      <c r="Q739" s="4"/>
    </row>
    <row r="740" spans="1:17" ht="16.5" customHeight="1">
      <c r="A740" s="4"/>
      <c r="B740" s="4"/>
      <c r="C740" s="4"/>
      <c r="D740" s="4"/>
      <c r="E740" s="4"/>
      <c r="F740" s="4"/>
      <c r="G740" s="4"/>
      <c r="H740" s="4"/>
      <c r="I740" s="4"/>
      <c r="J740" s="4"/>
      <c r="K740" s="4"/>
      <c r="L740" s="4"/>
      <c r="M740" s="4"/>
      <c r="N740" s="4"/>
      <c r="O740" s="4"/>
      <c r="P740" s="4"/>
      <c r="Q740" s="4"/>
    </row>
    <row r="741" spans="1:17" ht="16.5" customHeight="1">
      <c r="A741" s="4"/>
      <c r="B741" s="4"/>
      <c r="C741" s="4"/>
      <c r="D741" s="4"/>
      <c r="E741" s="4"/>
      <c r="F741" s="4"/>
      <c r="G741" s="4"/>
      <c r="H741" s="4"/>
      <c r="I741" s="4"/>
      <c r="J741" s="4"/>
      <c r="K741" s="4"/>
      <c r="L741" s="4"/>
      <c r="M741" s="4"/>
      <c r="N741" s="4"/>
      <c r="O741" s="4"/>
      <c r="P741" s="4"/>
      <c r="Q741" s="4"/>
    </row>
    <row r="742" spans="1:17" ht="16.5" customHeight="1">
      <c r="A742" s="4"/>
      <c r="B742" s="4"/>
      <c r="C742" s="4"/>
      <c r="D742" s="4"/>
      <c r="E742" s="4"/>
      <c r="F742" s="4"/>
      <c r="G742" s="4"/>
      <c r="H742" s="4"/>
      <c r="I742" s="4"/>
      <c r="J742" s="4"/>
      <c r="K742" s="4"/>
      <c r="L742" s="4"/>
      <c r="M742" s="4"/>
      <c r="N742" s="4"/>
      <c r="O742" s="4"/>
      <c r="P742" s="4"/>
      <c r="Q742" s="4"/>
    </row>
    <row r="743" spans="1:17" ht="16.5" customHeight="1">
      <c r="A743" s="4"/>
      <c r="B743" s="4"/>
      <c r="C743" s="4"/>
      <c r="D743" s="4"/>
      <c r="E743" s="4"/>
      <c r="F743" s="4"/>
      <c r="G743" s="4"/>
      <c r="H743" s="4"/>
      <c r="I743" s="4"/>
      <c r="J743" s="4"/>
      <c r="K743" s="4"/>
      <c r="L743" s="4"/>
      <c r="M743" s="4"/>
      <c r="N743" s="4"/>
      <c r="O743" s="4"/>
      <c r="P743" s="4"/>
      <c r="Q743" s="4"/>
    </row>
    <row r="744" spans="1:17" ht="16.5" customHeight="1">
      <c r="A744" s="4"/>
      <c r="B744" s="4"/>
      <c r="C744" s="4"/>
      <c r="D744" s="4"/>
      <c r="E744" s="4"/>
      <c r="F744" s="4"/>
      <c r="G744" s="4"/>
      <c r="H744" s="4"/>
      <c r="I744" s="4"/>
      <c r="J744" s="4"/>
      <c r="K744" s="4"/>
      <c r="L744" s="4"/>
      <c r="M744" s="4"/>
      <c r="N744" s="4"/>
      <c r="O744" s="4"/>
      <c r="P744" s="4"/>
      <c r="Q744" s="4"/>
    </row>
    <row r="745" spans="1:17" ht="16.5" customHeight="1">
      <c r="A745" s="4"/>
      <c r="B745" s="4"/>
      <c r="C745" s="4"/>
      <c r="D745" s="4"/>
      <c r="E745" s="4"/>
      <c r="F745" s="4"/>
      <c r="G745" s="4"/>
      <c r="H745" s="4"/>
      <c r="I745" s="4"/>
      <c r="J745" s="4"/>
      <c r="K745" s="4"/>
      <c r="L745" s="4"/>
      <c r="M745" s="4"/>
      <c r="N745" s="4"/>
      <c r="O745" s="4"/>
      <c r="P745" s="4"/>
      <c r="Q745" s="4"/>
    </row>
    <row r="746" spans="1:17" ht="16.5" customHeight="1">
      <c r="A746" s="4"/>
      <c r="B746" s="4"/>
      <c r="C746" s="4"/>
      <c r="D746" s="4"/>
      <c r="E746" s="4"/>
      <c r="F746" s="4"/>
      <c r="G746" s="4"/>
      <c r="H746" s="4"/>
      <c r="I746" s="4"/>
      <c r="J746" s="4"/>
      <c r="K746" s="4"/>
      <c r="L746" s="4"/>
      <c r="M746" s="4"/>
      <c r="N746" s="4"/>
      <c r="O746" s="4"/>
      <c r="P746" s="4"/>
      <c r="Q746" s="4"/>
    </row>
    <row r="747" spans="1:17" ht="16.5" customHeight="1">
      <c r="A747" s="4"/>
      <c r="B747" s="4"/>
      <c r="C747" s="4"/>
      <c r="D747" s="4"/>
      <c r="E747" s="4"/>
      <c r="F747" s="4"/>
      <c r="G747" s="4"/>
      <c r="H747" s="4"/>
      <c r="I747" s="4"/>
      <c r="J747" s="4"/>
      <c r="K747" s="4"/>
      <c r="L747" s="4"/>
      <c r="M747" s="4"/>
      <c r="N747" s="4"/>
      <c r="O747" s="4"/>
      <c r="P747" s="4"/>
      <c r="Q747" s="4"/>
    </row>
    <row r="748" spans="1:17" ht="16.5" customHeight="1">
      <c r="A748" s="4"/>
      <c r="B748" s="4"/>
      <c r="C748" s="4"/>
      <c r="D748" s="4"/>
      <c r="E748" s="4"/>
      <c r="F748" s="4"/>
      <c r="G748" s="4"/>
      <c r="H748" s="4"/>
      <c r="I748" s="4"/>
      <c r="J748" s="4"/>
      <c r="K748" s="4"/>
      <c r="L748" s="4"/>
      <c r="M748" s="4"/>
      <c r="N748" s="4"/>
      <c r="O748" s="4"/>
      <c r="P748" s="4"/>
      <c r="Q748" s="4"/>
    </row>
    <row r="749" spans="1:17" ht="16.5" customHeight="1">
      <c r="A749" s="4"/>
      <c r="B749" s="4"/>
      <c r="C749" s="4"/>
      <c r="D749" s="4"/>
      <c r="E749" s="4"/>
      <c r="F749" s="4"/>
      <c r="G749" s="4"/>
      <c r="H749" s="4"/>
      <c r="I749" s="4"/>
      <c r="J749" s="4"/>
      <c r="K749" s="4"/>
      <c r="L749" s="4"/>
      <c r="M749" s="4"/>
      <c r="N749" s="4"/>
      <c r="O749" s="4"/>
      <c r="P749" s="4"/>
      <c r="Q749" s="4"/>
    </row>
    <row r="750" spans="1:17" ht="16.5" customHeight="1">
      <c r="A750" s="4"/>
      <c r="B750" s="4"/>
      <c r="C750" s="4"/>
      <c r="D750" s="4"/>
      <c r="E750" s="4"/>
      <c r="F750" s="4"/>
      <c r="G750" s="4"/>
      <c r="H750" s="4"/>
      <c r="I750" s="4"/>
      <c r="J750" s="4"/>
      <c r="K750" s="4"/>
      <c r="L750" s="4"/>
      <c r="M750" s="4"/>
      <c r="N750" s="4"/>
      <c r="O750" s="4"/>
      <c r="P750" s="4"/>
      <c r="Q750" s="4"/>
    </row>
    <row r="751" spans="1:17" ht="16.5" customHeight="1">
      <c r="A751" s="4"/>
      <c r="B751" s="4"/>
      <c r="C751" s="4"/>
      <c r="D751" s="4"/>
      <c r="E751" s="4"/>
      <c r="F751" s="4"/>
      <c r="G751" s="4"/>
      <c r="H751" s="4"/>
      <c r="I751" s="4"/>
      <c r="J751" s="4"/>
      <c r="K751" s="4"/>
      <c r="L751" s="4"/>
      <c r="M751" s="4"/>
      <c r="N751" s="4"/>
      <c r="O751" s="4"/>
      <c r="P751" s="4"/>
      <c r="Q751" s="4"/>
    </row>
    <row r="752" spans="1:17" ht="16.5" customHeight="1">
      <c r="A752" s="4"/>
      <c r="B752" s="4"/>
      <c r="C752" s="4"/>
      <c r="D752" s="4"/>
      <c r="E752" s="4"/>
      <c r="F752" s="4"/>
      <c r="G752" s="4"/>
      <c r="H752" s="4"/>
      <c r="I752" s="4"/>
      <c r="J752" s="4"/>
      <c r="K752" s="4"/>
      <c r="L752" s="4"/>
      <c r="M752" s="4"/>
      <c r="N752" s="4"/>
      <c r="O752" s="4"/>
      <c r="P752" s="4"/>
      <c r="Q752" s="4"/>
    </row>
    <row r="753" spans="1:17" ht="16.5" customHeight="1">
      <c r="A753" s="4"/>
      <c r="B753" s="4"/>
      <c r="C753" s="4"/>
      <c r="D753" s="4"/>
      <c r="E753" s="4"/>
      <c r="F753" s="4"/>
      <c r="G753" s="4"/>
      <c r="H753" s="4"/>
      <c r="I753" s="4"/>
      <c r="J753" s="4"/>
      <c r="K753" s="4"/>
      <c r="L753" s="4"/>
      <c r="M753" s="4"/>
      <c r="N753" s="4"/>
      <c r="O753" s="4"/>
      <c r="P753" s="4"/>
      <c r="Q753" s="4"/>
    </row>
    <row r="754" spans="1:17" ht="16.5" customHeight="1">
      <c r="A754" s="4"/>
      <c r="B754" s="4"/>
      <c r="C754" s="4"/>
      <c r="D754" s="4"/>
      <c r="E754" s="4"/>
      <c r="F754" s="4"/>
      <c r="G754" s="4"/>
      <c r="H754" s="4"/>
      <c r="I754" s="4"/>
      <c r="J754" s="4"/>
      <c r="K754" s="4"/>
      <c r="L754" s="4"/>
      <c r="M754" s="4"/>
      <c r="N754" s="4"/>
      <c r="O754" s="4"/>
      <c r="P754" s="4"/>
      <c r="Q754" s="4"/>
    </row>
    <row r="755" spans="1:17" ht="16.5" customHeight="1">
      <c r="A755" s="4"/>
      <c r="B755" s="4"/>
      <c r="C755" s="4"/>
      <c r="D755" s="4"/>
      <c r="E755" s="4"/>
      <c r="F755" s="4"/>
      <c r="G755" s="4"/>
      <c r="H755" s="4"/>
      <c r="I755" s="4"/>
      <c r="J755" s="4"/>
      <c r="K755" s="4"/>
      <c r="L755" s="4"/>
      <c r="M755" s="4"/>
      <c r="N755" s="4"/>
      <c r="O755" s="4"/>
      <c r="P755" s="4"/>
      <c r="Q755" s="4"/>
    </row>
    <row r="756" spans="1:17" ht="16.5" customHeight="1">
      <c r="A756" s="4"/>
      <c r="B756" s="4"/>
      <c r="C756" s="4"/>
      <c r="D756" s="4"/>
      <c r="E756" s="4"/>
      <c r="F756" s="4"/>
      <c r="G756" s="4"/>
      <c r="H756" s="4"/>
      <c r="I756" s="4"/>
      <c r="J756" s="4"/>
      <c r="K756" s="4"/>
      <c r="L756" s="4"/>
      <c r="M756" s="4"/>
      <c r="N756" s="4"/>
      <c r="O756" s="4"/>
      <c r="P756" s="4"/>
      <c r="Q756" s="4"/>
    </row>
    <row r="757" spans="1:17" ht="16.5" customHeight="1">
      <c r="A757" s="4"/>
      <c r="B757" s="4"/>
      <c r="C757" s="4"/>
      <c r="D757" s="4"/>
      <c r="E757" s="4"/>
      <c r="F757" s="4"/>
      <c r="G757" s="4"/>
      <c r="H757" s="4"/>
      <c r="I757" s="4"/>
      <c r="J757" s="4"/>
      <c r="K757" s="4"/>
      <c r="L757" s="4"/>
      <c r="M757" s="4"/>
      <c r="N757" s="4"/>
      <c r="O757" s="4"/>
      <c r="P757" s="4"/>
      <c r="Q757" s="4"/>
    </row>
    <row r="758" spans="1:17" ht="16.5" customHeight="1">
      <c r="A758" s="4"/>
      <c r="B758" s="4"/>
      <c r="C758" s="4"/>
      <c r="D758" s="4"/>
      <c r="E758" s="4"/>
      <c r="F758" s="4"/>
      <c r="G758" s="4"/>
      <c r="H758" s="4"/>
      <c r="I758" s="4"/>
      <c r="J758" s="4"/>
      <c r="K758" s="4"/>
      <c r="L758" s="4"/>
      <c r="M758" s="4"/>
      <c r="N758" s="4"/>
      <c r="O758" s="4"/>
      <c r="P758" s="4"/>
      <c r="Q758" s="4"/>
    </row>
    <row r="759" spans="1:17" ht="16.5" customHeight="1">
      <c r="A759" s="4"/>
      <c r="B759" s="4"/>
      <c r="C759" s="4"/>
      <c r="D759" s="4"/>
      <c r="E759" s="4"/>
      <c r="F759" s="4"/>
      <c r="G759" s="4"/>
      <c r="H759" s="4"/>
      <c r="I759" s="4"/>
      <c r="J759" s="4"/>
      <c r="K759" s="4"/>
      <c r="L759" s="4"/>
      <c r="M759" s="4"/>
      <c r="N759" s="4"/>
      <c r="O759" s="4"/>
      <c r="P759" s="4"/>
      <c r="Q759" s="4"/>
    </row>
    <row r="760" spans="1:17" ht="16.5" customHeight="1">
      <c r="A760" s="4"/>
      <c r="B760" s="4"/>
      <c r="C760" s="4"/>
      <c r="D760" s="4"/>
      <c r="E760" s="4"/>
      <c r="F760" s="4"/>
      <c r="G760" s="4"/>
      <c r="H760" s="4"/>
      <c r="I760" s="4"/>
      <c r="J760" s="4"/>
      <c r="K760" s="4"/>
      <c r="L760" s="4"/>
      <c r="M760" s="4"/>
      <c r="N760" s="4"/>
      <c r="O760" s="4"/>
      <c r="P760" s="4"/>
      <c r="Q760" s="4"/>
    </row>
    <row r="761" spans="1:17" ht="16.5" customHeight="1">
      <c r="A761" s="4"/>
      <c r="B761" s="4"/>
      <c r="C761" s="4"/>
      <c r="D761" s="4"/>
      <c r="E761" s="4"/>
      <c r="F761" s="4"/>
      <c r="G761" s="4"/>
      <c r="H761" s="4"/>
      <c r="I761" s="4"/>
      <c r="J761" s="4"/>
      <c r="K761" s="4"/>
      <c r="L761" s="4"/>
      <c r="M761" s="4"/>
      <c r="N761" s="4"/>
      <c r="O761" s="4"/>
      <c r="P761" s="4"/>
      <c r="Q761" s="4"/>
    </row>
    <row r="762" spans="1:17" ht="16.5" customHeight="1">
      <c r="A762" s="4"/>
      <c r="B762" s="4"/>
      <c r="C762" s="4"/>
      <c r="D762" s="4"/>
      <c r="E762" s="4"/>
      <c r="F762" s="4"/>
      <c r="G762" s="4"/>
      <c r="H762" s="4"/>
      <c r="I762" s="4"/>
      <c r="J762" s="4"/>
      <c r="K762" s="4"/>
      <c r="L762" s="4"/>
      <c r="M762" s="4"/>
      <c r="N762" s="4"/>
      <c r="O762" s="4"/>
      <c r="P762" s="4"/>
      <c r="Q762" s="4"/>
    </row>
    <row r="763" spans="1:17" ht="16.5" customHeight="1">
      <c r="A763" s="4"/>
      <c r="B763" s="4"/>
      <c r="C763" s="4"/>
      <c r="D763" s="4"/>
      <c r="E763" s="4"/>
      <c r="F763" s="4"/>
      <c r="G763" s="4"/>
      <c r="H763" s="4"/>
      <c r="I763" s="4"/>
      <c r="J763" s="4"/>
      <c r="K763" s="4"/>
      <c r="L763" s="4"/>
      <c r="M763" s="4"/>
      <c r="N763" s="4"/>
      <c r="O763" s="4"/>
      <c r="P763" s="4"/>
      <c r="Q763" s="4"/>
    </row>
    <row r="764" spans="1:17" ht="16.5" customHeight="1">
      <c r="A764" s="4"/>
      <c r="B764" s="4"/>
      <c r="C764" s="4"/>
      <c r="D764" s="4"/>
      <c r="E764" s="4"/>
      <c r="F764" s="4"/>
      <c r="G764" s="4"/>
      <c r="H764" s="4"/>
      <c r="I764" s="4"/>
      <c r="J764" s="4"/>
      <c r="K764" s="4"/>
      <c r="L764" s="4"/>
      <c r="M764" s="4"/>
      <c r="N764" s="4"/>
      <c r="O764" s="4"/>
      <c r="P764" s="4"/>
      <c r="Q764" s="4"/>
    </row>
    <row r="765" spans="1:17" ht="16.5" customHeight="1">
      <c r="A765" s="4"/>
      <c r="B765" s="4"/>
      <c r="C765" s="4"/>
      <c r="D765" s="4"/>
      <c r="E765" s="4"/>
      <c r="F765" s="4"/>
      <c r="G765" s="4"/>
      <c r="H765" s="4"/>
      <c r="I765" s="4"/>
      <c r="J765" s="4"/>
      <c r="K765" s="4"/>
      <c r="L765" s="4"/>
      <c r="M765" s="4"/>
      <c r="N765" s="4"/>
      <c r="O765" s="4"/>
      <c r="P765" s="4"/>
      <c r="Q765" s="4"/>
    </row>
    <row r="766" spans="1:17" ht="16.5" customHeight="1">
      <c r="A766" s="4"/>
      <c r="B766" s="4"/>
      <c r="C766" s="4"/>
      <c r="D766" s="4"/>
      <c r="E766" s="4"/>
      <c r="F766" s="4"/>
      <c r="G766" s="4"/>
      <c r="H766" s="4"/>
      <c r="I766" s="4"/>
      <c r="J766" s="4"/>
      <c r="K766" s="4"/>
      <c r="L766" s="4"/>
      <c r="M766" s="4"/>
      <c r="N766" s="4"/>
      <c r="O766" s="4"/>
      <c r="P766" s="4"/>
      <c r="Q766" s="4"/>
    </row>
    <row r="767" spans="1:17" ht="16.5" customHeight="1">
      <c r="A767" s="4"/>
      <c r="B767" s="4"/>
      <c r="C767" s="4"/>
      <c r="D767" s="4"/>
      <c r="E767" s="4"/>
      <c r="F767" s="4"/>
      <c r="G767" s="4"/>
      <c r="H767" s="4"/>
      <c r="I767" s="4"/>
      <c r="J767" s="4"/>
      <c r="K767" s="4"/>
      <c r="L767" s="4"/>
      <c r="M767" s="4"/>
      <c r="N767" s="4"/>
      <c r="O767" s="4"/>
      <c r="P767" s="4"/>
      <c r="Q767" s="4"/>
    </row>
    <row r="768" spans="1:17" ht="16.5" customHeight="1">
      <c r="A768" s="4"/>
      <c r="B768" s="4"/>
      <c r="C768" s="4"/>
      <c r="D768" s="4"/>
      <c r="E768" s="4"/>
      <c r="F768" s="4"/>
      <c r="G768" s="4"/>
      <c r="H768" s="4"/>
      <c r="I768" s="4"/>
      <c r="J768" s="4"/>
      <c r="K768" s="4"/>
      <c r="L768" s="4"/>
      <c r="M768" s="4"/>
      <c r="N768" s="4"/>
      <c r="O768" s="4"/>
      <c r="P768" s="4"/>
      <c r="Q768" s="4"/>
    </row>
    <row r="769" spans="1:17" ht="16.5" customHeight="1">
      <c r="A769" s="4"/>
      <c r="B769" s="4"/>
      <c r="C769" s="4"/>
      <c r="D769" s="4"/>
      <c r="E769" s="4"/>
      <c r="F769" s="4"/>
      <c r="G769" s="4"/>
      <c r="H769" s="4"/>
      <c r="I769" s="4"/>
      <c r="J769" s="4"/>
      <c r="K769" s="4"/>
      <c r="L769" s="4"/>
      <c r="M769" s="4"/>
      <c r="N769" s="4"/>
      <c r="O769" s="4"/>
      <c r="P769" s="4"/>
      <c r="Q769" s="4"/>
    </row>
    <row r="770" spans="1:17" ht="16.5" customHeight="1">
      <c r="A770" s="4"/>
      <c r="B770" s="4"/>
      <c r="C770" s="4"/>
      <c r="D770" s="4"/>
      <c r="E770" s="4"/>
      <c r="F770" s="4"/>
      <c r="G770" s="4"/>
      <c r="H770" s="4"/>
      <c r="I770" s="4"/>
      <c r="J770" s="4"/>
      <c r="K770" s="4"/>
      <c r="L770" s="4"/>
      <c r="M770" s="4"/>
      <c r="N770" s="4"/>
      <c r="O770" s="4"/>
      <c r="P770" s="4"/>
      <c r="Q770" s="4"/>
    </row>
    <row r="771" spans="1:17" ht="16.5" customHeight="1">
      <c r="A771" s="4"/>
      <c r="B771" s="4"/>
      <c r="C771" s="4"/>
      <c r="D771" s="4"/>
      <c r="E771" s="4"/>
      <c r="F771" s="4"/>
      <c r="G771" s="4"/>
      <c r="H771" s="4"/>
      <c r="I771" s="4"/>
      <c r="J771" s="4"/>
      <c r="K771" s="4"/>
      <c r="L771" s="4"/>
      <c r="M771" s="4"/>
      <c r="N771" s="4"/>
      <c r="O771" s="4"/>
      <c r="P771" s="4"/>
      <c r="Q771" s="4"/>
    </row>
    <row r="772" spans="1:17" ht="16.5" customHeight="1">
      <c r="A772" s="4"/>
      <c r="B772" s="4"/>
      <c r="C772" s="4"/>
      <c r="D772" s="4"/>
      <c r="E772" s="4"/>
      <c r="F772" s="4"/>
      <c r="G772" s="4"/>
      <c r="H772" s="4"/>
      <c r="I772" s="4"/>
      <c r="J772" s="4"/>
      <c r="K772" s="4"/>
      <c r="L772" s="4"/>
      <c r="M772" s="4"/>
      <c r="N772" s="4"/>
      <c r="O772" s="4"/>
      <c r="P772" s="4"/>
      <c r="Q772" s="4"/>
    </row>
    <row r="773" spans="1:17" ht="16.5" customHeight="1">
      <c r="A773" s="4"/>
      <c r="B773" s="4"/>
      <c r="C773" s="4"/>
      <c r="D773" s="4"/>
      <c r="E773" s="4"/>
      <c r="F773" s="4"/>
      <c r="G773" s="4"/>
      <c r="H773" s="4"/>
      <c r="I773" s="4"/>
      <c r="J773" s="4"/>
      <c r="K773" s="4"/>
      <c r="L773" s="4"/>
      <c r="M773" s="4"/>
      <c r="N773" s="4"/>
      <c r="O773" s="4"/>
      <c r="P773" s="4"/>
      <c r="Q773" s="4"/>
    </row>
    <row r="774" spans="1:17" ht="16.5" customHeight="1">
      <c r="A774" s="4"/>
      <c r="B774" s="4"/>
      <c r="C774" s="4"/>
      <c r="D774" s="4"/>
      <c r="E774" s="4"/>
      <c r="F774" s="4"/>
      <c r="G774" s="4"/>
      <c r="H774" s="4"/>
      <c r="I774" s="4"/>
      <c r="J774" s="4"/>
      <c r="K774" s="4"/>
      <c r="L774" s="4"/>
      <c r="M774" s="4"/>
      <c r="N774" s="4"/>
      <c r="O774" s="4"/>
      <c r="P774" s="4"/>
      <c r="Q774" s="4"/>
    </row>
    <row r="775" spans="1:17" ht="16.5" customHeight="1">
      <c r="A775" s="4"/>
      <c r="B775" s="4"/>
      <c r="C775" s="4"/>
      <c r="D775" s="4"/>
      <c r="E775" s="4"/>
      <c r="F775" s="4"/>
      <c r="G775" s="4"/>
      <c r="H775" s="4"/>
      <c r="I775" s="4"/>
      <c r="J775" s="4"/>
      <c r="K775" s="4"/>
      <c r="L775" s="4"/>
      <c r="M775" s="4"/>
      <c r="N775" s="4"/>
      <c r="O775" s="4"/>
      <c r="P775" s="4"/>
      <c r="Q775" s="4"/>
    </row>
    <row r="776" spans="1:17" ht="16.5" customHeight="1">
      <c r="A776" s="4"/>
      <c r="B776" s="4"/>
      <c r="C776" s="4"/>
      <c r="D776" s="4"/>
      <c r="E776" s="4"/>
      <c r="F776" s="4"/>
      <c r="G776" s="4"/>
      <c r="H776" s="4"/>
      <c r="I776" s="4"/>
      <c r="J776" s="4"/>
      <c r="K776" s="4"/>
      <c r="L776" s="4"/>
      <c r="M776" s="4"/>
      <c r="N776" s="4"/>
      <c r="O776" s="4"/>
      <c r="P776" s="4"/>
      <c r="Q776" s="4"/>
    </row>
    <row r="777" spans="1:17" ht="16.5" customHeight="1">
      <c r="A777" s="4"/>
      <c r="B777" s="4"/>
      <c r="C777" s="4"/>
      <c r="D777" s="4"/>
      <c r="E777" s="4"/>
      <c r="F777" s="4"/>
      <c r="G777" s="4"/>
      <c r="H777" s="4"/>
      <c r="I777" s="4"/>
      <c r="J777" s="4"/>
      <c r="K777" s="4"/>
      <c r="L777" s="4"/>
      <c r="M777" s="4"/>
      <c r="N777" s="4"/>
      <c r="O777" s="4"/>
      <c r="P777" s="4"/>
      <c r="Q777" s="4"/>
    </row>
    <row r="778" spans="1:17" ht="16.5" customHeight="1">
      <c r="A778" s="4"/>
      <c r="B778" s="4"/>
      <c r="C778" s="4"/>
      <c r="D778" s="4"/>
      <c r="E778" s="4"/>
      <c r="F778" s="4"/>
      <c r="G778" s="4"/>
      <c r="H778" s="4"/>
      <c r="I778" s="4"/>
      <c r="J778" s="4"/>
      <c r="K778" s="4"/>
      <c r="L778" s="4"/>
      <c r="M778" s="4"/>
      <c r="N778" s="4"/>
      <c r="O778" s="4"/>
      <c r="P778" s="4"/>
      <c r="Q778" s="4"/>
    </row>
    <row r="779" spans="1:17" ht="16.5" customHeight="1">
      <c r="A779" s="4"/>
      <c r="B779" s="4"/>
      <c r="C779" s="4"/>
      <c r="D779" s="4"/>
      <c r="E779" s="4"/>
      <c r="F779" s="4"/>
      <c r="G779" s="4"/>
      <c r="H779" s="4"/>
      <c r="I779" s="4"/>
      <c r="J779" s="4"/>
      <c r="K779" s="4"/>
      <c r="L779" s="4"/>
      <c r="M779" s="4"/>
      <c r="N779" s="4"/>
      <c r="O779" s="4"/>
      <c r="P779" s="4"/>
      <c r="Q779" s="4"/>
    </row>
    <row r="780" spans="1:17" ht="16.5" customHeight="1">
      <c r="A780" s="4"/>
      <c r="B780" s="4"/>
      <c r="C780" s="4"/>
      <c r="D780" s="4"/>
      <c r="E780" s="4"/>
      <c r="F780" s="4"/>
      <c r="G780" s="4"/>
      <c r="H780" s="4"/>
      <c r="I780" s="4"/>
      <c r="J780" s="4"/>
      <c r="K780" s="4"/>
      <c r="L780" s="4"/>
      <c r="M780" s="4"/>
      <c r="N780" s="4"/>
      <c r="O780" s="4"/>
      <c r="P780" s="4"/>
      <c r="Q780" s="4"/>
    </row>
    <row r="781" spans="1:17" ht="16.5" customHeight="1">
      <c r="A781" s="4"/>
      <c r="B781" s="4"/>
      <c r="C781" s="4"/>
      <c r="D781" s="4"/>
      <c r="E781" s="4"/>
      <c r="F781" s="4"/>
      <c r="G781" s="4"/>
      <c r="H781" s="4"/>
      <c r="I781" s="4"/>
      <c r="J781" s="4"/>
      <c r="K781" s="4"/>
      <c r="L781" s="4"/>
      <c r="M781" s="4"/>
      <c r="N781" s="4"/>
      <c r="O781" s="4"/>
      <c r="P781" s="4"/>
      <c r="Q781" s="4"/>
    </row>
    <row r="782" spans="1:17" ht="16.5" customHeight="1">
      <c r="A782" s="4"/>
      <c r="B782" s="4"/>
      <c r="C782" s="4"/>
      <c r="D782" s="4"/>
      <c r="E782" s="4"/>
      <c r="F782" s="4"/>
      <c r="G782" s="4"/>
      <c r="H782" s="4"/>
      <c r="I782" s="4"/>
      <c r="J782" s="4"/>
      <c r="K782" s="4"/>
      <c r="L782" s="4"/>
      <c r="M782" s="4"/>
      <c r="N782" s="4"/>
      <c r="O782" s="4"/>
      <c r="P782" s="4"/>
      <c r="Q782" s="4"/>
    </row>
    <row r="783" spans="1:17" ht="16.5" customHeight="1">
      <c r="A783" s="4"/>
      <c r="B783" s="4"/>
      <c r="C783" s="4"/>
      <c r="D783" s="4"/>
      <c r="E783" s="4"/>
      <c r="F783" s="4"/>
      <c r="G783" s="4"/>
      <c r="H783" s="4"/>
      <c r="I783" s="4"/>
      <c r="J783" s="4"/>
      <c r="K783" s="4"/>
      <c r="L783" s="4"/>
      <c r="M783" s="4"/>
      <c r="N783" s="4"/>
      <c r="O783" s="4"/>
      <c r="P783" s="4"/>
      <c r="Q783" s="4"/>
    </row>
    <row r="784" spans="1:17" ht="16.5" customHeight="1">
      <c r="A784" s="4"/>
      <c r="B784" s="4"/>
      <c r="C784" s="4"/>
      <c r="D784" s="4"/>
      <c r="E784" s="4"/>
      <c r="F784" s="4"/>
      <c r="G784" s="4"/>
      <c r="H784" s="4"/>
      <c r="I784" s="4"/>
      <c r="J784" s="4"/>
      <c r="K784" s="4"/>
      <c r="L784" s="4"/>
      <c r="M784" s="4"/>
      <c r="N784" s="4"/>
      <c r="O784" s="4"/>
      <c r="P784" s="4"/>
      <c r="Q784" s="4"/>
    </row>
    <row r="785" spans="1:17" ht="16.5" customHeight="1">
      <c r="A785" s="4"/>
      <c r="B785" s="4"/>
      <c r="C785" s="4"/>
      <c r="D785" s="4"/>
      <c r="E785" s="4"/>
      <c r="F785" s="4"/>
      <c r="G785" s="4"/>
      <c r="H785" s="4"/>
      <c r="I785" s="4"/>
      <c r="J785" s="4"/>
      <c r="K785" s="4"/>
      <c r="L785" s="4"/>
      <c r="M785" s="4"/>
      <c r="N785" s="4"/>
      <c r="O785" s="4"/>
      <c r="P785" s="4"/>
      <c r="Q785" s="4"/>
    </row>
    <row r="786" spans="1:17" ht="16.5" customHeight="1">
      <c r="A786" s="4"/>
      <c r="B786" s="4"/>
      <c r="C786" s="4"/>
      <c r="D786" s="4"/>
      <c r="E786" s="4"/>
      <c r="F786" s="4"/>
      <c r="G786" s="4"/>
      <c r="H786" s="4"/>
      <c r="I786" s="4"/>
      <c r="J786" s="4"/>
      <c r="K786" s="4"/>
      <c r="L786" s="4"/>
      <c r="M786" s="4"/>
      <c r="N786" s="4"/>
      <c r="O786" s="4"/>
      <c r="P786" s="4"/>
      <c r="Q786" s="4"/>
    </row>
    <row r="787" spans="1:17" ht="16.5" customHeight="1">
      <c r="A787" s="4"/>
      <c r="B787" s="4"/>
      <c r="C787" s="4"/>
      <c r="D787" s="4"/>
      <c r="E787" s="4"/>
      <c r="F787" s="4"/>
      <c r="G787" s="4"/>
      <c r="H787" s="4"/>
      <c r="I787" s="4"/>
      <c r="J787" s="4"/>
      <c r="K787" s="4"/>
      <c r="L787" s="4"/>
      <c r="M787" s="4"/>
      <c r="N787" s="4"/>
      <c r="O787" s="4"/>
      <c r="P787" s="4"/>
      <c r="Q787" s="4"/>
    </row>
    <row r="788" spans="1:17" ht="16.5" customHeight="1">
      <c r="A788" s="4"/>
      <c r="B788" s="4"/>
      <c r="C788" s="4"/>
      <c r="D788" s="4"/>
      <c r="E788" s="4"/>
      <c r="F788" s="4"/>
      <c r="G788" s="4"/>
      <c r="H788" s="4"/>
      <c r="I788" s="4"/>
      <c r="J788" s="4"/>
      <c r="K788" s="4"/>
      <c r="L788" s="4"/>
      <c r="M788" s="4"/>
      <c r="N788" s="4"/>
      <c r="O788" s="4"/>
      <c r="P788" s="4"/>
      <c r="Q788" s="4"/>
    </row>
    <row r="789" spans="1:17" ht="16.5" customHeight="1">
      <c r="A789" s="4"/>
      <c r="B789" s="4"/>
      <c r="C789" s="4"/>
      <c r="D789" s="4"/>
      <c r="E789" s="4"/>
      <c r="F789" s="4"/>
      <c r="G789" s="4"/>
      <c r="H789" s="4"/>
      <c r="I789" s="4"/>
      <c r="J789" s="4"/>
      <c r="K789" s="4"/>
      <c r="L789" s="4"/>
      <c r="M789" s="4"/>
      <c r="N789" s="4"/>
      <c r="O789" s="4"/>
      <c r="P789" s="4"/>
      <c r="Q789" s="4"/>
    </row>
    <row r="790" spans="1:17" ht="16.5" customHeight="1">
      <c r="A790" s="4"/>
      <c r="B790" s="4"/>
      <c r="C790" s="4"/>
      <c r="D790" s="4"/>
      <c r="E790" s="4"/>
      <c r="F790" s="4"/>
      <c r="G790" s="4"/>
      <c r="H790" s="4"/>
      <c r="I790" s="4"/>
      <c r="J790" s="4"/>
      <c r="K790" s="4"/>
      <c r="L790" s="4"/>
      <c r="M790" s="4"/>
      <c r="N790" s="4"/>
      <c r="O790" s="4"/>
      <c r="P790" s="4"/>
      <c r="Q790" s="4"/>
    </row>
    <row r="791" spans="1:17" ht="16.5" customHeight="1">
      <c r="A791" s="4"/>
      <c r="B791" s="4"/>
      <c r="C791" s="4"/>
      <c r="D791" s="4"/>
      <c r="E791" s="4"/>
      <c r="F791" s="4"/>
      <c r="G791" s="4"/>
      <c r="H791" s="4"/>
      <c r="I791" s="4"/>
      <c r="J791" s="4"/>
      <c r="K791" s="4"/>
      <c r="L791" s="4"/>
      <c r="M791" s="4"/>
      <c r="N791" s="4"/>
      <c r="O791" s="4"/>
      <c r="P791" s="4"/>
      <c r="Q791" s="4"/>
    </row>
    <row r="792" spans="1:17" ht="16.5" customHeight="1">
      <c r="A792" s="4"/>
      <c r="B792" s="4"/>
      <c r="C792" s="4"/>
      <c r="D792" s="4"/>
      <c r="E792" s="4"/>
      <c r="F792" s="4"/>
      <c r="G792" s="4"/>
      <c r="H792" s="4"/>
      <c r="I792" s="4"/>
      <c r="J792" s="4"/>
      <c r="K792" s="4"/>
      <c r="L792" s="4"/>
      <c r="M792" s="4"/>
      <c r="N792" s="4"/>
      <c r="O792" s="4"/>
      <c r="P792" s="4"/>
      <c r="Q792" s="4"/>
    </row>
    <row r="793" spans="1:17" ht="16.5" customHeight="1">
      <c r="A793" s="4"/>
      <c r="B793" s="4"/>
      <c r="C793" s="4"/>
      <c r="D793" s="4"/>
      <c r="E793" s="4"/>
      <c r="F793" s="4"/>
      <c r="G793" s="4"/>
      <c r="H793" s="4"/>
      <c r="I793" s="4"/>
      <c r="J793" s="4"/>
      <c r="K793" s="4"/>
      <c r="L793" s="4"/>
      <c r="M793" s="4"/>
      <c r="N793" s="4"/>
      <c r="O793" s="4"/>
      <c r="P793" s="4"/>
      <c r="Q793" s="4"/>
    </row>
    <row r="794" spans="1:17" ht="16.5" customHeight="1">
      <c r="A794" s="4"/>
      <c r="B794" s="4"/>
      <c r="C794" s="4"/>
      <c r="D794" s="4"/>
      <c r="E794" s="4"/>
      <c r="F794" s="4"/>
      <c r="G794" s="4"/>
      <c r="H794" s="4"/>
      <c r="I794" s="4"/>
      <c r="J794" s="4"/>
      <c r="K794" s="4"/>
      <c r="L794" s="4"/>
      <c r="M794" s="4"/>
      <c r="N794" s="4"/>
      <c r="O794" s="4"/>
      <c r="P794" s="4"/>
      <c r="Q794" s="4"/>
    </row>
    <row r="795" spans="1:17" ht="16.5" customHeight="1">
      <c r="A795" s="4"/>
      <c r="B795" s="4"/>
      <c r="C795" s="4"/>
      <c r="D795" s="4"/>
      <c r="E795" s="4"/>
      <c r="F795" s="4"/>
      <c r="G795" s="4"/>
      <c r="H795" s="4"/>
      <c r="I795" s="4"/>
      <c r="J795" s="4"/>
      <c r="K795" s="4"/>
      <c r="L795" s="4"/>
      <c r="M795" s="4"/>
      <c r="N795" s="4"/>
      <c r="O795" s="4"/>
      <c r="P795" s="4"/>
      <c r="Q795" s="4"/>
    </row>
    <row r="796" spans="1:17" ht="16.5" customHeight="1">
      <c r="A796" s="4"/>
      <c r="B796" s="4"/>
      <c r="C796" s="4"/>
      <c r="D796" s="4"/>
      <c r="E796" s="4"/>
      <c r="F796" s="4"/>
      <c r="G796" s="4"/>
      <c r="H796" s="4"/>
      <c r="I796" s="4"/>
      <c r="J796" s="4"/>
      <c r="K796" s="4"/>
      <c r="L796" s="4"/>
      <c r="M796" s="4"/>
      <c r="N796" s="4"/>
      <c r="O796" s="4"/>
      <c r="P796" s="4"/>
      <c r="Q796" s="4"/>
    </row>
    <row r="797" spans="1:17" ht="16.5" customHeight="1">
      <c r="A797" s="4"/>
      <c r="B797" s="4"/>
      <c r="C797" s="4"/>
      <c r="D797" s="4"/>
      <c r="E797" s="4"/>
      <c r="F797" s="4"/>
      <c r="G797" s="4"/>
      <c r="H797" s="4"/>
      <c r="I797" s="4"/>
      <c r="J797" s="4"/>
      <c r="K797" s="4"/>
      <c r="L797" s="4"/>
      <c r="M797" s="4"/>
      <c r="N797" s="4"/>
      <c r="O797" s="4"/>
      <c r="P797" s="4"/>
      <c r="Q797" s="4"/>
    </row>
    <row r="798" spans="1:17" ht="16.5" customHeight="1">
      <c r="A798" s="4"/>
      <c r="B798" s="4"/>
      <c r="C798" s="4"/>
      <c r="D798" s="4"/>
      <c r="E798" s="4"/>
      <c r="F798" s="4"/>
      <c r="G798" s="4"/>
      <c r="H798" s="4"/>
      <c r="I798" s="4"/>
      <c r="J798" s="4"/>
      <c r="K798" s="4"/>
      <c r="L798" s="4"/>
      <c r="M798" s="4"/>
      <c r="N798" s="4"/>
      <c r="O798" s="4"/>
      <c r="P798" s="4"/>
      <c r="Q798" s="4"/>
    </row>
    <row r="799" spans="1:17" ht="16.5" customHeight="1">
      <c r="A799" s="4"/>
      <c r="B799" s="4"/>
      <c r="C799" s="4"/>
      <c r="D799" s="4"/>
      <c r="E799" s="4"/>
      <c r="F799" s="4"/>
      <c r="G799" s="4"/>
      <c r="H799" s="4"/>
      <c r="I799" s="4"/>
      <c r="J799" s="4"/>
      <c r="K799" s="4"/>
      <c r="L799" s="4"/>
      <c r="M799" s="4"/>
      <c r="N799" s="4"/>
      <c r="O799" s="4"/>
      <c r="P799" s="4"/>
      <c r="Q799" s="4"/>
    </row>
    <row r="800" spans="1:17" ht="16.5" customHeight="1">
      <c r="A800" s="4"/>
      <c r="B800" s="4"/>
      <c r="C800" s="4"/>
      <c r="D800" s="4"/>
      <c r="E800" s="4"/>
      <c r="F800" s="4"/>
      <c r="G800" s="4"/>
      <c r="H800" s="4"/>
      <c r="I800" s="4"/>
      <c r="J800" s="4"/>
      <c r="K800" s="4"/>
      <c r="L800" s="4"/>
      <c r="M800" s="4"/>
      <c r="N800" s="4"/>
      <c r="O800" s="4"/>
      <c r="P800" s="4"/>
      <c r="Q800" s="4"/>
    </row>
    <row r="801" spans="1:17" ht="16.5" customHeight="1">
      <c r="A801" s="4"/>
      <c r="B801" s="4"/>
      <c r="C801" s="4"/>
      <c r="D801" s="4"/>
      <c r="E801" s="4"/>
      <c r="F801" s="4"/>
      <c r="G801" s="4"/>
      <c r="H801" s="4"/>
      <c r="I801" s="4"/>
      <c r="J801" s="4"/>
      <c r="K801" s="4"/>
      <c r="L801" s="4"/>
      <c r="M801" s="4"/>
      <c r="N801" s="4"/>
      <c r="O801" s="4"/>
      <c r="P801" s="4"/>
      <c r="Q801" s="4"/>
    </row>
    <row r="802" spans="1:17" ht="16.5" customHeight="1">
      <c r="A802" s="4"/>
      <c r="B802" s="4"/>
      <c r="C802" s="4"/>
      <c r="D802" s="4"/>
      <c r="E802" s="4"/>
      <c r="F802" s="4"/>
      <c r="G802" s="4"/>
      <c r="H802" s="4"/>
      <c r="I802" s="4"/>
      <c r="J802" s="4"/>
      <c r="K802" s="4"/>
      <c r="L802" s="4"/>
      <c r="M802" s="4"/>
      <c r="N802" s="4"/>
      <c r="O802" s="4"/>
      <c r="P802" s="4"/>
      <c r="Q802" s="4"/>
    </row>
    <row r="803" spans="1:17" ht="16.5" customHeight="1">
      <c r="A803" s="4"/>
      <c r="B803" s="4"/>
      <c r="C803" s="4"/>
      <c r="D803" s="4"/>
      <c r="E803" s="4"/>
      <c r="F803" s="4"/>
      <c r="G803" s="4"/>
      <c r="H803" s="4"/>
      <c r="I803" s="4"/>
      <c r="J803" s="4"/>
      <c r="K803" s="4"/>
      <c r="L803" s="4"/>
      <c r="M803" s="4"/>
      <c r="N803" s="4"/>
      <c r="O803" s="4"/>
      <c r="P803" s="4"/>
      <c r="Q803" s="4"/>
    </row>
    <row r="804" spans="1:17" ht="16.5" customHeight="1">
      <c r="A804" s="4"/>
      <c r="B804" s="4"/>
      <c r="C804" s="4"/>
      <c r="D804" s="4"/>
      <c r="E804" s="4"/>
      <c r="F804" s="4"/>
      <c r="G804" s="4"/>
      <c r="H804" s="4"/>
      <c r="I804" s="4"/>
      <c r="J804" s="4"/>
      <c r="K804" s="4"/>
      <c r="L804" s="4"/>
      <c r="M804" s="4"/>
      <c r="N804" s="4"/>
      <c r="O804" s="4"/>
      <c r="P804" s="4"/>
      <c r="Q804" s="4"/>
    </row>
    <row r="805" spans="1:17" ht="16.5" customHeight="1">
      <c r="A805" s="4"/>
      <c r="B805" s="4"/>
      <c r="C805" s="4"/>
      <c r="D805" s="4"/>
      <c r="E805" s="4"/>
      <c r="F805" s="4"/>
      <c r="G805" s="4"/>
      <c r="H805" s="4"/>
      <c r="I805" s="4"/>
      <c r="J805" s="4"/>
      <c r="K805" s="4"/>
      <c r="L805" s="4"/>
      <c r="M805" s="4"/>
      <c r="N805" s="4"/>
      <c r="O805" s="4"/>
      <c r="P805" s="4"/>
      <c r="Q805" s="4"/>
    </row>
    <row r="806" spans="1:17" ht="16.5" customHeight="1">
      <c r="A806" s="4"/>
      <c r="B806" s="4"/>
      <c r="C806" s="4"/>
      <c r="D806" s="4"/>
      <c r="E806" s="4"/>
      <c r="F806" s="4"/>
      <c r="G806" s="4"/>
      <c r="H806" s="4"/>
      <c r="I806" s="4"/>
      <c r="J806" s="4"/>
      <c r="K806" s="4"/>
      <c r="L806" s="4"/>
      <c r="M806" s="4"/>
      <c r="N806" s="4"/>
      <c r="O806" s="4"/>
      <c r="P806" s="4"/>
      <c r="Q806" s="4"/>
    </row>
    <row r="807" spans="1:17" ht="16.5" customHeight="1">
      <c r="A807" s="4"/>
      <c r="B807" s="4"/>
      <c r="C807" s="4"/>
      <c r="D807" s="4"/>
      <c r="E807" s="4"/>
      <c r="F807" s="4"/>
      <c r="G807" s="4"/>
      <c r="H807" s="4"/>
      <c r="I807" s="4"/>
      <c r="J807" s="4"/>
      <c r="K807" s="4"/>
      <c r="L807" s="4"/>
      <c r="M807" s="4"/>
      <c r="N807" s="4"/>
      <c r="O807" s="4"/>
      <c r="P807" s="4"/>
      <c r="Q807" s="4"/>
    </row>
    <row r="808" spans="1:17" ht="16.5" customHeight="1">
      <c r="A808" s="4"/>
      <c r="B808" s="4"/>
      <c r="C808" s="4"/>
      <c r="D808" s="4"/>
      <c r="E808" s="4"/>
      <c r="F808" s="4"/>
      <c r="G808" s="4"/>
      <c r="H808" s="4"/>
      <c r="I808" s="4"/>
      <c r="J808" s="4"/>
      <c r="K808" s="4"/>
      <c r="L808" s="4"/>
      <c r="M808" s="4"/>
      <c r="N808" s="4"/>
      <c r="O808" s="4"/>
      <c r="P808" s="4"/>
      <c r="Q808" s="4"/>
    </row>
    <row r="809" spans="1:17" ht="16.5" customHeight="1">
      <c r="A809" s="4"/>
      <c r="B809" s="4"/>
      <c r="C809" s="4"/>
      <c r="D809" s="4"/>
      <c r="E809" s="4"/>
      <c r="F809" s="4"/>
      <c r="G809" s="4"/>
      <c r="H809" s="4"/>
      <c r="I809" s="4"/>
      <c r="J809" s="4"/>
      <c r="K809" s="4"/>
      <c r="L809" s="4"/>
      <c r="M809" s="4"/>
      <c r="N809" s="4"/>
      <c r="O809" s="4"/>
      <c r="P809" s="4"/>
      <c r="Q809" s="4"/>
    </row>
    <row r="810" spans="1:17" ht="16.5" customHeight="1">
      <c r="A810" s="4"/>
      <c r="B810" s="4"/>
      <c r="C810" s="4"/>
      <c r="D810" s="4"/>
      <c r="E810" s="4"/>
      <c r="F810" s="4"/>
      <c r="G810" s="4"/>
      <c r="H810" s="4"/>
      <c r="I810" s="4"/>
      <c r="J810" s="4"/>
      <c r="K810" s="4"/>
      <c r="L810" s="4"/>
      <c r="M810" s="4"/>
      <c r="N810" s="4"/>
      <c r="O810" s="4"/>
      <c r="P810" s="4"/>
      <c r="Q810" s="4"/>
    </row>
    <row r="811" spans="1:17" ht="16.5" customHeight="1">
      <c r="A811" s="4"/>
      <c r="B811" s="4"/>
      <c r="C811" s="4"/>
      <c r="D811" s="4"/>
      <c r="E811" s="4"/>
      <c r="F811" s="4"/>
      <c r="G811" s="4"/>
      <c r="H811" s="4"/>
      <c r="I811" s="4"/>
      <c r="J811" s="4"/>
      <c r="K811" s="4"/>
      <c r="L811" s="4"/>
      <c r="M811" s="4"/>
      <c r="N811" s="4"/>
      <c r="O811" s="4"/>
      <c r="P811" s="4"/>
      <c r="Q811" s="4"/>
    </row>
    <row r="812" spans="1:17" ht="16.5" customHeight="1">
      <c r="A812" s="4"/>
      <c r="B812" s="4"/>
      <c r="C812" s="4"/>
      <c r="D812" s="4"/>
      <c r="E812" s="4"/>
      <c r="F812" s="4"/>
      <c r="G812" s="4"/>
      <c r="H812" s="4"/>
      <c r="I812" s="4"/>
      <c r="J812" s="4"/>
      <c r="K812" s="4"/>
      <c r="L812" s="4"/>
      <c r="M812" s="4"/>
      <c r="N812" s="4"/>
      <c r="O812" s="4"/>
      <c r="P812" s="4"/>
      <c r="Q812" s="4"/>
    </row>
    <row r="813" spans="1:17" ht="16.5" customHeight="1">
      <c r="A813" s="4"/>
      <c r="B813" s="4"/>
      <c r="C813" s="4"/>
      <c r="D813" s="4"/>
      <c r="E813" s="4"/>
      <c r="F813" s="4"/>
      <c r="G813" s="4"/>
      <c r="H813" s="4"/>
      <c r="I813" s="4"/>
      <c r="J813" s="4"/>
      <c r="K813" s="4"/>
      <c r="L813" s="4"/>
      <c r="M813" s="4"/>
      <c r="N813" s="4"/>
      <c r="O813" s="4"/>
      <c r="P813" s="4"/>
      <c r="Q813" s="4"/>
    </row>
    <row r="814" spans="1:17" ht="16.5" customHeight="1">
      <c r="A814" s="4"/>
      <c r="B814" s="4"/>
      <c r="C814" s="4"/>
      <c r="D814" s="4"/>
      <c r="E814" s="4"/>
      <c r="F814" s="4"/>
      <c r="G814" s="4"/>
      <c r="H814" s="4"/>
      <c r="I814" s="4"/>
      <c r="J814" s="4"/>
      <c r="K814" s="4"/>
      <c r="L814" s="4"/>
      <c r="M814" s="4"/>
      <c r="N814" s="4"/>
      <c r="O814" s="4"/>
      <c r="P814" s="4"/>
      <c r="Q814" s="4"/>
    </row>
    <row r="815" spans="1:17" ht="16.5" customHeight="1">
      <c r="A815" s="4"/>
      <c r="B815" s="4"/>
      <c r="C815" s="4"/>
      <c r="D815" s="4"/>
      <c r="E815" s="4"/>
      <c r="F815" s="4"/>
      <c r="G815" s="4"/>
      <c r="H815" s="4"/>
      <c r="I815" s="4"/>
      <c r="J815" s="4"/>
      <c r="K815" s="4"/>
      <c r="L815" s="4"/>
      <c r="M815" s="4"/>
      <c r="N815" s="4"/>
      <c r="O815" s="4"/>
      <c r="P815" s="4"/>
      <c r="Q815" s="4"/>
    </row>
    <row r="816" spans="1:17" ht="16.5" customHeight="1">
      <c r="A816" s="4"/>
      <c r="B816" s="4"/>
      <c r="C816" s="4"/>
      <c r="D816" s="4"/>
      <c r="E816" s="4"/>
      <c r="F816" s="4"/>
      <c r="G816" s="4"/>
      <c r="H816" s="4"/>
      <c r="I816" s="4"/>
      <c r="J816" s="4"/>
      <c r="K816" s="4"/>
      <c r="L816" s="4"/>
      <c r="M816" s="4"/>
      <c r="N816" s="4"/>
      <c r="O816" s="4"/>
      <c r="P816" s="4"/>
      <c r="Q816" s="4"/>
    </row>
    <row r="817" spans="1:17" ht="16.5" customHeight="1">
      <c r="A817" s="4"/>
      <c r="B817" s="4"/>
      <c r="C817" s="4"/>
      <c r="D817" s="4"/>
      <c r="E817" s="4"/>
      <c r="F817" s="4"/>
      <c r="G817" s="4"/>
      <c r="H817" s="4"/>
      <c r="I817" s="4"/>
      <c r="J817" s="4"/>
      <c r="K817" s="4"/>
      <c r="L817" s="4"/>
      <c r="M817" s="4"/>
      <c r="N817" s="4"/>
      <c r="O817" s="4"/>
      <c r="P817" s="4"/>
      <c r="Q817" s="4"/>
    </row>
    <row r="818" spans="1:17" ht="16.5" customHeight="1">
      <c r="A818" s="4"/>
      <c r="B818" s="4"/>
      <c r="C818" s="4"/>
      <c r="D818" s="4"/>
      <c r="E818" s="4"/>
      <c r="F818" s="4"/>
      <c r="G818" s="4"/>
      <c r="H818" s="4"/>
      <c r="I818" s="4"/>
      <c r="J818" s="4"/>
      <c r="K818" s="4"/>
      <c r="L818" s="4"/>
      <c r="M818" s="4"/>
      <c r="N818" s="4"/>
      <c r="O818" s="4"/>
      <c r="P818" s="4"/>
      <c r="Q818" s="4"/>
    </row>
    <row r="819" spans="1:17" ht="16.5" customHeight="1">
      <c r="A819" s="4"/>
      <c r="B819" s="4"/>
      <c r="C819" s="4"/>
      <c r="D819" s="4"/>
      <c r="E819" s="4"/>
      <c r="F819" s="4"/>
      <c r="G819" s="4"/>
      <c r="H819" s="4"/>
      <c r="I819" s="4"/>
      <c r="J819" s="4"/>
      <c r="K819" s="4"/>
      <c r="L819" s="4"/>
      <c r="M819" s="4"/>
      <c r="N819" s="4"/>
      <c r="O819" s="4"/>
      <c r="P819" s="4"/>
      <c r="Q819" s="4"/>
    </row>
    <row r="820" spans="1:17" ht="16.5" customHeight="1">
      <c r="A820" s="4"/>
      <c r="B820" s="4"/>
      <c r="C820" s="4"/>
      <c r="D820" s="4"/>
      <c r="E820" s="4"/>
      <c r="F820" s="4"/>
      <c r="G820" s="4"/>
      <c r="H820" s="4"/>
      <c r="I820" s="4"/>
      <c r="J820" s="4"/>
      <c r="K820" s="4"/>
      <c r="L820" s="4"/>
      <c r="M820" s="4"/>
      <c r="N820" s="4"/>
      <c r="O820" s="4"/>
      <c r="P820" s="4"/>
      <c r="Q820" s="4"/>
    </row>
    <row r="821" spans="1:17" ht="16.5" customHeight="1">
      <c r="A821" s="4"/>
      <c r="B821" s="4"/>
      <c r="C821" s="4"/>
      <c r="D821" s="4"/>
      <c r="E821" s="4"/>
      <c r="F821" s="4"/>
      <c r="G821" s="4"/>
      <c r="H821" s="4"/>
      <c r="I821" s="4"/>
      <c r="J821" s="4"/>
      <c r="K821" s="4"/>
      <c r="L821" s="4"/>
      <c r="M821" s="4"/>
      <c r="N821" s="4"/>
      <c r="O821" s="4"/>
      <c r="P821" s="4"/>
      <c r="Q821" s="4"/>
    </row>
    <row r="822" spans="1:17" ht="16.5" customHeight="1">
      <c r="A822" s="4"/>
      <c r="B822" s="4"/>
      <c r="C822" s="4"/>
      <c r="D822" s="4"/>
      <c r="E822" s="4"/>
      <c r="F822" s="4"/>
      <c r="G822" s="4"/>
      <c r="H822" s="4"/>
      <c r="I822" s="4"/>
      <c r="J822" s="4"/>
      <c r="K822" s="4"/>
      <c r="L822" s="4"/>
      <c r="M822" s="4"/>
      <c r="N822" s="4"/>
      <c r="O822" s="4"/>
      <c r="P822" s="4"/>
      <c r="Q822" s="4"/>
    </row>
    <row r="823" spans="1:17" ht="16.5" customHeight="1">
      <c r="A823" s="4"/>
      <c r="B823" s="4"/>
      <c r="C823" s="4"/>
      <c r="D823" s="4"/>
      <c r="E823" s="4"/>
      <c r="F823" s="4"/>
      <c r="G823" s="4"/>
      <c r="H823" s="4"/>
      <c r="I823" s="4"/>
      <c r="J823" s="4"/>
      <c r="K823" s="4"/>
      <c r="L823" s="4"/>
      <c r="M823" s="4"/>
      <c r="N823" s="4"/>
      <c r="O823" s="4"/>
      <c r="P823" s="4"/>
      <c r="Q823" s="4"/>
    </row>
    <row r="824" spans="1:17" ht="16.5" customHeight="1">
      <c r="A824" s="4"/>
      <c r="B824" s="4"/>
      <c r="C824" s="4"/>
      <c r="D824" s="4"/>
      <c r="E824" s="4"/>
      <c r="F824" s="4"/>
      <c r="G824" s="4"/>
      <c r="H824" s="4"/>
      <c r="I824" s="4"/>
      <c r="J824" s="4"/>
      <c r="K824" s="4"/>
      <c r="L824" s="4"/>
      <c r="M824" s="4"/>
      <c r="N824" s="4"/>
      <c r="O824" s="4"/>
      <c r="P824" s="4"/>
      <c r="Q824" s="4"/>
    </row>
    <row r="825" spans="1:17" ht="16.5" customHeight="1">
      <c r="A825" s="4"/>
      <c r="B825" s="4"/>
      <c r="C825" s="4"/>
      <c r="D825" s="4"/>
      <c r="E825" s="4"/>
      <c r="F825" s="4"/>
      <c r="G825" s="4"/>
      <c r="H825" s="4"/>
      <c r="I825" s="4"/>
      <c r="J825" s="4"/>
      <c r="K825" s="4"/>
      <c r="L825" s="4"/>
      <c r="M825" s="4"/>
      <c r="N825" s="4"/>
      <c r="O825" s="4"/>
      <c r="P825" s="4"/>
      <c r="Q825" s="4"/>
    </row>
    <row r="826" spans="1:17" ht="16.5" customHeight="1">
      <c r="A826" s="4"/>
      <c r="B826" s="4"/>
      <c r="C826" s="4"/>
      <c r="D826" s="4"/>
      <c r="E826" s="4"/>
      <c r="F826" s="4"/>
      <c r="G826" s="4"/>
      <c r="H826" s="4"/>
      <c r="I826" s="4"/>
      <c r="J826" s="4"/>
      <c r="K826" s="4"/>
      <c r="L826" s="4"/>
      <c r="M826" s="4"/>
      <c r="N826" s="4"/>
      <c r="O826" s="4"/>
      <c r="P826" s="4"/>
      <c r="Q826" s="4"/>
    </row>
    <row r="827" spans="1:17" ht="16.5" customHeight="1">
      <c r="A827" s="4"/>
      <c r="B827" s="4"/>
      <c r="C827" s="4"/>
      <c r="D827" s="4"/>
      <c r="E827" s="4"/>
      <c r="F827" s="4"/>
      <c r="G827" s="4"/>
      <c r="H827" s="4"/>
      <c r="I827" s="4"/>
      <c r="J827" s="4"/>
      <c r="K827" s="4"/>
      <c r="L827" s="4"/>
      <c r="M827" s="4"/>
      <c r="N827" s="4"/>
      <c r="O827" s="4"/>
      <c r="P827" s="4"/>
      <c r="Q827" s="4"/>
    </row>
    <row r="828" spans="1:17" ht="16.5" customHeight="1">
      <c r="A828" s="4"/>
      <c r="B828" s="4"/>
      <c r="C828" s="4"/>
      <c r="D828" s="4"/>
      <c r="E828" s="4"/>
      <c r="F828" s="4"/>
      <c r="G828" s="4"/>
      <c r="H828" s="4"/>
      <c r="I828" s="4"/>
      <c r="J828" s="4"/>
      <c r="K828" s="4"/>
      <c r="L828" s="4"/>
      <c r="M828" s="4"/>
      <c r="N828" s="4"/>
      <c r="O828" s="4"/>
      <c r="P828" s="4"/>
      <c r="Q828" s="4"/>
    </row>
    <row r="829" spans="1:17" ht="16.5" customHeight="1">
      <c r="A829" s="4"/>
      <c r="B829" s="4"/>
      <c r="C829" s="4"/>
      <c r="D829" s="4"/>
      <c r="E829" s="4"/>
      <c r="F829" s="4"/>
      <c r="G829" s="4"/>
      <c r="H829" s="4"/>
      <c r="I829" s="4"/>
      <c r="J829" s="4"/>
      <c r="K829" s="4"/>
      <c r="L829" s="4"/>
      <c r="M829" s="4"/>
      <c r="N829" s="4"/>
      <c r="O829" s="4"/>
      <c r="P829" s="4"/>
      <c r="Q829" s="4"/>
    </row>
    <row r="830" spans="1:17" ht="16.5" customHeight="1">
      <c r="A830" s="4"/>
      <c r="B830" s="4"/>
      <c r="C830" s="4"/>
      <c r="D830" s="4"/>
      <c r="E830" s="4"/>
      <c r="F830" s="4"/>
      <c r="G830" s="4"/>
      <c r="H830" s="4"/>
      <c r="I830" s="4"/>
      <c r="J830" s="4"/>
      <c r="K830" s="4"/>
      <c r="L830" s="4"/>
      <c r="M830" s="4"/>
      <c r="N830" s="4"/>
      <c r="O830" s="4"/>
      <c r="P830" s="4"/>
      <c r="Q830" s="4"/>
    </row>
    <row r="831" spans="1:17" ht="16.5" customHeight="1">
      <c r="A831" s="4"/>
      <c r="B831" s="4"/>
      <c r="C831" s="4"/>
      <c r="D831" s="4"/>
      <c r="E831" s="4"/>
      <c r="F831" s="4"/>
      <c r="G831" s="4"/>
      <c r="H831" s="4"/>
      <c r="I831" s="4"/>
      <c r="J831" s="4"/>
      <c r="K831" s="4"/>
      <c r="L831" s="4"/>
      <c r="M831" s="4"/>
      <c r="N831" s="4"/>
      <c r="O831" s="4"/>
      <c r="P831" s="4"/>
      <c r="Q831" s="4"/>
    </row>
    <row r="832" spans="1:17" ht="16.5" customHeight="1">
      <c r="A832" s="4"/>
      <c r="B832" s="4"/>
      <c r="C832" s="4"/>
      <c r="D832" s="4"/>
      <c r="E832" s="4"/>
      <c r="F832" s="4"/>
      <c r="G832" s="4"/>
      <c r="H832" s="4"/>
      <c r="I832" s="4"/>
      <c r="J832" s="4"/>
      <c r="K832" s="4"/>
      <c r="L832" s="4"/>
      <c r="M832" s="4"/>
      <c r="N832" s="4"/>
      <c r="O832" s="4"/>
      <c r="P832" s="4"/>
      <c r="Q832" s="4"/>
    </row>
    <row r="833" spans="1:17" ht="16.5" customHeight="1">
      <c r="A833" s="4"/>
      <c r="B833" s="4"/>
      <c r="C833" s="4"/>
      <c r="D833" s="4"/>
      <c r="E833" s="4"/>
      <c r="F833" s="4"/>
      <c r="G833" s="4"/>
      <c r="H833" s="4"/>
      <c r="I833" s="4"/>
      <c r="J833" s="4"/>
      <c r="K833" s="4"/>
      <c r="L833" s="4"/>
      <c r="M833" s="4"/>
      <c r="N833" s="4"/>
      <c r="O833" s="4"/>
      <c r="P833" s="4"/>
      <c r="Q833" s="4"/>
    </row>
    <row r="834" spans="1:17" ht="16.5" customHeight="1">
      <c r="A834" s="4"/>
      <c r="B834" s="4"/>
      <c r="C834" s="4"/>
      <c r="D834" s="4"/>
      <c r="E834" s="4"/>
      <c r="F834" s="4"/>
      <c r="G834" s="4"/>
      <c r="H834" s="4"/>
      <c r="I834" s="4"/>
      <c r="J834" s="4"/>
      <c r="K834" s="4"/>
      <c r="L834" s="4"/>
      <c r="M834" s="4"/>
      <c r="N834" s="4"/>
      <c r="O834" s="4"/>
      <c r="P834" s="4"/>
      <c r="Q834" s="4"/>
    </row>
    <row r="835" spans="1:17" ht="16.5" customHeight="1">
      <c r="A835" s="4"/>
      <c r="B835" s="4"/>
      <c r="C835" s="4"/>
      <c r="D835" s="4"/>
      <c r="E835" s="4"/>
      <c r="F835" s="4"/>
      <c r="G835" s="4"/>
      <c r="H835" s="4"/>
      <c r="I835" s="4"/>
      <c r="J835" s="4"/>
      <c r="K835" s="4"/>
      <c r="L835" s="4"/>
      <c r="M835" s="4"/>
      <c r="N835" s="4"/>
      <c r="O835" s="4"/>
      <c r="P835" s="4"/>
      <c r="Q835" s="4"/>
    </row>
    <row r="836" spans="1:17" ht="16.5" customHeight="1">
      <c r="A836" s="4"/>
      <c r="B836" s="4"/>
      <c r="C836" s="4"/>
      <c r="D836" s="4"/>
      <c r="E836" s="4"/>
      <c r="F836" s="4"/>
      <c r="G836" s="4"/>
      <c r="H836" s="4"/>
      <c r="I836" s="4"/>
      <c r="J836" s="4"/>
      <c r="K836" s="4"/>
      <c r="L836" s="4"/>
      <c r="M836" s="4"/>
      <c r="N836" s="4"/>
      <c r="O836" s="4"/>
      <c r="P836" s="4"/>
      <c r="Q836" s="4"/>
    </row>
    <row r="837" spans="1:17" ht="16.5" customHeight="1">
      <c r="A837" s="4"/>
      <c r="B837" s="4"/>
      <c r="C837" s="4"/>
      <c r="D837" s="4"/>
      <c r="E837" s="4"/>
      <c r="F837" s="4"/>
      <c r="G837" s="4"/>
      <c r="H837" s="4"/>
      <c r="I837" s="4"/>
      <c r="J837" s="4"/>
      <c r="K837" s="4"/>
      <c r="L837" s="4"/>
      <c r="M837" s="4"/>
      <c r="N837" s="4"/>
      <c r="O837" s="4"/>
      <c r="P837" s="4"/>
      <c r="Q837" s="4"/>
    </row>
    <row r="838" spans="1:17" ht="16.5" customHeight="1">
      <c r="A838" s="4"/>
      <c r="B838" s="4"/>
      <c r="C838" s="4"/>
      <c r="D838" s="4"/>
      <c r="E838" s="4"/>
      <c r="F838" s="4"/>
      <c r="G838" s="4"/>
      <c r="H838" s="4"/>
      <c r="I838" s="4"/>
      <c r="J838" s="4"/>
      <c r="K838" s="4"/>
      <c r="L838" s="4"/>
      <c r="M838" s="4"/>
      <c r="N838" s="4"/>
      <c r="O838" s="4"/>
      <c r="P838" s="4"/>
      <c r="Q838" s="4"/>
    </row>
    <row r="839" spans="1:17" ht="16.5" customHeight="1">
      <c r="A839" s="4"/>
      <c r="B839" s="4"/>
      <c r="C839" s="4"/>
      <c r="D839" s="4"/>
      <c r="E839" s="4"/>
      <c r="F839" s="4"/>
      <c r="G839" s="4"/>
      <c r="H839" s="4"/>
      <c r="I839" s="4"/>
      <c r="J839" s="4"/>
      <c r="K839" s="4"/>
      <c r="L839" s="4"/>
      <c r="M839" s="4"/>
      <c r="N839" s="4"/>
      <c r="O839" s="4"/>
      <c r="P839" s="4"/>
      <c r="Q839" s="4"/>
    </row>
    <row r="840" spans="1:17" ht="16.5" customHeight="1">
      <c r="A840" s="4"/>
      <c r="B840" s="4"/>
      <c r="C840" s="4"/>
      <c r="D840" s="4"/>
      <c r="E840" s="4"/>
      <c r="F840" s="4"/>
      <c r="G840" s="4"/>
      <c r="H840" s="4"/>
      <c r="I840" s="4"/>
      <c r="J840" s="4"/>
      <c r="K840" s="4"/>
      <c r="L840" s="4"/>
      <c r="M840" s="4"/>
      <c r="N840" s="4"/>
      <c r="O840" s="4"/>
      <c r="P840" s="4"/>
      <c r="Q840" s="4"/>
    </row>
    <row r="841" spans="1:17" ht="16.5" customHeight="1">
      <c r="A841" s="4"/>
      <c r="B841" s="4"/>
      <c r="C841" s="4"/>
      <c r="D841" s="4"/>
      <c r="E841" s="4"/>
      <c r="F841" s="4"/>
      <c r="G841" s="4"/>
      <c r="H841" s="4"/>
      <c r="I841" s="4"/>
      <c r="J841" s="4"/>
      <c r="K841" s="4"/>
      <c r="L841" s="4"/>
      <c r="M841" s="4"/>
      <c r="N841" s="4"/>
      <c r="O841" s="4"/>
      <c r="P841" s="4"/>
      <c r="Q841" s="4"/>
    </row>
    <row r="842" spans="1:17" ht="16.5" customHeight="1">
      <c r="A842" s="4"/>
      <c r="B842" s="4"/>
      <c r="C842" s="4"/>
      <c r="D842" s="4"/>
      <c r="E842" s="4"/>
      <c r="F842" s="4"/>
      <c r="G842" s="4"/>
      <c r="H842" s="4"/>
      <c r="I842" s="4"/>
      <c r="J842" s="4"/>
      <c r="K842" s="4"/>
      <c r="L842" s="4"/>
      <c r="M842" s="4"/>
      <c r="N842" s="4"/>
      <c r="O842" s="4"/>
      <c r="P842" s="4"/>
      <c r="Q842" s="4"/>
    </row>
    <row r="843" spans="1:17" ht="16.5" customHeight="1">
      <c r="A843" s="4"/>
      <c r="B843" s="4"/>
      <c r="C843" s="4"/>
      <c r="D843" s="4"/>
      <c r="E843" s="4"/>
      <c r="F843" s="4"/>
      <c r="G843" s="4"/>
      <c r="H843" s="4"/>
      <c r="I843" s="4"/>
      <c r="J843" s="4"/>
      <c r="K843" s="4"/>
      <c r="L843" s="4"/>
      <c r="M843" s="4"/>
      <c r="N843" s="4"/>
      <c r="O843" s="4"/>
      <c r="P843" s="4"/>
      <c r="Q843" s="4"/>
    </row>
    <row r="844" spans="1:17" ht="16.5" customHeight="1">
      <c r="A844" s="4"/>
      <c r="B844" s="4"/>
      <c r="C844" s="4"/>
      <c r="D844" s="4"/>
      <c r="E844" s="4"/>
      <c r="F844" s="4"/>
      <c r="G844" s="4"/>
      <c r="H844" s="4"/>
      <c r="I844" s="4"/>
      <c r="J844" s="4"/>
      <c r="K844" s="4"/>
      <c r="L844" s="4"/>
      <c r="M844" s="4"/>
      <c r="N844" s="4"/>
      <c r="O844" s="4"/>
      <c r="P844" s="4"/>
      <c r="Q844" s="4"/>
    </row>
    <row r="845" spans="1:17" ht="16.5" customHeight="1">
      <c r="A845" s="4"/>
      <c r="B845" s="4"/>
      <c r="C845" s="4"/>
      <c r="D845" s="4"/>
      <c r="E845" s="4"/>
      <c r="F845" s="4"/>
      <c r="G845" s="4"/>
      <c r="H845" s="4"/>
      <c r="I845" s="4"/>
      <c r="J845" s="4"/>
      <c r="K845" s="4"/>
      <c r="L845" s="4"/>
      <c r="M845" s="4"/>
      <c r="N845" s="4"/>
      <c r="O845" s="4"/>
      <c r="P845" s="4"/>
      <c r="Q845" s="4"/>
    </row>
    <row r="846" spans="1:17" ht="16.5" customHeight="1">
      <c r="A846" s="4"/>
      <c r="B846" s="4"/>
      <c r="C846" s="4"/>
      <c r="D846" s="4"/>
      <c r="E846" s="4"/>
      <c r="F846" s="4"/>
      <c r="G846" s="4"/>
      <c r="H846" s="4"/>
      <c r="I846" s="4"/>
      <c r="J846" s="4"/>
      <c r="K846" s="4"/>
      <c r="L846" s="4"/>
      <c r="M846" s="4"/>
      <c r="N846" s="4"/>
      <c r="O846" s="4"/>
      <c r="P846" s="4"/>
      <c r="Q846" s="4"/>
    </row>
    <row r="847" spans="1:17" ht="16.5" customHeight="1">
      <c r="A847" s="4"/>
      <c r="B847" s="4"/>
      <c r="C847" s="4"/>
      <c r="D847" s="4"/>
      <c r="E847" s="4"/>
      <c r="F847" s="4"/>
      <c r="G847" s="4"/>
      <c r="H847" s="4"/>
      <c r="I847" s="4"/>
      <c r="J847" s="4"/>
      <c r="K847" s="4"/>
      <c r="L847" s="4"/>
      <c r="M847" s="4"/>
      <c r="N847" s="4"/>
      <c r="O847" s="4"/>
      <c r="P847" s="4"/>
      <c r="Q847" s="4"/>
    </row>
    <row r="848" spans="1:17" ht="16.5" customHeight="1">
      <c r="A848" s="4"/>
      <c r="B848" s="4"/>
      <c r="C848" s="4"/>
      <c r="D848" s="4"/>
      <c r="E848" s="4"/>
      <c r="F848" s="4"/>
      <c r="G848" s="4"/>
      <c r="H848" s="4"/>
      <c r="I848" s="4"/>
      <c r="J848" s="4"/>
      <c r="K848" s="4"/>
      <c r="L848" s="4"/>
      <c r="M848" s="4"/>
      <c r="N848" s="4"/>
      <c r="O848" s="4"/>
      <c r="P848" s="4"/>
      <c r="Q848" s="4"/>
    </row>
    <row r="849" spans="1:17" ht="16.5" customHeight="1">
      <c r="A849" s="4"/>
      <c r="B849" s="4"/>
      <c r="C849" s="4"/>
      <c r="D849" s="4"/>
      <c r="E849" s="4"/>
      <c r="F849" s="4"/>
      <c r="G849" s="4"/>
      <c r="H849" s="4"/>
      <c r="I849" s="4"/>
      <c r="J849" s="4"/>
      <c r="K849" s="4"/>
      <c r="L849" s="4"/>
      <c r="M849" s="4"/>
      <c r="N849" s="4"/>
      <c r="O849" s="4"/>
      <c r="P849" s="4"/>
      <c r="Q849" s="4"/>
    </row>
    <row r="850" spans="1:17" ht="16.5" customHeight="1">
      <c r="A850" s="4"/>
      <c r="B850" s="4"/>
      <c r="C850" s="4"/>
      <c r="D850" s="4"/>
      <c r="E850" s="4"/>
      <c r="F850" s="4"/>
      <c r="G850" s="4"/>
      <c r="H850" s="4"/>
      <c r="I850" s="4"/>
      <c r="J850" s="4"/>
      <c r="K850" s="4"/>
      <c r="L850" s="4"/>
      <c r="M850" s="4"/>
      <c r="N850" s="4"/>
      <c r="O850" s="4"/>
      <c r="P850" s="4"/>
      <c r="Q850" s="4"/>
    </row>
    <row r="851" spans="1:17" ht="16.5" customHeight="1">
      <c r="A851" s="4"/>
      <c r="B851" s="4"/>
      <c r="C851" s="4"/>
      <c r="D851" s="4"/>
      <c r="E851" s="4"/>
      <c r="F851" s="4"/>
      <c r="G851" s="4"/>
      <c r="H851" s="4"/>
      <c r="I851" s="4"/>
      <c r="J851" s="4"/>
      <c r="K851" s="4"/>
      <c r="L851" s="4"/>
      <c r="M851" s="4"/>
      <c r="N851" s="4"/>
      <c r="O851" s="4"/>
      <c r="P851" s="4"/>
      <c r="Q851" s="4"/>
    </row>
    <row r="852" spans="1:17" ht="16.5" customHeight="1">
      <c r="A852" s="4"/>
      <c r="B852" s="4"/>
      <c r="C852" s="4"/>
      <c r="D852" s="4"/>
      <c r="E852" s="4"/>
      <c r="F852" s="4"/>
      <c r="G852" s="4"/>
      <c r="H852" s="4"/>
      <c r="I852" s="4"/>
      <c r="J852" s="4"/>
      <c r="K852" s="4"/>
      <c r="L852" s="4"/>
      <c r="M852" s="4"/>
      <c r="N852" s="4"/>
      <c r="O852" s="4"/>
      <c r="P852" s="4"/>
      <c r="Q852" s="4"/>
    </row>
    <row r="853" spans="1:17" ht="16.5" customHeight="1">
      <c r="A853" s="4"/>
      <c r="B853" s="4"/>
      <c r="C853" s="4"/>
      <c r="D853" s="4"/>
      <c r="E853" s="4"/>
      <c r="F853" s="4"/>
      <c r="G853" s="4"/>
      <c r="H853" s="4"/>
      <c r="I853" s="4"/>
      <c r="J853" s="4"/>
      <c r="K853" s="4"/>
      <c r="L853" s="4"/>
      <c r="M853" s="4"/>
      <c r="N853" s="4"/>
      <c r="O853" s="4"/>
      <c r="P853" s="4"/>
      <c r="Q853" s="4"/>
    </row>
    <row r="854" spans="1:17" ht="16.5" customHeight="1">
      <c r="A854" s="4"/>
      <c r="B854" s="4"/>
      <c r="C854" s="4"/>
      <c r="D854" s="4"/>
      <c r="E854" s="4"/>
      <c r="F854" s="4"/>
      <c r="G854" s="4"/>
      <c r="H854" s="4"/>
      <c r="I854" s="4"/>
      <c r="J854" s="4"/>
      <c r="K854" s="4"/>
      <c r="L854" s="4"/>
      <c r="M854" s="4"/>
      <c r="N854" s="4"/>
      <c r="O854" s="4"/>
      <c r="P854" s="4"/>
      <c r="Q854" s="4"/>
    </row>
    <row r="855" spans="1:17" ht="16.5" customHeight="1">
      <c r="A855" s="4"/>
      <c r="B855" s="4"/>
      <c r="C855" s="4"/>
      <c r="D855" s="4"/>
      <c r="E855" s="4"/>
      <c r="F855" s="4"/>
      <c r="G855" s="4"/>
      <c r="H855" s="4"/>
      <c r="I855" s="4"/>
      <c r="J855" s="4"/>
      <c r="K855" s="4"/>
      <c r="L855" s="4"/>
      <c r="M855" s="4"/>
      <c r="N855" s="4"/>
      <c r="O855" s="4"/>
      <c r="P855" s="4"/>
      <c r="Q855" s="4"/>
    </row>
    <row r="856" spans="1:17" ht="16.5" customHeight="1">
      <c r="A856" s="4"/>
      <c r="B856" s="4"/>
      <c r="C856" s="4"/>
      <c r="D856" s="4"/>
      <c r="E856" s="4"/>
      <c r="F856" s="4"/>
      <c r="G856" s="4"/>
      <c r="H856" s="4"/>
      <c r="I856" s="4"/>
      <c r="J856" s="4"/>
      <c r="K856" s="4"/>
      <c r="L856" s="4"/>
      <c r="M856" s="4"/>
      <c r="N856" s="4"/>
      <c r="O856" s="4"/>
      <c r="P856" s="4"/>
      <c r="Q856" s="4"/>
    </row>
    <row r="857" spans="1:17" ht="16.5" customHeight="1">
      <c r="A857" s="4"/>
      <c r="B857" s="4"/>
      <c r="C857" s="4"/>
      <c r="D857" s="4"/>
      <c r="E857" s="4"/>
      <c r="F857" s="4"/>
      <c r="G857" s="4"/>
      <c r="H857" s="4"/>
      <c r="I857" s="4"/>
      <c r="J857" s="4"/>
      <c r="K857" s="4"/>
      <c r="L857" s="4"/>
      <c r="M857" s="4"/>
      <c r="N857" s="4"/>
      <c r="O857" s="4"/>
      <c r="P857" s="4"/>
      <c r="Q857" s="4"/>
    </row>
    <row r="858" spans="1:17" ht="16.5" customHeight="1">
      <c r="A858" s="4"/>
      <c r="B858" s="4"/>
      <c r="C858" s="4"/>
      <c r="D858" s="4"/>
      <c r="E858" s="4"/>
      <c r="F858" s="4"/>
      <c r="G858" s="4"/>
      <c r="H858" s="4"/>
      <c r="I858" s="4"/>
      <c r="J858" s="4"/>
      <c r="K858" s="4"/>
      <c r="L858" s="4"/>
      <c r="M858" s="4"/>
      <c r="N858" s="4"/>
      <c r="O858" s="4"/>
      <c r="P858" s="4"/>
      <c r="Q858" s="4"/>
    </row>
    <row r="859" spans="1:17" ht="16.5" customHeight="1">
      <c r="A859" s="4"/>
      <c r="B859" s="4"/>
      <c r="C859" s="4"/>
      <c r="D859" s="4"/>
      <c r="E859" s="4"/>
      <c r="F859" s="4"/>
      <c r="G859" s="4"/>
      <c r="H859" s="4"/>
      <c r="I859" s="4"/>
      <c r="J859" s="4"/>
      <c r="K859" s="4"/>
      <c r="L859" s="4"/>
      <c r="M859" s="4"/>
      <c r="N859" s="4"/>
      <c r="O859" s="4"/>
      <c r="P859" s="4"/>
      <c r="Q859" s="4"/>
    </row>
    <row r="860" spans="1:17" ht="16.5" customHeight="1">
      <c r="A860" s="4"/>
      <c r="B860" s="4"/>
      <c r="C860" s="4"/>
      <c r="D860" s="4"/>
      <c r="E860" s="4"/>
      <c r="F860" s="4"/>
      <c r="G860" s="4"/>
      <c r="H860" s="4"/>
      <c r="I860" s="4"/>
      <c r="J860" s="4"/>
      <c r="K860" s="4"/>
      <c r="L860" s="4"/>
      <c r="M860" s="4"/>
      <c r="N860" s="4"/>
      <c r="O860" s="4"/>
      <c r="P860" s="4"/>
      <c r="Q860" s="4"/>
    </row>
    <row r="861" spans="1:17" ht="16.5" customHeight="1">
      <c r="A861" s="4"/>
      <c r="B861" s="4"/>
      <c r="C861" s="4"/>
      <c r="D861" s="4"/>
      <c r="E861" s="4"/>
      <c r="F861" s="4"/>
      <c r="G861" s="4"/>
      <c r="H861" s="4"/>
      <c r="I861" s="4"/>
      <c r="J861" s="4"/>
      <c r="K861" s="4"/>
      <c r="L861" s="4"/>
      <c r="M861" s="4"/>
      <c r="N861" s="4"/>
      <c r="O861" s="4"/>
      <c r="P861" s="4"/>
      <c r="Q861" s="4"/>
    </row>
    <row r="862" spans="1:17" ht="16.5" customHeight="1">
      <c r="A862" s="4"/>
      <c r="B862" s="4"/>
      <c r="C862" s="4"/>
      <c r="D862" s="4"/>
      <c r="E862" s="4"/>
      <c r="F862" s="4"/>
      <c r="G862" s="4"/>
      <c r="H862" s="4"/>
      <c r="I862" s="4"/>
      <c r="J862" s="4"/>
      <c r="K862" s="4"/>
      <c r="L862" s="4"/>
      <c r="M862" s="4"/>
      <c r="N862" s="4"/>
      <c r="O862" s="4"/>
      <c r="P862" s="4"/>
      <c r="Q862" s="4"/>
    </row>
    <row r="863" spans="1:17" ht="16.5" customHeight="1">
      <c r="A863" s="4"/>
      <c r="B863" s="4"/>
      <c r="C863" s="4"/>
      <c r="D863" s="4"/>
      <c r="E863" s="4"/>
      <c r="F863" s="4"/>
      <c r="G863" s="4"/>
      <c r="H863" s="4"/>
      <c r="I863" s="4"/>
      <c r="J863" s="4"/>
      <c r="K863" s="4"/>
      <c r="L863" s="4"/>
      <c r="M863" s="4"/>
      <c r="N863" s="4"/>
      <c r="O863" s="4"/>
      <c r="P863" s="4"/>
      <c r="Q863" s="4"/>
    </row>
    <row r="864" spans="1:17" ht="16.5" customHeight="1">
      <c r="A864" s="4"/>
      <c r="B864" s="4"/>
      <c r="C864" s="4"/>
      <c r="D864" s="4"/>
      <c r="E864" s="4"/>
      <c r="F864" s="4"/>
      <c r="G864" s="4"/>
      <c r="H864" s="4"/>
      <c r="I864" s="4"/>
      <c r="J864" s="4"/>
      <c r="K864" s="4"/>
      <c r="L864" s="4"/>
      <c r="M864" s="4"/>
      <c r="N864" s="4"/>
      <c r="O864" s="4"/>
      <c r="P864" s="4"/>
      <c r="Q864" s="4"/>
    </row>
    <row r="865" spans="1:17" ht="16.5" customHeight="1">
      <c r="A865" s="4"/>
      <c r="B865" s="4"/>
      <c r="C865" s="4"/>
      <c r="D865" s="4"/>
      <c r="E865" s="4"/>
      <c r="F865" s="4"/>
      <c r="G865" s="4"/>
      <c r="H865" s="4"/>
      <c r="I865" s="4"/>
      <c r="J865" s="4"/>
      <c r="K865" s="4"/>
      <c r="L865" s="4"/>
      <c r="M865" s="4"/>
      <c r="N865" s="4"/>
      <c r="O865" s="4"/>
      <c r="P865" s="4"/>
      <c r="Q865" s="4"/>
    </row>
    <row r="866" spans="1:17" ht="16.5" customHeight="1">
      <c r="A866" s="4"/>
      <c r="B866" s="4"/>
      <c r="C866" s="4"/>
      <c r="D866" s="4"/>
      <c r="E866" s="4"/>
      <c r="F866" s="4"/>
      <c r="G866" s="4"/>
      <c r="H866" s="4"/>
      <c r="I866" s="4"/>
      <c r="J866" s="4"/>
      <c r="K866" s="4"/>
      <c r="L866" s="4"/>
      <c r="M866" s="4"/>
      <c r="N866" s="4"/>
      <c r="O866" s="4"/>
      <c r="P866" s="4"/>
      <c r="Q866" s="4"/>
    </row>
    <row r="867" spans="1:17" ht="16.5" customHeight="1">
      <c r="A867" s="4"/>
      <c r="B867" s="4"/>
      <c r="C867" s="4"/>
      <c r="D867" s="4"/>
      <c r="E867" s="4"/>
      <c r="F867" s="4"/>
      <c r="G867" s="4"/>
      <c r="H867" s="4"/>
      <c r="I867" s="4"/>
      <c r="J867" s="4"/>
      <c r="K867" s="4"/>
      <c r="L867" s="4"/>
      <c r="M867" s="4"/>
      <c r="N867" s="4"/>
      <c r="O867" s="4"/>
      <c r="P867" s="4"/>
      <c r="Q867" s="4"/>
    </row>
    <row r="868" spans="1:17" ht="16.5" customHeight="1">
      <c r="A868" s="4"/>
      <c r="B868" s="4"/>
      <c r="C868" s="4"/>
      <c r="D868" s="4"/>
      <c r="E868" s="4"/>
      <c r="F868" s="4"/>
      <c r="G868" s="4"/>
      <c r="H868" s="4"/>
      <c r="I868" s="4"/>
      <c r="J868" s="4"/>
      <c r="K868" s="4"/>
      <c r="L868" s="4"/>
      <c r="M868" s="4"/>
      <c r="N868" s="4"/>
      <c r="O868" s="4"/>
      <c r="P868" s="4"/>
      <c r="Q868" s="4"/>
    </row>
    <row r="869" spans="1:17" ht="16.5" customHeight="1">
      <c r="A869" s="4"/>
      <c r="B869" s="4"/>
      <c r="C869" s="4"/>
      <c r="D869" s="4"/>
      <c r="E869" s="4"/>
      <c r="F869" s="4"/>
      <c r="G869" s="4"/>
      <c r="H869" s="4"/>
      <c r="I869" s="4"/>
      <c r="J869" s="4"/>
      <c r="K869" s="4"/>
      <c r="L869" s="4"/>
      <c r="M869" s="4"/>
      <c r="N869" s="4"/>
      <c r="O869" s="4"/>
      <c r="P869" s="4"/>
      <c r="Q869" s="4"/>
    </row>
    <row r="870" spans="1:17" ht="16.5" customHeight="1">
      <c r="A870" s="4"/>
      <c r="B870" s="4"/>
      <c r="C870" s="4"/>
      <c r="D870" s="4"/>
      <c r="E870" s="4"/>
      <c r="F870" s="4"/>
      <c r="G870" s="4"/>
      <c r="H870" s="4"/>
      <c r="I870" s="4"/>
      <c r="J870" s="4"/>
      <c r="K870" s="4"/>
      <c r="L870" s="4"/>
      <c r="M870" s="4"/>
      <c r="N870" s="4"/>
      <c r="O870" s="4"/>
      <c r="P870" s="4"/>
      <c r="Q870" s="4"/>
    </row>
    <row r="871" spans="1:17" ht="16.5" customHeight="1">
      <c r="A871" s="4"/>
      <c r="B871" s="4"/>
      <c r="C871" s="4"/>
      <c r="D871" s="4"/>
      <c r="E871" s="4"/>
      <c r="F871" s="4"/>
      <c r="G871" s="4"/>
      <c r="H871" s="4"/>
      <c r="I871" s="4"/>
      <c r="J871" s="4"/>
      <c r="K871" s="4"/>
      <c r="L871" s="4"/>
      <c r="M871" s="4"/>
      <c r="N871" s="4"/>
      <c r="O871" s="4"/>
      <c r="P871" s="4"/>
      <c r="Q871" s="4"/>
    </row>
    <row r="872" spans="1:17" ht="16.5" customHeight="1">
      <c r="A872" s="4"/>
      <c r="B872" s="4"/>
      <c r="C872" s="4"/>
      <c r="D872" s="4"/>
      <c r="E872" s="4"/>
      <c r="F872" s="4"/>
      <c r="G872" s="4"/>
      <c r="H872" s="4"/>
      <c r="I872" s="4"/>
      <c r="J872" s="4"/>
      <c r="K872" s="4"/>
      <c r="L872" s="4"/>
      <c r="M872" s="4"/>
      <c r="N872" s="4"/>
      <c r="O872" s="4"/>
      <c r="P872" s="4"/>
      <c r="Q872" s="4"/>
    </row>
    <row r="873" spans="1:17" ht="16.5" customHeight="1">
      <c r="A873" s="4"/>
      <c r="B873" s="4"/>
      <c r="C873" s="4"/>
      <c r="D873" s="4"/>
      <c r="E873" s="4"/>
      <c r="F873" s="4"/>
      <c r="G873" s="4"/>
      <c r="H873" s="4"/>
      <c r="I873" s="4"/>
      <c r="J873" s="4"/>
      <c r="K873" s="4"/>
      <c r="L873" s="4"/>
      <c r="M873" s="4"/>
      <c r="N873" s="4"/>
      <c r="O873" s="4"/>
      <c r="P873" s="4"/>
      <c r="Q873" s="4"/>
    </row>
    <row r="874" spans="1:17" ht="16.5" customHeight="1">
      <c r="A874" s="4"/>
      <c r="B874" s="4"/>
      <c r="C874" s="4"/>
      <c r="D874" s="4"/>
      <c r="E874" s="4"/>
      <c r="F874" s="4"/>
      <c r="G874" s="4"/>
      <c r="H874" s="4"/>
      <c r="I874" s="4"/>
      <c r="J874" s="4"/>
      <c r="K874" s="4"/>
      <c r="L874" s="4"/>
      <c r="M874" s="4"/>
      <c r="N874" s="4"/>
      <c r="O874" s="4"/>
      <c r="P874" s="4"/>
      <c r="Q874" s="4"/>
    </row>
    <row r="875" spans="1:17" ht="16.5" customHeight="1">
      <c r="A875" s="4"/>
      <c r="B875" s="4"/>
      <c r="C875" s="4"/>
      <c r="D875" s="4"/>
      <c r="E875" s="4"/>
      <c r="F875" s="4"/>
      <c r="G875" s="4"/>
      <c r="H875" s="4"/>
      <c r="I875" s="4"/>
      <c r="J875" s="4"/>
      <c r="K875" s="4"/>
      <c r="L875" s="4"/>
      <c r="M875" s="4"/>
      <c r="N875" s="4"/>
      <c r="O875" s="4"/>
      <c r="P875" s="4"/>
      <c r="Q875" s="4"/>
    </row>
    <row r="876" spans="1:17" ht="16.5" customHeight="1">
      <c r="A876" s="4"/>
      <c r="B876" s="4"/>
      <c r="C876" s="4"/>
      <c r="D876" s="4"/>
      <c r="E876" s="4"/>
      <c r="F876" s="4"/>
      <c r="G876" s="4"/>
      <c r="H876" s="4"/>
      <c r="I876" s="4"/>
      <c r="J876" s="4"/>
      <c r="K876" s="4"/>
      <c r="L876" s="4"/>
      <c r="M876" s="4"/>
      <c r="N876" s="4"/>
      <c r="O876" s="4"/>
      <c r="P876" s="4"/>
      <c r="Q876" s="4"/>
    </row>
    <row r="877" spans="1:17" ht="16.5" customHeight="1">
      <c r="A877" s="4"/>
      <c r="B877" s="4"/>
      <c r="C877" s="4"/>
      <c r="D877" s="4"/>
      <c r="E877" s="4"/>
      <c r="F877" s="4"/>
      <c r="G877" s="4"/>
      <c r="H877" s="4"/>
      <c r="I877" s="4"/>
      <c r="J877" s="4"/>
      <c r="K877" s="4"/>
      <c r="L877" s="4"/>
      <c r="M877" s="4"/>
      <c r="N877" s="4"/>
      <c r="O877" s="4"/>
      <c r="P877" s="4"/>
      <c r="Q877" s="4"/>
    </row>
    <row r="878" spans="1:17" ht="16.5" customHeight="1">
      <c r="A878" s="4"/>
      <c r="B878" s="4"/>
      <c r="C878" s="4"/>
      <c r="D878" s="4"/>
      <c r="E878" s="4"/>
      <c r="F878" s="4"/>
      <c r="G878" s="4"/>
      <c r="H878" s="4"/>
      <c r="I878" s="4"/>
      <c r="J878" s="4"/>
      <c r="K878" s="4"/>
      <c r="L878" s="4"/>
      <c r="M878" s="4"/>
      <c r="N878" s="4"/>
      <c r="O878" s="4"/>
      <c r="P878" s="4"/>
      <c r="Q878" s="4"/>
    </row>
    <row r="879" spans="1:17" ht="16.5" customHeight="1">
      <c r="A879" s="4"/>
      <c r="B879" s="4"/>
      <c r="C879" s="4"/>
      <c r="D879" s="4"/>
      <c r="E879" s="4"/>
      <c r="F879" s="4"/>
      <c r="G879" s="4"/>
      <c r="H879" s="4"/>
      <c r="I879" s="4"/>
      <c r="J879" s="4"/>
      <c r="K879" s="4"/>
      <c r="L879" s="4"/>
      <c r="M879" s="4"/>
      <c r="N879" s="4"/>
      <c r="O879" s="4"/>
      <c r="P879" s="4"/>
      <c r="Q879" s="4"/>
    </row>
    <row r="880" spans="1:17" ht="16.5" customHeight="1">
      <c r="A880" s="4"/>
      <c r="B880" s="4"/>
      <c r="C880" s="4"/>
      <c r="D880" s="4"/>
      <c r="E880" s="4"/>
      <c r="F880" s="4"/>
      <c r="G880" s="4"/>
      <c r="H880" s="4"/>
      <c r="I880" s="4"/>
      <c r="J880" s="4"/>
      <c r="K880" s="4"/>
      <c r="L880" s="4"/>
      <c r="M880" s="4"/>
      <c r="N880" s="4"/>
      <c r="O880" s="4"/>
      <c r="P880" s="4"/>
      <c r="Q880" s="4"/>
    </row>
    <row r="881" spans="1:17" ht="16.5" customHeight="1">
      <c r="A881" s="4"/>
      <c r="B881" s="4"/>
      <c r="C881" s="4"/>
      <c r="D881" s="4"/>
      <c r="E881" s="4"/>
      <c r="F881" s="4"/>
      <c r="G881" s="4"/>
      <c r="H881" s="4"/>
      <c r="I881" s="4"/>
      <c r="J881" s="4"/>
      <c r="K881" s="4"/>
      <c r="L881" s="4"/>
      <c r="M881" s="4"/>
      <c r="N881" s="4"/>
      <c r="O881" s="4"/>
      <c r="P881" s="4"/>
      <c r="Q881" s="4"/>
    </row>
    <row r="882" spans="1:17" ht="16.5" customHeight="1">
      <c r="A882" s="4"/>
      <c r="B882" s="4"/>
      <c r="C882" s="4"/>
      <c r="D882" s="4"/>
      <c r="E882" s="4"/>
      <c r="F882" s="4"/>
      <c r="G882" s="4"/>
      <c r="H882" s="4"/>
      <c r="I882" s="4"/>
      <c r="J882" s="4"/>
      <c r="K882" s="4"/>
      <c r="L882" s="4"/>
      <c r="M882" s="4"/>
      <c r="N882" s="4"/>
      <c r="O882" s="4"/>
      <c r="P882" s="4"/>
      <c r="Q882" s="4"/>
    </row>
    <row r="883" spans="1:17" ht="16.5" customHeight="1">
      <c r="A883" s="4"/>
      <c r="B883" s="4"/>
      <c r="C883" s="4"/>
      <c r="D883" s="4"/>
      <c r="E883" s="4"/>
      <c r="F883" s="4"/>
      <c r="G883" s="4"/>
      <c r="H883" s="4"/>
      <c r="I883" s="4"/>
      <c r="J883" s="4"/>
      <c r="K883" s="4"/>
      <c r="L883" s="4"/>
      <c r="M883" s="4"/>
      <c r="N883" s="4"/>
      <c r="O883" s="4"/>
      <c r="P883" s="4"/>
      <c r="Q883" s="4"/>
    </row>
    <row r="884" spans="1:17" ht="16.5" customHeight="1">
      <c r="A884" s="4"/>
      <c r="B884" s="4"/>
      <c r="C884" s="4"/>
      <c r="D884" s="4"/>
      <c r="E884" s="4"/>
      <c r="F884" s="4"/>
      <c r="G884" s="4"/>
      <c r="H884" s="4"/>
      <c r="I884" s="4"/>
      <c r="J884" s="4"/>
      <c r="K884" s="4"/>
      <c r="L884" s="4"/>
      <c r="M884" s="4"/>
      <c r="N884" s="4"/>
      <c r="O884" s="4"/>
      <c r="P884" s="4"/>
      <c r="Q884" s="4"/>
    </row>
    <row r="885" spans="1:17" ht="16.5" customHeight="1">
      <c r="A885" s="4"/>
      <c r="B885" s="4"/>
      <c r="C885" s="4"/>
      <c r="D885" s="4"/>
      <c r="E885" s="4"/>
      <c r="F885" s="4"/>
      <c r="G885" s="4"/>
      <c r="H885" s="4"/>
      <c r="I885" s="4"/>
      <c r="J885" s="4"/>
      <c r="K885" s="4"/>
      <c r="L885" s="4"/>
      <c r="M885" s="4"/>
      <c r="N885" s="4"/>
      <c r="O885" s="4"/>
      <c r="P885" s="4"/>
      <c r="Q885" s="4"/>
    </row>
    <row r="886" spans="1:17" ht="16.5" customHeight="1">
      <c r="A886" s="4"/>
      <c r="B886" s="4"/>
      <c r="C886" s="4"/>
      <c r="D886" s="4"/>
      <c r="E886" s="4"/>
      <c r="F886" s="4"/>
      <c r="G886" s="4"/>
      <c r="H886" s="4"/>
      <c r="I886" s="4"/>
      <c r="J886" s="4"/>
      <c r="K886" s="4"/>
      <c r="L886" s="4"/>
      <c r="M886" s="4"/>
      <c r="N886" s="4"/>
      <c r="O886" s="4"/>
      <c r="P886" s="4"/>
      <c r="Q886" s="4"/>
    </row>
    <row r="887" spans="1:17" ht="16.5" customHeight="1">
      <c r="A887" s="4"/>
      <c r="B887" s="4"/>
      <c r="C887" s="4"/>
      <c r="D887" s="4"/>
      <c r="E887" s="4"/>
      <c r="F887" s="4"/>
      <c r="G887" s="4"/>
      <c r="H887" s="4"/>
      <c r="I887" s="4"/>
      <c r="J887" s="4"/>
      <c r="K887" s="4"/>
      <c r="L887" s="4"/>
      <c r="M887" s="4"/>
      <c r="N887" s="4"/>
      <c r="O887" s="4"/>
      <c r="P887" s="4"/>
      <c r="Q887" s="4"/>
    </row>
    <row r="888" spans="1:17" ht="16.5" customHeight="1">
      <c r="A888" s="4"/>
      <c r="B888" s="4"/>
      <c r="C888" s="4"/>
      <c r="D888" s="4"/>
      <c r="E888" s="4"/>
      <c r="F888" s="4"/>
      <c r="G888" s="4"/>
      <c r="H888" s="4"/>
      <c r="I888" s="4"/>
      <c r="J888" s="4"/>
      <c r="K888" s="4"/>
      <c r="L888" s="4"/>
      <c r="M888" s="4"/>
      <c r="N888" s="4"/>
      <c r="O888" s="4"/>
      <c r="P888" s="4"/>
      <c r="Q888" s="4"/>
    </row>
    <row r="889" spans="1:17" ht="16.5" customHeight="1">
      <c r="A889" s="4"/>
      <c r="B889" s="4"/>
      <c r="C889" s="4"/>
      <c r="D889" s="4"/>
      <c r="E889" s="4"/>
      <c r="F889" s="4"/>
      <c r="G889" s="4"/>
      <c r="H889" s="4"/>
      <c r="I889" s="4"/>
      <c r="J889" s="4"/>
      <c r="K889" s="4"/>
      <c r="L889" s="4"/>
      <c r="M889" s="4"/>
      <c r="N889" s="4"/>
      <c r="O889" s="4"/>
      <c r="P889" s="4"/>
      <c r="Q889" s="4"/>
    </row>
    <row r="890" spans="1:17" ht="16.5" customHeight="1">
      <c r="A890" s="4"/>
      <c r="B890" s="4"/>
      <c r="C890" s="4"/>
      <c r="D890" s="4"/>
      <c r="E890" s="4"/>
      <c r="F890" s="4"/>
      <c r="G890" s="4"/>
      <c r="H890" s="4"/>
      <c r="I890" s="4"/>
      <c r="J890" s="4"/>
      <c r="K890" s="4"/>
      <c r="L890" s="4"/>
      <c r="M890" s="4"/>
      <c r="N890" s="4"/>
      <c r="O890" s="4"/>
      <c r="P890" s="4"/>
      <c r="Q890" s="4"/>
    </row>
    <row r="891" spans="1:17" ht="16.5" customHeight="1">
      <c r="A891" s="4"/>
      <c r="B891" s="4"/>
      <c r="C891" s="4"/>
      <c r="D891" s="4"/>
      <c r="E891" s="4"/>
      <c r="F891" s="4"/>
      <c r="G891" s="4"/>
      <c r="H891" s="4"/>
      <c r="I891" s="4"/>
      <c r="J891" s="4"/>
      <c r="K891" s="4"/>
      <c r="L891" s="4"/>
      <c r="M891" s="4"/>
      <c r="N891" s="4"/>
      <c r="O891" s="4"/>
      <c r="P891" s="4"/>
      <c r="Q891" s="4"/>
    </row>
    <row r="892" spans="1:17" ht="16.5" customHeight="1">
      <c r="A892" s="4"/>
      <c r="B892" s="4"/>
      <c r="C892" s="4"/>
      <c r="D892" s="4"/>
      <c r="E892" s="4"/>
      <c r="F892" s="4"/>
      <c r="G892" s="4"/>
      <c r="H892" s="4"/>
      <c r="I892" s="4"/>
      <c r="J892" s="4"/>
      <c r="K892" s="4"/>
      <c r="L892" s="4"/>
      <c r="M892" s="4"/>
      <c r="N892" s="4"/>
      <c r="O892" s="4"/>
      <c r="P892" s="4"/>
      <c r="Q892" s="4"/>
    </row>
    <row r="893" spans="1:17" ht="16.5" customHeight="1">
      <c r="A893" s="4"/>
      <c r="B893" s="4"/>
      <c r="C893" s="4"/>
      <c r="D893" s="4"/>
      <c r="E893" s="4"/>
      <c r="F893" s="4"/>
      <c r="G893" s="4"/>
      <c r="H893" s="4"/>
      <c r="I893" s="4"/>
      <c r="J893" s="4"/>
      <c r="K893" s="4"/>
      <c r="L893" s="4"/>
      <c r="M893" s="4"/>
      <c r="N893" s="4"/>
      <c r="O893" s="4"/>
      <c r="P893" s="4"/>
      <c r="Q893" s="4"/>
    </row>
    <row r="894" spans="1:17" ht="16.5" customHeight="1">
      <c r="A894" s="4"/>
      <c r="B894" s="4"/>
      <c r="C894" s="4"/>
      <c r="D894" s="4"/>
      <c r="E894" s="4"/>
      <c r="F894" s="4"/>
      <c r="G894" s="4"/>
      <c r="H894" s="4"/>
      <c r="I894" s="4"/>
      <c r="J894" s="4"/>
      <c r="K894" s="4"/>
      <c r="L894" s="4"/>
      <c r="M894" s="4"/>
      <c r="N894" s="4"/>
      <c r="O894" s="4"/>
      <c r="P894" s="4"/>
      <c r="Q894" s="4"/>
    </row>
    <row r="895" spans="1:17" ht="16.5" customHeight="1">
      <c r="A895" s="4"/>
      <c r="B895" s="4"/>
      <c r="C895" s="4"/>
      <c r="D895" s="4"/>
      <c r="E895" s="4"/>
      <c r="F895" s="4"/>
      <c r="G895" s="4"/>
      <c r="H895" s="4"/>
      <c r="I895" s="4"/>
      <c r="J895" s="4"/>
      <c r="K895" s="4"/>
      <c r="L895" s="4"/>
      <c r="M895" s="4"/>
      <c r="N895" s="4"/>
      <c r="O895" s="4"/>
      <c r="P895" s="4"/>
      <c r="Q895" s="4"/>
    </row>
    <row r="896" spans="1:17" ht="16.5" customHeight="1">
      <c r="A896" s="4"/>
      <c r="B896" s="4"/>
      <c r="C896" s="4"/>
      <c r="D896" s="4"/>
      <c r="E896" s="4"/>
      <c r="F896" s="4"/>
      <c r="G896" s="4"/>
      <c r="H896" s="4"/>
      <c r="I896" s="4"/>
      <c r="J896" s="4"/>
      <c r="K896" s="4"/>
      <c r="L896" s="4"/>
      <c r="M896" s="4"/>
      <c r="N896" s="4"/>
      <c r="O896" s="4"/>
      <c r="P896" s="4"/>
      <c r="Q896" s="4"/>
    </row>
    <row r="897" spans="1:17" ht="16.5" customHeight="1">
      <c r="A897" s="4"/>
      <c r="B897" s="4"/>
      <c r="C897" s="4"/>
      <c r="D897" s="4"/>
      <c r="E897" s="4"/>
      <c r="F897" s="4"/>
      <c r="G897" s="4"/>
      <c r="H897" s="4"/>
      <c r="I897" s="4"/>
      <c r="J897" s="4"/>
      <c r="K897" s="4"/>
      <c r="L897" s="4"/>
      <c r="M897" s="4"/>
      <c r="N897" s="4"/>
      <c r="O897" s="4"/>
      <c r="P897" s="4"/>
      <c r="Q897" s="4"/>
    </row>
    <row r="898" spans="1:17" ht="16.5" customHeight="1">
      <c r="A898" s="4"/>
      <c r="B898" s="4"/>
      <c r="C898" s="4"/>
      <c r="D898" s="4"/>
      <c r="E898" s="4"/>
      <c r="F898" s="4"/>
      <c r="G898" s="4"/>
      <c r="H898" s="4"/>
      <c r="I898" s="4"/>
      <c r="J898" s="4"/>
      <c r="K898" s="4"/>
      <c r="L898" s="4"/>
      <c r="M898" s="4"/>
      <c r="N898" s="4"/>
      <c r="O898" s="4"/>
      <c r="P898" s="4"/>
      <c r="Q898" s="4"/>
    </row>
    <row r="899" spans="1:17" ht="16.5" customHeight="1">
      <c r="A899" s="4"/>
      <c r="B899" s="4"/>
      <c r="C899" s="4"/>
      <c r="D899" s="4"/>
      <c r="E899" s="4"/>
      <c r="F899" s="4"/>
      <c r="G899" s="4"/>
      <c r="H899" s="4"/>
      <c r="I899" s="4"/>
      <c r="J899" s="4"/>
      <c r="K899" s="4"/>
      <c r="L899" s="4"/>
      <c r="M899" s="4"/>
      <c r="N899" s="4"/>
      <c r="O899" s="4"/>
      <c r="P899" s="4"/>
      <c r="Q899" s="4"/>
    </row>
    <row r="900" spans="1:17" ht="16.5" customHeight="1">
      <c r="A900" s="4"/>
      <c r="B900" s="4"/>
      <c r="C900" s="4"/>
      <c r="D900" s="4"/>
      <c r="E900" s="4"/>
      <c r="F900" s="4"/>
      <c r="G900" s="4"/>
      <c r="H900" s="4"/>
      <c r="I900" s="4"/>
      <c r="J900" s="4"/>
      <c r="K900" s="4"/>
      <c r="L900" s="4"/>
      <c r="M900" s="4"/>
      <c r="N900" s="4"/>
      <c r="O900" s="4"/>
      <c r="P900" s="4"/>
      <c r="Q900" s="4"/>
    </row>
    <row r="901" spans="1:17" ht="16.5" customHeight="1">
      <c r="A901" s="4"/>
      <c r="B901" s="4"/>
      <c r="C901" s="4"/>
      <c r="D901" s="4"/>
      <c r="E901" s="4"/>
      <c r="F901" s="4"/>
      <c r="G901" s="4"/>
      <c r="H901" s="4"/>
      <c r="I901" s="4"/>
      <c r="J901" s="4"/>
      <c r="K901" s="4"/>
      <c r="L901" s="4"/>
      <c r="M901" s="4"/>
      <c r="N901" s="4"/>
      <c r="O901" s="4"/>
      <c r="P901" s="4"/>
      <c r="Q901" s="4"/>
    </row>
    <row r="902" spans="1:17" ht="16.5" customHeight="1">
      <c r="A902" s="4"/>
      <c r="B902" s="4"/>
      <c r="C902" s="4"/>
      <c r="D902" s="4"/>
      <c r="E902" s="4"/>
      <c r="F902" s="4"/>
      <c r="G902" s="4"/>
      <c r="H902" s="4"/>
      <c r="I902" s="4"/>
      <c r="J902" s="4"/>
      <c r="K902" s="4"/>
      <c r="L902" s="4"/>
      <c r="M902" s="4"/>
      <c r="N902" s="4"/>
      <c r="O902" s="4"/>
      <c r="P902" s="4"/>
      <c r="Q902" s="4"/>
    </row>
    <row r="903" spans="1:17" ht="16.5" customHeight="1">
      <c r="A903" s="4"/>
      <c r="B903" s="4"/>
      <c r="C903" s="4"/>
      <c r="D903" s="4"/>
      <c r="E903" s="4"/>
      <c r="F903" s="4"/>
      <c r="G903" s="4"/>
      <c r="H903" s="4"/>
      <c r="I903" s="4"/>
      <c r="J903" s="4"/>
      <c r="K903" s="4"/>
      <c r="L903" s="4"/>
      <c r="M903" s="4"/>
      <c r="N903" s="4"/>
      <c r="O903" s="4"/>
      <c r="P903" s="4"/>
      <c r="Q903" s="4"/>
    </row>
    <row r="904" spans="1:17" ht="16.5" customHeight="1">
      <c r="A904" s="4"/>
      <c r="B904" s="4"/>
      <c r="C904" s="4"/>
      <c r="D904" s="4"/>
      <c r="E904" s="4"/>
      <c r="F904" s="4"/>
      <c r="G904" s="4"/>
      <c r="H904" s="4"/>
      <c r="I904" s="4"/>
      <c r="J904" s="4"/>
      <c r="K904" s="4"/>
      <c r="L904" s="4"/>
      <c r="M904" s="4"/>
      <c r="N904" s="4"/>
      <c r="O904" s="4"/>
      <c r="P904" s="4"/>
      <c r="Q904" s="4"/>
    </row>
    <row r="905" spans="1:17" ht="16.5" customHeight="1">
      <c r="A905" s="4"/>
      <c r="B905" s="4"/>
      <c r="C905" s="4"/>
      <c r="D905" s="4"/>
      <c r="E905" s="4"/>
      <c r="F905" s="4"/>
      <c r="G905" s="4"/>
      <c r="H905" s="4"/>
      <c r="I905" s="4"/>
      <c r="J905" s="4"/>
      <c r="K905" s="4"/>
      <c r="L905" s="4"/>
      <c r="M905" s="4"/>
      <c r="N905" s="4"/>
      <c r="O905" s="4"/>
      <c r="P905" s="4"/>
      <c r="Q905" s="4"/>
    </row>
    <row r="906" spans="1:17" ht="16.5" customHeight="1">
      <c r="A906" s="4"/>
      <c r="B906" s="4"/>
      <c r="C906" s="4"/>
      <c r="D906" s="4"/>
      <c r="E906" s="4"/>
      <c r="F906" s="4"/>
      <c r="G906" s="4"/>
      <c r="H906" s="4"/>
      <c r="I906" s="4"/>
      <c r="J906" s="4"/>
      <c r="K906" s="4"/>
      <c r="L906" s="4"/>
      <c r="M906" s="4"/>
      <c r="N906" s="4"/>
      <c r="O906" s="4"/>
      <c r="P906" s="4"/>
      <c r="Q906" s="4"/>
    </row>
    <row r="907" spans="1:17" ht="16.5" customHeight="1">
      <c r="A907" s="4"/>
      <c r="B907" s="4"/>
      <c r="C907" s="4"/>
      <c r="D907" s="4"/>
      <c r="E907" s="4"/>
      <c r="F907" s="4"/>
      <c r="G907" s="4"/>
      <c r="H907" s="4"/>
      <c r="I907" s="4"/>
      <c r="J907" s="4"/>
      <c r="K907" s="4"/>
      <c r="L907" s="4"/>
      <c r="M907" s="4"/>
      <c r="N907" s="4"/>
      <c r="O907" s="4"/>
      <c r="P907" s="4"/>
      <c r="Q907" s="4"/>
    </row>
    <row r="908" spans="1:17" ht="16.5" customHeight="1">
      <c r="A908" s="4"/>
      <c r="B908" s="4"/>
      <c r="C908" s="4"/>
      <c r="D908" s="4"/>
      <c r="E908" s="4"/>
      <c r="F908" s="4"/>
      <c r="G908" s="4"/>
      <c r="H908" s="4"/>
      <c r="I908" s="4"/>
      <c r="J908" s="4"/>
      <c r="K908" s="4"/>
      <c r="L908" s="4"/>
      <c r="M908" s="4"/>
      <c r="N908" s="4"/>
      <c r="O908" s="4"/>
      <c r="P908" s="4"/>
      <c r="Q908" s="4"/>
    </row>
    <row r="909" spans="1:17" ht="16.5" customHeight="1">
      <c r="A909" s="4"/>
      <c r="B909" s="4"/>
      <c r="C909" s="4"/>
      <c r="D909" s="4"/>
      <c r="E909" s="4"/>
      <c r="F909" s="4"/>
      <c r="G909" s="4"/>
      <c r="H909" s="4"/>
      <c r="I909" s="4"/>
      <c r="J909" s="4"/>
      <c r="K909" s="4"/>
      <c r="L909" s="4"/>
      <c r="M909" s="4"/>
      <c r="N909" s="4"/>
      <c r="O909" s="4"/>
      <c r="P909" s="4"/>
      <c r="Q909" s="4"/>
    </row>
    <row r="910" spans="1:17" ht="16.5" customHeight="1">
      <c r="A910" s="4"/>
      <c r="B910" s="4"/>
      <c r="C910" s="4"/>
      <c r="D910" s="4"/>
      <c r="E910" s="4"/>
      <c r="F910" s="4"/>
      <c r="G910" s="4"/>
      <c r="H910" s="4"/>
      <c r="I910" s="4"/>
      <c r="J910" s="4"/>
      <c r="K910" s="4"/>
      <c r="L910" s="4"/>
      <c r="M910" s="4"/>
      <c r="N910" s="4"/>
      <c r="O910" s="4"/>
      <c r="P910" s="4"/>
      <c r="Q910" s="4"/>
    </row>
    <row r="911" spans="1:17" ht="16.5" customHeight="1">
      <c r="A911" s="4"/>
      <c r="B911" s="4"/>
      <c r="C911" s="4"/>
      <c r="D911" s="4"/>
      <c r="E911" s="4"/>
      <c r="F911" s="4"/>
      <c r="G911" s="4"/>
      <c r="H911" s="4"/>
      <c r="I911" s="4"/>
      <c r="J911" s="4"/>
      <c r="K911" s="4"/>
      <c r="L911" s="4"/>
      <c r="M911" s="4"/>
      <c r="N911" s="4"/>
      <c r="O911" s="4"/>
      <c r="P911" s="4"/>
      <c r="Q911" s="4"/>
    </row>
    <row r="912" spans="1:17" ht="16.5" customHeight="1">
      <c r="A912" s="4"/>
      <c r="B912" s="4"/>
      <c r="C912" s="4"/>
      <c r="D912" s="4"/>
      <c r="E912" s="4"/>
      <c r="F912" s="4"/>
      <c r="G912" s="4"/>
      <c r="H912" s="4"/>
      <c r="I912" s="4"/>
      <c r="J912" s="4"/>
      <c r="K912" s="4"/>
      <c r="L912" s="4"/>
      <c r="M912" s="4"/>
      <c r="N912" s="4"/>
      <c r="O912" s="4"/>
      <c r="P912" s="4"/>
      <c r="Q912" s="4"/>
    </row>
    <row r="913" spans="1:17" ht="16.5" customHeight="1">
      <c r="A913" s="4"/>
      <c r="B913" s="4"/>
      <c r="C913" s="4"/>
      <c r="D913" s="4"/>
      <c r="E913" s="4"/>
      <c r="F913" s="4"/>
      <c r="G913" s="4"/>
      <c r="H913" s="4"/>
      <c r="I913" s="4"/>
      <c r="J913" s="4"/>
      <c r="K913" s="4"/>
      <c r="L913" s="4"/>
      <c r="M913" s="4"/>
      <c r="N913" s="4"/>
      <c r="O913" s="4"/>
      <c r="P913" s="4"/>
      <c r="Q913" s="4"/>
    </row>
    <row r="914" spans="1:17" ht="16.5" customHeight="1">
      <c r="A914" s="4"/>
      <c r="B914" s="4"/>
      <c r="C914" s="4"/>
      <c r="D914" s="4"/>
      <c r="E914" s="4"/>
      <c r="F914" s="4"/>
      <c r="G914" s="4"/>
      <c r="H914" s="4"/>
      <c r="I914" s="4"/>
      <c r="J914" s="4"/>
      <c r="K914" s="4"/>
      <c r="L914" s="4"/>
      <c r="M914" s="4"/>
      <c r="N914" s="4"/>
      <c r="O914" s="4"/>
      <c r="P914" s="4"/>
      <c r="Q914" s="4"/>
    </row>
    <row r="915" spans="1:17" ht="16.5" customHeight="1">
      <c r="A915" s="4"/>
      <c r="B915" s="4"/>
      <c r="C915" s="4"/>
      <c r="D915" s="4"/>
      <c r="E915" s="4"/>
      <c r="F915" s="4"/>
      <c r="G915" s="4"/>
      <c r="H915" s="4"/>
      <c r="I915" s="4"/>
      <c r="J915" s="4"/>
      <c r="K915" s="4"/>
      <c r="L915" s="4"/>
      <c r="M915" s="4"/>
      <c r="N915" s="4"/>
      <c r="O915" s="4"/>
      <c r="P915" s="4"/>
      <c r="Q915" s="4"/>
    </row>
    <row r="916" spans="1:17" ht="16.5" customHeight="1">
      <c r="A916" s="4"/>
      <c r="B916" s="4"/>
      <c r="C916" s="4"/>
      <c r="D916" s="4"/>
      <c r="E916" s="4"/>
      <c r="F916" s="4"/>
      <c r="G916" s="4"/>
      <c r="H916" s="4"/>
      <c r="I916" s="4"/>
      <c r="J916" s="4"/>
      <c r="K916" s="4"/>
      <c r="L916" s="4"/>
      <c r="M916" s="4"/>
      <c r="N916" s="4"/>
      <c r="O916" s="4"/>
      <c r="P916" s="4"/>
      <c r="Q916" s="4"/>
    </row>
    <row r="917" spans="1:17" ht="16.5" customHeight="1">
      <c r="A917" s="4"/>
      <c r="B917" s="4"/>
      <c r="C917" s="4"/>
      <c r="D917" s="4"/>
      <c r="E917" s="4"/>
      <c r="F917" s="4"/>
      <c r="G917" s="4"/>
      <c r="H917" s="4"/>
      <c r="I917" s="4"/>
      <c r="J917" s="4"/>
      <c r="K917" s="4"/>
      <c r="L917" s="4"/>
      <c r="M917" s="4"/>
      <c r="N917" s="4"/>
      <c r="O917" s="4"/>
      <c r="P917" s="4"/>
      <c r="Q917" s="4"/>
    </row>
    <row r="918" spans="1:17" ht="16.5" customHeight="1">
      <c r="A918" s="4"/>
      <c r="B918" s="4"/>
      <c r="C918" s="4"/>
      <c r="D918" s="4"/>
      <c r="E918" s="4"/>
      <c r="F918" s="4"/>
      <c r="G918" s="4"/>
      <c r="H918" s="4"/>
      <c r="I918" s="4"/>
      <c r="J918" s="4"/>
      <c r="K918" s="4"/>
      <c r="L918" s="4"/>
      <c r="M918" s="4"/>
      <c r="N918" s="4"/>
      <c r="O918" s="4"/>
      <c r="P918" s="4"/>
      <c r="Q918" s="4"/>
    </row>
    <row r="919" spans="1:17" ht="16.5" customHeight="1">
      <c r="A919" s="4"/>
      <c r="B919" s="4"/>
      <c r="C919" s="4"/>
      <c r="D919" s="4"/>
      <c r="E919" s="4"/>
      <c r="F919" s="4"/>
      <c r="G919" s="4"/>
      <c r="H919" s="4"/>
      <c r="I919" s="4"/>
      <c r="J919" s="4"/>
      <c r="K919" s="4"/>
      <c r="L919" s="4"/>
      <c r="M919" s="4"/>
      <c r="N919" s="4"/>
      <c r="O919" s="4"/>
      <c r="P919" s="4"/>
      <c r="Q919" s="4"/>
    </row>
    <row r="920" spans="1:17" ht="16.5" customHeight="1">
      <c r="A920" s="4"/>
      <c r="B920" s="4"/>
      <c r="C920" s="4"/>
      <c r="D920" s="4"/>
      <c r="E920" s="4"/>
      <c r="F920" s="4"/>
      <c r="G920" s="4"/>
      <c r="H920" s="4"/>
      <c r="I920" s="4"/>
      <c r="J920" s="4"/>
      <c r="K920" s="4"/>
      <c r="L920" s="4"/>
      <c r="M920" s="4"/>
      <c r="N920" s="4"/>
      <c r="O920" s="4"/>
      <c r="P920" s="4"/>
      <c r="Q920" s="4"/>
    </row>
    <row r="921" spans="1:17" ht="16.5" customHeight="1">
      <c r="A921" s="4"/>
      <c r="B921" s="4"/>
      <c r="C921" s="4"/>
      <c r="D921" s="4"/>
      <c r="E921" s="4"/>
      <c r="F921" s="4"/>
      <c r="G921" s="4"/>
      <c r="H921" s="4"/>
      <c r="I921" s="4"/>
      <c r="J921" s="4"/>
      <c r="K921" s="4"/>
      <c r="L921" s="4"/>
      <c r="M921" s="4"/>
      <c r="N921" s="4"/>
      <c r="O921" s="4"/>
      <c r="P921" s="4"/>
      <c r="Q921" s="4"/>
    </row>
    <row r="922" spans="1:17" ht="16.5" customHeight="1">
      <c r="A922" s="4"/>
      <c r="B922" s="4"/>
      <c r="C922" s="4"/>
      <c r="D922" s="4"/>
      <c r="E922" s="4"/>
      <c r="F922" s="4"/>
      <c r="G922" s="4"/>
      <c r="H922" s="4"/>
      <c r="I922" s="4"/>
      <c r="J922" s="4"/>
      <c r="K922" s="4"/>
      <c r="L922" s="4"/>
      <c r="M922" s="4"/>
      <c r="N922" s="4"/>
      <c r="O922" s="4"/>
      <c r="P922" s="4"/>
      <c r="Q922" s="4"/>
    </row>
    <row r="923" spans="1:17" ht="16.5" customHeight="1">
      <c r="A923" s="4"/>
      <c r="B923" s="4"/>
      <c r="C923" s="4"/>
      <c r="D923" s="4"/>
      <c r="E923" s="4"/>
      <c r="F923" s="4"/>
      <c r="G923" s="4"/>
      <c r="H923" s="4"/>
      <c r="I923" s="4"/>
      <c r="J923" s="4"/>
      <c r="K923" s="4"/>
      <c r="L923" s="4"/>
      <c r="M923" s="4"/>
      <c r="N923" s="4"/>
      <c r="O923" s="4"/>
      <c r="P923" s="4"/>
      <c r="Q923" s="4"/>
    </row>
    <row r="924" spans="1:17" ht="16.5" customHeight="1">
      <c r="A924" s="4"/>
      <c r="B924" s="4"/>
      <c r="C924" s="4"/>
      <c r="D924" s="4"/>
      <c r="E924" s="4"/>
      <c r="F924" s="4"/>
      <c r="G924" s="4"/>
      <c r="H924" s="4"/>
      <c r="I924" s="4"/>
      <c r="J924" s="4"/>
      <c r="K924" s="4"/>
      <c r="L924" s="4"/>
      <c r="M924" s="4"/>
      <c r="N924" s="4"/>
      <c r="O924" s="4"/>
      <c r="P924" s="4"/>
      <c r="Q924" s="4"/>
    </row>
    <row r="925" spans="1:17" ht="16.5" customHeight="1">
      <c r="A925" s="4"/>
      <c r="B925" s="4"/>
      <c r="C925" s="4"/>
      <c r="D925" s="4"/>
      <c r="E925" s="4"/>
      <c r="F925" s="4"/>
      <c r="G925" s="4"/>
      <c r="H925" s="4"/>
      <c r="I925" s="4"/>
      <c r="J925" s="4"/>
      <c r="K925" s="4"/>
      <c r="L925" s="4"/>
      <c r="M925" s="4"/>
      <c r="N925" s="4"/>
      <c r="O925" s="4"/>
      <c r="P925" s="4"/>
      <c r="Q925" s="4"/>
    </row>
    <row r="926" spans="1:17" ht="16.5" customHeight="1">
      <c r="A926" s="4"/>
      <c r="B926" s="4"/>
      <c r="C926" s="4"/>
      <c r="D926" s="4"/>
      <c r="E926" s="4"/>
      <c r="F926" s="4"/>
      <c r="G926" s="4"/>
      <c r="H926" s="4"/>
      <c r="I926" s="4"/>
      <c r="J926" s="4"/>
      <c r="K926" s="4"/>
      <c r="L926" s="4"/>
      <c r="M926" s="4"/>
      <c r="N926" s="4"/>
      <c r="O926" s="4"/>
      <c r="P926" s="4"/>
      <c r="Q926" s="4"/>
    </row>
    <row r="927" spans="1:17" ht="16.5" customHeight="1">
      <c r="A927" s="4"/>
      <c r="B927" s="4"/>
      <c r="C927" s="4"/>
      <c r="D927" s="4"/>
      <c r="E927" s="4"/>
      <c r="F927" s="4"/>
      <c r="G927" s="4"/>
      <c r="H927" s="4"/>
      <c r="I927" s="4"/>
      <c r="J927" s="4"/>
      <c r="K927" s="4"/>
      <c r="L927" s="4"/>
      <c r="M927" s="4"/>
      <c r="N927" s="4"/>
      <c r="O927" s="4"/>
      <c r="P927" s="4"/>
      <c r="Q927" s="4"/>
    </row>
    <row r="928" spans="1:17" ht="16.5" customHeight="1">
      <c r="A928" s="4"/>
      <c r="B928" s="4"/>
      <c r="C928" s="4"/>
      <c r="D928" s="4"/>
      <c r="E928" s="4"/>
      <c r="F928" s="4"/>
      <c r="G928" s="4"/>
      <c r="H928" s="4"/>
      <c r="I928" s="4"/>
      <c r="J928" s="4"/>
      <c r="K928" s="4"/>
      <c r="L928" s="4"/>
      <c r="M928" s="4"/>
      <c r="N928" s="4"/>
      <c r="O928" s="4"/>
      <c r="P928" s="4"/>
      <c r="Q928" s="4"/>
    </row>
    <row r="929" spans="1:17" ht="16.5" customHeight="1">
      <c r="A929" s="4"/>
      <c r="B929" s="4"/>
      <c r="C929" s="4"/>
      <c r="D929" s="4"/>
      <c r="E929" s="4"/>
      <c r="F929" s="4"/>
      <c r="G929" s="4"/>
      <c r="H929" s="4"/>
      <c r="I929" s="4"/>
      <c r="J929" s="4"/>
      <c r="K929" s="4"/>
      <c r="L929" s="4"/>
      <c r="M929" s="4"/>
      <c r="N929" s="4"/>
      <c r="O929" s="4"/>
      <c r="P929" s="4"/>
      <c r="Q929" s="4"/>
    </row>
    <row r="930" spans="1:17" ht="16.5" customHeight="1">
      <c r="A930" s="4"/>
      <c r="B930" s="4"/>
      <c r="C930" s="4"/>
      <c r="D930" s="4"/>
      <c r="E930" s="4"/>
      <c r="F930" s="4"/>
      <c r="G930" s="4"/>
      <c r="H930" s="4"/>
      <c r="I930" s="4"/>
      <c r="J930" s="4"/>
      <c r="K930" s="4"/>
      <c r="L930" s="4"/>
      <c r="M930" s="4"/>
      <c r="N930" s="4"/>
      <c r="O930" s="4"/>
      <c r="P930" s="4"/>
      <c r="Q930" s="4"/>
    </row>
    <row r="931" spans="1:17" ht="16.5" customHeight="1">
      <c r="A931" s="4"/>
      <c r="B931" s="4"/>
      <c r="C931" s="4"/>
      <c r="D931" s="4"/>
      <c r="E931" s="4"/>
      <c r="F931" s="4"/>
      <c r="G931" s="4"/>
      <c r="H931" s="4"/>
      <c r="I931" s="4"/>
      <c r="J931" s="4"/>
      <c r="K931" s="4"/>
      <c r="L931" s="4"/>
      <c r="M931" s="4"/>
      <c r="N931" s="4"/>
      <c r="O931" s="4"/>
      <c r="P931" s="4"/>
      <c r="Q931" s="4"/>
    </row>
    <row r="932" spans="1:17" ht="16.5" customHeight="1">
      <c r="A932" s="4"/>
      <c r="B932" s="4"/>
      <c r="C932" s="4"/>
      <c r="D932" s="4"/>
      <c r="E932" s="4"/>
      <c r="F932" s="4"/>
      <c r="G932" s="4"/>
      <c r="H932" s="4"/>
      <c r="I932" s="4"/>
      <c r="J932" s="4"/>
      <c r="K932" s="4"/>
      <c r="L932" s="4"/>
      <c r="M932" s="4"/>
      <c r="N932" s="4"/>
      <c r="O932" s="4"/>
      <c r="P932" s="4"/>
      <c r="Q932" s="4"/>
    </row>
    <row r="933" spans="1:17" ht="16.5" customHeight="1">
      <c r="A933" s="4"/>
      <c r="B933" s="4"/>
      <c r="C933" s="4"/>
      <c r="D933" s="4"/>
      <c r="E933" s="4"/>
      <c r="F933" s="4"/>
      <c r="G933" s="4"/>
      <c r="H933" s="4"/>
      <c r="I933" s="4"/>
      <c r="J933" s="4"/>
      <c r="K933" s="4"/>
      <c r="L933" s="4"/>
      <c r="M933" s="4"/>
      <c r="N933" s="4"/>
      <c r="O933" s="4"/>
      <c r="P933" s="4"/>
      <c r="Q933" s="4"/>
    </row>
    <row r="934" spans="1:17" ht="16.5" customHeight="1">
      <c r="A934" s="4"/>
      <c r="B934" s="4"/>
      <c r="C934" s="4"/>
      <c r="D934" s="4"/>
      <c r="E934" s="4"/>
      <c r="F934" s="4"/>
      <c r="G934" s="4"/>
      <c r="H934" s="4"/>
      <c r="I934" s="4"/>
      <c r="J934" s="4"/>
      <c r="K934" s="4"/>
      <c r="L934" s="4"/>
      <c r="M934" s="4"/>
      <c r="N934" s="4"/>
      <c r="O934" s="4"/>
      <c r="P934" s="4"/>
      <c r="Q934" s="4"/>
    </row>
    <row r="935" spans="1:17" ht="16.5" customHeight="1">
      <c r="A935" s="4"/>
      <c r="B935" s="4"/>
      <c r="C935" s="4"/>
      <c r="D935" s="4"/>
      <c r="E935" s="4"/>
      <c r="F935" s="4"/>
      <c r="G935" s="4"/>
      <c r="H935" s="4"/>
      <c r="I935" s="4"/>
      <c r="J935" s="4"/>
      <c r="K935" s="4"/>
      <c r="L935" s="4"/>
      <c r="M935" s="4"/>
      <c r="N935" s="4"/>
      <c r="O935" s="4"/>
      <c r="P935" s="4"/>
      <c r="Q935" s="4"/>
    </row>
    <row r="936" spans="1:17" ht="16.5" customHeight="1">
      <c r="A936" s="4"/>
      <c r="B936" s="4"/>
      <c r="C936" s="4"/>
      <c r="D936" s="4"/>
      <c r="E936" s="4"/>
      <c r="F936" s="4"/>
      <c r="G936" s="4"/>
      <c r="H936" s="4"/>
      <c r="I936" s="4"/>
      <c r="J936" s="4"/>
      <c r="K936" s="4"/>
      <c r="L936" s="4"/>
      <c r="M936" s="4"/>
      <c r="N936" s="4"/>
      <c r="O936" s="4"/>
      <c r="P936" s="4"/>
      <c r="Q936" s="4"/>
    </row>
    <row r="937" spans="1:17" ht="16.5" customHeight="1">
      <c r="A937" s="4"/>
      <c r="B937" s="4"/>
      <c r="C937" s="4"/>
      <c r="D937" s="4"/>
      <c r="E937" s="4"/>
      <c r="F937" s="4"/>
      <c r="G937" s="4"/>
      <c r="H937" s="4"/>
      <c r="I937" s="4"/>
      <c r="J937" s="4"/>
      <c r="K937" s="4"/>
      <c r="L937" s="4"/>
      <c r="M937" s="4"/>
      <c r="N937" s="4"/>
      <c r="O937" s="4"/>
      <c r="P937" s="4"/>
      <c r="Q937" s="4"/>
    </row>
    <row r="938" spans="1:17" ht="16.5" customHeight="1">
      <c r="A938" s="4"/>
      <c r="B938" s="4"/>
      <c r="C938" s="4"/>
      <c r="D938" s="4"/>
      <c r="E938" s="4"/>
      <c r="F938" s="4"/>
      <c r="G938" s="4"/>
      <c r="H938" s="4"/>
      <c r="I938" s="4"/>
      <c r="J938" s="4"/>
      <c r="K938" s="4"/>
      <c r="L938" s="4"/>
      <c r="M938" s="4"/>
      <c r="N938" s="4"/>
      <c r="O938" s="4"/>
      <c r="P938" s="4"/>
      <c r="Q938" s="4"/>
    </row>
    <row r="939" spans="1:17" ht="16.5" customHeight="1">
      <c r="A939" s="4"/>
      <c r="B939" s="4"/>
      <c r="C939" s="4"/>
      <c r="D939" s="4"/>
      <c r="E939" s="4"/>
      <c r="F939" s="4"/>
      <c r="G939" s="4"/>
      <c r="H939" s="4"/>
      <c r="I939" s="4"/>
      <c r="J939" s="4"/>
      <c r="K939" s="4"/>
      <c r="L939" s="4"/>
      <c r="M939" s="4"/>
      <c r="N939" s="4"/>
      <c r="O939" s="4"/>
      <c r="P939" s="4"/>
      <c r="Q939" s="4"/>
    </row>
    <row r="940" spans="1:17" ht="16.5" customHeight="1">
      <c r="A940" s="4"/>
      <c r="B940" s="4"/>
      <c r="C940" s="4"/>
      <c r="D940" s="4"/>
      <c r="E940" s="4"/>
      <c r="F940" s="4"/>
      <c r="G940" s="4"/>
      <c r="H940" s="4"/>
      <c r="I940" s="4"/>
      <c r="J940" s="4"/>
      <c r="K940" s="4"/>
      <c r="L940" s="4"/>
      <c r="M940" s="4"/>
      <c r="N940" s="4"/>
      <c r="O940" s="4"/>
      <c r="P940" s="4"/>
      <c r="Q940" s="4"/>
    </row>
    <row r="941" spans="1:17" ht="16.5" customHeight="1">
      <c r="A941" s="4"/>
      <c r="B941" s="4"/>
      <c r="C941" s="4"/>
      <c r="D941" s="4"/>
      <c r="E941" s="4"/>
      <c r="F941" s="4"/>
      <c r="G941" s="4"/>
      <c r="H941" s="4"/>
      <c r="I941" s="4"/>
      <c r="J941" s="4"/>
      <c r="K941" s="4"/>
      <c r="L941" s="4"/>
      <c r="M941" s="4"/>
      <c r="N941" s="4"/>
      <c r="O941" s="4"/>
      <c r="P941" s="4"/>
      <c r="Q941" s="4"/>
    </row>
    <row r="942" spans="1:17" ht="16.5" customHeight="1">
      <c r="A942" s="4"/>
      <c r="B942" s="4"/>
      <c r="C942" s="4"/>
      <c r="D942" s="4"/>
      <c r="E942" s="4"/>
      <c r="F942" s="4"/>
      <c r="G942" s="4"/>
      <c r="H942" s="4"/>
      <c r="I942" s="4"/>
      <c r="J942" s="4"/>
      <c r="K942" s="4"/>
      <c r="L942" s="4"/>
      <c r="M942" s="4"/>
      <c r="N942" s="4"/>
      <c r="O942" s="4"/>
      <c r="P942" s="4"/>
      <c r="Q942" s="4"/>
    </row>
    <row r="943" spans="1:17" ht="16.5" customHeight="1">
      <c r="A943" s="4"/>
      <c r="B943" s="4"/>
      <c r="C943" s="4"/>
      <c r="D943" s="4"/>
      <c r="E943" s="4"/>
      <c r="F943" s="4"/>
      <c r="G943" s="4"/>
      <c r="H943" s="4"/>
      <c r="I943" s="4"/>
      <c r="J943" s="4"/>
      <c r="K943" s="4"/>
      <c r="L943" s="4"/>
      <c r="M943" s="4"/>
      <c r="N943" s="4"/>
      <c r="O943" s="4"/>
      <c r="P943" s="4"/>
      <c r="Q943" s="4"/>
    </row>
    <row r="944" spans="1:17" ht="16.5" customHeight="1">
      <c r="A944" s="4"/>
      <c r="B944" s="4"/>
      <c r="C944" s="4"/>
      <c r="D944" s="4"/>
      <c r="E944" s="4"/>
      <c r="F944" s="4"/>
      <c r="G944" s="4"/>
      <c r="H944" s="4"/>
      <c r="I944" s="4"/>
      <c r="J944" s="4"/>
      <c r="K944" s="4"/>
      <c r="L944" s="4"/>
      <c r="M944" s="4"/>
      <c r="N944" s="4"/>
      <c r="O944" s="4"/>
      <c r="P944" s="4"/>
      <c r="Q944" s="4"/>
    </row>
    <row r="945" spans="1:17" ht="16.5" customHeight="1">
      <c r="A945" s="4"/>
      <c r="B945" s="4"/>
      <c r="C945" s="4"/>
      <c r="D945" s="4"/>
      <c r="E945" s="4"/>
      <c r="F945" s="4"/>
      <c r="G945" s="4"/>
      <c r="H945" s="4"/>
      <c r="I945" s="4"/>
      <c r="J945" s="4"/>
      <c r="K945" s="4"/>
      <c r="L945" s="4"/>
      <c r="M945" s="4"/>
      <c r="N945" s="4"/>
      <c r="O945" s="4"/>
      <c r="P945" s="4"/>
      <c r="Q945" s="4"/>
    </row>
    <row r="946" spans="1:17" ht="16.5" customHeight="1">
      <c r="A946" s="4"/>
      <c r="B946" s="4"/>
      <c r="C946" s="4"/>
      <c r="D946" s="4"/>
      <c r="E946" s="4"/>
      <c r="F946" s="4"/>
      <c r="G946" s="4"/>
      <c r="H946" s="4"/>
      <c r="I946" s="4"/>
      <c r="J946" s="4"/>
      <c r="K946" s="4"/>
      <c r="L946" s="4"/>
      <c r="M946" s="4"/>
      <c r="N946" s="4"/>
      <c r="O946" s="4"/>
      <c r="P946" s="4"/>
      <c r="Q946" s="4"/>
    </row>
    <row r="947" spans="1:17" ht="16.5" customHeight="1">
      <c r="A947" s="4"/>
      <c r="B947" s="4"/>
      <c r="C947" s="4"/>
      <c r="D947" s="4"/>
      <c r="E947" s="4"/>
      <c r="F947" s="4"/>
      <c r="G947" s="4"/>
      <c r="H947" s="4"/>
      <c r="I947" s="4"/>
      <c r="J947" s="4"/>
      <c r="K947" s="4"/>
      <c r="L947" s="4"/>
      <c r="M947" s="4"/>
      <c r="N947" s="4"/>
      <c r="O947" s="4"/>
      <c r="P947" s="4"/>
      <c r="Q947" s="4"/>
    </row>
    <row r="948" spans="1:17" ht="16.5" customHeight="1">
      <c r="A948" s="4"/>
      <c r="B948" s="4"/>
      <c r="C948" s="4"/>
      <c r="D948" s="4"/>
      <c r="E948" s="4"/>
      <c r="F948" s="4"/>
      <c r="G948" s="4"/>
      <c r="H948" s="4"/>
      <c r="I948" s="4"/>
      <c r="J948" s="4"/>
      <c r="K948" s="4"/>
      <c r="L948" s="4"/>
      <c r="M948" s="4"/>
      <c r="N948" s="4"/>
      <c r="O948" s="4"/>
      <c r="P948" s="4"/>
      <c r="Q948" s="4"/>
    </row>
    <row r="949" spans="1:17" ht="16.5" customHeight="1">
      <c r="A949" s="4"/>
      <c r="B949" s="4"/>
      <c r="C949" s="4"/>
      <c r="D949" s="4"/>
      <c r="E949" s="4"/>
      <c r="F949" s="4"/>
      <c r="G949" s="4"/>
      <c r="H949" s="4"/>
      <c r="I949" s="4"/>
      <c r="J949" s="4"/>
      <c r="K949" s="4"/>
      <c r="L949" s="4"/>
      <c r="M949" s="4"/>
      <c r="N949" s="4"/>
      <c r="O949" s="4"/>
      <c r="P949" s="4"/>
      <c r="Q949" s="4"/>
    </row>
    <row r="950" spans="1:17" ht="16.5" customHeight="1">
      <c r="A950" s="4"/>
      <c r="B950" s="4"/>
      <c r="C950" s="4"/>
      <c r="D950" s="4"/>
      <c r="E950" s="4"/>
      <c r="F950" s="4"/>
      <c r="G950" s="4"/>
      <c r="H950" s="4"/>
      <c r="I950" s="4"/>
      <c r="J950" s="4"/>
      <c r="K950" s="4"/>
      <c r="L950" s="4"/>
      <c r="M950" s="4"/>
      <c r="N950" s="4"/>
      <c r="O950" s="4"/>
      <c r="P950" s="4"/>
      <c r="Q950" s="4"/>
    </row>
    <row r="951" spans="1:17" ht="16.5" customHeight="1">
      <c r="A951" s="4"/>
      <c r="B951" s="4"/>
      <c r="C951" s="4"/>
      <c r="D951" s="4"/>
      <c r="E951" s="4"/>
      <c r="F951" s="4"/>
      <c r="G951" s="4"/>
      <c r="H951" s="4"/>
      <c r="I951" s="4"/>
      <c r="J951" s="4"/>
      <c r="K951" s="4"/>
      <c r="L951" s="4"/>
      <c r="M951" s="4"/>
      <c r="N951" s="4"/>
      <c r="O951" s="4"/>
      <c r="P951" s="4"/>
      <c r="Q951" s="4"/>
    </row>
    <row r="952" spans="1:17" ht="16.5" customHeight="1">
      <c r="A952" s="4"/>
      <c r="B952" s="4"/>
      <c r="C952" s="4"/>
      <c r="D952" s="4"/>
      <c r="E952" s="4"/>
      <c r="F952" s="4"/>
      <c r="G952" s="4"/>
      <c r="H952" s="4"/>
      <c r="I952" s="4"/>
      <c r="J952" s="4"/>
      <c r="K952" s="4"/>
      <c r="L952" s="4"/>
      <c r="M952" s="4"/>
      <c r="N952" s="4"/>
      <c r="O952" s="4"/>
      <c r="P952" s="4"/>
      <c r="Q952" s="4"/>
    </row>
    <row r="953" spans="1:17" ht="16.5" customHeight="1">
      <c r="A953" s="4"/>
      <c r="B953" s="4"/>
      <c r="C953" s="4"/>
      <c r="D953" s="4"/>
      <c r="E953" s="4"/>
      <c r="F953" s="4"/>
      <c r="G953" s="4"/>
      <c r="H953" s="4"/>
      <c r="I953" s="4"/>
      <c r="J953" s="4"/>
      <c r="K953" s="4"/>
      <c r="L953" s="4"/>
      <c r="M953" s="4"/>
      <c r="N953" s="4"/>
      <c r="O953" s="4"/>
      <c r="P953" s="4"/>
      <c r="Q953" s="4"/>
    </row>
    <row r="954" spans="1:17" ht="16.5" customHeight="1">
      <c r="A954" s="4"/>
      <c r="B954" s="4"/>
      <c r="C954" s="4"/>
      <c r="D954" s="4"/>
      <c r="E954" s="4"/>
      <c r="F954" s="4"/>
      <c r="G954" s="4"/>
      <c r="H954" s="4"/>
      <c r="I954" s="4"/>
      <c r="J954" s="4"/>
      <c r="K954" s="4"/>
      <c r="L954" s="4"/>
      <c r="M954" s="4"/>
      <c r="N954" s="4"/>
      <c r="O954" s="4"/>
      <c r="P954" s="4"/>
      <c r="Q954" s="4"/>
    </row>
    <row r="955" spans="1:17" ht="16.5" customHeight="1">
      <c r="A955" s="4"/>
      <c r="B955" s="4"/>
      <c r="C955" s="4"/>
      <c r="D955" s="4"/>
      <c r="E955" s="4"/>
      <c r="F955" s="4"/>
      <c r="G955" s="4"/>
      <c r="H955" s="4"/>
      <c r="I955" s="4"/>
      <c r="J955" s="4"/>
      <c r="K955" s="4"/>
      <c r="L955" s="4"/>
      <c r="M955" s="4"/>
      <c r="N955" s="4"/>
      <c r="O955" s="4"/>
      <c r="P955" s="4"/>
      <c r="Q955" s="4"/>
    </row>
    <row r="956" spans="1:17" ht="16.5" customHeight="1">
      <c r="A956" s="4"/>
      <c r="B956" s="4"/>
      <c r="C956" s="4"/>
      <c r="D956" s="4"/>
      <c r="E956" s="4"/>
      <c r="F956" s="4"/>
      <c r="G956" s="4"/>
      <c r="H956" s="4"/>
      <c r="I956" s="4"/>
      <c r="J956" s="4"/>
      <c r="K956" s="4"/>
      <c r="L956" s="4"/>
      <c r="M956" s="4"/>
      <c r="N956" s="4"/>
      <c r="O956" s="4"/>
      <c r="P956" s="4"/>
      <c r="Q956" s="4"/>
    </row>
    <row r="957" spans="1:17" ht="16.5" customHeight="1">
      <c r="A957" s="4"/>
      <c r="B957" s="4"/>
      <c r="C957" s="4"/>
      <c r="D957" s="4"/>
      <c r="E957" s="4"/>
      <c r="F957" s="4"/>
      <c r="G957" s="4"/>
      <c r="H957" s="4"/>
      <c r="I957" s="4"/>
      <c r="J957" s="4"/>
      <c r="K957" s="4"/>
      <c r="L957" s="4"/>
      <c r="M957" s="4"/>
      <c r="N957" s="4"/>
      <c r="O957" s="4"/>
      <c r="P957" s="4"/>
      <c r="Q957" s="4"/>
    </row>
    <row r="958" spans="1:17" ht="16.5" customHeight="1">
      <c r="A958" s="4"/>
      <c r="B958" s="4"/>
      <c r="C958" s="4"/>
      <c r="D958" s="4"/>
      <c r="E958" s="4"/>
      <c r="F958" s="4"/>
      <c r="G958" s="4"/>
      <c r="H958" s="4"/>
      <c r="I958" s="4"/>
      <c r="J958" s="4"/>
      <c r="K958" s="4"/>
      <c r="L958" s="4"/>
      <c r="M958" s="4"/>
      <c r="N958" s="4"/>
      <c r="O958" s="4"/>
      <c r="P958" s="4"/>
      <c r="Q958" s="4"/>
    </row>
    <row r="959" spans="1:17" ht="16.5" customHeight="1">
      <c r="A959" s="4"/>
      <c r="B959" s="4"/>
      <c r="C959" s="4"/>
      <c r="D959" s="4"/>
      <c r="E959" s="4"/>
      <c r="F959" s="4"/>
      <c r="G959" s="4"/>
      <c r="H959" s="4"/>
      <c r="I959" s="4"/>
      <c r="J959" s="4"/>
      <c r="K959" s="4"/>
      <c r="L959" s="4"/>
      <c r="M959" s="4"/>
      <c r="N959" s="4"/>
      <c r="O959" s="4"/>
      <c r="P959" s="4"/>
      <c r="Q959" s="4"/>
    </row>
    <row r="960" spans="1:17" ht="16.5" customHeight="1">
      <c r="A960" s="4"/>
      <c r="B960" s="4"/>
      <c r="C960" s="4"/>
      <c r="D960" s="4"/>
      <c r="E960" s="4"/>
      <c r="F960" s="4"/>
      <c r="G960" s="4"/>
      <c r="H960" s="4"/>
      <c r="I960" s="4"/>
      <c r="J960" s="4"/>
      <c r="K960" s="4"/>
      <c r="L960" s="4"/>
      <c r="M960" s="4"/>
      <c r="N960" s="4"/>
      <c r="O960" s="4"/>
      <c r="P960" s="4"/>
      <c r="Q960" s="4"/>
    </row>
    <row r="961" spans="1:17" ht="16.5" customHeight="1">
      <c r="A961" s="4"/>
      <c r="B961" s="4"/>
      <c r="C961" s="4"/>
      <c r="D961" s="4"/>
      <c r="E961" s="4"/>
      <c r="F961" s="4"/>
      <c r="G961" s="4"/>
      <c r="H961" s="4"/>
      <c r="I961" s="4"/>
      <c r="J961" s="4"/>
      <c r="K961" s="4"/>
      <c r="L961" s="4"/>
      <c r="M961" s="4"/>
      <c r="N961" s="4"/>
      <c r="O961" s="4"/>
      <c r="P961" s="4"/>
      <c r="Q961" s="4"/>
    </row>
    <row r="962" spans="1:17" ht="16.5" customHeight="1">
      <c r="A962" s="4"/>
      <c r="B962" s="4"/>
      <c r="C962" s="4"/>
      <c r="D962" s="4"/>
      <c r="E962" s="4"/>
      <c r="F962" s="4"/>
      <c r="G962" s="4"/>
      <c r="H962" s="4"/>
      <c r="I962" s="4"/>
      <c r="J962" s="4"/>
      <c r="K962" s="4"/>
      <c r="L962" s="4"/>
      <c r="M962" s="4"/>
      <c r="N962" s="4"/>
      <c r="O962" s="4"/>
      <c r="P962" s="4"/>
      <c r="Q962" s="4"/>
    </row>
    <row r="963" spans="1:17" ht="16.5" customHeight="1">
      <c r="A963" s="4"/>
      <c r="B963" s="4"/>
      <c r="C963" s="4"/>
      <c r="D963" s="4"/>
      <c r="E963" s="4"/>
      <c r="F963" s="4"/>
      <c r="G963" s="4"/>
      <c r="H963" s="4"/>
      <c r="I963" s="4"/>
      <c r="J963" s="4"/>
      <c r="K963" s="4"/>
      <c r="L963" s="4"/>
      <c r="M963" s="4"/>
      <c r="N963" s="4"/>
      <c r="O963" s="4"/>
      <c r="P963" s="4"/>
      <c r="Q963" s="4"/>
    </row>
    <row r="964" spans="1:17" ht="16.5" customHeight="1">
      <c r="A964" s="4"/>
      <c r="B964" s="4"/>
      <c r="C964" s="4"/>
      <c r="D964" s="4"/>
      <c r="E964" s="4"/>
      <c r="F964" s="4"/>
      <c r="G964" s="4"/>
      <c r="H964" s="4"/>
      <c r="I964" s="4"/>
      <c r="J964" s="4"/>
      <c r="K964" s="4"/>
      <c r="L964" s="4"/>
      <c r="M964" s="4"/>
      <c r="N964" s="4"/>
      <c r="O964" s="4"/>
      <c r="P964" s="4"/>
      <c r="Q964" s="4"/>
    </row>
    <row r="965" spans="1:17" ht="16.5" customHeight="1">
      <c r="A965" s="4"/>
      <c r="B965" s="4"/>
      <c r="C965" s="4"/>
      <c r="D965" s="4"/>
      <c r="E965" s="4"/>
      <c r="F965" s="4"/>
      <c r="G965" s="4"/>
      <c r="H965" s="4"/>
      <c r="I965" s="4"/>
      <c r="J965" s="4"/>
      <c r="K965" s="4"/>
      <c r="L965" s="4"/>
      <c r="M965" s="4"/>
      <c r="N965" s="4"/>
      <c r="O965" s="4"/>
      <c r="P965" s="4"/>
      <c r="Q965" s="4"/>
    </row>
    <row r="966" spans="1:17" ht="16.5" customHeight="1">
      <c r="A966" s="4"/>
      <c r="B966" s="4"/>
      <c r="C966" s="4"/>
      <c r="D966" s="4"/>
      <c r="E966" s="4"/>
      <c r="F966" s="4"/>
      <c r="G966" s="4"/>
      <c r="H966" s="4"/>
      <c r="I966" s="4"/>
      <c r="J966" s="4"/>
      <c r="K966" s="4"/>
      <c r="L966" s="4"/>
      <c r="M966" s="4"/>
      <c r="N966" s="4"/>
      <c r="O966" s="4"/>
      <c r="P966" s="4"/>
      <c r="Q966" s="4"/>
    </row>
    <row r="967" spans="1:17" ht="16.5" customHeight="1">
      <c r="A967" s="4"/>
      <c r="B967" s="4"/>
      <c r="C967" s="4"/>
      <c r="D967" s="4"/>
      <c r="E967" s="4"/>
      <c r="F967" s="4"/>
      <c r="G967" s="4"/>
      <c r="H967" s="4"/>
      <c r="I967" s="4"/>
      <c r="J967" s="4"/>
      <c r="K967" s="4"/>
      <c r="L967" s="4"/>
      <c r="M967" s="4"/>
      <c r="N967" s="4"/>
      <c r="O967" s="4"/>
      <c r="P967" s="4"/>
      <c r="Q967" s="4"/>
    </row>
    <row r="968" spans="1:17" ht="16.5" customHeight="1">
      <c r="A968" s="4"/>
      <c r="B968" s="4"/>
      <c r="C968" s="4"/>
      <c r="D968" s="4"/>
      <c r="E968" s="4"/>
      <c r="F968" s="4"/>
      <c r="G968" s="4"/>
      <c r="H968" s="4"/>
      <c r="I968" s="4"/>
      <c r="J968" s="4"/>
      <c r="K968" s="4"/>
      <c r="L968" s="4"/>
      <c r="M968" s="4"/>
      <c r="N968" s="4"/>
      <c r="O968" s="4"/>
      <c r="P968" s="4"/>
      <c r="Q968" s="4"/>
    </row>
    <row r="969" spans="1:17" ht="16.5" customHeight="1">
      <c r="A969" s="4"/>
      <c r="B969" s="4"/>
      <c r="C969" s="4"/>
      <c r="D969" s="4"/>
      <c r="E969" s="4"/>
      <c r="F969" s="4"/>
      <c r="G969" s="4"/>
      <c r="H969" s="4"/>
      <c r="I969" s="4"/>
      <c r="J969" s="4"/>
      <c r="K969" s="4"/>
      <c r="L969" s="4"/>
      <c r="M969" s="4"/>
      <c r="N969" s="4"/>
      <c r="O969" s="4"/>
      <c r="P969" s="4"/>
      <c r="Q969" s="4"/>
    </row>
    <row r="970" spans="1:17" ht="16.5" customHeight="1">
      <c r="A970" s="4"/>
      <c r="B970" s="4"/>
      <c r="C970" s="4"/>
      <c r="D970" s="4"/>
      <c r="E970" s="4"/>
      <c r="F970" s="4"/>
      <c r="G970" s="4"/>
      <c r="H970" s="4"/>
      <c r="I970" s="4"/>
      <c r="J970" s="4"/>
      <c r="K970" s="4"/>
      <c r="L970" s="4"/>
      <c r="M970" s="4"/>
      <c r="N970" s="4"/>
      <c r="O970" s="4"/>
      <c r="P970" s="4"/>
      <c r="Q970" s="4"/>
    </row>
    <row r="971" spans="1:17" ht="16.5" customHeight="1">
      <c r="A971" s="4"/>
      <c r="B971" s="4"/>
      <c r="C971" s="4"/>
      <c r="D971" s="4"/>
      <c r="E971" s="4"/>
      <c r="F971" s="4"/>
      <c r="G971" s="4"/>
      <c r="H971" s="4"/>
      <c r="I971" s="4"/>
      <c r="J971" s="4"/>
      <c r="K971" s="4"/>
      <c r="L971" s="4"/>
      <c r="M971" s="4"/>
      <c r="N971" s="4"/>
      <c r="O971" s="4"/>
      <c r="P971" s="4"/>
      <c r="Q971" s="4"/>
    </row>
    <row r="972" spans="1:17" ht="16.5" customHeight="1">
      <c r="A972" s="4"/>
      <c r="B972" s="4"/>
      <c r="C972" s="4"/>
      <c r="D972" s="4"/>
      <c r="E972" s="4"/>
      <c r="F972" s="4"/>
      <c r="G972" s="4"/>
      <c r="H972" s="4"/>
      <c r="I972" s="4"/>
      <c r="J972" s="4"/>
      <c r="K972" s="4"/>
      <c r="L972" s="4"/>
      <c r="M972" s="4"/>
      <c r="N972" s="4"/>
      <c r="O972" s="4"/>
      <c r="P972" s="4"/>
      <c r="Q972" s="4"/>
    </row>
    <row r="973" spans="1:17" ht="16.5" customHeight="1">
      <c r="A973" s="4"/>
      <c r="B973" s="4"/>
      <c r="C973" s="4"/>
      <c r="D973" s="4"/>
      <c r="E973" s="4"/>
      <c r="F973" s="4"/>
      <c r="G973" s="4"/>
      <c r="H973" s="4"/>
      <c r="I973" s="4"/>
      <c r="J973" s="4"/>
      <c r="K973" s="4"/>
      <c r="L973" s="4"/>
      <c r="M973" s="4"/>
      <c r="N973" s="4"/>
      <c r="O973" s="4"/>
      <c r="P973" s="4"/>
      <c r="Q973" s="4"/>
    </row>
    <row r="974" spans="1:17" ht="16.5" customHeight="1">
      <c r="A974" s="4"/>
      <c r="B974" s="4"/>
      <c r="C974" s="4"/>
      <c r="D974" s="4"/>
      <c r="E974" s="4"/>
      <c r="F974" s="4"/>
      <c r="G974" s="4"/>
      <c r="H974" s="4"/>
      <c r="I974" s="4"/>
      <c r="J974" s="4"/>
      <c r="K974" s="4"/>
      <c r="L974" s="4"/>
      <c r="M974" s="4"/>
      <c r="N974" s="4"/>
      <c r="O974" s="4"/>
      <c r="P974" s="4"/>
      <c r="Q974" s="4"/>
    </row>
    <row r="975" spans="1:17" ht="16.5" customHeight="1">
      <c r="A975" s="4"/>
      <c r="B975" s="4"/>
      <c r="C975" s="4"/>
      <c r="D975" s="4"/>
      <c r="E975" s="4"/>
      <c r="F975" s="4"/>
      <c r="G975" s="4"/>
      <c r="H975" s="4"/>
      <c r="I975" s="4"/>
      <c r="J975" s="4"/>
      <c r="K975" s="4"/>
      <c r="L975" s="4"/>
      <c r="M975" s="4"/>
      <c r="N975" s="4"/>
      <c r="O975" s="4"/>
      <c r="P975" s="4"/>
      <c r="Q975" s="4"/>
    </row>
    <row r="976" spans="1:17" ht="16.5" customHeight="1">
      <c r="A976" s="4"/>
      <c r="B976" s="4"/>
      <c r="C976" s="4"/>
      <c r="D976" s="4"/>
      <c r="E976" s="4"/>
      <c r="F976" s="4"/>
      <c r="G976" s="4"/>
      <c r="H976" s="4"/>
      <c r="I976" s="4"/>
      <c r="J976" s="4"/>
      <c r="K976" s="4"/>
      <c r="L976" s="4"/>
      <c r="M976" s="4"/>
      <c r="N976" s="4"/>
      <c r="O976" s="4"/>
      <c r="P976" s="4"/>
      <c r="Q976" s="4"/>
    </row>
    <row r="977" spans="1:17" ht="16.5" customHeight="1">
      <c r="A977" s="4"/>
      <c r="B977" s="4"/>
      <c r="C977" s="4"/>
      <c r="D977" s="4"/>
      <c r="E977" s="4"/>
      <c r="F977" s="4"/>
      <c r="G977" s="4"/>
      <c r="H977" s="4"/>
      <c r="I977" s="4"/>
      <c r="J977" s="4"/>
      <c r="K977" s="4"/>
      <c r="L977" s="4"/>
      <c r="M977" s="4"/>
      <c r="N977" s="4"/>
      <c r="O977" s="4"/>
      <c r="P977" s="4"/>
      <c r="Q977" s="4"/>
    </row>
    <row r="978" spans="1:17" ht="16.5" customHeight="1">
      <c r="A978" s="4"/>
      <c r="B978" s="4"/>
      <c r="C978" s="4"/>
      <c r="D978" s="4"/>
      <c r="E978" s="4"/>
      <c r="F978" s="4"/>
      <c r="G978" s="4"/>
      <c r="H978" s="4"/>
      <c r="I978" s="4"/>
      <c r="J978" s="4"/>
      <c r="K978" s="4"/>
      <c r="L978" s="4"/>
      <c r="M978" s="4"/>
      <c r="N978" s="4"/>
      <c r="O978" s="4"/>
      <c r="P978" s="4"/>
      <c r="Q978" s="4"/>
    </row>
    <row r="979" spans="1:17" ht="16.5" customHeight="1">
      <c r="A979" s="4"/>
      <c r="B979" s="4"/>
      <c r="C979" s="4"/>
      <c r="D979" s="4"/>
      <c r="E979" s="4"/>
      <c r="F979" s="4"/>
      <c r="G979" s="4"/>
      <c r="H979" s="4"/>
      <c r="I979" s="4"/>
      <c r="J979" s="4"/>
      <c r="K979" s="4"/>
      <c r="L979" s="4"/>
      <c r="M979" s="4"/>
      <c r="N979" s="4"/>
      <c r="O979" s="4"/>
      <c r="P979" s="4"/>
      <c r="Q979" s="4"/>
    </row>
    <row r="980" spans="1:17" ht="16.5" customHeight="1">
      <c r="A980" s="4"/>
      <c r="B980" s="4"/>
      <c r="C980" s="4"/>
      <c r="D980" s="4"/>
      <c r="E980" s="4"/>
      <c r="F980" s="4"/>
      <c r="G980" s="4"/>
      <c r="H980" s="4"/>
      <c r="I980" s="4"/>
      <c r="J980" s="4"/>
      <c r="K980" s="4"/>
      <c r="L980" s="4"/>
      <c r="M980" s="4"/>
      <c r="N980" s="4"/>
      <c r="O980" s="4"/>
      <c r="P980" s="4"/>
      <c r="Q980" s="4"/>
    </row>
    <row r="981" spans="1:17" ht="16.5" customHeight="1">
      <c r="A981" s="4"/>
      <c r="B981" s="4"/>
      <c r="C981" s="4"/>
      <c r="D981" s="4"/>
      <c r="E981" s="4"/>
      <c r="F981" s="4"/>
      <c r="G981" s="4"/>
      <c r="H981" s="4"/>
      <c r="I981" s="4"/>
      <c r="J981" s="4"/>
      <c r="K981" s="4"/>
      <c r="L981" s="4"/>
      <c r="M981" s="4"/>
      <c r="N981" s="4"/>
      <c r="O981" s="4"/>
      <c r="P981" s="4"/>
      <c r="Q981" s="4"/>
    </row>
    <row r="982" spans="1:17" ht="16.5" customHeight="1">
      <c r="A982" s="4"/>
      <c r="B982" s="4"/>
      <c r="C982" s="4"/>
      <c r="D982" s="4"/>
      <c r="E982" s="4"/>
      <c r="F982" s="4"/>
      <c r="G982" s="4"/>
      <c r="H982" s="4"/>
      <c r="I982" s="4"/>
      <c r="J982" s="4"/>
      <c r="K982" s="4"/>
      <c r="L982" s="4"/>
      <c r="M982" s="4"/>
      <c r="N982" s="4"/>
      <c r="O982" s="4"/>
      <c r="P982" s="4"/>
      <c r="Q982" s="4"/>
    </row>
    <row r="983" spans="1:17" ht="16.5" customHeight="1">
      <c r="A983" s="4"/>
      <c r="B983" s="4"/>
      <c r="C983" s="4"/>
      <c r="D983" s="4"/>
      <c r="E983" s="4"/>
      <c r="F983" s="4"/>
      <c r="G983" s="4"/>
      <c r="H983" s="4"/>
      <c r="I983" s="4"/>
      <c r="J983" s="4"/>
      <c r="K983" s="4"/>
      <c r="L983" s="4"/>
      <c r="M983" s="4"/>
      <c r="N983" s="4"/>
      <c r="O983" s="4"/>
      <c r="P983" s="4"/>
      <c r="Q983" s="4"/>
    </row>
    <row r="984" spans="1:17" ht="16.5" customHeight="1">
      <c r="A984" s="4"/>
      <c r="B984" s="4"/>
      <c r="C984" s="4"/>
      <c r="D984" s="4"/>
      <c r="E984" s="4"/>
      <c r="F984" s="4"/>
      <c r="G984" s="4"/>
      <c r="H984" s="4"/>
      <c r="I984" s="4"/>
      <c r="J984" s="4"/>
      <c r="K984" s="4"/>
      <c r="L984" s="4"/>
      <c r="M984" s="4"/>
      <c r="N984" s="4"/>
      <c r="O984" s="4"/>
      <c r="P984" s="4"/>
      <c r="Q984" s="4"/>
    </row>
    <row r="985" spans="1:17" ht="16.5" customHeight="1">
      <c r="A985" s="4"/>
      <c r="B985" s="4"/>
      <c r="C985" s="4"/>
      <c r="D985" s="4"/>
      <c r="E985" s="4"/>
      <c r="F985" s="4"/>
      <c r="G985" s="4"/>
      <c r="H985" s="4"/>
      <c r="I985" s="4"/>
      <c r="J985" s="4"/>
      <c r="K985" s="4"/>
      <c r="L985" s="4"/>
      <c r="M985" s="4"/>
      <c r="N985" s="4"/>
      <c r="O985" s="4"/>
      <c r="P985" s="4"/>
      <c r="Q985" s="4"/>
    </row>
    <row r="986" spans="1:17" ht="16.5" customHeight="1">
      <c r="A986" s="4"/>
      <c r="B986" s="4"/>
      <c r="C986" s="4"/>
      <c r="D986" s="4"/>
      <c r="E986" s="4"/>
      <c r="F986" s="4"/>
      <c r="G986" s="4"/>
      <c r="H986" s="4"/>
      <c r="I986" s="4"/>
      <c r="J986" s="4"/>
      <c r="K986" s="4"/>
      <c r="L986" s="4"/>
      <c r="M986" s="4"/>
      <c r="N986" s="4"/>
      <c r="O986" s="4"/>
      <c r="P986" s="4"/>
      <c r="Q986" s="4"/>
    </row>
    <row r="987" spans="1:17" ht="16.5" customHeight="1">
      <c r="A987" s="4"/>
      <c r="B987" s="4"/>
      <c r="C987" s="4"/>
      <c r="D987" s="4"/>
      <c r="E987" s="4"/>
      <c r="F987" s="4"/>
      <c r="G987" s="4"/>
      <c r="H987" s="4"/>
      <c r="I987" s="4"/>
      <c r="J987" s="4"/>
      <c r="K987" s="4"/>
      <c r="L987" s="4"/>
      <c r="M987" s="4"/>
      <c r="N987" s="4"/>
      <c r="O987" s="4"/>
      <c r="P987" s="4"/>
      <c r="Q987" s="4"/>
    </row>
    <row r="988" spans="1:17" ht="16.5" customHeight="1">
      <c r="A988" s="4"/>
      <c r="B988" s="4"/>
      <c r="C988" s="4"/>
      <c r="D988" s="4"/>
      <c r="E988" s="4"/>
      <c r="F988" s="4"/>
      <c r="G988" s="4"/>
      <c r="H988" s="4"/>
      <c r="I988" s="4"/>
      <c r="J988" s="4"/>
      <c r="K988" s="4"/>
      <c r="L988" s="4"/>
      <c r="M988" s="4"/>
      <c r="N988" s="4"/>
      <c r="O988" s="4"/>
      <c r="P988" s="4"/>
      <c r="Q988" s="4"/>
    </row>
    <row r="989" spans="1:17" ht="16.5" customHeight="1">
      <c r="A989" s="4"/>
      <c r="B989" s="4"/>
      <c r="C989" s="4"/>
      <c r="D989" s="4"/>
      <c r="E989" s="4"/>
      <c r="F989" s="4"/>
      <c r="G989" s="4"/>
      <c r="H989" s="4"/>
      <c r="I989" s="4"/>
      <c r="J989" s="4"/>
      <c r="K989" s="4"/>
      <c r="L989" s="4"/>
      <c r="M989" s="4"/>
      <c r="N989" s="4"/>
      <c r="O989" s="4"/>
      <c r="P989" s="4"/>
      <c r="Q989" s="4"/>
    </row>
    <row r="990" spans="1:17" ht="16.5" customHeight="1">
      <c r="A990" s="4"/>
      <c r="B990" s="4"/>
      <c r="C990" s="4"/>
      <c r="D990" s="4"/>
      <c r="E990" s="4"/>
      <c r="F990" s="4"/>
      <c r="G990" s="4"/>
      <c r="H990" s="4"/>
      <c r="I990" s="4"/>
      <c r="J990" s="4"/>
      <c r="K990" s="4"/>
      <c r="L990" s="4"/>
      <c r="M990" s="4"/>
      <c r="N990" s="4"/>
      <c r="O990" s="4"/>
      <c r="P990" s="4"/>
      <c r="Q990" s="4"/>
    </row>
    <row r="991" spans="1:17" ht="16.5" customHeight="1">
      <c r="A991" s="4"/>
      <c r="B991" s="4"/>
      <c r="C991" s="4"/>
      <c r="D991" s="4"/>
      <c r="E991" s="4"/>
      <c r="F991" s="4"/>
      <c r="G991" s="4"/>
      <c r="H991" s="4"/>
      <c r="I991" s="4"/>
      <c r="J991" s="4"/>
      <c r="K991" s="4"/>
      <c r="L991" s="4"/>
      <c r="M991" s="4"/>
      <c r="N991" s="4"/>
      <c r="O991" s="4"/>
      <c r="P991" s="4"/>
      <c r="Q991" s="4"/>
    </row>
    <row r="992" spans="1:17" ht="16.5" customHeight="1">
      <c r="A992" s="4"/>
      <c r="B992" s="4"/>
      <c r="C992" s="4"/>
      <c r="D992" s="4"/>
      <c r="E992" s="4"/>
      <c r="F992" s="4"/>
      <c r="G992" s="4"/>
      <c r="H992" s="4"/>
      <c r="I992" s="4"/>
      <c r="J992" s="4"/>
      <c r="K992" s="4"/>
      <c r="L992" s="4"/>
      <c r="M992" s="4"/>
      <c r="N992" s="4"/>
      <c r="O992" s="4"/>
      <c r="P992" s="4"/>
      <c r="Q992" s="4"/>
    </row>
    <row r="993" spans="1:17" ht="16.5" customHeight="1">
      <c r="A993" s="4"/>
      <c r="B993" s="4"/>
      <c r="C993" s="4"/>
      <c r="D993" s="4"/>
      <c r="E993" s="4"/>
      <c r="F993" s="4"/>
      <c r="G993" s="4"/>
      <c r="H993" s="4"/>
      <c r="I993" s="4"/>
      <c r="J993" s="4"/>
      <c r="K993" s="4"/>
      <c r="L993" s="4"/>
      <c r="M993" s="4"/>
      <c r="N993" s="4"/>
      <c r="O993" s="4"/>
      <c r="P993" s="4"/>
      <c r="Q993" s="4"/>
    </row>
    <row r="994" spans="1:17" ht="16.5" customHeight="1">
      <c r="A994" s="4"/>
      <c r="B994" s="4"/>
      <c r="C994" s="4"/>
      <c r="D994" s="4"/>
      <c r="E994" s="4"/>
      <c r="F994" s="4"/>
      <c r="G994" s="4"/>
      <c r="H994" s="4"/>
      <c r="I994" s="4"/>
      <c r="J994" s="4"/>
      <c r="K994" s="4"/>
      <c r="L994" s="4"/>
      <c r="M994" s="4"/>
      <c r="N994" s="4"/>
      <c r="O994" s="4"/>
      <c r="P994" s="4"/>
      <c r="Q994" s="4"/>
    </row>
    <row r="995" spans="1:17" ht="16.5" customHeight="1">
      <c r="A995" s="4"/>
      <c r="B995" s="4"/>
      <c r="C995" s="4"/>
      <c r="D995" s="4"/>
      <c r="E995" s="4"/>
      <c r="F995" s="4"/>
      <c r="G995" s="4"/>
      <c r="H995" s="4"/>
      <c r="I995" s="4"/>
      <c r="J995" s="4"/>
      <c r="K995" s="4"/>
      <c r="L995" s="4"/>
      <c r="M995" s="4"/>
      <c r="N995" s="4"/>
      <c r="O995" s="4"/>
      <c r="P995" s="4"/>
      <c r="Q995" s="4"/>
    </row>
    <row r="996" spans="1:17" ht="16.5" customHeight="1">
      <c r="A996" s="4"/>
      <c r="B996" s="4"/>
      <c r="C996" s="4"/>
      <c r="D996" s="4"/>
      <c r="E996" s="4"/>
      <c r="F996" s="4"/>
      <c r="G996" s="4"/>
      <c r="H996" s="4"/>
      <c r="I996" s="4"/>
      <c r="J996" s="4"/>
      <c r="K996" s="4"/>
      <c r="L996" s="4"/>
      <c r="M996" s="4"/>
      <c r="N996" s="4"/>
      <c r="O996" s="4"/>
      <c r="P996" s="4"/>
      <c r="Q996" s="4"/>
    </row>
    <row r="997" spans="1:17" ht="16.5" customHeight="1">
      <c r="A997" s="4"/>
      <c r="B997" s="4"/>
      <c r="C997" s="4"/>
      <c r="D997" s="4"/>
      <c r="E997" s="4"/>
      <c r="F997" s="4"/>
      <c r="G997" s="4"/>
      <c r="H997" s="4"/>
      <c r="I997" s="4"/>
      <c r="J997" s="4"/>
      <c r="K997" s="4"/>
      <c r="L997" s="4"/>
      <c r="M997" s="4"/>
      <c r="N997" s="4"/>
      <c r="O997" s="4"/>
      <c r="P997" s="4"/>
      <c r="Q997" s="4"/>
    </row>
    <row r="998" spans="1:17" ht="16.5" customHeight="1">
      <c r="A998" s="4"/>
      <c r="B998" s="4"/>
      <c r="C998" s="4"/>
      <c r="D998" s="4"/>
      <c r="E998" s="4"/>
      <c r="F998" s="4"/>
      <c r="G998" s="4"/>
      <c r="H998" s="4"/>
      <c r="I998" s="4"/>
      <c r="J998" s="4"/>
      <c r="K998" s="4"/>
      <c r="L998" s="4"/>
      <c r="M998" s="4"/>
      <c r="N998" s="4"/>
      <c r="O998" s="4"/>
      <c r="P998" s="4"/>
      <c r="Q998" s="4"/>
    </row>
    <row r="999" spans="1:17" ht="16.5" customHeight="1">
      <c r="A999" s="4"/>
      <c r="B999" s="4"/>
      <c r="C999" s="4"/>
      <c r="D999" s="4"/>
      <c r="E999" s="4"/>
      <c r="F999" s="4"/>
      <c r="G999" s="4"/>
      <c r="H999" s="4"/>
      <c r="I999" s="4"/>
      <c r="J999" s="4"/>
      <c r="K999" s="4"/>
      <c r="L999" s="4"/>
      <c r="M999" s="4"/>
      <c r="N999" s="4"/>
      <c r="O999" s="4"/>
      <c r="P999" s="4"/>
      <c r="Q999" s="4"/>
    </row>
    <row r="1000" spans="1:17" ht="16.5" customHeight="1">
      <c r="A1000" s="4"/>
      <c r="B1000" s="4"/>
      <c r="C1000" s="4"/>
      <c r="D1000" s="4"/>
      <c r="E1000" s="4"/>
      <c r="F1000" s="4"/>
      <c r="G1000" s="4"/>
      <c r="H1000" s="4"/>
      <c r="I1000" s="4"/>
      <c r="J1000" s="4"/>
      <c r="K1000" s="4"/>
      <c r="L1000" s="4"/>
      <c r="M1000" s="4"/>
      <c r="N1000" s="4"/>
      <c r="O1000" s="4"/>
      <c r="P1000" s="4"/>
      <c r="Q1000" s="4"/>
    </row>
  </sheetData>
  <mergeCells count="12">
    <mergeCell ref="P4:Q4"/>
    <mergeCell ref="A1:Q1"/>
    <mergeCell ref="H4:I4"/>
    <mergeCell ref="A4:A5"/>
    <mergeCell ref="B4:B5"/>
    <mergeCell ref="C4:C5"/>
    <mergeCell ref="D4:D5"/>
    <mergeCell ref="E4:E5"/>
    <mergeCell ref="F4:G4"/>
    <mergeCell ref="J4:K4"/>
    <mergeCell ref="L4:M4"/>
    <mergeCell ref="N4:O4"/>
  </mergeCells>
  <phoneticPr fontId="3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00"/>
  </sheetPr>
  <dimension ref="A1:S1004"/>
  <sheetViews>
    <sheetView workbookViewId="0">
      <pane xSplit="4" ySplit="4" topLeftCell="E5" activePane="bottomRight" state="frozen"/>
      <selection pane="topRight" activeCell="E1" sqref="E1"/>
      <selection pane="bottomLeft" activeCell="A5" sqref="A5"/>
      <selection pane="bottomRight" activeCell="B6" sqref="B6"/>
    </sheetView>
  </sheetViews>
  <sheetFormatPr defaultColWidth="13.44140625" defaultRowHeight="15" customHeight="1"/>
  <cols>
    <col min="1" max="1" width="3.77734375" customWidth="1"/>
    <col min="2" max="2" width="19.77734375" customWidth="1"/>
    <col min="3" max="3" width="4.6640625" customWidth="1"/>
    <col min="4" max="4" width="4.44140625" bestFit="1" customWidth="1"/>
    <col min="5" max="5" width="7.88671875" customWidth="1"/>
    <col min="6" max="6" width="6.33203125" customWidth="1"/>
    <col min="7" max="7" width="6.77734375" customWidth="1"/>
    <col min="8" max="8" width="6.44140625" customWidth="1"/>
    <col min="9" max="9" width="6.77734375" customWidth="1"/>
    <col min="10" max="10" width="6.21875" customWidth="1"/>
    <col min="11" max="11" width="6.77734375" customWidth="1"/>
    <col min="12" max="12" width="6.44140625" customWidth="1"/>
    <col min="13" max="14" width="6.77734375" customWidth="1"/>
    <col min="15" max="15" width="6.88671875" customWidth="1"/>
    <col min="16" max="16" width="6.6640625" customWidth="1"/>
    <col min="17" max="17" width="6.5546875" customWidth="1"/>
    <col min="18" max="18" width="6.77734375" customWidth="1"/>
    <col min="19" max="19" width="8" customWidth="1"/>
  </cols>
  <sheetData>
    <row r="1" spans="1:19" ht="21" customHeight="1">
      <c r="A1" s="669" t="s">
        <v>572</v>
      </c>
      <c r="B1" s="667"/>
      <c r="C1" s="667"/>
      <c r="D1" s="667"/>
      <c r="E1" s="667"/>
      <c r="F1" s="667"/>
      <c r="G1" s="667"/>
      <c r="H1" s="667"/>
      <c r="I1" s="667"/>
      <c r="J1" s="667"/>
      <c r="K1" s="667"/>
      <c r="L1" s="667"/>
      <c r="M1" s="667"/>
      <c r="N1" s="667"/>
      <c r="O1" s="667"/>
      <c r="P1" s="667"/>
      <c r="Q1" s="667"/>
      <c r="R1" s="667"/>
      <c r="S1" s="38"/>
    </row>
    <row r="2" spans="1:19" ht="11.25" customHeight="1">
      <c r="A2" s="172"/>
      <c r="B2" s="172"/>
      <c r="C2" s="69"/>
      <c r="D2" s="69"/>
      <c r="E2" s="302"/>
      <c r="F2" s="291"/>
      <c r="G2" s="172"/>
      <c r="H2" s="291"/>
      <c r="I2" s="172"/>
      <c r="J2" s="291"/>
      <c r="K2" s="292"/>
      <c r="L2" s="292"/>
      <c r="M2" s="292"/>
      <c r="N2" s="291"/>
      <c r="O2" s="292"/>
      <c r="P2" s="292"/>
      <c r="Q2" s="292"/>
      <c r="R2" s="292"/>
      <c r="S2" s="38"/>
    </row>
    <row r="3" spans="1:19" ht="16.5" customHeight="1">
      <c r="A3" s="629" t="s">
        <v>433</v>
      </c>
      <c r="B3" s="629" t="s">
        <v>434</v>
      </c>
      <c r="C3" s="629" t="s">
        <v>399</v>
      </c>
      <c r="D3" s="629" t="s">
        <v>5</v>
      </c>
      <c r="E3" s="672" t="s">
        <v>435</v>
      </c>
      <c r="F3" s="672" t="s">
        <v>573</v>
      </c>
      <c r="G3" s="671" t="s">
        <v>437</v>
      </c>
      <c r="H3" s="621"/>
      <c r="I3" s="671" t="s">
        <v>438</v>
      </c>
      <c r="J3" s="621"/>
      <c r="K3" s="671" t="s">
        <v>439</v>
      </c>
      <c r="L3" s="621"/>
      <c r="M3" s="670" t="s">
        <v>440</v>
      </c>
      <c r="N3" s="621"/>
      <c r="O3" s="670" t="s">
        <v>441</v>
      </c>
      <c r="P3" s="621"/>
      <c r="Q3" s="670" t="s">
        <v>442</v>
      </c>
      <c r="R3" s="621"/>
      <c r="S3" s="38"/>
    </row>
    <row r="4" spans="1:19" ht="39.75" customHeight="1">
      <c r="A4" s="612"/>
      <c r="B4" s="612"/>
      <c r="C4" s="612"/>
      <c r="D4" s="612"/>
      <c r="E4" s="612"/>
      <c r="F4" s="612"/>
      <c r="G4" s="243" t="s">
        <v>574</v>
      </c>
      <c r="H4" s="303" t="s">
        <v>575</v>
      </c>
      <c r="I4" s="243" t="s">
        <v>574</v>
      </c>
      <c r="J4" s="303" t="s">
        <v>575</v>
      </c>
      <c r="K4" s="243" t="s">
        <v>574</v>
      </c>
      <c r="L4" s="303" t="s">
        <v>576</v>
      </c>
      <c r="M4" s="243" t="s">
        <v>574</v>
      </c>
      <c r="N4" s="303" t="s">
        <v>576</v>
      </c>
      <c r="O4" s="243" t="s">
        <v>574</v>
      </c>
      <c r="P4" s="303" t="s">
        <v>576</v>
      </c>
      <c r="Q4" s="243" t="s">
        <v>574</v>
      </c>
      <c r="R4" s="303" t="s">
        <v>576</v>
      </c>
      <c r="S4" s="38"/>
    </row>
    <row r="5" spans="1:19" ht="30.6" customHeight="1">
      <c r="A5" s="128" t="s">
        <v>224</v>
      </c>
      <c r="B5" s="356" t="s">
        <v>577</v>
      </c>
      <c r="C5" s="304"/>
      <c r="D5" s="305"/>
      <c r="E5" s="128"/>
      <c r="F5" s="128"/>
      <c r="G5" s="128"/>
      <c r="H5" s="128"/>
      <c r="I5" s="128"/>
      <c r="J5" s="128"/>
      <c r="K5" s="128"/>
      <c r="L5" s="128"/>
      <c r="M5" s="128"/>
      <c r="N5" s="128"/>
      <c r="O5" s="128"/>
      <c r="P5" s="128"/>
      <c r="Q5" s="128"/>
      <c r="R5" s="128"/>
      <c r="S5" s="38"/>
    </row>
    <row r="6" spans="1:19" ht="16.5" customHeight="1">
      <c r="A6" s="14">
        <v>1</v>
      </c>
      <c r="B6" s="33" t="s">
        <v>114</v>
      </c>
      <c r="C6" s="14" t="s">
        <v>69</v>
      </c>
      <c r="D6" s="206">
        <v>9</v>
      </c>
      <c r="E6" s="206">
        <f>'Gia-DC'!E32</f>
        <v>150000</v>
      </c>
      <c r="F6" s="206">
        <f t="shared" ref="F6:F19" si="0">E6/(D6*26)</f>
        <v>641.02564102564099</v>
      </c>
      <c r="G6" s="181">
        <v>4.58</v>
      </c>
      <c r="H6" s="286">
        <f t="shared" ref="H6:H20" si="1">G6*F6</f>
        <v>2935.8974358974356</v>
      </c>
      <c r="I6" s="181">
        <v>10.61</v>
      </c>
      <c r="J6" s="286">
        <f t="shared" ref="J6:J20" si="2">I6*F6</f>
        <v>6801.2820512820508</v>
      </c>
      <c r="K6" s="181">
        <v>19.899999999999999</v>
      </c>
      <c r="L6" s="286">
        <f t="shared" ref="L6:L20" si="3">K6*F6</f>
        <v>12756.410256410254</v>
      </c>
      <c r="M6" s="181">
        <v>41.6</v>
      </c>
      <c r="N6" s="180">
        <f t="shared" ref="N6:N20" si="4">M6*F6</f>
        <v>26666.666666666668</v>
      </c>
      <c r="O6" s="181">
        <v>64.88</v>
      </c>
      <c r="P6" s="180">
        <f t="shared" ref="P6:P20" si="5">O6*F6</f>
        <v>41589.743589743586</v>
      </c>
      <c r="Q6" s="181">
        <v>97.32</v>
      </c>
      <c r="R6" s="180">
        <f t="shared" ref="R6:R20" si="6">Q6*F6</f>
        <v>62384.615384615376</v>
      </c>
      <c r="S6" s="38"/>
    </row>
    <row r="7" spans="1:19" ht="16.5" customHeight="1">
      <c r="A7" s="14">
        <v>2</v>
      </c>
      <c r="B7" s="33" t="s">
        <v>582</v>
      </c>
      <c r="C7" s="14" t="s">
        <v>18</v>
      </c>
      <c r="D7" s="206">
        <v>48</v>
      </c>
      <c r="E7" s="206">
        <f>'Gia-DC'!E22</f>
        <v>150000</v>
      </c>
      <c r="F7" s="206">
        <f t="shared" si="0"/>
        <v>120.19230769230769</v>
      </c>
      <c r="G7" s="181">
        <v>2.29</v>
      </c>
      <c r="H7" s="286">
        <f t="shared" si="1"/>
        <v>275.24038461538464</v>
      </c>
      <c r="I7" s="181">
        <v>5.3</v>
      </c>
      <c r="J7" s="286">
        <f t="shared" si="2"/>
        <v>637.01923076923072</v>
      </c>
      <c r="K7" s="181">
        <v>9.9499999999999993</v>
      </c>
      <c r="L7" s="286">
        <f t="shared" si="3"/>
        <v>1195.9134615384614</v>
      </c>
      <c r="M7" s="181">
        <v>20.8</v>
      </c>
      <c r="N7" s="180">
        <f t="shared" si="4"/>
        <v>2500</v>
      </c>
      <c r="O7" s="181">
        <v>32.44</v>
      </c>
      <c r="P7" s="180">
        <f t="shared" si="5"/>
        <v>3899.0384615384614</v>
      </c>
      <c r="Q7" s="181">
        <v>48.66</v>
      </c>
      <c r="R7" s="180">
        <f t="shared" si="6"/>
        <v>5848.5576923076924</v>
      </c>
      <c r="S7" s="38"/>
    </row>
    <row r="8" spans="1:19" ht="16.5" customHeight="1">
      <c r="A8" s="14">
        <v>3</v>
      </c>
      <c r="B8" s="33" t="s">
        <v>448</v>
      </c>
      <c r="C8" s="14" t="s">
        <v>18</v>
      </c>
      <c r="D8" s="206">
        <v>24</v>
      </c>
      <c r="E8" s="206">
        <f>'Gia-DC'!E29</f>
        <v>50000</v>
      </c>
      <c r="F8" s="206">
        <f t="shared" si="0"/>
        <v>80.128205128205124</v>
      </c>
      <c r="G8" s="181">
        <v>2.29</v>
      </c>
      <c r="H8" s="286">
        <f t="shared" si="1"/>
        <v>183.49358974358972</v>
      </c>
      <c r="I8" s="181">
        <v>5.3</v>
      </c>
      <c r="J8" s="286">
        <f t="shared" si="2"/>
        <v>424.67948717948713</v>
      </c>
      <c r="K8" s="181">
        <v>9.9499999999999993</v>
      </c>
      <c r="L8" s="286">
        <f t="shared" si="3"/>
        <v>797.27564102564088</v>
      </c>
      <c r="M8" s="181">
        <v>20.8</v>
      </c>
      <c r="N8" s="180">
        <f t="shared" si="4"/>
        <v>1666.6666666666667</v>
      </c>
      <c r="O8" s="181">
        <v>32.44</v>
      </c>
      <c r="P8" s="180">
        <f t="shared" si="5"/>
        <v>2599.3589743589741</v>
      </c>
      <c r="Q8" s="181">
        <v>48.66</v>
      </c>
      <c r="R8" s="180">
        <f t="shared" si="6"/>
        <v>3899.038461538461</v>
      </c>
      <c r="S8" s="38"/>
    </row>
    <row r="9" spans="1:19" ht="16.5" customHeight="1">
      <c r="A9" s="14">
        <v>4</v>
      </c>
      <c r="B9" s="33" t="s">
        <v>160</v>
      </c>
      <c r="C9" s="14" t="s">
        <v>18</v>
      </c>
      <c r="D9" s="206">
        <v>12</v>
      </c>
      <c r="E9" s="206">
        <f>'Gia-DC'!E58</f>
        <v>30000</v>
      </c>
      <c r="F9" s="206">
        <f t="shared" si="0"/>
        <v>96.15384615384616</v>
      </c>
      <c r="G9" s="181">
        <v>2.29</v>
      </c>
      <c r="H9" s="286">
        <f t="shared" si="1"/>
        <v>220.19230769230771</v>
      </c>
      <c r="I9" s="181">
        <v>5.3</v>
      </c>
      <c r="J9" s="286">
        <f t="shared" si="2"/>
        <v>509.61538461538464</v>
      </c>
      <c r="K9" s="181">
        <v>9.9499999999999993</v>
      </c>
      <c r="L9" s="286">
        <f t="shared" si="3"/>
        <v>956.73076923076928</v>
      </c>
      <c r="M9" s="181">
        <v>20.8</v>
      </c>
      <c r="N9" s="180">
        <f t="shared" si="4"/>
        <v>2000.0000000000002</v>
      </c>
      <c r="O9" s="181">
        <v>32.44</v>
      </c>
      <c r="P9" s="180">
        <f t="shared" si="5"/>
        <v>3119.2307692307691</v>
      </c>
      <c r="Q9" s="181">
        <v>48.66</v>
      </c>
      <c r="R9" s="180">
        <f t="shared" si="6"/>
        <v>4678.8461538461543</v>
      </c>
      <c r="S9" s="38"/>
    </row>
    <row r="10" spans="1:19" ht="16.5" customHeight="1">
      <c r="A10" s="14">
        <v>5</v>
      </c>
      <c r="B10" s="33" t="s">
        <v>583</v>
      </c>
      <c r="C10" s="14" t="s">
        <v>18</v>
      </c>
      <c r="D10" s="206">
        <v>24</v>
      </c>
      <c r="E10" s="206">
        <f>'Gia-DC'!E82</f>
        <v>30000</v>
      </c>
      <c r="F10" s="206">
        <f t="shared" si="0"/>
        <v>48.07692307692308</v>
      </c>
      <c r="G10" s="181">
        <v>1.03</v>
      </c>
      <c r="H10" s="286">
        <f t="shared" si="1"/>
        <v>49.519230769230774</v>
      </c>
      <c r="I10" s="181">
        <v>2.39</v>
      </c>
      <c r="J10" s="286">
        <f t="shared" si="2"/>
        <v>114.90384615384617</v>
      </c>
      <c r="K10" s="181">
        <v>4.4000000000000004</v>
      </c>
      <c r="L10" s="286">
        <f t="shared" si="3"/>
        <v>211.53846153846158</v>
      </c>
      <c r="M10" s="181">
        <v>12.24</v>
      </c>
      <c r="N10" s="180">
        <f t="shared" si="4"/>
        <v>588.46153846153857</v>
      </c>
      <c r="O10" s="181">
        <v>18.36</v>
      </c>
      <c r="P10" s="180">
        <f t="shared" si="5"/>
        <v>882.69230769230774</v>
      </c>
      <c r="Q10" s="181">
        <v>27.54</v>
      </c>
      <c r="R10" s="180">
        <f t="shared" si="6"/>
        <v>1324.0384615384617</v>
      </c>
      <c r="S10" s="38"/>
    </row>
    <row r="11" spans="1:19" ht="16.5" customHeight="1">
      <c r="A11" s="14">
        <v>6</v>
      </c>
      <c r="B11" s="33" t="s">
        <v>172</v>
      </c>
      <c r="C11" s="14" t="s">
        <v>61</v>
      </c>
      <c r="D11" s="206">
        <v>48</v>
      </c>
      <c r="E11" s="206">
        <f>'Gia-DC'!E71</f>
        <v>25000</v>
      </c>
      <c r="F11" s="206">
        <f t="shared" si="0"/>
        <v>20.032051282051281</v>
      </c>
      <c r="G11" s="181">
        <v>0.17</v>
      </c>
      <c r="H11" s="286">
        <f t="shared" si="1"/>
        <v>3.4054487179487181</v>
      </c>
      <c r="I11" s="181">
        <v>0.4</v>
      </c>
      <c r="J11" s="286">
        <f t="shared" si="2"/>
        <v>8.0128205128205128</v>
      </c>
      <c r="K11" s="181">
        <v>0.73</v>
      </c>
      <c r="L11" s="286">
        <f t="shared" si="3"/>
        <v>14.623397435897434</v>
      </c>
      <c r="M11" s="181">
        <v>2.04</v>
      </c>
      <c r="N11" s="180">
        <f t="shared" si="4"/>
        <v>40.865384615384613</v>
      </c>
      <c r="O11" s="181">
        <v>3.06</v>
      </c>
      <c r="P11" s="180">
        <f t="shared" si="5"/>
        <v>61.29807692307692</v>
      </c>
      <c r="Q11" s="181">
        <v>4.59</v>
      </c>
      <c r="R11" s="180">
        <f t="shared" si="6"/>
        <v>91.947115384615373</v>
      </c>
      <c r="S11" s="38"/>
    </row>
    <row r="12" spans="1:19" ht="16.5" customHeight="1">
      <c r="A12" s="14">
        <v>7</v>
      </c>
      <c r="B12" s="33" t="s">
        <v>493</v>
      </c>
      <c r="C12" s="14" t="s">
        <v>61</v>
      </c>
      <c r="D12" s="206">
        <v>48</v>
      </c>
      <c r="E12" s="206">
        <f>'Gia-DC'!E52</f>
        <v>25000</v>
      </c>
      <c r="F12" s="206">
        <f t="shared" si="0"/>
        <v>20.032051282051281</v>
      </c>
      <c r="G12" s="181">
        <v>0.17</v>
      </c>
      <c r="H12" s="286">
        <f t="shared" si="1"/>
        <v>3.4054487179487181</v>
      </c>
      <c r="I12" s="181">
        <v>0.4</v>
      </c>
      <c r="J12" s="286">
        <f t="shared" si="2"/>
        <v>8.0128205128205128</v>
      </c>
      <c r="K12" s="181">
        <v>0.73</v>
      </c>
      <c r="L12" s="286">
        <f t="shared" si="3"/>
        <v>14.623397435897434</v>
      </c>
      <c r="M12" s="181">
        <v>2.04</v>
      </c>
      <c r="N12" s="180">
        <f t="shared" si="4"/>
        <v>40.865384615384613</v>
      </c>
      <c r="O12" s="181">
        <v>3.06</v>
      </c>
      <c r="P12" s="180">
        <f t="shared" si="5"/>
        <v>61.29807692307692</v>
      </c>
      <c r="Q12" s="181">
        <v>4.59</v>
      </c>
      <c r="R12" s="180">
        <f t="shared" si="6"/>
        <v>91.947115384615373</v>
      </c>
      <c r="S12" s="38"/>
    </row>
    <row r="13" spans="1:19" ht="16.5" customHeight="1">
      <c r="A13" s="14">
        <v>8</v>
      </c>
      <c r="B13" s="33" t="s">
        <v>468</v>
      </c>
      <c r="C13" s="14" t="s">
        <v>18</v>
      </c>
      <c r="D13" s="206">
        <v>24</v>
      </c>
      <c r="E13" s="206">
        <f>'Gia-DC'!E25</f>
        <v>270000</v>
      </c>
      <c r="F13" s="206">
        <f t="shared" si="0"/>
        <v>432.69230769230768</v>
      </c>
      <c r="G13" s="181">
        <v>0.17</v>
      </c>
      <c r="H13" s="286">
        <f t="shared" si="1"/>
        <v>73.557692307692307</v>
      </c>
      <c r="I13" s="181">
        <v>0.4</v>
      </c>
      <c r="J13" s="286">
        <f t="shared" si="2"/>
        <v>173.07692307692309</v>
      </c>
      <c r="K13" s="181">
        <v>0.73</v>
      </c>
      <c r="L13" s="286">
        <f t="shared" si="3"/>
        <v>315.86538461538458</v>
      </c>
      <c r="M13" s="181">
        <v>2.04</v>
      </c>
      <c r="N13" s="180">
        <f t="shared" si="4"/>
        <v>882.69230769230774</v>
      </c>
      <c r="O13" s="181">
        <v>3.06</v>
      </c>
      <c r="P13" s="180">
        <f t="shared" si="5"/>
        <v>1324.0384615384614</v>
      </c>
      <c r="Q13" s="181">
        <v>4.59</v>
      </c>
      <c r="R13" s="180">
        <f t="shared" si="6"/>
        <v>1986.0576923076922</v>
      </c>
      <c r="S13" s="38"/>
    </row>
    <row r="14" spans="1:19" ht="16.5" customHeight="1">
      <c r="A14" s="14">
        <v>9</v>
      </c>
      <c r="B14" s="33" t="s">
        <v>177</v>
      </c>
      <c r="C14" s="14" t="s">
        <v>18</v>
      </c>
      <c r="D14" s="206">
        <v>36</v>
      </c>
      <c r="E14" s="206">
        <f>'Gia-DC'!E76</f>
        <v>50000</v>
      </c>
      <c r="F14" s="206">
        <f t="shared" si="0"/>
        <v>53.418803418803421</v>
      </c>
      <c r="G14" s="181">
        <v>0.02</v>
      </c>
      <c r="H14" s="286">
        <f t="shared" si="1"/>
        <v>1.0683760683760684</v>
      </c>
      <c r="I14" s="181">
        <v>0.04</v>
      </c>
      <c r="J14" s="286">
        <f t="shared" si="2"/>
        <v>2.1367521367521367</v>
      </c>
      <c r="K14" s="181">
        <v>7.0000000000000007E-2</v>
      </c>
      <c r="L14" s="286">
        <f t="shared" si="3"/>
        <v>3.7393162393162398</v>
      </c>
      <c r="M14" s="181">
        <v>0.2</v>
      </c>
      <c r="N14" s="180">
        <f t="shared" si="4"/>
        <v>10.683760683760685</v>
      </c>
      <c r="O14" s="181">
        <v>0.31</v>
      </c>
      <c r="P14" s="180">
        <f t="shared" si="5"/>
        <v>16.55982905982906</v>
      </c>
      <c r="Q14" s="181">
        <v>0.46</v>
      </c>
      <c r="R14" s="180">
        <f t="shared" si="6"/>
        <v>24.572649572649574</v>
      </c>
      <c r="S14" s="38"/>
    </row>
    <row r="15" spans="1:19" ht="16.5" customHeight="1">
      <c r="A15" s="14">
        <v>10</v>
      </c>
      <c r="B15" s="33" t="s">
        <v>584</v>
      </c>
      <c r="C15" s="14" t="s">
        <v>18</v>
      </c>
      <c r="D15" s="206">
        <v>60</v>
      </c>
      <c r="E15" s="206">
        <f>'Gia-DC'!E83</f>
        <v>6519000</v>
      </c>
      <c r="F15" s="206">
        <f t="shared" si="0"/>
        <v>4178.8461538461543</v>
      </c>
      <c r="G15" s="181">
        <v>0.08</v>
      </c>
      <c r="H15" s="286">
        <f t="shared" si="1"/>
        <v>334.30769230769232</v>
      </c>
      <c r="I15" s="181">
        <v>0.2</v>
      </c>
      <c r="J15" s="286">
        <f t="shared" si="2"/>
        <v>835.76923076923094</v>
      </c>
      <c r="K15" s="181">
        <v>0.37</v>
      </c>
      <c r="L15" s="286">
        <f t="shared" si="3"/>
        <v>1546.1730769230771</v>
      </c>
      <c r="M15" s="181">
        <v>1.02</v>
      </c>
      <c r="N15" s="180">
        <f t="shared" si="4"/>
        <v>4262.4230769230771</v>
      </c>
      <c r="O15" s="181">
        <v>1.53</v>
      </c>
      <c r="P15" s="180">
        <f t="shared" si="5"/>
        <v>6393.6346153846162</v>
      </c>
      <c r="Q15" s="181">
        <v>2.29</v>
      </c>
      <c r="R15" s="180">
        <f t="shared" si="6"/>
        <v>9569.5576923076933</v>
      </c>
      <c r="S15" s="38"/>
    </row>
    <row r="16" spans="1:19" ht="16.5" customHeight="1">
      <c r="A16" s="14">
        <v>11</v>
      </c>
      <c r="B16" s="33" t="s">
        <v>585</v>
      </c>
      <c r="C16" s="14" t="s">
        <v>18</v>
      </c>
      <c r="D16" s="206">
        <v>60</v>
      </c>
      <c r="E16" s="206">
        <f>'Gia-DC'!E84</f>
        <v>2360000</v>
      </c>
      <c r="F16" s="206">
        <f t="shared" si="0"/>
        <v>1512.8205128205129</v>
      </c>
      <c r="G16" s="181">
        <v>0.08</v>
      </c>
      <c r="H16" s="286">
        <f t="shared" si="1"/>
        <v>121.02564102564104</v>
      </c>
      <c r="I16" s="181">
        <v>0.2</v>
      </c>
      <c r="J16" s="286">
        <f t="shared" si="2"/>
        <v>302.5641025641026</v>
      </c>
      <c r="K16" s="181">
        <v>0.37</v>
      </c>
      <c r="L16" s="286">
        <f t="shared" si="3"/>
        <v>559.74358974358972</v>
      </c>
      <c r="M16" s="181">
        <v>1.02</v>
      </c>
      <c r="N16" s="180">
        <f t="shared" si="4"/>
        <v>1543.0769230769233</v>
      </c>
      <c r="O16" s="181">
        <v>1.53</v>
      </c>
      <c r="P16" s="180">
        <f t="shared" si="5"/>
        <v>2314.6153846153848</v>
      </c>
      <c r="Q16" s="181">
        <v>2.29</v>
      </c>
      <c r="R16" s="180">
        <f t="shared" si="6"/>
        <v>3464.3589743589746</v>
      </c>
      <c r="S16" s="38"/>
    </row>
    <row r="17" spans="1:19" ht="16.5" customHeight="1">
      <c r="A17" s="14">
        <v>12</v>
      </c>
      <c r="B17" s="33" t="s">
        <v>184</v>
      </c>
      <c r="C17" s="14" t="s">
        <v>18</v>
      </c>
      <c r="D17" s="206">
        <v>4</v>
      </c>
      <c r="E17" s="206">
        <f>'Gia-DC'!E85</f>
        <v>100000</v>
      </c>
      <c r="F17" s="206">
        <f t="shared" si="0"/>
        <v>961.53846153846155</v>
      </c>
      <c r="G17" s="181">
        <v>0.34</v>
      </c>
      <c r="H17" s="286">
        <f t="shared" si="1"/>
        <v>326.92307692307696</v>
      </c>
      <c r="I17" s="181">
        <v>0.8</v>
      </c>
      <c r="J17" s="286">
        <f t="shared" si="2"/>
        <v>769.23076923076928</v>
      </c>
      <c r="K17" s="181">
        <v>1.47</v>
      </c>
      <c r="L17" s="286">
        <f t="shared" si="3"/>
        <v>1413.4615384615383</v>
      </c>
      <c r="M17" s="181">
        <v>4.08</v>
      </c>
      <c r="N17" s="180">
        <f t="shared" si="4"/>
        <v>3923.0769230769233</v>
      </c>
      <c r="O17" s="181">
        <v>6.12</v>
      </c>
      <c r="P17" s="180">
        <f t="shared" si="5"/>
        <v>5884.6153846153848</v>
      </c>
      <c r="Q17" s="181">
        <v>9.18</v>
      </c>
      <c r="R17" s="180">
        <f t="shared" si="6"/>
        <v>8826.9230769230762</v>
      </c>
      <c r="S17" s="38"/>
    </row>
    <row r="18" spans="1:19" ht="16.5" customHeight="1">
      <c r="A18" s="14">
        <v>13</v>
      </c>
      <c r="B18" s="33" t="s">
        <v>587</v>
      </c>
      <c r="C18" s="14" t="s">
        <v>18</v>
      </c>
      <c r="D18" s="206">
        <v>24</v>
      </c>
      <c r="E18" s="206">
        <f>'Gia-DC'!E87</f>
        <v>150000</v>
      </c>
      <c r="F18" s="206">
        <f t="shared" si="0"/>
        <v>240.38461538461539</v>
      </c>
      <c r="G18" s="181">
        <v>0.17</v>
      </c>
      <c r="H18" s="286">
        <f t="shared" si="1"/>
        <v>40.86538461538462</v>
      </c>
      <c r="I18" s="181">
        <v>0.4</v>
      </c>
      <c r="J18" s="286">
        <f t="shared" si="2"/>
        <v>96.15384615384616</v>
      </c>
      <c r="K18" s="181">
        <v>0.73</v>
      </c>
      <c r="L18" s="286">
        <f t="shared" si="3"/>
        <v>175.48076923076923</v>
      </c>
      <c r="M18" s="181">
        <v>2.04</v>
      </c>
      <c r="N18" s="180">
        <f t="shared" si="4"/>
        <v>490.38461538461542</v>
      </c>
      <c r="O18" s="181">
        <v>3.06</v>
      </c>
      <c r="P18" s="180">
        <f t="shared" si="5"/>
        <v>735.57692307692309</v>
      </c>
      <c r="Q18" s="181">
        <v>4.59</v>
      </c>
      <c r="R18" s="180">
        <f t="shared" si="6"/>
        <v>1103.3653846153845</v>
      </c>
      <c r="S18" s="38"/>
    </row>
    <row r="19" spans="1:19" ht="16.5" customHeight="1">
      <c r="A19" s="14">
        <v>14</v>
      </c>
      <c r="B19" s="33" t="s">
        <v>588</v>
      </c>
      <c r="C19" s="14" t="s">
        <v>18</v>
      </c>
      <c r="D19" s="206">
        <v>36</v>
      </c>
      <c r="E19" s="206">
        <f>'Gia-DC'!E64</f>
        <v>10000</v>
      </c>
      <c r="F19" s="206">
        <f t="shared" si="0"/>
        <v>10.683760683760683</v>
      </c>
      <c r="G19" s="181">
        <v>2.29</v>
      </c>
      <c r="H19" s="286">
        <f t="shared" si="1"/>
        <v>24.465811965811966</v>
      </c>
      <c r="I19" s="181">
        <v>5.3</v>
      </c>
      <c r="J19" s="286">
        <f t="shared" si="2"/>
        <v>56.623931623931618</v>
      </c>
      <c r="K19" s="181">
        <v>9.5</v>
      </c>
      <c r="L19" s="286">
        <f t="shared" si="3"/>
        <v>101.49572649572649</v>
      </c>
      <c r="M19" s="181">
        <v>20.8</v>
      </c>
      <c r="N19" s="180">
        <f t="shared" si="4"/>
        <v>222.22222222222223</v>
      </c>
      <c r="O19" s="181">
        <v>32.44</v>
      </c>
      <c r="P19" s="180">
        <f t="shared" si="5"/>
        <v>346.58119658119654</v>
      </c>
      <c r="Q19" s="181">
        <v>48.66</v>
      </c>
      <c r="R19" s="180">
        <f t="shared" si="6"/>
        <v>519.8717948717948</v>
      </c>
      <c r="S19" s="38"/>
    </row>
    <row r="20" spans="1:19" ht="16.5" customHeight="1">
      <c r="A20" s="14">
        <v>15</v>
      </c>
      <c r="B20" s="309" t="s">
        <v>17</v>
      </c>
      <c r="C20" s="310" t="s">
        <v>19</v>
      </c>
      <c r="D20" s="311"/>
      <c r="E20" s="312">
        <f>'Gia-DC'!E89</f>
        <v>1554</v>
      </c>
      <c r="F20" s="312">
        <f>E20</f>
        <v>1554</v>
      </c>
      <c r="G20" s="196">
        <v>1.92</v>
      </c>
      <c r="H20" s="313">
        <f t="shared" si="1"/>
        <v>2983.68</v>
      </c>
      <c r="I20" s="196">
        <v>4.45</v>
      </c>
      <c r="J20" s="313">
        <f t="shared" si="2"/>
        <v>6915.3</v>
      </c>
      <c r="K20" s="196">
        <v>7.98</v>
      </c>
      <c r="L20" s="313">
        <f t="shared" si="3"/>
        <v>12400.92</v>
      </c>
      <c r="M20" s="196">
        <v>15.14</v>
      </c>
      <c r="N20" s="194">
        <f t="shared" si="4"/>
        <v>23527.56</v>
      </c>
      <c r="O20" s="196">
        <v>27.25</v>
      </c>
      <c r="P20" s="194">
        <f t="shared" si="5"/>
        <v>42346.5</v>
      </c>
      <c r="Q20" s="196">
        <v>40.869999999999997</v>
      </c>
      <c r="R20" s="194">
        <f t="shared" si="6"/>
        <v>63511.979999999996</v>
      </c>
      <c r="S20" s="38"/>
    </row>
    <row r="21" spans="1:19" ht="16.5" customHeight="1">
      <c r="A21" s="287"/>
      <c r="B21" s="229" t="s">
        <v>476</v>
      </c>
      <c r="C21" s="287"/>
      <c r="D21" s="314"/>
      <c r="E21" s="315"/>
      <c r="F21" s="315"/>
      <c r="G21" s="316"/>
      <c r="H21" s="317">
        <f>SUM(H6:H19)*1.05+H20</f>
        <v>7806.7158974358972</v>
      </c>
      <c r="I21" s="232"/>
      <c r="J21" s="317">
        <f>SUM(J6:J19)*1.05+J20</f>
        <v>18191.335256410257</v>
      </c>
      <c r="K21" s="232"/>
      <c r="L21" s="317">
        <f>SUM(L6:L19)*1.05+L20</f>
        <v>33467.148525641023</v>
      </c>
      <c r="M21" s="232"/>
      <c r="N21" s="233">
        <f>SUM(N6:N19)*1.05+N20</f>
        <v>70607.549743589741</v>
      </c>
      <c r="O21" s="232"/>
      <c r="P21" s="233">
        <f>SUM(P6:P19)*1.05+P20</f>
        <v>115036.19615384615</v>
      </c>
      <c r="Q21" s="232"/>
      <c r="R21" s="233">
        <f>SUM(R6:R19)*1.05+R20</f>
        <v>172516.36253205128</v>
      </c>
      <c r="S21" s="38"/>
    </row>
    <row r="22" spans="1:19" ht="16.5" customHeight="1">
      <c r="A22" s="257"/>
      <c r="B22" s="21"/>
      <c r="C22" s="22"/>
      <c r="D22" s="227"/>
      <c r="E22" s="200"/>
      <c r="F22" s="227"/>
      <c r="G22" s="227"/>
      <c r="H22" s="227"/>
      <c r="I22" s="227"/>
      <c r="J22" s="227"/>
      <c r="K22" s="227"/>
      <c r="L22" s="200"/>
      <c r="M22" s="227"/>
      <c r="N22" s="200"/>
      <c r="O22" s="227"/>
      <c r="P22" s="227"/>
      <c r="Q22" s="227"/>
      <c r="R22" s="227"/>
      <c r="S22" s="38"/>
    </row>
    <row r="23" spans="1:19" ht="16.5" customHeight="1">
      <c r="A23" s="238"/>
      <c r="B23" s="127" t="s">
        <v>478</v>
      </c>
      <c r="C23" s="128" t="s">
        <v>470</v>
      </c>
      <c r="D23" s="236"/>
      <c r="E23" s="237"/>
      <c r="F23" s="236"/>
      <c r="G23" s="236"/>
      <c r="H23" s="237">
        <f>H21</f>
        <v>7806.7158974358972</v>
      </c>
      <c r="I23" s="237"/>
      <c r="J23" s="237">
        <f>J21/6.25</f>
        <v>2910.6136410256413</v>
      </c>
      <c r="K23" s="237"/>
      <c r="L23" s="237">
        <f>L21/25</f>
        <v>1338.6859410256409</v>
      </c>
      <c r="M23" s="237"/>
      <c r="N23" s="237">
        <f>N21/100</f>
        <v>706.07549743589743</v>
      </c>
      <c r="O23" s="237"/>
      <c r="P23" s="237">
        <f>P21/900</f>
        <v>127.81799572649572</v>
      </c>
      <c r="Q23" s="237"/>
      <c r="R23" s="237">
        <f>R21/3600</f>
        <v>47.921211814458687</v>
      </c>
      <c r="S23" s="38"/>
    </row>
    <row r="24" spans="1:19" ht="16.5" customHeight="1">
      <c r="A24" s="16"/>
      <c r="B24" s="127"/>
      <c r="C24" s="128"/>
      <c r="D24" s="180"/>
      <c r="E24" s="180"/>
      <c r="F24" s="197"/>
      <c r="G24" s="180"/>
      <c r="H24" s="237"/>
      <c r="I24" s="237"/>
      <c r="J24" s="237"/>
      <c r="K24" s="237"/>
      <c r="L24" s="237"/>
      <c r="M24" s="237"/>
      <c r="N24" s="237"/>
      <c r="O24" s="237"/>
      <c r="P24" s="237"/>
      <c r="Q24" s="237"/>
      <c r="R24" s="237"/>
      <c r="S24" s="38"/>
    </row>
    <row r="25" spans="1:19" ht="16.5" customHeight="1">
      <c r="A25" s="238"/>
      <c r="B25" s="127" t="s">
        <v>479</v>
      </c>
      <c r="C25" s="128" t="s">
        <v>470</v>
      </c>
      <c r="D25" s="197"/>
      <c r="E25" s="197"/>
      <c r="F25" s="197"/>
      <c r="G25" s="371">
        <v>0.7</v>
      </c>
      <c r="H25" s="237">
        <f>H23*0.7</f>
        <v>5464.701128205128</v>
      </c>
      <c r="I25" s="343">
        <v>0.7</v>
      </c>
      <c r="J25" s="237">
        <f>J23*0.7</f>
        <v>2037.4295487179488</v>
      </c>
      <c r="K25" s="346">
        <v>0.6</v>
      </c>
      <c r="L25" s="237">
        <f>L23*0.64</f>
        <v>856.75900225641021</v>
      </c>
      <c r="M25" s="343">
        <v>0.55000000000000004</v>
      </c>
      <c r="N25" s="237">
        <f>N23*0.6</f>
        <v>423.64529846153846</v>
      </c>
      <c r="O25" s="343">
        <v>0.55000000000000004</v>
      </c>
      <c r="P25" s="237">
        <f>P23*0.55</f>
        <v>70.299897649572657</v>
      </c>
      <c r="Q25" s="343">
        <v>0.65</v>
      </c>
      <c r="R25" s="237">
        <f>R23*0.65</f>
        <v>31.148787679398147</v>
      </c>
      <c r="S25" s="38"/>
    </row>
    <row r="26" spans="1:19" ht="16.5" customHeight="1">
      <c r="A26" s="16"/>
      <c r="B26" s="127" t="s">
        <v>480</v>
      </c>
      <c r="C26" s="128" t="s">
        <v>470</v>
      </c>
      <c r="D26" s="180"/>
      <c r="E26" s="180"/>
      <c r="F26" s="197"/>
      <c r="G26" s="371">
        <v>0.85</v>
      </c>
      <c r="H26" s="237">
        <f>H23*0.85</f>
        <v>6635.7085128205126</v>
      </c>
      <c r="I26" s="343">
        <v>0.85</v>
      </c>
      <c r="J26" s="237">
        <f>J23*0.85</f>
        <v>2474.0215948717951</v>
      </c>
      <c r="K26" s="346">
        <v>0.77</v>
      </c>
      <c r="L26" s="237">
        <f>L23*0.8</f>
        <v>1070.9487528205127</v>
      </c>
      <c r="M26" s="343">
        <v>0.74</v>
      </c>
      <c r="N26" s="237">
        <f>N23*0.77</f>
        <v>543.67813302564105</v>
      </c>
      <c r="O26" s="343">
        <v>0.74</v>
      </c>
      <c r="P26" s="237">
        <f>P23*0.74</f>
        <v>94.58531683760684</v>
      </c>
      <c r="Q26" s="343">
        <v>0.8</v>
      </c>
      <c r="R26" s="237">
        <f>R23*0.8</f>
        <v>38.336969451566951</v>
      </c>
      <c r="S26" s="38"/>
    </row>
    <row r="27" spans="1:19" ht="16.5" customHeight="1">
      <c r="A27" s="16"/>
      <c r="B27" s="127" t="s">
        <v>482</v>
      </c>
      <c r="C27" s="128" t="s">
        <v>470</v>
      </c>
      <c r="D27" s="197"/>
      <c r="E27" s="180"/>
      <c r="F27" s="197"/>
      <c r="G27" s="371">
        <v>1</v>
      </c>
      <c r="H27" s="237">
        <f>H23</f>
        <v>7806.7158974358972</v>
      </c>
      <c r="I27" s="343">
        <v>1</v>
      </c>
      <c r="J27" s="237">
        <f>J23</f>
        <v>2910.6136410256413</v>
      </c>
      <c r="K27" s="346">
        <v>1</v>
      </c>
      <c r="L27" s="237">
        <f>L23</f>
        <v>1338.6859410256409</v>
      </c>
      <c r="M27" s="343">
        <v>1</v>
      </c>
      <c r="N27" s="237">
        <f>N23</f>
        <v>706.07549743589743</v>
      </c>
      <c r="O27" s="343">
        <v>1</v>
      </c>
      <c r="P27" s="237">
        <f>P23</f>
        <v>127.81799572649572</v>
      </c>
      <c r="Q27" s="343">
        <v>1</v>
      </c>
      <c r="R27" s="237">
        <f>R23</f>
        <v>47.921211814458687</v>
      </c>
      <c r="S27" s="38"/>
    </row>
    <row r="28" spans="1:19" ht="16.5" customHeight="1">
      <c r="A28" s="16"/>
      <c r="B28" s="127" t="s">
        <v>483</v>
      </c>
      <c r="C28" s="128" t="s">
        <v>470</v>
      </c>
      <c r="D28" s="197"/>
      <c r="E28" s="180"/>
      <c r="F28" s="197"/>
      <c r="G28" s="371">
        <v>1.25</v>
      </c>
      <c r="H28" s="237">
        <f>H23*1.25</f>
        <v>9758.3948717948715</v>
      </c>
      <c r="I28" s="343">
        <v>1.2</v>
      </c>
      <c r="J28" s="237">
        <f>J23*1.2</f>
        <v>3492.7363692307695</v>
      </c>
      <c r="K28" s="346">
        <v>0.74</v>
      </c>
      <c r="L28" s="237">
        <f>L23*1.25</f>
        <v>1673.3574262820512</v>
      </c>
      <c r="M28" s="343">
        <v>1.35</v>
      </c>
      <c r="N28" s="237">
        <f>N23*0.74</f>
        <v>522.49586810256415</v>
      </c>
      <c r="O28" s="343">
        <v>1.35</v>
      </c>
      <c r="P28" s="237">
        <f>P23*1.35</f>
        <v>172.55429423076924</v>
      </c>
      <c r="Q28" s="343">
        <v>1.4</v>
      </c>
      <c r="R28" s="237">
        <f>R23*1.4</f>
        <v>67.089696540242159</v>
      </c>
      <c r="S28" s="38"/>
    </row>
    <row r="29" spans="1:19" ht="16.5" customHeight="1">
      <c r="A29" s="16"/>
      <c r="B29" s="127" t="s">
        <v>484</v>
      </c>
      <c r="C29" s="128" t="s">
        <v>470</v>
      </c>
      <c r="D29" s="197"/>
      <c r="E29" s="180"/>
      <c r="F29" s="197"/>
      <c r="G29" s="180"/>
      <c r="H29" s="197"/>
      <c r="I29" s="372">
        <v>1.45</v>
      </c>
      <c r="J29" s="237">
        <f>J23*1.45</f>
        <v>4220.38977948718</v>
      </c>
      <c r="K29" s="346">
        <v>1</v>
      </c>
      <c r="L29" s="237">
        <f>L23*1.56</f>
        <v>2088.3500679999997</v>
      </c>
      <c r="M29" s="269"/>
      <c r="N29" s="237">
        <f>N23</f>
        <v>706.07549743589743</v>
      </c>
      <c r="O29" s="270"/>
      <c r="P29" s="197"/>
      <c r="Q29" s="270"/>
      <c r="R29" s="197"/>
      <c r="S29" s="38"/>
    </row>
    <row r="30" spans="1:19" ht="16.5" hidden="1" customHeight="1">
      <c r="A30" s="16"/>
      <c r="B30" s="127"/>
      <c r="C30" s="128"/>
      <c r="D30" s="197"/>
      <c r="E30" s="180"/>
      <c r="F30" s="197"/>
      <c r="G30" s="180"/>
      <c r="H30" s="197"/>
      <c r="I30" s="197"/>
      <c r="J30" s="237"/>
      <c r="K30" s="180"/>
      <c r="L30" s="237"/>
      <c r="M30" s="197"/>
      <c r="N30" s="237"/>
      <c r="O30" s="180"/>
      <c r="P30" s="197"/>
      <c r="Q30" s="180"/>
      <c r="R30" s="197"/>
      <c r="S30" s="38"/>
    </row>
    <row r="31" spans="1:19" ht="16.5" customHeight="1">
      <c r="A31" s="35"/>
      <c r="B31" s="357"/>
      <c r="C31" s="358"/>
      <c r="D31" s="195"/>
      <c r="E31" s="194"/>
      <c r="F31" s="195"/>
      <c r="G31" s="194"/>
      <c r="H31" s="195"/>
      <c r="I31" s="195"/>
      <c r="J31" s="359"/>
      <c r="K31" s="194"/>
      <c r="L31" s="359"/>
      <c r="M31" s="195"/>
      <c r="N31" s="359"/>
      <c r="O31" s="194"/>
      <c r="P31" s="195"/>
      <c r="Q31" s="194"/>
      <c r="R31" s="195"/>
      <c r="S31" s="38"/>
    </row>
    <row r="32" spans="1:19" ht="16.5" customHeight="1">
      <c r="A32" s="360" t="s">
        <v>328</v>
      </c>
      <c r="B32" s="357"/>
      <c r="C32" s="358"/>
      <c r="D32" s="195"/>
      <c r="E32" s="194"/>
      <c r="F32" s="195"/>
      <c r="G32" s="194"/>
      <c r="H32" s="195"/>
      <c r="I32" s="195"/>
      <c r="J32" s="359"/>
      <c r="K32" s="194"/>
      <c r="L32" s="359"/>
      <c r="M32" s="195"/>
      <c r="N32" s="359"/>
      <c r="O32" s="194"/>
      <c r="P32" s="195"/>
      <c r="Q32" s="194"/>
      <c r="R32" s="195"/>
      <c r="S32" s="38"/>
    </row>
    <row r="33" spans="1:19" ht="32.450000000000003" customHeight="1">
      <c r="A33" s="360"/>
      <c r="B33" s="673" t="s">
        <v>620</v>
      </c>
      <c r="C33" s="674"/>
      <c r="D33" s="674"/>
      <c r="E33" s="674"/>
      <c r="F33" s="674"/>
      <c r="G33" s="674"/>
      <c r="H33" s="674"/>
      <c r="I33" s="674"/>
      <c r="J33" s="674"/>
      <c r="K33" s="674"/>
      <c r="L33" s="674"/>
      <c r="M33" s="674"/>
      <c r="N33" s="674"/>
      <c r="O33" s="674"/>
      <c r="P33" s="674"/>
      <c r="Q33" s="674"/>
      <c r="R33" s="675"/>
      <c r="S33" s="38"/>
    </row>
    <row r="34" spans="1:19" ht="16.5" customHeight="1">
      <c r="A34" s="35"/>
      <c r="B34" s="412" t="s">
        <v>619</v>
      </c>
      <c r="C34" s="413"/>
      <c r="D34" s="414"/>
      <c r="E34" s="415"/>
      <c r="F34" s="414"/>
      <c r="G34" s="415"/>
      <c r="H34" s="414"/>
      <c r="I34" s="414"/>
      <c r="J34" s="415"/>
      <c r="K34" s="415"/>
      <c r="L34" s="415"/>
      <c r="M34" s="414"/>
      <c r="N34" s="415"/>
      <c r="O34" s="415"/>
      <c r="P34" s="414"/>
      <c r="Q34" s="415"/>
      <c r="R34" s="414"/>
      <c r="S34" s="38"/>
    </row>
    <row r="35" spans="1:19" ht="16.5" customHeight="1">
      <c r="A35" s="120"/>
      <c r="B35" s="129"/>
      <c r="C35" s="131"/>
      <c r="D35" s="198"/>
      <c r="E35" s="190"/>
      <c r="F35" s="198"/>
      <c r="G35" s="190"/>
      <c r="H35" s="198"/>
      <c r="I35" s="198"/>
      <c r="J35" s="264"/>
      <c r="K35" s="190"/>
      <c r="L35" s="264"/>
      <c r="M35" s="198"/>
      <c r="N35" s="198"/>
      <c r="O35" s="190"/>
      <c r="P35" s="198"/>
      <c r="Q35" s="190"/>
      <c r="R35" s="198"/>
      <c r="S35" s="38"/>
    </row>
    <row r="36" spans="1:19" ht="18" customHeight="1">
      <c r="A36" s="126" t="s">
        <v>289</v>
      </c>
      <c r="B36" s="125" t="s">
        <v>589</v>
      </c>
      <c r="C36" s="318"/>
      <c r="D36" s="319"/>
      <c r="E36" s="126"/>
      <c r="F36" s="126"/>
      <c r="G36" s="126"/>
      <c r="H36" s="126"/>
      <c r="I36" s="126"/>
      <c r="J36" s="126"/>
      <c r="K36" s="126"/>
      <c r="L36" s="126"/>
      <c r="M36" s="126"/>
      <c r="N36" s="126"/>
      <c r="O36" s="126"/>
      <c r="P36" s="126"/>
      <c r="Q36" s="126"/>
      <c r="R36" s="126"/>
      <c r="S36" s="38"/>
    </row>
    <row r="37" spans="1:19" ht="18" customHeight="1">
      <c r="A37" s="14"/>
      <c r="B37" s="33" t="s">
        <v>590</v>
      </c>
      <c r="C37" s="14"/>
      <c r="D37" s="206"/>
      <c r="E37" s="206"/>
      <c r="F37" s="206"/>
      <c r="G37" s="295"/>
      <c r="H37" s="320">
        <v>0.35</v>
      </c>
      <c r="I37" s="320"/>
      <c r="J37" s="320">
        <v>0.7</v>
      </c>
      <c r="K37" s="320"/>
      <c r="L37" s="320">
        <v>0.56999999999999995</v>
      </c>
      <c r="M37" s="320"/>
      <c r="N37" s="321">
        <v>0.32</v>
      </c>
      <c r="O37" s="320"/>
      <c r="P37" s="321">
        <v>0.38</v>
      </c>
      <c r="Q37" s="320"/>
      <c r="R37" s="321">
        <v>0.44</v>
      </c>
      <c r="S37" s="38"/>
    </row>
    <row r="38" spans="1:19" ht="18" customHeight="1">
      <c r="A38" s="128"/>
      <c r="B38" s="322" t="s">
        <v>591</v>
      </c>
      <c r="C38" s="128" t="s">
        <v>470</v>
      </c>
      <c r="D38" s="270"/>
      <c r="E38" s="270"/>
      <c r="F38" s="270"/>
      <c r="G38" s="323"/>
      <c r="H38" s="324">
        <f>H27*H37</f>
        <v>2732.350564102564</v>
      </c>
      <c r="I38" s="324"/>
      <c r="J38" s="324">
        <f>J27*J37</f>
        <v>2037.4295487179488</v>
      </c>
      <c r="K38" s="324"/>
      <c r="L38" s="324">
        <f>L27*L37</f>
        <v>763.05098638461527</v>
      </c>
      <c r="M38" s="324"/>
      <c r="N38" s="324">
        <f>N27*N37</f>
        <v>225.94415917948717</v>
      </c>
      <c r="O38" s="324"/>
      <c r="P38" s="324">
        <f>P27*P37</f>
        <v>48.570838376068373</v>
      </c>
      <c r="Q38" s="324"/>
      <c r="R38" s="324">
        <f>R27*R37</f>
        <v>21.085333198361823</v>
      </c>
      <c r="S38" s="325"/>
    </row>
    <row r="39" spans="1:19" ht="18" customHeight="1">
      <c r="A39" s="120"/>
      <c r="B39" s="129"/>
      <c r="C39" s="131"/>
      <c r="D39" s="190"/>
      <c r="E39" s="190"/>
      <c r="F39" s="198"/>
      <c r="G39" s="190"/>
      <c r="H39" s="264"/>
      <c r="I39" s="264"/>
      <c r="J39" s="264"/>
      <c r="K39" s="264"/>
      <c r="L39" s="264"/>
      <c r="M39" s="264"/>
      <c r="N39" s="264"/>
      <c r="O39" s="264"/>
      <c r="P39" s="264"/>
      <c r="Q39" s="264"/>
      <c r="R39" s="264"/>
      <c r="S39" s="38"/>
    </row>
    <row r="40" spans="1:19" ht="18" customHeight="1">
      <c r="A40" s="126" t="s">
        <v>304</v>
      </c>
      <c r="B40" s="125" t="s">
        <v>592</v>
      </c>
      <c r="C40" s="126"/>
      <c r="D40" s="200"/>
      <c r="E40" s="200"/>
      <c r="F40" s="227"/>
      <c r="G40" s="200"/>
      <c r="H40" s="258"/>
      <c r="I40" s="258"/>
      <c r="J40" s="258"/>
      <c r="K40" s="258"/>
      <c r="L40" s="258"/>
      <c r="M40" s="258"/>
      <c r="N40" s="258"/>
      <c r="O40" s="258"/>
      <c r="P40" s="258"/>
      <c r="Q40" s="258"/>
      <c r="R40" s="258"/>
      <c r="S40" s="38"/>
    </row>
    <row r="41" spans="1:19" ht="18" customHeight="1">
      <c r="A41" s="238"/>
      <c r="B41" s="322" t="s">
        <v>593</v>
      </c>
      <c r="C41" s="128" t="s">
        <v>470</v>
      </c>
      <c r="D41" s="197"/>
      <c r="E41" s="197"/>
      <c r="F41" s="197"/>
      <c r="G41" s="197"/>
      <c r="H41" s="237">
        <f>H27*0.3</f>
        <v>2342.0147692307692</v>
      </c>
      <c r="I41" s="237"/>
      <c r="J41" s="237">
        <f>J27*0.3</f>
        <v>873.18409230769237</v>
      </c>
      <c r="K41" s="237"/>
      <c r="L41" s="237">
        <f>L27*0.3</f>
        <v>401.60578230769227</v>
      </c>
      <c r="M41" s="237"/>
      <c r="N41" s="237">
        <f>N27*0.3</f>
        <v>211.82264923076923</v>
      </c>
      <c r="O41" s="237"/>
      <c r="P41" s="237">
        <f>P27*0.3</f>
        <v>38.345398717948719</v>
      </c>
      <c r="Q41" s="237"/>
      <c r="R41" s="237">
        <f>R27*0.3</f>
        <v>14.376363544337606</v>
      </c>
      <c r="S41" s="38"/>
    </row>
    <row r="42" spans="1:19" ht="18" customHeight="1">
      <c r="A42" s="16"/>
      <c r="B42" s="127"/>
      <c r="C42" s="128"/>
      <c r="D42" s="197"/>
      <c r="E42" s="180"/>
      <c r="F42" s="197"/>
      <c r="G42" s="180"/>
      <c r="H42" s="197"/>
      <c r="I42" s="197"/>
      <c r="J42" s="237"/>
      <c r="K42" s="180"/>
      <c r="L42" s="237"/>
      <c r="M42" s="197"/>
      <c r="N42" s="197"/>
      <c r="O42" s="180"/>
      <c r="P42" s="197"/>
      <c r="Q42" s="180"/>
      <c r="R42" s="197"/>
      <c r="S42" s="38"/>
    </row>
    <row r="43" spans="1:19" ht="18" customHeight="1">
      <c r="A43" s="128" t="s">
        <v>307</v>
      </c>
      <c r="B43" s="127" t="s">
        <v>594</v>
      </c>
      <c r="C43" s="128"/>
      <c r="D43" s="180"/>
      <c r="E43" s="180"/>
      <c r="F43" s="197"/>
      <c r="G43" s="180"/>
      <c r="H43" s="237"/>
      <c r="I43" s="237"/>
      <c r="J43" s="237"/>
      <c r="K43" s="237"/>
      <c r="L43" s="237"/>
      <c r="M43" s="237"/>
      <c r="N43" s="237"/>
      <c r="O43" s="237"/>
      <c r="P43" s="237"/>
      <c r="Q43" s="237"/>
      <c r="R43" s="237"/>
      <c r="S43" s="38"/>
    </row>
    <row r="44" spans="1:19" ht="18" customHeight="1">
      <c r="A44" s="238"/>
      <c r="B44" s="322" t="s">
        <v>595</v>
      </c>
      <c r="C44" s="128" t="s">
        <v>470</v>
      </c>
      <c r="D44" s="197"/>
      <c r="E44" s="197"/>
      <c r="F44" s="197"/>
      <c r="G44" s="197"/>
      <c r="H44" s="237">
        <f>H27*0.3</f>
        <v>2342.0147692307692</v>
      </c>
      <c r="I44" s="237"/>
      <c r="J44" s="237">
        <f>J27*0.3</f>
        <v>873.18409230769237</v>
      </c>
      <c r="K44" s="237"/>
      <c r="L44" s="237">
        <f>L27*0.3</f>
        <v>401.60578230769227</v>
      </c>
      <c r="M44" s="237"/>
      <c r="N44" s="237">
        <f>N27*0.3</f>
        <v>211.82264923076923</v>
      </c>
      <c r="O44" s="237"/>
      <c r="P44" s="237">
        <f>P27*0.3</f>
        <v>38.345398717948719</v>
      </c>
      <c r="Q44" s="237"/>
      <c r="R44" s="237">
        <f>R27*0.3</f>
        <v>14.376363544337606</v>
      </c>
      <c r="S44" s="38"/>
    </row>
    <row r="45" spans="1:19" ht="18" customHeight="1">
      <c r="A45" s="16"/>
      <c r="B45" s="127"/>
      <c r="C45" s="128"/>
      <c r="D45" s="197"/>
      <c r="E45" s="180"/>
      <c r="F45" s="197"/>
      <c r="G45" s="180"/>
      <c r="H45" s="197"/>
      <c r="I45" s="197"/>
      <c r="J45" s="237"/>
      <c r="K45" s="180"/>
      <c r="L45" s="237"/>
      <c r="M45" s="197"/>
      <c r="N45" s="197"/>
      <c r="O45" s="180"/>
      <c r="P45" s="197"/>
      <c r="Q45" s="180"/>
      <c r="R45" s="197"/>
      <c r="S45" s="38"/>
    </row>
    <row r="46" spans="1:19" ht="18" customHeight="1">
      <c r="A46" s="128" t="s">
        <v>312</v>
      </c>
      <c r="B46" s="373" t="s">
        <v>614</v>
      </c>
      <c r="C46" s="128"/>
      <c r="D46" s="180"/>
      <c r="E46" s="180"/>
      <c r="F46" s="197"/>
      <c r="G46" s="180"/>
      <c r="H46" s="237"/>
      <c r="I46" s="237"/>
      <c r="J46" s="237"/>
      <c r="K46" s="237"/>
      <c r="L46" s="237"/>
      <c r="M46" s="237"/>
      <c r="N46" s="237"/>
      <c r="O46" s="237"/>
      <c r="P46" s="237"/>
      <c r="Q46" s="237"/>
      <c r="R46" s="237"/>
      <c r="S46" s="38"/>
    </row>
    <row r="47" spans="1:19" ht="18" customHeight="1">
      <c r="A47" s="238"/>
      <c r="B47" s="322" t="s">
        <v>596</v>
      </c>
      <c r="C47" s="128" t="s">
        <v>470</v>
      </c>
      <c r="D47" s="197"/>
      <c r="E47" s="197"/>
      <c r="F47" s="197"/>
      <c r="G47" s="197"/>
      <c r="H47" s="237">
        <f>H27*0.3</f>
        <v>2342.0147692307692</v>
      </c>
      <c r="I47" s="237"/>
      <c r="J47" s="237">
        <f>J27*0.3</f>
        <v>873.18409230769237</v>
      </c>
      <c r="K47" s="237"/>
      <c r="L47" s="237">
        <f>L27*0.3</f>
        <v>401.60578230769227</v>
      </c>
      <c r="M47" s="237"/>
      <c r="N47" s="237">
        <f>N27*0.3</f>
        <v>211.82264923076923</v>
      </c>
      <c r="O47" s="237"/>
      <c r="P47" s="237">
        <f>P27*0.3</f>
        <v>38.345398717948719</v>
      </c>
      <c r="Q47" s="237"/>
      <c r="R47" s="237">
        <f>R27*0.3</f>
        <v>14.376363544337606</v>
      </c>
      <c r="S47" s="38"/>
    </row>
    <row r="48" spans="1:19" ht="18" customHeight="1">
      <c r="A48" s="16"/>
      <c r="B48" s="127"/>
      <c r="C48" s="128"/>
      <c r="D48" s="197"/>
      <c r="E48" s="180"/>
      <c r="F48" s="197"/>
      <c r="G48" s="180"/>
      <c r="H48" s="197"/>
      <c r="I48" s="197"/>
      <c r="J48" s="237"/>
      <c r="K48" s="180"/>
      <c r="L48" s="237"/>
      <c r="M48" s="197"/>
      <c r="N48" s="197"/>
      <c r="O48" s="180"/>
      <c r="P48" s="197"/>
      <c r="Q48" s="180"/>
      <c r="R48" s="197"/>
      <c r="S48" s="38"/>
    </row>
    <row r="49" spans="1:19" ht="18" customHeight="1">
      <c r="A49" s="126" t="s">
        <v>318</v>
      </c>
      <c r="B49" s="326" t="s">
        <v>506</v>
      </c>
      <c r="C49" s="257"/>
      <c r="D49" s="227"/>
      <c r="E49" s="200"/>
      <c r="F49" s="227"/>
      <c r="G49" s="227"/>
      <c r="H49" s="227"/>
      <c r="I49" s="227"/>
      <c r="J49" s="227"/>
      <c r="K49" s="227"/>
      <c r="L49" s="227"/>
      <c r="M49" s="227"/>
      <c r="N49" s="200"/>
      <c r="O49" s="227"/>
      <c r="P49" s="200"/>
      <c r="Q49" s="227"/>
      <c r="R49" s="200"/>
      <c r="S49" s="38"/>
    </row>
    <row r="50" spans="1:19" ht="18" customHeight="1">
      <c r="A50" s="14">
        <v>1</v>
      </c>
      <c r="B50" s="16" t="s">
        <v>114</v>
      </c>
      <c r="C50" s="14" t="s">
        <v>69</v>
      </c>
      <c r="D50" s="183">
        <v>9</v>
      </c>
      <c r="E50" s="206">
        <f>'Gia-DC'!E32</f>
        <v>150000</v>
      </c>
      <c r="F50" s="180">
        <f t="shared" ref="F50:F57" si="7">E50/(D50*26)</f>
        <v>641.02564102564099</v>
      </c>
      <c r="G50" s="197">
        <v>1.38</v>
      </c>
      <c r="H50" s="180">
        <f t="shared" ref="H50:H58" si="8">(G50*F50)</f>
        <v>884.61538461538453</v>
      </c>
      <c r="I50" s="197">
        <v>6.03</v>
      </c>
      <c r="J50" s="180">
        <f t="shared" ref="J50:J58" si="9">I50*F50</f>
        <v>3865.3846153846152</v>
      </c>
      <c r="K50" s="181">
        <v>12</v>
      </c>
      <c r="L50" s="180">
        <f t="shared" ref="L50:L58" si="10">K50*F50</f>
        <v>7692.3076923076915</v>
      </c>
      <c r="M50" s="181">
        <v>17.600000000000001</v>
      </c>
      <c r="N50" s="180">
        <f t="shared" ref="N50:N58" si="11">F50*M50</f>
        <v>11282.051282051283</v>
      </c>
      <c r="O50" s="181">
        <v>36.92</v>
      </c>
      <c r="P50" s="180">
        <f t="shared" ref="P50:P58" si="12">F50*O50</f>
        <v>23666.666666666668</v>
      </c>
      <c r="Q50" s="181">
        <v>55.38</v>
      </c>
      <c r="R50" s="180">
        <f t="shared" ref="R50:R58" si="13">F50*Q50</f>
        <v>35500</v>
      </c>
      <c r="S50" s="38"/>
    </row>
    <row r="51" spans="1:19" ht="18" customHeight="1">
      <c r="A51" s="14">
        <v>2</v>
      </c>
      <c r="B51" s="16" t="s">
        <v>582</v>
      </c>
      <c r="C51" s="14" t="s">
        <v>18</v>
      </c>
      <c r="D51" s="183">
        <v>48</v>
      </c>
      <c r="E51" s="206">
        <f>'Gia-DC'!E22</f>
        <v>150000</v>
      </c>
      <c r="F51" s="180">
        <f t="shared" si="7"/>
        <v>120.19230769230769</v>
      </c>
      <c r="G51" s="197">
        <v>1.38</v>
      </c>
      <c r="H51" s="180">
        <f t="shared" si="8"/>
        <v>165.86538461538461</v>
      </c>
      <c r="I51" s="197">
        <v>6.03</v>
      </c>
      <c r="J51" s="180">
        <f t="shared" si="9"/>
        <v>724.75961538461547</v>
      </c>
      <c r="K51" s="181">
        <v>12</v>
      </c>
      <c r="L51" s="180">
        <f t="shared" si="10"/>
        <v>1442.3076923076924</v>
      </c>
      <c r="M51" s="181">
        <v>17.600000000000001</v>
      </c>
      <c r="N51" s="180">
        <f t="shared" si="11"/>
        <v>2115.3846153846157</v>
      </c>
      <c r="O51" s="181">
        <v>36.92</v>
      </c>
      <c r="P51" s="180">
        <f t="shared" si="12"/>
        <v>4437.5</v>
      </c>
      <c r="Q51" s="181">
        <v>55.38</v>
      </c>
      <c r="R51" s="180">
        <f t="shared" si="13"/>
        <v>6656.25</v>
      </c>
      <c r="S51" s="38"/>
    </row>
    <row r="52" spans="1:19" ht="18" customHeight="1">
      <c r="A52" s="14">
        <v>3</v>
      </c>
      <c r="B52" s="16" t="s">
        <v>448</v>
      </c>
      <c r="C52" s="14" t="s">
        <v>18</v>
      </c>
      <c r="D52" s="183">
        <v>24</v>
      </c>
      <c r="E52" s="206">
        <f>'Gia-DC'!E29</f>
        <v>50000</v>
      </c>
      <c r="F52" s="180">
        <f t="shared" si="7"/>
        <v>80.128205128205124</v>
      </c>
      <c r="G52" s="197">
        <v>1.38</v>
      </c>
      <c r="H52" s="327">
        <f t="shared" si="8"/>
        <v>110.57692307692307</v>
      </c>
      <c r="I52" s="197">
        <v>6.03</v>
      </c>
      <c r="J52" s="180">
        <f t="shared" si="9"/>
        <v>483.17307692307691</v>
      </c>
      <c r="K52" s="181">
        <v>12</v>
      </c>
      <c r="L52" s="180">
        <f t="shared" si="10"/>
        <v>961.53846153846143</v>
      </c>
      <c r="M52" s="181">
        <v>17.600000000000001</v>
      </c>
      <c r="N52" s="180">
        <f t="shared" si="11"/>
        <v>1410.2564102564104</v>
      </c>
      <c r="O52" s="181">
        <v>36.92</v>
      </c>
      <c r="P52" s="180">
        <f t="shared" si="12"/>
        <v>2958.3333333333335</v>
      </c>
      <c r="Q52" s="181">
        <v>55.38</v>
      </c>
      <c r="R52" s="180">
        <f t="shared" si="13"/>
        <v>4437.5</v>
      </c>
      <c r="S52" s="38"/>
    </row>
    <row r="53" spans="1:19" ht="18" customHeight="1">
      <c r="A53" s="14">
        <v>4</v>
      </c>
      <c r="B53" s="16" t="s">
        <v>172</v>
      </c>
      <c r="C53" s="14" t="s">
        <v>61</v>
      </c>
      <c r="D53" s="183">
        <v>48</v>
      </c>
      <c r="E53" s="206">
        <f>'Gia-DC'!E71</f>
        <v>25000</v>
      </c>
      <c r="F53" s="180">
        <f t="shared" si="7"/>
        <v>20.032051282051281</v>
      </c>
      <c r="G53" s="197">
        <v>0.04</v>
      </c>
      <c r="H53" s="327">
        <f t="shared" si="8"/>
        <v>0.80128205128205121</v>
      </c>
      <c r="I53" s="197">
        <v>0.17</v>
      </c>
      <c r="J53" s="327">
        <f t="shared" si="9"/>
        <v>3.4054487179487181</v>
      </c>
      <c r="K53" s="181">
        <v>0.34</v>
      </c>
      <c r="L53" s="327">
        <f t="shared" si="10"/>
        <v>6.8108974358974361</v>
      </c>
      <c r="M53" s="181">
        <v>0.55000000000000004</v>
      </c>
      <c r="N53" s="180">
        <f t="shared" si="11"/>
        <v>11.017628205128206</v>
      </c>
      <c r="O53" s="181">
        <v>2.04</v>
      </c>
      <c r="P53" s="180">
        <f t="shared" si="12"/>
        <v>40.865384615384613</v>
      </c>
      <c r="Q53" s="181">
        <v>3.06</v>
      </c>
      <c r="R53" s="180">
        <f t="shared" si="13"/>
        <v>61.29807692307692</v>
      </c>
      <c r="S53" s="38"/>
    </row>
    <row r="54" spans="1:19" ht="18" customHeight="1">
      <c r="A54" s="14">
        <v>5</v>
      </c>
      <c r="B54" s="16" t="s">
        <v>152</v>
      </c>
      <c r="C54" s="14" t="s">
        <v>61</v>
      </c>
      <c r="D54" s="183">
        <v>48</v>
      </c>
      <c r="E54" s="206">
        <f>'Gia-DC'!E52</f>
        <v>25000</v>
      </c>
      <c r="F54" s="180">
        <f t="shared" si="7"/>
        <v>20.032051282051281</v>
      </c>
      <c r="G54" s="197">
        <v>0.04</v>
      </c>
      <c r="H54" s="327">
        <f t="shared" si="8"/>
        <v>0.80128205128205121</v>
      </c>
      <c r="I54" s="197">
        <v>0.17</v>
      </c>
      <c r="J54" s="327">
        <f t="shared" si="9"/>
        <v>3.4054487179487181</v>
      </c>
      <c r="K54" s="181">
        <v>0.34</v>
      </c>
      <c r="L54" s="327">
        <f t="shared" si="10"/>
        <v>6.8108974358974361</v>
      </c>
      <c r="M54" s="181">
        <v>0.55000000000000004</v>
      </c>
      <c r="N54" s="180">
        <f t="shared" si="11"/>
        <v>11.017628205128206</v>
      </c>
      <c r="O54" s="181">
        <v>2.04</v>
      </c>
      <c r="P54" s="180">
        <f t="shared" si="12"/>
        <v>40.865384615384613</v>
      </c>
      <c r="Q54" s="181">
        <v>3.06</v>
      </c>
      <c r="R54" s="180">
        <f t="shared" si="13"/>
        <v>61.29807692307692</v>
      </c>
      <c r="S54" s="38"/>
    </row>
    <row r="55" spans="1:19" ht="18" customHeight="1">
      <c r="A55" s="14">
        <v>6</v>
      </c>
      <c r="B55" s="16" t="s">
        <v>468</v>
      </c>
      <c r="C55" s="14" t="s">
        <v>18</v>
      </c>
      <c r="D55" s="183">
        <v>24</v>
      </c>
      <c r="E55" s="206">
        <f>'Gia-DC'!E25</f>
        <v>270000</v>
      </c>
      <c r="F55" s="180">
        <f t="shared" si="7"/>
        <v>432.69230769230768</v>
      </c>
      <c r="G55" s="197">
        <v>0.17</v>
      </c>
      <c r="H55" s="180">
        <f t="shared" si="8"/>
        <v>73.557692307692307</v>
      </c>
      <c r="I55" s="197">
        <v>0.68</v>
      </c>
      <c r="J55" s="180">
        <f t="shared" si="9"/>
        <v>294.23076923076923</v>
      </c>
      <c r="K55" s="181">
        <v>1.36</v>
      </c>
      <c r="L55" s="180">
        <f t="shared" si="10"/>
        <v>588.46153846153845</v>
      </c>
      <c r="M55" s="181">
        <v>2.21</v>
      </c>
      <c r="N55" s="180">
        <f t="shared" si="11"/>
        <v>956.25</v>
      </c>
      <c r="O55" s="181">
        <v>8.16</v>
      </c>
      <c r="P55" s="180">
        <f t="shared" si="12"/>
        <v>3530.7692307692309</v>
      </c>
      <c r="Q55" s="181">
        <v>12.24</v>
      </c>
      <c r="R55" s="180">
        <f t="shared" si="13"/>
        <v>5296.1538461538457</v>
      </c>
      <c r="S55" s="38"/>
    </row>
    <row r="56" spans="1:19" ht="18" customHeight="1">
      <c r="A56" s="14">
        <v>7</v>
      </c>
      <c r="B56" s="16" t="s">
        <v>588</v>
      </c>
      <c r="C56" s="14" t="s">
        <v>18</v>
      </c>
      <c r="D56" s="183">
        <v>36</v>
      </c>
      <c r="E56" s="206">
        <f>'Gia-DC'!E64</f>
        <v>10000</v>
      </c>
      <c r="F56" s="180">
        <f t="shared" si="7"/>
        <v>10.683760683760683</v>
      </c>
      <c r="G56" s="197">
        <v>0.33</v>
      </c>
      <c r="H56" s="327">
        <f t="shared" si="8"/>
        <v>3.5256410256410255</v>
      </c>
      <c r="I56" s="197">
        <v>1.74</v>
      </c>
      <c r="J56" s="180">
        <f t="shared" si="9"/>
        <v>18.589743589743588</v>
      </c>
      <c r="K56" s="181">
        <v>5.26</v>
      </c>
      <c r="L56" s="180">
        <f t="shared" si="10"/>
        <v>56.196581196581192</v>
      </c>
      <c r="M56" s="181">
        <v>5.7</v>
      </c>
      <c r="N56" s="180">
        <f t="shared" si="11"/>
        <v>60.897435897435898</v>
      </c>
      <c r="O56" s="181">
        <v>10.36</v>
      </c>
      <c r="P56" s="180">
        <f t="shared" si="12"/>
        <v>110.68376068376067</v>
      </c>
      <c r="Q56" s="181">
        <v>15.54</v>
      </c>
      <c r="R56" s="180">
        <f t="shared" si="13"/>
        <v>166.02564102564099</v>
      </c>
      <c r="S56" s="38"/>
    </row>
    <row r="57" spans="1:19" s="451" customFormat="1" ht="18" customHeight="1">
      <c r="A57" s="458">
        <v>8</v>
      </c>
      <c r="B57" s="459" t="s">
        <v>177</v>
      </c>
      <c r="C57" s="458" t="s">
        <v>18</v>
      </c>
      <c r="D57" s="469">
        <v>36</v>
      </c>
      <c r="E57" s="470">
        <f>'Gia-DC'!E76</f>
        <v>50000</v>
      </c>
      <c r="F57" s="460">
        <f t="shared" si="7"/>
        <v>53.418803418803421</v>
      </c>
      <c r="G57" s="471">
        <v>0.03</v>
      </c>
      <c r="H57" s="472">
        <f t="shared" si="8"/>
        <v>1.6025641025641026</v>
      </c>
      <c r="I57" s="471">
        <v>0.09</v>
      </c>
      <c r="J57" s="460">
        <f t="shared" si="9"/>
        <v>4.8076923076923075</v>
      </c>
      <c r="K57" s="457">
        <v>0.17</v>
      </c>
      <c r="L57" s="460">
        <f t="shared" si="10"/>
        <v>9.0811965811965827</v>
      </c>
      <c r="M57" s="457">
        <v>0.28000000000000003</v>
      </c>
      <c r="N57" s="460">
        <f t="shared" si="11"/>
        <v>14.957264957264959</v>
      </c>
      <c r="O57" s="457">
        <v>1.02</v>
      </c>
      <c r="P57" s="460">
        <f t="shared" si="12"/>
        <v>54.487179487179489</v>
      </c>
      <c r="Q57" s="457">
        <v>1.53</v>
      </c>
      <c r="R57" s="460">
        <f t="shared" si="13"/>
        <v>81.730769230769241</v>
      </c>
      <c r="S57" s="468"/>
    </row>
    <row r="58" spans="1:19" ht="18" customHeight="1">
      <c r="A58" s="14">
        <v>9</v>
      </c>
      <c r="B58" s="35" t="s">
        <v>597</v>
      </c>
      <c r="C58" s="36" t="s">
        <v>19</v>
      </c>
      <c r="D58" s="193"/>
      <c r="E58" s="312">
        <f>'Gia-DC'!E89</f>
        <v>1554</v>
      </c>
      <c r="F58" s="194">
        <f>E58</f>
        <v>1554</v>
      </c>
      <c r="G58" s="195">
        <v>0.28000000000000003</v>
      </c>
      <c r="H58" s="194">
        <f t="shared" si="8"/>
        <v>435.12000000000006</v>
      </c>
      <c r="I58" s="195">
        <v>1.46</v>
      </c>
      <c r="J58" s="194">
        <f t="shared" si="9"/>
        <v>2268.84</v>
      </c>
      <c r="K58" s="196">
        <v>4.42</v>
      </c>
      <c r="L58" s="194">
        <f t="shared" si="10"/>
        <v>6868.68</v>
      </c>
      <c r="M58" s="196">
        <v>4.8</v>
      </c>
      <c r="N58" s="180">
        <f t="shared" si="11"/>
        <v>7459.2</v>
      </c>
      <c r="O58" s="196">
        <v>8.6999999999999993</v>
      </c>
      <c r="P58" s="180">
        <f t="shared" si="12"/>
        <v>13519.8</v>
      </c>
      <c r="Q58" s="196">
        <v>13.05</v>
      </c>
      <c r="R58" s="180">
        <f t="shared" si="13"/>
        <v>20279.7</v>
      </c>
      <c r="S58" s="38"/>
    </row>
    <row r="59" spans="1:19" ht="18" customHeight="1">
      <c r="A59" s="288"/>
      <c r="B59" s="229" t="s">
        <v>476</v>
      </c>
      <c r="C59" s="287"/>
      <c r="D59" s="234"/>
      <c r="E59" s="233"/>
      <c r="F59" s="233"/>
      <c r="G59" s="234"/>
      <c r="H59" s="233">
        <f>SUM(H50:H57)*1.05+H58</f>
        <v>1738.5334615384618</v>
      </c>
      <c r="I59" s="233"/>
      <c r="J59" s="233">
        <f>SUM(J50:J57)*1.05+J58</f>
        <v>7936.4842307692297</v>
      </c>
      <c r="K59" s="233"/>
      <c r="L59" s="233">
        <f>SUM(L50:L57)*1.05+L58</f>
        <v>18170.370705128204</v>
      </c>
      <c r="M59" s="233"/>
      <c r="N59" s="233">
        <f>SUM(N50:N57)*1.05+N58</f>
        <v>24114.123878205133</v>
      </c>
      <c r="O59" s="233"/>
      <c r="P59" s="233">
        <f>SUM(P50:P57)*1.05+P58</f>
        <v>50101.979487179487</v>
      </c>
      <c r="Q59" s="233"/>
      <c r="R59" s="233">
        <f>SUM(R50:R57)*1.05+R58</f>
        <v>75152.969230769231</v>
      </c>
      <c r="S59" s="38"/>
    </row>
    <row r="60" spans="1:19" ht="18" customHeight="1">
      <c r="A60" s="21"/>
      <c r="B60" s="21"/>
      <c r="C60" s="22"/>
      <c r="D60" s="301"/>
      <c r="E60" s="258"/>
      <c r="F60" s="258"/>
      <c r="G60" s="301"/>
      <c r="H60" s="258"/>
      <c r="I60" s="301"/>
      <c r="J60" s="258"/>
      <c r="K60" s="301"/>
      <c r="L60" s="258"/>
      <c r="M60" s="301"/>
      <c r="N60" s="258"/>
      <c r="O60" s="301"/>
      <c r="P60" s="258"/>
      <c r="Q60" s="301"/>
      <c r="R60" s="258"/>
      <c r="S60" s="38"/>
    </row>
    <row r="61" spans="1:19" ht="18" customHeight="1">
      <c r="A61" s="16"/>
      <c r="B61" s="322" t="s">
        <v>598</v>
      </c>
      <c r="C61" s="128" t="s">
        <v>470</v>
      </c>
      <c r="D61" s="197"/>
      <c r="E61" s="180"/>
      <c r="F61" s="180"/>
      <c r="G61" s="197"/>
      <c r="H61" s="237">
        <f>H59</f>
        <v>1738.5334615384618</v>
      </c>
      <c r="I61" s="237"/>
      <c r="J61" s="237">
        <f>J59/6.25</f>
        <v>1269.8374769230768</v>
      </c>
      <c r="K61" s="237"/>
      <c r="L61" s="237">
        <f>L59/25</f>
        <v>726.81482820512815</v>
      </c>
      <c r="M61" s="237"/>
      <c r="N61" s="237">
        <f>N59/100</f>
        <v>241.14123878205135</v>
      </c>
      <c r="O61" s="237"/>
      <c r="P61" s="237">
        <f>P59/900</f>
        <v>55.668866096866097</v>
      </c>
      <c r="Q61" s="237"/>
      <c r="R61" s="237">
        <f>R59/3600</f>
        <v>20.875824786324788</v>
      </c>
      <c r="S61" s="38"/>
    </row>
    <row r="62" spans="1:19" ht="18" customHeight="1">
      <c r="A62" s="120"/>
      <c r="B62" s="129"/>
      <c r="C62" s="131"/>
      <c r="D62" s="198"/>
      <c r="E62" s="190"/>
      <c r="F62" s="190"/>
      <c r="G62" s="198"/>
      <c r="H62" s="264"/>
      <c r="I62" s="299"/>
      <c r="J62" s="264"/>
      <c r="K62" s="264"/>
      <c r="L62" s="264"/>
      <c r="M62" s="264"/>
      <c r="N62" s="264"/>
      <c r="O62" s="264"/>
      <c r="P62" s="264"/>
      <c r="Q62" s="264"/>
      <c r="R62" s="264"/>
      <c r="S62" s="38"/>
    </row>
    <row r="63" spans="1:19" ht="18" customHeight="1">
      <c r="A63" s="126" t="s">
        <v>512</v>
      </c>
      <c r="B63" s="326" t="s">
        <v>522</v>
      </c>
      <c r="C63" s="21"/>
      <c r="D63" s="227"/>
      <c r="E63" s="271"/>
      <c r="F63" s="225"/>
      <c r="G63" s="266"/>
      <c r="H63" s="266"/>
      <c r="I63" s="266"/>
      <c r="J63" s="266"/>
      <c r="K63" s="266"/>
      <c r="L63" s="266"/>
      <c r="M63" s="266"/>
      <c r="N63" s="266"/>
      <c r="O63" s="266"/>
      <c r="P63" s="266"/>
      <c r="Q63" s="266"/>
      <c r="R63" s="266"/>
      <c r="S63" s="38"/>
    </row>
    <row r="64" spans="1:19" ht="18" customHeight="1">
      <c r="A64" s="14">
        <v>1</v>
      </c>
      <c r="B64" s="16" t="s">
        <v>114</v>
      </c>
      <c r="C64" s="14" t="s">
        <v>69</v>
      </c>
      <c r="D64" s="183">
        <v>9</v>
      </c>
      <c r="E64" s="206">
        <f>'Gia-DC'!E32</f>
        <v>150000</v>
      </c>
      <c r="F64" s="180">
        <f t="shared" ref="F64:F74" si="14">E64/(D64*26)</f>
        <v>641.02564102564099</v>
      </c>
      <c r="G64" s="181">
        <v>0.41</v>
      </c>
      <c r="H64" s="180">
        <f t="shared" ref="H64:H75" si="15">(G64*F64)</f>
        <v>262.82051282051282</v>
      </c>
      <c r="I64" s="181">
        <v>0.48</v>
      </c>
      <c r="J64" s="180">
        <f t="shared" ref="J64:J75" si="16">I64*F64</f>
        <v>307.69230769230768</v>
      </c>
      <c r="K64" s="181">
        <v>0.54</v>
      </c>
      <c r="L64" s="180">
        <f t="shared" ref="L64:L75" si="17">K64*F64</f>
        <v>346.15384615384613</v>
      </c>
      <c r="M64" s="181">
        <v>0.62</v>
      </c>
      <c r="N64" s="180">
        <f t="shared" ref="N64:N75" si="18">(M64*F64)</f>
        <v>397.4358974358974</v>
      </c>
      <c r="O64" s="181">
        <v>0.68</v>
      </c>
      <c r="P64" s="180">
        <f t="shared" ref="P64:P75" si="19">(O64*F64)</f>
        <v>435.89743589743591</v>
      </c>
      <c r="Q64" s="181">
        <v>0.82</v>
      </c>
      <c r="R64" s="180">
        <f t="shared" ref="R64:R75" si="20">(Q64*F64)</f>
        <v>525.64102564102564</v>
      </c>
      <c r="S64" s="38"/>
    </row>
    <row r="65" spans="1:19" ht="18" customHeight="1">
      <c r="A65" s="14">
        <v>2</v>
      </c>
      <c r="B65" s="16" t="s">
        <v>582</v>
      </c>
      <c r="C65" s="14" t="s">
        <v>18</v>
      </c>
      <c r="D65" s="183">
        <v>48</v>
      </c>
      <c r="E65" s="206">
        <f>'Gia-DC'!E22</f>
        <v>150000</v>
      </c>
      <c r="F65" s="180">
        <f t="shared" si="14"/>
        <v>120.19230769230769</v>
      </c>
      <c r="G65" s="181">
        <v>0.41</v>
      </c>
      <c r="H65" s="180">
        <f t="shared" si="15"/>
        <v>49.278846153846153</v>
      </c>
      <c r="I65" s="181">
        <v>0.48</v>
      </c>
      <c r="J65" s="180">
        <f t="shared" si="16"/>
        <v>57.692307692307693</v>
      </c>
      <c r="K65" s="181">
        <v>0.54</v>
      </c>
      <c r="L65" s="180">
        <f t="shared" si="17"/>
        <v>64.90384615384616</v>
      </c>
      <c r="M65" s="181">
        <v>0.62</v>
      </c>
      <c r="N65" s="180">
        <f t="shared" si="18"/>
        <v>74.519230769230774</v>
      </c>
      <c r="O65" s="181">
        <v>0.68</v>
      </c>
      <c r="P65" s="180">
        <f t="shared" si="19"/>
        <v>81.730769230769241</v>
      </c>
      <c r="Q65" s="181">
        <v>0.82</v>
      </c>
      <c r="R65" s="180">
        <f t="shared" si="20"/>
        <v>98.557692307692307</v>
      </c>
      <c r="S65" s="38"/>
    </row>
    <row r="66" spans="1:19" ht="18" customHeight="1">
      <c r="A66" s="14">
        <v>3</v>
      </c>
      <c r="B66" s="16" t="s">
        <v>448</v>
      </c>
      <c r="C66" s="14" t="s">
        <v>18</v>
      </c>
      <c r="D66" s="183">
        <v>24</v>
      </c>
      <c r="E66" s="206">
        <f>'Gia-DC'!E29</f>
        <v>50000</v>
      </c>
      <c r="F66" s="180">
        <f t="shared" si="14"/>
        <v>80.128205128205124</v>
      </c>
      <c r="G66" s="181">
        <v>0.41</v>
      </c>
      <c r="H66" s="180">
        <f t="shared" si="15"/>
        <v>32.852564102564102</v>
      </c>
      <c r="I66" s="181">
        <v>0.48</v>
      </c>
      <c r="J66" s="180">
        <f t="shared" si="16"/>
        <v>38.46153846153846</v>
      </c>
      <c r="K66" s="181">
        <v>0.54</v>
      </c>
      <c r="L66" s="180">
        <f t="shared" si="17"/>
        <v>43.269230769230766</v>
      </c>
      <c r="M66" s="181">
        <v>0.62</v>
      </c>
      <c r="N66" s="180">
        <f t="shared" si="18"/>
        <v>49.679487179487175</v>
      </c>
      <c r="O66" s="181">
        <v>0.68</v>
      </c>
      <c r="P66" s="180">
        <f t="shared" si="19"/>
        <v>54.487179487179489</v>
      </c>
      <c r="Q66" s="181">
        <v>0.82</v>
      </c>
      <c r="R66" s="180">
        <f t="shared" si="20"/>
        <v>65.705128205128204</v>
      </c>
      <c r="S66" s="38"/>
    </row>
    <row r="67" spans="1:19" ht="18" customHeight="1">
      <c r="A67" s="14">
        <v>4</v>
      </c>
      <c r="B67" s="21" t="s">
        <v>172</v>
      </c>
      <c r="C67" s="22" t="s">
        <v>61</v>
      </c>
      <c r="D67" s="199">
        <v>48</v>
      </c>
      <c r="E67" s="225">
        <f>'Gia-DC'!E71</f>
        <v>25000</v>
      </c>
      <c r="F67" s="200">
        <f t="shared" si="14"/>
        <v>20.032051282051281</v>
      </c>
      <c r="G67" s="201">
        <v>0.06</v>
      </c>
      <c r="H67" s="200">
        <f t="shared" si="15"/>
        <v>1.2019230769230769</v>
      </c>
      <c r="I67" s="201">
        <v>7.0000000000000007E-2</v>
      </c>
      <c r="J67" s="200">
        <f t="shared" si="16"/>
        <v>1.4022435897435899</v>
      </c>
      <c r="K67" s="201">
        <v>0.08</v>
      </c>
      <c r="L67" s="200">
        <f t="shared" si="17"/>
        <v>1.6025641025641024</v>
      </c>
      <c r="M67" s="201">
        <v>0.09</v>
      </c>
      <c r="N67" s="200">
        <f t="shared" si="18"/>
        <v>1.8028846153846152</v>
      </c>
      <c r="O67" s="201">
        <v>0.2</v>
      </c>
      <c r="P67" s="200">
        <f t="shared" si="19"/>
        <v>4.0064102564102564</v>
      </c>
      <c r="Q67" s="201">
        <v>0.24</v>
      </c>
      <c r="R67" s="180">
        <f t="shared" si="20"/>
        <v>4.8076923076923075</v>
      </c>
      <c r="S67" s="38"/>
    </row>
    <row r="68" spans="1:19" ht="18" customHeight="1">
      <c r="A68" s="124">
        <v>5</v>
      </c>
      <c r="B68" s="120" t="s">
        <v>152</v>
      </c>
      <c r="C68" s="124" t="s">
        <v>61</v>
      </c>
      <c r="D68" s="202">
        <v>48</v>
      </c>
      <c r="E68" s="224">
        <f>'Gia-DC'!E52</f>
        <v>25000</v>
      </c>
      <c r="F68" s="190">
        <f t="shared" si="14"/>
        <v>20.032051282051281</v>
      </c>
      <c r="G68" s="191">
        <v>0.06</v>
      </c>
      <c r="H68" s="190">
        <f t="shared" si="15"/>
        <v>1.2019230769230769</v>
      </c>
      <c r="I68" s="191">
        <v>7.0000000000000007E-2</v>
      </c>
      <c r="J68" s="190">
        <f t="shared" si="16"/>
        <v>1.4022435897435899</v>
      </c>
      <c r="K68" s="191">
        <v>0.08</v>
      </c>
      <c r="L68" s="190">
        <f t="shared" si="17"/>
        <v>1.6025641025641024</v>
      </c>
      <c r="M68" s="191">
        <v>0.09</v>
      </c>
      <c r="N68" s="190">
        <f t="shared" si="18"/>
        <v>1.8028846153846152</v>
      </c>
      <c r="O68" s="191">
        <v>0.2</v>
      </c>
      <c r="P68" s="190">
        <f t="shared" si="19"/>
        <v>4.0064102564102564</v>
      </c>
      <c r="Q68" s="191">
        <v>0.24</v>
      </c>
      <c r="R68" s="190">
        <f t="shared" si="20"/>
        <v>4.8076923076923075</v>
      </c>
      <c r="S68" s="38"/>
    </row>
    <row r="69" spans="1:19" ht="18" customHeight="1">
      <c r="A69" s="22">
        <v>6</v>
      </c>
      <c r="B69" s="21" t="s">
        <v>177</v>
      </c>
      <c r="C69" s="22" t="s">
        <v>18</v>
      </c>
      <c r="D69" s="199">
        <v>36</v>
      </c>
      <c r="E69" s="225">
        <f>'Gia-DC'!E76</f>
        <v>50000</v>
      </c>
      <c r="F69" s="200">
        <f t="shared" si="14"/>
        <v>53.418803418803421</v>
      </c>
      <c r="G69" s="201">
        <v>0.03</v>
      </c>
      <c r="H69" s="200">
        <f t="shared" si="15"/>
        <v>1.6025641025641026</v>
      </c>
      <c r="I69" s="201">
        <v>0.04</v>
      </c>
      <c r="J69" s="200">
        <f t="shared" si="16"/>
        <v>2.1367521367521367</v>
      </c>
      <c r="K69" s="201">
        <v>0.04</v>
      </c>
      <c r="L69" s="200">
        <f t="shared" si="17"/>
        <v>2.1367521367521367</v>
      </c>
      <c r="M69" s="201">
        <v>0.05</v>
      </c>
      <c r="N69" s="200">
        <f t="shared" si="18"/>
        <v>2.6709401709401712</v>
      </c>
      <c r="O69" s="201">
        <v>0.1</v>
      </c>
      <c r="P69" s="200">
        <f t="shared" si="19"/>
        <v>5.3418803418803424</v>
      </c>
      <c r="Q69" s="201">
        <v>0.12</v>
      </c>
      <c r="R69" s="200">
        <f t="shared" si="20"/>
        <v>6.4102564102564106</v>
      </c>
      <c r="S69" s="38"/>
    </row>
    <row r="70" spans="1:19" ht="18" customHeight="1">
      <c r="A70" s="14">
        <v>7</v>
      </c>
      <c r="B70" s="16" t="s">
        <v>599</v>
      </c>
      <c r="C70" s="14" t="s">
        <v>18</v>
      </c>
      <c r="D70" s="183">
        <v>60</v>
      </c>
      <c r="E70" s="206">
        <f>'Gia-DC'!E83</f>
        <v>6519000</v>
      </c>
      <c r="F70" s="180">
        <f t="shared" si="14"/>
        <v>4178.8461538461543</v>
      </c>
      <c r="G70" s="181">
        <v>0.1</v>
      </c>
      <c r="H70" s="180">
        <f t="shared" si="15"/>
        <v>417.88461538461547</v>
      </c>
      <c r="I70" s="181">
        <v>0.12</v>
      </c>
      <c r="J70" s="180">
        <f t="shared" si="16"/>
        <v>501.46153846153851</v>
      </c>
      <c r="K70" s="181">
        <v>0.14000000000000001</v>
      </c>
      <c r="L70" s="180">
        <f t="shared" si="17"/>
        <v>585.03846153846166</v>
      </c>
      <c r="M70" s="181">
        <v>0.15</v>
      </c>
      <c r="N70" s="180">
        <f t="shared" si="18"/>
        <v>626.82692307692309</v>
      </c>
      <c r="O70" s="181">
        <v>0.17</v>
      </c>
      <c r="P70" s="180">
        <f t="shared" si="19"/>
        <v>710.4038461538463</v>
      </c>
      <c r="Q70" s="181">
        <v>0.2</v>
      </c>
      <c r="R70" s="180">
        <f t="shared" si="20"/>
        <v>835.76923076923094</v>
      </c>
      <c r="S70" s="38"/>
    </row>
    <row r="71" spans="1:19" ht="18" customHeight="1">
      <c r="A71" s="14">
        <v>8</v>
      </c>
      <c r="B71" s="16" t="s">
        <v>585</v>
      </c>
      <c r="C71" s="14" t="s">
        <v>18</v>
      </c>
      <c r="D71" s="183">
        <v>60</v>
      </c>
      <c r="E71" s="206">
        <f>'Gia-DC'!E84</f>
        <v>2360000</v>
      </c>
      <c r="F71" s="180">
        <f t="shared" si="14"/>
        <v>1512.8205128205129</v>
      </c>
      <c r="G71" s="181">
        <v>0.1</v>
      </c>
      <c r="H71" s="180">
        <f t="shared" si="15"/>
        <v>151.2820512820513</v>
      </c>
      <c r="I71" s="181">
        <v>0.12</v>
      </c>
      <c r="J71" s="180">
        <f t="shared" si="16"/>
        <v>181.53846153846155</v>
      </c>
      <c r="K71" s="181">
        <v>0.14000000000000001</v>
      </c>
      <c r="L71" s="180">
        <f t="shared" si="17"/>
        <v>211.79487179487182</v>
      </c>
      <c r="M71" s="181">
        <v>0.15</v>
      </c>
      <c r="N71" s="180">
        <f t="shared" si="18"/>
        <v>226.92307692307693</v>
      </c>
      <c r="O71" s="181">
        <v>0.17</v>
      </c>
      <c r="P71" s="180">
        <f t="shared" si="19"/>
        <v>257.17948717948724</v>
      </c>
      <c r="Q71" s="181">
        <v>0.2</v>
      </c>
      <c r="R71" s="180">
        <f t="shared" si="20"/>
        <v>302.5641025641026</v>
      </c>
      <c r="S71" s="38"/>
    </row>
    <row r="72" spans="1:19" ht="18" customHeight="1">
      <c r="A72" s="14">
        <v>9</v>
      </c>
      <c r="B72" s="16" t="s">
        <v>184</v>
      </c>
      <c r="C72" s="14" t="s">
        <v>18</v>
      </c>
      <c r="D72" s="183">
        <v>4</v>
      </c>
      <c r="E72" s="206">
        <f>'Gia-DC'!E85</f>
        <v>100000</v>
      </c>
      <c r="F72" s="180">
        <f t="shared" si="14"/>
        <v>961.53846153846155</v>
      </c>
      <c r="G72" s="181">
        <v>3.44</v>
      </c>
      <c r="H72" s="180">
        <f t="shared" si="15"/>
        <v>3307.6923076923076</v>
      </c>
      <c r="I72" s="181">
        <v>7.96</v>
      </c>
      <c r="J72" s="180">
        <f t="shared" si="16"/>
        <v>7653.8461538461543</v>
      </c>
      <c r="K72" s="181">
        <v>14.92</v>
      </c>
      <c r="L72" s="180">
        <f t="shared" si="17"/>
        <v>14346.153846153846</v>
      </c>
      <c r="M72" s="181">
        <v>66.8</v>
      </c>
      <c r="N72" s="180">
        <f t="shared" si="18"/>
        <v>64230.769230769227</v>
      </c>
      <c r="O72" s="181">
        <v>89.64</v>
      </c>
      <c r="P72" s="180">
        <f t="shared" si="19"/>
        <v>86192.307692307688</v>
      </c>
      <c r="Q72" s="181">
        <v>107.57</v>
      </c>
      <c r="R72" s="180">
        <f t="shared" si="20"/>
        <v>103432.6923076923</v>
      </c>
      <c r="S72" s="38"/>
    </row>
    <row r="73" spans="1:19" ht="18" customHeight="1">
      <c r="A73" s="14">
        <v>10</v>
      </c>
      <c r="B73" s="35" t="s">
        <v>600</v>
      </c>
      <c r="C73" s="36" t="s">
        <v>18</v>
      </c>
      <c r="D73" s="193">
        <v>60</v>
      </c>
      <c r="E73" s="312">
        <f>'Gia-DC'!E86</f>
        <v>900000</v>
      </c>
      <c r="F73" s="180">
        <f t="shared" si="14"/>
        <v>576.92307692307691</v>
      </c>
      <c r="G73" s="196">
        <v>0.02</v>
      </c>
      <c r="H73" s="194">
        <f t="shared" si="15"/>
        <v>11.538461538461538</v>
      </c>
      <c r="I73" s="196">
        <v>0.02</v>
      </c>
      <c r="J73" s="194">
        <f t="shared" si="16"/>
        <v>11.538461538461538</v>
      </c>
      <c r="K73" s="196">
        <v>0.02</v>
      </c>
      <c r="L73" s="194">
        <f t="shared" si="17"/>
        <v>11.538461538461538</v>
      </c>
      <c r="M73" s="196">
        <v>0.02</v>
      </c>
      <c r="N73" s="194">
        <f t="shared" si="18"/>
        <v>11.538461538461538</v>
      </c>
      <c r="O73" s="196">
        <v>0.02</v>
      </c>
      <c r="P73" s="194">
        <f t="shared" si="19"/>
        <v>11.538461538461538</v>
      </c>
      <c r="Q73" s="196">
        <v>0.02</v>
      </c>
      <c r="R73" s="180">
        <f t="shared" si="20"/>
        <v>11.538461538461538</v>
      </c>
      <c r="S73" s="38"/>
    </row>
    <row r="74" spans="1:19" ht="18" customHeight="1">
      <c r="A74" s="14">
        <v>11</v>
      </c>
      <c r="B74" s="35" t="s">
        <v>187</v>
      </c>
      <c r="C74" s="36" t="s">
        <v>69</v>
      </c>
      <c r="D74" s="193">
        <v>30</v>
      </c>
      <c r="E74" s="312">
        <f>'Gia-DC'!E88</f>
        <v>90000</v>
      </c>
      <c r="F74" s="180">
        <f t="shared" si="14"/>
        <v>115.38461538461539</v>
      </c>
      <c r="G74" s="196">
        <v>0.1</v>
      </c>
      <c r="H74" s="194">
        <f t="shared" si="15"/>
        <v>11.53846153846154</v>
      </c>
      <c r="I74" s="196">
        <v>0.12</v>
      </c>
      <c r="J74" s="194">
        <f t="shared" si="16"/>
        <v>13.846153846153847</v>
      </c>
      <c r="K74" s="196">
        <v>0.14000000000000001</v>
      </c>
      <c r="L74" s="194">
        <f t="shared" si="17"/>
        <v>16.153846153846157</v>
      </c>
      <c r="M74" s="196">
        <v>0.15</v>
      </c>
      <c r="N74" s="194">
        <f t="shared" si="18"/>
        <v>17.307692307692307</v>
      </c>
      <c r="O74" s="196">
        <v>0.17</v>
      </c>
      <c r="P74" s="194">
        <f t="shared" si="19"/>
        <v>19.615384615384617</v>
      </c>
      <c r="Q74" s="196">
        <v>0.2</v>
      </c>
      <c r="R74" s="180">
        <f t="shared" si="20"/>
        <v>23.07692307692308</v>
      </c>
      <c r="S74" s="38"/>
    </row>
    <row r="75" spans="1:19" ht="18" customHeight="1">
      <c r="A75" s="124">
        <v>12</v>
      </c>
      <c r="B75" s="35" t="s">
        <v>17</v>
      </c>
      <c r="C75" s="36" t="s">
        <v>19</v>
      </c>
      <c r="D75" s="193"/>
      <c r="E75" s="312">
        <f>'Gia-DC'!E89</f>
        <v>1554</v>
      </c>
      <c r="F75" s="194">
        <f>E75</f>
        <v>1554</v>
      </c>
      <c r="G75" s="196">
        <v>0.09</v>
      </c>
      <c r="H75" s="194">
        <f t="shared" si="15"/>
        <v>139.85999999999999</v>
      </c>
      <c r="I75" s="196">
        <v>0.11</v>
      </c>
      <c r="J75" s="194">
        <f t="shared" si="16"/>
        <v>170.94</v>
      </c>
      <c r="K75" s="196">
        <v>0.12</v>
      </c>
      <c r="L75" s="194">
        <f t="shared" si="17"/>
        <v>186.48</v>
      </c>
      <c r="M75" s="196">
        <v>0.13</v>
      </c>
      <c r="N75" s="194">
        <f t="shared" si="18"/>
        <v>202.02</v>
      </c>
      <c r="O75" s="196">
        <v>0.15</v>
      </c>
      <c r="P75" s="194">
        <f t="shared" si="19"/>
        <v>233.1</v>
      </c>
      <c r="Q75" s="196">
        <v>0.18</v>
      </c>
      <c r="R75" s="194">
        <f t="shared" si="20"/>
        <v>279.71999999999997</v>
      </c>
      <c r="S75" s="38"/>
    </row>
    <row r="76" spans="1:19" ht="18" customHeight="1">
      <c r="A76" s="228"/>
      <c r="B76" s="229" t="s">
        <v>476</v>
      </c>
      <c r="C76" s="228"/>
      <c r="D76" s="230"/>
      <c r="E76" s="231"/>
      <c r="F76" s="233"/>
      <c r="G76" s="234"/>
      <c r="H76" s="233">
        <f>SUM(H64:H74)*1.05+H75</f>
        <v>4601.198942307693</v>
      </c>
      <c r="I76" s="233"/>
      <c r="J76" s="233">
        <f>SUM(J64:J74)*1.05+J75</f>
        <v>9380.5090705128205</v>
      </c>
      <c r="K76" s="233"/>
      <c r="L76" s="233">
        <f>SUM(L64:L74)*1.05+L75</f>
        <v>16598.345705128202</v>
      </c>
      <c r="M76" s="233"/>
      <c r="N76" s="233">
        <f>SUM(N64:N74)*1.05+N75</f>
        <v>69125.360544871801</v>
      </c>
      <c r="O76" s="233"/>
      <c r="P76" s="233">
        <f>SUM(P64:P74)*1.05+P75</f>
        <v>92398.440705128232</v>
      </c>
      <c r="Q76" s="233"/>
      <c r="R76" s="233">
        <f>SUM(R64:R74)*1.05+R75</f>
        <v>110856.86903846155</v>
      </c>
      <c r="S76" s="38"/>
    </row>
    <row r="77" spans="1:19" ht="18" customHeight="1">
      <c r="A77" s="22"/>
      <c r="B77" s="21"/>
      <c r="C77" s="22"/>
      <c r="D77" s="199"/>
      <c r="E77" s="225"/>
      <c r="F77" s="200"/>
      <c r="G77" s="227"/>
      <c r="H77" s="200"/>
      <c r="I77" s="201"/>
      <c r="J77" s="200"/>
      <c r="K77" s="227"/>
      <c r="L77" s="200"/>
      <c r="M77" s="227"/>
      <c r="N77" s="200"/>
      <c r="O77" s="227"/>
      <c r="P77" s="200"/>
      <c r="Q77" s="227"/>
      <c r="R77" s="200"/>
      <c r="S77" s="38"/>
    </row>
    <row r="78" spans="1:19" ht="18" customHeight="1">
      <c r="A78" s="14"/>
      <c r="B78" s="322" t="s">
        <v>601</v>
      </c>
      <c r="C78" s="128" t="s">
        <v>470</v>
      </c>
      <c r="D78" s="269"/>
      <c r="E78" s="270"/>
      <c r="F78" s="237"/>
      <c r="G78" s="236"/>
      <c r="H78" s="237">
        <f>H76</f>
        <v>4601.198942307693</v>
      </c>
      <c r="I78" s="237"/>
      <c r="J78" s="237">
        <f>J76/6.25</f>
        <v>1500.8814512820513</v>
      </c>
      <c r="K78" s="237"/>
      <c r="L78" s="237">
        <f>L76/25</f>
        <v>663.93382820512807</v>
      </c>
      <c r="M78" s="237"/>
      <c r="N78" s="237">
        <f>N76/100</f>
        <v>691.25360544871796</v>
      </c>
      <c r="O78" s="237"/>
      <c r="P78" s="237">
        <f>P76/900</f>
        <v>102.66493411680915</v>
      </c>
      <c r="Q78" s="237"/>
      <c r="R78" s="237">
        <f>R76/3600</f>
        <v>30.793574732905984</v>
      </c>
      <c r="S78" s="38"/>
    </row>
    <row r="79" spans="1:19" ht="18" customHeight="1">
      <c r="A79" s="14"/>
      <c r="B79" s="127"/>
      <c r="C79" s="128"/>
      <c r="D79" s="269"/>
      <c r="E79" s="270"/>
      <c r="F79" s="237"/>
      <c r="G79" s="236"/>
      <c r="H79" s="237"/>
      <c r="I79" s="237"/>
      <c r="J79" s="237"/>
      <c r="K79" s="237"/>
      <c r="L79" s="237"/>
      <c r="M79" s="237"/>
      <c r="N79" s="237"/>
      <c r="O79" s="237"/>
      <c r="P79" s="237"/>
      <c r="Q79" s="237"/>
      <c r="R79" s="237"/>
      <c r="S79" s="38"/>
    </row>
    <row r="80" spans="1:19" ht="18" customHeight="1">
      <c r="A80" s="128" t="s">
        <v>602</v>
      </c>
      <c r="B80" s="328" t="s">
        <v>603</v>
      </c>
      <c r="C80" s="16"/>
      <c r="D80" s="197"/>
      <c r="E80" s="180"/>
      <c r="F80" s="180"/>
      <c r="G80" s="197"/>
      <c r="H80" s="237"/>
      <c r="I80" s="237"/>
      <c r="J80" s="237"/>
      <c r="K80" s="237"/>
      <c r="L80" s="237"/>
      <c r="M80" s="237"/>
      <c r="N80" s="237"/>
      <c r="O80" s="237"/>
      <c r="P80" s="237"/>
      <c r="Q80" s="237"/>
      <c r="R80" s="237"/>
      <c r="S80" s="38"/>
    </row>
    <row r="81" spans="1:19" ht="18" customHeight="1">
      <c r="A81" s="33"/>
      <c r="B81" s="322" t="s">
        <v>604</v>
      </c>
      <c r="C81" s="128" t="s">
        <v>470</v>
      </c>
      <c r="D81" s="197"/>
      <c r="E81" s="180"/>
      <c r="F81" s="237"/>
      <c r="G81" s="237"/>
      <c r="H81" s="237">
        <f>H78*0.05</f>
        <v>230.05994711538466</v>
      </c>
      <c r="I81" s="329"/>
      <c r="J81" s="237">
        <f>J78*0.05</f>
        <v>75.044072564102564</v>
      </c>
      <c r="K81" s="330"/>
      <c r="L81" s="237">
        <f>L78*0.05</f>
        <v>33.196691410256406</v>
      </c>
      <c r="M81" s="330"/>
      <c r="N81" s="237">
        <f>N78*0.05</f>
        <v>34.562680272435898</v>
      </c>
      <c r="O81" s="330"/>
      <c r="P81" s="237">
        <f>P78*0.05</f>
        <v>5.1332467058404578</v>
      </c>
      <c r="Q81" s="330"/>
      <c r="R81" s="237">
        <f>R78*0.05</f>
        <v>1.5396787366452993</v>
      </c>
      <c r="S81" s="38"/>
    </row>
    <row r="82" spans="1:19" ht="18" customHeight="1">
      <c r="A82" s="137"/>
      <c r="B82" s="137"/>
      <c r="C82" s="137"/>
      <c r="D82" s="198"/>
      <c r="E82" s="198"/>
      <c r="F82" s="190"/>
      <c r="G82" s="198"/>
      <c r="H82" s="190"/>
      <c r="I82" s="198"/>
      <c r="J82" s="190"/>
      <c r="K82" s="198"/>
      <c r="L82" s="190"/>
      <c r="M82" s="198"/>
      <c r="N82" s="190"/>
      <c r="O82" s="198"/>
      <c r="P82" s="190"/>
      <c r="Q82" s="198"/>
      <c r="R82" s="190"/>
      <c r="S82" s="38"/>
    </row>
    <row r="83" spans="1:19" ht="14.25" customHeight="1">
      <c r="A83" s="38"/>
      <c r="B83" s="38"/>
      <c r="C83" s="38"/>
      <c r="D83" s="38"/>
      <c r="E83" s="38"/>
      <c r="F83" s="38"/>
      <c r="G83" s="38"/>
      <c r="H83" s="38"/>
      <c r="I83" s="38"/>
      <c r="J83" s="38"/>
      <c r="K83" s="38"/>
      <c r="L83" s="38"/>
      <c r="M83" s="38"/>
      <c r="N83" s="38"/>
      <c r="O83" s="38"/>
      <c r="P83" s="38"/>
      <c r="Q83" s="38"/>
      <c r="R83" s="38"/>
      <c r="S83" s="38"/>
    </row>
    <row r="84" spans="1:19" ht="16.5" customHeight="1">
      <c r="A84" s="411"/>
      <c r="B84" s="38"/>
      <c r="C84" s="38"/>
      <c r="D84" s="38"/>
      <c r="E84" s="38"/>
      <c r="F84" s="38"/>
      <c r="G84" s="38"/>
      <c r="H84" s="38"/>
      <c r="I84" s="38"/>
      <c r="J84" s="38"/>
      <c r="K84" s="38"/>
      <c r="L84" s="38"/>
      <c r="M84" s="38"/>
      <c r="N84" s="38"/>
      <c r="O84" s="38"/>
      <c r="P84" s="38"/>
      <c r="Q84" s="38"/>
      <c r="R84" s="38"/>
      <c r="S84" s="38"/>
    </row>
    <row r="85" spans="1:19" ht="16.5" customHeight="1">
      <c r="A85" s="38"/>
      <c r="B85" s="38"/>
      <c r="C85" s="38"/>
      <c r="D85" s="38"/>
      <c r="E85" s="38"/>
      <c r="F85" s="38"/>
      <c r="G85" s="38"/>
      <c r="H85" s="38"/>
      <c r="I85" s="38"/>
      <c r="J85" s="38"/>
      <c r="K85" s="38"/>
      <c r="L85" s="38"/>
      <c r="M85" s="38"/>
      <c r="N85" s="38"/>
      <c r="O85" s="38"/>
      <c r="P85" s="38"/>
      <c r="Q85" s="38"/>
      <c r="R85" s="38"/>
      <c r="S85" s="38"/>
    </row>
    <row r="86" spans="1:19" ht="16.5" customHeight="1">
      <c r="A86" s="38"/>
      <c r="B86" s="38"/>
      <c r="C86" s="38"/>
      <c r="D86" s="38"/>
      <c r="E86" s="38"/>
      <c r="F86" s="38"/>
      <c r="G86" s="38"/>
      <c r="H86" s="38"/>
      <c r="I86" s="38"/>
      <c r="J86" s="38"/>
      <c r="K86" s="38"/>
      <c r="L86" s="38"/>
      <c r="M86" s="38"/>
      <c r="N86" s="38"/>
      <c r="O86" s="38"/>
      <c r="P86" s="38"/>
      <c r="Q86" s="38"/>
      <c r="R86" s="38"/>
      <c r="S86" s="38"/>
    </row>
    <row r="87" spans="1:19" ht="16.5" customHeight="1">
      <c r="A87" s="38"/>
      <c r="B87" s="38"/>
      <c r="C87" s="38"/>
      <c r="D87" s="38"/>
      <c r="E87" s="38"/>
      <c r="F87" s="38"/>
      <c r="G87" s="38"/>
      <c r="H87" s="38"/>
      <c r="I87" s="38"/>
      <c r="J87" s="38"/>
      <c r="K87" s="38"/>
      <c r="L87" s="38"/>
      <c r="M87" s="38"/>
      <c r="N87" s="38"/>
      <c r="O87" s="38"/>
      <c r="P87" s="38"/>
      <c r="Q87" s="38"/>
      <c r="R87" s="38"/>
      <c r="S87" s="38"/>
    </row>
    <row r="88" spans="1:19" ht="16.5" customHeight="1">
      <c r="A88" s="38"/>
      <c r="B88" s="38"/>
      <c r="C88" s="38"/>
      <c r="D88" s="38"/>
      <c r="E88" s="38"/>
      <c r="F88" s="38"/>
      <c r="G88" s="38"/>
      <c r="H88" s="38"/>
      <c r="I88" s="38"/>
      <c r="J88" s="38"/>
      <c r="K88" s="38"/>
      <c r="L88" s="38"/>
      <c r="M88" s="38"/>
      <c r="N88" s="38"/>
      <c r="O88" s="38"/>
      <c r="P88" s="38"/>
      <c r="Q88" s="38"/>
      <c r="R88" s="38"/>
      <c r="S88" s="38"/>
    </row>
    <row r="89" spans="1:19" ht="16.5" customHeight="1">
      <c r="A89" s="4"/>
      <c r="B89" s="4"/>
      <c r="C89" s="4"/>
      <c r="D89" s="4"/>
      <c r="E89" s="4"/>
      <c r="F89" s="4"/>
      <c r="G89" s="4"/>
      <c r="H89" s="4"/>
      <c r="I89" s="4"/>
      <c r="J89" s="4"/>
      <c r="K89" s="4"/>
      <c r="L89" s="4"/>
      <c r="M89" s="4"/>
      <c r="N89" s="4"/>
      <c r="O89" s="4"/>
      <c r="P89" s="4"/>
      <c r="Q89" s="4"/>
      <c r="R89" s="4"/>
    </row>
    <row r="90" spans="1:19" ht="16.5" customHeight="1">
      <c r="A90" s="4"/>
      <c r="B90" s="4"/>
      <c r="C90" s="4"/>
      <c r="D90" s="4"/>
      <c r="E90" s="4"/>
      <c r="F90" s="4"/>
      <c r="G90" s="4"/>
      <c r="H90" s="4"/>
      <c r="I90" s="4"/>
      <c r="J90" s="4"/>
      <c r="K90" s="4"/>
      <c r="L90" s="4"/>
      <c r="M90" s="4"/>
      <c r="N90" s="4"/>
      <c r="O90" s="4"/>
      <c r="P90" s="4"/>
      <c r="Q90" s="4"/>
      <c r="R90" s="4"/>
    </row>
    <row r="91" spans="1:19" ht="16.5" customHeight="1">
      <c r="A91" s="4"/>
      <c r="B91" s="4"/>
      <c r="C91" s="4"/>
      <c r="D91" s="4"/>
      <c r="E91" s="4"/>
      <c r="F91" s="4"/>
      <c r="G91" s="4"/>
      <c r="H91" s="4"/>
      <c r="I91" s="4"/>
      <c r="J91" s="4"/>
      <c r="K91" s="4"/>
      <c r="L91" s="4"/>
      <c r="M91" s="4"/>
      <c r="N91" s="4"/>
      <c r="O91" s="4"/>
      <c r="P91" s="4"/>
      <c r="Q91" s="4"/>
      <c r="R91" s="4"/>
    </row>
    <row r="92" spans="1:19" ht="16.5" customHeight="1">
      <c r="A92" s="4"/>
      <c r="B92" s="4"/>
      <c r="C92" s="4"/>
      <c r="D92" s="4"/>
      <c r="E92" s="4"/>
      <c r="F92" s="4"/>
      <c r="G92" s="4"/>
      <c r="H92" s="4"/>
      <c r="I92" s="4"/>
      <c r="J92" s="4"/>
      <c r="K92" s="4"/>
      <c r="L92" s="4"/>
      <c r="M92" s="4"/>
      <c r="N92" s="4"/>
      <c r="O92" s="4"/>
      <c r="P92" s="4"/>
      <c r="Q92" s="4"/>
      <c r="R92" s="4"/>
    </row>
    <row r="93" spans="1:19" ht="16.5" customHeight="1">
      <c r="A93" s="4"/>
      <c r="B93" s="4"/>
      <c r="C93" s="4"/>
      <c r="D93" s="4"/>
      <c r="E93" s="4"/>
      <c r="F93" s="4"/>
      <c r="G93" s="4"/>
      <c r="H93" s="4"/>
      <c r="I93" s="4"/>
      <c r="J93" s="4"/>
      <c r="K93" s="4"/>
      <c r="L93" s="4"/>
      <c r="M93" s="4"/>
      <c r="N93" s="4"/>
      <c r="O93" s="4"/>
      <c r="P93" s="4"/>
      <c r="Q93" s="4"/>
      <c r="R93" s="4"/>
    </row>
    <row r="94" spans="1:19" ht="16.5" customHeight="1">
      <c r="A94" s="4"/>
      <c r="B94" s="4"/>
      <c r="C94" s="4"/>
      <c r="D94" s="4"/>
      <c r="E94" s="4"/>
      <c r="F94" s="4"/>
      <c r="G94" s="4"/>
      <c r="H94" s="4"/>
      <c r="I94" s="4"/>
      <c r="J94" s="4"/>
      <c r="K94" s="4"/>
      <c r="L94" s="4"/>
      <c r="M94" s="4"/>
      <c r="N94" s="4"/>
      <c r="O94" s="4"/>
      <c r="P94" s="4"/>
      <c r="Q94" s="4"/>
      <c r="R94" s="4"/>
    </row>
    <row r="95" spans="1:19" ht="16.5" customHeight="1">
      <c r="A95" s="4"/>
      <c r="B95" s="4"/>
      <c r="C95" s="4"/>
      <c r="D95" s="4"/>
      <c r="E95" s="4"/>
      <c r="F95" s="4"/>
      <c r="G95" s="4"/>
      <c r="H95" s="4"/>
      <c r="I95" s="4"/>
      <c r="J95" s="4"/>
      <c r="K95" s="4"/>
      <c r="L95" s="4"/>
      <c r="M95" s="4"/>
      <c r="N95" s="4"/>
      <c r="O95" s="4"/>
      <c r="P95" s="4"/>
      <c r="Q95" s="4"/>
      <c r="R95" s="4"/>
    </row>
    <row r="96" spans="1:19" ht="16.5" customHeight="1">
      <c r="A96" s="4"/>
      <c r="B96" s="4"/>
      <c r="C96" s="4"/>
      <c r="D96" s="4"/>
      <c r="E96" s="4"/>
      <c r="F96" s="4"/>
      <c r="G96" s="4"/>
      <c r="H96" s="4"/>
      <c r="I96" s="4"/>
      <c r="J96" s="4"/>
      <c r="K96" s="4"/>
      <c r="L96" s="4"/>
      <c r="M96" s="4"/>
      <c r="N96" s="4"/>
      <c r="O96" s="4"/>
      <c r="P96" s="4"/>
      <c r="Q96" s="4"/>
      <c r="R96" s="4"/>
    </row>
    <row r="97" spans="1:18" ht="16.5" customHeight="1">
      <c r="A97" s="4"/>
      <c r="B97" s="4"/>
      <c r="C97" s="4"/>
      <c r="D97" s="4"/>
      <c r="E97" s="4"/>
      <c r="F97" s="4"/>
      <c r="G97" s="4"/>
      <c r="H97" s="4"/>
      <c r="I97" s="4"/>
      <c r="J97" s="4"/>
      <c r="K97" s="4"/>
      <c r="L97" s="4"/>
      <c r="M97" s="4"/>
      <c r="N97" s="4"/>
      <c r="O97" s="4"/>
      <c r="P97" s="4"/>
      <c r="Q97" s="4"/>
      <c r="R97" s="4"/>
    </row>
    <row r="98" spans="1:18" ht="16.5" customHeight="1">
      <c r="A98" s="4"/>
      <c r="B98" s="4"/>
      <c r="C98" s="4"/>
      <c r="D98" s="4"/>
      <c r="E98" s="4"/>
      <c r="F98" s="4"/>
      <c r="G98" s="4"/>
      <c r="H98" s="4"/>
      <c r="I98" s="4"/>
      <c r="J98" s="4"/>
      <c r="K98" s="4"/>
      <c r="L98" s="4"/>
      <c r="M98" s="4"/>
      <c r="N98" s="4"/>
      <c r="O98" s="4"/>
      <c r="P98" s="4"/>
      <c r="Q98" s="4"/>
      <c r="R98" s="4"/>
    </row>
    <row r="99" spans="1:18" ht="16.5" customHeight="1">
      <c r="A99" s="4"/>
      <c r="B99" s="4"/>
      <c r="C99" s="4"/>
      <c r="D99" s="4"/>
      <c r="E99" s="4"/>
      <c r="F99" s="4"/>
      <c r="G99" s="4"/>
      <c r="H99" s="4"/>
      <c r="I99" s="4"/>
      <c r="J99" s="4"/>
      <c r="K99" s="4"/>
      <c r="L99" s="4"/>
      <c r="M99" s="4"/>
      <c r="N99" s="4"/>
      <c r="O99" s="4"/>
      <c r="P99" s="4"/>
      <c r="Q99" s="4"/>
      <c r="R99" s="4"/>
    </row>
    <row r="100" spans="1:18" ht="16.5" customHeight="1">
      <c r="A100" s="4"/>
      <c r="B100" s="4"/>
      <c r="C100" s="4"/>
      <c r="D100" s="4"/>
      <c r="E100" s="4"/>
      <c r="F100" s="4"/>
      <c r="G100" s="4"/>
      <c r="H100" s="4"/>
      <c r="I100" s="4"/>
      <c r="J100" s="4"/>
      <c r="K100" s="4"/>
      <c r="L100" s="4"/>
      <c r="M100" s="4"/>
      <c r="N100" s="4"/>
      <c r="O100" s="4"/>
      <c r="P100" s="4"/>
      <c r="Q100" s="4"/>
      <c r="R100" s="4"/>
    </row>
    <row r="101" spans="1:18" ht="16.5" customHeight="1">
      <c r="A101" s="4"/>
      <c r="B101" s="4"/>
      <c r="C101" s="4"/>
      <c r="D101" s="4"/>
      <c r="E101" s="4"/>
      <c r="F101" s="4"/>
      <c r="G101" s="4"/>
      <c r="H101" s="4"/>
      <c r="I101" s="4"/>
      <c r="J101" s="4"/>
      <c r="K101" s="4"/>
      <c r="L101" s="4"/>
      <c r="M101" s="4"/>
      <c r="N101" s="4"/>
      <c r="O101" s="4"/>
      <c r="P101" s="4"/>
      <c r="Q101" s="4"/>
      <c r="R101" s="4"/>
    </row>
    <row r="102" spans="1:18" ht="16.5" customHeight="1">
      <c r="A102" s="4"/>
      <c r="B102" s="4"/>
      <c r="C102" s="4"/>
      <c r="D102" s="4"/>
      <c r="E102" s="4"/>
      <c r="F102" s="4"/>
      <c r="G102" s="4"/>
      <c r="H102" s="4"/>
      <c r="I102" s="4"/>
      <c r="J102" s="4"/>
      <c r="K102" s="4"/>
      <c r="L102" s="4"/>
      <c r="M102" s="4"/>
      <c r="N102" s="4"/>
      <c r="O102" s="4"/>
      <c r="P102" s="4"/>
      <c r="Q102" s="4"/>
      <c r="R102" s="4"/>
    </row>
    <row r="103" spans="1:18" ht="16.5" customHeight="1">
      <c r="A103" s="4"/>
      <c r="B103" s="4"/>
      <c r="C103" s="4"/>
      <c r="D103" s="4"/>
      <c r="E103" s="4"/>
      <c r="F103" s="4"/>
      <c r="G103" s="4"/>
      <c r="H103" s="4"/>
      <c r="I103" s="4"/>
      <c r="J103" s="4"/>
      <c r="K103" s="4"/>
      <c r="L103" s="4"/>
      <c r="M103" s="4"/>
      <c r="N103" s="4"/>
      <c r="O103" s="4"/>
      <c r="P103" s="4"/>
      <c r="Q103" s="4"/>
      <c r="R103" s="4"/>
    </row>
    <row r="104" spans="1:18" ht="16.5" customHeight="1">
      <c r="A104" s="4"/>
      <c r="B104" s="4"/>
      <c r="C104" s="4"/>
      <c r="D104" s="4"/>
      <c r="E104" s="4"/>
      <c r="F104" s="4"/>
      <c r="G104" s="4"/>
      <c r="H104" s="4"/>
      <c r="I104" s="4"/>
      <c r="J104" s="4"/>
      <c r="K104" s="4"/>
      <c r="L104" s="4"/>
      <c r="M104" s="4"/>
      <c r="N104" s="4"/>
      <c r="O104" s="4"/>
      <c r="P104" s="4"/>
      <c r="Q104" s="4"/>
      <c r="R104" s="4"/>
    </row>
    <row r="105" spans="1:18" ht="16.5" customHeight="1">
      <c r="A105" s="4"/>
      <c r="B105" s="4"/>
      <c r="C105" s="4"/>
      <c r="D105" s="4"/>
      <c r="E105" s="4"/>
      <c r="F105" s="4"/>
      <c r="G105" s="4"/>
      <c r="H105" s="4"/>
      <c r="I105" s="4"/>
      <c r="J105" s="4"/>
      <c r="K105" s="4"/>
      <c r="L105" s="4"/>
      <c r="M105" s="4"/>
      <c r="N105" s="4"/>
      <c r="O105" s="4"/>
      <c r="P105" s="4"/>
      <c r="Q105" s="4"/>
      <c r="R105" s="4"/>
    </row>
    <row r="106" spans="1:18" ht="16.5" customHeight="1">
      <c r="A106" s="4"/>
      <c r="B106" s="4"/>
      <c r="C106" s="4"/>
      <c r="D106" s="4"/>
      <c r="E106" s="4"/>
      <c r="F106" s="4"/>
      <c r="G106" s="4"/>
      <c r="H106" s="4"/>
      <c r="I106" s="4"/>
      <c r="J106" s="4"/>
      <c r="K106" s="4"/>
      <c r="L106" s="4"/>
      <c r="M106" s="4"/>
      <c r="N106" s="4"/>
      <c r="O106" s="4"/>
      <c r="P106" s="4"/>
      <c r="Q106" s="4"/>
      <c r="R106" s="4"/>
    </row>
    <row r="107" spans="1:18" ht="16.5" customHeight="1">
      <c r="A107" s="4"/>
      <c r="B107" s="4"/>
      <c r="C107" s="4"/>
      <c r="D107" s="4"/>
      <c r="E107" s="4"/>
      <c r="F107" s="4"/>
      <c r="G107" s="4"/>
      <c r="H107" s="4"/>
      <c r="I107" s="4"/>
      <c r="J107" s="4"/>
      <c r="K107" s="4"/>
      <c r="L107" s="4"/>
      <c r="M107" s="4"/>
      <c r="N107" s="4"/>
      <c r="O107" s="4"/>
      <c r="P107" s="4"/>
      <c r="Q107" s="4"/>
      <c r="R107" s="4"/>
    </row>
    <row r="108" spans="1:18" ht="16.5" customHeight="1">
      <c r="A108" s="4"/>
      <c r="B108" s="4"/>
      <c r="C108" s="4"/>
      <c r="D108" s="4"/>
      <c r="E108" s="4"/>
      <c r="F108" s="4"/>
      <c r="G108" s="4"/>
      <c r="H108" s="4"/>
      <c r="I108" s="4"/>
      <c r="J108" s="4"/>
      <c r="K108" s="4"/>
      <c r="L108" s="4"/>
      <c r="M108" s="4"/>
      <c r="N108" s="4"/>
      <c r="O108" s="4"/>
      <c r="P108" s="4"/>
      <c r="Q108" s="4"/>
      <c r="R108" s="4"/>
    </row>
    <row r="109" spans="1:18" ht="16.5" customHeight="1">
      <c r="A109" s="4"/>
      <c r="B109" s="4"/>
      <c r="C109" s="4"/>
      <c r="D109" s="4"/>
      <c r="E109" s="4"/>
      <c r="F109" s="4"/>
      <c r="G109" s="4"/>
      <c r="H109" s="4"/>
      <c r="I109" s="4"/>
      <c r="J109" s="4"/>
      <c r="K109" s="4"/>
      <c r="L109" s="4"/>
      <c r="M109" s="4"/>
      <c r="N109" s="4"/>
      <c r="O109" s="4"/>
      <c r="P109" s="4"/>
      <c r="Q109" s="4"/>
      <c r="R109" s="4"/>
    </row>
    <row r="110" spans="1:18" ht="16.5" customHeight="1">
      <c r="A110" s="4"/>
      <c r="B110" s="4"/>
      <c r="C110" s="4"/>
      <c r="D110" s="4"/>
      <c r="E110" s="4"/>
      <c r="F110" s="4"/>
      <c r="G110" s="4"/>
      <c r="H110" s="4"/>
      <c r="I110" s="4"/>
      <c r="J110" s="4"/>
      <c r="K110" s="4"/>
      <c r="L110" s="4"/>
      <c r="M110" s="4"/>
      <c r="N110" s="4"/>
      <c r="O110" s="4"/>
      <c r="P110" s="4"/>
      <c r="Q110" s="4"/>
      <c r="R110" s="4"/>
    </row>
    <row r="111" spans="1:18" ht="16.5" customHeight="1">
      <c r="A111" s="4"/>
      <c r="B111" s="4"/>
      <c r="C111" s="4"/>
      <c r="D111" s="4"/>
      <c r="E111" s="4"/>
      <c r="F111" s="4"/>
      <c r="G111" s="4"/>
      <c r="H111" s="4"/>
      <c r="I111" s="4"/>
      <c r="J111" s="4"/>
      <c r="K111" s="4"/>
      <c r="L111" s="4"/>
      <c r="M111" s="4"/>
      <c r="N111" s="4"/>
      <c r="O111" s="4"/>
      <c r="P111" s="4"/>
      <c r="Q111" s="4"/>
      <c r="R111" s="4"/>
    </row>
    <row r="112" spans="1:18" ht="16.5" customHeight="1">
      <c r="A112" s="4"/>
      <c r="B112" s="4"/>
      <c r="C112" s="4"/>
      <c r="D112" s="4"/>
      <c r="E112" s="4"/>
      <c r="F112" s="4"/>
      <c r="G112" s="4"/>
      <c r="H112" s="4"/>
      <c r="I112" s="4"/>
      <c r="J112" s="4"/>
      <c r="K112" s="4"/>
      <c r="L112" s="4"/>
      <c r="M112" s="4"/>
      <c r="N112" s="4"/>
      <c r="O112" s="4"/>
      <c r="P112" s="4"/>
      <c r="Q112" s="4"/>
      <c r="R112" s="4"/>
    </row>
    <row r="113" spans="1:18" ht="16.5" customHeight="1">
      <c r="A113" s="4"/>
      <c r="B113" s="4"/>
      <c r="C113" s="4"/>
      <c r="D113" s="4"/>
      <c r="E113" s="4"/>
      <c r="F113" s="4"/>
      <c r="G113" s="4"/>
      <c r="H113" s="4"/>
      <c r="I113" s="4"/>
      <c r="J113" s="4"/>
      <c r="K113" s="4"/>
      <c r="L113" s="4"/>
      <c r="M113" s="4"/>
      <c r="N113" s="4"/>
      <c r="O113" s="4"/>
      <c r="P113" s="4"/>
      <c r="Q113" s="4"/>
      <c r="R113" s="4"/>
    </row>
    <row r="114" spans="1:18" ht="16.5" customHeight="1">
      <c r="A114" s="4"/>
      <c r="B114" s="4"/>
      <c r="C114" s="4"/>
      <c r="D114" s="4"/>
      <c r="E114" s="4"/>
      <c r="F114" s="4"/>
      <c r="G114" s="4"/>
      <c r="H114" s="4"/>
      <c r="I114" s="4"/>
      <c r="J114" s="4"/>
      <c r="K114" s="4"/>
      <c r="L114" s="4"/>
      <c r="M114" s="4"/>
      <c r="N114" s="4"/>
      <c r="O114" s="4"/>
      <c r="P114" s="4"/>
      <c r="Q114" s="4"/>
      <c r="R114" s="4"/>
    </row>
    <row r="115" spans="1:18" ht="16.5" customHeight="1">
      <c r="A115" s="4"/>
      <c r="B115" s="4"/>
      <c r="C115" s="4"/>
      <c r="D115" s="4"/>
      <c r="E115" s="4"/>
      <c r="F115" s="4"/>
      <c r="G115" s="4"/>
      <c r="H115" s="4"/>
      <c r="I115" s="4"/>
      <c r="J115" s="4"/>
      <c r="K115" s="4"/>
      <c r="L115" s="4"/>
      <c r="M115" s="4"/>
      <c r="N115" s="4"/>
      <c r="O115" s="4"/>
      <c r="P115" s="4"/>
      <c r="Q115" s="4"/>
      <c r="R115" s="4"/>
    </row>
    <row r="116" spans="1:18" ht="16.5" customHeight="1">
      <c r="A116" s="4"/>
      <c r="B116" s="4"/>
      <c r="C116" s="4"/>
      <c r="D116" s="4"/>
      <c r="E116" s="4"/>
      <c r="F116" s="4"/>
      <c r="G116" s="4"/>
      <c r="H116" s="4"/>
      <c r="I116" s="4"/>
      <c r="J116" s="4"/>
      <c r="K116" s="4"/>
      <c r="L116" s="4"/>
      <c r="M116" s="4"/>
      <c r="N116" s="4"/>
      <c r="O116" s="4"/>
      <c r="P116" s="4"/>
      <c r="Q116" s="4"/>
      <c r="R116" s="4"/>
    </row>
    <row r="117" spans="1:18" ht="16.5" customHeight="1">
      <c r="A117" s="4"/>
      <c r="B117" s="4"/>
      <c r="C117" s="4"/>
      <c r="D117" s="4"/>
      <c r="E117" s="4"/>
      <c r="F117" s="4"/>
      <c r="G117" s="4"/>
      <c r="H117" s="4"/>
      <c r="I117" s="4"/>
      <c r="J117" s="4"/>
      <c r="K117" s="4"/>
      <c r="L117" s="4"/>
      <c r="M117" s="4"/>
      <c r="N117" s="4"/>
      <c r="O117" s="4"/>
      <c r="P117" s="4"/>
      <c r="Q117" s="4"/>
      <c r="R117" s="4"/>
    </row>
    <row r="118" spans="1:18" ht="16.5" customHeight="1">
      <c r="A118" s="4"/>
      <c r="B118" s="4"/>
      <c r="C118" s="4"/>
      <c r="D118" s="4"/>
      <c r="E118" s="4"/>
      <c r="F118" s="4"/>
      <c r="G118" s="4"/>
      <c r="H118" s="4"/>
      <c r="I118" s="4"/>
      <c r="J118" s="4"/>
      <c r="K118" s="4"/>
      <c r="L118" s="4"/>
      <c r="M118" s="4"/>
      <c r="N118" s="4"/>
      <c r="O118" s="4"/>
      <c r="P118" s="4"/>
      <c r="Q118" s="4"/>
      <c r="R118" s="4"/>
    </row>
    <row r="119" spans="1:18" ht="16.5" customHeight="1">
      <c r="A119" s="4"/>
      <c r="B119" s="4"/>
      <c r="C119" s="4"/>
      <c r="D119" s="4"/>
      <c r="E119" s="4"/>
      <c r="F119" s="4"/>
      <c r="G119" s="4"/>
      <c r="H119" s="4"/>
      <c r="I119" s="4"/>
      <c r="J119" s="4"/>
      <c r="K119" s="4"/>
      <c r="L119" s="4"/>
      <c r="M119" s="4"/>
      <c r="N119" s="4"/>
      <c r="O119" s="4"/>
      <c r="P119" s="4"/>
      <c r="Q119" s="4"/>
      <c r="R119" s="4"/>
    </row>
    <row r="120" spans="1:18" ht="16.5" customHeight="1">
      <c r="A120" s="4"/>
      <c r="B120" s="4"/>
      <c r="C120" s="4"/>
      <c r="D120" s="4"/>
      <c r="E120" s="4"/>
      <c r="F120" s="4"/>
      <c r="G120" s="4"/>
      <c r="H120" s="4"/>
      <c r="I120" s="4"/>
      <c r="J120" s="4"/>
      <c r="K120" s="4"/>
      <c r="L120" s="4"/>
      <c r="M120" s="4"/>
      <c r="N120" s="4"/>
      <c r="O120" s="4"/>
      <c r="P120" s="4"/>
      <c r="Q120" s="4"/>
      <c r="R120" s="4"/>
    </row>
    <row r="121" spans="1:18" ht="16.5" customHeight="1">
      <c r="A121" s="4"/>
      <c r="B121" s="4"/>
      <c r="C121" s="4"/>
      <c r="D121" s="4"/>
      <c r="E121" s="4"/>
      <c r="F121" s="4"/>
      <c r="G121" s="4"/>
      <c r="H121" s="4"/>
      <c r="I121" s="4"/>
      <c r="J121" s="4"/>
      <c r="K121" s="4"/>
      <c r="L121" s="4"/>
      <c r="M121" s="4"/>
      <c r="N121" s="4"/>
      <c r="O121" s="4"/>
      <c r="P121" s="4"/>
      <c r="Q121" s="4"/>
      <c r="R121" s="4"/>
    </row>
    <row r="122" spans="1:18" ht="16.5" customHeight="1">
      <c r="A122" s="4"/>
      <c r="B122" s="4"/>
      <c r="C122" s="4"/>
      <c r="D122" s="4"/>
      <c r="E122" s="4"/>
      <c r="F122" s="4"/>
      <c r="G122" s="4"/>
      <c r="H122" s="4"/>
      <c r="I122" s="4"/>
      <c r="J122" s="4"/>
      <c r="K122" s="4"/>
      <c r="L122" s="4"/>
      <c r="M122" s="4"/>
      <c r="N122" s="4"/>
      <c r="O122" s="4"/>
      <c r="P122" s="4"/>
      <c r="Q122" s="4"/>
      <c r="R122" s="4"/>
    </row>
    <row r="123" spans="1:18" ht="16.5" customHeight="1">
      <c r="A123" s="4"/>
      <c r="B123" s="4"/>
      <c r="C123" s="4"/>
      <c r="D123" s="4"/>
      <c r="E123" s="4"/>
      <c r="F123" s="4"/>
      <c r="G123" s="4"/>
      <c r="H123" s="4"/>
      <c r="I123" s="4"/>
      <c r="J123" s="4"/>
      <c r="K123" s="4"/>
      <c r="L123" s="4"/>
      <c r="M123" s="4"/>
      <c r="N123" s="4"/>
      <c r="O123" s="4"/>
      <c r="P123" s="4"/>
      <c r="Q123" s="4"/>
      <c r="R123" s="4"/>
    </row>
    <row r="124" spans="1:18" ht="16.5" customHeight="1">
      <c r="A124" s="4"/>
      <c r="B124" s="4"/>
      <c r="C124" s="4"/>
      <c r="D124" s="4"/>
      <c r="E124" s="4"/>
      <c r="F124" s="4"/>
      <c r="G124" s="4"/>
      <c r="H124" s="4"/>
      <c r="I124" s="4"/>
      <c r="J124" s="4"/>
      <c r="K124" s="4"/>
      <c r="L124" s="4"/>
      <c r="M124" s="4"/>
      <c r="N124" s="4"/>
      <c r="O124" s="4"/>
      <c r="P124" s="4"/>
      <c r="Q124" s="4"/>
      <c r="R124" s="4"/>
    </row>
    <row r="125" spans="1:18" ht="16.5" customHeight="1">
      <c r="A125" s="4"/>
      <c r="B125" s="4"/>
      <c r="C125" s="4"/>
      <c r="D125" s="4"/>
      <c r="E125" s="4"/>
      <c r="F125" s="4"/>
      <c r="G125" s="4"/>
      <c r="H125" s="4"/>
      <c r="I125" s="4"/>
      <c r="J125" s="4"/>
      <c r="K125" s="4"/>
      <c r="L125" s="4"/>
      <c r="M125" s="4"/>
      <c r="N125" s="4"/>
      <c r="O125" s="4"/>
      <c r="P125" s="4"/>
      <c r="Q125" s="4"/>
      <c r="R125" s="4"/>
    </row>
    <row r="126" spans="1:18" ht="16.5" customHeight="1">
      <c r="A126" s="4"/>
      <c r="B126" s="4"/>
      <c r="C126" s="4"/>
      <c r="D126" s="4"/>
      <c r="E126" s="4"/>
      <c r="F126" s="4"/>
      <c r="G126" s="4"/>
      <c r="H126" s="4"/>
      <c r="I126" s="4"/>
      <c r="J126" s="4"/>
      <c r="K126" s="4"/>
      <c r="L126" s="4"/>
      <c r="M126" s="4"/>
      <c r="N126" s="4"/>
      <c r="O126" s="4"/>
      <c r="P126" s="4"/>
      <c r="Q126" s="4"/>
      <c r="R126" s="4"/>
    </row>
    <row r="127" spans="1:18" ht="16.5" customHeight="1">
      <c r="A127" s="4"/>
      <c r="B127" s="4"/>
      <c r="C127" s="4"/>
      <c r="D127" s="4"/>
      <c r="E127" s="4"/>
      <c r="F127" s="4"/>
      <c r="G127" s="4"/>
      <c r="H127" s="4"/>
      <c r="I127" s="4"/>
      <c r="J127" s="4"/>
      <c r="K127" s="4"/>
      <c r="L127" s="4"/>
      <c r="M127" s="4"/>
      <c r="N127" s="4"/>
      <c r="O127" s="4"/>
      <c r="P127" s="4"/>
      <c r="Q127" s="4"/>
      <c r="R127" s="4"/>
    </row>
    <row r="128" spans="1:18" ht="16.5" customHeight="1">
      <c r="A128" s="4"/>
      <c r="B128" s="4"/>
      <c r="C128" s="4"/>
      <c r="D128" s="4"/>
      <c r="E128" s="4"/>
      <c r="F128" s="4"/>
      <c r="G128" s="4"/>
      <c r="H128" s="4"/>
      <c r="I128" s="4"/>
      <c r="J128" s="4"/>
      <c r="K128" s="4"/>
      <c r="L128" s="4"/>
      <c r="M128" s="4"/>
      <c r="N128" s="4"/>
      <c r="O128" s="4"/>
      <c r="P128" s="4"/>
      <c r="Q128" s="4"/>
      <c r="R128" s="4"/>
    </row>
    <row r="129" spans="1:18" ht="16.5" customHeight="1">
      <c r="A129" s="4"/>
      <c r="B129" s="4"/>
      <c r="C129" s="4"/>
      <c r="D129" s="4"/>
      <c r="E129" s="4"/>
      <c r="F129" s="4"/>
      <c r="G129" s="4"/>
      <c r="H129" s="4"/>
      <c r="I129" s="4"/>
      <c r="J129" s="4"/>
      <c r="K129" s="4"/>
      <c r="L129" s="4"/>
      <c r="M129" s="4"/>
      <c r="N129" s="4"/>
      <c r="O129" s="4"/>
      <c r="P129" s="4"/>
      <c r="Q129" s="4"/>
      <c r="R129" s="4"/>
    </row>
    <row r="130" spans="1:18" ht="16.5" customHeight="1">
      <c r="A130" s="4"/>
      <c r="B130" s="4"/>
      <c r="C130" s="4"/>
      <c r="D130" s="4"/>
      <c r="E130" s="4"/>
      <c r="F130" s="4"/>
      <c r="G130" s="4"/>
      <c r="H130" s="4"/>
      <c r="I130" s="4"/>
      <c r="J130" s="4"/>
      <c r="K130" s="4"/>
      <c r="L130" s="4"/>
      <c r="M130" s="4"/>
      <c r="N130" s="4"/>
      <c r="O130" s="4"/>
      <c r="P130" s="4"/>
      <c r="Q130" s="4"/>
      <c r="R130" s="4"/>
    </row>
    <row r="131" spans="1:18" ht="16.5" customHeight="1">
      <c r="A131" s="4"/>
      <c r="B131" s="4"/>
      <c r="C131" s="4"/>
      <c r="D131" s="4"/>
      <c r="E131" s="4"/>
      <c r="F131" s="4"/>
      <c r="G131" s="4"/>
      <c r="H131" s="4"/>
      <c r="I131" s="4"/>
      <c r="J131" s="4"/>
      <c r="K131" s="4"/>
      <c r="L131" s="4"/>
      <c r="M131" s="4"/>
      <c r="N131" s="4"/>
      <c r="O131" s="4"/>
      <c r="P131" s="4"/>
      <c r="Q131" s="4"/>
      <c r="R131" s="4"/>
    </row>
    <row r="132" spans="1:18" ht="16.5" customHeight="1">
      <c r="A132" s="4"/>
      <c r="B132" s="4"/>
      <c r="C132" s="4"/>
      <c r="D132" s="4"/>
      <c r="E132" s="4"/>
      <c r="F132" s="4"/>
      <c r="G132" s="4"/>
      <c r="H132" s="4"/>
      <c r="I132" s="4"/>
      <c r="J132" s="4"/>
      <c r="K132" s="4"/>
      <c r="L132" s="4"/>
      <c r="M132" s="4"/>
      <c r="N132" s="4"/>
      <c r="O132" s="4"/>
      <c r="P132" s="4"/>
      <c r="Q132" s="4"/>
      <c r="R132" s="4"/>
    </row>
    <row r="133" spans="1:18" ht="16.5" customHeight="1">
      <c r="A133" s="4"/>
      <c r="B133" s="4"/>
      <c r="C133" s="4"/>
      <c r="D133" s="4"/>
      <c r="E133" s="4"/>
      <c r="F133" s="4"/>
      <c r="G133" s="4"/>
      <c r="H133" s="4"/>
      <c r="I133" s="4"/>
      <c r="J133" s="4"/>
      <c r="K133" s="4"/>
      <c r="L133" s="4"/>
      <c r="M133" s="4"/>
      <c r="N133" s="4"/>
      <c r="O133" s="4"/>
      <c r="P133" s="4"/>
      <c r="Q133" s="4"/>
      <c r="R133" s="4"/>
    </row>
    <row r="134" spans="1:18" ht="16.5" customHeight="1">
      <c r="A134" s="4"/>
      <c r="B134" s="4"/>
      <c r="C134" s="4"/>
      <c r="D134" s="4"/>
      <c r="E134" s="4"/>
      <c r="F134" s="4"/>
      <c r="G134" s="4"/>
      <c r="H134" s="4"/>
      <c r="I134" s="4"/>
      <c r="J134" s="4"/>
      <c r="K134" s="4"/>
      <c r="L134" s="4"/>
      <c r="M134" s="4"/>
      <c r="N134" s="4"/>
      <c r="O134" s="4"/>
      <c r="P134" s="4"/>
      <c r="Q134" s="4"/>
      <c r="R134" s="4"/>
    </row>
    <row r="135" spans="1:18" ht="16.5" customHeight="1">
      <c r="A135" s="4"/>
      <c r="B135" s="4"/>
      <c r="C135" s="4"/>
      <c r="D135" s="4"/>
      <c r="E135" s="4"/>
      <c r="F135" s="4"/>
      <c r="G135" s="4"/>
      <c r="H135" s="4"/>
      <c r="I135" s="4"/>
      <c r="J135" s="4"/>
      <c r="K135" s="4"/>
      <c r="L135" s="4"/>
      <c r="M135" s="4"/>
      <c r="N135" s="4"/>
      <c r="O135" s="4"/>
      <c r="P135" s="4"/>
      <c r="Q135" s="4"/>
      <c r="R135" s="4"/>
    </row>
    <row r="136" spans="1:18" ht="16.5" customHeight="1">
      <c r="A136" s="4"/>
      <c r="B136" s="4"/>
      <c r="C136" s="4"/>
      <c r="D136" s="4"/>
      <c r="E136" s="4"/>
      <c r="F136" s="4"/>
      <c r="G136" s="4"/>
      <c r="H136" s="4"/>
      <c r="I136" s="4"/>
      <c r="J136" s="4"/>
      <c r="K136" s="4"/>
      <c r="L136" s="4"/>
      <c r="M136" s="4"/>
      <c r="N136" s="4"/>
      <c r="O136" s="4"/>
      <c r="P136" s="4"/>
      <c r="Q136" s="4"/>
      <c r="R136" s="4"/>
    </row>
    <row r="137" spans="1:18" ht="16.5" customHeight="1">
      <c r="A137" s="4"/>
      <c r="B137" s="4"/>
      <c r="C137" s="4"/>
      <c r="D137" s="4"/>
      <c r="E137" s="4"/>
      <c r="F137" s="4"/>
      <c r="G137" s="4"/>
      <c r="H137" s="4"/>
      <c r="I137" s="4"/>
      <c r="J137" s="4"/>
      <c r="K137" s="4"/>
      <c r="L137" s="4"/>
      <c r="M137" s="4"/>
      <c r="N137" s="4"/>
      <c r="O137" s="4"/>
      <c r="P137" s="4"/>
      <c r="Q137" s="4"/>
      <c r="R137" s="4"/>
    </row>
    <row r="138" spans="1:18" ht="16.5" customHeight="1">
      <c r="A138" s="4"/>
      <c r="B138" s="4"/>
      <c r="C138" s="4"/>
      <c r="D138" s="4"/>
      <c r="E138" s="4"/>
      <c r="F138" s="4"/>
      <c r="G138" s="4"/>
      <c r="H138" s="4"/>
      <c r="I138" s="4"/>
      <c r="J138" s="4"/>
      <c r="K138" s="4"/>
      <c r="L138" s="4"/>
      <c r="M138" s="4"/>
      <c r="N138" s="4"/>
      <c r="O138" s="4"/>
      <c r="P138" s="4"/>
      <c r="Q138" s="4"/>
      <c r="R138" s="4"/>
    </row>
    <row r="139" spans="1:18" ht="16.5" customHeight="1">
      <c r="A139" s="4"/>
      <c r="B139" s="4"/>
      <c r="C139" s="4"/>
      <c r="D139" s="4"/>
      <c r="E139" s="4"/>
      <c r="F139" s="4"/>
      <c r="G139" s="4"/>
      <c r="H139" s="4"/>
      <c r="I139" s="4"/>
      <c r="J139" s="4"/>
      <c r="K139" s="4"/>
      <c r="L139" s="4"/>
      <c r="M139" s="4"/>
      <c r="N139" s="4"/>
      <c r="O139" s="4"/>
      <c r="P139" s="4"/>
      <c r="Q139" s="4"/>
      <c r="R139" s="4"/>
    </row>
    <row r="140" spans="1:18" ht="16.5" customHeight="1">
      <c r="A140" s="4"/>
      <c r="B140" s="4"/>
      <c r="C140" s="4"/>
      <c r="D140" s="4"/>
      <c r="E140" s="4"/>
      <c r="F140" s="4"/>
      <c r="G140" s="4"/>
      <c r="H140" s="4"/>
      <c r="I140" s="4"/>
      <c r="J140" s="4"/>
      <c r="K140" s="4"/>
      <c r="L140" s="4"/>
      <c r="M140" s="4"/>
      <c r="N140" s="4"/>
      <c r="O140" s="4"/>
      <c r="P140" s="4"/>
      <c r="Q140" s="4"/>
      <c r="R140" s="4"/>
    </row>
    <row r="141" spans="1:18" ht="16.5" customHeight="1">
      <c r="A141" s="4"/>
      <c r="B141" s="4"/>
      <c r="C141" s="4"/>
      <c r="D141" s="4"/>
      <c r="E141" s="4"/>
      <c r="F141" s="4"/>
      <c r="G141" s="4"/>
      <c r="H141" s="4"/>
      <c r="I141" s="4"/>
      <c r="J141" s="4"/>
      <c r="K141" s="4"/>
      <c r="L141" s="4"/>
      <c r="M141" s="4"/>
      <c r="N141" s="4"/>
      <c r="O141" s="4"/>
      <c r="P141" s="4"/>
      <c r="Q141" s="4"/>
      <c r="R141" s="4"/>
    </row>
    <row r="142" spans="1:18" ht="16.5" customHeight="1">
      <c r="A142" s="4"/>
      <c r="B142" s="4"/>
      <c r="C142" s="4"/>
      <c r="D142" s="4"/>
      <c r="E142" s="4"/>
      <c r="F142" s="4"/>
      <c r="G142" s="4"/>
      <c r="H142" s="4"/>
      <c r="I142" s="4"/>
      <c r="J142" s="4"/>
      <c r="K142" s="4"/>
      <c r="L142" s="4"/>
      <c r="M142" s="4"/>
      <c r="N142" s="4"/>
      <c r="O142" s="4"/>
      <c r="P142" s="4"/>
      <c r="Q142" s="4"/>
      <c r="R142" s="4"/>
    </row>
    <row r="143" spans="1:18" ht="16.5" customHeight="1">
      <c r="A143" s="4"/>
      <c r="B143" s="4"/>
      <c r="C143" s="4"/>
      <c r="D143" s="4"/>
      <c r="E143" s="4"/>
      <c r="F143" s="4"/>
      <c r="G143" s="4"/>
      <c r="H143" s="4"/>
      <c r="I143" s="4"/>
      <c r="J143" s="4"/>
      <c r="K143" s="4"/>
      <c r="L143" s="4"/>
      <c r="M143" s="4"/>
      <c r="N143" s="4"/>
      <c r="O143" s="4"/>
      <c r="P143" s="4"/>
      <c r="Q143" s="4"/>
      <c r="R143" s="4"/>
    </row>
    <row r="144" spans="1:18" ht="16.5" customHeight="1">
      <c r="A144" s="4"/>
      <c r="B144" s="4"/>
      <c r="C144" s="4"/>
      <c r="D144" s="4"/>
      <c r="E144" s="4"/>
      <c r="F144" s="4"/>
      <c r="G144" s="4"/>
      <c r="H144" s="4"/>
      <c r="I144" s="4"/>
      <c r="J144" s="4"/>
      <c r="K144" s="4"/>
      <c r="L144" s="4"/>
      <c r="M144" s="4"/>
      <c r="N144" s="4"/>
      <c r="O144" s="4"/>
      <c r="P144" s="4"/>
      <c r="Q144" s="4"/>
      <c r="R144" s="4"/>
    </row>
    <row r="145" spans="1:18" ht="16.5" customHeight="1">
      <c r="A145" s="4"/>
      <c r="B145" s="4"/>
      <c r="C145" s="4"/>
      <c r="D145" s="4"/>
      <c r="E145" s="4"/>
      <c r="F145" s="4"/>
      <c r="G145" s="4"/>
      <c r="H145" s="4"/>
      <c r="I145" s="4"/>
      <c r="J145" s="4"/>
      <c r="K145" s="4"/>
      <c r="L145" s="4"/>
      <c r="M145" s="4"/>
      <c r="N145" s="4"/>
      <c r="O145" s="4"/>
      <c r="P145" s="4"/>
      <c r="Q145" s="4"/>
      <c r="R145" s="4"/>
    </row>
    <row r="146" spans="1:18" ht="16.5" customHeight="1">
      <c r="A146" s="4"/>
      <c r="B146" s="4"/>
      <c r="C146" s="4"/>
      <c r="D146" s="4"/>
      <c r="E146" s="4"/>
      <c r="F146" s="4"/>
      <c r="G146" s="4"/>
      <c r="H146" s="4"/>
      <c r="I146" s="4"/>
      <c r="J146" s="4"/>
      <c r="K146" s="4"/>
      <c r="L146" s="4"/>
      <c r="M146" s="4"/>
      <c r="N146" s="4"/>
      <c r="O146" s="4"/>
      <c r="P146" s="4"/>
      <c r="Q146" s="4"/>
      <c r="R146" s="4"/>
    </row>
    <row r="147" spans="1:18" ht="16.5" customHeight="1">
      <c r="A147" s="4"/>
      <c r="B147" s="4"/>
      <c r="C147" s="4"/>
      <c r="D147" s="4"/>
      <c r="E147" s="4"/>
      <c r="F147" s="4"/>
      <c r="G147" s="4"/>
      <c r="H147" s="4"/>
      <c r="I147" s="4"/>
      <c r="J147" s="4"/>
      <c r="K147" s="4"/>
      <c r="L147" s="4"/>
      <c r="M147" s="4"/>
      <c r="N147" s="4"/>
      <c r="O147" s="4"/>
      <c r="P147" s="4"/>
      <c r="Q147" s="4"/>
      <c r="R147" s="4"/>
    </row>
    <row r="148" spans="1:18" ht="16.5" customHeight="1">
      <c r="A148" s="4"/>
      <c r="B148" s="4"/>
      <c r="C148" s="4"/>
      <c r="D148" s="4"/>
      <c r="E148" s="4"/>
      <c r="F148" s="4"/>
      <c r="G148" s="4"/>
      <c r="H148" s="4"/>
      <c r="I148" s="4"/>
      <c r="J148" s="4"/>
      <c r="K148" s="4"/>
      <c r="L148" s="4"/>
      <c r="M148" s="4"/>
      <c r="N148" s="4"/>
      <c r="O148" s="4"/>
      <c r="P148" s="4"/>
      <c r="Q148" s="4"/>
      <c r="R148" s="4"/>
    </row>
    <row r="149" spans="1:18" ht="16.5" customHeight="1">
      <c r="A149" s="4"/>
      <c r="B149" s="4"/>
      <c r="C149" s="4"/>
      <c r="D149" s="4"/>
      <c r="E149" s="4"/>
      <c r="F149" s="4"/>
      <c r="G149" s="4"/>
      <c r="H149" s="4"/>
      <c r="I149" s="4"/>
      <c r="J149" s="4"/>
      <c r="K149" s="4"/>
      <c r="L149" s="4"/>
      <c r="M149" s="4"/>
      <c r="N149" s="4"/>
      <c r="O149" s="4"/>
      <c r="P149" s="4"/>
      <c r="Q149" s="4"/>
      <c r="R149" s="4"/>
    </row>
    <row r="150" spans="1:18" ht="16.5" customHeight="1">
      <c r="A150" s="4"/>
      <c r="B150" s="4"/>
      <c r="C150" s="4"/>
      <c r="D150" s="4"/>
      <c r="E150" s="4"/>
      <c r="F150" s="4"/>
      <c r="G150" s="4"/>
      <c r="H150" s="4"/>
      <c r="I150" s="4"/>
      <c r="J150" s="4"/>
      <c r="K150" s="4"/>
      <c r="L150" s="4"/>
      <c r="M150" s="4"/>
      <c r="N150" s="4"/>
      <c r="O150" s="4"/>
      <c r="P150" s="4"/>
      <c r="Q150" s="4"/>
      <c r="R150" s="4"/>
    </row>
    <row r="151" spans="1:18" ht="16.5" customHeight="1">
      <c r="A151" s="4"/>
      <c r="B151" s="4"/>
      <c r="C151" s="4"/>
      <c r="D151" s="4"/>
      <c r="E151" s="4"/>
      <c r="F151" s="4"/>
      <c r="G151" s="4"/>
      <c r="H151" s="4"/>
      <c r="I151" s="4"/>
      <c r="J151" s="4"/>
      <c r="K151" s="4"/>
      <c r="L151" s="4"/>
      <c r="M151" s="4"/>
      <c r="N151" s="4"/>
      <c r="O151" s="4"/>
      <c r="P151" s="4"/>
      <c r="Q151" s="4"/>
      <c r="R151" s="4"/>
    </row>
    <row r="152" spans="1:18" ht="16.5" customHeight="1">
      <c r="A152" s="4"/>
      <c r="B152" s="4"/>
      <c r="C152" s="4"/>
      <c r="D152" s="4"/>
      <c r="E152" s="4"/>
      <c r="F152" s="4"/>
      <c r="G152" s="4"/>
      <c r="H152" s="4"/>
      <c r="I152" s="4"/>
      <c r="J152" s="4"/>
      <c r="K152" s="4"/>
      <c r="L152" s="4"/>
      <c r="M152" s="4"/>
      <c r="N152" s="4"/>
      <c r="O152" s="4"/>
      <c r="P152" s="4"/>
      <c r="Q152" s="4"/>
      <c r="R152" s="4"/>
    </row>
    <row r="153" spans="1:18" ht="16.5" customHeight="1">
      <c r="A153" s="4"/>
      <c r="B153" s="4"/>
      <c r="C153" s="4"/>
      <c r="D153" s="4"/>
      <c r="E153" s="4"/>
      <c r="F153" s="4"/>
      <c r="G153" s="4"/>
      <c r="H153" s="4"/>
      <c r="I153" s="4"/>
      <c r="J153" s="4"/>
      <c r="K153" s="4"/>
      <c r="L153" s="4"/>
      <c r="M153" s="4"/>
      <c r="N153" s="4"/>
      <c r="O153" s="4"/>
      <c r="P153" s="4"/>
      <c r="Q153" s="4"/>
      <c r="R153" s="4"/>
    </row>
    <row r="154" spans="1:18" ht="16.5" customHeight="1">
      <c r="A154" s="4"/>
      <c r="B154" s="4"/>
      <c r="C154" s="4"/>
      <c r="D154" s="4"/>
      <c r="E154" s="4"/>
      <c r="F154" s="4"/>
      <c r="G154" s="4"/>
      <c r="H154" s="4"/>
      <c r="I154" s="4"/>
      <c r="J154" s="4"/>
      <c r="K154" s="4"/>
      <c r="L154" s="4"/>
      <c r="M154" s="4"/>
      <c r="N154" s="4"/>
      <c r="O154" s="4"/>
      <c r="P154" s="4"/>
      <c r="Q154" s="4"/>
      <c r="R154" s="4"/>
    </row>
    <row r="155" spans="1:18" ht="16.5" customHeight="1">
      <c r="A155" s="4"/>
      <c r="B155" s="4"/>
      <c r="C155" s="4"/>
      <c r="D155" s="4"/>
      <c r="E155" s="4"/>
      <c r="F155" s="4"/>
      <c r="G155" s="4"/>
      <c r="H155" s="4"/>
      <c r="I155" s="4"/>
      <c r="J155" s="4"/>
      <c r="K155" s="4"/>
      <c r="L155" s="4"/>
      <c r="M155" s="4"/>
      <c r="N155" s="4"/>
      <c r="O155" s="4"/>
      <c r="P155" s="4"/>
      <c r="Q155" s="4"/>
      <c r="R155" s="4"/>
    </row>
    <row r="156" spans="1:18" ht="16.5" customHeight="1">
      <c r="A156" s="4"/>
      <c r="B156" s="4"/>
      <c r="C156" s="4"/>
      <c r="D156" s="4"/>
      <c r="E156" s="4"/>
      <c r="F156" s="4"/>
      <c r="G156" s="4"/>
      <c r="H156" s="4"/>
      <c r="I156" s="4"/>
      <c r="J156" s="4"/>
      <c r="K156" s="4"/>
      <c r="L156" s="4"/>
      <c r="M156" s="4"/>
      <c r="N156" s="4"/>
      <c r="O156" s="4"/>
      <c r="P156" s="4"/>
      <c r="Q156" s="4"/>
      <c r="R156" s="4"/>
    </row>
    <row r="157" spans="1:18" ht="16.5" customHeight="1">
      <c r="A157" s="4"/>
      <c r="B157" s="4"/>
      <c r="C157" s="4"/>
      <c r="D157" s="4"/>
      <c r="E157" s="4"/>
      <c r="F157" s="4"/>
      <c r="G157" s="4"/>
      <c r="H157" s="4"/>
      <c r="I157" s="4"/>
      <c r="J157" s="4"/>
      <c r="K157" s="4"/>
      <c r="L157" s="4"/>
      <c r="M157" s="4"/>
      <c r="N157" s="4"/>
      <c r="O157" s="4"/>
      <c r="P157" s="4"/>
      <c r="Q157" s="4"/>
      <c r="R157" s="4"/>
    </row>
    <row r="158" spans="1:18" ht="16.5" customHeight="1">
      <c r="A158" s="4"/>
      <c r="B158" s="4"/>
      <c r="C158" s="4"/>
      <c r="D158" s="4"/>
      <c r="E158" s="4"/>
      <c r="F158" s="4"/>
      <c r="G158" s="4"/>
      <c r="H158" s="4"/>
      <c r="I158" s="4"/>
      <c r="J158" s="4"/>
      <c r="K158" s="4"/>
      <c r="L158" s="4"/>
      <c r="M158" s="4"/>
      <c r="N158" s="4"/>
      <c r="O158" s="4"/>
      <c r="P158" s="4"/>
      <c r="Q158" s="4"/>
      <c r="R158" s="4"/>
    </row>
    <row r="159" spans="1:18" ht="16.5" customHeight="1">
      <c r="A159" s="4"/>
      <c r="B159" s="4"/>
      <c r="C159" s="4"/>
      <c r="D159" s="4"/>
      <c r="E159" s="4"/>
      <c r="F159" s="4"/>
      <c r="G159" s="4"/>
      <c r="H159" s="4"/>
      <c r="I159" s="4"/>
      <c r="J159" s="4"/>
      <c r="K159" s="4"/>
      <c r="L159" s="4"/>
      <c r="M159" s="4"/>
      <c r="N159" s="4"/>
      <c r="O159" s="4"/>
      <c r="P159" s="4"/>
      <c r="Q159" s="4"/>
      <c r="R159" s="4"/>
    </row>
    <row r="160" spans="1:18" ht="16.5" customHeight="1">
      <c r="A160" s="4"/>
      <c r="B160" s="4"/>
      <c r="C160" s="4"/>
      <c r="D160" s="4"/>
      <c r="E160" s="4"/>
      <c r="F160" s="4"/>
      <c r="G160" s="4"/>
      <c r="H160" s="4"/>
      <c r="I160" s="4"/>
      <c r="J160" s="4"/>
      <c r="K160" s="4"/>
      <c r="L160" s="4"/>
      <c r="M160" s="4"/>
      <c r="N160" s="4"/>
      <c r="O160" s="4"/>
      <c r="P160" s="4"/>
      <c r="Q160" s="4"/>
      <c r="R160" s="4"/>
    </row>
    <row r="161" spans="1:18" ht="16.5" customHeight="1">
      <c r="A161" s="4"/>
      <c r="B161" s="4"/>
      <c r="C161" s="4"/>
      <c r="D161" s="4"/>
      <c r="E161" s="4"/>
      <c r="F161" s="4"/>
      <c r="G161" s="4"/>
      <c r="H161" s="4"/>
      <c r="I161" s="4"/>
      <c r="J161" s="4"/>
      <c r="K161" s="4"/>
      <c r="L161" s="4"/>
      <c r="M161" s="4"/>
      <c r="N161" s="4"/>
      <c r="O161" s="4"/>
      <c r="P161" s="4"/>
      <c r="Q161" s="4"/>
      <c r="R161" s="4"/>
    </row>
    <row r="162" spans="1:18" ht="16.5" customHeight="1">
      <c r="A162" s="4"/>
      <c r="B162" s="4"/>
      <c r="C162" s="4"/>
      <c r="D162" s="4"/>
      <c r="E162" s="4"/>
      <c r="F162" s="4"/>
      <c r="G162" s="4"/>
      <c r="H162" s="4"/>
      <c r="I162" s="4"/>
      <c r="J162" s="4"/>
      <c r="K162" s="4"/>
      <c r="L162" s="4"/>
      <c r="M162" s="4"/>
      <c r="N162" s="4"/>
      <c r="O162" s="4"/>
      <c r="P162" s="4"/>
      <c r="Q162" s="4"/>
      <c r="R162" s="4"/>
    </row>
    <row r="163" spans="1:18" ht="16.5" customHeight="1">
      <c r="A163" s="4"/>
      <c r="B163" s="4"/>
      <c r="C163" s="4"/>
      <c r="D163" s="4"/>
      <c r="E163" s="4"/>
      <c r="F163" s="4"/>
      <c r="G163" s="4"/>
      <c r="H163" s="4"/>
      <c r="I163" s="4"/>
      <c r="J163" s="4"/>
      <c r="K163" s="4"/>
      <c r="L163" s="4"/>
      <c r="M163" s="4"/>
      <c r="N163" s="4"/>
      <c r="O163" s="4"/>
      <c r="P163" s="4"/>
      <c r="Q163" s="4"/>
      <c r="R163" s="4"/>
    </row>
    <row r="164" spans="1:18" ht="16.5" customHeight="1">
      <c r="A164" s="4"/>
      <c r="B164" s="4"/>
      <c r="C164" s="4"/>
      <c r="D164" s="4"/>
      <c r="E164" s="4"/>
      <c r="F164" s="4"/>
      <c r="G164" s="4"/>
      <c r="H164" s="4"/>
      <c r="I164" s="4"/>
      <c r="J164" s="4"/>
      <c r="K164" s="4"/>
      <c r="L164" s="4"/>
      <c r="M164" s="4"/>
      <c r="N164" s="4"/>
      <c r="O164" s="4"/>
      <c r="P164" s="4"/>
      <c r="Q164" s="4"/>
      <c r="R164" s="4"/>
    </row>
    <row r="165" spans="1:18" ht="16.5" customHeight="1">
      <c r="A165" s="4"/>
      <c r="B165" s="4"/>
      <c r="C165" s="4"/>
      <c r="D165" s="4"/>
      <c r="E165" s="4"/>
      <c r="F165" s="4"/>
      <c r="G165" s="4"/>
      <c r="H165" s="4"/>
      <c r="I165" s="4"/>
      <c r="J165" s="4"/>
      <c r="K165" s="4"/>
      <c r="L165" s="4"/>
      <c r="M165" s="4"/>
      <c r="N165" s="4"/>
      <c r="O165" s="4"/>
      <c r="P165" s="4"/>
      <c r="Q165" s="4"/>
      <c r="R165" s="4"/>
    </row>
    <row r="166" spans="1:18" ht="16.5" customHeight="1">
      <c r="A166" s="4"/>
      <c r="B166" s="4"/>
      <c r="C166" s="4"/>
      <c r="D166" s="4"/>
      <c r="E166" s="4"/>
      <c r="F166" s="4"/>
      <c r="G166" s="4"/>
      <c r="H166" s="4"/>
      <c r="I166" s="4"/>
      <c r="J166" s="4"/>
      <c r="K166" s="4"/>
      <c r="L166" s="4"/>
      <c r="M166" s="4"/>
      <c r="N166" s="4"/>
      <c r="O166" s="4"/>
      <c r="P166" s="4"/>
      <c r="Q166" s="4"/>
      <c r="R166" s="4"/>
    </row>
    <row r="167" spans="1:18" ht="16.5" customHeight="1">
      <c r="A167" s="4"/>
      <c r="B167" s="4"/>
      <c r="C167" s="4"/>
      <c r="D167" s="4"/>
      <c r="E167" s="4"/>
      <c r="F167" s="4"/>
      <c r="G167" s="4"/>
      <c r="H167" s="4"/>
      <c r="I167" s="4"/>
      <c r="J167" s="4"/>
      <c r="K167" s="4"/>
      <c r="L167" s="4"/>
      <c r="M167" s="4"/>
      <c r="N167" s="4"/>
      <c r="O167" s="4"/>
      <c r="P167" s="4"/>
      <c r="Q167" s="4"/>
      <c r="R167" s="4"/>
    </row>
    <row r="168" spans="1:18" ht="16.5" customHeight="1">
      <c r="A168" s="4"/>
      <c r="B168" s="4"/>
      <c r="C168" s="4"/>
      <c r="D168" s="4"/>
      <c r="E168" s="4"/>
      <c r="F168" s="4"/>
      <c r="G168" s="4"/>
      <c r="H168" s="4"/>
      <c r="I168" s="4"/>
      <c r="J168" s="4"/>
      <c r="K168" s="4"/>
      <c r="L168" s="4"/>
      <c r="M168" s="4"/>
      <c r="N168" s="4"/>
      <c r="O168" s="4"/>
      <c r="P168" s="4"/>
      <c r="Q168" s="4"/>
      <c r="R168" s="4"/>
    </row>
    <row r="169" spans="1:18" ht="16.5" customHeight="1">
      <c r="A169" s="4"/>
      <c r="B169" s="4"/>
      <c r="C169" s="4"/>
      <c r="D169" s="4"/>
      <c r="E169" s="4"/>
      <c r="F169" s="4"/>
      <c r="G169" s="4"/>
      <c r="H169" s="4"/>
      <c r="I169" s="4"/>
      <c r="J169" s="4"/>
      <c r="K169" s="4"/>
      <c r="L169" s="4"/>
      <c r="M169" s="4"/>
      <c r="N169" s="4"/>
      <c r="O169" s="4"/>
      <c r="P169" s="4"/>
      <c r="Q169" s="4"/>
      <c r="R169" s="4"/>
    </row>
    <row r="170" spans="1:18" ht="16.5" customHeight="1">
      <c r="A170" s="4"/>
      <c r="B170" s="4"/>
      <c r="C170" s="4"/>
      <c r="D170" s="4"/>
      <c r="E170" s="4"/>
      <c r="F170" s="4"/>
      <c r="G170" s="4"/>
      <c r="H170" s="4"/>
      <c r="I170" s="4"/>
      <c r="J170" s="4"/>
      <c r="K170" s="4"/>
      <c r="L170" s="4"/>
      <c r="M170" s="4"/>
      <c r="N170" s="4"/>
      <c r="O170" s="4"/>
      <c r="P170" s="4"/>
      <c r="Q170" s="4"/>
      <c r="R170" s="4"/>
    </row>
    <row r="171" spans="1:18" ht="16.5" customHeight="1">
      <c r="A171" s="4"/>
      <c r="B171" s="4"/>
      <c r="C171" s="4"/>
      <c r="D171" s="4"/>
      <c r="E171" s="4"/>
      <c r="F171" s="4"/>
      <c r="G171" s="4"/>
      <c r="H171" s="4"/>
      <c r="I171" s="4"/>
      <c r="J171" s="4"/>
      <c r="K171" s="4"/>
      <c r="L171" s="4"/>
      <c r="M171" s="4"/>
      <c r="N171" s="4"/>
      <c r="O171" s="4"/>
      <c r="P171" s="4"/>
      <c r="Q171" s="4"/>
      <c r="R171" s="4"/>
    </row>
    <row r="172" spans="1:18" ht="16.5" customHeight="1">
      <c r="A172" s="4"/>
      <c r="B172" s="4"/>
      <c r="C172" s="4"/>
      <c r="D172" s="4"/>
      <c r="E172" s="4"/>
      <c r="F172" s="4"/>
      <c r="G172" s="4"/>
      <c r="H172" s="4"/>
      <c r="I172" s="4"/>
      <c r="J172" s="4"/>
      <c r="K172" s="4"/>
      <c r="L172" s="4"/>
      <c r="M172" s="4"/>
      <c r="N172" s="4"/>
      <c r="O172" s="4"/>
      <c r="P172" s="4"/>
      <c r="Q172" s="4"/>
      <c r="R172" s="4"/>
    </row>
    <row r="173" spans="1:18" ht="16.5" customHeight="1">
      <c r="A173" s="4"/>
      <c r="B173" s="4"/>
      <c r="C173" s="4"/>
      <c r="D173" s="4"/>
      <c r="E173" s="4"/>
      <c r="F173" s="4"/>
      <c r="G173" s="4"/>
      <c r="H173" s="4"/>
      <c r="I173" s="4"/>
      <c r="J173" s="4"/>
      <c r="K173" s="4"/>
      <c r="L173" s="4"/>
      <c r="M173" s="4"/>
      <c r="N173" s="4"/>
      <c r="O173" s="4"/>
      <c r="P173" s="4"/>
      <c r="Q173" s="4"/>
      <c r="R173" s="4"/>
    </row>
    <row r="174" spans="1:18" ht="16.5" customHeight="1">
      <c r="A174" s="4"/>
      <c r="B174" s="4"/>
      <c r="C174" s="4"/>
      <c r="D174" s="4"/>
      <c r="E174" s="4"/>
      <c r="F174" s="4"/>
      <c r="G174" s="4"/>
      <c r="H174" s="4"/>
      <c r="I174" s="4"/>
      <c r="J174" s="4"/>
      <c r="K174" s="4"/>
      <c r="L174" s="4"/>
      <c r="M174" s="4"/>
      <c r="N174" s="4"/>
      <c r="O174" s="4"/>
      <c r="P174" s="4"/>
      <c r="Q174" s="4"/>
      <c r="R174" s="4"/>
    </row>
    <row r="175" spans="1:18" ht="16.5" customHeight="1">
      <c r="A175" s="4"/>
      <c r="B175" s="4"/>
      <c r="C175" s="4"/>
      <c r="D175" s="4"/>
      <c r="E175" s="4"/>
      <c r="F175" s="4"/>
      <c r="G175" s="4"/>
      <c r="H175" s="4"/>
      <c r="I175" s="4"/>
      <c r="J175" s="4"/>
      <c r="K175" s="4"/>
      <c r="L175" s="4"/>
      <c r="M175" s="4"/>
      <c r="N175" s="4"/>
      <c r="O175" s="4"/>
      <c r="P175" s="4"/>
      <c r="Q175" s="4"/>
      <c r="R175" s="4"/>
    </row>
    <row r="176" spans="1:18" ht="16.5" customHeight="1">
      <c r="A176" s="4"/>
      <c r="B176" s="4"/>
      <c r="C176" s="4"/>
      <c r="D176" s="4"/>
      <c r="E176" s="4"/>
      <c r="F176" s="4"/>
      <c r="G176" s="4"/>
      <c r="H176" s="4"/>
      <c r="I176" s="4"/>
      <c r="J176" s="4"/>
      <c r="K176" s="4"/>
      <c r="L176" s="4"/>
      <c r="M176" s="4"/>
      <c r="N176" s="4"/>
      <c r="O176" s="4"/>
      <c r="P176" s="4"/>
      <c r="Q176" s="4"/>
      <c r="R176" s="4"/>
    </row>
    <row r="177" spans="1:18" ht="16.5" customHeight="1">
      <c r="A177" s="4"/>
      <c r="B177" s="4"/>
      <c r="C177" s="4"/>
      <c r="D177" s="4"/>
      <c r="E177" s="4"/>
      <c r="F177" s="4"/>
      <c r="G177" s="4"/>
      <c r="H177" s="4"/>
      <c r="I177" s="4"/>
      <c r="J177" s="4"/>
      <c r="K177" s="4"/>
      <c r="L177" s="4"/>
      <c r="M177" s="4"/>
      <c r="N177" s="4"/>
      <c r="O177" s="4"/>
      <c r="P177" s="4"/>
      <c r="Q177" s="4"/>
      <c r="R177" s="4"/>
    </row>
    <row r="178" spans="1:18" ht="16.5" customHeight="1">
      <c r="A178" s="4"/>
      <c r="B178" s="4"/>
      <c r="C178" s="4"/>
      <c r="D178" s="4"/>
      <c r="E178" s="4"/>
      <c r="F178" s="4"/>
      <c r="G178" s="4"/>
      <c r="H178" s="4"/>
      <c r="I178" s="4"/>
      <c r="J178" s="4"/>
      <c r="K178" s="4"/>
      <c r="L178" s="4"/>
      <c r="M178" s="4"/>
      <c r="N178" s="4"/>
      <c r="O178" s="4"/>
      <c r="P178" s="4"/>
      <c r="Q178" s="4"/>
      <c r="R178" s="4"/>
    </row>
    <row r="179" spans="1:18" ht="16.5" customHeight="1">
      <c r="A179" s="4"/>
      <c r="B179" s="4"/>
      <c r="C179" s="4"/>
      <c r="D179" s="4"/>
      <c r="E179" s="4"/>
      <c r="F179" s="4"/>
      <c r="G179" s="4"/>
      <c r="H179" s="4"/>
      <c r="I179" s="4"/>
      <c r="J179" s="4"/>
      <c r="K179" s="4"/>
      <c r="L179" s="4"/>
      <c r="M179" s="4"/>
      <c r="N179" s="4"/>
      <c r="O179" s="4"/>
      <c r="P179" s="4"/>
      <c r="Q179" s="4"/>
      <c r="R179" s="4"/>
    </row>
    <row r="180" spans="1:18" ht="16.5" customHeight="1">
      <c r="A180" s="4"/>
      <c r="B180" s="4"/>
      <c r="C180" s="4"/>
      <c r="D180" s="4"/>
      <c r="E180" s="4"/>
      <c r="F180" s="4"/>
      <c r="G180" s="4"/>
      <c r="H180" s="4"/>
      <c r="I180" s="4"/>
      <c r="J180" s="4"/>
      <c r="K180" s="4"/>
      <c r="L180" s="4"/>
      <c r="M180" s="4"/>
      <c r="N180" s="4"/>
      <c r="O180" s="4"/>
      <c r="P180" s="4"/>
      <c r="Q180" s="4"/>
      <c r="R180" s="4"/>
    </row>
    <row r="181" spans="1:18" ht="16.5" customHeight="1">
      <c r="A181" s="4"/>
      <c r="B181" s="4"/>
      <c r="C181" s="4"/>
      <c r="D181" s="4"/>
      <c r="E181" s="4"/>
      <c r="F181" s="4"/>
      <c r="G181" s="4"/>
      <c r="H181" s="4"/>
      <c r="I181" s="4"/>
      <c r="J181" s="4"/>
      <c r="K181" s="4"/>
      <c r="L181" s="4"/>
      <c r="M181" s="4"/>
      <c r="N181" s="4"/>
      <c r="O181" s="4"/>
      <c r="P181" s="4"/>
      <c r="Q181" s="4"/>
      <c r="R181" s="4"/>
    </row>
    <row r="182" spans="1:18" ht="16.5" customHeight="1">
      <c r="A182" s="4"/>
      <c r="B182" s="4"/>
      <c r="C182" s="4"/>
      <c r="D182" s="4"/>
      <c r="E182" s="4"/>
      <c r="F182" s="4"/>
      <c r="G182" s="4"/>
      <c r="H182" s="4"/>
      <c r="I182" s="4"/>
      <c r="J182" s="4"/>
      <c r="K182" s="4"/>
      <c r="L182" s="4"/>
      <c r="M182" s="4"/>
      <c r="N182" s="4"/>
      <c r="O182" s="4"/>
      <c r="P182" s="4"/>
      <c r="Q182" s="4"/>
      <c r="R182" s="4"/>
    </row>
    <row r="183" spans="1:18" ht="16.5" customHeight="1">
      <c r="A183" s="4"/>
      <c r="B183" s="4"/>
      <c r="C183" s="4"/>
      <c r="D183" s="4"/>
      <c r="E183" s="4"/>
      <c r="F183" s="4"/>
      <c r="G183" s="4"/>
      <c r="H183" s="4"/>
      <c r="I183" s="4"/>
      <c r="J183" s="4"/>
      <c r="K183" s="4"/>
      <c r="L183" s="4"/>
      <c r="M183" s="4"/>
      <c r="N183" s="4"/>
      <c r="O183" s="4"/>
      <c r="P183" s="4"/>
      <c r="Q183" s="4"/>
      <c r="R183" s="4"/>
    </row>
    <row r="184" spans="1:18" ht="16.5" customHeight="1">
      <c r="A184" s="4"/>
      <c r="B184" s="4"/>
      <c r="C184" s="4"/>
      <c r="D184" s="4"/>
      <c r="E184" s="4"/>
      <c r="F184" s="4"/>
      <c r="G184" s="4"/>
      <c r="H184" s="4"/>
      <c r="I184" s="4"/>
      <c r="J184" s="4"/>
      <c r="K184" s="4"/>
      <c r="L184" s="4"/>
      <c r="M184" s="4"/>
      <c r="N184" s="4"/>
      <c r="O184" s="4"/>
      <c r="P184" s="4"/>
      <c r="Q184" s="4"/>
      <c r="R184" s="4"/>
    </row>
    <row r="185" spans="1:18" ht="16.5" customHeight="1">
      <c r="A185" s="4"/>
      <c r="B185" s="4"/>
      <c r="C185" s="4"/>
      <c r="D185" s="4"/>
      <c r="E185" s="4"/>
      <c r="F185" s="4"/>
      <c r="G185" s="4"/>
      <c r="H185" s="4"/>
      <c r="I185" s="4"/>
      <c r="J185" s="4"/>
      <c r="K185" s="4"/>
      <c r="L185" s="4"/>
      <c r="M185" s="4"/>
      <c r="N185" s="4"/>
      <c r="O185" s="4"/>
      <c r="P185" s="4"/>
      <c r="Q185" s="4"/>
      <c r="R185" s="4"/>
    </row>
    <row r="186" spans="1:18" ht="16.5" customHeight="1">
      <c r="A186" s="4"/>
      <c r="B186" s="4"/>
      <c r="C186" s="4"/>
      <c r="D186" s="4"/>
      <c r="E186" s="4"/>
      <c r="F186" s="4"/>
      <c r="G186" s="4"/>
      <c r="H186" s="4"/>
      <c r="I186" s="4"/>
      <c r="J186" s="4"/>
      <c r="K186" s="4"/>
      <c r="L186" s="4"/>
      <c r="M186" s="4"/>
      <c r="N186" s="4"/>
      <c r="O186" s="4"/>
      <c r="P186" s="4"/>
      <c r="Q186" s="4"/>
      <c r="R186" s="4"/>
    </row>
    <row r="187" spans="1:18" ht="16.5" customHeight="1">
      <c r="A187" s="4"/>
      <c r="B187" s="4"/>
      <c r="C187" s="4"/>
      <c r="D187" s="4"/>
      <c r="E187" s="4"/>
      <c r="F187" s="4"/>
      <c r="G187" s="4"/>
      <c r="H187" s="4"/>
      <c r="I187" s="4"/>
      <c r="J187" s="4"/>
      <c r="K187" s="4"/>
      <c r="L187" s="4"/>
      <c r="M187" s="4"/>
      <c r="N187" s="4"/>
      <c r="O187" s="4"/>
      <c r="P187" s="4"/>
      <c r="Q187" s="4"/>
      <c r="R187" s="4"/>
    </row>
    <row r="188" spans="1:18" ht="16.5" customHeight="1">
      <c r="A188" s="4"/>
      <c r="B188" s="4"/>
      <c r="C188" s="4"/>
      <c r="D188" s="4"/>
      <c r="E188" s="4"/>
      <c r="F188" s="4"/>
      <c r="G188" s="4"/>
      <c r="H188" s="4"/>
      <c r="I188" s="4"/>
      <c r="J188" s="4"/>
      <c r="K188" s="4"/>
      <c r="L188" s="4"/>
      <c r="M188" s="4"/>
      <c r="N188" s="4"/>
      <c r="O188" s="4"/>
      <c r="P188" s="4"/>
      <c r="Q188" s="4"/>
      <c r="R188" s="4"/>
    </row>
    <row r="189" spans="1:18" ht="16.5" customHeight="1">
      <c r="A189" s="4"/>
      <c r="B189" s="4"/>
      <c r="C189" s="4"/>
      <c r="D189" s="4"/>
      <c r="E189" s="4"/>
      <c r="F189" s="4"/>
      <c r="G189" s="4"/>
      <c r="H189" s="4"/>
      <c r="I189" s="4"/>
      <c r="J189" s="4"/>
      <c r="K189" s="4"/>
      <c r="L189" s="4"/>
      <c r="M189" s="4"/>
      <c r="N189" s="4"/>
      <c r="O189" s="4"/>
      <c r="P189" s="4"/>
      <c r="Q189" s="4"/>
      <c r="R189" s="4"/>
    </row>
    <row r="190" spans="1:18" ht="16.5" customHeight="1">
      <c r="A190" s="4"/>
      <c r="B190" s="4"/>
      <c r="C190" s="4"/>
      <c r="D190" s="4"/>
      <c r="E190" s="4"/>
      <c r="F190" s="4"/>
      <c r="G190" s="4"/>
      <c r="H190" s="4"/>
      <c r="I190" s="4"/>
      <c r="J190" s="4"/>
      <c r="K190" s="4"/>
      <c r="L190" s="4"/>
      <c r="M190" s="4"/>
      <c r="N190" s="4"/>
      <c r="O190" s="4"/>
      <c r="P190" s="4"/>
      <c r="Q190" s="4"/>
      <c r="R190" s="4"/>
    </row>
    <row r="191" spans="1:18" ht="16.5" customHeight="1">
      <c r="A191" s="4"/>
      <c r="B191" s="4"/>
      <c r="C191" s="4"/>
      <c r="D191" s="4"/>
      <c r="E191" s="4"/>
      <c r="F191" s="4"/>
      <c r="G191" s="4"/>
      <c r="H191" s="4"/>
      <c r="I191" s="4"/>
      <c r="J191" s="4"/>
      <c r="K191" s="4"/>
      <c r="L191" s="4"/>
      <c r="M191" s="4"/>
      <c r="N191" s="4"/>
      <c r="O191" s="4"/>
      <c r="P191" s="4"/>
      <c r="Q191" s="4"/>
      <c r="R191" s="4"/>
    </row>
    <row r="192" spans="1:18" ht="16.5" customHeight="1">
      <c r="A192" s="4"/>
      <c r="B192" s="4"/>
      <c r="C192" s="4"/>
      <c r="D192" s="4"/>
      <c r="E192" s="4"/>
      <c r="F192" s="4"/>
      <c r="G192" s="4"/>
      <c r="H192" s="4"/>
      <c r="I192" s="4"/>
      <c r="J192" s="4"/>
      <c r="K192" s="4"/>
      <c r="L192" s="4"/>
      <c r="M192" s="4"/>
      <c r="N192" s="4"/>
      <c r="O192" s="4"/>
      <c r="P192" s="4"/>
      <c r="Q192" s="4"/>
      <c r="R192" s="4"/>
    </row>
    <row r="193" spans="1:18" ht="16.5" customHeight="1">
      <c r="A193" s="4"/>
      <c r="B193" s="4"/>
      <c r="C193" s="4"/>
      <c r="D193" s="4"/>
      <c r="E193" s="4"/>
      <c r="F193" s="4"/>
      <c r="G193" s="4"/>
      <c r="H193" s="4"/>
      <c r="I193" s="4"/>
      <c r="J193" s="4"/>
      <c r="K193" s="4"/>
      <c r="L193" s="4"/>
      <c r="M193" s="4"/>
      <c r="N193" s="4"/>
      <c r="O193" s="4"/>
      <c r="P193" s="4"/>
      <c r="Q193" s="4"/>
      <c r="R193" s="4"/>
    </row>
    <row r="194" spans="1:18" ht="16.5" customHeight="1">
      <c r="A194" s="4"/>
      <c r="B194" s="4"/>
      <c r="C194" s="4"/>
      <c r="D194" s="4"/>
      <c r="E194" s="4"/>
      <c r="F194" s="4"/>
      <c r="G194" s="4"/>
      <c r="H194" s="4"/>
      <c r="I194" s="4"/>
      <c r="J194" s="4"/>
      <c r="K194" s="4"/>
      <c r="L194" s="4"/>
      <c r="M194" s="4"/>
      <c r="N194" s="4"/>
      <c r="O194" s="4"/>
      <c r="P194" s="4"/>
      <c r="Q194" s="4"/>
      <c r="R194" s="4"/>
    </row>
    <row r="195" spans="1:18" ht="16.5" customHeight="1">
      <c r="A195" s="4"/>
      <c r="B195" s="4"/>
      <c r="C195" s="4"/>
      <c r="D195" s="4"/>
      <c r="E195" s="4"/>
      <c r="F195" s="4"/>
      <c r="G195" s="4"/>
      <c r="H195" s="4"/>
      <c r="I195" s="4"/>
      <c r="J195" s="4"/>
      <c r="K195" s="4"/>
      <c r="L195" s="4"/>
      <c r="M195" s="4"/>
      <c r="N195" s="4"/>
      <c r="O195" s="4"/>
      <c r="P195" s="4"/>
      <c r="Q195" s="4"/>
      <c r="R195" s="4"/>
    </row>
    <row r="196" spans="1:18" ht="16.5" customHeight="1">
      <c r="A196" s="4"/>
      <c r="B196" s="4"/>
      <c r="C196" s="4"/>
      <c r="D196" s="4"/>
      <c r="E196" s="4"/>
      <c r="F196" s="4"/>
      <c r="G196" s="4"/>
      <c r="H196" s="4"/>
      <c r="I196" s="4"/>
      <c r="J196" s="4"/>
      <c r="K196" s="4"/>
      <c r="L196" s="4"/>
      <c r="M196" s="4"/>
      <c r="N196" s="4"/>
      <c r="O196" s="4"/>
      <c r="P196" s="4"/>
      <c r="Q196" s="4"/>
      <c r="R196" s="4"/>
    </row>
    <row r="197" spans="1:18" ht="16.5" customHeight="1">
      <c r="A197" s="4"/>
      <c r="B197" s="4"/>
      <c r="C197" s="4"/>
      <c r="D197" s="4"/>
      <c r="E197" s="4"/>
      <c r="F197" s="4"/>
      <c r="G197" s="4"/>
      <c r="H197" s="4"/>
      <c r="I197" s="4"/>
      <c r="J197" s="4"/>
      <c r="K197" s="4"/>
      <c r="L197" s="4"/>
      <c r="M197" s="4"/>
      <c r="N197" s="4"/>
      <c r="O197" s="4"/>
      <c r="P197" s="4"/>
      <c r="Q197" s="4"/>
      <c r="R197" s="4"/>
    </row>
    <row r="198" spans="1:18" ht="16.5" customHeight="1">
      <c r="A198" s="4"/>
      <c r="B198" s="4"/>
      <c r="C198" s="4"/>
      <c r="D198" s="4"/>
      <c r="E198" s="4"/>
      <c r="F198" s="4"/>
      <c r="G198" s="4"/>
      <c r="H198" s="4"/>
      <c r="I198" s="4"/>
      <c r="J198" s="4"/>
      <c r="K198" s="4"/>
      <c r="L198" s="4"/>
      <c r="M198" s="4"/>
      <c r="N198" s="4"/>
      <c r="O198" s="4"/>
      <c r="P198" s="4"/>
      <c r="Q198" s="4"/>
      <c r="R198" s="4"/>
    </row>
    <row r="199" spans="1:18" ht="16.5" customHeight="1">
      <c r="A199" s="4"/>
      <c r="B199" s="4"/>
      <c r="C199" s="4"/>
      <c r="D199" s="4"/>
      <c r="E199" s="4"/>
      <c r="F199" s="4"/>
      <c r="G199" s="4"/>
      <c r="H199" s="4"/>
      <c r="I199" s="4"/>
      <c r="J199" s="4"/>
      <c r="K199" s="4"/>
      <c r="L199" s="4"/>
      <c r="M199" s="4"/>
      <c r="N199" s="4"/>
      <c r="O199" s="4"/>
      <c r="P199" s="4"/>
      <c r="Q199" s="4"/>
      <c r="R199" s="4"/>
    </row>
    <row r="200" spans="1:18" ht="16.5" customHeight="1">
      <c r="A200" s="4"/>
      <c r="B200" s="4"/>
      <c r="C200" s="4"/>
      <c r="D200" s="4"/>
      <c r="E200" s="4"/>
      <c r="F200" s="4"/>
      <c r="G200" s="4"/>
      <c r="H200" s="4"/>
      <c r="I200" s="4"/>
      <c r="J200" s="4"/>
      <c r="K200" s="4"/>
      <c r="L200" s="4"/>
      <c r="M200" s="4"/>
      <c r="N200" s="4"/>
      <c r="O200" s="4"/>
      <c r="P200" s="4"/>
      <c r="Q200" s="4"/>
      <c r="R200" s="4"/>
    </row>
    <row r="201" spans="1:18" ht="16.5" customHeight="1">
      <c r="A201" s="4"/>
      <c r="B201" s="4"/>
      <c r="C201" s="4"/>
      <c r="D201" s="4"/>
      <c r="E201" s="4"/>
      <c r="F201" s="4"/>
      <c r="G201" s="4"/>
      <c r="H201" s="4"/>
      <c r="I201" s="4"/>
      <c r="J201" s="4"/>
      <c r="K201" s="4"/>
      <c r="L201" s="4"/>
      <c r="M201" s="4"/>
      <c r="N201" s="4"/>
      <c r="O201" s="4"/>
      <c r="P201" s="4"/>
      <c r="Q201" s="4"/>
      <c r="R201" s="4"/>
    </row>
    <row r="202" spans="1:18" ht="16.5" customHeight="1">
      <c r="A202" s="4"/>
      <c r="B202" s="4"/>
      <c r="C202" s="4"/>
      <c r="D202" s="4"/>
      <c r="E202" s="4"/>
      <c r="F202" s="4"/>
      <c r="G202" s="4"/>
      <c r="H202" s="4"/>
      <c r="I202" s="4"/>
      <c r="J202" s="4"/>
      <c r="K202" s="4"/>
      <c r="L202" s="4"/>
      <c r="M202" s="4"/>
      <c r="N202" s="4"/>
      <c r="O202" s="4"/>
      <c r="P202" s="4"/>
      <c r="Q202" s="4"/>
      <c r="R202" s="4"/>
    </row>
    <row r="203" spans="1:18" ht="16.5" customHeight="1">
      <c r="A203" s="4"/>
      <c r="B203" s="4"/>
      <c r="C203" s="4"/>
      <c r="D203" s="4"/>
      <c r="E203" s="4"/>
      <c r="F203" s="4"/>
      <c r="G203" s="4"/>
      <c r="H203" s="4"/>
      <c r="I203" s="4"/>
      <c r="J203" s="4"/>
      <c r="K203" s="4"/>
      <c r="L203" s="4"/>
      <c r="M203" s="4"/>
      <c r="N203" s="4"/>
      <c r="O203" s="4"/>
      <c r="P203" s="4"/>
      <c r="Q203" s="4"/>
      <c r="R203" s="4"/>
    </row>
    <row r="204" spans="1:18" ht="16.5" customHeight="1">
      <c r="A204" s="4"/>
      <c r="B204" s="4"/>
      <c r="C204" s="4"/>
      <c r="D204" s="4"/>
      <c r="E204" s="4"/>
      <c r="F204" s="4"/>
      <c r="G204" s="4"/>
      <c r="H204" s="4"/>
      <c r="I204" s="4"/>
      <c r="J204" s="4"/>
      <c r="K204" s="4"/>
      <c r="L204" s="4"/>
      <c r="M204" s="4"/>
      <c r="N204" s="4"/>
      <c r="O204" s="4"/>
      <c r="P204" s="4"/>
      <c r="Q204" s="4"/>
      <c r="R204" s="4"/>
    </row>
    <row r="205" spans="1:18" ht="16.5" customHeight="1">
      <c r="A205" s="4"/>
      <c r="B205" s="4"/>
      <c r="C205" s="4"/>
      <c r="D205" s="4"/>
      <c r="E205" s="4"/>
      <c r="F205" s="4"/>
      <c r="G205" s="4"/>
      <c r="H205" s="4"/>
      <c r="I205" s="4"/>
      <c r="J205" s="4"/>
      <c r="K205" s="4"/>
      <c r="L205" s="4"/>
      <c r="M205" s="4"/>
      <c r="N205" s="4"/>
      <c r="O205" s="4"/>
      <c r="P205" s="4"/>
      <c r="Q205" s="4"/>
      <c r="R205" s="4"/>
    </row>
    <row r="206" spans="1:18" ht="16.5" customHeight="1">
      <c r="A206" s="4"/>
      <c r="B206" s="4"/>
      <c r="C206" s="4"/>
      <c r="D206" s="4"/>
      <c r="E206" s="4"/>
      <c r="F206" s="4"/>
      <c r="G206" s="4"/>
      <c r="H206" s="4"/>
      <c r="I206" s="4"/>
      <c r="J206" s="4"/>
      <c r="K206" s="4"/>
      <c r="L206" s="4"/>
      <c r="M206" s="4"/>
      <c r="N206" s="4"/>
      <c r="O206" s="4"/>
      <c r="P206" s="4"/>
      <c r="Q206" s="4"/>
      <c r="R206" s="4"/>
    </row>
    <row r="207" spans="1:18" ht="16.5" customHeight="1">
      <c r="A207" s="4"/>
      <c r="B207" s="4"/>
      <c r="C207" s="4"/>
      <c r="D207" s="4"/>
      <c r="E207" s="4"/>
      <c r="F207" s="4"/>
      <c r="G207" s="4"/>
      <c r="H207" s="4"/>
      <c r="I207" s="4"/>
      <c r="J207" s="4"/>
      <c r="K207" s="4"/>
      <c r="L207" s="4"/>
      <c r="M207" s="4"/>
      <c r="N207" s="4"/>
      <c r="O207" s="4"/>
      <c r="P207" s="4"/>
      <c r="Q207" s="4"/>
      <c r="R207" s="4"/>
    </row>
    <row r="208" spans="1:18" ht="16.5" customHeight="1">
      <c r="A208" s="4"/>
      <c r="B208" s="4"/>
      <c r="C208" s="4"/>
      <c r="D208" s="4"/>
      <c r="E208" s="4"/>
      <c r="F208" s="4"/>
      <c r="G208" s="4"/>
      <c r="H208" s="4"/>
      <c r="I208" s="4"/>
      <c r="J208" s="4"/>
      <c r="K208" s="4"/>
      <c r="L208" s="4"/>
      <c r="M208" s="4"/>
      <c r="N208" s="4"/>
      <c r="O208" s="4"/>
      <c r="P208" s="4"/>
      <c r="Q208" s="4"/>
      <c r="R208" s="4"/>
    </row>
    <row r="209" spans="1:18" ht="16.5" customHeight="1">
      <c r="A209" s="4"/>
      <c r="B209" s="4"/>
      <c r="C209" s="4"/>
      <c r="D209" s="4"/>
      <c r="E209" s="4"/>
      <c r="F209" s="4"/>
      <c r="G209" s="4"/>
      <c r="H209" s="4"/>
      <c r="I209" s="4"/>
      <c r="J209" s="4"/>
      <c r="K209" s="4"/>
      <c r="L209" s="4"/>
      <c r="M209" s="4"/>
      <c r="N209" s="4"/>
      <c r="O209" s="4"/>
      <c r="P209" s="4"/>
      <c r="Q209" s="4"/>
      <c r="R209" s="4"/>
    </row>
    <row r="210" spans="1:18" ht="16.5" customHeight="1">
      <c r="A210" s="4"/>
      <c r="B210" s="4"/>
      <c r="C210" s="4"/>
      <c r="D210" s="4"/>
      <c r="E210" s="4"/>
      <c r="F210" s="4"/>
      <c r="G210" s="4"/>
      <c r="H210" s="4"/>
      <c r="I210" s="4"/>
      <c r="J210" s="4"/>
      <c r="K210" s="4"/>
      <c r="L210" s="4"/>
      <c r="M210" s="4"/>
      <c r="N210" s="4"/>
      <c r="O210" s="4"/>
      <c r="P210" s="4"/>
      <c r="Q210" s="4"/>
      <c r="R210" s="4"/>
    </row>
    <row r="211" spans="1:18" ht="16.5" customHeight="1">
      <c r="A211" s="4"/>
      <c r="B211" s="4"/>
      <c r="C211" s="4"/>
      <c r="D211" s="4"/>
      <c r="E211" s="4"/>
      <c r="F211" s="4"/>
      <c r="G211" s="4"/>
      <c r="H211" s="4"/>
      <c r="I211" s="4"/>
      <c r="J211" s="4"/>
      <c r="K211" s="4"/>
      <c r="L211" s="4"/>
      <c r="M211" s="4"/>
      <c r="N211" s="4"/>
      <c r="O211" s="4"/>
      <c r="P211" s="4"/>
      <c r="Q211" s="4"/>
      <c r="R211" s="4"/>
    </row>
    <row r="212" spans="1:18" ht="16.5" customHeight="1">
      <c r="A212" s="4"/>
      <c r="B212" s="4"/>
      <c r="C212" s="4"/>
      <c r="D212" s="4"/>
      <c r="E212" s="4"/>
      <c r="F212" s="4"/>
      <c r="G212" s="4"/>
      <c r="H212" s="4"/>
      <c r="I212" s="4"/>
      <c r="J212" s="4"/>
      <c r="K212" s="4"/>
      <c r="L212" s="4"/>
      <c r="M212" s="4"/>
      <c r="N212" s="4"/>
      <c r="O212" s="4"/>
      <c r="P212" s="4"/>
      <c r="Q212" s="4"/>
      <c r="R212" s="4"/>
    </row>
    <row r="213" spans="1:18" ht="16.5" customHeight="1">
      <c r="A213" s="4"/>
      <c r="B213" s="4"/>
      <c r="C213" s="4"/>
      <c r="D213" s="4"/>
      <c r="E213" s="4"/>
      <c r="F213" s="4"/>
      <c r="G213" s="4"/>
      <c r="H213" s="4"/>
      <c r="I213" s="4"/>
      <c r="J213" s="4"/>
      <c r="K213" s="4"/>
      <c r="L213" s="4"/>
      <c r="M213" s="4"/>
      <c r="N213" s="4"/>
      <c r="O213" s="4"/>
      <c r="P213" s="4"/>
      <c r="Q213" s="4"/>
      <c r="R213" s="4"/>
    </row>
    <row r="214" spans="1:18" ht="16.5" customHeight="1">
      <c r="A214" s="4"/>
      <c r="B214" s="4"/>
      <c r="C214" s="4"/>
      <c r="D214" s="4"/>
      <c r="E214" s="4"/>
      <c r="F214" s="4"/>
      <c r="G214" s="4"/>
      <c r="H214" s="4"/>
      <c r="I214" s="4"/>
      <c r="J214" s="4"/>
      <c r="K214" s="4"/>
      <c r="L214" s="4"/>
      <c r="M214" s="4"/>
      <c r="N214" s="4"/>
      <c r="O214" s="4"/>
      <c r="P214" s="4"/>
      <c r="Q214" s="4"/>
      <c r="R214" s="4"/>
    </row>
    <row r="215" spans="1:18" ht="16.5" customHeight="1">
      <c r="A215" s="4"/>
      <c r="B215" s="4"/>
      <c r="C215" s="4"/>
      <c r="D215" s="4"/>
      <c r="E215" s="4"/>
      <c r="F215" s="4"/>
      <c r="G215" s="4"/>
      <c r="H215" s="4"/>
      <c r="I215" s="4"/>
      <c r="J215" s="4"/>
      <c r="K215" s="4"/>
      <c r="L215" s="4"/>
      <c r="M215" s="4"/>
      <c r="N215" s="4"/>
      <c r="O215" s="4"/>
      <c r="P215" s="4"/>
      <c r="Q215" s="4"/>
      <c r="R215" s="4"/>
    </row>
    <row r="216" spans="1:18" ht="16.5" customHeight="1">
      <c r="A216" s="4"/>
      <c r="B216" s="4"/>
      <c r="C216" s="4"/>
      <c r="D216" s="4"/>
      <c r="E216" s="4"/>
      <c r="F216" s="4"/>
      <c r="G216" s="4"/>
      <c r="H216" s="4"/>
      <c r="I216" s="4"/>
      <c r="J216" s="4"/>
      <c r="K216" s="4"/>
      <c r="L216" s="4"/>
      <c r="M216" s="4"/>
      <c r="N216" s="4"/>
      <c r="O216" s="4"/>
      <c r="P216" s="4"/>
      <c r="Q216" s="4"/>
      <c r="R216" s="4"/>
    </row>
    <row r="217" spans="1:18" ht="16.5" customHeight="1">
      <c r="A217" s="4"/>
      <c r="B217" s="4"/>
      <c r="C217" s="4"/>
      <c r="D217" s="4"/>
      <c r="E217" s="4"/>
      <c r="F217" s="4"/>
      <c r="G217" s="4"/>
      <c r="H217" s="4"/>
      <c r="I217" s="4"/>
      <c r="J217" s="4"/>
      <c r="K217" s="4"/>
      <c r="L217" s="4"/>
      <c r="M217" s="4"/>
      <c r="N217" s="4"/>
      <c r="O217" s="4"/>
      <c r="P217" s="4"/>
      <c r="Q217" s="4"/>
      <c r="R217" s="4"/>
    </row>
    <row r="218" spans="1:18" ht="16.5" customHeight="1">
      <c r="A218" s="4"/>
      <c r="B218" s="4"/>
      <c r="C218" s="4"/>
      <c r="D218" s="4"/>
      <c r="E218" s="4"/>
      <c r="F218" s="4"/>
      <c r="G218" s="4"/>
      <c r="H218" s="4"/>
      <c r="I218" s="4"/>
      <c r="J218" s="4"/>
      <c r="K218" s="4"/>
      <c r="L218" s="4"/>
      <c r="M218" s="4"/>
      <c r="N218" s="4"/>
      <c r="O218" s="4"/>
      <c r="P218" s="4"/>
      <c r="Q218" s="4"/>
      <c r="R218" s="4"/>
    </row>
    <row r="219" spans="1:18" ht="16.5" customHeight="1">
      <c r="A219" s="4"/>
      <c r="B219" s="4"/>
      <c r="C219" s="4"/>
      <c r="D219" s="4"/>
      <c r="E219" s="4"/>
      <c r="F219" s="4"/>
      <c r="G219" s="4"/>
      <c r="H219" s="4"/>
      <c r="I219" s="4"/>
      <c r="J219" s="4"/>
      <c r="K219" s="4"/>
      <c r="L219" s="4"/>
      <c r="M219" s="4"/>
      <c r="N219" s="4"/>
      <c r="O219" s="4"/>
      <c r="P219" s="4"/>
      <c r="Q219" s="4"/>
      <c r="R219" s="4"/>
    </row>
    <row r="220" spans="1:18" ht="16.5" customHeight="1">
      <c r="A220" s="4"/>
      <c r="B220" s="4"/>
      <c r="C220" s="4"/>
      <c r="D220" s="4"/>
      <c r="E220" s="4"/>
      <c r="F220" s="4"/>
      <c r="G220" s="4"/>
      <c r="H220" s="4"/>
      <c r="I220" s="4"/>
      <c r="J220" s="4"/>
      <c r="K220" s="4"/>
      <c r="L220" s="4"/>
      <c r="M220" s="4"/>
      <c r="N220" s="4"/>
      <c r="O220" s="4"/>
      <c r="P220" s="4"/>
      <c r="Q220" s="4"/>
      <c r="R220" s="4"/>
    </row>
    <row r="221" spans="1:18" ht="16.5" customHeight="1">
      <c r="A221" s="4"/>
      <c r="B221" s="4"/>
      <c r="C221" s="4"/>
      <c r="D221" s="4"/>
      <c r="E221" s="4"/>
      <c r="F221" s="4"/>
      <c r="G221" s="4"/>
      <c r="H221" s="4"/>
      <c r="I221" s="4"/>
      <c r="J221" s="4"/>
      <c r="K221" s="4"/>
      <c r="L221" s="4"/>
      <c r="M221" s="4"/>
      <c r="N221" s="4"/>
      <c r="O221" s="4"/>
      <c r="P221" s="4"/>
      <c r="Q221" s="4"/>
      <c r="R221" s="4"/>
    </row>
    <row r="222" spans="1:18" ht="16.5" customHeight="1">
      <c r="A222" s="4"/>
      <c r="B222" s="4"/>
      <c r="C222" s="4"/>
      <c r="D222" s="4"/>
      <c r="E222" s="4"/>
      <c r="F222" s="4"/>
      <c r="G222" s="4"/>
      <c r="H222" s="4"/>
      <c r="I222" s="4"/>
      <c r="J222" s="4"/>
      <c r="K222" s="4"/>
      <c r="L222" s="4"/>
      <c r="M222" s="4"/>
      <c r="N222" s="4"/>
      <c r="O222" s="4"/>
      <c r="P222" s="4"/>
      <c r="Q222" s="4"/>
      <c r="R222" s="4"/>
    </row>
    <row r="223" spans="1:18" ht="16.5" customHeight="1">
      <c r="A223" s="4"/>
      <c r="B223" s="4"/>
      <c r="C223" s="4"/>
      <c r="D223" s="4"/>
      <c r="E223" s="4"/>
      <c r="F223" s="4"/>
      <c r="G223" s="4"/>
      <c r="H223" s="4"/>
      <c r="I223" s="4"/>
      <c r="J223" s="4"/>
      <c r="K223" s="4"/>
      <c r="L223" s="4"/>
      <c r="M223" s="4"/>
      <c r="N223" s="4"/>
      <c r="O223" s="4"/>
      <c r="P223" s="4"/>
      <c r="Q223" s="4"/>
      <c r="R223" s="4"/>
    </row>
    <row r="224" spans="1:18" ht="16.5" customHeight="1">
      <c r="A224" s="4"/>
      <c r="B224" s="4"/>
      <c r="C224" s="4"/>
      <c r="D224" s="4"/>
      <c r="E224" s="4"/>
      <c r="F224" s="4"/>
      <c r="G224" s="4"/>
      <c r="H224" s="4"/>
      <c r="I224" s="4"/>
      <c r="J224" s="4"/>
      <c r="K224" s="4"/>
      <c r="L224" s="4"/>
      <c r="M224" s="4"/>
      <c r="N224" s="4"/>
      <c r="O224" s="4"/>
      <c r="P224" s="4"/>
      <c r="Q224" s="4"/>
      <c r="R224" s="4"/>
    </row>
    <row r="225" spans="1:18" ht="16.5" customHeight="1">
      <c r="A225" s="4"/>
      <c r="B225" s="4"/>
      <c r="C225" s="4"/>
      <c r="D225" s="4"/>
      <c r="E225" s="4"/>
      <c r="F225" s="4"/>
      <c r="G225" s="4"/>
      <c r="H225" s="4"/>
      <c r="I225" s="4"/>
      <c r="J225" s="4"/>
      <c r="K225" s="4"/>
      <c r="L225" s="4"/>
      <c r="M225" s="4"/>
      <c r="N225" s="4"/>
      <c r="O225" s="4"/>
      <c r="P225" s="4"/>
      <c r="Q225" s="4"/>
      <c r="R225" s="4"/>
    </row>
    <row r="226" spans="1:18" ht="16.5" customHeight="1">
      <c r="A226" s="4"/>
      <c r="B226" s="4"/>
      <c r="C226" s="4"/>
      <c r="D226" s="4"/>
      <c r="E226" s="4"/>
      <c r="F226" s="4"/>
      <c r="G226" s="4"/>
      <c r="H226" s="4"/>
      <c r="I226" s="4"/>
      <c r="J226" s="4"/>
      <c r="K226" s="4"/>
      <c r="L226" s="4"/>
      <c r="M226" s="4"/>
      <c r="N226" s="4"/>
      <c r="O226" s="4"/>
      <c r="P226" s="4"/>
      <c r="Q226" s="4"/>
      <c r="R226" s="4"/>
    </row>
    <row r="227" spans="1:18" ht="16.5" customHeight="1">
      <c r="A227" s="4"/>
      <c r="B227" s="4"/>
      <c r="C227" s="4"/>
      <c r="D227" s="4"/>
      <c r="E227" s="4"/>
      <c r="F227" s="4"/>
      <c r="G227" s="4"/>
      <c r="H227" s="4"/>
      <c r="I227" s="4"/>
      <c r="J227" s="4"/>
      <c r="K227" s="4"/>
      <c r="L227" s="4"/>
      <c r="M227" s="4"/>
      <c r="N227" s="4"/>
      <c r="O227" s="4"/>
      <c r="P227" s="4"/>
      <c r="Q227" s="4"/>
      <c r="R227" s="4"/>
    </row>
    <row r="228" spans="1:18" ht="16.5" customHeight="1">
      <c r="A228" s="4"/>
      <c r="B228" s="4"/>
      <c r="C228" s="4"/>
      <c r="D228" s="4"/>
      <c r="E228" s="4"/>
      <c r="F228" s="4"/>
      <c r="G228" s="4"/>
      <c r="H228" s="4"/>
      <c r="I228" s="4"/>
      <c r="J228" s="4"/>
      <c r="K228" s="4"/>
      <c r="L228" s="4"/>
      <c r="M228" s="4"/>
      <c r="N228" s="4"/>
      <c r="O228" s="4"/>
      <c r="P228" s="4"/>
      <c r="Q228" s="4"/>
      <c r="R228" s="4"/>
    </row>
    <row r="229" spans="1:18" ht="16.5" customHeight="1">
      <c r="A229" s="4"/>
      <c r="B229" s="4"/>
      <c r="C229" s="4"/>
      <c r="D229" s="4"/>
      <c r="E229" s="4"/>
      <c r="F229" s="4"/>
      <c r="G229" s="4"/>
      <c r="H229" s="4"/>
      <c r="I229" s="4"/>
      <c r="J229" s="4"/>
      <c r="K229" s="4"/>
      <c r="L229" s="4"/>
      <c r="M229" s="4"/>
      <c r="N229" s="4"/>
      <c r="O229" s="4"/>
      <c r="P229" s="4"/>
      <c r="Q229" s="4"/>
      <c r="R229" s="4"/>
    </row>
    <row r="230" spans="1:18" ht="16.5" customHeight="1">
      <c r="A230" s="4"/>
      <c r="B230" s="4"/>
      <c r="C230" s="4"/>
      <c r="D230" s="4"/>
      <c r="E230" s="4"/>
      <c r="F230" s="4"/>
      <c r="G230" s="4"/>
      <c r="H230" s="4"/>
      <c r="I230" s="4"/>
      <c r="J230" s="4"/>
      <c r="K230" s="4"/>
      <c r="L230" s="4"/>
      <c r="M230" s="4"/>
      <c r="N230" s="4"/>
      <c r="O230" s="4"/>
      <c r="P230" s="4"/>
      <c r="Q230" s="4"/>
      <c r="R230" s="4"/>
    </row>
    <row r="231" spans="1:18" ht="16.5" customHeight="1">
      <c r="A231" s="4"/>
      <c r="B231" s="4"/>
      <c r="C231" s="4"/>
      <c r="D231" s="4"/>
      <c r="E231" s="4"/>
      <c r="F231" s="4"/>
      <c r="G231" s="4"/>
      <c r="H231" s="4"/>
      <c r="I231" s="4"/>
      <c r="J231" s="4"/>
      <c r="K231" s="4"/>
      <c r="L231" s="4"/>
      <c r="M231" s="4"/>
      <c r="N231" s="4"/>
      <c r="O231" s="4"/>
      <c r="P231" s="4"/>
      <c r="Q231" s="4"/>
      <c r="R231" s="4"/>
    </row>
    <row r="232" spans="1:18" ht="16.5" customHeight="1">
      <c r="A232" s="4"/>
      <c r="B232" s="4"/>
      <c r="C232" s="4"/>
      <c r="D232" s="4"/>
      <c r="E232" s="4"/>
      <c r="F232" s="4"/>
      <c r="G232" s="4"/>
      <c r="H232" s="4"/>
      <c r="I232" s="4"/>
      <c r="J232" s="4"/>
      <c r="K232" s="4"/>
      <c r="L232" s="4"/>
      <c r="M232" s="4"/>
      <c r="N232" s="4"/>
      <c r="O232" s="4"/>
      <c r="P232" s="4"/>
      <c r="Q232" s="4"/>
      <c r="R232" s="4"/>
    </row>
    <row r="233" spans="1:18" ht="16.5" customHeight="1">
      <c r="A233" s="4"/>
      <c r="B233" s="4"/>
      <c r="C233" s="4"/>
      <c r="D233" s="4"/>
      <c r="E233" s="4"/>
      <c r="F233" s="4"/>
      <c r="G233" s="4"/>
      <c r="H233" s="4"/>
      <c r="I233" s="4"/>
      <c r="J233" s="4"/>
      <c r="K233" s="4"/>
      <c r="L233" s="4"/>
      <c r="M233" s="4"/>
      <c r="N233" s="4"/>
      <c r="O233" s="4"/>
      <c r="P233" s="4"/>
      <c r="Q233" s="4"/>
      <c r="R233" s="4"/>
    </row>
    <row r="234" spans="1:18" ht="16.5" customHeight="1">
      <c r="A234" s="4"/>
      <c r="B234" s="4"/>
      <c r="C234" s="4"/>
      <c r="D234" s="4"/>
      <c r="E234" s="4"/>
      <c r="F234" s="4"/>
      <c r="G234" s="4"/>
      <c r="H234" s="4"/>
      <c r="I234" s="4"/>
      <c r="J234" s="4"/>
      <c r="K234" s="4"/>
      <c r="L234" s="4"/>
      <c r="M234" s="4"/>
      <c r="N234" s="4"/>
      <c r="O234" s="4"/>
      <c r="P234" s="4"/>
      <c r="Q234" s="4"/>
      <c r="R234" s="4"/>
    </row>
    <row r="235" spans="1:18" ht="16.5" customHeight="1">
      <c r="A235" s="4"/>
      <c r="B235" s="4"/>
      <c r="C235" s="4"/>
      <c r="D235" s="4"/>
      <c r="E235" s="4"/>
      <c r="F235" s="4"/>
      <c r="G235" s="4"/>
      <c r="H235" s="4"/>
      <c r="I235" s="4"/>
      <c r="J235" s="4"/>
      <c r="K235" s="4"/>
      <c r="L235" s="4"/>
      <c r="M235" s="4"/>
      <c r="N235" s="4"/>
      <c r="O235" s="4"/>
      <c r="P235" s="4"/>
      <c r="Q235" s="4"/>
      <c r="R235" s="4"/>
    </row>
    <row r="236" spans="1:18" ht="16.5" customHeight="1">
      <c r="A236" s="4"/>
      <c r="B236" s="4"/>
      <c r="C236" s="4"/>
      <c r="D236" s="4"/>
      <c r="E236" s="4"/>
      <c r="F236" s="4"/>
      <c r="G236" s="4"/>
      <c r="H236" s="4"/>
      <c r="I236" s="4"/>
      <c r="J236" s="4"/>
      <c r="K236" s="4"/>
      <c r="L236" s="4"/>
      <c r="M236" s="4"/>
      <c r="N236" s="4"/>
      <c r="O236" s="4"/>
      <c r="P236" s="4"/>
      <c r="Q236" s="4"/>
      <c r="R236" s="4"/>
    </row>
    <row r="237" spans="1:18" ht="16.5" customHeight="1">
      <c r="A237" s="4"/>
      <c r="B237" s="4"/>
      <c r="C237" s="4"/>
      <c r="D237" s="4"/>
      <c r="E237" s="4"/>
      <c r="F237" s="4"/>
      <c r="G237" s="4"/>
      <c r="H237" s="4"/>
      <c r="I237" s="4"/>
      <c r="J237" s="4"/>
      <c r="K237" s="4"/>
      <c r="L237" s="4"/>
      <c r="M237" s="4"/>
      <c r="N237" s="4"/>
      <c r="O237" s="4"/>
      <c r="P237" s="4"/>
      <c r="Q237" s="4"/>
      <c r="R237" s="4"/>
    </row>
    <row r="238" spans="1:18" ht="16.5" customHeight="1">
      <c r="A238" s="4"/>
      <c r="B238" s="4"/>
      <c r="C238" s="4"/>
      <c r="D238" s="4"/>
      <c r="E238" s="4"/>
      <c r="F238" s="4"/>
      <c r="G238" s="4"/>
      <c r="H238" s="4"/>
      <c r="I238" s="4"/>
      <c r="J238" s="4"/>
      <c r="K238" s="4"/>
      <c r="L238" s="4"/>
      <c r="M238" s="4"/>
      <c r="N238" s="4"/>
      <c r="O238" s="4"/>
      <c r="P238" s="4"/>
      <c r="Q238" s="4"/>
      <c r="R238" s="4"/>
    </row>
    <row r="239" spans="1:18" ht="16.5" customHeight="1">
      <c r="A239" s="4"/>
      <c r="B239" s="4"/>
      <c r="C239" s="4"/>
      <c r="D239" s="4"/>
      <c r="E239" s="4"/>
      <c r="F239" s="4"/>
      <c r="G239" s="4"/>
      <c r="H239" s="4"/>
      <c r="I239" s="4"/>
      <c r="J239" s="4"/>
      <c r="K239" s="4"/>
      <c r="L239" s="4"/>
      <c r="M239" s="4"/>
      <c r="N239" s="4"/>
      <c r="O239" s="4"/>
      <c r="P239" s="4"/>
      <c r="Q239" s="4"/>
      <c r="R239" s="4"/>
    </row>
    <row r="240" spans="1:18" ht="16.5" customHeight="1">
      <c r="A240" s="4"/>
      <c r="B240" s="4"/>
      <c r="C240" s="4"/>
      <c r="D240" s="4"/>
      <c r="E240" s="4"/>
      <c r="F240" s="4"/>
      <c r="G240" s="4"/>
      <c r="H240" s="4"/>
      <c r="I240" s="4"/>
      <c r="J240" s="4"/>
      <c r="K240" s="4"/>
      <c r="L240" s="4"/>
      <c r="M240" s="4"/>
      <c r="N240" s="4"/>
      <c r="O240" s="4"/>
      <c r="P240" s="4"/>
      <c r="Q240" s="4"/>
      <c r="R240" s="4"/>
    </row>
    <row r="241" spans="1:18" ht="16.5" customHeight="1">
      <c r="A241" s="4"/>
      <c r="B241" s="4"/>
      <c r="C241" s="4"/>
      <c r="D241" s="4"/>
      <c r="E241" s="4"/>
      <c r="F241" s="4"/>
      <c r="G241" s="4"/>
      <c r="H241" s="4"/>
      <c r="I241" s="4"/>
      <c r="J241" s="4"/>
      <c r="K241" s="4"/>
      <c r="L241" s="4"/>
      <c r="M241" s="4"/>
      <c r="N241" s="4"/>
      <c r="O241" s="4"/>
      <c r="P241" s="4"/>
      <c r="Q241" s="4"/>
      <c r="R241" s="4"/>
    </row>
    <row r="242" spans="1:18" ht="16.5" customHeight="1">
      <c r="A242" s="4"/>
      <c r="B242" s="4"/>
      <c r="C242" s="4"/>
      <c r="D242" s="4"/>
      <c r="E242" s="4"/>
      <c r="F242" s="4"/>
      <c r="G242" s="4"/>
      <c r="H242" s="4"/>
      <c r="I242" s="4"/>
      <c r="J242" s="4"/>
      <c r="K242" s="4"/>
      <c r="L242" s="4"/>
      <c r="M242" s="4"/>
      <c r="N242" s="4"/>
      <c r="O242" s="4"/>
      <c r="P242" s="4"/>
      <c r="Q242" s="4"/>
      <c r="R242" s="4"/>
    </row>
    <row r="243" spans="1:18" ht="16.5" customHeight="1">
      <c r="A243" s="4"/>
      <c r="B243" s="4"/>
      <c r="C243" s="4"/>
      <c r="D243" s="4"/>
      <c r="E243" s="4"/>
      <c r="F243" s="4"/>
      <c r="G243" s="4"/>
      <c r="H243" s="4"/>
      <c r="I243" s="4"/>
      <c r="J243" s="4"/>
      <c r="K243" s="4"/>
      <c r="L243" s="4"/>
      <c r="M243" s="4"/>
      <c r="N243" s="4"/>
      <c r="O243" s="4"/>
      <c r="P243" s="4"/>
      <c r="Q243" s="4"/>
      <c r="R243" s="4"/>
    </row>
    <row r="244" spans="1:18" ht="16.5" customHeight="1">
      <c r="A244" s="4"/>
      <c r="B244" s="4"/>
      <c r="C244" s="4"/>
      <c r="D244" s="4"/>
      <c r="E244" s="4"/>
      <c r="F244" s="4"/>
      <c r="G244" s="4"/>
      <c r="H244" s="4"/>
      <c r="I244" s="4"/>
      <c r="J244" s="4"/>
      <c r="K244" s="4"/>
      <c r="L244" s="4"/>
      <c r="M244" s="4"/>
      <c r="N244" s="4"/>
      <c r="O244" s="4"/>
      <c r="P244" s="4"/>
      <c r="Q244" s="4"/>
      <c r="R244" s="4"/>
    </row>
    <row r="245" spans="1:18" ht="16.5" customHeight="1">
      <c r="A245" s="4"/>
      <c r="B245" s="4"/>
      <c r="C245" s="4"/>
      <c r="D245" s="4"/>
      <c r="E245" s="4"/>
      <c r="F245" s="4"/>
      <c r="G245" s="4"/>
      <c r="H245" s="4"/>
      <c r="I245" s="4"/>
      <c r="J245" s="4"/>
      <c r="K245" s="4"/>
      <c r="L245" s="4"/>
      <c r="M245" s="4"/>
      <c r="N245" s="4"/>
      <c r="O245" s="4"/>
      <c r="P245" s="4"/>
      <c r="Q245" s="4"/>
      <c r="R245" s="4"/>
    </row>
    <row r="246" spans="1:18" ht="16.5" customHeight="1">
      <c r="A246" s="4"/>
      <c r="B246" s="4"/>
      <c r="C246" s="4"/>
      <c r="D246" s="4"/>
      <c r="E246" s="4"/>
      <c r="F246" s="4"/>
      <c r="G246" s="4"/>
      <c r="H246" s="4"/>
      <c r="I246" s="4"/>
      <c r="J246" s="4"/>
      <c r="K246" s="4"/>
      <c r="L246" s="4"/>
      <c r="M246" s="4"/>
      <c r="N246" s="4"/>
      <c r="O246" s="4"/>
      <c r="P246" s="4"/>
      <c r="Q246" s="4"/>
      <c r="R246" s="4"/>
    </row>
    <row r="247" spans="1:18" ht="16.5" customHeight="1">
      <c r="A247" s="4"/>
      <c r="B247" s="4"/>
      <c r="C247" s="4"/>
      <c r="D247" s="4"/>
      <c r="E247" s="4"/>
      <c r="F247" s="4"/>
      <c r="G247" s="4"/>
      <c r="H247" s="4"/>
      <c r="I247" s="4"/>
      <c r="J247" s="4"/>
      <c r="K247" s="4"/>
      <c r="L247" s="4"/>
      <c r="M247" s="4"/>
      <c r="N247" s="4"/>
      <c r="O247" s="4"/>
      <c r="P247" s="4"/>
      <c r="Q247" s="4"/>
      <c r="R247" s="4"/>
    </row>
    <row r="248" spans="1:18" ht="16.5" customHeight="1">
      <c r="A248" s="4"/>
      <c r="B248" s="4"/>
      <c r="C248" s="4"/>
      <c r="D248" s="4"/>
      <c r="E248" s="4"/>
      <c r="F248" s="4"/>
      <c r="G248" s="4"/>
      <c r="H248" s="4"/>
      <c r="I248" s="4"/>
      <c r="J248" s="4"/>
      <c r="K248" s="4"/>
      <c r="L248" s="4"/>
      <c r="M248" s="4"/>
      <c r="N248" s="4"/>
      <c r="O248" s="4"/>
      <c r="P248" s="4"/>
      <c r="Q248" s="4"/>
      <c r="R248" s="4"/>
    </row>
    <row r="249" spans="1:18" ht="16.5" customHeight="1">
      <c r="A249" s="4"/>
      <c r="B249" s="4"/>
      <c r="C249" s="4"/>
      <c r="D249" s="4"/>
      <c r="E249" s="4"/>
      <c r="F249" s="4"/>
      <c r="G249" s="4"/>
      <c r="H249" s="4"/>
      <c r="I249" s="4"/>
      <c r="J249" s="4"/>
      <c r="K249" s="4"/>
      <c r="L249" s="4"/>
      <c r="M249" s="4"/>
      <c r="N249" s="4"/>
      <c r="O249" s="4"/>
      <c r="P249" s="4"/>
      <c r="Q249" s="4"/>
      <c r="R249" s="4"/>
    </row>
    <row r="250" spans="1:18" ht="16.5" customHeight="1">
      <c r="A250" s="4"/>
      <c r="B250" s="4"/>
      <c r="C250" s="4"/>
      <c r="D250" s="4"/>
      <c r="E250" s="4"/>
      <c r="F250" s="4"/>
      <c r="G250" s="4"/>
      <c r="H250" s="4"/>
      <c r="I250" s="4"/>
      <c r="J250" s="4"/>
      <c r="K250" s="4"/>
      <c r="L250" s="4"/>
      <c r="M250" s="4"/>
      <c r="N250" s="4"/>
      <c r="O250" s="4"/>
      <c r="P250" s="4"/>
      <c r="Q250" s="4"/>
      <c r="R250" s="4"/>
    </row>
    <row r="251" spans="1:18" ht="16.5" customHeight="1">
      <c r="A251" s="4"/>
      <c r="B251" s="4"/>
      <c r="C251" s="4"/>
      <c r="D251" s="4"/>
      <c r="E251" s="4"/>
      <c r="F251" s="4"/>
      <c r="G251" s="4"/>
      <c r="H251" s="4"/>
      <c r="I251" s="4"/>
      <c r="J251" s="4"/>
      <c r="K251" s="4"/>
      <c r="L251" s="4"/>
      <c r="M251" s="4"/>
      <c r="N251" s="4"/>
      <c r="O251" s="4"/>
      <c r="P251" s="4"/>
      <c r="Q251" s="4"/>
      <c r="R251" s="4"/>
    </row>
    <row r="252" spans="1:18" ht="16.5" customHeight="1">
      <c r="A252" s="4"/>
      <c r="B252" s="4"/>
      <c r="C252" s="4"/>
      <c r="D252" s="4"/>
      <c r="E252" s="4"/>
      <c r="F252" s="4"/>
      <c r="G252" s="4"/>
      <c r="H252" s="4"/>
      <c r="I252" s="4"/>
      <c r="J252" s="4"/>
      <c r="K252" s="4"/>
      <c r="L252" s="4"/>
      <c r="M252" s="4"/>
      <c r="N252" s="4"/>
      <c r="O252" s="4"/>
      <c r="P252" s="4"/>
      <c r="Q252" s="4"/>
      <c r="R252" s="4"/>
    </row>
    <row r="253" spans="1:18" ht="16.5" customHeight="1">
      <c r="A253" s="4"/>
      <c r="B253" s="4"/>
      <c r="C253" s="4"/>
      <c r="D253" s="4"/>
      <c r="E253" s="4"/>
      <c r="F253" s="4"/>
      <c r="G253" s="4"/>
      <c r="H253" s="4"/>
      <c r="I253" s="4"/>
      <c r="J253" s="4"/>
      <c r="K253" s="4"/>
      <c r="L253" s="4"/>
      <c r="M253" s="4"/>
      <c r="N253" s="4"/>
      <c r="O253" s="4"/>
      <c r="P253" s="4"/>
      <c r="Q253" s="4"/>
      <c r="R253" s="4"/>
    </row>
    <row r="254" spans="1:18" ht="16.5" customHeight="1">
      <c r="A254" s="4"/>
      <c r="B254" s="4"/>
      <c r="C254" s="4"/>
      <c r="D254" s="4"/>
      <c r="E254" s="4"/>
      <c r="F254" s="4"/>
      <c r="G254" s="4"/>
      <c r="H254" s="4"/>
      <c r="I254" s="4"/>
      <c r="J254" s="4"/>
      <c r="K254" s="4"/>
      <c r="L254" s="4"/>
      <c r="M254" s="4"/>
      <c r="N254" s="4"/>
      <c r="O254" s="4"/>
      <c r="P254" s="4"/>
      <c r="Q254" s="4"/>
      <c r="R254" s="4"/>
    </row>
    <row r="255" spans="1:18" ht="16.5" customHeight="1">
      <c r="A255" s="4"/>
      <c r="B255" s="4"/>
      <c r="C255" s="4"/>
      <c r="D255" s="4"/>
      <c r="E255" s="4"/>
      <c r="F255" s="4"/>
      <c r="G255" s="4"/>
      <c r="H255" s="4"/>
      <c r="I255" s="4"/>
      <c r="J255" s="4"/>
      <c r="K255" s="4"/>
      <c r="L255" s="4"/>
      <c r="M255" s="4"/>
      <c r="N255" s="4"/>
      <c r="O255" s="4"/>
      <c r="P255" s="4"/>
      <c r="Q255" s="4"/>
      <c r="R255" s="4"/>
    </row>
    <row r="256" spans="1:18" ht="16.5" customHeight="1">
      <c r="A256" s="4"/>
      <c r="B256" s="4"/>
      <c r="C256" s="4"/>
      <c r="D256" s="4"/>
      <c r="E256" s="4"/>
      <c r="F256" s="4"/>
      <c r="G256" s="4"/>
      <c r="H256" s="4"/>
      <c r="I256" s="4"/>
      <c r="J256" s="4"/>
      <c r="K256" s="4"/>
      <c r="L256" s="4"/>
      <c r="M256" s="4"/>
      <c r="N256" s="4"/>
      <c r="O256" s="4"/>
      <c r="P256" s="4"/>
      <c r="Q256" s="4"/>
      <c r="R256" s="4"/>
    </row>
    <row r="257" spans="1:18" ht="16.5" customHeight="1">
      <c r="A257" s="4"/>
      <c r="B257" s="4"/>
      <c r="C257" s="4"/>
      <c r="D257" s="4"/>
      <c r="E257" s="4"/>
      <c r="F257" s="4"/>
      <c r="G257" s="4"/>
      <c r="H257" s="4"/>
      <c r="I257" s="4"/>
      <c r="J257" s="4"/>
      <c r="K257" s="4"/>
      <c r="L257" s="4"/>
      <c r="M257" s="4"/>
      <c r="N257" s="4"/>
      <c r="O257" s="4"/>
      <c r="P257" s="4"/>
      <c r="Q257" s="4"/>
      <c r="R257" s="4"/>
    </row>
    <row r="258" spans="1:18" ht="16.5" customHeight="1">
      <c r="A258" s="4"/>
      <c r="B258" s="4"/>
      <c r="C258" s="4"/>
      <c r="D258" s="4"/>
      <c r="E258" s="4"/>
      <c r="F258" s="4"/>
      <c r="G258" s="4"/>
      <c r="H258" s="4"/>
      <c r="I258" s="4"/>
      <c r="J258" s="4"/>
      <c r="K258" s="4"/>
      <c r="L258" s="4"/>
      <c r="M258" s="4"/>
      <c r="N258" s="4"/>
      <c r="O258" s="4"/>
      <c r="P258" s="4"/>
      <c r="Q258" s="4"/>
      <c r="R258" s="4"/>
    </row>
    <row r="259" spans="1:18" ht="16.5" customHeight="1">
      <c r="A259" s="4"/>
      <c r="B259" s="4"/>
      <c r="C259" s="4"/>
      <c r="D259" s="4"/>
      <c r="E259" s="4"/>
      <c r="F259" s="4"/>
      <c r="G259" s="4"/>
      <c r="H259" s="4"/>
      <c r="I259" s="4"/>
      <c r="J259" s="4"/>
      <c r="K259" s="4"/>
      <c r="L259" s="4"/>
      <c r="M259" s="4"/>
      <c r="N259" s="4"/>
      <c r="O259" s="4"/>
      <c r="P259" s="4"/>
      <c r="Q259" s="4"/>
      <c r="R259" s="4"/>
    </row>
    <row r="260" spans="1:18" ht="16.5" customHeight="1">
      <c r="A260" s="4"/>
      <c r="B260" s="4"/>
      <c r="C260" s="4"/>
      <c r="D260" s="4"/>
      <c r="E260" s="4"/>
      <c r="F260" s="4"/>
      <c r="G260" s="4"/>
      <c r="H260" s="4"/>
      <c r="I260" s="4"/>
      <c r="J260" s="4"/>
      <c r="K260" s="4"/>
      <c r="L260" s="4"/>
      <c r="M260" s="4"/>
      <c r="N260" s="4"/>
      <c r="O260" s="4"/>
      <c r="P260" s="4"/>
      <c r="Q260" s="4"/>
      <c r="R260" s="4"/>
    </row>
    <row r="261" spans="1:18" ht="16.5" customHeight="1">
      <c r="A261" s="4"/>
      <c r="B261" s="4"/>
      <c r="C261" s="4"/>
      <c r="D261" s="4"/>
      <c r="E261" s="4"/>
      <c r="F261" s="4"/>
      <c r="G261" s="4"/>
      <c r="H261" s="4"/>
      <c r="I261" s="4"/>
      <c r="J261" s="4"/>
      <c r="K261" s="4"/>
      <c r="L261" s="4"/>
      <c r="M261" s="4"/>
      <c r="N261" s="4"/>
      <c r="O261" s="4"/>
      <c r="P261" s="4"/>
      <c r="Q261" s="4"/>
      <c r="R261" s="4"/>
    </row>
    <row r="262" spans="1:18" ht="16.5" customHeight="1">
      <c r="A262" s="4"/>
      <c r="B262" s="4"/>
      <c r="C262" s="4"/>
      <c r="D262" s="4"/>
      <c r="E262" s="4"/>
      <c r="F262" s="4"/>
      <c r="G262" s="4"/>
      <c r="H262" s="4"/>
      <c r="I262" s="4"/>
      <c r="J262" s="4"/>
      <c r="K262" s="4"/>
      <c r="L262" s="4"/>
      <c r="M262" s="4"/>
      <c r="N262" s="4"/>
      <c r="O262" s="4"/>
      <c r="P262" s="4"/>
      <c r="Q262" s="4"/>
      <c r="R262" s="4"/>
    </row>
    <row r="263" spans="1:18" ht="16.5" customHeight="1">
      <c r="A263" s="4"/>
      <c r="B263" s="4"/>
      <c r="C263" s="4"/>
      <c r="D263" s="4"/>
      <c r="E263" s="4"/>
      <c r="F263" s="4"/>
      <c r="G263" s="4"/>
      <c r="H263" s="4"/>
      <c r="I263" s="4"/>
      <c r="J263" s="4"/>
      <c r="K263" s="4"/>
      <c r="L263" s="4"/>
      <c r="M263" s="4"/>
      <c r="N263" s="4"/>
      <c r="O263" s="4"/>
      <c r="P263" s="4"/>
      <c r="Q263" s="4"/>
      <c r="R263" s="4"/>
    </row>
    <row r="264" spans="1:18" ht="16.5" customHeight="1">
      <c r="A264" s="4"/>
      <c r="B264" s="4"/>
      <c r="C264" s="4"/>
      <c r="D264" s="4"/>
      <c r="E264" s="4"/>
      <c r="F264" s="4"/>
      <c r="G264" s="4"/>
      <c r="H264" s="4"/>
      <c r="I264" s="4"/>
      <c r="J264" s="4"/>
      <c r="K264" s="4"/>
      <c r="L264" s="4"/>
      <c r="M264" s="4"/>
      <c r="N264" s="4"/>
      <c r="O264" s="4"/>
      <c r="P264" s="4"/>
      <c r="Q264" s="4"/>
      <c r="R264" s="4"/>
    </row>
    <row r="265" spans="1:18" ht="16.5" customHeight="1">
      <c r="A265" s="4"/>
      <c r="B265" s="4"/>
      <c r="C265" s="4"/>
      <c r="D265" s="4"/>
      <c r="E265" s="4"/>
      <c r="F265" s="4"/>
      <c r="G265" s="4"/>
      <c r="H265" s="4"/>
      <c r="I265" s="4"/>
      <c r="J265" s="4"/>
      <c r="K265" s="4"/>
      <c r="L265" s="4"/>
      <c r="M265" s="4"/>
      <c r="N265" s="4"/>
      <c r="O265" s="4"/>
      <c r="P265" s="4"/>
      <c r="Q265" s="4"/>
      <c r="R265" s="4"/>
    </row>
    <row r="266" spans="1:18" ht="16.5" customHeight="1">
      <c r="A266" s="4"/>
      <c r="B266" s="4"/>
      <c r="C266" s="4"/>
      <c r="D266" s="4"/>
      <c r="E266" s="4"/>
      <c r="F266" s="4"/>
      <c r="G266" s="4"/>
      <c r="H266" s="4"/>
      <c r="I266" s="4"/>
      <c r="J266" s="4"/>
      <c r="K266" s="4"/>
      <c r="L266" s="4"/>
      <c r="M266" s="4"/>
      <c r="N266" s="4"/>
      <c r="O266" s="4"/>
      <c r="P266" s="4"/>
      <c r="Q266" s="4"/>
      <c r="R266" s="4"/>
    </row>
    <row r="267" spans="1:18" ht="16.5" customHeight="1">
      <c r="A267" s="4"/>
      <c r="B267" s="4"/>
      <c r="C267" s="4"/>
      <c r="D267" s="4"/>
      <c r="E267" s="4"/>
      <c r="F267" s="4"/>
      <c r="G267" s="4"/>
      <c r="H267" s="4"/>
      <c r="I267" s="4"/>
      <c r="J267" s="4"/>
      <c r="K267" s="4"/>
      <c r="L267" s="4"/>
      <c r="M267" s="4"/>
      <c r="N267" s="4"/>
      <c r="O267" s="4"/>
      <c r="P267" s="4"/>
      <c r="Q267" s="4"/>
      <c r="R267" s="4"/>
    </row>
    <row r="268" spans="1:18" ht="16.5" customHeight="1">
      <c r="A268" s="4"/>
      <c r="B268" s="4"/>
      <c r="C268" s="4"/>
      <c r="D268" s="4"/>
      <c r="E268" s="4"/>
      <c r="F268" s="4"/>
      <c r="G268" s="4"/>
      <c r="H268" s="4"/>
      <c r="I268" s="4"/>
      <c r="J268" s="4"/>
      <c r="K268" s="4"/>
      <c r="L268" s="4"/>
      <c r="M268" s="4"/>
      <c r="N268" s="4"/>
      <c r="O268" s="4"/>
      <c r="P268" s="4"/>
      <c r="Q268" s="4"/>
      <c r="R268" s="4"/>
    </row>
    <row r="269" spans="1:18" ht="16.5" customHeight="1">
      <c r="A269" s="4"/>
      <c r="B269" s="4"/>
      <c r="C269" s="4"/>
      <c r="D269" s="4"/>
      <c r="E269" s="4"/>
      <c r="F269" s="4"/>
      <c r="G269" s="4"/>
      <c r="H269" s="4"/>
      <c r="I269" s="4"/>
      <c r="J269" s="4"/>
      <c r="K269" s="4"/>
      <c r="L269" s="4"/>
      <c r="M269" s="4"/>
      <c r="N269" s="4"/>
      <c r="O269" s="4"/>
      <c r="P269" s="4"/>
      <c r="Q269" s="4"/>
      <c r="R269" s="4"/>
    </row>
    <row r="270" spans="1:18" ht="16.5" customHeight="1">
      <c r="A270" s="4"/>
      <c r="B270" s="4"/>
      <c r="C270" s="4"/>
      <c r="D270" s="4"/>
      <c r="E270" s="4"/>
      <c r="F270" s="4"/>
      <c r="G270" s="4"/>
      <c r="H270" s="4"/>
      <c r="I270" s="4"/>
      <c r="J270" s="4"/>
      <c r="K270" s="4"/>
      <c r="L270" s="4"/>
      <c r="M270" s="4"/>
      <c r="N270" s="4"/>
      <c r="O270" s="4"/>
      <c r="P270" s="4"/>
      <c r="Q270" s="4"/>
      <c r="R270" s="4"/>
    </row>
    <row r="271" spans="1:18" ht="16.5" customHeight="1">
      <c r="A271" s="4"/>
      <c r="B271" s="4"/>
      <c r="C271" s="4"/>
      <c r="D271" s="4"/>
      <c r="E271" s="4"/>
      <c r="F271" s="4"/>
      <c r="G271" s="4"/>
      <c r="H271" s="4"/>
      <c r="I271" s="4"/>
      <c r="J271" s="4"/>
      <c r="K271" s="4"/>
      <c r="L271" s="4"/>
      <c r="M271" s="4"/>
      <c r="N271" s="4"/>
      <c r="O271" s="4"/>
      <c r="P271" s="4"/>
      <c r="Q271" s="4"/>
      <c r="R271" s="4"/>
    </row>
    <row r="272" spans="1:18" ht="16.5" customHeight="1">
      <c r="A272" s="4"/>
      <c r="B272" s="4"/>
      <c r="C272" s="4"/>
      <c r="D272" s="4"/>
      <c r="E272" s="4"/>
      <c r="F272" s="4"/>
      <c r="G272" s="4"/>
      <c r="H272" s="4"/>
      <c r="I272" s="4"/>
      <c r="J272" s="4"/>
      <c r="K272" s="4"/>
      <c r="L272" s="4"/>
      <c r="M272" s="4"/>
      <c r="N272" s="4"/>
      <c r="O272" s="4"/>
      <c r="P272" s="4"/>
      <c r="Q272" s="4"/>
      <c r="R272" s="4"/>
    </row>
    <row r="273" spans="1:18" ht="16.5" customHeight="1">
      <c r="A273" s="4"/>
      <c r="B273" s="4"/>
      <c r="C273" s="4"/>
      <c r="D273" s="4"/>
      <c r="E273" s="4"/>
      <c r="F273" s="4"/>
      <c r="G273" s="4"/>
      <c r="H273" s="4"/>
      <c r="I273" s="4"/>
      <c r="J273" s="4"/>
      <c r="K273" s="4"/>
      <c r="L273" s="4"/>
      <c r="M273" s="4"/>
      <c r="N273" s="4"/>
      <c r="O273" s="4"/>
      <c r="P273" s="4"/>
      <c r="Q273" s="4"/>
      <c r="R273" s="4"/>
    </row>
    <row r="274" spans="1:18" ht="16.5" customHeight="1">
      <c r="A274" s="4"/>
      <c r="B274" s="4"/>
      <c r="C274" s="4"/>
      <c r="D274" s="4"/>
      <c r="E274" s="4"/>
      <c r="F274" s="4"/>
      <c r="G274" s="4"/>
      <c r="H274" s="4"/>
      <c r="I274" s="4"/>
      <c r="J274" s="4"/>
      <c r="K274" s="4"/>
      <c r="L274" s="4"/>
      <c r="M274" s="4"/>
      <c r="N274" s="4"/>
      <c r="O274" s="4"/>
      <c r="P274" s="4"/>
      <c r="Q274" s="4"/>
      <c r="R274" s="4"/>
    </row>
    <row r="275" spans="1:18" ht="16.5" customHeight="1">
      <c r="A275" s="4"/>
      <c r="B275" s="4"/>
      <c r="C275" s="4"/>
      <c r="D275" s="4"/>
      <c r="E275" s="4"/>
      <c r="F275" s="4"/>
      <c r="G275" s="4"/>
      <c r="H275" s="4"/>
      <c r="I275" s="4"/>
      <c r="J275" s="4"/>
      <c r="K275" s="4"/>
      <c r="L275" s="4"/>
      <c r="M275" s="4"/>
      <c r="N275" s="4"/>
      <c r="O275" s="4"/>
      <c r="P275" s="4"/>
      <c r="Q275" s="4"/>
      <c r="R275" s="4"/>
    </row>
    <row r="276" spans="1:18" ht="16.5" customHeight="1">
      <c r="A276" s="4"/>
      <c r="B276" s="4"/>
      <c r="C276" s="4"/>
      <c r="D276" s="4"/>
      <c r="E276" s="4"/>
      <c r="F276" s="4"/>
      <c r="G276" s="4"/>
      <c r="H276" s="4"/>
      <c r="I276" s="4"/>
      <c r="J276" s="4"/>
      <c r="K276" s="4"/>
      <c r="L276" s="4"/>
      <c r="M276" s="4"/>
      <c r="N276" s="4"/>
      <c r="O276" s="4"/>
      <c r="P276" s="4"/>
      <c r="Q276" s="4"/>
      <c r="R276" s="4"/>
    </row>
    <row r="277" spans="1:18" ht="16.5" customHeight="1">
      <c r="A277" s="4"/>
      <c r="B277" s="4"/>
      <c r="C277" s="4"/>
      <c r="D277" s="4"/>
      <c r="E277" s="4"/>
      <c r="F277" s="4"/>
      <c r="G277" s="4"/>
      <c r="H277" s="4"/>
      <c r="I277" s="4"/>
      <c r="J277" s="4"/>
      <c r="K277" s="4"/>
      <c r="L277" s="4"/>
      <c r="M277" s="4"/>
      <c r="N277" s="4"/>
      <c r="O277" s="4"/>
      <c r="P277" s="4"/>
      <c r="Q277" s="4"/>
      <c r="R277" s="4"/>
    </row>
    <row r="278" spans="1:18" ht="16.5" customHeight="1">
      <c r="A278" s="4"/>
      <c r="B278" s="4"/>
      <c r="C278" s="4"/>
      <c r="D278" s="4"/>
      <c r="E278" s="4"/>
      <c r="F278" s="4"/>
      <c r="G278" s="4"/>
      <c r="H278" s="4"/>
      <c r="I278" s="4"/>
      <c r="J278" s="4"/>
      <c r="K278" s="4"/>
      <c r="L278" s="4"/>
      <c r="M278" s="4"/>
      <c r="N278" s="4"/>
      <c r="O278" s="4"/>
      <c r="P278" s="4"/>
      <c r="Q278" s="4"/>
      <c r="R278" s="4"/>
    </row>
    <row r="279" spans="1:18" ht="16.5" customHeight="1">
      <c r="A279" s="4"/>
      <c r="B279" s="4"/>
      <c r="C279" s="4"/>
      <c r="D279" s="4"/>
      <c r="E279" s="4"/>
      <c r="F279" s="4"/>
      <c r="G279" s="4"/>
      <c r="H279" s="4"/>
      <c r="I279" s="4"/>
      <c r="J279" s="4"/>
      <c r="K279" s="4"/>
      <c r="L279" s="4"/>
      <c r="M279" s="4"/>
      <c r="N279" s="4"/>
      <c r="O279" s="4"/>
      <c r="P279" s="4"/>
      <c r="Q279" s="4"/>
      <c r="R279" s="4"/>
    </row>
    <row r="280" spans="1:18" ht="16.5" customHeight="1">
      <c r="A280" s="4"/>
      <c r="B280" s="4"/>
      <c r="C280" s="4"/>
      <c r="D280" s="4"/>
      <c r="E280" s="4"/>
      <c r="F280" s="4"/>
      <c r="G280" s="4"/>
      <c r="H280" s="4"/>
      <c r="I280" s="4"/>
      <c r="J280" s="4"/>
      <c r="K280" s="4"/>
      <c r="L280" s="4"/>
      <c r="M280" s="4"/>
      <c r="N280" s="4"/>
      <c r="O280" s="4"/>
      <c r="P280" s="4"/>
      <c r="Q280" s="4"/>
      <c r="R280" s="4"/>
    </row>
    <row r="281" spans="1:18" ht="16.5" customHeight="1">
      <c r="A281" s="4"/>
      <c r="B281" s="4"/>
      <c r="C281" s="4"/>
      <c r="D281" s="4"/>
      <c r="E281" s="4"/>
      <c r="F281" s="4"/>
      <c r="G281" s="4"/>
      <c r="H281" s="4"/>
      <c r="I281" s="4"/>
      <c r="J281" s="4"/>
      <c r="K281" s="4"/>
      <c r="L281" s="4"/>
      <c r="M281" s="4"/>
      <c r="N281" s="4"/>
      <c r="O281" s="4"/>
      <c r="P281" s="4"/>
      <c r="Q281" s="4"/>
      <c r="R281" s="4"/>
    </row>
    <row r="282" spans="1:18" ht="16.5" customHeight="1">
      <c r="A282" s="4"/>
      <c r="B282" s="4"/>
      <c r="C282" s="4"/>
      <c r="D282" s="4"/>
      <c r="E282" s="4"/>
      <c r="F282" s="4"/>
      <c r="G282" s="4"/>
      <c r="H282" s="4"/>
      <c r="I282" s="4"/>
      <c r="J282" s="4"/>
      <c r="K282" s="4"/>
      <c r="L282" s="4"/>
      <c r="M282" s="4"/>
      <c r="N282" s="4"/>
      <c r="O282" s="4"/>
      <c r="P282" s="4"/>
      <c r="Q282" s="4"/>
      <c r="R282" s="4"/>
    </row>
    <row r="283" spans="1:18" ht="16.5" customHeight="1">
      <c r="A283" s="4"/>
      <c r="B283" s="4"/>
      <c r="C283" s="4"/>
      <c r="D283" s="4"/>
      <c r="E283" s="4"/>
      <c r="F283" s="4"/>
      <c r="G283" s="4"/>
      <c r="H283" s="4"/>
      <c r="I283" s="4"/>
      <c r="J283" s="4"/>
      <c r="K283" s="4"/>
      <c r="L283" s="4"/>
      <c r="M283" s="4"/>
      <c r="N283" s="4"/>
      <c r="O283" s="4"/>
      <c r="P283" s="4"/>
      <c r="Q283" s="4"/>
      <c r="R283" s="4"/>
    </row>
    <row r="284" spans="1:18" ht="16.5" customHeight="1">
      <c r="A284" s="4"/>
      <c r="B284" s="4"/>
      <c r="C284" s="4"/>
      <c r="D284" s="4"/>
      <c r="E284" s="4"/>
      <c r="F284" s="4"/>
      <c r="G284" s="4"/>
      <c r="H284" s="4"/>
      <c r="I284" s="4"/>
      <c r="J284" s="4"/>
      <c r="K284" s="4"/>
      <c r="L284" s="4"/>
      <c r="M284" s="4"/>
      <c r="N284" s="4"/>
      <c r="O284" s="4"/>
      <c r="P284" s="4"/>
      <c r="Q284" s="4"/>
      <c r="R284" s="4"/>
    </row>
    <row r="285" spans="1:18" ht="16.5" customHeight="1">
      <c r="A285" s="4"/>
      <c r="B285" s="4"/>
      <c r="C285" s="4"/>
      <c r="D285" s="4"/>
      <c r="E285" s="4"/>
      <c r="F285" s="4"/>
      <c r="G285" s="4"/>
      <c r="H285" s="4"/>
      <c r="I285" s="4"/>
      <c r="J285" s="4"/>
      <c r="K285" s="4"/>
      <c r="L285" s="4"/>
      <c r="M285" s="4"/>
      <c r="N285" s="4"/>
      <c r="O285" s="4"/>
      <c r="P285" s="4"/>
      <c r="Q285" s="4"/>
      <c r="R285" s="4"/>
    </row>
    <row r="286" spans="1:18" ht="16.5" customHeight="1">
      <c r="A286" s="4"/>
      <c r="B286" s="4"/>
      <c r="C286" s="4"/>
      <c r="D286" s="4"/>
      <c r="E286" s="4"/>
      <c r="F286" s="4"/>
      <c r="G286" s="4"/>
      <c r="H286" s="4"/>
      <c r="I286" s="4"/>
      <c r="J286" s="4"/>
      <c r="K286" s="4"/>
      <c r="L286" s="4"/>
      <c r="M286" s="4"/>
      <c r="N286" s="4"/>
      <c r="O286" s="4"/>
      <c r="P286" s="4"/>
      <c r="Q286" s="4"/>
      <c r="R286" s="4"/>
    </row>
    <row r="287" spans="1:18" ht="16.5" customHeight="1">
      <c r="A287" s="4"/>
      <c r="B287" s="4"/>
      <c r="C287" s="4"/>
      <c r="D287" s="4"/>
      <c r="E287" s="4"/>
      <c r="F287" s="4"/>
      <c r="G287" s="4"/>
      <c r="H287" s="4"/>
      <c r="I287" s="4"/>
      <c r="J287" s="4"/>
      <c r="K287" s="4"/>
      <c r="L287" s="4"/>
      <c r="M287" s="4"/>
      <c r="N287" s="4"/>
      <c r="O287" s="4"/>
      <c r="P287" s="4"/>
      <c r="Q287" s="4"/>
      <c r="R287" s="4"/>
    </row>
    <row r="288" spans="1:18" ht="16.5" customHeight="1">
      <c r="A288" s="4"/>
      <c r="B288" s="4"/>
      <c r="C288" s="4"/>
      <c r="D288" s="4"/>
      <c r="E288" s="4"/>
      <c r="F288" s="4"/>
      <c r="G288" s="4"/>
      <c r="H288" s="4"/>
      <c r="I288" s="4"/>
      <c r="J288" s="4"/>
      <c r="K288" s="4"/>
      <c r="L288" s="4"/>
      <c r="M288" s="4"/>
      <c r="N288" s="4"/>
      <c r="O288" s="4"/>
      <c r="P288" s="4"/>
      <c r="Q288" s="4"/>
      <c r="R288" s="4"/>
    </row>
    <row r="289" spans="1:18" ht="16.5" customHeight="1">
      <c r="A289" s="4"/>
      <c r="B289" s="4"/>
      <c r="C289" s="4"/>
      <c r="D289" s="4"/>
      <c r="E289" s="4"/>
      <c r="F289" s="4"/>
      <c r="G289" s="4"/>
      <c r="H289" s="4"/>
      <c r="I289" s="4"/>
      <c r="J289" s="4"/>
      <c r="K289" s="4"/>
      <c r="L289" s="4"/>
      <c r="M289" s="4"/>
      <c r="N289" s="4"/>
      <c r="O289" s="4"/>
      <c r="P289" s="4"/>
      <c r="Q289" s="4"/>
      <c r="R289" s="4"/>
    </row>
    <row r="290" spans="1:18" ht="16.5" customHeight="1">
      <c r="A290" s="4"/>
      <c r="B290" s="4"/>
      <c r="C290" s="4"/>
      <c r="D290" s="4"/>
      <c r="E290" s="4"/>
      <c r="F290" s="4"/>
      <c r="G290" s="4"/>
      <c r="H290" s="4"/>
      <c r="I290" s="4"/>
      <c r="J290" s="4"/>
      <c r="K290" s="4"/>
      <c r="L290" s="4"/>
      <c r="M290" s="4"/>
      <c r="N290" s="4"/>
      <c r="O290" s="4"/>
      <c r="P290" s="4"/>
      <c r="Q290" s="4"/>
      <c r="R290" s="4"/>
    </row>
    <row r="291" spans="1:18" ht="16.5" customHeight="1">
      <c r="A291" s="4"/>
      <c r="B291" s="4"/>
      <c r="C291" s="4"/>
      <c r="D291" s="4"/>
      <c r="E291" s="4"/>
      <c r="F291" s="4"/>
      <c r="G291" s="4"/>
      <c r="H291" s="4"/>
      <c r="I291" s="4"/>
      <c r="J291" s="4"/>
      <c r="K291" s="4"/>
      <c r="L291" s="4"/>
      <c r="M291" s="4"/>
      <c r="N291" s="4"/>
      <c r="O291" s="4"/>
      <c r="P291" s="4"/>
      <c r="Q291" s="4"/>
      <c r="R291" s="4"/>
    </row>
    <row r="292" spans="1:18" ht="16.5" customHeight="1">
      <c r="A292" s="4"/>
      <c r="B292" s="4"/>
      <c r="C292" s="4"/>
      <c r="D292" s="4"/>
      <c r="E292" s="4"/>
      <c r="F292" s="4"/>
      <c r="G292" s="4"/>
      <c r="H292" s="4"/>
      <c r="I292" s="4"/>
      <c r="J292" s="4"/>
      <c r="K292" s="4"/>
      <c r="L292" s="4"/>
      <c r="M292" s="4"/>
      <c r="N292" s="4"/>
      <c r="O292" s="4"/>
      <c r="P292" s="4"/>
      <c r="Q292" s="4"/>
      <c r="R292" s="4"/>
    </row>
    <row r="293" spans="1:18" ht="16.5" customHeight="1">
      <c r="A293" s="4"/>
      <c r="B293" s="4"/>
      <c r="C293" s="4"/>
      <c r="D293" s="4"/>
      <c r="E293" s="4"/>
      <c r="F293" s="4"/>
      <c r="G293" s="4"/>
      <c r="H293" s="4"/>
      <c r="I293" s="4"/>
      <c r="J293" s="4"/>
      <c r="K293" s="4"/>
      <c r="L293" s="4"/>
      <c r="M293" s="4"/>
      <c r="N293" s="4"/>
      <c r="O293" s="4"/>
      <c r="P293" s="4"/>
      <c r="Q293" s="4"/>
      <c r="R293" s="4"/>
    </row>
    <row r="294" spans="1:18" ht="16.5" customHeight="1">
      <c r="A294" s="4"/>
      <c r="B294" s="4"/>
      <c r="C294" s="4"/>
      <c r="D294" s="4"/>
      <c r="E294" s="4"/>
      <c r="F294" s="4"/>
      <c r="G294" s="4"/>
      <c r="H294" s="4"/>
      <c r="I294" s="4"/>
      <c r="J294" s="4"/>
      <c r="K294" s="4"/>
      <c r="L294" s="4"/>
      <c r="M294" s="4"/>
      <c r="N294" s="4"/>
      <c r="O294" s="4"/>
      <c r="P294" s="4"/>
      <c r="Q294" s="4"/>
      <c r="R294" s="4"/>
    </row>
    <row r="295" spans="1:18" ht="16.5" customHeight="1">
      <c r="A295" s="4"/>
      <c r="B295" s="4"/>
      <c r="C295" s="4"/>
      <c r="D295" s="4"/>
      <c r="E295" s="4"/>
      <c r="F295" s="4"/>
      <c r="G295" s="4"/>
      <c r="H295" s="4"/>
      <c r="I295" s="4"/>
      <c r="J295" s="4"/>
      <c r="K295" s="4"/>
      <c r="L295" s="4"/>
      <c r="M295" s="4"/>
      <c r="N295" s="4"/>
      <c r="O295" s="4"/>
      <c r="P295" s="4"/>
      <c r="Q295" s="4"/>
      <c r="R295" s="4"/>
    </row>
    <row r="296" spans="1:18" ht="16.5" customHeight="1">
      <c r="A296" s="4"/>
      <c r="B296" s="4"/>
      <c r="C296" s="4"/>
      <c r="D296" s="4"/>
      <c r="E296" s="4"/>
      <c r="F296" s="4"/>
      <c r="G296" s="4"/>
      <c r="H296" s="4"/>
      <c r="I296" s="4"/>
      <c r="J296" s="4"/>
      <c r="K296" s="4"/>
      <c r="L296" s="4"/>
      <c r="M296" s="4"/>
      <c r="N296" s="4"/>
      <c r="O296" s="4"/>
      <c r="P296" s="4"/>
      <c r="Q296" s="4"/>
      <c r="R296" s="4"/>
    </row>
    <row r="297" spans="1:18" ht="16.5" customHeight="1">
      <c r="A297" s="4"/>
      <c r="B297" s="4"/>
      <c r="C297" s="4"/>
      <c r="D297" s="4"/>
      <c r="E297" s="4"/>
      <c r="F297" s="4"/>
      <c r="G297" s="4"/>
      <c r="H297" s="4"/>
      <c r="I297" s="4"/>
      <c r="J297" s="4"/>
      <c r="K297" s="4"/>
      <c r="L297" s="4"/>
      <c r="M297" s="4"/>
      <c r="N297" s="4"/>
      <c r="O297" s="4"/>
      <c r="P297" s="4"/>
      <c r="Q297" s="4"/>
      <c r="R297" s="4"/>
    </row>
    <row r="298" spans="1:18" ht="16.5" customHeight="1">
      <c r="A298" s="4"/>
      <c r="B298" s="4"/>
      <c r="C298" s="4"/>
      <c r="D298" s="4"/>
      <c r="E298" s="4"/>
      <c r="F298" s="4"/>
      <c r="G298" s="4"/>
      <c r="H298" s="4"/>
      <c r="I298" s="4"/>
      <c r="J298" s="4"/>
      <c r="K298" s="4"/>
      <c r="L298" s="4"/>
      <c r="M298" s="4"/>
      <c r="N298" s="4"/>
      <c r="O298" s="4"/>
      <c r="P298" s="4"/>
      <c r="Q298" s="4"/>
      <c r="R298" s="4"/>
    </row>
    <row r="299" spans="1:18" ht="16.5" customHeight="1">
      <c r="A299" s="4"/>
      <c r="B299" s="4"/>
      <c r="C299" s="4"/>
      <c r="D299" s="4"/>
      <c r="E299" s="4"/>
      <c r="F299" s="4"/>
      <c r="G299" s="4"/>
      <c r="H299" s="4"/>
      <c r="I299" s="4"/>
      <c r="J299" s="4"/>
      <c r="K299" s="4"/>
      <c r="L299" s="4"/>
      <c r="M299" s="4"/>
      <c r="N299" s="4"/>
      <c r="O299" s="4"/>
      <c r="P299" s="4"/>
      <c r="Q299" s="4"/>
      <c r="R299" s="4"/>
    </row>
    <row r="300" spans="1:18" ht="16.5" customHeight="1">
      <c r="A300" s="4"/>
      <c r="B300" s="4"/>
      <c r="C300" s="4"/>
      <c r="D300" s="4"/>
      <c r="E300" s="4"/>
      <c r="F300" s="4"/>
      <c r="G300" s="4"/>
      <c r="H300" s="4"/>
      <c r="I300" s="4"/>
      <c r="J300" s="4"/>
      <c r="K300" s="4"/>
      <c r="L300" s="4"/>
      <c r="M300" s="4"/>
      <c r="N300" s="4"/>
      <c r="O300" s="4"/>
      <c r="P300" s="4"/>
      <c r="Q300" s="4"/>
      <c r="R300" s="4"/>
    </row>
    <row r="301" spans="1:18" ht="16.5" customHeight="1">
      <c r="A301" s="4"/>
      <c r="B301" s="4"/>
      <c r="C301" s="4"/>
      <c r="D301" s="4"/>
      <c r="E301" s="4"/>
      <c r="F301" s="4"/>
      <c r="G301" s="4"/>
      <c r="H301" s="4"/>
      <c r="I301" s="4"/>
      <c r="J301" s="4"/>
      <c r="K301" s="4"/>
      <c r="L301" s="4"/>
      <c r="M301" s="4"/>
      <c r="N301" s="4"/>
      <c r="O301" s="4"/>
      <c r="P301" s="4"/>
      <c r="Q301" s="4"/>
      <c r="R301" s="4"/>
    </row>
    <row r="302" spans="1:18" ht="16.5" customHeight="1">
      <c r="A302" s="4"/>
      <c r="B302" s="4"/>
      <c r="C302" s="4"/>
      <c r="D302" s="4"/>
      <c r="E302" s="4"/>
      <c r="F302" s="4"/>
      <c r="G302" s="4"/>
      <c r="H302" s="4"/>
      <c r="I302" s="4"/>
      <c r="J302" s="4"/>
      <c r="K302" s="4"/>
      <c r="L302" s="4"/>
      <c r="M302" s="4"/>
      <c r="N302" s="4"/>
      <c r="O302" s="4"/>
      <c r="P302" s="4"/>
      <c r="Q302" s="4"/>
      <c r="R302" s="4"/>
    </row>
    <row r="303" spans="1:18" ht="16.5" customHeight="1">
      <c r="A303" s="4"/>
      <c r="B303" s="4"/>
      <c r="C303" s="4"/>
      <c r="D303" s="4"/>
      <c r="E303" s="4"/>
      <c r="F303" s="4"/>
      <c r="G303" s="4"/>
      <c r="H303" s="4"/>
      <c r="I303" s="4"/>
      <c r="J303" s="4"/>
      <c r="K303" s="4"/>
      <c r="L303" s="4"/>
      <c r="M303" s="4"/>
      <c r="N303" s="4"/>
      <c r="O303" s="4"/>
      <c r="P303" s="4"/>
      <c r="Q303" s="4"/>
      <c r="R303" s="4"/>
    </row>
    <row r="304" spans="1:18" ht="16.5" customHeight="1">
      <c r="A304" s="4"/>
      <c r="B304" s="4"/>
      <c r="C304" s="4"/>
      <c r="D304" s="4"/>
      <c r="E304" s="4"/>
      <c r="F304" s="4"/>
      <c r="G304" s="4"/>
      <c r="H304" s="4"/>
      <c r="I304" s="4"/>
      <c r="J304" s="4"/>
      <c r="K304" s="4"/>
      <c r="L304" s="4"/>
      <c r="M304" s="4"/>
      <c r="N304" s="4"/>
      <c r="O304" s="4"/>
      <c r="P304" s="4"/>
      <c r="Q304" s="4"/>
      <c r="R304" s="4"/>
    </row>
    <row r="305" spans="1:18" ht="16.5" customHeight="1">
      <c r="A305" s="4"/>
      <c r="B305" s="4"/>
      <c r="C305" s="4"/>
      <c r="D305" s="4"/>
      <c r="E305" s="4"/>
      <c r="F305" s="4"/>
      <c r="G305" s="4"/>
      <c r="H305" s="4"/>
      <c r="I305" s="4"/>
      <c r="J305" s="4"/>
      <c r="K305" s="4"/>
      <c r="L305" s="4"/>
      <c r="M305" s="4"/>
      <c r="N305" s="4"/>
      <c r="O305" s="4"/>
      <c r="P305" s="4"/>
      <c r="Q305" s="4"/>
      <c r="R305" s="4"/>
    </row>
    <row r="306" spans="1:18" ht="16.5" customHeight="1">
      <c r="A306" s="4"/>
      <c r="B306" s="4"/>
      <c r="C306" s="4"/>
      <c r="D306" s="4"/>
      <c r="E306" s="4"/>
      <c r="F306" s="4"/>
      <c r="G306" s="4"/>
      <c r="H306" s="4"/>
      <c r="I306" s="4"/>
      <c r="J306" s="4"/>
      <c r="K306" s="4"/>
      <c r="L306" s="4"/>
      <c r="M306" s="4"/>
      <c r="N306" s="4"/>
      <c r="O306" s="4"/>
      <c r="P306" s="4"/>
      <c r="Q306" s="4"/>
      <c r="R306" s="4"/>
    </row>
    <row r="307" spans="1:18" ht="16.5" customHeight="1">
      <c r="A307" s="4"/>
      <c r="B307" s="4"/>
      <c r="C307" s="4"/>
      <c r="D307" s="4"/>
      <c r="E307" s="4"/>
      <c r="F307" s="4"/>
      <c r="G307" s="4"/>
      <c r="H307" s="4"/>
      <c r="I307" s="4"/>
      <c r="J307" s="4"/>
      <c r="K307" s="4"/>
      <c r="L307" s="4"/>
      <c r="M307" s="4"/>
      <c r="N307" s="4"/>
      <c r="O307" s="4"/>
      <c r="P307" s="4"/>
      <c r="Q307" s="4"/>
      <c r="R307" s="4"/>
    </row>
    <row r="308" spans="1:18" ht="16.5" customHeight="1">
      <c r="A308" s="4"/>
      <c r="B308" s="4"/>
      <c r="C308" s="4"/>
      <c r="D308" s="4"/>
      <c r="E308" s="4"/>
      <c r="F308" s="4"/>
      <c r="G308" s="4"/>
      <c r="H308" s="4"/>
      <c r="I308" s="4"/>
      <c r="J308" s="4"/>
      <c r="K308" s="4"/>
      <c r="L308" s="4"/>
      <c r="M308" s="4"/>
      <c r="N308" s="4"/>
      <c r="O308" s="4"/>
      <c r="P308" s="4"/>
      <c r="Q308" s="4"/>
      <c r="R308" s="4"/>
    </row>
    <row r="309" spans="1:18" ht="16.5" customHeight="1">
      <c r="A309" s="4"/>
      <c r="B309" s="4"/>
      <c r="C309" s="4"/>
      <c r="D309" s="4"/>
      <c r="E309" s="4"/>
      <c r="F309" s="4"/>
      <c r="G309" s="4"/>
      <c r="H309" s="4"/>
      <c r="I309" s="4"/>
      <c r="J309" s="4"/>
      <c r="K309" s="4"/>
      <c r="L309" s="4"/>
      <c r="M309" s="4"/>
      <c r="N309" s="4"/>
      <c r="O309" s="4"/>
      <c r="P309" s="4"/>
      <c r="Q309" s="4"/>
      <c r="R309" s="4"/>
    </row>
    <row r="310" spans="1:18" ht="16.5" customHeight="1">
      <c r="A310" s="4"/>
      <c r="B310" s="4"/>
      <c r="C310" s="4"/>
      <c r="D310" s="4"/>
      <c r="E310" s="4"/>
      <c r="F310" s="4"/>
      <c r="G310" s="4"/>
      <c r="H310" s="4"/>
      <c r="I310" s="4"/>
      <c r="J310" s="4"/>
      <c r="K310" s="4"/>
      <c r="L310" s="4"/>
      <c r="M310" s="4"/>
      <c r="N310" s="4"/>
      <c r="O310" s="4"/>
      <c r="P310" s="4"/>
      <c r="Q310" s="4"/>
      <c r="R310" s="4"/>
    </row>
    <row r="311" spans="1:18" ht="16.5" customHeight="1">
      <c r="A311" s="4"/>
      <c r="B311" s="4"/>
      <c r="C311" s="4"/>
      <c r="D311" s="4"/>
      <c r="E311" s="4"/>
      <c r="F311" s="4"/>
      <c r="G311" s="4"/>
      <c r="H311" s="4"/>
      <c r="I311" s="4"/>
      <c r="J311" s="4"/>
      <c r="K311" s="4"/>
      <c r="L311" s="4"/>
      <c r="M311" s="4"/>
      <c r="N311" s="4"/>
      <c r="O311" s="4"/>
      <c r="P311" s="4"/>
      <c r="Q311" s="4"/>
      <c r="R311" s="4"/>
    </row>
    <row r="312" spans="1:18" ht="16.5" customHeight="1">
      <c r="A312" s="4"/>
      <c r="B312" s="4"/>
      <c r="C312" s="4"/>
      <c r="D312" s="4"/>
      <c r="E312" s="4"/>
      <c r="F312" s="4"/>
      <c r="G312" s="4"/>
      <c r="H312" s="4"/>
      <c r="I312" s="4"/>
      <c r="J312" s="4"/>
      <c r="K312" s="4"/>
      <c r="L312" s="4"/>
      <c r="M312" s="4"/>
      <c r="N312" s="4"/>
      <c r="O312" s="4"/>
      <c r="P312" s="4"/>
      <c r="Q312" s="4"/>
      <c r="R312" s="4"/>
    </row>
    <row r="313" spans="1:18" ht="16.5" customHeight="1">
      <c r="A313" s="4"/>
      <c r="B313" s="4"/>
      <c r="C313" s="4"/>
      <c r="D313" s="4"/>
      <c r="E313" s="4"/>
      <c r="F313" s="4"/>
      <c r="G313" s="4"/>
      <c r="H313" s="4"/>
      <c r="I313" s="4"/>
      <c r="J313" s="4"/>
      <c r="K313" s="4"/>
      <c r="L313" s="4"/>
      <c r="M313" s="4"/>
      <c r="N313" s="4"/>
      <c r="O313" s="4"/>
      <c r="P313" s="4"/>
      <c r="Q313" s="4"/>
      <c r="R313" s="4"/>
    </row>
    <row r="314" spans="1:18" ht="16.5" customHeight="1">
      <c r="A314" s="4"/>
      <c r="B314" s="4"/>
      <c r="C314" s="4"/>
      <c r="D314" s="4"/>
      <c r="E314" s="4"/>
      <c r="F314" s="4"/>
      <c r="G314" s="4"/>
      <c r="H314" s="4"/>
      <c r="I314" s="4"/>
      <c r="J314" s="4"/>
      <c r="K314" s="4"/>
      <c r="L314" s="4"/>
      <c r="M314" s="4"/>
      <c r="N314" s="4"/>
      <c r="O314" s="4"/>
      <c r="P314" s="4"/>
      <c r="Q314" s="4"/>
      <c r="R314" s="4"/>
    </row>
    <row r="315" spans="1:18" ht="16.5" customHeight="1">
      <c r="A315" s="4"/>
      <c r="B315" s="4"/>
      <c r="C315" s="4"/>
      <c r="D315" s="4"/>
      <c r="E315" s="4"/>
      <c r="F315" s="4"/>
      <c r="G315" s="4"/>
      <c r="H315" s="4"/>
      <c r="I315" s="4"/>
      <c r="J315" s="4"/>
      <c r="K315" s="4"/>
      <c r="L315" s="4"/>
      <c r="M315" s="4"/>
      <c r="N315" s="4"/>
      <c r="O315" s="4"/>
      <c r="P315" s="4"/>
      <c r="Q315" s="4"/>
      <c r="R315" s="4"/>
    </row>
    <row r="316" spans="1:18" ht="16.5" customHeight="1">
      <c r="A316" s="4"/>
      <c r="B316" s="4"/>
      <c r="C316" s="4"/>
      <c r="D316" s="4"/>
      <c r="E316" s="4"/>
      <c r="F316" s="4"/>
      <c r="G316" s="4"/>
      <c r="H316" s="4"/>
      <c r="I316" s="4"/>
      <c r="J316" s="4"/>
      <c r="K316" s="4"/>
      <c r="L316" s="4"/>
      <c r="M316" s="4"/>
      <c r="N316" s="4"/>
      <c r="O316" s="4"/>
      <c r="P316" s="4"/>
      <c r="Q316" s="4"/>
      <c r="R316" s="4"/>
    </row>
    <row r="317" spans="1:18" ht="16.5" customHeight="1">
      <c r="A317" s="4"/>
      <c r="B317" s="4"/>
      <c r="C317" s="4"/>
      <c r="D317" s="4"/>
      <c r="E317" s="4"/>
      <c r="F317" s="4"/>
      <c r="G317" s="4"/>
      <c r="H317" s="4"/>
      <c r="I317" s="4"/>
      <c r="J317" s="4"/>
      <c r="K317" s="4"/>
      <c r="L317" s="4"/>
      <c r="M317" s="4"/>
      <c r="N317" s="4"/>
      <c r="O317" s="4"/>
      <c r="P317" s="4"/>
      <c r="Q317" s="4"/>
      <c r="R317" s="4"/>
    </row>
    <row r="318" spans="1:18" ht="16.5" customHeight="1">
      <c r="A318" s="4"/>
      <c r="B318" s="4"/>
      <c r="C318" s="4"/>
      <c r="D318" s="4"/>
      <c r="E318" s="4"/>
      <c r="F318" s="4"/>
      <c r="G318" s="4"/>
      <c r="H318" s="4"/>
      <c r="I318" s="4"/>
      <c r="J318" s="4"/>
      <c r="K318" s="4"/>
      <c r="L318" s="4"/>
      <c r="M318" s="4"/>
      <c r="N318" s="4"/>
      <c r="O318" s="4"/>
      <c r="P318" s="4"/>
      <c r="Q318" s="4"/>
      <c r="R318" s="4"/>
    </row>
    <row r="319" spans="1:18" ht="16.5" customHeight="1">
      <c r="A319" s="4"/>
      <c r="B319" s="4"/>
      <c r="C319" s="4"/>
      <c r="D319" s="4"/>
      <c r="E319" s="4"/>
      <c r="F319" s="4"/>
      <c r="G319" s="4"/>
      <c r="H319" s="4"/>
      <c r="I319" s="4"/>
      <c r="J319" s="4"/>
      <c r="K319" s="4"/>
      <c r="L319" s="4"/>
      <c r="M319" s="4"/>
      <c r="N319" s="4"/>
      <c r="O319" s="4"/>
      <c r="P319" s="4"/>
      <c r="Q319" s="4"/>
      <c r="R319" s="4"/>
    </row>
    <row r="320" spans="1:18" ht="16.5" customHeight="1">
      <c r="A320" s="4"/>
      <c r="B320" s="4"/>
      <c r="C320" s="4"/>
      <c r="D320" s="4"/>
      <c r="E320" s="4"/>
      <c r="F320" s="4"/>
      <c r="G320" s="4"/>
      <c r="H320" s="4"/>
      <c r="I320" s="4"/>
      <c r="J320" s="4"/>
      <c r="K320" s="4"/>
      <c r="L320" s="4"/>
      <c r="M320" s="4"/>
      <c r="N320" s="4"/>
      <c r="O320" s="4"/>
      <c r="P320" s="4"/>
      <c r="Q320" s="4"/>
      <c r="R320" s="4"/>
    </row>
    <row r="321" spans="1:18" ht="16.5" customHeight="1">
      <c r="A321" s="4"/>
      <c r="B321" s="4"/>
      <c r="C321" s="4"/>
      <c r="D321" s="4"/>
      <c r="E321" s="4"/>
      <c r="F321" s="4"/>
      <c r="G321" s="4"/>
      <c r="H321" s="4"/>
      <c r="I321" s="4"/>
      <c r="J321" s="4"/>
      <c r="K321" s="4"/>
      <c r="L321" s="4"/>
      <c r="M321" s="4"/>
      <c r="N321" s="4"/>
      <c r="O321" s="4"/>
      <c r="P321" s="4"/>
      <c r="Q321" s="4"/>
      <c r="R321" s="4"/>
    </row>
    <row r="322" spans="1:18" ht="16.5" customHeight="1">
      <c r="A322" s="4"/>
      <c r="B322" s="4"/>
      <c r="C322" s="4"/>
      <c r="D322" s="4"/>
      <c r="E322" s="4"/>
      <c r="F322" s="4"/>
      <c r="G322" s="4"/>
      <c r="H322" s="4"/>
      <c r="I322" s="4"/>
      <c r="J322" s="4"/>
      <c r="K322" s="4"/>
      <c r="L322" s="4"/>
      <c r="M322" s="4"/>
      <c r="N322" s="4"/>
      <c r="O322" s="4"/>
      <c r="P322" s="4"/>
      <c r="Q322" s="4"/>
      <c r="R322" s="4"/>
    </row>
    <row r="323" spans="1:18" ht="16.5" customHeight="1">
      <c r="A323" s="4"/>
      <c r="B323" s="4"/>
      <c r="C323" s="4"/>
      <c r="D323" s="4"/>
      <c r="E323" s="4"/>
      <c r="F323" s="4"/>
      <c r="G323" s="4"/>
      <c r="H323" s="4"/>
      <c r="I323" s="4"/>
      <c r="J323" s="4"/>
      <c r="K323" s="4"/>
      <c r="L323" s="4"/>
      <c r="M323" s="4"/>
      <c r="N323" s="4"/>
      <c r="O323" s="4"/>
      <c r="P323" s="4"/>
      <c r="Q323" s="4"/>
      <c r="R323" s="4"/>
    </row>
    <row r="324" spans="1:18" ht="16.5" customHeight="1">
      <c r="A324" s="4"/>
      <c r="B324" s="4"/>
      <c r="C324" s="4"/>
      <c r="D324" s="4"/>
      <c r="E324" s="4"/>
      <c r="F324" s="4"/>
      <c r="G324" s="4"/>
      <c r="H324" s="4"/>
      <c r="I324" s="4"/>
      <c r="J324" s="4"/>
      <c r="K324" s="4"/>
      <c r="L324" s="4"/>
      <c r="M324" s="4"/>
      <c r="N324" s="4"/>
      <c r="O324" s="4"/>
      <c r="P324" s="4"/>
      <c r="Q324" s="4"/>
      <c r="R324" s="4"/>
    </row>
    <row r="325" spans="1:18" ht="16.5" customHeight="1">
      <c r="A325" s="4"/>
      <c r="B325" s="4"/>
      <c r="C325" s="4"/>
      <c r="D325" s="4"/>
      <c r="E325" s="4"/>
      <c r="F325" s="4"/>
      <c r="G325" s="4"/>
      <c r="H325" s="4"/>
      <c r="I325" s="4"/>
      <c r="J325" s="4"/>
      <c r="K325" s="4"/>
      <c r="L325" s="4"/>
      <c r="M325" s="4"/>
      <c r="N325" s="4"/>
      <c r="O325" s="4"/>
      <c r="P325" s="4"/>
      <c r="Q325" s="4"/>
      <c r="R325" s="4"/>
    </row>
    <row r="326" spans="1:18" ht="16.5" customHeight="1">
      <c r="A326" s="4"/>
      <c r="B326" s="4"/>
      <c r="C326" s="4"/>
      <c r="D326" s="4"/>
      <c r="E326" s="4"/>
      <c r="F326" s="4"/>
      <c r="G326" s="4"/>
      <c r="H326" s="4"/>
      <c r="I326" s="4"/>
      <c r="J326" s="4"/>
      <c r="K326" s="4"/>
      <c r="L326" s="4"/>
      <c r="M326" s="4"/>
      <c r="N326" s="4"/>
      <c r="O326" s="4"/>
      <c r="P326" s="4"/>
      <c r="Q326" s="4"/>
      <c r="R326" s="4"/>
    </row>
    <row r="327" spans="1:18" ht="16.5" customHeight="1">
      <c r="A327" s="4"/>
      <c r="B327" s="4"/>
      <c r="C327" s="4"/>
      <c r="D327" s="4"/>
      <c r="E327" s="4"/>
      <c r="F327" s="4"/>
      <c r="G327" s="4"/>
      <c r="H327" s="4"/>
      <c r="I327" s="4"/>
      <c r="J327" s="4"/>
      <c r="K327" s="4"/>
      <c r="L327" s="4"/>
      <c r="M327" s="4"/>
      <c r="N327" s="4"/>
      <c r="O327" s="4"/>
      <c r="P327" s="4"/>
      <c r="Q327" s="4"/>
      <c r="R327" s="4"/>
    </row>
    <row r="328" spans="1:18" ht="16.5" customHeight="1">
      <c r="A328" s="4"/>
      <c r="B328" s="4"/>
      <c r="C328" s="4"/>
      <c r="D328" s="4"/>
      <c r="E328" s="4"/>
      <c r="F328" s="4"/>
      <c r="G328" s="4"/>
      <c r="H328" s="4"/>
      <c r="I328" s="4"/>
      <c r="J328" s="4"/>
      <c r="K328" s="4"/>
      <c r="L328" s="4"/>
      <c r="M328" s="4"/>
      <c r="N328" s="4"/>
      <c r="O328" s="4"/>
      <c r="P328" s="4"/>
      <c r="Q328" s="4"/>
      <c r="R328" s="4"/>
    </row>
    <row r="329" spans="1:18" ht="16.5" customHeight="1">
      <c r="A329" s="4"/>
      <c r="B329" s="4"/>
      <c r="C329" s="4"/>
      <c r="D329" s="4"/>
      <c r="E329" s="4"/>
      <c r="F329" s="4"/>
      <c r="G329" s="4"/>
      <c r="H329" s="4"/>
      <c r="I329" s="4"/>
      <c r="J329" s="4"/>
      <c r="K329" s="4"/>
      <c r="L329" s="4"/>
      <c r="M329" s="4"/>
      <c r="N329" s="4"/>
      <c r="O329" s="4"/>
      <c r="P329" s="4"/>
      <c r="Q329" s="4"/>
      <c r="R329" s="4"/>
    </row>
    <row r="330" spans="1:18" ht="16.5" customHeight="1">
      <c r="A330" s="4"/>
      <c r="B330" s="4"/>
      <c r="C330" s="4"/>
      <c r="D330" s="4"/>
      <c r="E330" s="4"/>
      <c r="F330" s="4"/>
      <c r="G330" s="4"/>
      <c r="H330" s="4"/>
      <c r="I330" s="4"/>
      <c r="J330" s="4"/>
      <c r="K330" s="4"/>
      <c r="L330" s="4"/>
      <c r="M330" s="4"/>
      <c r="N330" s="4"/>
      <c r="O330" s="4"/>
      <c r="P330" s="4"/>
      <c r="Q330" s="4"/>
      <c r="R330" s="4"/>
    </row>
    <row r="331" spans="1:18" ht="16.5" customHeight="1">
      <c r="A331" s="4"/>
      <c r="B331" s="4"/>
      <c r="C331" s="4"/>
      <c r="D331" s="4"/>
      <c r="E331" s="4"/>
      <c r="F331" s="4"/>
      <c r="G331" s="4"/>
      <c r="H331" s="4"/>
      <c r="I331" s="4"/>
      <c r="J331" s="4"/>
      <c r="K331" s="4"/>
      <c r="L331" s="4"/>
      <c r="M331" s="4"/>
      <c r="N331" s="4"/>
      <c r="O331" s="4"/>
      <c r="P331" s="4"/>
      <c r="Q331" s="4"/>
      <c r="R331" s="4"/>
    </row>
    <row r="332" spans="1:18" ht="16.5" customHeight="1">
      <c r="A332" s="4"/>
      <c r="B332" s="4"/>
      <c r="C332" s="4"/>
      <c r="D332" s="4"/>
      <c r="E332" s="4"/>
      <c r="F332" s="4"/>
      <c r="G332" s="4"/>
      <c r="H332" s="4"/>
      <c r="I332" s="4"/>
      <c r="J332" s="4"/>
      <c r="K332" s="4"/>
      <c r="L332" s="4"/>
      <c r="M332" s="4"/>
      <c r="N332" s="4"/>
      <c r="O332" s="4"/>
      <c r="P332" s="4"/>
      <c r="Q332" s="4"/>
      <c r="R332" s="4"/>
    </row>
    <row r="333" spans="1:18" ht="16.5" customHeight="1">
      <c r="A333" s="4"/>
      <c r="B333" s="4"/>
      <c r="C333" s="4"/>
      <c r="D333" s="4"/>
      <c r="E333" s="4"/>
      <c r="F333" s="4"/>
      <c r="G333" s="4"/>
      <c r="H333" s="4"/>
      <c r="I333" s="4"/>
      <c r="J333" s="4"/>
      <c r="K333" s="4"/>
      <c r="L333" s="4"/>
      <c r="M333" s="4"/>
      <c r="N333" s="4"/>
      <c r="O333" s="4"/>
      <c r="P333" s="4"/>
      <c r="Q333" s="4"/>
      <c r="R333" s="4"/>
    </row>
    <row r="334" spans="1:18" ht="16.5" customHeight="1">
      <c r="A334" s="4"/>
      <c r="B334" s="4"/>
      <c r="C334" s="4"/>
      <c r="D334" s="4"/>
      <c r="E334" s="4"/>
      <c r="F334" s="4"/>
      <c r="G334" s="4"/>
      <c r="H334" s="4"/>
      <c r="I334" s="4"/>
      <c r="J334" s="4"/>
      <c r="K334" s="4"/>
      <c r="L334" s="4"/>
      <c r="M334" s="4"/>
      <c r="N334" s="4"/>
      <c r="O334" s="4"/>
      <c r="P334" s="4"/>
      <c r="Q334" s="4"/>
      <c r="R334" s="4"/>
    </row>
    <row r="335" spans="1:18" ht="16.5" customHeight="1">
      <c r="A335" s="4"/>
      <c r="B335" s="4"/>
      <c r="C335" s="4"/>
      <c r="D335" s="4"/>
      <c r="E335" s="4"/>
      <c r="F335" s="4"/>
      <c r="G335" s="4"/>
      <c r="H335" s="4"/>
      <c r="I335" s="4"/>
      <c r="J335" s="4"/>
      <c r="K335" s="4"/>
      <c r="L335" s="4"/>
      <c r="M335" s="4"/>
      <c r="N335" s="4"/>
      <c r="O335" s="4"/>
      <c r="P335" s="4"/>
      <c r="Q335" s="4"/>
      <c r="R335" s="4"/>
    </row>
    <row r="336" spans="1:18" ht="16.5" customHeight="1">
      <c r="A336" s="4"/>
      <c r="B336" s="4"/>
      <c r="C336" s="4"/>
      <c r="D336" s="4"/>
      <c r="E336" s="4"/>
      <c r="F336" s="4"/>
      <c r="G336" s="4"/>
      <c r="H336" s="4"/>
      <c r="I336" s="4"/>
      <c r="J336" s="4"/>
      <c r="K336" s="4"/>
      <c r="L336" s="4"/>
      <c r="M336" s="4"/>
      <c r="N336" s="4"/>
      <c r="O336" s="4"/>
      <c r="P336" s="4"/>
      <c r="Q336" s="4"/>
      <c r="R336" s="4"/>
    </row>
    <row r="337" spans="1:18" ht="16.5" customHeight="1">
      <c r="A337" s="4"/>
      <c r="B337" s="4"/>
      <c r="C337" s="4"/>
      <c r="D337" s="4"/>
      <c r="E337" s="4"/>
      <c r="F337" s="4"/>
      <c r="G337" s="4"/>
      <c r="H337" s="4"/>
      <c r="I337" s="4"/>
      <c r="J337" s="4"/>
      <c r="K337" s="4"/>
      <c r="L337" s="4"/>
      <c r="M337" s="4"/>
      <c r="N337" s="4"/>
      <c r="O337" s="4"/>
      <c r="P337" s="4"/>
      <c r="Q337" s="4"/>
      <c r="R337" s="4"/>
    </row>
    <row r="338" spans="1:18" ht="16.5" customHeight="1">
      <c r="A338" s="4"/>
      <c r="B338" s="4"/>
      <c r="C338" s="4"/>
      <c r="D338" s="4"/>
      <c r="E338" s="4"/>
      <c r="F338" s="4"/>
      <c r="G338" s="4"/>
      <c r="H338" s="4"/>
      <c r="I338" s="4"/>
      <c r="J338" s="4"/>
      <c r="K338" s="4"/>
      <c r="L338" s="4"/>
      <c r="M338" s="4"/>
      <c r="N338" s="4"/>
      <c r="O338" s="4"/>
      <c r="P338" s="4"/>
      <c r="Q338" s="4"/>
      <c r="R338" s="4"/>
    </row>
    <row r="339" spans="1:18" ht="16.5" customHeight="1">
      <c r="A339" s="4"/>
      <c r="B339" s="4"/>
      <c r="C339" s="4"/>
      <c r="D339" s="4"/>
      <c r="E339" s="4"/>
      <c r="F339" s="4"/>
      <c r="G339" s="4"/>
      <c r="H339" s="4"/>
      <c r="I339" s="4"/>
      <c r="J339" s="4"/>
      <c r="K339" s="4"/>
      <c r="L339" s="4"/>
      <c r="M339" s="4"/>
      <c r="N339" s="4"/>
      <c r="O339" s="4"/>
      <c r="P339" s="4"/>
      <c r="Q339" s="4"/>
      <c r="R339" s="4"/>
    </row>
    <row r="340" spans="1:18" ht="16.5" customHeight="1">
      <c r="A340" s="4"/>
      <c r="B340" s="4"/>
      <c r="C340" s="4"/>
      <c r="D340" s="4"/>
      <c r="E340" s="4"/>
      <c r="F340" s="4"/>
      <c r="G340" s="4"/>
      <c r="H340" s="4"/>
      <c r="I340" s="4"/>
      <c r="J340" s="4"/>
      <c r="K340" s="4"/>
      <c r="L340" s="4"/>
      <c r="M340" s="4"/>
      <c r="N340" s="4"/>
      <c r="O340" s="4"/>
      <c r="P340" s="4"/>
      <c r="Q340" s="4"/>
      <c r="R340" s="4"/>
    </row>
    <row r="341" spans="1:18" ht="16.5" customHeight="1">
      <c r="A341" s="4"/>
      <c r="B341" s="4"/>
      <c r="C341" s="4"/>
      <c r="D341" s="4"/>
      <c r="E341" s="4"/>
      <c r="F341" s="4"/>
      <c r="G341" s="4"/>
      <c r="H341" s="4"/>
      <c r="I341" s="4"/>
      <c r="J341" s="4"/>
      <c r="K341" s="4"/>
      <c r="L341" s="4"/>
      <c r="M341" s="4"/>
      <c r="N341" s="4"/>
      <c r="O341" s="4"/>
      <c r="P341" s="4"/>
      <c r="Q341" s="4"/>
      <c r="R341" s="4"/>
    </row>
    <row r="342" spans="1:18" ht="16.5" customHeight="1">
      <c r="A342" s="4"/>
      <c r="B342" s="4"/>
      <c r="C342" s="4"/>
      <c r="D342" s="4"/>
      <c r="E342" s="4"/>
      <c r="F342" s="4"/>
      <c r="G342" s="4"/>
      <c r="H342" s="4"/>
      <c r="I342" s="4"/>
      <c r="J342" s="4"/>
      <c r="K342" s="4"/>
      <c r="L342" s="4"/>
      <c r="M342" s="4"/>
      <c r="N342" s="4"/>
      <c r="O342" s="4"/>
      <c r="P342" s="4"/>
      <c r="Q342" s="4"/>
      <c r="R342" s="4"/>
    </row>
    <row r="343" spans="1:18" ht="16.5" customHeight="1">
      <c r="A343" s="4"/>
      <c r="B343" s="4"/>
      <c r="C343" s="4"/>
      <c r="D343" s="4"/>
      <c r="E343" s="4"/>
      <c r="F343" s="4"/>
      <c r="G343" s="4"/>
      <c r="H343" s="4"/>
      <c r="I343" s="4"/>
      <c r="J343" s="4"/>
      <c r="K343" s="4"/>
      <c r="L343" s="4"/>
      <c r="M343" s="4"/>
      <c r="N343" s="4"/>
      <c r="O343" s="4"/>
      <c r="P343" s="4"/>
      <c r="Q343" s="4"/>
      <c r="R343" s="4"/>
    </row>
    <row r="344" spans="1:18" ht="16.5" customHeight="1">
      <c r="A344" s="4"/>
      <c r="B344" s="4"/>
      <c r="C344" s="4"/>
      <c r="D344" s="4"/>
      <c r="E344" s="4"/>
      <c r="F344" s="4"/>
      <c r="G344" s="4"/>
      <c r="H344" s="4"/>
      <c r="I344" s="4"/>
      <c r="J344" s="4"/>
      <c r="K344" s="4"/>
      <c r="L344" s="4"/>
      <c r="M344" s="4"/>
      <c r="N344" s="4"/>
      <c r="O344" s="4"/>
      <c r="P344" s="4"/>
      <c r="Q344" s="4"/>
      <c r="R344" s="4"/>
    </row>
    <row r="345" spans="1:18" ht="16.5" customHeight="1">
      <c r="A345" s="4"/>
      <c r="B345" s="4"/>
      <c r="C345" s="4"/>
      <c r="D345" s="4"/>
      <c r="E345" s="4"/>
      <c r="F345" s="4"/>
      <c r="G345" s="4"/>
      <c r="H345" s="4"/>
      <c r="I345" s="4"/>
      <c r="J345" s="4"/>
      <c r="K345" s="4"/>
      <c r="L345" s="4"/>
      <c r="M345" s="4"/>
      <c r="N345" s="4"/>
      <c r="O345" s="4"/>
      <c r="P345" s="4"/>
      <c r="Q345" s="4"/>
      <c r="R345" s="4"/>
    </row>
    <row r="346" spans="1:18" ht="16.5" customHeight="1">
      <c r="A346" s="4"/>
      <c r="B346" s="4"/>
      <c r="C346" s="4"/>
      <c r="D346" s="4"/>
      <c r="E346" s="4"/>
      <c r="F346" s="4"/>
      <c r="G346" s="4"/>
      <c r="H346" s="4"/>
      <c r="I346" s="4"/>
      <c r="J346" s="4"/>
      <c r="K346" s="4"/>
      <c r="L346" s="4"/>
      <c r="M346" s="4"/>
      <c r="N346" s="4"/>
      <c r="O346" s="4"/>
      <c r="P346" s="4"/>
      <c r="Q346" s="4"/>
      <c r="R346" s="4"/>
    </row>
    <row r="347" spans="1:18" ht="16.5" customHeight="1">
      <c r="A347" s="4"/>
      <c r="B347" s="4"/>
      <c r="C347" s="4"/>
      <c r="D347" s="4"/>
      <c r="E347" s="4"/>
      <c r="F347" s="4"/>
      <c r="G347" s="4"/>
      <c r="H347" s="4"/>
      <c r="I347" s="4"/>
      <c r="J347" s="4"/>
      <c r="K347" s="4"/>
      <c r="L347" s="4"/>
      <c r="M347" s="4"/>
      <c r="N347" s="4"/>
      <c r="O347" s="4"/>
      <c r="P347" s="4"/>
      <c r="Q347" s="4"/>
      <c r="R347" s="4"/>
    </row>
    <row r="348" spans="1:18" ht="16.5" customHeight="1">
      <c r="A348" s="4"/>
      <c r="B348" s="4"/>
      <c r="C348" s="4"/>
      <c r="D348" s="4"/>
      <c r="E348" s="4"/>
      <c r="F348" s="4"/>
      <c r="G348" s="4"/>
      <c r="H348" s="4"/>
      <c r="I348" s="4"/>
      <c r="J348" s="4"/>
      <c r="K348" s="4"/>
      <c r="L348" s="4"/>
      <c r="M348" s="4"/>
      <c r="N348" s="4"/>
      <c r="O348" s="4"/>
      <c r="P348" s="4"/>
      <c r="Q348" s="4"/>
      <c r="R348" s="4"/>
    </row>
    <row r="349" spans="1:18" ht="16.5" customHeight="1">
      <c r="A349" s="4"/>
      <c r="B349" s="4"/>
      <c r="C349" s="4"/>
      <c r="D349" s="4"/>
      <c r="E349" s="4"/>
      <c r="F349" s="4"/>
      <c r="G349" s="4"/>
      <c r="H349" s="4"/>
      <c r="I349" s="4"/>
      <c r="J349" s="4"/>
      <c r="K349" s="4"/>
      <c r="L349" s="4"/>
      <c r="M349" s="4"/>
      <c r="N349" s="4"/>
      <c r="O349" s="4"/>
      <c r="P349" s="4"/>
      <c r="Q349" s="4"/>
      <c r="R349" s="4"/>
    </row>
    <row r="350" spans="1:18" ht="16.5" customHeight="1">
      <c r="A350" s="4"/>
      <c r="B350" s="4"/>
      <c r="C350" s="4"/>
      <c r="D350" s="4"/>
      <c r="E350" s="4"/>
      <c r="F350" s="4"/>
      <c r="G350" s="4"/>
      <c r="H350" s="4"/>
      <c r="I350" s="4"/>
      <c r="J350" s="4"/>
      <c r="K350" s="4"/>
      <c r="L350" s="4"/>
      <c r="M350" s="4"/>
      <c r="N350" s="4"/>
      <c r="O350" s="4"/>
      <c r="P350" s="4"/>
      <c r="Q350" s="4"/>
      <c r="R350" s="4"/>
    </row>
    <row r="351" spans="1:18" ht="16.5" customHeight="1">
      <c r="A351" s="4"/>
      <c r="B351" s="4"/>
      <c r="C351" s="4"/>
      <c r="D351" s="4"/>
      <c r="E351" s="4"/>
      <c r="F351" s="4"/>
      <c r="G351" s="4"/>
      <c r="H351" s="4"/>
      <c r="I351" s="4"/>
      <c r="J351" s="4"/>
      <c r="K351" s="4"/>
      <c r="L351" s="4"/>
      <c r="M351" s="4"/>
      <c r="N351" s="4"/>
      <c r="O351" s="4"/>
      <c r="P351" s="4"/>
      <c r="Q351" s="4"/>
      <c r="R351" s="4"/>
    </row>
    <row r="352" spans="1:18" ht="16.5" customHeight="1">
      <c r="A352" s="4"/>
      <c r="B352" s="4"/>
      <c r="C352" s="4"/>
      <c r="D352" s="4"/>
      <c r="E352" s="4"/>
      <c r="F352" s="4"/>
      <c r="G352" s="4"/>
      <c r="H352" s="4"/>
      <c r="I352" s="4"/>
      <c r="J352" s="4"/>
      <c r="K352" s="4"/>
      <c r="L352" s="4"/>
      <c r="M352" s="4"/>
      <c r="N352" s="4"/>
      <c r="O352" s="4"/>
      <c r="P352" s="4"/>
      <c r="Q352" s="4"/>
      <c r="R352" s="4"/>
    </row>
    <row r="353" spans="1:18" ht="16.5" customHeight="1">
      <c r="A353" s="4"/>
      <c r="B353" s="4"/>
      <c r="C353" s="4"/>
      <c r="D353" s="4"/>
      <c r="E353" s="4"/>
      <c r="F353" s="4"/>
      <c r="G353" s="4"/>
      <c r="H353" s="4"/>
      <c r="I353" s="4"/>
      <c r="J353" s="4"/>
      <c r="K353" s="4"/>
      <c r="L353" s="4"/>
      <c r="M353" s="4"/>
      <c r="N353" s="4"/>
      <c r="O353" s="4"/>
      <c r="P353" s="4"/>
      <c r="Q353" s="4"/>
      <c r="R353" s="4"/>
    </row>
    <row r="354" spans="1:18" ht="16.5" customHeight="1">
      <c r="A354" s="4"/>
      <c r="B354" s="4"/>
      <c r="C354" s="4"/>
      <c r="D354" s="4"/>
      <c r="E354" s="4"/>
      <c r="F354" s="4"/>
      <c r="G354" s="4"/>
      <c r="H354" s="4"/>
      <c r="I354" s="4"/>
      <c r="J354" s="4"/>
      <c r="K354" s="4"/>
      <c r="L354" s="4"/>
      <c r="M354" s="4"/>
      <c r="N354" s="4"/>
      <c r="O354" s="4"/>
      <c r="P354" s="4"/>
      <c r="Q354" s="4"/>
      <c r="R354" s="4"/>
    </row>
    <row r="355" spans="1:18" ht="16.5" customHeight="1">
      <c r="A355" s="4"/>
      <c r="B355" s="4"/>
      <c r="C355" s="4"/>
      <c r="D355" s="4"/>
      <c r="E355" s="4"/>
      <c r="F355" s="4"/>
      <c r="G355" s="4"/>
      <c r="H355" s="4"/>
      <c r="I355" s="4"/>
      <c r="J355" s="4"/>
      <c r="K355" s="4"/>
      <c r="L355" s="4"/>
      <c r="M355" s="4"/>
      <c r="N355" s="4"/>
      <c r="O355" s="4"/>
      <c r="P355" s="4"/>
      <c r="Q355" s="4"/>
      <c r="R355" s="4"/>
    </row>
    <row r="356" spans="1:18" ht="16.5" customHeight="1">
      <c r="A356" s="4"/>
      <c r="B356" s="4"/>
      <c r="C356" s="4"/>
      <c r="D356" s="4"/>
      <c r="E356" s="4"/>
      <c r="F356" s="4"/>
      <c r="G356" s="4"/>
      <c r="H356" s="4"/>
      <c r="I356" s="4"/>
      <c r="J356" s="4"/>
      <c r="K356" s="4"/>
      <c r="L356" s="4"/>
      <c r="M356" s="4"/>
      <c r="N356" s="4"/>
      <c r="O356" s="4"/>
      <c r="P356" s="4"/>
      <c r="Q356" s="4"/>
      <c r="R356" s="4"/>
    </row>
    <row r="357" spans="1:18" ht="16.5" customHeight="1">
      <c r="A357" s="4"/>
      <c r="B357" s="4"/>
      <c r="C357" s="4"/>
      <c r="D357" s="4"/>
      <c r="E357" s="4"/>
      <c r="F357" s="4"/>
      <c r="G357" s="4"/>
      <c r="H357" s="4"/>
      <c r="I357" s="4"/>
      <c r="J357" s="4"/>
      <c r="K357" s="4"/>
      <c r="L357" s="4"/>
      <c r="M357" s="4"/>
      <c r="N357" s="4"/>
      <c r="O357" s="4"/>
      <c r="P357" s="4"/>
      <c r="Q357" s="4"/>
      <c r="R357" s="4"/>
    </row>
    <row r="358" spans="1:18" ht="16.5" customHeight="1">
      <c r="A358" s="4"/>
      <c r="B358" s="4"/>
      <c r="C358" s="4"/>
      <c r="D358" s="4"/>
      <c r="E358" s="4"/>
      <c r="F358" s="4"/>
      <c r="G358" s="4"/>
      <c r="H358" s="4"/>
      <c r="I358" s="4"/>
      <c r="J358" s="4"/>
      <c r="K358" s="4"/>
      <c r="L358" s="4"/>
      <c r="M358" s="4"/>
      <c r="N358" s="4"/>
      <c r="O358" s="4"/>
      <c r="P358" s="4"/>
      <c r="Q358" s="4"/>
      <c r="R358" s="4"/>
    </row>
    <row r="359" spans="1:18" ht="16.5" customHeight="1">
      <c r="A359" s="4"/>
      <c r="B359" s="4"/>
      <c r="C359" s="4"/>
      <c r="D359" s="4"/>
      <c r="E359" s="4"/>
      <c r="F359" s="4"/>
      <c r="G359" s="4"/>
      <c r="H359" s="4"/>
      <c r="I359" s="4"/>
      <c r="J359" s="4"/>
      <c r="K359" s="4"/>
      <c r="L359" s="4"/>
      <c r="M359" s="4"/>
      <c r="N359" s="4"/>
      <c r="O359" s="4"/>
      <c r="P359" s="4"/>
      <c r="Q359" s="4"/>
      <c r="R359" s="4"/>
    </row>
    <row r="360" spans="1:18" ht="16.5" customHeight="1">
      <c r="A360" s="4"/>
      <c r="B360" s="4"/>
      <c r="C360" s="4"/>
      <c r="D360" s="4"/>
      <c r="E360" s="4"/>
      <c r="F360" s="4"/>
      <c r="G360" s="4"/>
      <c r="H360" s="4"/>
      <c r="I360" s="4"/>
      <c r="J360" s="4"/>
      <c r="K360" s="4"/>
      <c r="L360" s="4"/>
      <c r="M360" s="4"/>
      <c r="N360" s="4"/>
      <c r="O360" s="4"/>
      <c r="P360" s="4"/>
      <c r="Q360" s="4"/>
      <c r="R360" s="4"/>
    </row>
    <row r="361" spans="1:18" ht="16.5" customHeight="1">
      <c r="A361" s="4"/>
      <c r="B361" s="4"/>
      <c r="C361" s="4"/>
      <c r="D361" s="4"/>
      <c r="E361" s="4"/>
      <c r="F361" s="4"/>
      <c r="G361" s="4"/>
      <c r="H361" s="4"/>
      <c r="I361" s="4"/>
      <c r="J361" s="4"/>
      <c r="K361" s="4"/>
      <c r="L361" s="4"/>
      <c r="M361" s="4"/>
      <c r="N361" s="4"/>
      <c r="O361" s="4"/>
      <c r="P361" s="4"/>
      <c r="Q361" s="4"/>
      <c r="R361" s="4"/>
    </row>
    <row r="362" spans="1:18" ht="16.5" customHeight="1">
      <c r="A362" s="4"/>
      <c r="B362" s="4"/>
      <c r="C362" s="4"/>
      <c r="D362" s="4"/>
      <c r="E362" s="4"/>
      <c r="F362" s="4"/>
      <c r="G362" s="4"/>
      <c r="H362" s="4"/>
      <c r="I362" s="4"/>
      <c r="J362" s="4"/>
      <c r="K362" s="4"/>
      <c r="L362" s="4"/>
      <c r="M362" s="4"/>
      <c r="N362" s="4"/>
      <c r="O362" s="4"/>
      <c r="P362" s="4"/>
      <c r="Q362" s="4"/>
      <c r="R362" s="4"/>
    </row>
    <row r="363" spans="1:18" ht="16.5" customHeight="1">
      <c r="A363" s="4"/>
      <c r="B363" s="4"/>
      <c r="C363" s="4"/>
      <c r="D363" s="4"/>
      <c r="E363" s="4"/>
      <c r="F363" s="4"/>
      <c r="G363" s="4"/>
      <c r="H363" s="4"/>
      <c r="I363" s="4"/>
      <c r="J363" s="4"/>
      <c r="K363" s="4"/>
      <c r="L363" s="4"/>
      <c r="M363" s="4"/>
      <c r="N363" s="4"/>
      <c r="O363" s="4"/>
      <c r="P363" s="4"/>
      <c r="Q363" s="4"/>
      <c r="R363" s="4"/>
    </row>
    <row r="364" spans="1:18" ht="16.5" customHeight="1">
      <c r="A364" s="4"/>
      <c r="B364" s="4"/>
      <c r="C364" s="4"/>
      <c r="D364" s="4"/>
      <c r="E364" s="4"/>
      <c r="F364" s="4"/>
      <c r="G364" s="4"/>
      <c r="H364" s="4"/>
      <c r="I364" s="4"/>
      <c r="J364" s="4"/>
      <c r="K364" s="4"/>
      <c r="L364" s="4"/>
      <c r="M364" s="4"/>
      <c r="N364" s="4"/>
      <c r="O364" s="4"/>
      <c r="P364" s="4"/>
      <c r="Q364" s="4"/>
      <c r="R364" s="4"/>
    </row>
    <row r="365" spans="1:18" ht="16.5" customHeight="1">
      <c r="A365" s="4"/>
      <c r="B365" s="4"/>
      <c r="C365" s="4"/>
      <c r="D365" s="4"/>
      <c r="E365" s="4"/>
      <c r="F365" s="4"/>
      <c r="G365" s="4"/>
      <c r="H365" s="4"/>
      <c r="I365" s="4"/>
      <c r="J365" s="4"/>
      <c r="K365" s="4"/>
      <c r="L365" s="4"/>
      <c r="M365" s="4"/>
      <c r="N365" s="4"/>
      <c r="O365" s="4"/>
      <c r="P365" s="4"/>
      <c r="Q365" s="4"/>
      <c r="R365" s="4"/>
    </row>
    <row r="366" spans="1:18" ht="16.5" customHeight="1">
      <c r="A366" s="4"/>
      <c r="B366" s="4"/>
      <c r="C366" s="4"/>
      <c r="D366" s="4"/>
      <c r="E366" s="4"/>
      <c r="F366" s="4"/>
      <c r="G366" s="4"/>
      <c r="H366" s="4"/>
      <c r="I366" s="4"/>
      <c r="J366" s="4"/>
      <c r="K366" s="4"/>
      <c r="L366" s="4"/>
      <c r="M366" s="4"/>
      <c r="N366" s="4"/>
      <c r="O366" s="4"/>
      <c r="P366" s="4"/>
      <c r="Q366" s="4"/>
      <c r="R366" s="4"/>
    </row>
    <row r="367" spans="1:18" ht="16.5" customHeight="1">
      <c r="A367" s="4"/>
      <c r="B367" s="4"/>
      <c r="C367" s="4"/>
      <c r="D367" s="4"/>
      <c r="E367" s="4"/>
      <c r="F367" s="4"/>
      <c r="G367" s="4"/>
      <c r="H367" s="4"/>
      <c r="I367" s="4"/>
      <c r="J367" s="4"/>
      <c r="K367" s="4"/>
      <c r="L367" s="4"/>
      <c r="M367" s="4"/>
      <c r="N367" s="4"/>
      <c r="O367" s="4"/>
      <c r="P367" s="4"/>
      <c r="Q367" s="4"/>
      <c r="R367" s="4"/>
    </row>
    <row r="368" spans="1:18" ht="16.5" customHeight="1">
      <c r="A368" s="4"/>
      <c r="B368" s="4"/>
      <c r="C368" s="4"/>
      <c r="D368" s="4"/>
      <c r="E368" s="4"/>
      <c r="F368" s="4"/>
      <c r="G368" s="4"/>
      <c r="H368" s="4"/>
      <c r="I368" s="4"/>
      <c r="J368" s="4"/>
      <c r="K368" s="4"/>
      <c r="L368" s="4"/>
      <c r="M368" s="4"/>
      <c r="N368" s="4"/>
      <c r="O368" s="4"/>
      <c r="P368" s="4"/>
      <c r="Q368" s="4"/>
      <c r="R368" s="4"/>
    </row>
    <row r="369" spans="1:18" ht="16.5" customHeight="1">
      <c r="A369" s="4"/>
      <c r="B369" s="4"/>
      <c r="C369" s="4"/>
      <c r="D369" s="4"/>
      <c r="E369" s="4"/>
      <c r="F369" s="4"/>
      <c r="G369" s="4"/>
      <c r="H369" s="4"/>
      <c r="I369" s="4"/>
      <c r="J369" s="4"/>
      <c r="K369" s="4"/>
      <c r="L369" s="4"/>
      <c r="M369" s="4"/>
      <c r="N369" s="4"/>
      <c r="O369" s="4"/>
      <c r="P369" s="4"/>
      <c r="Q369" s="4"/>
      <c r="R369" s="4"/>
    </row>
    <row r="370" spans="1:18" ht="16.5" customHeight="1">
      <c r="A370" s="4"/>
      <c r="B370" s="4"/>
      <c r="C370" s="4"/>
      <c r="D370" s="4"/>
      <c r="E370" s="4"/>
      <c r="F370" s="4"/>
      <c r="G370" s="4"/>
      <c r="H370" s="4"/>
      <c r="I370" s="4"/>
      <c r="J370" s="4"/>
      <c r="K370" s="4"/>
      <c r="L370" s="4"/>
      <c r="M370" s="4"/>
      <c r="N370" s="4"/>
      <c r="O370" s="4"/>
      <c r="P370" s="4"/>
      <c r="Q370" s="4"/>
      <c r="R370" s="4"/>
    </row>
    <row r="371" spans="1:18" ht="16.5" customHeight="1">
      <c r="A371" s="4"/>
      <c r="B371" s="4"/>
      <c r="C371" s="4"/>
      <c r="D371" s="4"/>
      <c r="E371" s="4"/>
      <c r="F371" s="4"/>
      <c r="G371" s="4"/>
      <c r="H371" s="4"/>
      <c r="I371" s="4"/>
      <c r="J371" s="4"/>
      <c r="K371" s="4"/>
      <c r="L371" s="4"/>
      <c r="M371" s="4"/>
      <c r="N371" s="4"/>
      <c r="O371" s="4"/>
      <c r="P371" s="4"/>
      <c r="Q371" s="4"/>
      <c r="R371" s="4"/>
    </row>
    <row r="372" spans="1:18" ht="16.5" customHeight="1">
      <c r="A372" s="4"/>
      <c r="B372" s="4"/>
      <c r="C372" s="4"/>
      <c r="D372" s="4"/>
      <c r="E372" s="4"/>
      <c r="F372" s="4"/>
      <c r="G372" s="4"/>
      <c r="H372" s="4"/>
      <c r="I372" s="4"/>
      <c r="J372" s="4"/>
      <c r="K372" s="4"/>
      <c r="L372" s="4"/>
      <c r="M372" s="4"/>
      <c r="N372" s="4"/>
      <c r="O372" s="4"/>
      <c r="P372" s="4"/>
      <c r="Q372" s="4"/>
      <c r="R372" s="4"/>
    </row>
    <row r="373" spans="1:18" ht="16.5" customHeight="1">
      <c r="A373" s="4"/>
      <c r="B373" s="4"/>
      <c r="C373" s="4"/>
      <c r="D373" s="4"/>
      <c r="E373" s="4"/>
      <c r="F373" s="4"/>
      <c r="G373" s="4"/>
      <c r="H373" s="4"/>
      <c r="I373" s="4"/>
      <c r="J373" s="4"/>
      <c r="K373" s="4"/>
      <c r="L373" s="4"/>
      <c r="M373" s="4"/>
      <c r="N373" s="4"/>
      <c r="O373" s="4"/>
      <c r="P373" s="4"/>
      <c r="Q373" s="4"/>
      <c r="R373" s="4"/>
    </row>
    <row r="374" spans="1:18" ht="16.5" customHeight="1">
      <c r="A374" s="4"/>
      <c r="B374" s="4"/>
      <c r="C374" s="4"/>
      <c r="D374" s="4"/>
      <c r="E374" s="4"/>
      <c r="F374" s="4"/>
      <c r="G374" s="4"/>
      <c r="H374" s="4"/>
      <c r="I374" s="4"/>
      <c r="J374" s="4"/>
      <c r="K374" s="4"/>
      <c r="L374" s="4"/>
      <c r="M374" s="4"/>
      <c r="N374" s="4"/>
      <c r="O374" s="4"/>
      <c r="P374" s="4"/>
      <c r="Q374" s="4"/>
      <c r="R374" s="4"/>
    </row>
    <row r="375" spans="1:18" ht="16.5" customHeight="1">
      <c r="A375" s="4"/>
      <c r="B375" s="4"/>
      <c r="C375" s="4"/>
      <c r="D375" s="4"/>
      <c r="E375" s="4"/>
      <c r="F375" s="4"/>
      <c r="G375" s="4"/>
      <c r="H375" s="4"/>
      <c r="I375" s="4"/>
      <c r="J375" s="4"/>
      <c r="K375" s="4"/>
      <c r="L375" s="4"/>
      <c r="M375" s="4"/>
      <c r="N375" s="4"/>
      <c r="O375" s="4"/>
      <c r="P375" s="4"/>
      <c r="Q375" s="4"/>
      <c r="R375" s="4"/>
    </row>
    <row r="376" spans="1:18" ht="16.5" customHeight="1">
      <c r="A376" s="4"/>
      <c r="B376" s="4"/>
      <c r="C376" s="4"/>
      <c r="D376" s="4"/>
      <c r="E376" s="4"/>
      <c r="F376" s="4"/>
      <c r="G376" s="4"/>
      <c r="H376" s="4"/>
      <c r="I376" s="4"/>
      <c r="J376" s="4"/>
      <c r="K376" s="4"/>
      <c r="L376" s="4"/>
      <c r="M376" s="4"/>
      <c r="N376" s="4"/>
      <c r="O376" s="4"/>
      <c r="P376" s="4"/>
      <c r="Q376" s="4"/>
      <c r="R376" s="4"/>
    </row>
    <row r="377" spans="1:18" ht="16.5" customHeight="1">
      <c r="A377" s="4"/>
      <c r="B377" s="4"/>
      <c r="C377" s="4"/>
      <c r="D377" s="4"/>
      <c r="E377" s="4"/>
      <c r="F377" s="4"/>
      <c r="G377" s="4"/>
      <c r="H377" s="4"/>
      <c r="I377" s="4"/>
      <c r="J377" s="4"/>
      <c r="K377" s="4"/>
      <c r="L377" s="4"/>
      <c r="M377" s="4"/>
      <c r="N377" s="4"/>
      <c r="O377" s="4"/>
      <c r="P377" s="4"/>
      <c r="Q377" s="4"/>
      <c r="R377" s="4"/>
    </row>
    <row r="378" spans="1:18" ht="16.5" customHeight="1">
      <c r="A378" s="4"/>
      <c r="B378" s="4"/>
      <c r="C378" s="4"/>
      <c r="D378" s="4"/>
      <c r="E378" s="4"/>
      <c r="F378" s="4"/>
      <c r="G378" s="4"/>
      <c r="H378" s="4"/>
      <c r="I378" s="4"/>
      <c r="J378" s="4"/>
      <c r="K378" s="4"/>
      <c r="L378" s="4"/>
      <c r="M378" s="4"/>
      <c r="N378" s="4"/>
      <c r="O378" s="4"/>
      <c r="P378" s="4"/>
      <c r="Q378" s="4"/>
      <c r="R378" s="4"/>
    </row>
    <row r="379" spans="1:18" ht="16.5" customHeight="1">
      <c r="A379" s="4"/>
      <c r="B379" s="4"/>
      <c r="C379" s="4"/>
      <c r="D379" s="4"/>
      <c r="E379" s="4"/>
      <c r="F379" s="4"/>
      <c r="G379" s="4"/>
      <c r="H379" s="4"/>
      <c r="I379" s="4"/>
      <c r="J379" s="4"/>
      <c r="K379" s="4"/>
      <c r="L379" s="4"/>
      <c r="M379" s="4"/>
      <c r="N379" s="4"/>
      <c r="O379" s="4"/>
      <c r="P379" s="4"/>
      <c r="Q379" s="4"/>
      <c r="R379" s="4"/>
    </row>
    <row r="380" spans="1:18" ht="16.5" customHeight="1">
      <c r="A380" s="4"/>
      <c r="B380" s="4"/>
      <c r="C380" s="4"/>
      <c r="D380" s="4"/>
      <c r="E380" s="4"/>
      <c r="F380" s="4"/>
      <c r="G380" s="4"/>
      <c r="H380" s="4"/>
      <c r="I380" s="4"/>
      <c r="J380" s="4"/>
      <c r="K380" s="4"/>
      <c r="L380" s="4"/>
      <c r="M380" s="4"/>
      <c r="N380" s="4"/>
      <c r="O380" s="4"/>
      <c r="P380" s="4"/>
      <c r="Q380" s="4"/>
      <c r="R380" s="4"/>
    </row>
    <row r="381" spans="1:18" ht="16.5" customHeight="1">
      <c r="A381" s="4"/>
      <c r="B381" s="4"/>
      <c r="C381" s="4"/>
      <c r="D381" s="4"/>
      <c r="E381" s="4"/>
      <c r="F381" s="4"/>
      <c r="G381" s="4"/>
      <c r="H381" s="4"/>
      <c r="I381" s="4"/>
      <c r="J381" s="4"/>
      <c r="K381" s="4"/>
      <c r="L381" s="4"/>
      <c r="M381" s="4"/>
      <c r="N381" s="4"/>
      <c r="O381" s="4"/>
      <c r="P381" s="4"/>
      <c r="Q381" s="4"/>
      <c r="R381" s="4"/>
    </row>
    <row r="382" spans="1:18" ht="16.5" customHeight="1">
      <c r="A382" s="4"/>
      <c r="B382" s="4"/>
      <c r="C382" s="4"/>
      <c r="D382" s="4"/>
      <c r="E382" s="4"/>
      <c r="F382" s="4"/>
      <c r="G382" s="4"/>
      <c r="H382" s="4"/>
      <c r="I382" s="4"/>
      <c r="J382" s="4"/>
      <c r="K382" s="4"/>
      <c r="L382" s="4"/>
      <c r="M382" s="4"/>
      <c r="N382" s="4"/>
      <c r="O382" s="4"/>
      <c r="P382" s="4"/>
      <c r="Q382" s="4"/>
      <c r="R382" s="4"/>
    </row>
    <row r="383" spans="1:18" ht="16.5" customHeight="1">
      <c r="A383" s="4"/>
      <c r="B383" s="4"/>
      <c r="C383" s="4"/>
      <c r="D383" s="4"/>
      <c r="E383" s="4"/>
      <c r="F383" s="4"/>
      <c r="G383" s="4"/>
      <c r="H383" s="4"/>
      <c r="I383" s="4"/>
      <c r="J383" s="4"/>
      <c r="K383" s="4"/>
      <c r="L383" s="4"/>
      <c r="M383" s="4"/>
      <c r="N383" s="4"/>
      <c r="O383" s="4"/>
      <c r="P383" s="4"/>
      <c r="Q383" s="4"/>
      <c r="R383" s="4"/>
    </row>
    <row r="384" spans="1:18" ht="16.5" customHeight="1">
      <c r="A384" s="4"/>
      <c r="B384" s="4"/>
      <c r="C384" s="4"/>
      <c r="D384" s="4"/>
      <c r="E384" s="4"/>
      <c r="F384" s="4"/>
      <c r="G384" s="4"/>
      <c r="H384" s="4"/>
      <c r="I384" s="4"/>
      <c r="J384" s="4"/>
      <c r="K384" s="4"/>
      <c r="L384" s="4"/>
      <c r="M384" s="4"/>
      <c r="N384" s="4"/>
      <c r="O384" s="4"/>
      <c r="P384" s="4"/>
      <c r="Q384" s="4"/>
      <c r="R384" s="4"/>
    </row>
    <row r="385" spans="1:18" ht="16.5" customHeight="1">
      <c r="A385" s="4"/>
      <c r="B385" s="4"/>
      <c r="C385" s="4"/>
      <c r="D385" s="4"/>
      <c r="E385" s="4"/>
      <c r="F385" s="4"/>
      <c r="G385" s="4"/>
      <c r="H385" s="4"/>
      <c r="I385" s="4"/>
      <c r="J385" s="4"/>
      <c r="K385" s="4"/>
      <c r="L385" s="4"/>
      <c r="M385" s="4"/>
      <c r="N385" s="4"/>
      <c r="O385" s="4"/>
      <c r="P385" s="4"/>
      <c r="Q385" s="4"/>
      <c r="R385" s="4"/>
    </row>
    <row r="386" spans="1:18" ht="16.5" customHeight="1">
      <c r="A386" s="4"/>
      <c r="B386" s="4"/>
      <c r="C386" s="4"/>
      <c r="D386" s="4"/>
      <c r="E386" s="4"/>
      <c r="F386" s="4"/>
      <c r="G386" s="4"/>
      <c r="H386" s="4"/>
      <c r="I386" s="4"/>
      <c r="J386" s="4"/>
      <c r="K386" s="4"/>
      <c r="L386" s="4"/>
      <c r="M386" s="4"/>
      <c r="N386" s="4"/>
      <c r="O386" s="4"/>
      <c r="P386" s="4"/>
      <c r="Q386" s="4"/>
      <c r="R386" s="4"/>
    </row>
    <row r="387" spans="1:18" ht="16.5" customHeight="1">
      <c r="A387" s="4"/>
      <c r="B387" s="4"/>
      <c r="C387" s="4"/>
      <c r="D387" s="4"/>
      <c r="E387" s="4"/>
      <c r="F387" s="4"/>
      <c r="G387" s="4"/>
      <c r="H387" s="4"/>
      <c r="I387" s="4"/>
      <c r="J387" s="4"/>
      <c r="K387" s="4"/>
      <c r="L387" s="4"/>
      <c r="M387" s="4"/>
      <c r="N387" s="4"/>
      <c r="O387" s="4"/>
      <c r="P387" s="4"/>
      <c r="Q387" s="4"/>
      <c r="R387" s="4"/>
    </row>
    <row r="388" spans="1:18" ht="16.5" customHeight="1">
      <c r="A388" s="4"/>
      <c r="B388" s="4"/>
      <c r="C388" s="4"/>
      <c r="D388" s="4"/>
      <c r="E388" s="4"/>
      <c r="F388" s="4"/>
      <c r="G388" s="4"/>
      <c r="H388" s="4"/>
      <c r="I388" s="4"/>
      <c r="J388" s="4"/>
      <c r="K388" s="4"/>
      <c r="L388" s="4"/>
      <c r="M388" s="4"/>
      <c r="N388" s="4"/>
      <c r="O388" s="4"/>
      <c r="P388" s="4"/>
      <c r="Q388" s="4"/>
      <c r="R388" s="4"/>
    </row>
    <row r="389" spans="1:18" ht="16.5" customHeight="1">
      <c r="A389" s="4"/>
      <c r="B389" s="4"/>
      <c r="C389" s="4"/>
      <c r="D389" s="4"/>
      <c r="E389" s="4"/>
      <c r="F389" s="4"/>
      <c r="G389" s="4"/>
      <c r="H389" s="4"/>
      <c r="I389" s="4"/>
      <c r="J389" s="4"/>
      <c r="K389" s="4"/>
      <c r="L389" s="4"/>
      <c r="M389" s="4"/>
      <c r="N389" s="4"/>
      <c r="O389" s="4"/>
      <c r="P389" s="4"/>
      <c r="Q389" s="4"/>
      <c r="R389" s="4"/>
    </row>
    <row r="390" spans="1:18" ht="16.5" customHeight="1">
      <c r="A390" s="4"/>
      <c r="B390" s="4"/>
      <c r="C390" s="4"/>
      <c r="D390" s="4"/>
      <c r="E390" s="4"/>
      <c r="F390" s="4"/>
      <c r="G390" s="4"/>
      <c r="H390" s="4"/>
      <c r="I390" s="4"/>
      <c r="J390" s="4"/>
      <c r="K390" s="4"/>
      <c r="L390" s="4"/>
      <c r="M390" s="4"/>
      <c r="N390" s="4"/>
      <c r="O390" s="4"/>
      <c r="P390" s="4"/>
      <c r="Q390" s="4"/>
      <c r="R390" s="4"/>
    </row>
    <row r="391" spans="1:18" ht="16.5" customHeight="1">
      <c r="A391" s="4"/>
      <c r="B391" s="4"/>
      <c r="C391" s="4"/>
      <c r="D391" s="4"/>
      <c r="E391" s="4"/>
      <c r="F391" s="4"/>
      <c r="G391" s="4"/>
      <c r="H391" s="4"/>
      <c r="I391" s="4"/>
      <c r="J391" s="4"/>
      <c r="K391" s="4"/>
      <c r="L391" s="4"/>
      <c r="M391" s="4"/>
      <c r="N391" s="4"/>
      <c r="O391" s="4"/>
      <c r="P391" s="4"/>
      <c r="Q391" s="4"/>
      <c r="R391" s="4"/>
    </row>
    <row r="392" spans="1:18" ht="16.5" customHeight="1">
      <c r="A392" s="4"/>
      <c r="B392" s="4"/>
      <c r="C392" s="4"/>
      <c r="D392" s="4"/>
      <c r="E392" s="4"/>
      <c r="F392" s="4"/>
      <c r="G392" s="4"/>
      <c r="H392" s="4"/>
      <c r="I392" s="4"/>
      <c r="J392" s="4"/>
      <c r="K392" s="4"/>
      <c r="L392" s="4"/>
      <c r="M392" s="4"/>
      <c r="N392" s="4"/>
      <c r="O392" s="4"/>
      <c r="P392" s="4"/>
      <c r="Q392" s="4"/>
      <c r="R392" s="4"/>
    </row>
    <row r="393" spans="1:18" ht="16.5" customHeight="1">
      <c r="A393" s="4"/>
      <c r="B393" s="4"/>
      <c r="C393" s="4"/>
      <c r="D393" s="4"/>
      <c r="E393" s="4"/>
      <c r="F393" s="4"/>
      <c r="G393" s="4"/>
      <c r="H393" s="4"/>
      <c r="I393" s="4"/>
      <c r="J393" s="4"/>
      <c r="K393" s="4"/>
      <c r="L393" s="4"/>
      <c r="M393" s="4"/>
      <c r="N393" s="4"/>
      <c r="O393" s="4"/>
      <c r="P393" s="4"/>
      <c r="Q393" s="4"/>
      <c r="R393" s="4"/>
    </row>
    <row r="394" spans="1:18" ht="16.5" customHeight="1">
      <c r="A394" s="4"/>
      <c r="B394" s="4"/>
      <c r="C394" s="4"/>
      <c r="D394" s="4"/>
      <c r="E394" s="4"/>
      <c r="F394" s="4"/>
      <c r="G394" s="4"/>
      <c r="H394" s="4"/>
      <c r="I394" s="4"/>
      <c r="J394" s="4"/>
      <c r="K394" s="4"/>
      <c r="L394" s="4"/>
      <c r="M394" s="4"/>
      <c r="N394" s="4"/>
      <c r="O394" s="4"/>
      <c r="P394" s="4"/>
      <c r="Q394" s="4"/>
      <c r="R394" s="4"/>
    </row>
    <row r="395" spans="1:18" ht="16.5" customHeight="1">
      <c r="A395" s="4"/>
      <c r="B395" s="4"/>
      <c r="C395" s="4"/>
      <c r="D395" s="4"/>
      <c r="E395" s="4"/>
      <c r="F395" s="4"/>
      <c r="G395" s="4"/>
      <c r="H395" s="4"/>
      <c r="I395" s="4"/>
      <c r="J395" s="4"/>
      <c r="K395" s="4"/>
      <c r="L395" s="4"/>
      <c r="M395" s="4"/>
      <c r="N395" s="4"/>
      <c r="O395" s="4"/>
      <c r="P395" s="4"/>
      <c r="Q395" s="4"/>
      <c r="R395" s="4"/>
    </row>
    <row r="396" spans="1:18" ht="16.5" customHeight="1">
      <c r="A396" s="4"/>
      <c r="B396" s="4"/>
      <c r="C396" s="4"/>
      <c r="D396" s="4"/>
      <c r="E396" s="4"/>
      <c r="F396" s="4"/>
      <c r="G396" s="4"/>
      <c r="H396" s="4"/>
      <c r="I396" s="4"/>
      <c r="J396" s="4"/>
      <c r="K396" s="4"/>
      <c r="L396" s="4"/>
      <c r="M396" s="4"/>
      <c r="N396" s="4"/>
      <c r="O396" s="4"/>
      <c r="P396" s="4"/>
      <c r="Q396" s="4"/>
      <c r="R396" s="4"/>
    </row>
    <row r="397" spans="1:18" ht="16.5" customHeight="1">
      <c r="A397" s="4"/>
      <c r="B397" s="4"/>
      <c r="C397" s="4"/>
      <c r="D397" s="4"/>
      <c r="E397" s="4"/>
      <c r="F397" s="4"/>
      <c r="G397" s="4"/>
      <c r="H397" s="4"/>
      <c r="I397" s="4"/>
      <c r="J397" s="4"/>
      <c r="K397" s="4"/>
      <c r="L397" s="4"/>
      <c r="M397" s="4"/>
      <c r="N397" s="4"/>
      <c r="O397" s="4"/>
      <c r="P397" s="4"/>
      <c r="Q397" s="4"/>
      <c r="R397" s="4"/>
    </row>
    <row r="398" spans="1:18" ht="16.5" customHeight="1">
      <c r="A398" s="4"/>
      <c r="B398" s="4"/>
      <c r="C398" s="4"/>
      <c r="D398" s="4"/>
      <c r="E398" s="4"/>
      <c r="F398" s="4"/>
      <c r="G398" s="4"/>
      <c r="H398" s="4"/>
      <c r="I398" s="4"/>
      <c r="J398" s="4"/>
      <c r="K398" s="4"/>
      <c r="L398" s="4"/>
      <c r="M398" s="4"/>
      <c r="N398" s="4"/>
      <c r="O398" s="4"/>
      <c r="P398" s="4"/>
      <c r="Q398" s="4"/>
      <c r="R398" s="4"/>
    </row>
    <row r="399" spans="1:18" ht="16.5" customHeight="1">
      <c r="A399" s="4"/>
      <c r="B399" s="4"/>
      <c r="C399" s="4"/>
      <c r="D399" s="4"/>
      <c r="E399" s="4"/>
      <c r="F399" s="4"/>
      <c r="G399" s="4"/>
      <c r="H399" s="4"/>
      <c r="I399" s="4"/>
      <c r="J399" s="4"/>
      <c r="K399" s="4"/>
      <c r="L399" s="4"/>
      <c r="M399" s="4"/>
      <c r="N399" s="4"/>
      <c r="O399" s="4"/>
      <c r="P399" s="4"/>
      <c r="Q399" s="4"/>
      <c r="R399" s="4"/>
    </row>
    <row r="400" spans="1:18" ht="16.5" customHeight="1">
      <c r="A400" s="4"/>
      <c r="B400" s="4"/>
      <c r="C400" s="4"/>
      <c r="D400" s="4"/>
      <c r="E400" s="4"/>
      <c r="F400" s="4"/>
      <c r="G400" s="4"/>
      <c r="H400" s="4"/>
      <c r="I400" s="4"/>
      <c r="J400" s="4"/>
      <c r="K400" s="4"/>
      <c r="L400" s="4"/>
      <c r="M400" s="4"/>
      <c r="N400" s="4"/>
      <c r="O400" s="4"/>
      <c r="P400" s="4"/>
      <c r="Q400" s="4"/>
      <c r="R400" s="4"/>
    </row>
    <row r="401" spans="1:18" ht="16.5" customHeight="1">
      <c r="A401" s="4"/>
      <c r="B401" s="4"/>
      <c r="C401" s="4"/>
      <c r="D401" s="4"/>
      <c r="E401" s="4"/>
      <c r="F401" s="4"/>
      <c r="G401" s="4"/>
      <c r="H401" s="4"/>
      <c r="I401" s="4"/>
      <c r="J401" s="4"/>
      <c r="K401" s="4"/>
      <c r="L401" s="4"/>
      <c r="M401" s="4"/>
      <c r="N401" s="4"/>
      <c r="O401" s="4"/>
      <c r="P401" s="4"/>
      <c r="Q401" s="4"/>
      <c r="R401" s="4"/>
    </row>
    <row r="402" spans="1:18" ht="16.5" customHeight="1">
      <c r="A402" s="4"/>
      <c r="B402" s="4"/>
      <c r="C402" s="4"/>
      <c r="D402" s="4"/>
      <c r="E402" s="4"/>
      <c r="F402" s="4"/>
      <c r="G402" s="4"/>
      <c r="H402" s="4"/>
      <c r="I402" s="4"/>
      <c r="J402" s="4"/>
      <c r="K402" s="4"/>
      <c r="L402" s="4"/>
      <c r="M402" s="4"/>
      <c r="N402" s="4"/>
      <c r="O402" s="4"/>
      <c r="P402" s="4"/>
      <c r="Q402" s="4"/>
      <c r="R402" s="4"/>
    </row>
    <row r="403" spans="1:18" ht="16.5" customHeight="1">
      <c r="A403" s="4"/>
      <c r="B403" s="4"/>
      <c r="C403" s="4"/>
      <c r="D403" s="4"/>
      <c r="E403" s="4"/>
      <c r="F403" s="4"/>
      <c r="G403" s="4"/>
      <c r="H403" s="4"/>
      <c r="I403" s="4"/>
      <c r="J403" s="4"/>
      <c r="K403" s="4"/>
      <c r="L403" s="4"/>
      <c r="M403" s="4"/>
      <c r="N403" s="4"/>
      <c r="O403" s="4"/>
      <c r="P403" s="4"/>
      <c r="Q403" s="4"/>
      <c r="R403" s="4"/>
    </row>
    <row r="404" spans="1:18" ht="16.5" customHeight="1">
      <c r="A404" s="4"/>
      <c r="B404" s="4"/>
      <c r="C404" s="4"/>
      <c r="D404" s="4"/>
      <c r="E404" s="4"/>
      <c r="F404" s="4"/>
      <c r="G404" s="4"/>
      <c r="H404" s="4"/>
      <c r="I404" s="4"/>
      <c r="J404" s="4"/>
      <c r="K404" s="4"/>
      <c r="L404" s="4"/>
      <c r="M404" s="4"/>
      <c r="N404" s="4"/>
      <c r="O404" s="4"/>
      <c r="P404" s="4"/>
      <c r="Q404" s="4"/>
      <c r="R404" s="4"/>
    </row>
    <row r="405" spans="1:18" ht="16.5" customHeight="1">
      <c r="A405" s="4"/>
      <c r="B405" s="4"/>
      <c r="C405" s="4"/>
      <c r="D405" s="4"/>
      <c r="E405" s="4"/>
      <c r="F405" s="4"/>
      <c r="G405" s="4"/>
      <c r="H405" s="4"/>
      <c r="I405" s="4"/>
      <c r="J405" s="4"/>
      <c r="K405" s="4"/>
      <c r="L405" s="4"/>
      <c r="M405" s="4"/>
      <c r="N405" s="4"/>
      <c r="O405" s="4"/>
      <c r="P405" s="4"/>
      <c r="Q405" s="4"/>
      <c r="R405" s="4"/>
    </row>
    <row r="406" spans="1:18" ht="16.5" customHeight="1">
      <c r="A406" s="4"/>
      <c r="B406" s="4"/>
      <c r="C406" s="4"/>
      <c r="D406" s="4"/>
      <c r="E406" s="4"/>
      <c r="F406" s="4"/>
      <c r="G406" s="4"/>
      <c r="H406" s="4"/>
      <c r="I406" s="4"/>
      <c r="J406" s="4"/>
      <c r="K406" s="4"/>
      <c r="L406" s="4"/>
      <c r="M406" s="4"/>
      <c r="N406" s="4"/>
      <c r="O406" s="4"/>
      <c r="P406" s="4"/>
      <c r="Q406" s="4"/>
      <c r="R406" s="4"/>
    </row>
    <row r="407" spans="1:18" ht="16.5" customHeight="1">
      <c r="A407" s="4"/>
      <c r="B407" s="4"/>
      <c r="C407" s="4"/>
      <c r="D407" s="4"/>
      <c r="E407" s="4"/>
      <c r="F407" s="4"/>
      <c r="G407" s="4"/>
      <c r="H407" s="4"/>
      <c r="I407" s="4"/>
      <c r="J407" s="4"/>
      <c r="K407" s="4"/>
      <c r="L407" s="4"/>
      <c r="M407" s="4"/>
      <c r="N407" s="4"/>
      <c r="O407" s="4"/>
      <c r="P407" s="4"/>
      <c r="Q407" s="4"/>
      <c r="R407" s="4"/>
    </row>
    <row r="408" spans="1:18" ht="16.5" customHeight="1">
      <c r="A408" s="4"/>
      <c r="B408" s="4"/>
      <c r="C408" s="4"/>
      <c r="D408" s="4"/>
      <c r="E408" s="4"/>
      <c r="F408" s="4"/>
      <c r="G408" s="4"/>
      <c r="H408" s="4"/>
      <c r="I408" s="4"/>
      <c r="J408" s="4"/>
      <c r="K408" s="4"/>
      <c r="L408" s="4"/>
      <c r="M408" s="4"/>
      <c r="N408" s="4"/>
      <c r="O408" s="4"/>
      <c r="P408" s="4"/>
      <c r="Q408" s="4"/>
      <c r="R408" s="4"/>
    </row>
    <row r="409" spans="1:18" ht="16.5" customHeight="1">
      <c r="A409" s="4"/>
      <c r="B409" s="4"/>
      <c r="C409" s="4"/>
      <c r="D409" s="4"/>
      <c r="E409" s="4"/>
      <c r="F409" s="4"/>
      <c r="G409" s="4"/>
      <c r="H409" s="4"/>
      <c r="I409" s="4"/>
      <c r="J409" s="4"/>
      <c r="K409" s="4"/>
      <c r="L409" s="4"/>
      <c r="M409" s="4"/>
      <c r="N409" s="4"/>
      <c r="O409" s="4"/>
      <c r="P409" s="4"/>
      <c r="Q409" s="4"/>
      <c r="R409" s="4"/>
    </row>
    <row r="410" spans="1:18" ht="16.5" customHeight="1">
      <c r="A410" s="4"/>
      <c r="B410" s="4"/>
      <c r="C410" s="4"/>
      <c r="D410" s="4"/>
      <c r="E410" s="4"/>
      <c r="F410" s="4"/>
      <c r="G410" s="4"/>
      <c r="H410" s="4"/>
      <c r="I410" s="4"/>
      <c r="J410" s="4"/>
      <c r="K410" s="4"/>
      <c r="L410" s="4"/>
      <c r="M410" s="4"/>
      <c r="N410" s="4"/>
      <c r="O410" s="4"/>
      <c r="P410" s="4"/>
      <c r="Q410" s="4"/>
      <c r="R410" s="4"/>
    </row>
    <row r="411" spans="1:18" ht="16.5" customHeight="1">
      <c r="A411" s="4"/>
      <c r="B411" s="4"/>
      <c r="C411" s="4"/>
      <c r="D411" s="4"/>
      <c r="E411" s="4"/>
      <c r="F411" s="4"/>
      <c r="G411" s="4"/>
      <c r="H411" s="4"/>
      <c r="I411" s="4"/>
      <c r="J411" s="4"/>
      <c r="K411" s="4"/>
      <c r="L411" s="4"/>
      <c r="M411" s="4"/>
      <c r="N411" s="4"/>
      <c r="O411" s="4"/>
      <c r="P411" s="4"/>
      <c r="Q411" s="4"/>
      <c r="R411" s="4"/>
    </row>
    <row r="412" spans="1:18" ht="16.5" customHeight="1">
      <c r="A412" s="4"/>
      <c r="B412" s="4"/>
      <c r="C412" s="4"/>
      <c r="D412" s="4"/>
      <c r="E412" s="4"/>
      <c r="F412" s="4"/>
      <c r="G412" s="4"/>
      <c r="H412" s="4"/>
      <c r="I412" s="4"/>
      <c r="J412" s="4"/>
      <c r="K412" s="4"/>
      <c r="L412" s="4"/>
      <c r="M412" s="4"/>
      <c r="N412" s="4"/>
      <c r="O412" s="4"/>
      <c r="P412" s="4"/>
      <c r="Q412" s="4"/>
      <c r="R412" s="4"/>
    </row>
    <row r="413" spans="1:18" ht="16.5" customHeight="1">
      <c r="A413" s="4"/>
      <c r="B413" s="4"/>
      <c r="C413" s="4"/>
      <c r="D413" s="4"/>
      <c r="E413" s="4"/>
      <c r="F413" s="4"/>
      <c r="G413" s="4"/>
      <c r="H413" s="4"/>
      <c r="I413" s="4"/>
      <c r="J413" s="4"/>
      <c r="K413" s="4"/>
      <c r="L413" s="4"/>
      <c r="M413" s="4"/>
      <c r="N413" s="4"/>
      <c r="O413" s="4"/>
      <c r="P413" s="4"/>
      <c r="Q413" s="4"/>
      <c r="R413" s="4"/>
    </row>
    <row r="414" spans="1:18" ht="16.5" customHeight="1">
      <c r="A414" s="4"/>
      <c r="B414" s="4"/>
      <c r="C414" s="4"/>
      <c r="D414" s="4"/>
      <c r="E414" s="4"/>
      <c r="F414" s="4"/>
      <c r="G414" s="4"/>
      <c r="H414" s="4"/>
      <c r="I414" s="4"/>
      <c r="J414" s="4"/>
      <c r="K414" s="4"/>
      <c r="L414" s="4"/>
      <c r="M414" s="4"/>
      <c r="N414" s="4"/>
      <c r="O414" s="4"/>
      <c r="P414" s="4"/>
      <c r="Q414" s="4"/>
      <c r="R414" s="4"/>
    </row>
    <row r="415" spans="1:18" ht="16.5" customHeight="1">
      <c r="A415" s="4"/>
      <c r="B415" s="4"/>
      <c r="C415" s="4"/>
      <c r="D415" s="4"/>
      <c r="E415" s="4"/>
      <c r="F415" s="4"/>
      <c r="G415" s="4"/>
      <c r="H415" s="4"/>
      <c r="I415" s="4"/>
      <c r="J415" s="4"/>
      <c r="K415" s="4"/>
      <c r="L415" s="4"/>
      <c r="M415" s="4"/>
      <c r="N415" s="4"/>
      <c r="O415" s="4"/>
      <c r="P415" s="4"/>
      <c r="Q415" s="4"/>
      <c r="R415" s="4"/>
    </row>
    <row r="416" spans="1:18" ht="16.5" customHeight="1">
      <c r="A416" s="4"/>
      <c r="B416" s="4"/>
      <c r="C416" s="4"/>
      <c r="D416" s="4"/>
      <c r="E416" s="4"/>
      <c r="F416" s="4"/>
      <c r="G416" s="4"/>
      <c r="H416" s="4"/>
      <c r="I416" s="4"/>
      <c r="J416" s="4"/>
      <c r="K416" s="4"/>
      <c r="L416" s="4"/>
      <c r="M416" s="4"/>
      <c r="N416" s="4"/>
      <c r="O416" s="4"/>
      <c r="P416" s="4"/>
      <c r="Q416" s="4"/>
      <c r="R416" s="4"/>
    </row>
    <row r="417" spans="1:18" ht="16.5" customHeight="1">
      <c r="A417" s="4"/>
      <c r="B417" s="4"/>
      <c r="C417" s="4"/>
      <c r="D417" s="4"/>
      <c r="E417" s="4"/>
      <c r="F417" s="4"/>
      <c r="G417" s="4"/>
      <c r="H417" s="4"/>
      <c r="I417" s="4"/>
      <c r="J417" s="4"/>
      <c r="K417" s="4"/>
      <c r="L417" s="4"/>
      <c r="M417" s="4"/>
      <c r="N417" s="4"/>
      <c r="O417" s="4"/>
      <c r="P417" s="4"/>
      <c r="Q417" s="4"/>
      <c r="R417" s="4"/>
    </row>
    <row r="418" spans="1:18" ht="16.5" customHeight="1">
      <c r="A418" s="4"/>
      <c r="B418" s="4"/>
      <c r="C418" s="4"/>
      <c r="D418" s="4"/>
      <c r="E418" s="4"/>
      <c r="F418" s="4"/>
      <c r="G418" s="4"/>
      <c r="H418" s="4"/>
      <c r="I418" s="4"/>
      <c r="J418" s="4"/>
      <c r="K418" s="4"/>
      <c r="L418" s="4"/>
      <c r="M418" s="4"/>
      <c r="N418" s="4"/>
      <c r="O418" s="4"/>
      <c r="P418" s="4"/>
      <c r="Q418" s="4"/>
      <c r="R418" s="4"/>
    </row>
    <row r="419" spans="1:18" ht="16.5" customHeight="1">
      <c r="A419" s="4"/>
      <c r="B419" s="4"/>
      <c r="C419" s="4"/>
      <c r="D419" s="4"/>
      <c r="E419" s="4"/>
      <c r="F419" s="4"/>
      <c r="G419" s="4"/>
      <c r="H419" s="4"/>
      <c r="I419" s="4"/>
      <c r="J419" s="4"/>
      <c r="K419" s="4"/>
      <c r="L419" s="4"/>
      <c r="M419" s="4"/>
      <c r="N419" s="4"/>
      <c r="O419" s="4"/>
      <c r="P419" s="4"/>
      <c r="Q419" s="4"/>
      <c r="R419" s="4"/>
    </row>
    <row r="420" spans="1:18" ht="16.5" customHeight="1">
      <c r="A420" s="4"/>
      <c r="B420" s="4"/>
      <c r="C420" s="4"/>
      <c r="D420" s="4"/>
      <c r="E420" s="4"/>
      <c r="F420" s="4"/>
      <c r="G420" s="4"/>
      <c r="H420" s="4"/>
      <c r="I420" s="4"/>
      <c r="J420" s="4"/>
      <c r="K420" s="4"/>
      <c r="L420" s="4"/>
      <c r="M420" s="4"/>
      <c r="N420" s="4"/>
      <c r="O420" s="4"/>
      <c r="P420" s="4"/>
      <c r="Q420" s="4"/>
      <c r="R420" s="4"/>
    </row>
    <row r="421" spans="1:18" ht="16.5" customHeight="1">
      <c r="A421" s="4"/>
      <c r="B421" s="4"/>
      <c r="C421" s="4"/>
      <c r="D421" s="4"/>
      <c r="E421" s="4"/>
      <c r="F421" s="4"/>
      <c r="G421" s="4"/>
      <c r="H421" s="4"/>
      <c r="I421" s="4"/>
      <c r="J421" s="4"/>
      <c r="K421" s="4"/>
      <c r="L421" s="4"/>
      <c r="M421" s="4"/>
      <c r="N421" s="4"/>
      <c r="O421" s="4"/>
      <c r="P421" s="4"/>
      <c r="Q421" s="4"/>
      <c r="R421" s="4"/>
    </row>
    <row r="422" spans="1:18" ht="16.5" customHeight="1">
      <c r="A422" s="4"/>
      <c r="B422" s="4"/>
      <c r="C422" s="4"/>
      <c r="D422" s="4"/>
      <c r="E422" s="4"/>
      <c r="F422" s="4"/>
      <c r="G422" s="4"/>
      <c r="H422" s="4"/>
      <c r="I422" s="4"/>
      <c r="J422" s="4"/>
      <c r="K422" s="4"/>
      <c r="L422" s="4"/>
      <c r="M422" s="4"/>
      <c r="N422" s="4"/>
      <c r="O422" s="4"/>
      <c r="P422" s="4"/>
      <c r="Q422" s="4"/>
      <c r="R422" s="4"/>
    </row>
    <row r="423" spans="1:18" ht="16.5" customHeight="1">
      <c r="A423" s="4"/>
      <c r="B423" s="4"/>
      <c r="C423" s="4"/>
      <c r="D423" s="4"/>
      <c r="E423" s="4"/>
      <c r="F423" s="4"/>
      <c r="G423" s="4"/>
      <c r="H423" s="4"/>
      <c r="I423" s="4"/>
      <c r="J423" s="4"/>
      <c r="K423" s="4"/>
      <c r="L423" s="4"/>
      <c r="M423" s="4"/>
      <c r="N423" s="4"/>
      <c r="O423" s="4"/>
      <c r="P423" s="4"/>
      <c r="Q423" s="4"/>
      <c r="R423" s="4"/>
    </row>
    <row r="424" spans="1:18" ht="16.5" customHeight="1">
      <c r="A424" s="4"/>
      <c r="B424" s="4"/>
      <c r="C424" s="4"/>
      <c r="D424" s="4"/>
      <c r="E424" s="4"/>
      <c r="F424" s="4"/>
      <c r="G424" s="4"/>
      <c r="H424" s="4"/>
      <c r="I424" s="4"/>
      <c r="J424" s="4"/>
      <c r="K424" s="4"/>
      <c r="L424" s="4"/>
      <c r="M424" s="4"/>
      <c r="N424" s="4"/>
      <c r="O424" s="4"/>
      <c r="P424" s="4"/>
      <c r="Q424" s="4"/>
      <c r="R424" s="4"/>
    </row>
    <row r="425" spans="1:18" ht="16.5" customHeight="1">
      <c r="A425" s="4"/>
      <c r="B425" s="4"/>
      <c r="C425" s="4"/>
      <c r="D425" s="4"/>
      <c r="E425" s="4"/>
      <c r="F425" s="4"/>
      <c r="G425" s="4"/>
      <c r="H425" s="4"/>
      <c r="I425" s="4"/>
      <c r="J425" s="4"/>
      <c r="K425" s="4"/>
      <c r="L425" s="4"/>
      <c r="M425" s="4"/>
      <c r="N425" s="4"/>
      <c r="O425" s="4"/>
      <c r="P425" s="4"/>
      <c r="Q425" s="4"/>
      <c r="R425" s="4"/>
    </row>
    <row r="426" spans="1:18" ht="16.5" customHeight="1">
      <c r="A426" s="4"/>
      <c r="B426" s="4"/>
      <c r="C426" s="4"/>
      <c r="D426" s="4"/>
      <c r="E426" s="4"/>
      <c r="F426" s="4"/>
      <c r="G426" s="4"/>
      <c r="H426" s="4"/>
      <c r="I426" s="4"/>
      <c r="J426" s="4"/>
      <c r="K426" s="4"/>
      <c r="L426" s="4"/>
      <c r="M426" s="4"/>
      <c r="N426" s="4"/>
      <c r="O426" s="4"/>
      <c r="P426" s="4"/>
      <c r="Q426" s="4"/>
      <c r="R426" s="4"/>
    </row>
    <row r="427" spans="1:18" ht="16.5" customHeight="1">
      <c r="A427" s="4"/>
      <c r="B427" s="4"/>
      <c r="C427" s="4"/>
      <c r="D427" s="4"/>
      <c r="E427" s="4"/>
      <c r="F427" s="4"/>
      <c r="G427" s="4"/>
      <c r="H427" s="4"/>
      <c r="I427" s="4"/>
      <c r="J427" s="4"/>
      <c r="K427" s="4"/>
      <c r="L427" s="4"/>
      <c r="M427" s="4"/>
      <c r="N427" s="4"/>
      <c r="O427" s="4"/>
      <c r="P427" s="4"/>
      <c r="Q427" s="4"/>
      <c r="R427" s="4"/>
    </row>
    <row r="428" spans="1:18" ht="16.5" customHeight="1">
      <c r="A428" s="4"/>
      <c r="B428" s="4"/>
      <c r="C428" s="4"/>
      <c r="D428" s="4"/>
      <c r="E428" s="4"/>
      <c r="F428" s="4"/>
      <c r="G428" s="4"/>
      <c r="H428" s="4"/>
      <c r="I428" s="4"/>
      <c r="J428" s="4"/>
      <c r="K428" s="4"/>
      <c r="L428" s="4"/>
      <c r="M428" s="4"/>
      <c r="N428" s="4"/>
      <c r="O428" s="4"/>
      <c r="P428" s="4"/>
      <c r="Q428" s="4"/>
      <c r="R428" s="4"/>
    </row>
    <row r="429" spans="1:18" ht="16.5" customHeight="1">
      <c r="A429" s="4"/>
      <c r="B429" s="4"/>
      <c r="C429" s="4"/>
      <c r="D429" s="4"/>
      <c r="E429" s="4"/>
      <c r="F429" s="4"/>
      <c r="G429" s="4"/>
      <c r="H429" s="4"/>
      <c r="I429" s="4"/>
      <c r="J429" s="4"/>
      <c r="K429" s="4"/>
      <c r="L429" s="4"/>
      <c r="M429" s="4"/>
      <c r="N429" s="4"/>
      <c r="O429" s="4"/>
      <c r="P429" s="4"/>
      <c r="Q429" s="4"/>
      <c r="R429" s="4"/>
    </row>
    <row r="430" spans="1:18" ht="16.5" customHeight="1">
      <c r="A430" s="4"/>
      <c r="B430" s="4"/>
      <c r="C430" s="4"/>
      <c r="D430" s="4"/>
      <c r="E430" s="4"/>
      <c r="F430" s="4"/>
      <c r="G430" s="4"/>
      <c r="H430" s="4"/>
      <c r="I430" s="4"/>
      <c r="J430" s="4"/>
      <c r="K430" s="4"/>
      <c r="L430" s="4"/>
      <c r="M430" s="4"/>
      <c r="N430" s="4"/>
      <c r="O430" s="4"/>
      <c r="P430" s="4"/>
      <c r="Q430" s="4"/>
      <c r="R430" s="4"/>
    </row>
    <row r="431" spans="1:18" ht="16.5" customHeight="1">
      <c r="A431" s="4"/>
      <c r="B431" s="4"/>
      <c r="C431" s="4"/>
      <c r="D431" s="4"/>
      <c r="E431" s="4"/>
      <c r="F431" s="4"/>
      <c r="G431" s="4"/>
      <c r="H431" s="4"/>
      <c r="I431" s="4"/>
      <c r="J431" s="4"/>
      <c r="K431" s="4"/>
      <c r="L431" s="4"/>
      <c r="M431" s="4"/>
      <c r="N431" s="4"/>
      <c r="O431" s="4"/>
      <c r="P431" s="4"/>
      <c r="Q431" s="4"/>
      <c r="R431" s="4"/>
    </row>
    <row r="432" spans="1:18" ht="16.5" customHeight="1">
      <c r="A432" s="4"/>
      <c r="B432" s="4"/>
      <c r="C432" s="4"/>
      <c r="D432" s="4"/>
      <c r="E432" s="4"/>
      <c r="F432" s="4"/>
      <c r="G432" s="4"/>
      <c r="H432" s="4"/>
      <c r="I432" s="4"/>
      <c r="J432" s="4"/>
      <c r="K432" s="4"/>
      <c r="L432" s="4"/>
      <c r="M432" s="4"/>
      <c r="N432" s="4"/>
      <c r="O432" s="4"/>
      <c r="P432" s="4"/>
      <c r="Q432" s="4"/>
      <c r="R432" s="4"/>
    </row>
    <row r="433" spans="1:18" ht="16.5" customHeight="1">
      <c r="A433" s="4"/>
      <c r="B433" s="4"/>
      <c r="C433" s="4"/>
      <c r="D433" s="4"/>
      <c r="E433" s="4"/>
      <c r="F433" s="4"/>
      <c r="G433" s="4"/>
      <c r="H433" s="4"/>
      <c r="I433" s="4"/>
      <c r="J433" s="4"/>
      <c r="K433" s="4"/>
      <c r="L433" s="4"/>
      <c r="M433" s="4"/>
      <c r="N433" s="4"/>
      <c r="O433" s="4"/>
      <c r="P433" s="4"/>
      <c r="Q433" s="4"/>
      <c r="R433" s="4"/>
    </row>
    <row r="434" spans="1:18" ht="16.5" customHeight="1">
      <c r="A434" s="4"/>
      <c r="B434" s="4"/>
      <c r="C434" s="4"/>
      <c r="D434" s="4"/>
      <c r="E434" s="4"/>
      <c r="F434" s="4"/>
      <c r="G434" s="4"/>
      <c r="H434" s="4"/>
      <c r="I434" s="4"/>
      <c r="J434" s="4"/>
      <c r="K434" s="4"/>
      <c r="L434" s="4"/>
      <c r="M434" s="4"/>
      <c r="N434" s="4"/>
      <c r="O434" s="4"/>
      <c r="P434" s="4"/>
      <c r="Q434" s="4"/>
      <c r="R434" s="4"/>
    </row>
    <row r="435" spans="1:18" ht="16.5" customHeight="1">
      <c r="A435" s="4"/>
      <c r="B435" s="4"/>
      <c r="C435" s="4"/>
      <c r="D435" s="4"/>
      <c r="E435" s="4"/>
      <c r="F435" s="4"/>
      <c r="G435" s="4"/>
      <c r="H435" s="4"/>
      <c r="I435" s="4"/>
      <c r="J435" s="4"/>
      <c r="K435" s="4"/>
      <c r="L435" s="4"/>
      <c r="M435" s="4"/>
      <c r="N435" s="4"/>
      <c r="O435" s="4"/>
      <c r="P435" s="4"/>
      <c r="Q435" s="4"/>
      <c r="R435" s="4"/>
    </row>
    <row r="436" spans="1:18" ht="16.5" customHeight="1">
      <c r="A436" s="4"/>
      <c r="B436" s="4"/>
      <c r="C436" s="4"/>
      <c r="D436" s="4"/>
      <c r="E436" s="4"/>
      <c r="F436" s="4"/>
      <c r="G436" s="4"/>
      <c r="H436" s="4"/>
      <c r="I436" s="4"/>
      <c r="J436" s="4"/>
      <c r="K436" s="4"/>
      <c r="L436" s="4"/>
      <c r="M436" s="4"/>
      <c r="N436" s="4"/>
      <c r="O436" s="4"/>
      <c r="P436" s="4"/>
      <c r="Q436" s="4"/>
      <c r="R436" s="4"/>
    </row>
    <row r="437" spans="1:18" ht="16.5" customHeight="1">
      <c r="A437" s="4"/>
      <c r="B437" s="4"/>
      <c r="C437" s="4"/>
      <c r="D437" s="4"/>
      <c r="E437" s="4"/>
      <c r="F437" s="4"/>
      <c r="G437" s="4"/>
      <c r="H437" s="4"/>
      <c r="I437" s="4"/>
      <c r="J437" s="4"/>
      <c r="K437" s="4"/>
      <c r="L437" s="4"/>
      <c r="M437" s="4"/>
      <c r="N437" s="4"/>
      <c r="O437" s="4"/>
      <c r="P437" s="4"/>
      <c r="Q437" s="4"/>
      <c r="R437" s="4"/>
    </row>
    <row r="438" spans="1:18" ht="16.5" customHeight="1">
      <c r="A438" s="4"/>
      <c r="B438" s="4"/>
      <c r="C438" s="4"/>
      <c r="D438" s="4"/>
      <c r="E438" s="4"/>
      <c r="F438" s="4"/>
      <c r="G438" s="4"/>
      <c r="H438" s="4"/>
      <c r="I438" s="4"/>
      <c r="J438" s="4"/>
      <c r="K438" s="4"/>
      <c r="L438" s="4"/>
      <c r="M438" s="4"/>
      <c r="N438" s="4"/>
      <c r="O438" s="4"/>
      <c r="P438" s="4"/>
      <c r="Q438" s="4"/>
      <c r="R438" s="4"/>
    </row>
    <row r="439" spans="1:18" ht="16.5" customHeight="1">
      <c r="A439" s="4"/>
      <c r="B439" s="4"/>
      <c r="C439" s="4"/>
      <c r="D439" s="4"/>
      <c r="E439" s="4"/>
      <c r="F439" s="4"/>
      <c r="G439" s="4"/>
      <c r="H439" s="4"/>
      <c r="I439" s="4"/>
      <c r="J439" s="4"/>
      <c r="K439" s="4"/>
      <c r="L439" s="4"/>
      <c r="M439" s="4"/>
      <c r="N439" s="4"/>
      <c r="O439" s="4"/>
      <c r="P439" s="4"/>
      <c r="Q439" s="4"/>
      <c r="R439" s="4"/>
    </row>
    <row r="440" spans="1:18" ht="16.5" customHeight="1">
      <c r="A440" s="4"/>
      <c r="B440" s="4"/>
      <c r="C440" s="4"/>
      <c r="D440" s="4"/>
      <c r="E440" s="4"/>
      <c r="F440" s="4"/>
      <c r="G440" s="4"/>
      <c r="H440" s="4"/>
      <c r="I440" s="4"/>
      <c r="J440" s="4"/>
      <c r="K440" s="4"/>
      <c r="L440" s="4"/>
      <c r="M440" s="4"/>
      <c r="N440" s="4"/>
      <c r="O440" s="4"/>
      <c r="P440" s="4"/>
      <c r="Q440" s="4"/>
      <c r="R440" s="4"/>
    </row>
    <row r="441" spans="1:18" ht="16.5" customHeight="1">
      <c r="A441" s="4"/>
      <c r="B441" s="4"/>
      <c r="C441" s="4"/>
      <c r="D441" s="4"/>
      <c r="E441" s="4"/>
      <c r="F441" s="4"/>
      <c r="G441" s="4"/>
      <c r="H441" s="4"/>
      <c r="I441" s="4"/>
      <c r="J441" s="4"/>
      <c r="K441" s="4"/>
      <c r="L441" s="4"/>
      <c r="M441" s="4"/>
      <c r="N441" s="4"/>
      <c r="O441" s="4"/>
      <c r="P441" s="4"/>
      <c r="Q441" s="4"/>
      <c r="R441" s="4"/>
    </row>
    <row r="442" spans="1:18" ht="16.5" customHeight="1">
      <c r="A442" s="4"/>
      <c r="B442" s="4"/>
      <c r="C442" s="4"/>
      <c r="D442" s="4"/>
      <c r="E442" s="4"/>
      <c r="F442" s="4"/>
      <c r="G442" s="4"/>
      <c r="H442" s="4"/>
      <c r="I442" s="4"/>
      <c r="J442" s="4"/>
      <c r="K442" s="4"/>
      <c r="L442" s="4"/>
      <c r="M442" s="4"/>
      <c r="N442" s="4"/>
      <c r="O442" s="4"/>
      <c r="P442" s="4"/>
      <c r="Q442" s="4"/>
      <c r="R442" s="4"/>
    </row>
    <row r="443" spans="1:18" ht="16.5" customHeight="1">
      <c r="A443" s="4"/>
      <c r="B443" s="4"/>
      <c r="C443" s="4"/>
      <c r="D443" s="4"/>
      <c r="E443" s="4"/>
      <c r="F443" s="4"/>
      <c r="G443" s="4"/>
      <c r="H443" s="4"/>
      <c r="I443" s="4"/>
      <c r="J443" s="4"/>
      <c r="K443" s="4"/>
      <c r="L443" s="4"/>
      <c r="M443" s="4"/>
      <c r="N443" s="4"/>
      <c r="O443" s="4"/>
      <c r="P443" s="4"/>
      <c r="Q443" s="4"/>
      <c r="R443" s="4"/>
    </row>
    <row r="444" spans="1:18" ht="16.5" customHeight="1">
      <c r="A444" s="4"/>
      <c r="B444" s="4"/>
      <c r="C444" s="4"/>
      <c r="D444" s="4"/>
      <c r="E444" s="4"/>
      <c r="F444" s="4"/>
      <c r="G444" s="4"/>
      <c r="H444" s="4"/>
      <c r="I444" s="4"/>
      <c r="J444" s="4"/>
      <c r="K444" s="4"/>
      <c r="L444" s="4"/>
      <c r="M444" s="4"/>
      <c r="N444" s="4"/>
      <c r="O444" s="4"/>
      <c r="P444" s="4"/>
      <c r="Q444" s="4"/>
      <c r="R444" s="4"/>
    </row>
    <row r="445" spans="1:18" ht="16.5" customHeight="1">
      <c r="A445" s="4"/>
      <c r="B445" s="4"/>
      <c r="C445" s="4"/>
      <c r="D445" s="4"/>
      <c r="E445" s="4"/>
      <c r="F445" s="4"/>
      <c r="G445" s="4"/>
      <c r="H445" s="4"/>
      <c r="I445" s="4"/>
      <c r="J445" s="4"/>
      <c r="K445" s="4"/>
      <c r="L445" s="4"/>
      <c r="M445" s="4"/>
      <c r="N445" s="4"/>
      <c r="O445" s="4"/>
      <c r="P445" s="4"/>
      <c r="Q445" s="4"/>
      <c r="R445" s="4"/>
    </row>
    <row r="446" spans="1:18" ht="16.5" customHeight="1">
      <c r="A446" s="4"/>
      <c r="B446" s="4"/>
      <c r="C446" s="4"/>
      <c r="D446" s="4"/>
      <c r="E446" s="4"/>
      <c r="F446" s="4"/>
      <c r="G446" s="4"/>
      <c r="H446" s="4"/>
      <c r="I446" s="4"/>
      <c r="J446" s="4"/>
      <c r="K446" s="4"/>
      <c r="L446" s="4"/>
      <c r="M446" s="4"/>
      <c r="N446" s="4"/>
      <c r="O446" s="4"/>
      <c r="P446" s="4"/>
      <c r="Q446" s="4"/>
      <c r="R446" s="4"/>
    </row>
    <row r="447" spans="1:18" ht="16.5" customHeight="1">
      <c r="A447" s="4"/>
      <c r="B447" s="4"/>
      <c r="C447" s="4"/>
      <c r="D447" s="4"/>
      <c r="E447" s="4"/>
      <c r="F447" s="4"/>
      <c r="G447" s="4"/>
      <c r="H447" s="4"/>
      <c r="I447" s="4"/>
      <c r="J447" s="4"/>
      <c r="K447" s="4"/>
      <c r="L447" s="4"/>
      <c r="M447" s="4"/>
      <c r="N447" s="4"/>
      <c r="O447" s="4"/>
      <c r="P447" s="4"/>
      <c r="Q447" s="4"/>
      <c r="R447" s="4"/>
    </row>
    <row r="448" spans="1:18" ht="16.5" customHeight="1">
      <c r="A448" s="4"/>
      <c r="B448" s="4"/>
      <c r="C448" s="4"/>
      <c r="D448" s="4"/>
      <c r="E448" s="4"/>
      <c r="F448" s="4"/>
      <c r="G448" s="4"/>
      <c r="H448" s="4"/>
      <c r="I448" s="4"/>
      <c r="J448" s="4"/>
      <c r="K448" s="4"/>
      <c r="L448" s="4"/>
      <c r="M448" s="4"/>
      <c r="N448" s="4"/>
      <c r="O448" s="4"/>
      <c r="P448" s="4"/>
      <c r="Q448" s="4"/>
      <c r="R448" s="4"/>
    </row>
    <row r="449" spans="1:18" ht="16.5" customHeight="1">
      <c r="A449" s="4"/>
      <c r="B449" s="4"/>
      <c r="C449" s="4"/>
      <c r="D449" s="4"/>
      <c r="E449" s="4"/>
      <c r="F449" s="4"/>
      <c r="G449" s="4"/>
      <c r="H449" s="4"/>
      <c r="I449" s="4"/>
      <c r="J449" s="4"/>
      <c r="K449" s="4"/>
      <c r="L449" s="4"/>
      <c r="M449" s="4"/>
      <c r="N449" s="4"/>
      <c r="O449" s="4"/>
      <c r="P449" s="4"/>
      <c r="Q449" s="4"/>
      <c r="R449" s="4"/>
    </row>
    <row r="450" spans="1:18" ht="16.5" customHeight="1">
      <c r="A450" s="4"/>
      <c r="B450" s="4"/>
      <c r="C450" s="4"/>
      <c r="D450" s="4"/>
      <c r="E450" s="4"/>
      <c r="F450" s="4"/>
      <c r="G450" s="4"/>
      <c r="H450" s="4"/>
      <c r="I450" s="4"/>
      <c r="J450" s="4"/>
      <c r="K450" s="4"/>
      <c r="L450" s="4"/>
      <c r="M450" s="4"/>
      <c r="N450" s="4"/>
      <c r="O450" s="4"/>
      <c r="P450" s="4"/>
      <c r="Q450" s="4"/>
      <c r="R450" s="4"/>
    </row>
    <row r="451" spans="1:18" ht="16.5" customHeight="1">
      <c r="A451" s="4"/>
      <c r="B451" s="4"/>
      <c r="C451" s="4"/>
      <c r="D451" s="4"/>
      <c r="E451" s="4"/>
      <c r="F451" s="4"/>
      <c r="G451" s="4"/>
      <c r="H451" s="4"/>
      <c r="I451" s="4"/>
      <c r="J451" s="4"/>
      <c r="K451" s="4"/>
      <c r="L451" s="4"/>
      <c r="M451" s="4"/>
      <c r="N451" s="4"/>
      <c r="O451" s="4"/>
      <c r="P451" s="4"/>
      <c r="Q451" s="4"/>
      <c r="R451" s="4"/>
    </row>
    <row r="452" spans="1:18" ht="16.5" customHeight="1">
      <c r="A452" s="4"/>
      <c r="B452" s="4"/>
      <c r="C452" s="4"/>
      <c r="D452" s="4"/>
      <c r="E452" s="4"/>
      <c r="F452" s="4"/>
      <c r="G452" s="4"/>
      <c r="H452" s="4"/>
      <c r="I452" s="4"/>
      <c r="J452" s="4"/>
      <c r="K452" s="4"/>
      <c r="L452" s="4"/>
      <c r="M452" s="4"/>
      <c r="N452" s="4"/>
      <c r="O452" s="4"/>
      <c r="P452" s="4"/>
      <c r="Q452" s="4"/>
      <c r="R452" s="4"/>
    </row>
    <row r="453" spans="1:18" ht="16.5" customHeight="1">
      <c r="A453" s="4"/>
      <c r="B453" s="4"/>
      <c r="C453" s="4"/>
      <c r="D453" s="4"/>
      <c r="E453" s="4"/>
      <c r="F453" s="4"/>
      <c r="G453" s="4"/>
      <c r="H453" s="4"/>
      <c r="I453" s="4"/>
      <c r="J453" s="4"/>
      <c r="K453" s="4"/>
      <c r="L453" s="4"/>
      <c r="M453" s="4"/>
      <c r="N453" s="4"/>
      <c r="O453" s="4"/>
      <c r="P453" s="4"/>
      <c r="Q453" s="4"/>
      <c r="R453" s="4"/>
    </row>
    <row r="454" spans="1:18" ht="16.5" customHeight="1">
      <c r="A454" s="4"/>
      <c r="B454" s="4"/>
      <c r="C454" s="4"/>
      <c r="D454" s="4"/>
      <c r="E454" s="4"/>
      <c r="F454" s="4"/>
      <c r="G454" s="4"/>
      <c r="H454" s="4"/>
      <c r="I454" s="4"/>
      <c r="J454" s="4"/>
      <c r="K454" s="4"/>
      <c r="L454" s="4"/>
      <c r="M454" s="4"/>
      <c r="N454" s="4"/>
      <c r="O454" s="4"/>
      <c r="P454" s="4"/>
      <c r="Q454" s="4"/>
      <c r="R454" s="4"/>
    </row>
    <row r="455" spans="1:18" ht="16.5" customHeight="1">
      <c r="A455" s="4"/>
      <c r="B455" s="4"/>
      <c r="C455" s="4"/>
      <c r="D455" s="4"/>
      <c r="E455" s="4"/>
      <c r="F455" s="4"/>
      <c r="G455" s="4"/>
      <c r="H455" s="4"/>
      <c r="I455" s="4"/>
      <c r="J455" s="4"/>
      <c r="K455" s="4"/>
      <c r="L455" s="4"/>
      <c r="M455" s="4"/>
      <c r="N455" s="4"/>
      <c r="O455" s="4"/>
      <c r="P455" s="4"/>
      <c r="Q455" s="4"/>
      <c r="R455" s="4"/>
    </row>
    <row r="456" spans="1:18" ht="16.5" customHeight="1">
      <c r="A456" s="4"/>
      <c r="B456" s="4"/>
      <c r="C456" s="4"/>
      <c r="D456" s="4"/>
      <c r="E456" s="4"/>
      <c r="F456" s="4"/>
      <c r="G456" s="4"/>
      <c r="H456" s="4"/>
      <c r="I456" s="4"/>
      <c r="J456" s="4"/>
      <c r="K456" s="4"/>
      <c r="L456" s="4"/>
      <c r="M456" s="4"/>
      <c r="N456" s="4"/>
      <c r="O456" s="4"/>
      <c r="P456" s="4"/>
      <c r="Q456" s="4"/>
      <c r="R456" s="4"/>
    </row>
    <row r="457" spans="1:18" ht="16.5" customHeight="1">
      <c r="A457" s="4"/>
      <c r="B457" s="4"/>
      <c r="C457" s="4"/>
      <c r="D457" s="4"/>
      <c r="E457" s="4"/>
      <c r="F457" s="4"/>
      <c r="G457" s="4"/>
      <c r="H457" s="4"/>
      <c r="I457" s="4"/>
      <c r="J457" s="4"/>
      <c r="K457" s="4"/>
      <c r="L457" s="4"/>
      <c r="M457" s="4"/>
      <c r="N457" s="4"/>
      <c r="O457" s="4"/>
      <c r="P457" s="4"/>
      <c r="Q457" s="4"/>
      <c r="R457" s="4"/>
    </row>
    <row r="458" spans="1:18" ht="16.5" customHeight="1">
      <c r="A458" s="4"/>
      <c r="B458" s="4"/>
      <c r="C458" s="4"/>
      <c r="D458" s="4"/>
      <c r="E458" s="4"/>
      <c r="F458" s="4"/>
      <c r="G458" s="4"/>
      <c r="H458" s="4"/>
      <c r="I458" s="4"/>
      <c r="J458" s="4"/>
      <c r="K458" s="4"/>
      <c r="L458" s="4"/>
      <c r="M458" s="4"/>
      <c r="N458" s="4"/>
      <c r="O458" s="4"/>
      <c r="P458" s="4"/>
      <c r="Q458" s="4"/>
      <c r="R458" s="4"/>
    </row>
    <row r="459" spans="1:18" ht="16.5" customHeight="1">
      <c r="A459" s="4"/>
      <c r="B459" s="4"/>
      <c r="C459" s="4"/>
      <c r="D459" s="4"/>
      <c r="E459" s="4"/>
      <c r="F459" s="4"/>
      <c r="G459" s="4"/>
      <c r="H459" s="4"/>
      <c r="I459" s="4"/>
      <c r="J459" s="4"/>
      <c r="K459" s="4"/>
      <c r="L459" s="4"/>
      <c r="M459" s="4"/>
      <c r="N459" s="4"/>
      <c r="O459" s="4"/>
      <c r="P459" s="4"/>
      <c r="Q459" s="4"/>
      <c r="R459" s="4"/>
    </row>
    <row r="460" spans="1:18" ht="16.5" customHeight="1">
      <c r="A460" s="4"/>
      <c r="B460" s="4"/>
      <c r="C460" s="4"/>
      <c r="D460" s="4"/>
      <c r="E460" s="4"/>
      <c r="F460" s="4"/>
      <c r="G460" s="4"/>
      <c r="H460" s="4"/>
      <c r="I460" s="4"/>
      <c r="J460" s="4"/>
      <c r="K460" s="4"/>
      <c r="L460" s="4"/>
      <c r="M460" s="4"/>
      <c r="N460" s="4"/>
      <c r="O460" s="4"/>
      <c r="P460" s="4"/>
      <c r="Q460" s="4"/>
      <c r="R460" s="4"/>
    </row>
    <row r="461" spans="1:18" ht="16.5" customHeight="1">
      <c r="A461" s="4"/>
      <c r="B461" s="4"/>
      <c r="C461" s="4"/>
      <c r="D461" s="4"/>
      <c r="E461" s="4"/>
      <c r="F461" s="4"/>
      <c r="G461" s="4"/>
      <c r="H461" s="4"/>
      <c r="I461" s="4"/>
      <c r="J461" s="4"/>
      <c r="K461" s="4"/>
      <c r="L461" s="4"/>
      <c r="M461" s="4"/>
      <c r="N461" s="4"/>
      <c r="O461" s="4"/>
      <c r="P461" s="4"/>
      <c r="Q461" s="4"/>
      <c r="R461" s="4"/>
    </row>
    <row r="462" spans="1:18" ht="16.5" customHeight="1">
      <c r="A462" s="4"/>
      <c r="B462" s="4"/>
      <c r="C462" s="4"/>
      <c r="D462" s="4"/>
      <c r="E462" s="4"/>
      <c r="F462" s="4"/>
      <c r="G462" s="4"/>
      <c r="H462" s="4"/>
      <c r="I462" s="4"/>
      <c r="J462" s="4"/>
      <c r="K462" s="4"/>
      <c r="L462" s="4"/>
      <c r="M462" s="4"/>
      <c r="N462" s="4"/>
      <c r="O462" s="4"/>
      <c r="P462" s="4"/>
      <c r="Q462" s="4"/>
      <c r="R462" s="4"/>
    </row>
    <row r="463" spans="1:18" ht="16.5" customHeight="1">
      <c r="A463" s="4"/>
      <c r="B463" s="4"/>
      <c r="C463" s="4"/>
      <c r="D463" s="4"/>
      <c r="E463" s="4"/>
      <c r="F463" s="4"/>
      <c r="G463" s="4"/>
      <c r="H463" s="4"/>
      <c r="I463" s="4"/>
      <c r="J463" s="4"/>
      <c r="K463" s="4"/>
      <c r="L463" s="4"/>
      <c r="M463" s="4"/>
      <c r="N463" s="4"/>
      <c r="O463" s="4"/>
      <c r="P463" s="4"/>
      <c r="Q463" s="4"/>
      <c r="R463" s="4"/>
    </row>
    <row r="464" spans="1:18" ht="16.5" customHeight="1">
      <c r="A464" s="4"/>
      <c r="B464" s="4"/>
      <c r="C464" s="4"/>
      <c r="D464" s="4"/>
      <c r="E464" s="4"/>
      <c r="F464" s="4"/>
      <c r="G464" s="4"/>
      <c r="H464" s="4"/>
      <c r="I464" s="4"/>
      <c r="J464" s="4"/>
      <c r="K464" s="4"/>
      <c r="L464" s="4"/>
      <c r="M464" s="4"/>
      <c r="N464" s="4"/>
      <c r="O464" s="4"/>
      <c r="P464" s="4"/>
      <c r="Q464" s="4"/>
      <c r="R464" s="4"/>
    </row>
    <row r="465" spans="1:18" ht="16.5" customHeight="1">
      <c r="A465" s="4"/>
      <c r="B465" s="4"/>
      <c r="C465" s="4"/>
      <c r="D465" s="4"/>
      <c r="E465" s="4"/>
      <c r="F465" s="4"/>
      <c r="G465" s="4"/>
      <c r="H465" s="4"/>
      <c r="I465" s="4"/>
      <c r="J465" s="4"/>
      <c r="K465" s="4"/>
      <c r="L465" s="4"/>
      <c r="M465" s="4"/>
      <c r="N465" s="4"/>
      <c r="O465" s="4"/>
      <c r="P465" s="4"/>
      <c r="Q465" s="4"/>
      <c r="R465" s="4"/>
    </row>
    <row r="466" spans="1:18" ht="16.5" customHeight="1">
      <c r="A466" s="4"/>
      <c r="B466" s="4"/>
      <c r="C466" s="4"/>
      <c r="D466" s="4"/>
      <c r="E466" s="4"/>
      <c r="F466" s="4"/>
      <c r="G466" s="4"/>
      <c r="H466" s="4"/>
      <c r="I466" s="4"/>
      <c r="J466" s="4"/>
      <c r="K466" s="4"/>
      <c r="L466" s="4"/>
      <c r="M466" s="4"/>
      <c r="N466" s="4"/>
      <c r="O466" s="4"/>
      <c r="P466" s="4"/>
      <c r="Q466" s="4"/>
      <c r="R466" s="4"/>
    </row>
    <row r="467" spans="1:18" ht="16.5" customHeight="1">
      <c r="A467" s="4"/>
      <c r="B467" s="4"/>
      <c r="C467" s="4"/>
      <c r="D467" s="4"/>
      <c r="E467" s="4"/>
      <c r="F467" s="4"/>
      <c r="G467" s="4"/>
      <c r="H467" s="4"/>
      <c r="I467" s="4"/>
      <c r="J467" s="4"/>
      <c r="K467" s="4"/>
      <c r="L467" s="4"/>
      <c r="M467" s="4"/>
      <c r="N467" s="4"/>
      <c r="O467" s="4"/>
      <c r="P467" s="4"/>
      <c r="Q467" s="4"/>
      <c r="R467" s="4"/>
    </row>
    <row r="468" spans="1:18" ht="16.5" customHeight="1">
      <c r="A468" s="4"/>
      <c r="B468" s="4"/>
      <c r="C468" s="4"/>
      <c r="D468" s="4"/>
      <c r="E468" s="4"/>
      <c r="F468" s="4"/>
      <c r="G468" s="4"/>
      <c r="H468" s="4"/>
      <c r="I468" s="4"/>
      <c r="J468" s="4"/>
      <c r="K468" s="4"/>
      <c r="L468" s="4"/>
      <c r="M468" s="4"/>
      <c r="N468" s="4"/>
      <c r="O468" s="4"/>
      <c r="P468" s="4"/>
      <c r="Q468" s="4"/>
      <c r="R468" s="4"/>
    </row>
    <row r="469" spans="1:18" ht="16.5" customHeight="1">
      <c r="A469" s="4"/>
      <c r="B469" s="4"/>
      <c r="C469" s="4"/>
      <c r="D469" s="4"/>
      <c r="E469" s="4"/>
      <c r="F469" s="4"/>
      <c r="G469" s="4"/>
      <c r="H469" s="4"/>
      <c r="I469" s="4"/>
      <c r="J469" s="4"/>
      <c r="K469" s="4"/>
      <c r="L469" s="4"/>
      <c r="M469" s="4"/>
      <c r="N469" s="4"/>
      <c r="O469" s="4"/>
      <c r="P469" s="4"/>
      <c r="Q469" s="4"/>
      <c r="R469" s="4"/>
    </row>
    <row r="470" spans="1:18" ht="16.5" customHeight="1">
      <c r="A470" s="4"/>
      <c r="B470" s="4"/>
      <c r="C470" s="4"/>
      <c r="D470" s="4"/>
      <c r="E470" s="4"/>
      <c r="F470" s="4"/>
      <c r="G470" s="4"/>
      <c r="H470" s="4"/>
      <c r="I470" s="4"/>
      <c r="J470" s="4"/>
      <c r="K470" s="4"/>
      <c r="L470" s="4"/>
      <c r="M470" s="4"/>
      <c r="N470" s="4"/>
      <c r="O470" s="4"/>
      <c r="P470" s="4"/>
      <c r="Q470" s="4"/>
      <c r="R470" s="4"/>
    </row>
    <row r="471" spans="1:18" ht="16.5" customHeight="1">
      <c r="A471" s="4"/>
      <c r="B471" s="4"/>
      <c r="C471" s="4"/>
      <c r="D471" s="4"/>
      <c r="E471" s="4"/>
      <c r="F471" s="4"/>
      <c r="G471" s="4"/>
      <c r="H471" s="4"/>
      <c r="I471" s="4"/>
      <c r="J471" s="4"/>
      <c r="K471" s="4"/>
      <c r="L471" s="4"/>
      <c r="M471" s="4"/>
      <c r="N471" s="4"/>
      <c r="O471" s="4"/>
      <c r="P471" s="4"/>
      <c r="Q471" s="4"/>
      <c r="R471" s="4"/>
    </row>
    <row r="472" spans="1:18" ht="16.5" customHeight="1">
      <c r="A472" s="4"/>
      <c r="B472" s="4"/>
      <c r="C472" s="4"/>
      <c r="D472" s="4"/>
      <c r="E472" s="4"/>
      <c r="F472" s="4"/>
      <c r="G472" s="4"/>
      <c r="H472" s="4"/>
      <c r="I472" s="4"/>
      <c r="J472" s="4"/>
      <c r="K472" s="4"/>
      <c r="L472" s="4"/>
      <c r="M472" s="4"/>
      <c r="N472" s="4"/>
      <c r="O472" s="4"/>
      <c r="P472" s="4"/>
      <c r="Q472" s="4"/>
      <c r="R472" s="4"/>
    </row>
    <row r="473" spans="1:18" ht="16.5" customHeight="1">
      <c r="A473" s="4"/>
      <c r="B473" s="4"/>
      <c r="C473" s="4"/>
      <c r="D473" s="4"/>
      <c r="E473" s="4"/>
      <c r="F473" s="4"/>
      <c r="G473" s="4"/>
      <c r="H473" s="4"/>
      <c r="I473" s="4"/>
      <c r="J473" s="4"/>
      <c r="K473" s="4"/>
      <c r="L473" s="4"/>
      <c r="M473" s="4"/>
      <c r="N473" s="4"/>
      <c r="O473" s="4"/>
      <c r="P473" s="4"/>
      <c r="Q473" s="4"/>
      <c r="R473" s="4"/>
    </row>
    <row r="474" spans="1:18" ht="16.5" customHeight="1">
      <c r="A474" s="4"/>
      <c r="B474" s="4"/>
      <c r="C474" s="4"/>
      <c r="D474" s="4"/>
      <c r="E474" s="4"/>
      <c r="F474" s="4"/>
      <c r="G474" s="4"/>
      <c r="H474" s="4"/>
      <c r="I474" s="4"/>
      <c r="J474" s="4"/>
      <c r="K474" s="4"/>
      <c r="L474" s="4"/>
      <c r="M474" s="4"/>
      <c r="N474" s="4"/>
      <c r="O474" s="4"/>
      <c r="P474" s="4"/>
      <c r="Q474" s="4"/>
      <c r="R474" s="4"/>
    </row>
    <row r="475" spans="1:18" ht="16.5" customHeight="1">
      <c r="A475" s="4"/>
      <c r="B475" s="4"/>
      <c r="C475" s="4"/>
      <c r="D475" s="4"/>
      <c r="E475" s="4"/>
      <c r="F475" s="4"/>
      <c r="G475" s="4"/>
      <c r="H475" s="4"/>
      <c r="I475" s="4"/>
      <c r="J475" s="4"/>
      <c r="K475" s="4"/>
      <c r="L475" s="4"/>
      <c r="M475" s="4"/>
      <c r="N475" s="4"/>
      <c r="O475" s="4"/>
      <c r="P475" s="4"/>
      <c r="Q475" s="4"/>
      <c r="R475" s="4"/>
    </row>
    <row r="476" spans="1:18" ht="16.5" customHeight="1">
      <c r="A476" s="4"/>
      <c r="B476" s="4"/>
      <c r="C476" s="4"/>
      <c r="D476" s="4"/>
      <c r="E476" s="4"/>
      <c r="F476" s="4"/>
      <c r="G476" s="4"/>
      <c r="H476" s="4"/>
      <c r="I476" s="4"/>
      <c r="J476" s="4"/>
      <c r="K476" s="4"/>
      <c r="L476" s="4"/>
      <c r="M476" s="4"/>
      <c r="N476" s="4"/>
      <c r="O476" s="4"/>
      <c r="P476" s="4"/>
      <c r="Q476" s="4"/>
      <c r="R476" s="4"/>
    </row>
    <row r="477" spans="1:18" ht="16.5" customHeight="1">
      <c r="A477" s="4"/>
      <c r="B477" s="4"/>
      <c r="C477" s="4"/>
      <c r="D477" s="4"/>
      <c r="E477" s="4"/>
      <c r="F477" s="4"/>
      <c r="G477" s="4"/>
      <c r="H477" s="4"/>
      <c r="I477" s="4"/>
      <c r="J477" s="4"/>
      <c r="K477" s="4"/>
      <c r="L477" s="4"/>
      <c r="M477" s="4"/>
      <c r="N477" s="4"/>
      <c r="O477" s="4"/>
      <c r="P477" s="4"/>
      <c r="Q477" s="4"/>
      <c r="R477" s="4"/>
    </row>
    <row r="478" spans="1:18" ht="16.5" customHeight="1">
      <c r="A478" s="4"/>
      <c r="B478" s="4"/>
      <c r="C478" s="4"/>
      <c r="D478" s="4"/>
      <c r="E478" s="4"/>
      <c r="F478" s="4"/>
      <c r="G478" s="4"/>
      <c r="H478" s="4"/>
      <c r="I478" s="4"/>
      <c r="J478" s="4"/>
      <c r="K478" s="4"/>
      <c r="L478" s="4"/>
      <c r="M478" s="4"/>
      <c r="N478" s="4"/>
      <c r="O478" s="4"/>
      <c r="P478" s="4"/>
      <c r="Q478" s="4"/>
      <c r="R478" s="4"/>
    </row>
    <row r="479" spans="1:18" ht="16.5" customHeight="1">
      <c r="A479" s="4"/>
      <c r="B479" s="4"/>
      <c r="C479" s="4"/>
      <c r="D479" s="4"/>
      <c r="E479" s="4"/>
      <c r="F479" s="4"/>
      <c r="G479" s="4"/>
      <c r="H479" s="4"/>
      <c r="I479" s="4"/>
      <c r="J479" s="4"/>
      <c r="K479" s="4"/>
      <c r="L479" s="4"/>
      <c r="M479" s="4"/>
      <c r="N479" s="4"/>
      <c r="O479" s="4"/>
      <c r="P479" s="4"/>
      <c r="Q479" s="4"/>
      <c r="R479" s="4"/>
    </row>
    <row r="480" spans="1:18" ht="16.5" customHeight="1">
      <c r="A480" s="4"/>
      <c r="B480" s="4"/>
      <c r="C480" s="4"/>
      <c r="D480" s="4"/>
      <c r="E480" s="4"/>
      <c r="F480" s="4"/>
      <c r="G480" s="4"/>
      <c r="H480" s="4"/>
      <c r="I480" s="4"/>
      <c r="J480" s="4"/>
      <c r="K480" s="4"/>
      <c r="L480" s="4"/>
      <c r="M480" s="4"/>
      <c r="N480" s="4"/>
      <c r="O480" s="4"/>
      <c r="P480" s="4"/>
      <c r="Q480" s="4"/>
      <c r="R480" s="4"/>
    </row>
    <row r="481" spans="1:18" ht="16.5" customHeight="1">
      <c r="A481" s="4"/>
      <c r="B481" s="4"/>
      <c r="C481" s="4"/>
      <c r="D481" s="4"/>
      <c r="E481" s="4"/>
      <c r="F481" s="4"/>
      <c r="G481" s="4"/>
      <c r="H481" s="4"/>
      <c r="I481" s="4"/>
      <c r="J481" s="4"/>
      <c r="K481" s="4"/>
      <c r="L481" s="4"/>
      <c r="M481" s="4"/>
      <c r="N481" s="4"/>
      <c r="O481" s="4"/>
      <c r="P481" s="4"/>
      <c r="Q481" s="4"/>
      <c r="R481" s="4"/>
    </row>
    <row r="482" spans="1:18" ht="16.5" customHeight="1">
      <c r="A482" s="4"/>
      <c r="B482" s="4"/>
      <c r="C482" s="4"/>
      <c r="D482" s="4"/>
      <c r="E482" s="4"/>
      <c r="F482" s="4"/>
      <c r="G482" s="4"/>
      <c r="H482" s="4"/>
      <c r="I482" s="4"/>
      <c r="J482" s="4"/>
      <c r="K482" s="4"/>
      <c r="L482" s="4"/>
      <c r="M482" s="4"/>
      <c r="N482" s="4"/>
      <c r="O482" s="4"/>
      <c r="P482" s="4"/>
      <c r="Q482" s="4"/>
      <c r="R482" s="4"/>
    </row>
    <row r="483" spans="1:18" ht="16.5" customHeight="1">
      <c r="A483" s="4"/>
      <c r="B483" s="4"/>
      <c r="C483" s="4"/>
      <c r="D483" s="4"/>
      <c r="E483" s="4"/>
      <c r="F483" s="4"/>
      <c r="G483" s="4"/>
      <c r="H483" s="4"/>
      <c r="I483" s="4"/>
      <c r="J483" s="4"/>
      <c r="K483" s="4"/>
      <c r="L483" s="4"/>
      <c r="M483" s="4"/>
      <c r="N483" s="4"/>
      <c r="O483" s="4"/>
      <c r="P483" s="4"/>
      <c r="Q483" s="4"/>
      <c r="R483" s="4"/>
    </row>
    <row r="484" spans="1:18" ht="16.5" customHeight="1">
      <c r="A484" s="4"/>
      <c r="B484" s="4"/>
      <c r="C484" s="4"/>
      <c r="D484" s="4"/>
      <c r="E484" s="4"/>
      <c r="F484" s="4"/>
      <c r="G484" s="4"/>
      <c r="H484" s="4"/>
      <c r="I484" s="4"/>
      <c r="J484" s="4"/>
      <c r="K484" s="4"/>
      <c r="L484" s="4"/>
      <c r="M484" s="4"/>
      <c r="N484" s="4"/>
      <c r="O484" s="4"/>
      <c r="P484" s="4"/>
      <c r="Q484" s="4"/>
      <c r="R484" s="4"/>
    </row>
    <row r="485" spans="1:18" ht="16.5" customHeight="1">
      <c r="A485" s="4"/>
      <c r="B485" s="4"/>
      <c r="C485" s="4"/>
      <c r="D485" s="4"/>
      <c r="E485" s="4"/>
      <c r="F485" s="4"/>
      <c r="G485" s="4"/>
      <c r="H485" s="4"/>
      <c r="I485" s="4"/>
      <c r="J485" s="4"/>
      <c r="K485" s="4"/>
      <c r="L485" s="4"/>
      <c r="M485" s="4"/>
      <c r="N485" s="4"/>
      <c r="O485" s="4"/>
      <c r="P485" s="4"/>
      <c r="Q485" s="4"/>
      <c r="R485" s="4"/>
    </row>
    <row r="486" spans="1:18" ht="16.5" customHeight="1">
      <c r="A486" s="4"/>
      <c r="B486" s="4"/>
      <c r="C486" s="4"/>
      <c r="D486" s="4"/>
      <c r="E486" s="4"/>
      <c r="F486" s="4"/>
      <c r="G486" s="4"/>
      <c r="H486" s="4"/>
      <c r="I486" s="4"/>
      <c r="J486" s="4"/>
      <c r="K486" s="4"/>
      <c r="L486" s="4"/>
      <c r="M486" s="4"/>
      <c r="N486" s="4"/>
      <c r="O486" s="4"/>
      <c r="P486" s="4"/>
      <c r="Q486" s="4"/>
      <c r="R486" s="4"/>
    </row>
    <row r="487" spans="1:18" ht="16.5" customHeight="1">
      <c r="A487" s="4"/>
      <c r="B487" s="4"/>
      <c r="C487" s="4"/>
      <c r="D487" s="4"/>
      <c r="E487" s="4"/>
      <c r="F487" s="4"/>
      <c r="G487" s="4"/>
      <c r="H487" s="4"/>
      <c r="I487" s="4"/>
      <c r="J487" s="4"/>
      <c r="K487" s="4"/>
      <c r="L487" s="4"/>
      <c r="M487" s="4"/>
      <c r="N487" s="4"/>
      <c r="O487" s="4"/>
      <c r="P487" s="4"/>
      <c r="Q487" s="4"/>
      <c r="R487" s="4"/>
    </row>
    <row r="488" spans="1:18" ht="16.5" customHeight="1">
      <c r="A488" s="4"/>
      <c r="B488" s="4"/>
      <c r="C488" s="4"/>
      <c r="D488" s="4"/>
      <c r="E488" s="4"/>
      <c r="F488" s="4"/>
      <c r="G488" s="4"/>
      <c r="H488" s="4"/>
      <c r="I488" s="4"/>
      <c r="J488" s="4"/>
      <c r="K488" s="4"/>
      <c r="L488" s="4"/>
      <c r="M488" s="4"/>
      <c r="N488" s="4"/>
      <c r="O488" s="4"/>
      <c r="P488" s="4"/>
      <c r="Q488" s="4"/>
      <c r="R488" s="4"/>
    </row>
    <row r="489" spans="1:18" ht="16.5" customHeight="1">
      <c r="A489" s="4"/>
      <c r="B489" s="4"/>
      <c r="C489" s="4"/>
      <c r="D489" s="4"/>
      <c r="E489" s="4"/>
      <c r="F489" s="4"/>
      <c r="G489" s="4"/>
      <c r="H489" s="4"/>
      <c r="I489" s="4"/>
      <c r="J489" s="4"/>
      <c r="K489" s="4"/>
      <c r="L489" s="4"/>
      <c r="M489" s="4"/>
      <c r="N489" s="4"/>
      <c r="O489" s="4"/>
      <c r="P489" s="4"/>
      <c r="Q489" s="4"/>
      <c r="R489" s="4"/>
    </row>
    <row r="490" spans="1:18" ht="16.5" customHeight="1">
      <c r="A490" s="4"/>
      <c r="B490" s="4"/>
      <c r="C490" s="4"/>
      <c r="D490" s="4"/>
      <c r="E490" s="4"/>
      <c r="F490" s="4"/>
      <c r="G490" s="4"/>
      <c r="H490" s="4"/>
      <c r="I490" s="4"/>
      <c r="J490" s="4"/>
      <c r="K490" s="4"/>
      <c r="L490" s="4"/>
      <c r="M490" s="4"/>
      <c r="N490" s="4"/>
      <c r="O490" s="4"/>
      <c r="P490" s="4"/>
      <c r="Q490" s="4"/>
      <c r="R490" s="4"/>
    </row>
    <row r="491" spans="1:18" ht="16.5" customHeight="1">
      <c r="A491" s="4"/>
      <c r="B491" s="4"/>
      <c r="C491" s="4"/>
      <c r="D491" s="4"/>
      <c r="E491" s="4"/>
      <c r="F491" s="4"/>
      <c r="G491" s="4"/>
      <c r="H491" s="4"/>
      <c r="I491" s="4"/>
      <c r="J491" s="4"/>
      <c r="K491" s="4"/>
      <c r="L491" s="4"/>
      <c r="M491" s="4"/>
      <c r="N491" s="4"/>
      <c r="O491" s="4"/>
      <c r="P491" s="4"/>
      <c r="Q491" s="4"/>
      <c r="R491" s="4"/>
    </row>
    <row r="492" spans="1:18" ht="16.5" customHeight="1">
      <c r="A492" s="4"/>
      <c r="B492" s="4"/>
      <c r="C492" s="4"/>
      <c r="D492" s="4"/>
      <c r="E492" s="4"/>
      <c r="F492" s="4"/>
      <c r="G492" s="4"/>
      <c r="H492" s="4"/>
      <c r="I492" s="4"/>
      <c r="J492" s="4"/>
      <c r="K492" s="4"/>
      <c r="L492" s="4"/>
      <c r="M492" s="4"/>
      <c r="N492" s="4"/>
      <c r="O492" s="4"/>
      <c r="P492" s="4"/>
      <c r="Q492" s="4"/>
      <c r="R492" s="4"/>
    </row>
    <row r="493" spans="1:18" ht="16.5" customHeight="1">
      <c r="A493" s="4"/>
      <c r="B493" s="4"/>
      <c r="C493" s="4"/>
      <c r="D493" s="4"/>
      <c r="E493" s="4"/>
      <c r="F493" s="4"/>
      <c r="G493" s="4"/>
      <c r="H493" s="4"/>
      <c r="I493" s="4"/>
      <c r="J493" s="4"/>
      <c r="K493" s="4"/>
      <c r="L493" s="4"/>
      <c r="M493" s="4"/>
      <c r="N493" s="4"/>
      <c r="O493" s="4"/>
      <c r="P493" s="4"/>
      <c r="Q493" s="4"/>
      <c r="R493" s="4"/>
    </row>
    <row r="494" spans="1:18" ht="16.5" customHeight="1">
      <c r="A494" s="4"/>
      <c r="B494" s="4"/>
      <c r="C494" s="4"/>
      <c r="D494" s="4"/>
      <c r="E494" s="4"/>
      <c r="F494" s="4"/>
      <c r="G494" s="4"/>
      <c r="H494" s="4"/>
      <c r="I494" s="4"/>
      <c r="J494" s="4"/>
      <c r="K494" s="4"/>
      <c r="L494" s="4"/>
      <c r="M494" s="4"/>
      <c r="N494" s="4"/>
      <c r="O494" s="4"/>
      <c r="P494" s="4"/>
      <c r="Q494" s="4"/>
      <c r="R494" s="4"/>
    </row>
    <row r="495" spans="1:18" ht="16.5" customHeight="1">
      <c r="A495" s="4"/>
      <c r="B495" s="4"/>
      <c r="C495" s="4"/>
      <c r="D495" s="4"/>
      <c r="E495" s="4"/>
      <c r="F495" s="4"/>
      <c r="G495" s="4"/>
      <c r="H495" s="4"/>
      <c r="I495" s="4"/>
      <c r="J495" s="4"/>
      <c r="K495" s="4"/>
      <c r="L495" s="4"/>
      <c r="M495" s="4"/>
      <c r="N495" s="4"/>
      <c r="O495" s="4"/>
      <c r="P495" s="4"/>
      <c r="Q495" s="4"/>
      <c r="R495" s="4"/>
    </row>
    <row r="496" spans="1:18" ht="16.5" customHeight="1">
      <c r="A496" s="4"/>
      <c r="B496" s="4"/>
      <c r="C496" s="4"/>
      <c r="D496" s="4"/>
      <c r="E496" s="4"/>
      <c r="F496" s="4"/>
      <c r="G496" s="4"/>
      <c r="H496" s="4"/>
      <c r="I496" s="4"/>
      <c r="J496" s="4"/>
      <c r="K496" s="4"/>
      <c r="L496" s="4"/>
      <c r="M496" s="4"/>
      <c r="N496" s="4"/>
      <c r="O496" s="4"/>
      <c r="P496" s="4"/>
      <c r="Q496" s="4"/>
      <c r="R496" s="4"/>
    </row>
    <row r="497" spans="1:18" ht="16.5" customHeight="1">
      <c r="A497" s="4"/>
      <c r="B497" s="4"/>
      <c r="C497" s="4"/>
      <c r="D497" s="4"/>
      <c r="E497" s="4"/>
      <c r="F497" s="4"/>
      <c r="G497" s="4"/>
      <c r="H497" s="4"/>
      <c r="I497" s="4"/>
      <c r="J497" s="4"/>
      <c r="K497" s="4"/>
      <c r="L497" s="4"/>
      <c r="M497" s="4"/>
      <c r="N497" s="4"/>
      <c r="O497" s="4"/>
      <c r="P497" s="4"/>
      <c r="Q497" s="4"/>
      <c r="R497" s="4"/>
    </row>
    <row r="498" spans="1:18" ht="16.5" customHeight="1">
      <c r="A498" s="4"/>
      <c r="B498" s="4"/>
      <c r="C498" s="4"/>
      <c r="D498" s="4"/>
      <c r="E498" s="4"/>
      <c r="F498" s="4"/>
      <c r="G498" s="4"/>
      <c r="H498" s="4"/>
      <c r="I498" s="4"/>
      <c r="J498" s="4"/>
      <c r="K498" s="4"/>
      <c r="L498" s="4"/>
      <c r="M498" s="4"/>
      <c r="N498" s="4"/>
      <c r="O498" s="4"/>
      <c r="P498" s="4"/>
      <c r="Q498" s="4"/>
      <c r="R498" s="4"/>
    </row>
    <row r="499" spans="1:18" ht="16.5" customHeight="1">
      <c r="A499" s="4"/>
      <c r="B499" s="4"/>
      <c r="C499" s="4"/>
      <c r="D499" s="4"/>
      <c r="E499" s="4"/>
      <c r="F499" s="4"/>
      <c r="G499" s="4"/>
      <c r="H499" s="4"/>
      <c r="I499" s="4"/>
      <c r="J499" s="4"/>
      <c r="K499" s="4"/>
      <c r="L499" s="4"/>
      <c r="M499" s="4"/>
      <c r="N499" s="4"/>
      <c r="O499" s="4"/>
      <c r="P499" s="4"/>
      <c r="Q499" s="4"/>
      <c r="R499" s="4"/>
    </row>
    <row r="500" spans="1:18" ht="16.5" customHeight="1">
      <c r="A500" s="4"/>
      <c r="B500" s="4"/>
      <c r="C500" s="4"/>
      <c r="D500" s="4"/>
      <c r="E500" s="4"/>
      <c r="F500" s="4"/>
      <c r="G500" s="4"/>
      <c r="H500" s="4"/>
      <c r="I500" s="4"/>
      <c r="J500" s="4"/>
      <c r="K500" s="4"/>
      <c r="L500" s="4"/>
      <c r="M500" s="4"/>
      <c r="N500" s="4"/>
      <c r="O500" s="4"/>
      <c r="P500" s="4"/>
      <c r="Q500" s="4"/>
      <c r="R500" s="4"/>
    </row>
    <row r="501" spans="1:18" ht="16.5" customHeight="1">
      <c r="A501" s="4"/>
      <c r="B501" s="4"/>
      <c r="C501" s="4"/>
      <c r="D501" s="4"/>
      <c r="E501" s="4"/>
      <c r="F501" s="4"/>
      <c r="G501" s="4"/>
      <c r="H501" s="4"/>
      <c r="I501" s="4"/>
      <c r="J501" s="4"/>
      <c r="K501" s="4"/>
      <c r="L501" s="4"/>
      <c r="M501" s="4"/>
      <c r="N501" s="4"/>
      <c r="O501" s="4"/>
      <c r="P501" s="4"/>
      <c r="Q501" s="4"/>
      <c r="R501" s="4"/>
    </row>
    <row r="502" spans="1:18" ht="16.5" customHeight="1">
      <c r="A502" s="4"/>
      <c r="B502" s="4"/>
      <c r="C502" s="4"/>
      <c r="D502" s="4"/>
      <c r="E502" s="4"/>
      <c r="F502" s="4"/>
      <c r="G502" s="4"/>
      <c r="H502" s="4"/>
      <c r="I502" s="4"/>
      <c r="J502" s="4"/>
      <c r="K502" s="4"/>
      <c r="L502" s="4"/>
      <c r="M502" s="4"/>
      <c r="N502" s="4"/>
      <c r="O502" s="4"/>
      <c r="P502" s="4"/>
      <c r="Q502" s="4"/>
      <c r="R502" s="4"/>
    </row>
    <row r="503" spans="1:18" ht="16.5" customHeight="1">
      <c r="A503" s="4"/>
      <c r="B503" s="4"/>
      <c r="C503" s="4"/>
      <c r="D503" s="4"/>
      <c r="E503" s="4"/>
      <c r="F503" s="4"/>
      <c r="G503" s="4"/>
      <c r="H503" s="4"/>
      <c r="I503" s="4"/>
      <c r="J503" s="4"/>
      <c r="K503" s="4"/>
      <c r="L503" s="4"/>
      <c r="M503" s="4"/>
      <c r="N503" s="4"/>
      <c r="O503" s="4"/>
      <c r="P503" s="4"/>
      <c r="Q503" s="4"/>
      <c r="R503" s="4"/>
    </row>
    <row r="504" spans="1:18" ht="16.5" customHeight="1">
      <c r="A504" s="4"/>
      <c r="B504" s="4"/>
      <c r="C504" s="4"/>
      <c r="D504" s="4"/>
      <c r="E504" s="4"/>
      <c r="F504" s="4"/>
      <c r="G504" s="4"/>
      <c r="H504" s="4"/>
      <c r="I504" s="4"/>
      <c r="J504" s="4"/>
      <c r="K504" s="4"/>
      <c r="L504" s="4"/>
      <c r="M504" s="4"/>
      <c r="N504" s="4"/>
      <c r="O504" s="4"/>
      <c r="P504" s="4"/>
      <c r="Q504" s="4"/>
      <c r="R504" s="4"/>
    </row>
    <row r="505" spans="1:18" ht="16.5" customHeight="1">
      <c r="A505" s="4"/>
      <c r="B505" s="4"/>
      <c r="C505" s="4"/>
      <c r="D505" s="4"/>
      <c r="E505" s="4"/>
      <c r="F505" s="4"/>
      <c r="G505" s="4"/>
      <c r="H505" s="4"/>
      <c r="I505" s="4"/>
      <c r="J505" s="4"/>
      <c r="K505" s="4"/>
      <c r="L505" s="4"/>
      <c r="M505" s="4"/>
      <c r="N505" s="4"/>
      <c r="O505" s="4"/>
      <c r="P505" s="4"/>
      <c r="Q505" s="4"/>
      <c r="R505" s="4"/>
    </row>
    <row r="506" spans="1:18" ht="16.5" customHeight="1">
      <c r="A506" s="4"/>
      <c r="B506" s="4"/>
      <c r="C506" s="4"/>
      <c r="D506" s="4"/>
      <c r="E506" s="4"/>
      <c r="F506" s="4"/>
      <c r="G506" s="4"/>
      <c r="H506" s="4"/>
      <c r="I506" s="4"/>
      <c r="J506" s="4"/>
      <c r="K506" s="4"/>
      <c r="L506" s="4"/>
      <c r="M506" s="4"/>
      <c r="N506" s="4"/>
      <c r="O506" s="4"/>
      <c r="P506" s="4"/>
      <c r="Q506" s="4"/>
      <c r="R506" s="4"/>
    </row>
    <row r="507" spans="1:18" ht="16.5" customHeight="1">
      <c r="A507" s="4"/>
      <c r="B507" s="4"/>
      <c r="C507" s="4"/>
      <c r="D507" s="4"/>
      <c r="E507" s="4"/>
      <c r="F507" s="4"/>
      <c r="G507" s="4"/>
      <c r="H507" s="4"/>
      <c r="I507" s="4"/>
      <c r="J507" s="4"/>
      <c r="K507" s="4"/>
      <c r="L507" s="4"/>
      <c r="M507" s="4"/>
      <c r="N507" s="4"/>
      <c r="O507" s="4"/>
      <c r="P507" s="4"/>
      <c r="Q507" s="4"/>
      <c r="R507" s="4"/>
    </row>
    <row r="508" spans="1:18" ht="16.5" customHeight="1">
      <c r="A508" s="4"/>
      <c r="B508" s="4"/>
      <c r="C508" s="4"/>
      <c r="D508" s="4"/>
      <c r="E508" s="4"/>
      <c r="F508" s="4"/>
      <c r="G508" s="4"/>
      <c r="H508" s="4"/>
      <c r="I508" s="4"/>
      <c r="J508" s="4"/>
      <c r="K508" s="4"/>
      <c r="L508" s="4"/>
      <c r="M508" s="4"/>
      <c r="N508" s="4"/>
      <c r="O508" s="4"/>
      <c r="P508" s="4"/>
      <c r="Q508" s="4"/>
      <c r="R508" s="4"/>
    </row>
    <row r="509" spans="1:18" ht="16.5" customHeight="1">
      <c r="A509" s="4"/>
      <c r="B509" s="4"/>
      <c r="C509" s="4"/>
      <c r="D509" s="4"/>
      <c r="E509" s="4"/>
      <c r="F509" s="4"/>
      <c r="G509" s="4"/>
      <c r="H509" s="4"/>
      <c r="I509" s="4"/>
      <c r="J509" s="4"/>
      <c r="K509" s="4"/>
      <c r="L509" s="4"/>
      <c r="M509" s="4"/>
      <c r="N509" s="4"/>
      <c r="O509" s="4"/>
      <c r="P509" s="4"/>
      <c r="Q509" s="4"/>
      <c r="R509" s="4"/>
    </row>
    <row r="510" spans="1:18" ht="16.5" customHeight="1">
      <c r="A510" s="4"/>
      <c r="B510" s="4"/>
      <c r="C510" s="4"/>
      <c r="D510" s="4"/>
      <c r="E510" s="4"/>
      <c r="F510" s="4"/>
      <c r="G510" s="4"/>
      <c r="H510" s="4"/>
      <c r="I510" s="4"/>
      <c r="J510" s="4"/>
      <c r="K510" s="4"/>
      <c r="L510" s="4"/>
      <c r="M510" s="4"/>
      <c r="N510" s="4"/>
      <c r="O510" s="4"/>
      <c r="P510" s="4"/>
      <c r="Q510" s="4"/>
      <c r="R510" s="4"/>
    </row>
    <row r="511" spans="1:18" ht="16.5" customHeight="1">
      <c r="A511" s="4"/>
      <c r="B511" s="4"/>
      <c r="C511" s="4"/>
      <c r="D511" s="4"/>
      <c r="E511" s="4"/>
      <c r="F511" s="4"/>
      <c r="G511" s="4"/>
      <c r="H511" s="4"/>
      <c r="I511" s="4"/>
      <c r="J511" s="4"/>
      <c r="K511" s="4"/>
      <c r="L511" s="4"/>
      <c r="M511" s="4"/>
      <c r="N511" s="4"/>
      <c r="O511" s="4"/>
      <c r="P511" s="4"/>
      <c r="Q511" s="4"/>
      <c r="R511" s="4"/>
    </row>
    <row r="512" spans="1:18" ht="16.5" customHeight="1">
      <c r="A512" s="4"/>
      <c r="B512" s="4"/>
      <c r="C512" s="4"/>
      <c r="D512" s="4"/>
      <c r="E512" s="4"/>
      <c r="F512" s="4"/>
      <c r="G512" s="4"/>
      <c r="H512" s="4"/>
      <c r="I512" s="4"/>
      <c r="J512" s="4"/>
      <c r="K512" s="4"/>
      <c r="L512" s="4"/>
      <c r="M512" s="4"/>
      <c r="N512" s="4"/>
      <c r="O512" s="4"/>
      <c r="P512" s="4"/>
      <c r="Q512" s="4"/>
      <c r="R512" s="4"/>
    </row>
    <row r="513" spans="1:18" ht="16.5" customHeight="1">
      <c r="A513" s="4"/>
      <c r="B513" s="4"/>
      <c r="C513" s="4"/>
      <c r="D513" s="4"/>
      <c r="E513" s="4"/>
      <c r="F513" s="4"/>
      <c r="G513" s="4"/>
      <c r="H513" s="4"/>
      <c r="I513" s="4"/>
      <c r="J513" s="4"/>
      <c r="K513" s="4"/>
      <c r="L513" s="4"/>
      <c r="M513" s="4"/>
      <c r="N513" s="4"/>
      <c r="O513" s="4"/>
      <c r="P513" s="4"/>
      <c r="Q513" s="4"/>
      <c r="R513" s="4"/>
    </row>
    <row r="514" spans="1:18" ht="16.5" customHeight="1">
      <c r="A514" s="4"/>
      <c r="B514" s="4"/>
      <c r="C514" s="4"/>
      <c r="D514" s="4"/>
      <c r="E514" s="4"/>
      <c r="F514" s="4"/>
      <c r="G514" s="4"/>
      <c r="H514" s="4"/>
      <c r="I514" s="4"/>
      <c r="J514" s="4"/>
      <c r="K514" s="4"/>
      <c r="L514" s="4"/>
      <c r="M514" s="4"/>
      <c r="N514" s="4"/>
      <c r="O514" s="4"/>
      <c r="P514" s="4"/>
      <c r="Q514" s="4"/>
      <c r="R514" s="4"/>
    </row>
    <row r="515" spans="1:18" ht="16.5" customHeight="1">
      <c r="A515" s="4"/>
      <c r="B515" s="4"/>
      <c r="C515" s="4"/>
      <c r="D515" s="4"/>
      <c r="E515" s="4"/>
      <c r="F515" s="4"/>
      <c r="G515" s="4"/>
      <c r="H515" s="4"/>
      <c r="I515" s="4"/>
      <c r="J515" s="4"/>
      <c r="K515" s="4"/>
      <c r="L515" s="4"/>
      <c r="M515" s="4"/>
      <c r="N515" s="4"/>
      <c r="O515" s="4"/>
      <c r="P515" s="4"/>
      <c r="Q515" s="4"/>
      <c r="R515" s="4"/>
    </row>
    <row r="516" spans="1:18" ht="16.5" customHeight="1">
      <c r="A516" s="4"/>
      <c r="B516" s="4"/>
      <c r="C516" s="4"/>
      <c r="D516" s="4"/>
      <c r="E516" s="4"/>
      <c r="F516" s="4"/>
      <c r="G516" s="4"/>
      <c r="H516" s="4"/>
      <c r="I516" s="4"/>
      <c r="J516" s="4"/>
      <c r="K516" s="4"/>
      <c r="L516" s="4"/>
      <c r="M516" s="4"/>
      <c r="N516" s="4"/>
      <c r="O516" s="4"/>
      <c r="P516" s="4"/>
      <c r="Q516" s="4"/>
      <c r="R516" s="4"/>
    </row>
    <row r="517" spans="1:18" ht="16.5" customHeight="1">
      <c r="A517" s="4"/>
      <c r="B517" s="4"/>
      <c r="C517" s="4"/>
      <c r="D517" s="4"/>
      <c r="E517" s="4"/>
      <c r="F517" s="4"/>
      <c r="G517" s="4"/>
      <c r="H517" s="4"/>
      <c r="I517" s="4"/>
      <c r="J517" s="4"/>
      <c r="K517" s="4"/>
      <c r="L517" s="4"/>
      <c r="M517" s="4"/>
      <c r="N517" s="4"/>
      <c r="O517" s="4"/>
      <c r="P517" s="4"/>
      <c r="Q517" s="4"/>
      <c r="R517" s="4"/>
    </row>
    <row r="518" spans="1:18" ht="16.5" customHeight="1">
      <c r="A518" s="4"/>
      <c r="B518" s="4"/>
      <c r="C518" s="4"/>
      <c r="D518" s="4"/>
      <c r="E518" s="4"/>
      <c r="F518" s="4"/>
      <c r="G518" s="4"/>
      <c r="H518" s="4"/>
      <c r="I518" s="4"/>
      <c r="J518" s="4"/>
      <c r="K518" s="4"/>
      <c r="L518" s="4"/>
      <c r="M518" s="4"/>
      <c r="N518" s="4"/>
      <c r="O518" s="4"/>
      <c r="P518" s="4"/>
      <c r="Q518" s="4"/>
      <c r="R518" s="4"/>
    </row>
    <row r="519" spans="1:18" ht="16.5" customHeight="1">
      <c r="A519" s="4"/>
      <c r="B519" s="4"/>
      <c r="C519" s="4"/>
      <c r="D519" s="4"/>
      <c r="E519" s="4"/>
      <c r="F519" s="4"/>
      <c r="G519" s="4"/>
      <c r="H519" s="4"/>
      <c r="I519" s="4"/>
      <c r="J519" s="4"/>
      <c r="K519" s="4"/>
      <c r="L519" s="4"/>
      <c r="M519" s="4"/>
      <c r="N519" s="4"/>
      <c r="O519" s="4"/>
      <c r="P519" s="4"/>
      <c r="Q519" s="4"/>
      <c r="R519" s="4"/>
    </row>
    <row r="520" spans="1:18" ht="16.5" customHeight="1">
      <c r="A520" s="4"/>
      <c r="B520" s="4"/>
      <c r="C520" s="4"/>
      <c r="D520" s="4"/>
      <c r="E520" s="4"/>
      <c r="F520" s="4"/>
      <c r="G520" s="4"/>
      <c r="H520" s="4"/>
      <c r="I520" s="4"/>
      <c r="J520" s="4"/>
      <c r="K520" s="4"/>
      <c r="L520" s="4"/>
      <c r="M520" s="4"/>
      <c r="N520" s="4"/>
      <c r="O520" s="4"/>
      <c r="P520" s="4"/>
      <c r="Q520" s="4"/>
      <c r="R520" s="4"/>
    </row>
    <row r="521" spans="1:18" ht="16.5" customHeight="1">
      <c r="A521" s="4"/>
      <c r="B521" s="4"/>
      <c r="C521" s="4"/>
      <c r="D521" s="4"/>
      <c r="E521" s="4"/>
      <c r="F521" s="4"/>
      <c r="G521" s="4"/>
      <c r="H521" s="4"/>
      <c r="I521" s="4"/>
      <c r="J521" s="4"/>
      <c r="K521" s="4"/>
      <c r="L521" s="4"/>
      <c r="M521" s="4"/>
      <c r="N521" s="4"/>
      <c r="O521" s="4"/>
      <c r="P521" s="4"/>
      <c r="Q521" s="4"/>
      <c r="R521" s="4"/>
    </row>
    <row r="522" spans="1:18" ht="16.5" customHeight="1">
      <c r="A522" s="4"/>
      <c r="B522" s="4"/>
      <c r="C522" s="4"/>
      <c r="D522" s="4"/>
      <c r="E522" s="4"/>
      <c r="F522" s="4"/>
      <c r="G522" s="4"/>
      <c r="H522" s="4"/>
      <c r="I522" s="4"/>
      <c r="J522" s="4"/>
      <c r="K522" s="4"/>
      <c r="L522" s="4"/>
      <c r="M522" s="4"/>
      <c r="N522" s="4"/>
      <c r="O522" s="4"/>
      <c r="P522" s="4"/>
      <c r="Q522" s="4"/>
      <c r="R522" s="4"/>
    </row>
    <row r="523" spans="1:18" ht="16.5" customHeight="1">
      <c r="A523" s="4"/>
      <c r="B523" s="4"/>
      <c r="C523" s="4"/>
      <c r="D523" s="4"/>
      <c r="E523" s="4"/>
      <c r="F523" s="4"/>
      <c r="G523" s="4"/>
      <c r="H523" s="4"/>
      <c r="I523" s="4"/>
      <c r="J523" s="4"/>
      <c r="K523" s="4"/>
      <c r="L523" s="4"/>
      <c r="M523" s="4"/>
      <c r="N523" s="4"/>
      <c r="O523" s="4"/>
      <c r="P523" s="4"/>
      <c r="Q523" s="4"/>
      <c r="R523" s="4"/>
    </row>
    <row r="524" spans="1:18" ht="16.5" customHeight="1">
      <c r="A524" s="4"/>
      <c r="B524" s="4"/>
      <c r="C524" s="4"/>
      <c r="D524" s="4"/>
      <c r="E524" s="4"/>
      <c r="F524" s="4"/>
      <c r="G524" s="4"/>
      <c r="H524" s="4"/>
      <c r="I524" s="4"/>
      <c r="J524" s="4"/>
      <c r="K524" s="4"/>
      <c r="L524" s="4"/>
      <c r="M524" s="4"/>
      <c r="N524" s="4"/>
      <c r="O524" s="4"/>
      <c r="P524" s="4"/>
      <c r="Q524" s="4"/>
      <c r="R524" s="4"/>
    </row>
    <row r="525" spans="1:18" ht="16.5" customHeight="1">
      <c r="A525" s="4"/>
      <c r="B525" s="4"/>
      <c r="C525" s="4"/>
      <c r="D525" s="4"/>
      <c r="E525" s="4"/>
      <c r="F525" s="4"/>
      <c r="G525" s="4"/>
      <c r="H525" s="4"/>
      <c r="I525" s="4"/>
      <c r="J525" s="4"/>
      <c r="K525" s="4"/>
      <c r="L525" s="4"/>
      <c r="M525" s="4"/>
      <c r="N525" s="4"/>
      <c r="O525" s="4"/>
      <c r="P525" s="4"/>
      <c r="Q525" s="4"/>
      <c r="R525" s="4"/>
    </row>
    <row r="526" spans="1:18" ht="16.5" customHeight="1">
      <c r="A526" s="4"/>
      <c r="B526" s="4"/>
      <c r="C526" s="4"/>
      <c r="D526" s="4"/>
      <c r="E526" s="4"/>
      <c r="F526" s="4"/>
      <c r="G526" s="4"/>
      <c r="H526" s="4"/>
      <c r="I526" s="4"/>
      <c r="J526" s="4"/>
      <c r="K526" s="4"/>
      <c r="L526" s="4"/>
      <c r="M526" s="4"/>
      <c r="N526" s="4"/>
      <c r="O526" s="4"/>
      <c r="P526" s="4"/>
      <c r="Q526" s="4"/>
      <c r="R526" s="4"/>
    </row>
    <row r="527" spans="1:18" ht="16.5" customHeight="1">
      <c r="A527" s="4"/>
      <c r="B527" s="4"/>
      <c r="C527" s="4"/>
      <c r="D527" s="4"/>
      <c r="E527" s="4"/>
      <c r="F527" s="4"/>
      <c r="G527" s="4"/>
      <c r="H527" s="4"/>
      <c r="I527" s="4"/>
      <c r="J527" s="4"/>
      <c r="K527" s="4"/>
      <c r="L527" s="4"/>
      <c r="M527" s="4"/>
      <c r="N527" s="4"/>
      <c r="O527" s="4"/>
      <c r="P527" s="4"/>
      <c r="Q527" s="4"/>
      <c r="R527" s="4"/>
    </row>
    <row r="528" spans="1:18" ht="16.5" customHeight="1">
      <c r="A528" s="4"/>
      <c r="B528" s="4"/>
      <c r="C528" s="4"/>
      <c r="D528" s="4"/>
      <c r="E528" s="4"/>
      <c r="F528" s="4"/>
      <c r="G528" s="4"/>
      <c r="H528" s="4"/>
      <c r="I528" s="4"/>
      <c r="J528" s="4"/>
      <c r="K528" s="4"/>
      <c r="L528" s="4"/>
      <c r="M528" s="4"/>
      <c r="N528" s="4"/>
      <c r="O528" s="4"/>
      <c r="P528" s="4"/>
      <c r="Q528" s="4"/>
      <c r="R528" s="4"/>
    </row>
    <row r="529" spans="1:18" ht="16.5" customHeight="1">
      <c r="A529" s="4"/>
      <c r="B529" s="4"/>
      <c r="C529" s="4"/>
      <c r="D529" s="4"/>
      <c r="E529" s="4"/>
      <c r="F529" s="4"/>
      <c r="G529" s="4"/>
      <c r="H529" s="4"/>
      <c r="I529" s="4"/>
      <c r="J529" s="4"/>
      <c r="K529" s="4"/>
      <c r="L529" s="4"/>
      <c r="M529" s="4"/>
      <c r="N529" s="4"/>
      <c r="O529" s="4"/>
      <c r="P529" s="4"/>
      <c r="Q529" s="4"/>
      <c r="R529" s="4"/>
    </row>
    <row r="530" spans="1:18" ht="16.5" customHeight="1">
      <c r="A530" s="4"/>
      <c r="B530" s="4"/>
      <c r="C530" s="4"/>
      <c r="D530" s="4"/>
      <c r="E530" s="4"/>
      <c r="F530" s="4"/>
      <c r="G530" s="4"/>
      <c r="H530" s="4"/>
      <c r="I530" s="4"/>
      <c r="J530" s="4"/>
      <c r="K530" s="4"/>
      <c r="L530" s="4"/>
      <c r="M530" s="4"/>
      <c r="N530" s="4"/>
      <c r="O530" s="4"/>
      <c r="P530" s="4"/>
      <c r="Q530" s="4"/>
      <c r="R530" s="4"/>
    </row>
    <row r="531" spans="1:18" ht="16.5" customHeight="1">
      <c r="A531" s="4"/>
      <c r="B531" s="4"/>
      <c r="C531" s="4"/>
      <c r="D531" s="4"/>
      <c r="E531" s="4"/>
      <c r="F531" s="4"/>
      <c r="G531" s="4"/>
      <c r="H531" s="4"/>
      <c r="I531" s="4"/>
      <c r="J531" s="4"/>
      <c r="K531" s="4"/>
      <c r="L531" s="4"/>
      <c r="M531" s="4"/>
      <c r="N531" s="4"/>
      <c r="O531" s="4"/>
      <c r="P531" s="4"/>
      <c r="Q531" s="4"/>
      <c r="R531" s="4"/>
    </row>
    <row r="532" spans="1:18" ht="16.5" customHeight="1">
      <c r="A532" s="4"/>
      <c r="B532" s="4"/>
      <c r="C532" s="4"/>
      <c r="D532" s="4"/>
      <c r="E532" s="4"/>
      <c r="F532" s="4"/>
      <c r="G532" s="4"/>
      <c r="H532" s="4"/>
      <c r="I532" s="4"/>
      <c r="J532" s="4"/>
      <c r="K532" s="4"/>
      <c r="L532" s="4"/>
      <c r="M532" s="4"/>
      <c r="N532" s="4"/>
      <c r="O532" s="4"/>
      <c r="P532" s="4"/>
      <c r="Q532" s="4"/>
      <c r="R532" s="4"/>
    </row>
    <row r="533" spans="1:18" ht="16.5" customHeight="1">
      <c r="A533" s="4"/>
      <c r="B533" s="4"/>
      <c r="C533" s="4"/>
      <c r="D533" s="4"/>
      <c r="E533" s="4"/>
      <c r="F533" s="4"/>
      <c r="G533" s="4"/>
      <c r="H533" s="4"/>
      <c r="I533" s="4"/>
      <c r="J533" s="4"/>
      <c r="K533" s="4"/>
      <c r="L533" s="4"/>
      <c r="M533" s="4"/>
      <c r="N533" s="4"/>
      <c r="O533" s="4"/>
      <c r="P533" s="4"/>
      <c r="Q533" s="4"/>
      <c r="R533" s="4"/>
    </row>
    <row r="534" spans="1:18" ht="16.5" customHeight="1">
      <c r="A534" s="4"/>
      <c r="B534" s="4"/>
      <c r="C534" s="4"/>
      <c r="D534" s="4"/>
      <c r="E534" s="4"/>
      <c r="F534" s="4"/>
      <c r="G534" s="4"/>
      <c r="H534" s="4"/>
      <c r="I534" s="4"/>
      <c r="J534" s="4"/>
      <c r="K534" s="4"/>
      <c r="L534" s="4"/>
      <c r="M534" s="4"/>
      <c r="N534" s="4"/>
      <c r="O534" s="4"/>
      <c r="P534" s="4"/>
      <c r="Q534" s="4"/>
      <c r="R534" s="4"/>
    </row>
    <row r="535" spans="1:18" ht="16.5" customHeight="1">
      <c r="A535" s="4"/>
      <c r="B535" s="4"/>
      <c r="C535" s="4"/>
      <c r="D535" s="4"/>
      <c r="E535" s="4"/>
      <c r="F535" s="4"/>
      <c r="G535" s="4"/>
      <c r="H535" s="4"/>
      <c r="I535" s="4"/>
      <c r="J535" s="4"/>
      <c r="K535" s="4"/>
      <c r="L535" s="4"/>
      <c r="M535" s="4"/>
      <c r="N535" s="4"/>
      <c r="O535" s="4"/>
      <c r="P535" s="4"/>
      <c r="Q535" s="4"/>
      <c r="R535" s="4"/>
    </row>
    <row r="536" spans="1:18" ht="16.5" customHeight="1">
      <c r="A536" s="4"/>
      <c r="B536" s="4"/>
      <c r="C536" s="4"/>
      <c r="D536" s="4"/>
      <c r="E536" s="4"/>
      <c r="F536" s="4"/>
      <c r="G536" s="4"/>
      <c r="H536" s="4"/>
      <c r="I536" s="4"/>
      <c r="J536" s="4"/>
      <c r="K536" s="4"/>
      <c r="L536" s="4"/>
      <c r="M536" s="4"/>
      <c r="N536" s="4"/>
      <c r="O536" s="4"/>
      <c r="P536" s="4"/>
      <c r="Q536" s="4"/>
      <c r="R536" s="4"/>
    </row>
    <row r="537" spans="1:18" ht="16.5" customHeight="1">
      <c r="A537" s="4"/>
      <c r="B537" s="4"/>
      <c r="C537" s="4"/>
      <c r="D537" s="4"/>
      <c r="E537" s="4"/>
      <c r="F537" s="4"/>
      <c r="G537" s="4"/>
      <c r="H537" s="4"/>
      <c r="I537" s="4"/>
      <c r="J537" s="4"/>
      <c r="K537" s="4"/>
      <c r="L537" s="4"/>
      <c r="M537" s="4"/>
      <c r="N537" s="4"/>
      <c r="O537" s="4"/>
      <c r="P537" s="4"/>
      <c r="Q537" s="4"/>
      <c r="R537" s="4"/>
    </row>
    <row r="538" spans="1:18" ht="16.5" customHeight="1">
      <c r="A538" s="4"/>
      <c r="B538" s="4"/>
      <c r="C538" s="4"/>
      <c r="D538" s="4"/>
      <c r="E538" s="4"/>
      <c r="F538" s="4"/>
      <c r="G538" s="4"/>
      <c r="H538" s="4"/>
      <c r="I538" s="4"/>
      <c r="J538" s="4"/>
      <c r="K538" s="4"/>
      <c r="L538" s="4"/>
      <c r="M538" s="4"/>
      <c r="N538" s="4"/>
      <c r="O538" s="4"/>
      <c r="P538" s="4"/>
      <c r="Q538" s="4"/>
      <c r="R538" s="4"/>
    </row>
    <row r="539" spans="1:18" ht="16.5" customHeight="1">
      <c r="A539" s="4"/>
      <c r="B539" s="4"/>
      <c r="C539" s="4"/>
      <c r="D539" s="4"/>
      <c r="E539" s="4"/>
      <c r="F539" s="4"/>
      <c r="G539" s="4"/>
      <c r="H539" s="4"/>
      <c r="I539" s="4"/>
      <c r="J539" s="4"/>
      <c r="K539" s="4"/>
      <c r="L539" s="4"/>
      <c r="M539" s="4"/>
      <c r="N539" s="4"/>
      <c r="O539" s="4"/>
      <c r="P539" s="4"/>
      <c r="Q539" s="4"/>
      <c r="R539" s="4"/>
    </row>
    <row r="540" spans="1:18" ht="16.5" customHeight="1">
      <c r="A540" s="4"/>
      <c r="B540" s="4"/>
      <c r="C540" s="4"/>
      <c r="D540" s="4"/>
      <c r="E540" s="4"/>
      <c r="F540" s="4"/>
      <c r="G540" s="4"/>
      <c r="H540" s="4"/>
      <c r="I540" s="4"/>
      <c r="J540" s="4"/>
      <c r="K540" s="4"/>
      <c r="L540" s="4"/>
      <c r="M540" s="4"/>
      <c r="N540" s="4"/>
      <c r="O540" s="4"/>
      <c r="P540" s="4"/>
      <c r="Q540" s="4"/>
      <c r="R540" s="4"/>
    </row>
    <row r="541" spans="1:18" ht="16.5" customHeight="1">
      <c r="A541" s="4"/>
      <c r="B541" s="4"/>
      <c r="C541" s="4"/>
      <c r="D541" s="4"/>
      <c r="E541" s="4"/>
      <c r="F541" s="4"/>
      <c r="G541" s="4"/>
      <c r="H541" s="4"/>
      <c r="I541" s="4"/>
      <c r="J541" s="4"/>
      <c r="K541" s="4"/>
      <c r="L541" s="4"/>
      <c r="M541" s="4"/>
      <c r="N541" s="4"/>
      <c r="O541" s="4"/>
      <c r="P541" s="4"/>
      <c r="Q541" s="4"/>
      <c r="R541" s="4"/>
    </row>
    <row r="542" spans="1:18" ht="16.5" customHeight="1">
      <c r="A542" s="4"/>
      <c r="B542" s="4"/>
      <c r="C542" s="4"/>
      <c r="D542" s="4"/>
      <c r="E542" s="4"/>
      <c r="F542" s="4"/>
      <c r="G542" s="4"/>
      <c r="H542" s="4"/>
      <c r="I542" s="4"/>
      <c r="J542" s="4"/>
      <c r="K542" s="4"/>
      <c r="L542" s="4"/>
      <c r="M542" s="4"/>
      <c r="N542" s="4"/>
      <c r="O542" s="4"/>
      <c r="P542" s="4"/>
      <c r="Q542" s="4"/>
      <c r="R542" s="4"/>
    </row>
    <row r="543" spans="1:18" ht="16.5" customHeight="1">
      <c r="A543" s="4"/>
      <c r="B543" s="4"/>
      <c r="C543" s="4"/>
      <c r="D543" s="4"/>
      <c r="E543" s="4"/>
      <c r="F543" s="4"/>
      <c r="G543" s="4"/>
      <c r="H543" s="4"/>
      <c r="I543" s="4"/>
      <c r="J543" s="4"/>
      <c r="K543" s="4"/>
      <c r="L543" s="4"/>
      <c r="M543" s="4"/>
      <c r="N543" s="4"/>
      <c r="O543" s="4"/>
      <c r="P543" s="4"/>
      <c r="Q543" s="4"/>
      <c r="R543" s="4"/>
    </row>
    <row r="544" spans="1:18" ht="16.5" customHeight="1">
      <c r="A544" s="4"/>
      <c r="B544" s="4"/>
      <c r="C544" s="4"/>
      <c r="D544" s="4"/>
      <c r="E544" s="4"/>
      <c r="F544" s="4"/>
      <c r="G544" s="4"/>
      <c r="H544" s="4"/>
      <c r="I544" s="4"/>
      <c r="J544" s="4"/>
      <c r="K544" s="4"/>
      <c r="L544" s="4"/>
      <c r="M544" s="4"/>
      <c r="N544" s="4"/>
      <c r="O544" s="4"/>
      <c r="P544" s="4"/>
      <c r="Q544" s="4"/>
      <c r="R544" s="4"/>
    </row>
    <row r="545" spans="1:18" ht="16.5" customHeight="1">
      <c r="A545" s="4"/>
      <c r="B545" s="4"/>
      <c r="C545" s="4"/>
      <c r="D545" s="4"/>
      <c r="E545" s="4"/>
      <c r="F545" s="4"/>
      <c r="G545" s="4"/>
      <c r="H545" s="4"/>
      <c r="I545" s="4"/>
      <c r="J545" s="4"/>
      <c r="K545" s="4"/>
      <c r="L545" s="4"/>
      <c r="M545" s="4"/>
      <c r="N545" s="4"/>
      <c r="O545" s="4"/>
      <c r="P545" s="4"/>
      <c r="Q545" s="4"/>
      <c r="R545" s="4"/>
    </row>
    <row r="546" spans="1:18" ht="16.5" customHeight="1">
      <c r="A546" s="4"/>
      <c r="B546" s="4"/>
      <c r="C546" s="4"/>
      <c r="D546" s="4"/>
      <c r="E546" s="4"/>
      <c r="F546" s="4"/>
      <c r="G546" s="4"/>
      <c r="H546" s="4"/>
      <c r="I546" s="4"/>
      <c r="J546" s="4"/>
      <c r="K546" s="4"/>
      <c r="L546" s="4"/>
      <c r="M546" s="4"/>
      <c r="N546" s="4"/>
      <c r="O546" s="4"/>
      <c r="P546" s="4"/>
      <c r="Q546" s="4"/>
      <c r="R546" s="4"/>
    </row>
    <row r="547" spans="1:18" ht="16.5" customHeight="1">
      <c r="A547" s="4"/>
      <c r="B547" s="4"/>
      <c r="C547" s="4"/>
      <c r="D547" s="4"/>
      <c r="E547" s="4"/>
      <c r="F547" s="4"/>
      <c r="G547" s="4"/>
      <c r="H547" s="4"/>
      <c r="I547" s="4"/>
      <c r="J547" s="4"/>
      <c r="K547" s="4"/>
      <c r="L547" s="4"/>
      <c r="M547" s="4"/>
      <c r="N547" s="4"/>
      <c r="O547" s="4"/>
      <c r="P547" s="4"/>
      <c r="Q547" s="4"/>
      <c r="R547" s="4"/>
    </row>
    <row r="548" spans="1:18" ht="16.5" customHeight="1">
      <c r="A548" s="4"/>
      <c r="B548" s="4"/>
      <c r="C548" s="4"/>
      <c r="D548" s="4"/>
      <c r="E548" s="4"/>
      <c r="F548" s="4"/>
      <c r="G548" s="4"/>
      <c r="H548" s="4"/>
      <c r="I548" s="4"/>
      <c r="J548" s="4"/>
      <c r="K548" s="4"/>
      <c r="L548" s="4"/>
      <c r="M548" s="4"/>
      <c r="N548" s="4"/>
      <c r="O548" s="4"/>
      <c r="P548" s="4"/>
      <c r="Q548" s="4"/>
      <c r="R548" s="4"/>
    </row>
    <row r="549" spans="1:18" ht="16.5" customHeight="1">
      <c r="A549" s="4"/>
      <c r="B549" s="4"/>
      <c r="C549" s="4"/>
      <c r="D549" s="4"/>
      <c r="E549" s="4"/>
      <c r="F549" s="4"/>
      <c r="G549" s="4"/>
      <c r="H549" s="4"/>
      <c r="I549" s="4"/>
      <c r="J549" s="4"/>
      <c r="K549" s="4"/>
      <c r="L549" s="4"/>
      <c r="M549" s="4"/>
      <c r="N549" s="4"/>
      <c r="O549" s="4"/>
      <c r="P549" s="4"/>
      <c r="Q549" s="4"/>
      <c r="R549" s="4"/>
    </row>
    <row r="550" spans="1:18" ht="16.5" customHeight="1">
      <c r="A550" s="4"/>
      <c r="B550" s="4"/>
      <c r="C550" s="4"/>
      <c r="D550" s="4"/>
      <c r="E550" s="4"/>
      <c r="F550" s="4"/>
      <c r="G550" s="4"/>
      <c r="H550" s="4"/>
      <c r="I550" s="4"/>
      <c r="J550" s="4"/>
      <c r="K550" s="4"/>
      <c r="L550" s="4"/>
      <c r="M550" s="4"/>
      <c r="N550" s="4"/>
      <c r="O550" s="4"/>
      <c r="P550" s="4"/>
      <c r="Q550" s="4"/>
      <c r="R550" s="4"/>
    </row>
    <row r="551" spans="1:18" ht="16.5" customHeight="1">
      <c r="A551" s="4"/>
      <c r="B551" s="4"/>
      <c r="C551" s="4"/>
      <c r="D551" s="4"/>
      <c r="E551" s="4"/>
      <c r="F551" s="4"/>
      <c r="G551" s="4"/>
      <c r="H551" s="4"/>
      <c r="I551" s="4"/>
      <c r="J551" s="4"/>
      <c r="K551" s="4"/>
      <c r="L551" s="4"/>
      <c r="M551" s="4"/>
      <c r="N551" s="4"/>
      <c r="O551" s="4"/>
      <c r="P551" s="4"/>
      <c r="Q551" s="4"/>
      <c r="R551" s="4"/>
    </row>
    <row r="552" spans="1:18" ht="16.5" customHeight="1">
      <c r="A552" s="4"/>
      <c r="B552" s="4"/>
      <c r="C552" s="4"/>
      <c r="D552" s="4"/>
      <c r="E552" s="4"/>
      <c r="F552" s="4"/>
      <c r="G552" s="4"/>
      <c r="H552" s="4"/>
      <c r="I552" s="4"/>
      <c r="J552" s="4"/>
      <c r="K552" s="4"/>
      <c r="L552" s="4"/>
      <c r="M552" s="4"/>
      <c r="N552" s="4"/>
      <c r="O552" s="4"/>
      <c r="P552" s="4"/>
      <c r="Q552" s="4"/>
      <c r="R552" s="4"/>
    </row>
    <row r="553" spans="1:18" ht="16.5" customHeight="1">
      <c r="A553" s="4"/>
      <c r="B553" s="4"/>
      <c r="C553" s="4"/>
      <c r="D553" s="4"/>
      <c r="E553" s="4"/>
      <c r="F553" s="4"/>
      <c r="G553" s="4"/>
      <c r="H553" s="4"/>
      <c r="I553" s="4"/>
      <c r="J553" s="4"/>
      <c r="K553" s="4"/>
      <c r="L553" s="4"/>
      <c r="M553" s="4"/>
      <c r="N553" s="4"/>
      <c r="O553" s="4"/>
      <c r="P553" s="4"/>
      <c r="Q553" s="4"/>
      <c r="R553" s="4"/>
    </row>
    <row r="554" spans="1:18" ht="16.5" customHeight="1">
      <c r="A554" s="4"/>
      <c r="B554" s="4"/>
      <c r="C554" s="4"/>
      <c r="D554" s="4"/>
      <c r="E554" s="4"/>
      <c r="F554" s="4"/>
      <c r="G554" s="4"/>
      <c r="H554" s="4"/>
      <c r="I554" s="4"/>
      <c r="J554" s="4"/>
      <c r="K554" s="4"/>
      <c r="L554" s="4"/>
      <c r="M554" s="4"/>
      <c r="N554" s="4"/>
      <c r="O554" s="4"/>
      <c r="P554" s="4"/>
      <c r="Q554" s="4"/>
      <c r="R554" s="4"/>
    </row>
    <row r="555" spans="1:18" ht="16.5" customHeight="1">
      <c r="A555" s="4"/>
      <c r="B555" s="4"/>
      <c r="C555" s="4"/>
      <c r="D555" s="4"/>
      <c r="E555" s="4"/>
      <c r="F555" s="4"/>
      <c r="G555" s="4"/>
      <c r="H555" s="4"/>
      <c r="I555" s="4"/>
      <c r="J555" s="4"/>
      <c r="K555" s="4"/>
      <c r="L555" s="4"/>
      <c r="M555" s="4"/>
      <c r="N555" s="4"/>
      <c r="O555" s="4"/>
      <c r="P555" s="4"/>
      <c r="Q555" s="4"/>
      <c r="R555" s="4"/>
    </row>
    <row r="556" spans="1:18" ht="16.5" customHeight="1">
      <c r="A556" s="4"/>
      <c r="B556" s="4"/>
      <c r="C556" s="4"/>
      <c r="D556" s="4"/>
      <c r="E556" s="4"/>
      <c r="F556" s="4"/>
      <c r="G556" s="4"/>
      <c r="H556" s="4"/>
      <c r="I556" s="4"/>
      <c r="J556" s="4"/>
      <c r="K556" s="4"/>
      <c r="L556" s="4"/>
      <c r="M556" s="4"/>
      <c r="N556" s="4"/>
      <c r="O556" s="4"/>
      <c r="P556" s="4"/>
      <c r="Q556" s="4"/>
      <c r="R556" s="4"/>
    </row>
    <row r="557" spans="1:18" ht="16.5" customHeight="1">
      <c r="A557" s="4"/>
      <c r="B557" s="4"/>
      <c r="C557" s="4"/>
      <c r="D557" s="4"/>
      <c r="E557" s="4"/>
      <c r="F557" s="4"/>
      <c r="G557" s="4"/>
      <c r="H557" s="4"/>
      <c r="I557" s="4"/>
      <c r="J557" s="4"/>
      <c r="K557" s="4"/>
      <c r="L557" s="4"/>
      <c r="M557" s="4"/>
      <c r="N557" s="4"/>
      <c r="O557" s="4"/>
      <c r="P557" s="4"/>
      <c r="Q557" s="4"/>
      <c r="R557" s="4"/>
    </row>
    <row r="558" spans="1:18" ht="16.5" customHeight="1">
      <c r="A558" s="4"/>
      <c r="B558" s="4"/>
      <c r="C558" s="4"/>
      <c r="D558" s="4"/>
      <c r="E558" s="4"/>
      <c r="F558" s="4"/>
      <c r="G558" s="4"/>
      <c r="H558" s="4"/>
      <c r="I558" s="4"/>
      <c r="J558" s="4"/>
      <c r="K558" s="4"/>
      <c r="L558" s="4"/>
      <c r="M558" s="4"/>
      <c r="N558" s="4"/>
      <c r="O558" s="4"/>
      <c r="P558" s="4"/>
      <c r="Q558" s="4"/>
      <c r="R558" s="4"/>
    </row>
    <row r="559" spans="1:18" ht="16.5" customHeight="1">
      <c r="A559" s="4"/>
      <c r="B559" s="4"/>
      <c r="C559" s="4"/>
      <c r="D559" s="4"/>
      <c r="E559" s="4"/>
      <c r="F559" s="4"/>
      <c r="G559" s="4"/>
      <c r="H559" s="4"/>
      <c r="I559" s="4"/>
      <c r="J559" s="4"/>
      <c r="K559" s="4"/>
      <c r="L559" s="4"/>
      <c r="M559" s="4"/>
      <c r="N559" s="4"/>
      <c r="O559" s="4"/>
      <c r="P559" s="4"/>
      <c r="Q559" s="4"/>
      <c r="R559" s="4"/>
    </row>
    <row r="560" spans="1:18" ht="16.5" customHeight="1">
      <c r="A560" s="4"/>
      <c r="B560" s="4"/>
      <c r="C560" s="4"/>
      <c r="D560" s="4"/>
      <c r="E560" s="4"/>
      <c r="F560" s="4"/>
      <c r="G560" s="4"/>
      <c r="H560" s="4"/>
      <c r="I560" s="4"/>
      <c r="J560" s="4"/>
      <c r="K560" s="4"/>
      <c r="L560" s="4"/>
      <c r="M560" s="4"/>
      <c r="N560" s="4"/>
      <c r="O560" s="4"/>
      <c r="P560" s="4"/>
      <c r="Q560" s="4"/>
      <c r="R560" s="4"/>
    </row>
    <row r="561" spans="1:18" ht="16.5" customHeight="1">
      <c r="A561" s="4"/>
      <c r="B561" s="4"/>
      <c r="C561" s="4"/>
      <c r="D561" s="4"/>
      <c r="E561" s="4"/>
      <c r="F561" s="4"/>
      <c r="G561" s="4"/>
      <c r="H561" s="4"/>
      <c r="I561" s="4"/>
      <c r="J561" s="4"/>
      <c r="K561" s="4"/>
      <c r="L561" s="4"/>
      <c r="M561" s="4"/>
      <c r="N561" s="4"/>
      <c r="O561" s="4"/>
      <c r="P561" s="4"/>
      <c r="Q561" s="4"/>
      <c r="R561" s="4"/>
    </row>
    <row r="562" spans="1:18" ht="16.5" customHeight="1">
      <c r="A562" s="4"/>
      <c r="B562" s="4"/>
      <c r="C562" s="4"/>
      <c r="D562" s="4"/>
      <c r="E562" s="4"/>
      <c r="F562" s="4"/>
      <c r="G562" s="4"/>
      <c r="H562" s="4"/>
      <c r="I562" s="4"/>
      <c r="J562" s="4"/>
      <c r="K562" s="4"/>
      <c r="L562" s="4"/>
      <c r="M562" s="4"/>
      <c r="N562" s="4"/>
      <c r="O562" s="4"/>
      <c r="P562" s="4"/>
      <c r="Q562" s="4"/>
      <c r="R562" s="4"/>
    </row>
    <row r="563" spans="1:18" ht="16.5" customHeight="1">
      <c r="A563" s="4"/>
      <c r="B563" s="4"/>
      <c r="C563" s="4"/>
      <c r="D563" s="4"/>
      <c r="E563" s="4"/>
      <c r="F563" s="4"/>
      <c r="G563" s="4"/>
      <c r="H563" s="4"/>
      <c r="I563" s="4"/>
      <c r="J563" s="4"/>
      <c r="K563" s="4"/>
      <c r="L563" s="4"/>
      <c r="M563" s="4"/>
      <c r="N563" s="4"/>
      <c r="O563" s="4"/>
      <c r="P563" s="4"/>
      <c r="Q563" s="4"/>
      <c r="R563" s="4"/>
    </row>
    <row r="564" spans="1:18" ht="16.5" customHeight="1">
      <c r="A564" s="4"/>
      <c r="B564" s="4"/>
      <c r="C564" s="4"/>
      <c r="D564" s="4"/>
      <c r="E564" s="4"/>
      <c r="F564" s="4"/>
      <c r="G564" s="4"/>
      <c r="H564" s="4"/>
      <c r="I564" s="4"/>
      <c r="J564" s="4"/>
      <c r="K564" s="4"/>
      <c r="L564" s="4"/>
      <c r="M564" s="4"/>
      <c r="N564" s="4"/>
      <c r="O564" s="4"/>
      <c r="P564" s="4"/>
      <c r="Q564" s="4"/>
      <c r="R564" s="4"/>
    </row>
    <row r="565" spans="1:18" ht="16.5" customHeight="1">
      <c r="A565" s="4"/>
      <c r="B565" s="4"/>
      <c r="C565" s="4"/>
      <c r="D565" s="4"/>
      <c r="E565" s="4"/>
      <c r="F565" s="4"/>
      <c r="G565" s="4"/>
      <c r="H565" s="4"/>
      <c r="I565" s="4"/>
      <c r="J565" s="4"/>
      <c r="K565" s="4"/>
      <c r="L565" s="4"/>
      <c r="M565" s="4"/>
      <c r="N565" s="4"/>
      <c r="O565" s="4"/>
      <c r="P565" s="4"/>
      <c r="Q565" s="4"/>
      <c r="R565" s="4"/>
    </row>
    <row r="566" spans="1:18" ht="16.5" customHeight="1">
      <c r="A566" s="4"/>
      <c r="B566" s="4"/>
      <c r="C566" s="4"/>
      <c r="D566" s="4"/>
      <c r="E566" s="4"/>
      <c r="F566" s="4"/>
      <c r="G566" s="4"/>
      <c r="H566" s="4"/>
      <c r="I566" s="4"/>
      <c r="J566" s="4"/>
      <c r="K566" s="4"/>
      <c r="L566" s="4"/>
      <c r="M566" s="4"/>
      <c r="N566" s="4"/>
      <c r="O566" s="4"/>
      <c r="P566" s="4"/>
      <c r="Q566" s="4"/>
      <c r="R566" s="4"/>
    </row>
    <row r="567" spans="1:18" ht="16.5" customHeight="1">
      <c r="A567" s="4"/>
      <c r="B567" s="4"/>
      <c r="C567" s="4"/>
      <c r="D567" s="4"/>
      <c r="E567" s="4"/>
      <c r="F567" s="4"/>
      <c r="G567" s="4"/>
      <c r="H567" s="4"/>
      <c r="I567" s="4"/>
      <c r="J567" s="4"/>
      <c r="K567" s="4"/>
      <c r="L567" s="4"/>
      <c r="M567" s="4"/>
      <c r="N567" s="4"/>
      <c r="O567" s="4"/>
      <c r="P567" s="4"/>
      <c r="Q567" s="4"/>
      <c r="R567" s="4"/>
    </row>
    <row r="568" spans="1:18" ht="16.5" customHeight="1">
      <c r="A568" s="4"/>
      <c r="B568" s="4"/>
      <c r="C568" s="4"/>
      <c r="D568" s="4"/>
      <c r="E568" s="4"/>
      <c r="F568" s="4"/>
      <c r="G568" s="4"/>
      <c r="H568" s="4"/>
      <c r="I568" s="4"/>
      <c r="J568" s="4"/>
      <c r="K568" s="4"/>
      <c r="L568" s="4"/>
      <c r="M568" s="4"/>
      <c r="N568" s="4"/>
      <c r="O568" s="4"/>
      <c r="P568" s="4"/>
      <c r="Q568" s="4"/>
      <c r="R568" s="4"/>
    </row>
    <row r="569" spans="1:18" ht="16.5" customHeight="1">
      <c r="A569" s="4"/>
      <c r="B569" s="4"/>
      <c r="C569" s="4"/>
      <c r="D569" s="4"/>
      <c r="E569" s="4"/>
      <c r="F569" s="4"/>
      <c r="G569" s="4"/>
      <c r="H569" s="4"/>
      <c r="I569" s="4"/>
      <c r="J569" s="4"/>
      <c r="K569" s="4"/>
      <c r="L569" s="4"/>
      <c r="M569" s="4"/>
      <c r="N569" s="4"/>
      <c r="O569" s="4"/>
      <c r="P569" s="4"/>
      <c r="Q569" s="4"/>
      <c r="R569" s="4"/>
    </row>
    <row r="570" spans="1:18" ht="16.5" customHeight="1">
      <c r="A570" s="4"/>
      <c r="B570" s="4"/>
      <c r="C570" s="4"/>
      <c r="D570" s="4"/>
      <c r="E570" s="4"/>
      <c r="F570" s="4"/>
      <c r="G570" s="4"/>
      <c r="H570" s="4"/>
      <c r="I570" s="4"/>
      <c r="J570" s="4"/>
      <c r="K570" s="4"/>
      <c r="L570" s="4"/>
      <c r="M570" s="4"/>
      <c r="N570" s="4"/>
      <c r="O570" s="4"/>
      <c r="P570" s="4"/>
      <c r="Q570" s="4"/>
      <c r="R570" s="4"/>
    </row>
    <row r="571" spans="1:18" ht="16.5" customHeight="1">
      <c r="A571" s="4"/>
      <c r="B571" s="4"/>
      <c r="C571" s="4"/>
      <c r="D571" s="4"/>
      <c r="E571" s="4"/>
      <c r="F571" s="4"/>
      <c r="G571" s="4"/>
      <c r="H571" s="4"/>
      <c r="I571" s="4"/>
      <c r="J571" s="4"/>
      <c r="K571" s="4"/>
      <c r="L571" s="4"/>
      <c r="M571" s="4"/>
      <c r="N571" s="4"/>
      <c r="O571" s="4"/>
      <c r="P571" s="4"/>
      <c r="Q571" s="4"/>
      <c r="R571" s="4"/>
    </row>
    <row r="572" spans="1:18" ht="16.5" customHeight="1">
      <c r="A572" s="4"/>
      <c r="B572" s="4"/>
      <c r="C572" s="4"/>
      <c r="D572" s="4"/>
      <c r="E572" s="4"/>
      <c r="F572" s="4"/>
      <c r="G572" s="4"/>
      <c r="H572" s="4"/>
      <c r="I572" s="4"/>
      <c r="J572" s="4"/>
      <c r="K572" s="4"/>
      <c r="L572" s="4"/>
      <c r="M572" s="4"/>
      <c r="N572" s="4"/>
      <c r="O572" s="4"/>
      <c r="P572" s="4"/>
      <c r="Q572" s="4"/>
      <c r="R572" s="4"/>
    </row>
    <row r="573" spans="1:18" ht="16.5" customHeight="1">
      <c r="A573" s="4"/>
      <c r="B573" s="4"/>
      <c r="C573" s="4"/>
      <c r="D573" s="4"/>
      <c r="E573" s="4"/>
      <c r="F573" s="4"/>
      <c r="G573" s="4"/>
      <c r="H573" s="4"/>
      <c r="I573" s="4"/>
      <c r="J573" s="4"/>
      <c r="K573" s="4"/>
      <c r="L573" s="4"/>
      <c r="M573" s="4"/>
      <c r="N573" s="4"/>
      <c r="O573" s="4"/>
      <c r="P573" s="4"/>
      <c r="Q573" s="4"/>
      <c r="R573" s="4"/>
    </row>
    <row r="574" spans="1:18" ht="16.5" customHeight="1">
      <c r="A574" s="4"/>
      <c r="B574" s="4"/>
      <c r="C574" s="4"/>
      <c r="D574" s="4"/>
      <c r="E574" s="4"/>
      <c r="F574" s="4"/>
      <c r="G574" s="4"/>
      <c r="H574" s="4"/>
      <c r="I574" s="4"/>
      <c r="J574" s="4"/>
      <c r="K574" s="4"/>
      <c r="L574" s="4"/>
      <c r="M574" s="4"/>
      <c r="N574" s="4"/>
      <c r="O574" s="4"/>
      <c r="P574" s="4"/>
      <c r="Q574" s="4"/>
      <c r="R574" s="4"/>
    </row>
    <row r="575" spans="1:18" ht="16.5" customHeight="1">
      <c r="A575" s="4"/>
      <c r="B575" s="4"/>
      <c r="C575" s="4"/>
      <c r="D575" s="4"/>
      <c r="E575" s="4"/>
      <c r="F575" s="4"/>
      <c r="G575" s="4"/>
      <c r="H575" s="4"/>
      <c r="I575" s="4"/>
      <c r="J575" s="4"/>
      <c r="K575" s="4"/>
      <c r="L575" s="4"/>
      <c r="M575" s="4"/>
      <c r="N575" s="4"/>
      <c r="O575" s="4"/>
      <c r="P575" s="4"/>
      <c r="Q575" s="4"/>
      <c r="R575" s="4"/>
    </row>
    <row r="576" spans="1:18" ht="16.5" customHeight="1">
      <c r="A576" s="4"/>
      <c r="B576" s="4"/>
      <c r="C576" s="4"/>
      <c r="D576" s="4"/>
      <c r="E576" s="4"/>
      <c r="F576" s="4"/>
      <c r="G576" s="4"/>
      <c r="H576" s="4"/>
      <c r="I576" s="4"/>
      <c r="J576" s="4"/>
      <c r="K576" s="4"/>
      <c r="L576" s="4"/>
      <c r="M576" s="4"/>
      <c r="N576" s="4"/>
      <c r="O576" s="4"/>
      <c r="P576" s="4"/>
      <c r="Q576" s="4"/>
      <c r="R576" s="4"/>
    </row>
    <row r="577" spans="1:18" ht="16.5" customHeight="1">
      <c r="A577" s="4"/>
      <c r="B577" s="4"/>
      <c r="C577" s="4"/>
      <c r="D577" s="4"/>
      <c r="E577" s="4"/>
      <c r="F577" s="4"/>
      <c r="G577" s="4"/>
      <c r="H577" s="4"/>
      <c r="I577" s="4"/>
      <c r="J577" s="4"/>
      <c r="K577" s="4"/>
      <c r="L577" s="4"/>
      <c r="M577" s="4"/>
      <c r="N577" s="4"/>
      <c r="O577" s="4"/>
      <c r="P577" s="4"/>
      <c r="Q577" s="4"/>
      <c r="R577" s="4"/>
    </row>
    <row r="578" spans="1:18" ht="16.5" customHeight="1">
      <c r="A578" s="4"/>
      <c r="B578" s="4"/>
      <c r="C578" s="4"/>
      <c r="D578" s="4"/>
      <c r="E578" s="4"/>
      <c r="F578" s="4"/>
      <c r="G578" s="4"/>
      <c r="H578" s="4"/>
      <c r="I578" s="4"/>
      <c r="J578" s="4"/>
      <c r="K578" s="4"/>
      <c r="L578" s="4"/>
      <c r="M578" s="4"/>
      <c r="N578" s="4"/>
      <c r="O578" s="4"/>
      <c r="P578" s="4"/>
      <c r="Q578" s="4"/>
      <c r="R578" s="4"/>
    </row>
    <row r="579" spans="1:18" ht="16.5" customHeight="1">
      <c r="A579" s="4"/>
      <c r="B579" s="4"/>
      <c r="C579" s="4"/>
      <c r="D579" s="4"/>
      <c r="E579" s="4"/>
      <c r="F579" s="4"/>
      <c r="G579" s="4"/>
      <c r="H579" s="4"/>
      <c r="I579" s="4"/>
      <c r="J579" s="4"/>
      <c r="K579" s="4"/>
      <c r="L579" s="4"/>
      <c r="M579" s="4"/>
      <c r="N579" s="4"/>
      <c r="O579" s="4"/>
      <c r="P579" s="4"/>
      <c r="Q579" s="4"/>
      <c r="R579" s="4"/>
    </row>
    <row r="580" spans="1:18" ht="16.5" customHeight="1">
      <c r="A580" s="4"/>
      <c r="B580" s="4"/>
      <c r="C580" s="4"/>
      <c r="D580" s="4"/>
      <c r="E580" s="4"/>
      <c r="F580" s="4"/>
      <c r="G580" s="4"/>
      <c r="H580" s="4"/>
      <c r="I580" s="4"/>
      <c r="J580" s="4"/>
      <c r="K580" s="4"/>
      <c r="L580" s="4"/>
      <c r="M580" s="4"/>
      <c r="N580" s="4"/>
      <c r="O580" s="4"/>
      <c r="P580" s="4"/>
      <c r="Q580" s="4"/>
      <c r="R580" s="4"/>
    </row>
    <row r="581" spans="1:18" ht="16.5" customHeight="1">
      <c r="A581" s="4"/>
      <c r="B581" s="4"/>
      <c r="C581" s="4"/>
      <c r="D581" s="4"/>
      <c r="E581" s="4"/>
      <c r="F581" s="4"/>
      <c r="G581" s="4"/>
      <c r="H581" s="4"/>
      <c r="I581" s="4"/>
      <c r="J581" s="4"/>
      <c r="K581" s="4"/>
      <c r="L581" s="4"/>
      <c r="M581" s="4"/>
      <c r="N581" s="4"/>
      <c r="O581" s="4"/>
      <c r="P581" s="4"/>
      <c r="Q581" s="4"/>
      <c r="R581" s="4"/>
    </row>
    <row r="582" spans="1:18" ht="16.5" customHeight="1">
      <c r="A582" s="4"/>
      <c r="B582" s="4"/>
      <c r="C582" s="4"/>
      <c r="D582" s="4"/>
      <c r="E582" s="4"/>
      <c r="F582" s="4"/>
      <c r="G582" s="4"/>
      <c r="H582" s="4"/>
      <c r="I582" s="4"/>
      <c r="J582" s="4"/>
      <c r="K582" s="4"/>
      <c r="L582" s="4"/>
      <c r="M582" s="4"/>
      <c r="N582" s="4"/>
      <c r="O582" s="4"/>
      <c r="P582" s="4"/>
      <c r="Q582" s="4"/>
      <c r="R582" s="4"/>
    </row>
    <row r="583" spans="1:18" ht="16.5" customHeight="1">
      <c r="A583" s="4"/>
      <c r="B583" s="4"/>
      <c r="C583" s="4"/>
      <c r="D583" s="4"/>
      <c r="E583" s="4"/>
      <c r="F583" s="4"/>
      <c r="G583" s="4"/>
      <c r="H583" s="4"/>
      <c r="I583" s="4"/>
      <c r="J583" s="4"/>
      <c r="K583" s="4"/>
      <c r="L583" s="4"/>
      <c r="M583" s="4"/>
      <c r="N583" s="4"/>
      <c r="O583" s="4"/>
      <c r="P583" s="4"/>
      <c r="Q583" s="4"/>
      <c r="R583" s="4"/>
    </row>
    <row r="584" spans="1:18" ht="16.5" customHeight="1">
      <c r="A584" s="4"/>
      <c r="B584" s="4"/>
      <c r="C584" s="4"/>
      <c r="D584" s="4"/>
      <c r="E584" s="4"/>
      <c r="F584" s="4"/>
      <c r="G584" s="4"/>
      <c r="H584" s="4"/>
      <c r="I584" s="4"/>
      <c r="J584" s="4"/>
      <c r="K584" s="4"/>
      <c r="L584" s="4"/>
      <c r="M584" s="4"/>
      <c r="N584" s="4"/>
      <c r="O584" s="4"/>
      <c r="P584" s="4"/>
      <c r="Q584" s="4"/>
      <c r="R584" s="4"/>
    </row>
    <row r="585" spans="1:18" ht="16.5" customHeight="1">
      <c r="A585" s="4"/>
      <c r="B585" s="4"/>
      <c r="C585" s="4"/>
      <c r="D585" s="4"/>
      <c r="E585" s="4"/>
      <c r="F585" s="4"/>
      <c r="G585" s="4"/>
      <c r="H585" s="4"/>
      <c r="I585" s="4"/>
      <c r="J585" s="4"/>
      <c r="K585" s="4"/>
      <c r="L585" s="4"/>
      <c r="M585" s="4"/>
      <c r="N585" s="4"/>
      <c r="O585" s="4"/>
      <c r="P585" s="4"/>
      <c r="Q585" s="4"/>
      <c r="R585" s="4"/>
    </row>
    <row r="586" spans="1:18" ht="16.5" customHeight="1">
      <c r="A586" s="4"/>
      <c r="B586" s="4"/>
      <c r="C586" s="4"/>
      <c r="D586" s="4"/>
      <c r="E586" s="4"/>
      <c r="F586" s="4"/>
      <c r="G586" s="4"/>
      <c r="H586" s="4"/>
      <c r="I586" s="4"/>
      <c r="J586" s="4"/>
      <c r="K586" s="4"/>
      <c r="L586" s="4"/>
      <c r="M586" s="4"/>
      <c r="N586" s="4"/>
      <c r="O586" s="4"/>
      <c r="P586" s="4"/>
      <c r="Q586" s="4"/>
      <c r="R586" s="4"/>
    </row>
    <row r="587" spans="1:18" ht="16.5" customHeight="1">
      <c r="A587" s="4"/>
      <c r="B587" s="4"/>
      <c r="C587" s="4"/>
      <c r="D587" s="4"/>
      <c r="E587" s="4"/>
      <c r="F587" s="4"/>
      <c r="G587" s="4"/>
      <c r="H587" s="4"/>
      <c r="I587" s="4"/>
      <c r="J587" s="4"/>
      <c r="K587" s="4"/>
      <c r="L587" s="4"/>
      <c r="M587" s="4"/>
      <c r="N587" s="4"/>
      <c r="O587" s="4"/>
      <c r="P587" s="4"/>
      <c r="Q587" s="4"/>
      <c r="R587" s="4"/>
    </row>
    <row r="588" spans="1:18" ht="16.5" customHeight="1">
      <c r="A588" s="4"/>
      <c r="B588" s="4"/>
      <c r="C588" s="4"/>
      <c r="D588" s="4"/>
      <c r="E588" s="4"/>
      <c r="F588" s="4"/>
      <c r="G588" s="4"/>
      <c r="H588" s="4"/>
      <c r="I588" s="4"/>
      <c r="J588" s="4"/>
      <c r="K588" s="4"/>
      <c r="L588" s="4"/>
      <c r="M588" s="4"/>
      <c r="N588" s="4"/>
      <c r="O588" s="4"/>
      <c r="P588" s="4"/>
      <c r="Q588" s="4"/>
      <c r="R588" s="4"/>
    </row>
    <row r="589" spans="1:18" ht="16.5" customHeight="1">
      <c r="A589" s="4"/>
      <c r="B589" s="4"/>
      <c r="C589" s="4"/>
      <c r="D589" s="4"/>
      <c r="E589" s="4"/>
      <c r="F589" s="4"/>
      <c r="G589" s="4"/>
      <c r="H589" s="4"/>
      <c r="I589" s="4"/>
      <c r="J589" s="4"/>
      <c r="K589" s="4"/>
      <c r="L589" s="4"/>
      <c r="M589" s="4"/>
      <c r="N589" s="4"/>
      <c r="O589" s="4"/>
      <c r="P589" s="4"/>
      <c r="Q589" s="4"/>
      <c r="R589" s="4"/>
    </row>
    <row r="590" spans="1:18" ht="16.5" customHeight="1">
      <c r="A590" s="4"/>
      <c r="B590" s="4"/>
      <c r="C590" s="4"/>
      <c r="D590" s="4"/>
      <c r="E590" s="4"/>
      <c r="F590" s="4"/>
      <c r="G590" s="4"/>
      <c r="H590" s="4"/>
      <c r="I590" s="4"/>
      <c r="J590" s="4"/>
      <c r="K590" s="4"/>
      <c r="L590" s="4"/>
      <c r="M590" s="4"/>
      <c r="N590" s="4"/>
      <c r="O590" s="4"/>
      <c r="P590" s="4"/>
      <c r="Q590" s="4"/>
      <c r="R590" s="4"/>
    </row>
    <row r="591" spans="1:18" ht="16.5" customHeight="1">
      <c r="A591" s="4"/>
      <c r="B591" s="4"/>
      <c r="C591" s="4"/>
      <c r="D591" s="4"/>
      <c r="E591" s="4"/>
      <c r="F591" s="4"/>
      <c r="G591" s="4"/>
      <c r="H591" s="4"/>
      <c r="I591" s="4"/>
      <c r="J591" s="4"/>
      <c r="K591" s="4"/>
      <c r="L591" s="4"/>
      <c r="M591" s="4"/>
      <c r="N591" s="4"/>
      <c r="O591" s="4"/>
      <c r="P591" s="4"/>
      <c r="Q591" s="4"/>
      <c r="R591" s="4"/>
    </row>
    <row r="592" spans="1:18" ht="16.5" customHeight="1">
      <c r="A592" s="4"/>
      <c r="B592" s="4"/>
      <c r="C592" s="4"/>
      <c r="D592" s="4"/>
      <c r="E592" s="4"/>
      <c r="F592" s="4"/>
      <c r="G592" s="4"/>
      <c r="H592" s="4"/>
      <c r="I592" s="4"/>
      <c r="J592" s="4"/>
      <c r="K592" s="4"/>
      <c r="L592" s="4"/>
      <c r="M592" s="4"/>
      <c r="N592" s="4"/>
      <c r="O592" s="4"/>
      <c r="P592" s="4"/>
      <c r="Q592" s="4"/>
      <c r="R592" s="4"/>
    </row>
    <row r="593" spans="1:18" ht="16.5" customHeight="1">
      <c r="A593" s="4"/>
      <c r="B593" s="4"/>
      <c r="C593" s="4"/>
      <c r="D593" s="4"/>
      <c r="E593" s="4"/>
      <c r="F593" s="4"/>
      <c r="G593" s="4"/>
      <c r="H593" s="4"/>
      <c r="I593" s="4"/>
      <c r="J593" s="4"/>
      <c r="K593" s="4"/>
      <c r="L593" s="4"/>
      <c r="M593" s="4"/>
      <c r="N593" s="4"/>
      <c r="O593" s="4"/>
      <c r="P593" s="4"/>
      <c r="Q593" s="4"/>
      <c r="R593" s="4"/>
    </row>
    <row r="594" spans="1:18" ht="16.5" customHeight="1">
      <c r="A594" s="4"/>
      <c r="B594" s="4"/>
      <c r="C594" s="4"/>
      <c r="D594" s="4"/>
      <c r="E594" s="4"/>
      <c r="F594" s="4"/>
      <c r="G594" s="4"/>
      <c r="H594" s="4"/>
      <c r="I594" s="4"/>
      <c r="J594" s="4"/>
      <c r="K594" s="4"/>
      <c r="L594" s="4"/>
      <c r="M594" s="4"/>
      <c r="N594" s="4"/>
      <c r="O594" s="4"/>
      <c r="P594" s="4"/>
      <c r="Q594" s="4"/>
      <c r="R594" s="4"/>
    </row>
    <row r="595" spans="1:18" ht="16.5" customHeight="1">
      <c r="A595" s="4"/>
      <c r="B595" s="4"/>
      <c r="C595" s="4"/>
      <c r="D595" s="4"/>
      <c r="E595" s="4"/>
      <c r="F595" s="4"/>
      <c r="G595" s="4"/>
      <c r="H595" s="4"/>
      <c r="I595" s="4"/>
      <c r="J595" s="4"/>
      <c r="K595" s="4"/>
      <c r="L595" s="4"/>
      <c r="M595" s="4"/>
      <c r="N595" s="4"/>
      <c r="O595" s="4"/>
      <c r="P595" s="4"/>
      <c r="Q595" s="4"/>
      <c r="R595" s="4"/>
    </row>
    <row r="596" spans="1:18" ht="16.5" customHeight="1">
      <c r="A596" s="4"/>
      <c r="B596" s="4"/>
      <c r="C596" s="4"/>
      <c r="D596" s="4"/>
      <c r="E596" s="4"/>
      <c r="F596" s="4"/>
      <c r="G596" s="4"/>
      <c r="H596" s="4"/>
      <c r="I596" s="4"/>
      <c r="J596" s="4"/>
      <c r="K596" s="4"/>
      <c r="L596" s="4"/>
      <c r="M596" s="4"/>
      <c r="N596" s="4"/>
      <c r="O596" s="4"/>
      <c r="P596" s="4"/>
      <c r="Q596" s="4"/>
      <c r="R596" s="4"/>
    </row>
    <row r="597" spans="1:18" ht="16.5" customHeight="1">
      <c r="A597" s="4"/>
      <c r="B597" s="4"/>
      <c r="C597" s="4"/>
      <c r="D597" s="4"/>
      <c r="E597" s="4"/>
      <c r="F597" s="4"/>
      <c r="G597" s="4"/>
      <c r="H597" s="4"/>
      <c r="I597" s="4"/>
      <c r="J597" s="4"/>
      <c r="K597" s="4"/>
      <c r="L597" s="4"/>
      <c r="M597" s="4"/>
      <c r="N597" s="4"/>
      <c r="O597" s="4"/>
      <c r="P597" s="4"/>
      <c r="Q597" s="4"/>
      <c r="R597" s="4"/>
    </row>
    <row r="598" spans="1:18" ht="16.5" customHeight="1">
      <c r="A598" s="4"/>
      <c r="B598" s="4"/>
      <c r="C598" s="4"/>
      <c r="D598" s="4"/>
      <c r="E598" s="4"/>
      <c r="F598" s="4"/>
      <c r="G598" s="4"/>
      <c r="H598" s="4"/>
      <c r="I598" s="4"/>
      <c r="J598" s="4"/>
      <c r="K598" s="4"/>
      <c r="L598" s="4"/>
      <c r="M598" s="4"/>
      <c r="N598" s="4"/>
      <c r="O598" s="4"/>
      <c r="P598" s="4"/>
      <c r="Q598" s="4"/>
      <c r="R598" s="4"/>
    </row>
    <row r="599" spans="1:18" ht="16.5" customHeight="1">
      <c r="A599" s="4"/>
      <c r="B599" s="4"/>
      <c r="C599" s="4"/>
      <c r="D599" s="4"/>
      <c r="E599" s="4"/>
      <c r="F599" s="4"/>
      <c r="G599" s="4"/>
      <c r="H599" s="4"/>
      <c r="I599" s="4"/>
      <c r="J599" s="4"/>
      <c r="K599" s="4"/>
      <c r="L599" s="4"/>
      <c r="M599" s="4"/>
      <c r="N599" s="4"/>
      <c r="O599" s="4"/>
      <c r="P599" s="4"/>
      <c r="Q599" s="4"/>
      <c r="R599" s="4"/>
    </row>
    <row r="600" spans="1:18" ht="16.5" customHeight="1">
      <c r="A600" s="4"/>
      <c r="B600" s="4"/>
      <c r="C600" s="4"/>
      <c r="D600" s="4"/>
      <c r="E600" s="4"/>
      <c r="F600" s="4"/>
      <c r="G600" s="4"/>
      <c r="H600" s="4"/>
      <c r="I600" s="4"/>
      <c r="J600" s="4"/>
      <c r="K600" s="4"/>
      <c r="L600" s="4"/>
      <c r="M600" s="4"/>
      <c r="N600" s="4"/>
      <c r="O600" s="4"/>
      <c r="P600" s="4"/>
      <c r="Q600" s="4"/>
      <c r="R600" s="4"/>
    </row>
    <row r="601" spans="1:18" ht="16.5" customHeight="1">
      <c r="A601" s="4"/>
      <c r="B601" s="4"/>
      <c r="C601" s="4"/>
      <c r="D601" s="4"/>
      <c r="E601" s="4"/>
      <c r="F601" s="4"/>
      <c r="G601" s="4"/>
      <c r="H601" s="4"/>
      <c r="I601" s="4"/>
      <c r="J601" s="4"/>
      <c r="K601" s="4"/>
      <c r="L601" s="4"/>
      <c r="M601" s="4"/>
      <c r="N601" s="4"/>
      <c r="O601" s="4"/>
      <c r="P601" s="4"/>
      <c r="Q601" s="4"/>
      <c r="R601" s="4"/>
    </row>
    <row r="602" spans="1:18" ht="16.5" customHeight="1">
      <c r="A602" s="4"/>
      <c r="B602" s="4"/>
      <c r="C602" s="4"/>
      <c r="D602" s="4"/>
      <c r="E602" s="4"/>
      <c r="F602" s="4"/>
      <c r="G602" s="4"/>
      <c r="H602" s="4"/>
      <c r="I602" s="4"/>
      <c r="J602" s="4"/>
      <c r="K602" s="4"/>
      <c r="L602" s="4"/>
      <c r="M602" s="4"/>
      <c r="N602" s="4"/>
      <c r="O602" s="4"/>
      <c r="P602" s="4"/>
      <c r="Q602" s="4"/>
      <c r="R602" s="4"/>
    </row>
    <row r="603" spans="1:18" ht="16.5" customHeight="1">
      <c r="A603" s="4"/>
      <c r="B603" s="4"/>
      <c r="C603" s="4"/>
      <c r="D603" s="4"/>
      <c r="E603" s="4"/>
      <c r="F603" s="4"/>
      <c r="G603" s="4"/>
      <c r="H603" s="4"/>
      <c r="I603" s="4"/>
      <c r="J603" s="4"/>
      <c r="K603" s="4"/>
      <c r="L603" s="4"/>
      <c r="M603" s="4"/>
      <c r="N603" s="4"/>
      <c r="O603" s="4"/>
      <c r="P603" s="4"/>
      <c r="Q603" s="4"/>
      <c r="R603" s="4"/>
    </row>
    <row r="604" spans="1:18" ht="16.5" customHeight="1">
      <c r="A604" s="4"/>
      <c r="B604" s="4"/>
      <c r="C604" s="4"/>
      <c r="D604" s="4"/>
      <c r="E604" s="4"/>
      <c r="F604" s="4"/>
      <c r="G604" s="4"/>
      <c r="H604" s="4"/>
      <c r="I604" s="4"/>
      <c r="J604" s="4"/>
      <c r="K604" s="4"/>
      <c r="L604" s="4"/>
      <c r="M604" s="4"/>
      <c r="N604" s="4"/>
      <c r="O604" s="4"/>
      <c r="P604" s="4"/>
      <c r="Q604" s="4"/>
      <c r="R604" s="4"/>
    </row>
    <row r="605" spans="1:18" ht="16.5" customHeight="1">
      <c r="A605" s="4"/>
      <c r="B605" s="4"/>
      <c r="C605" s="4"/>
      <c r="D605" s="4"/>
      <c r="E605" s="4"/>
      <c r="F605" s="4"/>
      <c r="G605" s="4"/>
      <c r="H605" s="4"/>
      <c r="I605" s="4"/>
      <c r="J605" s="4"/>
      <c r="K605" s="4"/>
      <c r="L605" s="4"/>
      <c r="M605" s="4"/>
      <c r="N605" s="4"/>
      <c r="O605" s="4"/>
      <c r="P605" s="4"/>
      <c r="Q605" s="4"/>
      <c r="R605" s="4"/>
    </row>
    <row r="606" spans="1:18" ht="16.5" customHeight="1">
      <c r="A606" s="4"/>
      <c r="B606" s="4"/>
      <c r="C606" s="4"/>
      <c r="D606" s="4"/>
      <c r="E606" s="4"/>
      <c r="F606" s="4"/>
      <c r="G606" s="4"/>
      <c r="H606" s="4"/>
      <c r="I606" s="4"/>
      <c r="J606" s="4"/>
      <c r="K606" s="4"/>
      <c r="L606" s="4"/>
      <c r="M606" s="4"/>
      <c r="N606" s="4"/>
      <c r="O606" s="4"/>
      <c r="P606" s="4"/>
      <c r="Q606" s="4"/>
      <c r="R606" s="4"/>
    </row>
    <row r="607" spans="1:18" ht="16.5" customHeight="1">
      <c r="A607" s="4"/>
      <c r="B607" s="4"/>
      <c r="C607" s="4"/>
      <c r="D607" s="4"/>
      <c r="E607" s="4"/>
      <c r="F607" s="4"/>
      <c r="G607" s="4"/>
      <c r="H607" s="4"/>
      <c r="I607" s="4"/>
      <c r="J607" s="4"/>
      <c r="K607" s="4"/>
      <c r="L607" s="4"/>
      <c r="M607" s="4"/>
      <c r="N607" s="4"/>
      <c r="O607" s="4"/>
      <c r="P607" s="4"/>
      <c r="Q607" s="4"/>
      <c r="R607" s="4"/>
    </row>
    <row r="608" spans="1:18" ht="16.5" customHeight="1">
      <c r="A608" s="4"/>
      <c r="B608" s="4"/>
      <c r="C608" s="4"/>
      <c r="D608" s="4"/>
      <c r="E608" s="4"/>
      <c r="F608" s="4"/>
      <c r="G608" s="4"/>
      <c r="H608" s="4"/>
      <c r="I608" s="4"/>
      <c r="J608" s="4"/>
      <c r="K608" s="4"/>
      <c r="L608" s="4"/>
      <c r="M608" s="4"/>
      <c r="N608" s="4"/>
      <c r="O608" s="4"/>
      <c r="P608" s="4"/>
      <c r="Q608" s="4"/>
      <c r="R608" s="4"/>
    </row>
    <row r="609" spans="1:18" ht="16.5" customHeight="1">
      <c r="A609" s="4"/>
      <c r="B609" s="4"/>
      <c r="C609" s="4"/>
      <c r="D609" s="4"/>
      <c r="E609" s="4"/>
      <c r="F609" s="4"/>
      <c r="G609" s="4"/>
      <c r="H609" s="4"/>
      <c r="I609" s="4"/>
      <c r="J609" s="4"/>
      <c r="K609" s="4"/>
      <c r="L609" s="4"/>
      <c r="M609" s="4"/>
      <c r="N609" s="4"/>
      <c r="O609" s="4"/>
      <c r="P609" s="4"/>
      <c r="Q609" s="4"/>
      <c r="R609" s="4"/>
    </row>
    <row r="610" spans="1:18" ht="16.5" customHeight="1">
      <c r="A610" s="4"/>
      <c r="B610" s="4"/>
      <c r="C610" s="4"/>
      <c r="D610" s="4"/>
      <c r="E610" s="4"/>
      <c r="F610" s="4"/>
      <c r="G610" s="4"/>
      <c r="H610" s="4"/>
      <c r="I610" s="4"/>
      <c r="J610" s="4"/>
      <c r="K610" s="4"/>
      <c r="L610" s="4"/>
      <c r="M610" s="4"/>
      <c r="N610" s="4"/>
      <c r="O610" s="4"/>
      <c r="P610" s="4"/>
      <c r="Q610" s="4"/>
      <c r="R610" s="4"/>
    </row>
    <row r="611" spans="1:18" ht="16.5" customHeight="1">
      <c r="A611" s="4"/>
      <c r="B611" s="4"/>
      <c r="C611" s="4"/>
      <c r="D611" s="4"/>
      <c r="E611" s="4"/>
      <c r="F611" s="4"/>
      <c r="G611" s="4"/>
      <c r="H611" s="4"/>
      <c r="I611" s="4"/>
      <c r="J611" s="4"/>
      <c r="K611" s="4"/>
      <c r="L611" s="4"/>
      <c r="M611" s="4"/>
      <c r="N611" s="4"/>
      <c r="O611" s="4"/>
      <c r="P611" s="4"/>
      <c r="Q611" s="4"/>
      <c r="R611" s="4"/>
    </row>
    <row r="612" spans="1:18" ht="16.5" customHeight="1">
      <c r="A612" s="4"/>
      <c r="B612" s="4"/>
      <c r="C612" s="4"/>
      <c r="D612" s="4"/>
      <c r="E612" s="4"/>
      <c r="F612" s="4"/>
      <c r="G612" s="4"/>
      <c r="H612" s="4"/>
      <c r="I612" s="4"/>
      <c r="J612" s="4"/>
      <c r="K612" s="4"/>
      <c r="L612" s="4"/>
      <c r="M612" s="4"/>
      <c r="N612" s="4"/>
      <c r="O612" s="4"/>
      <c r="P612" s="4"/>
      <c r="Q612" s="4"/>
      <c r="R612" s="4"/>
    </row>
    <row r="613" spans="1:18" ht="16.5" customHeight="1">
      <c r="A613" s="4"/>
      <c r="B613" s="4"/>
      <c r="C613" s="4"/>
      <c r="D613" s="4"/>
      <c r="E613" s="4"/>
      <c r="F613" s="4"/>
      <c r="G613" s="4"/>
      <c r="H613" s="4"/>
      <c r="I613" s="4"/>
      <c r="J613" s="4"/>
      <c r="K613" s="4"/>
      <c r="L613" s="4"/>
      <c r="M613" s="4"/>
      <c r="N613" s="4"/>
      <c r="O613" s="4"/>
      <c r="P613" s="4"/>
      <c r="Q613" s="4"/>
      <c r="R613" s="4"/>
    </row>
    <row r="614" spans="1:18" ht="16.5" customHeight="1">
      <c r="A614" s="4"/>
      <c r="B614" s="4"/>
      <c r="C614" s="4"/>
      <c r="D614" s="4"/>
      <c r="E614" s="4"/>
      <c r="F614" s="4"/>
      <c r="G614" s="4"/>
      <c r="H614" s="4"/>
      <c r="I614" s="4"/>
      <c r="J614" s="4"/>
      <c r="K614" s="4"/>
      <c r="L614" s="4"/>
      <c r="M614" s="4"/>
      <c r="N614" s="4"/>
      <c r="O614" s="4"/>
      <c r="P614" s="4"/>
      <c r="Q614" s="4"/>
      <c r="R614" s="4"/>
    </row>
    <row r="615" spans="1:18" ht="16.5" customHeight="1">
      <c r="A615" s="4"/>
      <c r="B615" s="4"/>
      <c r="C615" s="4"/>
      <c r="D615" s="4"/>
      <c r="E615" s="4"/>
      <c r="F615" s="4"/>
      <c r="G615" s="4"/>
      <c r="H615" s="4"/>
      <c r="I615" s="4"/>
      <c r="J615" s="4"/>
      <c r="K615" s="4"/>
      <c r="L615" s="4"/>
      <c r="M615" s="4"/>
      <c r="N615" s="4"/>
      <c r="O615" s="4"/>
      <c r="P615" s="4"/>
      <c r="Q615" s="4"/>
      <c r="R615" s="4"/>
    </row>
    <row r="616" spans="1:18" ht="16.5" customHeight="1">
      <c r="A616" s="4"/>
      <c r="B616" s="4"/>
      <c r="C616" s="4"/>
      <c r="D616" s="4"/>
      <c r="E616" s="4"/>
      <c r="F616" s="4"/>
      <c r="G616" s="4"/>
      <c r="H616" s="4"/>
      <c r="I616" s="4"/>
      <c r="J616" s="4"/>
      <c r="K616" s="4"/>
      <c r="L616" s="4"/>
      <c r="M616" s="4"/>
      <c r="N616" s="4"/>
      <c r="O616" s="4"/>
      <c r="P616" s="4"/>
      <c r="Q616" s="4"/>
      <c r="R616" s="4"/>
    </row>
    <row r="617" spans="1:18" ht="16.5" customHeight="1">
      <c r="A617" s="4"/>
      <c r="B617" s="4"/>
      <c r="C617" s="4"/>
      <c r="D617" s="4"/>
      <c r="E617" s="4"/>
      <c r="F617" s="4"/>
      <c r="G617" s="4"/>
      <c r="H617" s="4"/>
      <c r="I617" s="4"/>
      <c r="J617" s="4"/>
      <c r="K617" s="4"/>
      <c r="L617" s="4"/>
      <c r="M617" s="4"/>
      <c r="N617" s="4"/>
      <c r="O617" s="4"/>
      <c r="P617" s="4"/>
      <c r="Q617" s="4"/>
      <c r="R617" s="4"/>
    </row>
    <row r="618" spans="1:18" ht="16.5" customHeight="1">
      <c r="A618" s="4"/>
      <c r="B618" s="4"/>
      <c r="C618" s="4"/>
      <c r="D618" s="4"/>
      <c r="E618" s="4"/>
      <c r="F618" s="4"/>
      <c r="G618" s="4"/>
      <c r="H618" s="4"/>
      <c r="I618" s="4"/>
      <c r="J618" s="4"/>
      <c r="K618" s="4"/>
      <c r="L618" s="4"/>
      <c r="M618" s="4"/>
      <c r="N618" s="4"/>
      <c r="O618" s="4"/>
      <c r="P618" s="4"/>
      <c r="Q618" s="4"/>
      <c r="R618" s="4"/>
    </row>
    <row r="619" spans="1:18" ht="16.5" customHeight="1">
      <c r="A619" s="4"/>
      <c r="B619" s="4"/>
      <c r="C619" s="4"/>
      <c r="D619" s="4"/>
      <c r="E619" s="4"/>
      <c r="F619" s="4"/>
      <c r="G619" s="4"/>
      <c r="H619" s="4"/>
      <c r="I619" s="4"/>
      <c r="J619" s="4"/>
      <c r="K619" s="4"/>
      <c r="L619" s="4"/>
      <c r="M619" s="4"/>
      <c r="N619" s="4"/>
      <c r="O619" s="4"/>
      <c r="P619" s="4"/>
      <c r="Q619" s="4"/>
      <c r="R619" s="4"/>
    </row>
    <row r="620" spans="1:18" ht="16.5" customHeight="1">
      <c r="A620" s="4"/>
      <c r="B620" s="4"/>
      <c r="C620" s="4"/>
      <c r="D620" s="4"/>
      <c r="E620" s="4"/>
      <c r="F620" s="4"/>
      <c r="G620" s="4"/>
      <c r="H620" s="4"/>
      <c r="I620" s="4"/>
      <c r="J620" s="4"/>
      <c r="K620" s="4"/>
      <c r="L620" s="4"/>
      <c r="M620" s="4"/>
      <c r="N620" s="4"/>
      <c r="O620" s="4"/>
      <c r="P620" s="4"/>
      <c r="Q620" s="4"/>
      <c r="R620" s="4"/>
    </row>
    <row r="621" spans="1:18" ht="16.5" customHeight="1">
      <c r="A621" s="4"/>
      <c r="B621" s="4"/>
      <c r="C621" s="4"/>
      <c r="D621" s="4"/>
      <c r="E621" s="4"/>
      <c r="F621" s="4"/>
      <c r="G621" s="4"/>
      <c r="H621" s="4"/>
      <c r="I621" s="4"/>
      <c r="J621" s="4"/>
      <c r="K621" s="4"/>
      <c r="L621" s="4"/>
      <c r="M621" s="4"/>
      <c r="N621" s="4"/>
      <c r="O621" s="4"/>
      <c r="P621" s="4"/>
      <c r="Q621" s="4"/>
      <c r="R621" s="4"/>
    </row>
    <row r="622" spans="1:18" ht="16.5" customHeight="1">
      <c r="A622" s="4"/>
      <c r="B622" s="4"/>
      <c r="C622" s="4"/>
      <c r="D622" s="4"/>
      <c r="E622" s="4"/>
      <c r="F622" s="4"/>
      <c r="G622" s="4"/>
      <c r="H622" s="4"/>
      <c r="I622" s="4"/>
      <c r="J622" s="4"/>
      <c r="K622" s="4"/>
      <c r="L622" s="4"/>
      <c r="M622" s="4"/>
      <c r="N622" s="4"/>
      <c r="O622" s="4"/>
      <c r="P622" s="4"/>
      <c r="Q622" s="4"/>
      <c r="R622" s="4"/>
    </row>
    <row r="623" spans="1:18" ht="16.5" customHeight="1">
      <c r="A623" s="4"/>
      <c r="B623" s="4"/>
      <c r="C623" s="4"/>
      <c r="D623" s="4"/>
      <c r="E623" s="4"/>
      <c r="F623" s="4"/>
      <c r="G623" s="4"/>
      <c r="H623" s="4"/>
      <c r="I623" s="4"/>
      <c r="J623" s="4"/>
      <c r="K623" s="4"/>
      <c r="L623" s="4"/>
      <c r="M623" s="4"/>
      <c r="N623" s="4"/>
      <c r="O623" s="4"/>
      <c r="P623" s="4"/>
      <c r="Q623" s="4"/>
      <c r="R623" s="4"/>
    </row>
    <row r="624" spans="1:18" ht="16.5" customHeight="1">
      <c r="A624" s="4"/>
      <c r="B624" s="4"/>
      <c r="C624" s="4"/>
      <c r="D624" s="4"/>
      <c r="E624" s="4"/>
      <c r="F624" s="4"/>
      <c r="G624" s="4"/>
      <c r="H624" s="4"/>
      <c r="I624" s="4"/>
      <c r="J624" s="4"/>
      <c r="K624" s="4"/>
      <c r="L624" s="4"/>
      <c r="M624" s="4"/>
      <c r="N624" s="4"/>
      <c r="O624" s="4"/>
      <c r="P624" s="4"/>
      <c r="Q624" s="4"/>
      <c r="R624" s="4"/>
    </row>
    <row r="625" spans="1:18" ht="16.5" customHeight="1">
      <c r="A625" s="4"/>
      <c r="B625" s="4"/>
      <c r="C625" s="4"/>
      <c r="D625" s="4"/>
      <c r="E625" s="4"/>
      <c r="F625" s="4"/>
      <c r="G625" s="4"/>
      <c r="H625" s="4"/>
      <c r="I625" s="4"/>
      <c r="J625" s="4"/>
      <c r="K625" s="4"/>
      <c r="L625" s="4"/>
      <c r="M625" s="4"/>
      <c r="N625" s="4"/>
      <c r="O625" s="4"/>
      <c r="P625" s="4"/>
      <c r="Q625" s="4"/>
      <c r="R625" s="4"/>
    </row>
    <row r="626" spans="1:18" ht="16.5" customHeight="1">
      <c r="A626" s="4"/>
      <c r="B626" s="4"/>
      <c r="C626" s="4"/>
      <c r="D626" s="4"/>
      <c r="E626" s="4"/>
      <c r="F626" s="4"/>
      <c r="G626" s="4"/>
      <c r="H626" s="4"/>
      <c r="I626" s="4"/>
      <c r="J626" s="4"/>
      <c r="K626" s="4"/>
      <c r="L626" s="4"/>
      <c r="M626" s="4"/>
      <c r="N626" s="4"/>
      <c r="O626" s="4"/>
      <c r="P626" s="4"/>
      <c r="Q626" s="4"/>
      <c r="R626" s="4"/>
    </row>
    <row r="627" spans="1:18" ht="16.5" customHeight="1">
      <c r="A627" s="4"/>
      <c r="B627" s="4"/>
      <c r="C627" s="4"/>
      <c r="D627" s="4"/>
      <c r="E627" s="4"/>
      <c r="F627" s="4"/>
      <c r="G627" s="4"/>
      <c r="H627" s="4"/>
      <c r="I627" s="4"/>
      <c r="J627" s="4"/>
      <c r="K627" s="4"/>
      <c r="L627" s="4"/>
      <c r="M627" s="4"/>
      <c r="N627" s="4"/>
      <c r="O627" s="4"/>
      <c r="P627" s="4"/>
      <c r="Q627" s="4"/>
      <c r="R627" s="4"/>
    </row>
    <row r="628" spans="1:18" ht="16.5" customHeight="1">
      <c r="A628" s="4"/>
      <c r="B628" s="4"/>
      <c r="C628" s="4"/>
      <c r="D628" s="4"/>
      <c r="E628" s="4"/>
      <c r="F628" s="4"/>
      <c r="G628" s="4"/>
      <c r="H628" s="4"/>
      <c r="I628" s="4"/>
      <c r="J628" s="4"/>
      <c r="K628" s="4"/>
      <c r="L628" s="4"/>
      <c r="M628" s="4"/>
      <c r="N628" s="4"/>
      <c r="O628" s="4"/>
      <c r="P628" s="4"/>
      <c r="Q628" s="4"/>
      <c r="R628" s="4"/>
    </row>
    <row r="629" spans="1:18" ht="16.5" customHeight="1">
      <c r="A629" s="4"/>
      <c r="B629" s="4"/>
      <c r="C629" s="4"/>
      <c r="D629" s="4"/>
      <c r="E629" s="4"/>
      <c r="F629" s="4"/>
      <c r="G629" s="4"/>
      <c r="H629" s="4"/>
      <c r="I629" s="4"/>
      <c r="J629" s="4"/>
      <c r="K629" s="4"/>
      <c r="L629" s="4"/>
      <c r="M629" s="4"/>
      <c r="N629" s="4"/>
      <c r="O629" s="4"/>
      <c r="P629" s="4"/>
      <c r="Q629" s="4"/>
      <c r="R629" s="4"/>
    </row>
    <row r="630" spans="1:18" ht="16.5" customHeight="1">
      <c r="A630" s="4"/>
      <c r="B630" s="4"/>
      <c r="C630" s="4"/>
      <c r="D630" s="4"/>
      <c r="E630" s="4"/>
      <c r="F630" s="4"/>
      <c r="G630" s="4"/>
      <c r="H630" s="4"/>
      <c r="I630" s="4"/>
      <c r="J630" s="4"/>
      <c r="K630" s="4"/>
      <c r="L630" s="4"/>
      <c r="M630" s="4"/>
      <c r="N630" s="4"/>
      <c r="O630" s="4"/>
      <c r="P630" s="4"/>
      <c r="Q630" s="4"/>
      <c r="R630" s="4"/>
    </row>
    <row r="631" spans="1:18" ht="16.5" customHeight="1">
      <c r="A631" s="4"/>
      <c r="B631" s="4"/>
      <c r="C631" s="4"/>
      <c r="D631" s="4"/>
      <c r="E631" s="4"/>
      <c r="F631" s="4"/>
      <c r="G631" s="4"/>
      <c r="H631" s="4"/>
      <c r="I631" s="4"/>
      <c r="J631" s="4"/>
      <c r="K631" s="4"/>
      <c r="L631" s="4"/>
      <c r="M631" s="4"/>
      <c r="N631" s="4"/>
      <c r="O631" s="4"/>
      <c r="P631" s="4"/>
      <c r="Q631" s="4"/>
      <c r="R631" s="4"/>
    </row>
    <row r="632" spans="1:18" ht="16.5" customHeight="1">
      <c r="A632" s="4"/>
      <c r="B632" s="4"/>
      <c r="C632" s="4"/>
      <c r="D632" s="4"/>
      <c r="E632" s="4"/>
      <c r="F632" s="4"/>
      <c r="G632" s="4"/>
      <c r="H632" s="4"/>
      <c r="I632" s="4"/>
      <c r="J632" s="4"/>
      <c r="K632" s="4"/>
      <c r="L632" s="4"/>
      <c r="M632" s="4"/>
      <c r="N632" s="4"/>
      <c r="O632" s="4"/>
      <c r="P632" s="4"/>
      <c r="Q632" s="4"/>
      <c r="R632" s="4"/>
    </row>
    <row r="633" spans="1:18" ht="16.5" customHeight="1">
      <c r="A633" s="4"/>
      <c r="B633" s="4"/>
      <c r="C633" s="4"/>
      <c r="D633" s="4"/>
      <c r="E633" s="4"/>
      <c r="F633" s="4"/>
      <c r="G633" s="4"/>
      <c r="H633" s="4"/>
      <c r="I633" s="4"/>
      <c r="J633" s="4"/>
      <c r="K633" s="4"/>
      <c r="L633" s="4"/>
      <c r="M633" s="4"/>
      <c r="N633" s="4"/>
      <c r="O633" s="4"/>
      <c r="P633" s="4"/>
      <c r="Q633" s="4"/>
      <c r="R633" s="4"/>
    </row>
    <row r="634" spans="1:18" ht="16.5" customHeight="1">
      <c r="A634" s="4"/>
      <c r="B634" s="4"/>
      <c r="C634" s="4"/>
      <c r="D634" s="4"/>
      <c r="E634" s="4"/>
      <c r="F634" s="4"/>
      <c r="G634" s="4"/>
      <c r="H634" s="4"/>
      <c r="I634" s="4"/>
      <c r="J634" s="4"/>
      <c r="K634" s="4"/>
      <c r="L634" s="4"/>
      <c r="M634" s="4"/>
      <c r="N634" s="4"/>
      <c r="O634" s="4"/>
      <c r="P634" s="4"/>
      <c r="Q634" s="4"/>
      <c r="R634" s="4"/>
    </row>
    <row r="635" spans="1:18" ht="16.5" customHeight="1">
      <c r="A635" s="4"/>
      <c r="B635" s="4"/>
      <c r="C635" s="4"/>
      <c r="D635" s="4"/>
      <c r="E635" s="4"/>
      <c r="F635" s="4"/>
      <c r="G635" s="4"/>
      <c r="H635" s="4"/>
      <c r="I635" s="4"/>
      <c r="J635" s="4"/>
      <c r="K635" s="4"/>
      <c r="L635" s="4"/>
      <c r="M635" s="4"/>
      <c r="N635" s="4"/>
      <c r="O635" s="4"/>
      <c r="P635" s="4"/>
      <c r="Q635" s="4"/>
      <c r="R635" s="4"/>
    </row>
    <row r="636" spans="1:18" ht="16.5" customHeight="1">
      <c r="A636" s="4"/>
      <c r="B636" s="4"/>
      <c r="C636" s="4"/>
      <c r="D636" s="4"/>
      <c r="E636" s="4"/>
      <c r="F636" s="4"/>
      <c r="G636" s="4"/>
      <c r="H636" s="4"/>
      <c r="I636" s="4"/>
      <c r="J636" s="4"/>
      <c r="K636" s="4"/>
      <c r="L636" s="4"/>
      <c r="M636" s="4"/>
      <c r="N636" s="4"/>
      <c r="O636" s="4"/>
      <c r="P636" s="4"/>
      <c r="Q636" s="4"/>
      <c r="R636" s="4"/>
    </row>
    <row r="637" spans="1:18" ht="16.5" customHeight="1">
      <c r="A637" s="4"/>
      <c r="B637" s="4"/>
      <c r="C637" s="4"/>
      <c r="D637" s="4"/>
      <c r="E637" s="4"/>
      <c r="F637" s="4"/>
      <c r="G637" s="4"/>
      <c r="H637" s="4"/>
      <c r="I637" s="4"/>
      <c r="J637" s="4"/>
      <c r="K637" s="4"/>
      <c r="L637" s="4"/>
      <c r="M637" s="4"/>
      <c r="N637" s="4"/>
      <c r="O637" s="4"/>
      <c r="P637" s="4"/>
      <c r="Q637" s="4"/>
      <c r="R637" s="4"/>
    </row>
    <row r="638" spans="1:18" ht="16.5" customHeight="1">
      <c r="A638" s="4"/>
      <c r="B638" s="4"/>
      <c r="C638" s="4"/>
      <c r="D638" s="4"/>
      <c r="E638" s="4"/>
      <c r="F638" s="4"/>
      <c r="G638" s="4"/>
      <c r="H638" s="4"/>
      <c r="I638" s="4"/>
      <c r="J638" s="4"/>
      <c r="K638" s="4"/>
      <c r="L638" s="4"/>
      <c r="M638" s="4"/>
      <c r="N638" s="4"/>
      <c r="O638" s="4"/>
      <c r="P638" s="4"/>
      <c r="Q638" s="4"/>
      <c r="R638" s="4"/>
    </row>
    <row r="639" spans="1:18" ht="16.5" customHeight="1">
      <c r="A639" s="4"/>
      <c r="B639" s="4"/>
      <c r="C639" s="4"/>
      <c r="D639" s="4"/>
      <c r="E639" s="4"/>
      <c r="F639" s="4"/>
      <c r="G639" s="4"/>
      <c r="H639" s="4"/>
      <c r="I639" s="4"/>
      <c r="J639" s="4"/>
      <c r="K639" s="4"/>
      <c r="L639" s="4"/>
      <c r="M639" s="4"/>
      <c r="N639" s="4"/>
      <c r="O639" s="4"/>
      <c r="P639" s="4"/>
      <c r="Q639" s="4"/>
      <c r="R639" s="4"/>
    </row>
    <row r="640" spans="1:18" ht="16.5" customHeight="1">
      <c r="A640" s="4"/>
      <c r="B640" s="4"/>
      <c r="C640" s="4"/>
      <c r="D640" s="4"/>
      <c r="E640" s="4"/>
      <c r="F640" s="4"/>
      <c r="G640" s="4"/>
      <c r="H640" s="4"/>
      <c r="I640" s="4"/>
      <c r="J640" s="4"/>
      <c r="K640" s="4"/>
      <c r="L640" s="4"/>
      <c r="M640" s="4"/>
      <c r="N640" s="4"/>
      <c r="O640" s="4"/>
      <c r="P640" s="4"/>
      <c r="Q640" s="4"/>
      <c r="R640" s="4"/>
    </row>
    <row r="641" spans="1:18" ht="16.5" customHeight="1">
      <c r="A641" s="4"/>
      <c r="B641" s="4"/>
      <c r="C641" s="4"/>
      <c r="D641" s="4"/>
      <c r="E641" s="4"/>
      <c r="F641" s="4"/>
      <c r="G641" s="4"/>
      <c r="H641" s="4"/>
      <c r="I641" s="4"/>
      <c r="J641" s="4"/>
      <c r="K641" s="4"/>
      <c r="L641" s="4"/>
      <c r="M641" s="4"/>
      <c r="N641" s="4"/>
      <c r="O641" s="4"/>
      <c r="P641" s="4"/>
      <c r="Q641" s="4"/>
      <c r="R641" s="4"/>
    </row>
    <row r="642" spans="1:18" ht="16.5" customHeight="1">
      <c r="A642" s="4"/>
      <c r="B642" s="4"/>
      <c r="C642" s="4"/>
      <c r="D642" s="4"/>
      <c r="E642" s="4"/>
      <c r="F642" s="4"/>
      <c r="G642" s="4"/>
      <c r="H642" s="4"/>
      <c r="I642" s="4"/>
      <c r="J642" s="4"/>
      <c r="K642" s="4"/>
      <c r="L642" s="4"/>
      <c r="M642" s="4"/>
      <c r="N642" s="4"/>
      <c r="O642" s="4"/>
      <c r="P642" s="4"/>
      <c r="Q642" s="4"/>
      <c r="R642" s="4"/>
    </row>
    <row r="643" spans="1:18" ht="16.5" customHeight="1">
      <c r="A643" s="4"/>
      <c r="B643" s="4"/>
      <c r="C643" s="4"/>
      <c r="D643" s="4"/>
      <c r="E643" s="4"/>
      <c r="F643" s="4"/>
      <c r="G643" s="4"/>
      <c r="H643" s="4"/>
      <c r="I643" s="4"/>
      <c r="J643" s="4"/>
      <c r="K643" s="4"/>
      <c r="L643" s="4"/>
      <c r="M643" s="4"/>
      <c r="N643" s="4"/>
      <c r="O643" s="4"/>
      <c r="P643" s="4"/>
      <c r="Q643" s="4"/>
      <c r="R643" s="4"/>
    </row>
    <row r="644" spans="1:18" ht="16.5" customHeight="1">
      <c r="A644" s="4"/>
      <c r="B644" s="4"/>
      <c r="C644" s="4"/>
      <c r="D644" s="4"/>
      <c r="E644" s="4"/>
      <c r="F644" s="4"/>
      <c r="G644" s="4"/>
      <c r="H644" s="4"/>
      <c r="I644" s="4"/>
      <c r="J644" s="4"/>
      <c r="K644" s="4"/>
      <c r="L644" s="4"/>
      <c r="M644" s="4"/>
      <c r="N644" s="4"/>
      <c r="O644" s="4"/>
      <c r="P644" s="4"/>
      <c r="Q644" s="4"/>
      <c r="R644" s="4"/>
    </row>
    <row r="645" spans="1:18" ht="16.5" customHeight="1">
      <c r="A645" s="4"/>
      <c r="B645" s="4"/>
      <c r="C645" s="4"/>
      <c r="D645" s="4"/>
      <c r="E645" s="4"/>
      <c r="F645" s="4"/>
      <c r="G645" s="4"/>
      <c r="H645" s="4"/>
      <c r="I645" s="4"/>
      <c r="J645" s="4"/>
      <c r="K645" s="4"/>
      <c r="L645" s="4"/>
      <c r="M645" s="4"/>
      <c r="N645" s="4"/>
      <c r="O645" s="4"/>
      <c r="P645" s="4"/>
      <c r="Q645" s="4"/>
      <c r="R645" s="4"/>
    </row>
    <row r="646" spans="1:18" ht="16.5" customHeight="1">
      <c r="A646" s="4"/>
      <c r="B646" s="4"/>
      <c r="C646" s="4"/>
      <c r="D646" s="4"/>
      <c r="E646" s="4"/>
      <c r="F646" s="4"/>
      <c r="G646" s="4"/>
      <c r="H646" s="4"/>
      <c r="I646" s="4"/>
      <c r="J646" s="4"/>
      <c r="K646" s="4"/>
      <c r="L646" s="4"/>
      <c r="M646" s="4"/>
      <c r="N646" s="4"/>
      <c r="O646" s="4"/>
      <c r="P646" s="4"/>
      <c r="Q646" s="4"/>
      <c r="R646" s="4"/>
    </row>
    <row r="647" spans="1:18" ht="16.5" customHeight="1">
      <c r="A647" s="4"/>
      <c r="B647" s="4"/>
      <c r="C647" s="4"/>
      <c r="D647" s="4"/>
      <c r="E647" s="4"/>
      <c r="F647" s="4"/>
      <c r="G647" s="4"/>
      <c r="H647" s="4"/>
      <c r="I647" s="4"/>
      <c r="J647" s="4"/>
      <c r="K647" s="4"/>
      <c r="L647" s="4"/>
      <c r="M647" s="4"/>
      <c r="N647" s="4"/>
      <c r="O647" s="4"/>
      <c r="P647" s="4"/>
      <c r="Q647" s="4"/>
      <c r="R647" s="4"/>
    </row>
    <row r="648" spans="1:18" ht="16.5" customHeight="1">
      <c r="A648" s="4"/>
      <c r="B648" s="4"/>
      <c r="C648" s="4"/>
      <c r="D648" s="4"/>
      <c r="E648" s="4"/>
      <c r="F648" s="4"/>
      <c r="G648" s="4"/>
      <c r="H648" s="4"/>
      <c r="I648" s="4"/>
      <c r="J648" s="4"/>
      <c r="K648" s="4"/>
      <c r="L648" s="4"/>
      <c r="M648" s="4"/>
      <c r="N648" s="4"/>
      <c r="O648" s="4"/>
      <c r="P648" s="4"/>
      <c r="Q648" s="4"/>
      <c r="R648" s="4"/>
    </row>
    <row r="649" spans="1:18" ht="16.5" customHeight="1">
      <c r="A649" s="4"/>
      <c r="B649" s="4"/>
      <c r="C649" s="4"/>
      <c r="D649" s="4"/>
      <c r="E649" s="4"/>
      <c r="F649" s="4"/>
      <c r="G649" s="4"/>
      <c r="H649" s="4"/>
      <c r="I649" s="4"/>
      <c r="J649" s="4"/>
      <c r="K649" s="4"/>
      <c r="L649" s="4"/>
      <c r="M649" s="4"/>
      <c r="N649" s="4"/>
      <c r="O649" s="4"/>
      <c r="P649" s="4"/>
      <c r="Q649" s="4"/>
      <c r="R649" s="4"/>
    </row>
    <row r="650" spans="1:18" ht="16.5" customHeight="1">
      <c r="A650" s="4"/>
      <c r="B650" s="4"/>
      <c r="C650" s="4"/>
      <c r="D650" s="4"/>
      <c r="E650" s="4"/>
      <c r="F650" s="4"/>
      <c r="G650" s="4"/>
      <c r="H650" s="4"/>
      <c r="I650" s="4"/>
      <c r="J650" s="4"/>
      <c r="K650" s="4"/>
      <c r="L650" s="4"/>
      <c r="M650" s="4"/>
      <c r="N650" s="4"/>
      <c r="O650" s="4"/>
      <c r="P650" s="4"/>
      <c r="Q650" s="4"/>
      <c r="R650" s="4"/>
    </row>
    <row r="651" spans="1:18" ht="16.5" customHeight="1">
      <c r="A651" s="4"/>
      <c r="B651" s="4"/>
      <c r="C651" s="4"/>
      <c r="D651" s="4"/>
      <c r="E651" s="4"/>
      <c r="F651" s="4"/>
      <c r="G651" s="4"/>
      <c r="H651" s="4"/>
      <c r="I651" s="4"/>
      <c r="J651" s="4"/>
      <c r="K651" s="4"/>
      <c r="L651" s="4"/>
      <c r="M651" s="4"/>
      <c r="N651" s="4"/>
      <c r="O651" s="4"/>
      <c r="P651" s="4"/>
      <c r="Q651" s="4"/>
      <c r="R651" s="4"/>
    </row>
    <row r="652" spans="1:18" ht="16.5" customHeight="1">
      <c r="A652" s="4"/>
      <c r="B652" s="4"/>
      <c r="C652" s="4"/>
      <c r="D652" s="4"/>
      <c r="E652" s="4"/>
      <c r="F652" s="4"/>
      <c r="G652" s="4"/>
      <c r="H652" s="4"/>
      <c r="I652" s="4"/>
      <c r="J652" s="4"/>
      <c r="K652" s="4"/>
      <c r="L652" s="4"/>
      <c r="M652" s="4"/>
      <c r="N652" s="4"/>
      <c r="O652" s="4"/>
      <c r="P652" s="4"/>
      <c r="Q652" s="4"/>
      <c r="R652" s="4"/>
    </row>
    <row r="653" spans="1:18" ht="16.5" customHeight="1">
      <c r="A653" s="4"/>
      <c r="B653" s="4"/>
      <c r="C653" s="4"/>
      <c r="D653" s="4"/>
      <c r="E653" s="4"/>
      <c r="F653" s="4"/>
      <c r="G653" s="4"/>
      <c r="H653" s="4"/>
      <c r="I653" s="4"/>
      <c r="J653" s="4"/>
      <c r="K653" s="4"/>
      <c r="L653" s="4"/>
      <c r="M653" s="4"/>
      <c r="N653" s="4"/>
      <c r="O653" s="4"/>
      <c r="P653" s="4"/>
      <c r="Q653" s="4"/>
      <c r="R653" s="4"/>
    </row>
    <row r="654" spans="1:18" ht="16.5" customHeight="1">
      <c r="A654" s="4"/>
      <c r="B654" s="4"/>
      <c r="C654" s="4"/>
      <c r="D654" s="4"/>
      <c r="E654" s="4"/>
      <c r="F654" s="4"/>
      <c r="G654" s="4"/>
      <c r="H654" s="4"/>
      <c r="I654" s="4"/>
      <c r="J654" s="4"/>
      <c r="K654" s="4"/>
      <c r="L654" s="4"/>
      <c r="M654" s="4"/>
      <c r="N654" s="4"/>
      <c r="O654" s="4"/>
      <c r="P654" s="4"/>
      <c r="Q654" s="4"/>
      <c r="R654" s="4"/>
    </row>
    <row r="655" spans="1:18" ht="16.5" customHeight="1">
      <c r="A655" s="4"/>
      <c r="B655" s="4"/>
      <c r="C655" s="4"/>
      <c r="D655" s="4"/>
      <c r="E655" s="4"/>
      <c r="F655" s="4"/>
      <c r="G655" s="4"/>
      <c r="H655" s="4"/>
      <c r="I655" s="4"/>
      <c r="J655" s="4"/>
      <c r="K655" s="4"/>
      <c r="L655" s="4"/>
      <c r="M655" s="4"/>
      <c r="N655" s="4"/>
      <c r="O655" s="4"/>
      <c r="P655" s="4"/>
      <c r="Q655" s="4"/>
      <c r="R655" s="4"/>
    </row>
    <row r="656" spans="1:18" ht="16.5" customHeight="1">
      <c r="A656" s="4"/>
      <c r="B656" s="4"/>
      <c r="C656" s="4"/>
      <c r="D656" s="4"/>
      <c r="E656" s="4"/>
      <c r="F656" s="4"/>
      <c r="G656" s="4"/>
      <c r="H656" s="4"/>
      <c r="I656" s="4"/>
      <c r="J656" s="4"/>
      <c r="K656" s="4"/>
      <c r="L656" s="4"/>
      <c r="M656" s="4"/>
      <c r="N656" s="4"/>
      <c r="O656" s="4"/>
      <c r="P656" s="4"/>
      <c r="Q656" s="4"/>
      <c r="R656" s="4"/>
    </row>
    <row r="657" spans="1:18" ht="16.5" customHeight="1">
      <c r="A657" s="4"/>
      <c r="B657" s="4"/>
      <c r="C657" s="4"/>
      <c r="D657" s="4"/>
      <c r="E657" s="4"/>
      <c r="F657" s="4"/>
      <c r="G657" s="4"/>
      <c r="H657" s="4"/>
      <c r="I657" s="4"/>
      <c r="J657" s="4"/>
      <c r="K657" s="4"/>
      <c r="L657" s="4"/>
      <c r="M657" s="4"/>
      <c r="N657" s="4"/>
      <c r="O657" s="4"/>
      <c r="P657" s="4"/>
      <c r="Q657" s="4"/>
      <c r="R657" s="4"/>
    </row>
    <row r="658" spans="1:18" ht="16.5" customHeight="1">
      <c r="A658" s="4"/>
      <c r="B658" s="4"/>
      <c r="C658" s="4"/>
      <c r="D658" s="4"/>
      <c r="E658" s="4"/>
      <c r="F658" s="4"/>
      <c r="G658" s="4"/>
      <c r="H658" s="4"/>
      <c r="I658" s="4"/>
      <c r="J658" s="4"/>
      <c r="K658" s="4"/>
      <c r="L658" s="4"/>
      <c r="M658" s="4"/>
      <c r="N658" s="4"/>
      <c r="O658" s="4"/>
      <c r="P658" s="4"/>
      <c r="Q658" s="4"/>
      <c r="R658" s="4"/>
    </row>
    <row r="659" spans="1:18" ht="16.5" customHeight="1">
      <c r="A659" s="4"/>
      <c r="B659" s="4"/>
      <c r="C659" s="4"/>
      <c r="D659" s="4"/>
      <c r="E659" s="4"/>
      <c r="F659" s="4"/>
      <c r="G659" s="4"/>
      <c r="H659" s="4"/>
      <c r="I659" s="4"/>
      <c r="J659" s="4"/>
      <c r="K659" s="4"/>
      <c r="L659" s="4"/>
      <c r="M659" s="4"/>
      <c r="N659" s="4"/>
      <c r="O659" s="4"/>
      <c r="P659" s="4"/>
      <c r="Q659" s="4"/>
      <c r="R659" s="4"/>
    </row>
    <row r="660" spans="1:18" ht="16.5" customHeight="1">
      <c r="A660" s="4"/>
      <c r="B660" s="4"/>
      <c r="C660" s="4"/>
      <c r="D660" s="4"/>
      <c r="E660" s="4"/>
      <c r="F660" s="4"/>
      <c r="G660" s="4"/>
      <c r="H660" s="4"/>
      <c r="I660" s="4"/>
      <c r="J660" s="4"/>
      <c r="K660" s="4"/>
      <c r="L660" s="4"/>
      <c r="M660" s="4"/>
      <c r="N660" s="4"/>
      <c r="O660" s="4"/>
      <c r="P660" s="4"/>
      <c r="Q660" s="4"/>
      <c r="R660" s="4"/>
    </row>
    <row r="661" spans="1:18" ht="16.5" customHeight="1">
      <c r="A661" s="4"/>
      <c r="B661" s="4"/>
      <c r="C661" s="4"/>
      <c r="D661" s="4"/>
      <c r="E661" s="4"/>
      <c r="F661" s="4"/>
      <c r="G661" s="4"/>
      <c r="H661" s="4"/>
      <c r="I661" s="4"/>
      <c r="J661" s="4"/>
      <c r="K661" s="4"/>
      <c r="L661" s="4"/>
      <c r="M661" s="4"/>
      <c r="N661" s="4"/>
      <c r="O661" s="4"/>
      <c r="P661" s="4"/>
      <c r="Q661" s="4"/>
      <c r="R661" s="4"/>
    </row>
    <row r="662" spans="1:18" ht="16.5" customHeight="1">
      <c r="A662" s="4"/>
      <c r="B662" s="4"/>
      <c r="C662" s="4"/>
      <c r="D662" s="4"/>
      <c r="E662" s="4"/>
      <c r="F662" s="4"/>
      <c r="G662" s="4"/>
      <c r="H662" s="4"/>
      <c r="I662" s="4"/>
      <c r="J662" s="4"/>
      <c r="K662" s="4"/>
      <c r="L662" s="4"/>
      <c r="M662" s="4"/>
      <c r="N662" s="4"/>
      <c r="O662" s="4"/>
      <c r="P662" s="4"/>
      <c r="Q662" s="4"/>
      <c r="R662" s="4"/>
    </row>
    <row r="663" spans="1:18" ht="16.5" customHeight="1">
      <c r="A663" s="4"/>
      <c r="B663" s="4"/>
      <c r="C663" s="4"/>
      <c r="D663" s="4"/>
      <c r="E663" s="4"/>
      <c r="F663" s="4"/>
      <c r="G663" s="4"/>
      <c r="H663" s="4"/>
      <c r="I663" s="4"/>
      <c r="J663" s="4"/>
      <c r="K663" s="4"/>
      <c r="L663" s="4"/>
      <c r="M663" s="4"/>
      <c r="N663" s="4"/>
      <c r="O663" s="4"/>
      <c r="P663" s="4"/>
      <c r="Q663" s="4"/>
      <c r="R663" s="4"/>
    </row>
    <row r="664" spans="1:18" ht="16.5" customHeight="1">
      <c r="A664" s="4"/>
      <c r="B664" s="4"/>
      <c r="C664" s="4"/>
      <c r="D664" s="4"/>
      <c r="E664" s="4"/>
      <c r="F664" s="4"/>
      <c r="G664" s="4"/>
      <c r="H664" s="4"/>
      <c r="I664" s="4"/>
      <c r="J664" s="4"/>
      <c r="K664" s="4"/>
      <c r="L664" s="4"/>
      <c r="M664" s="4"/>
      <c r="N664" s="4"/>
      <c r="O664" s="4"/>
      <c r="P664" s="4"/>
      <c r="Q664" s="4"/>
      <c r="R664" s="4"/>
    </row>
    <row r="665" spans="1:18" ht="16.5" customHeight="1">
      <c r="A665" s="4"/>
      <c r="B665" s="4"/>
      <c r="C665" s="4"/>
      <c r="D665" s="4"/>
      <c r="E665" s="4"/>
      <c r="F665" s="4"/>
      <c r="G665" s="4"/>
      <c r="H665" s="4"/>
      <c r="I665" s="4"/>
      <c r="J665" s="4"/>
      <c r="K665" s="4"/>
      <c r="L665" s="4"/>
      <c r="M665" s="4"/>
      <c r="N665" s="4"/>
      <c r="O665" s="4"/>
      <c r="P665" s="4"/>
      <c r="Q665" s="4"/>
      <c r="R665" s="4"/>
    </row>
    <row r="666" spans="1:18" ht="16.5" customHeight="1">
      <c r="A666" s="4"/>
      <c r="B666" s="4"/>
      <c r="C666" s="4"/>
      <c r="D666" s="4"/>
      <c r="E666" s="4"/>
      <c r="F666" s="4"/>
      <c r="G666" s="4"/>
      <c r="H666" s="4"/>
      <c r="I666" s="4"/>
      <c r="J666" s="4"/>
      <c r="K666" s="4"/>
      <c r="L666" s="4"/>
      <c r="M666" s="4"/>
      <c r="N666" s="4"/>
      <c r="O666" s="4"/>
      <c r="P666" s="4"/>
      <c r="Q666" s="4"/>
      <c r="R666" s="4"/>
    </row>
    <row r="667" spans="1:18" ht="16.5" customHeight="1">
      <c r="A667" s="4"/>
      <c r="B667" s="4"/>
      <c r="C667" s="4"/>
      <c r="D667" s="4"/>
      <c r="E667" s="4"/>
      <c r="F667" s="4"/>
      <c r="G667" s="4"/>
      <c r="H667" s="4"/>
      <c r="I667" s="4"/>
      <c r="J667" s="4"/>
      <c r="K667" s="4"/>
      <c r="L667" s="4"/>
      <c r="M667" s="4"/>
      <c r="N667" s="4"/>
      <c r="O667" s="4"/>
      <c r="P667" s="4"/>
      <c r="Q667" s="4"/>
      <c r="R667" s="4"/>
    </row>
    <row r="668" spans="1:18" ht="16.5" customHeight="1">
      <c r="A668" s="4"/>
      <c r="B668" s="4"/>
      <c r="C668" s="4"/>
      <c r="D668" s="4"/>
      <c r="E668" s="4"/>
      <c r="F668" s="4"/>
      <c r="G668" s="4"/>
      <c r="H668" s="4"/>
      <c r="I668" s="4"/>
      <c r="J668" s="4"/>
      <c r="K668" s="4"/>
      <c r="L668" s="4"/>
      <c r="M668" s="4"/>
      <c r="N668" s="4"/>
      <c r="O668" s="4"/>
      <c r="P668" s="4"/>
      <c r="Q668" s="4"/>
      <c r="R668" s="4"/>
    </row>
    <row r="669" spans="1:18" ht="16.5" customHeight="1">
      <c r="A669" s="4"/>
      <c r="B669" s="4"/>
      <c r="C669" s="4"/>
      <c r="D669" s="4"/>
      <c r="E669" s="4"/>
      <c r="F669" s="4"/>
      <c r="G669" s="4"/>
      <c r="H669" s="4"/>
      <c r="I669" s="4"/>
      <c r="J669" s="4"/>
      <c r="K669" s="4"/>
      <c r="L669" s="4"/>
      <c r="M669" s="4"/>
      <c r="N669" s="4"/>
      <c r="O669" s="4"/>
      <c r="P669" s="4"/>
      <c r="Q669" s="4"/>
      <c r="R669" s="4"/>
    </row>
    <row r="670" spans="1:18" ht="16.5" customHeight="1">
      <c r="A670" s="4"/>
      <c r="B670" s="4"/>
      <c r="C670" s="4"/>
      <c r="D670" s="4"/>
      <c r="E670" s="4"/>
      <c r="F670" s="4"/>
      <c r="G670" s="4"/>
      <c r="H670" s="4"/>
      <c r="I670" s="4"/>
      <c r="J670" s="4"/>
      <c r="K670" s="4"/>
      <c r="L670" s="4"/>
      <c r="M670" s="4"/>
      <c r="N670" s="4"/>
      <c r="O670" s="4"/>
      <c r="P670" s="4"/>
      <c r="Q670" s="4"/>
      <c r="R670" s="4"/>
    </row>
    <row r="671" spans="1:18" ht="16.5" customHeight="1">
      <c r="A671" s="4"/>
      <c r="B671" s="4"/>
      <c r="C671" s="4"/>
      <c r="D671" s="4"/>
      <c r="E671" s="4"/>
      <c r="F671" s="4"/>
      <c r="G671" s="4"/>
      <c r="H671" s="4"/>
      <c r="I671" s="4"/>
      <c r="J671" s="4"/>
      <c r="K671" s="4"/>
      <c r="L671" s="4"/>
      <c r="M671" s="4"/>
      <c r="N671" s="4"/>
      <c r="O671" s="4"/>
      <c r="P671" s="4"/>
      <c r="Q671" s="4"/>
      <c r="R671" s="4"/>
    </row>
    <row r="672" spans="1:18" ht="16.5" customHeight="1">
      <c r="A672" s="4"/>
      <c r="B672" s="4"/>
      <c r="C672" s="4"/>
      <c r="D672" s="4"/>
      <c r="E672" s="4"/>
      <c r="F672" s="4"/>
      <c r="G672" s="4"/>
      <c r="H672" s="4"/>
      <c r="I672" s="4"/>
      <c r="J672" s="4"/>
      <c r="K672" s="4"/>
      <c r="L672" s="4"/>
      <c r="M672" s="4"/>
      <c r="N672" s="4"/>
      <c r="O672" s="4"/>
      <c r="P672" s="4"/>
      <c r="Q672" s="4"/>
      <c r="R672" s="4"/>
    </row>
    <row r="673" spans="1:18" ht="16.5" customHeight="1">
      <c r="A673" s="4"/>
      <c r="B673" s="4"/>
      <c r="C673" s="4"/>
      <c r="D673" s="4"/>
      <c r="E673" s="4"/>
      <c r="F673" s="4"/>
      <c r="G673" s="4"/>
      <c r="H673" s="4"/>
      <c r="I673" s="4"/>
      <c r="J673" s="4"/>
      <c r="K673" s="4"/>
      <c r="L673" s="4"/>
      <c r="M673" s="4"/>
      <c r="N673" s="4"/>
      <c r="O673" s="4"/>
      <c r="P673" s="4"/>
      <c r="Q673" s="4"/>
      <c r="R673" s="4"/>
    </row>
    <row r="674" spans="1:18" ht="16.5" customHeight="1">
      <c r="A674" s="4"/>
      <c r="B674" s="4"/>
      <c r="C674" s="4"/>
      <c r="D674" s="4"/>
      <c r="E674" s="4"/>
      <c r="F674" s="4"/>
      <c r="G674" s="4"/>
      <c r="H674" s="4"/>
      <c r="I674" s="4"/>
      <c r="J674" s="4"/>
      <c r="K674" s="4"/>
      <c r="L674" s="4"/>
      <c r="M674" s="4"/>
      <c r="N674" s="4"/>
      <c r="O674" s="4"/>
      <c r="P674" s="4"/>
      <c r="Q674" s="4"/>
      <c r="R674" s="4"/>
    </row>
    <row r="675" spans="1:18" ht="16.5" customHeight="1">
      <c r="A675" s="4"/>
      <c r="B675" s="4"/>
      <c r="C675" s="4"/>
      <c r="D675" s="4"/>
      <c r="E675" s="4"/>
      <c r="F675" s="4"/>
      <c r="G675" s="4"/>
      <c r="H675" s="4"/>
      <c r="I675" s="4"/>
      <c r="J675" s="4"/>
      <c r="K675" s="4"/>
      <c r="L675" s="4"/>
      <c r="M675" s="4"/>
      <c r="N675" s="4"/>
      <c r="O675" s="4"/>
      <c r="P675" s="4"/>
      <c r="Q675" s="4"/>
      <c r="R675" s="4"/>
    </row>
    <row r="676" spans="1:18" ht="16.5" customHeight="1">
      <c r="A676" s="4"/>
      <c r="B676" s="4"/>
      <c r="C676" s="4"/>
      <c r="D676" s="4"/>
      <c r="E676" s="4"/>
      <c r="F676" s="4"/>
      <c r="G676" s="4"/>
      <c r="H676" s="4"/>
      <c r="I676" s="4"/>
      <c r="J676" s="4"/>
      <c r="K676" s="4"/>
      <c r="L676" s="4"/>
      <c r="M676" s="4"/>
      <c r="N676" s="4"/>
      <c r="O676" s="4"/>
      <c r="P676" s="4"/>
      <c r="Q676" s="4"/>
      <c r="R676" s="4"/>
    </row>
    <row r="677" spans="1:18" ht="16.5" customHeight="1">
      <c r="A677" s="4"/>
      <c r="B677" s="4"/>
      <c r="C677" s="4"/>
      <c r="D677" s="4"/>
      <c r="E677" s="4"/>
      <c r="F677" s="4"/>
      <c r="G677" s="4"/>
      <c r="H677" s="4"/>
      <c r="I677" s="4"/>
      <c r="J677" s="4"/>
      <c r="K677" s="4"/>
      <c r="L677" s="4"/>
      <c r="M677" s="4"/>
      <c r="N677" s="4"/>
      <c r="O677" s="4"/>
      <c r="P677" s="4"/>
      <c r="Q677" s="4"/>
      <c r="R677" s="4"/>
    </row>
    <row r="678" spans="1:18" ht="16.5" customHeight="1">
      <c r="A678" s="4"/>
      <c r="B678" s="4"/>
      <c r="C678" s="4"/>
      <c r="D678" s="4"/>
      <c r="E678" s="4"/>
      <c r="F678" s="4"/>
      <c r="G678" s="4"/>
      <c r="H678" s="4"/>
      <c r="I678" s="4"/>
      <c r="J678" s="4"/>
      <c r="K678" s="4"/>
      <c r="L678" s="4"/>
      <c r="M678" s="4"/>
      <c r="N678" s="4"/>
      <c r="O678" s="4"/>
      <c r="P678" s="4"/>
      <c r="Q678" s="4"/>
      <c r="R678" s="4"/>
    </row>
    <row r="679" spans="1:18" ht="16.5" customHeight="1">
      <c r="A679" s="4"/>
      <c r="B679" s="4"/>
      <c r="C679" s="4"/>
      <c r="D679" s="4"/>
      <c r="E679" s="4"/>
      <c r="F679" s="4"/>
      <c r="G679" s="4"/>
      <c r="H679" s="4"/>
      <c r="I679" s="4"/>
      <c r="J679" s="4"/>
      <c r="K679" s="4"/>
      <c r="L679" s="4"/>
      <c r="M679" s="4"/>
      <c r="N679" s="4"/>
      <c r="O679" s="4"/>
      <c r="P679" s="4"/>
      <c r="Q679" s="4"/>
      <c r="R679" s="4"/>
    </row>
    <row r="680" spans="1:18" ht="16.5" customHeight="1">
      <c r="A680" s="4"/>
      <c r="B680" s="4"/>
      <c r="C680" s="4"/>
      <c r="D680" s="4"/>
      <c r="E680" s="4"/>
      <c r="F680" s="4"/>
      <c r="G680" s="4"/>
      <c r="H680" s="4"/>
      <c r="I680" s="4"/>
      <c r="J680" s="4"/>
      <c r="K680" s="4"/>
      <c r="L680" s="4"/>
      <c r="M680" s="4"/>
      <c r="N680" s="4"/>
      <c r="O680" s="4"/>
      <c r="P680" s="4"/>
      <c r="Q680" s="4"/>
      <c r="R680" s="4"/>
    </row>
    <row r="681" spans="1:18" ht="16.5" customHeight="1">
      <c r="A681" s="4"/>
      <c r="B681" s="4"/>
      <c r="C681" s="4"/>
      <c r="D681" s="4"/>
      <c r="E681" s="4"/>
      <c r="F681" s="4"/>
      <c r="G681" s="4"/>
      <c r="H681" s="4"/>
      <c r="I681" s="4"/>
      <c r="J681" s="4"/>
      <c r="K681" s="4"/>
      <c r="L681" s="4"/>
      <c r="M681" s="4"/>
      <c r="N681" s="4"/>
      <c r="O681" s="4"/>
      <c r="P681" s="4"/>
      <c r="Q681" s="4"/>
      <c r="R681" s="4"/>
    </row>
    <row r="682" spans="1:18" ht="16.5" customHeight="1">
      <c r="A682" s="4"/>
      <c r="B682" s="4"/>
      <c r="C682" s="4"/>
      <c r="D682" s="4"/>
      <c r="E682" s="4"/>
      <c r="F682" s="4"/>
      <c r="G682" s="4"/>
      <c r="H682" s="4"/>
      <c r="I682" s="4"/>
      <c r="J682" s="4"/>
      <c r="K682" s="4"/>
      <c r="L682" s="4"/>
      <c r="M682" s="4"/>
      <c r="N682" s="4"/>
      <c r="O682" s="4"/>
      <c r="P682" s="4"/>
      <c r="Q682" s="4"/>
      <c r="R682" s="4"/>
    </row>
    <row r="683" spans="1:18" ht="16.5" customHeight="1">
      <c r="A683" s="4"/>
      <c r="B683" s="4"/>
      <c r="C683" s="4"/>
      <c r="D683" s="4"/>
      <c r="E683" s="4"/>
      <c r="F683" s="4"/>
      <c r="G683" s="4"/>
      <c r="H683" s="4"/>
      <c r="I683" s="4"/>
      <c r="J683" s="4"/>
      <c r="K683" s="4"/>
      <c r="L683" s="4"/>
      <c r="M683" s="4"/>
      <c r="N683" s="4"/>
      <c r="O683" s="4"/>
      <c r="P683" s="4"/>
      <c r="Q683" s="4"/>
      <c r="R683" s="4"/>
    </row>
    <row r="684" spans="1:18" ht="16.5" customHeight="1">
      <c r="A684" s="4"/>
      <c r="B684" s="4"/>
      <c r="C684" s="4"/>
      <c r="D684" s="4"/>
      <c r="E684" s="4"/>
      <c r="F684" s="4"/>
      <c r="G684" s="4"/>
      <c r="H684" s="4"/>
      <c r="I684" s="4"/>
      <c r="J684" s="4"/>
      <c r="K684" s="4"/>
      <c r="L684" s="4"/>
      <c r="M684" s="4"/>
      <c r="N684" s="4"/>
      <c r="O684" s="4"/>
      <c r="P684" s="4"/>
      <c r="Q684" s="4"/>
      <c r="R684" s="4"/>
    </row>
    <row r="685" spans="1:18" ht="16.5" customHeight="1">
      <c r="A685" s="4"/>
      <c r="B685" s="4"/>
      <c r="C685" s="4"/>
      <c r="D685" s="4"/>
      <c r="E685" s="4"/>
      <c r="F685" s="4"/>
      <c r="G685" s="4"/>
      <c r="H685" s="4"/>
      <c r="I685" s="4"/>
      <c r="J685" s="4"/>
      <c r="K685" s="4"/>
      <c r="L685" s="4"/>
      <c r="M685" s="4"/>
      <c r="N685" s="4"/>
      <c r="O685" s="4"/>
      <c r="P685" s="4"/>
      <c r="Q685" s="4"/>
      <c r="R685" s="4"/>
    </row>
    <row r="686" spans="1:18" ht="16.5" customHeight="1">
      <c r="A686" s="4"/>
      <c r="B686" s="4"/>
      <c r="C686" s="4"/>
      <c r="D686" s="4"/>
      <c r="E686" s="4"/>
      <c r="F686" s="4"/>
      <c r="G686" s="4"/>
      <c r="H686" s="4"/>
      <c r="I686" s="4"/>
      <c r="J686" s="4"/>
      <c r="K686" s="4"/>
      <c r="L686" s="4"/>
      <c r="M686" s="4"/>
      <c r="N686" s="4"/>
      <c r="O686" s="4"/>
      <c r="P686" s="4"/>
      <c r="Q686" s="4"/>
      <c r="R686" s="4"/>
    </row>
    <row r="687" spans="1:18" ht="16.5" customHeight="1">
      <c r="A687" s="4"/>
      <c r="B687" s="4"/>
      <c r="C687" s="4"/>
      <c r="D687" s="4"/>
      <c r="E687" s="4"/>
      <c r="F687" s="4"/>
      <c r="G687" s="4"/>
      <c r="H687" s="4"/>
      <c r="I687" s="4"/>
      <c r="J687" s="4"/>
      <c r="K687" s="4"/>
      <c r="L687" s="4"/>
      <c r="M687" s="4"/>
      <c r="N687" s="4"/>
      <c r="O687" s="4"/>
      <c r="P687" s="4"/>
      <c r="Q687" s="4"/>
      <c r="R687" s="4"/>
    </row>
    <row r="688" spans="1:18" ht="16.5" customHeight="1">
      <c r="A688" s="4"/>
      <c r="B688" s="4"/>
      <c r="C688" s="4"/>
      <c r="D688" s="4"/>
      <c r="E688" s="4"/>
      <c r="F688" s="4"/>
      <c r="G688" s="4"/>
      <c r="H688" s="4"/>
      <c r="I688" s="4"/>
      <c r="J688" s="4"/>
      <c r="K688" s="4"/>
      <c r="L688" s="4"/>
      <c r="M688" s="4"/>
      <c r="N688" s="4"/>
      <c r="O688" s="4"/>
      <c r="P688" s="4"/>
      <c r="Q688" s="4"/>
      <c r="R688" s="4"/>
    </row>
    <row r="689" spans="1:18" ht="16.5" customHeight="1">
      <c r="A689" s="4"/>
      <c r="B689" s="4"/>
      <c r="C689" s="4"/>
      <c r="D689" s="4"/>
      <c r="E689" s="4"/>
      <c r="F689" s="4"/>
      <c r="G689" s="4"/>
      <c r="H689" s="4"/>
      <c r="I689" s="4"/>
      <c r="J689" s="4"/>
      <c r="K689" s="4"/>
      <c r="L689" s="4"/>
      <c r="M689" s="4"/>
      <c r="N689" s="4"/>
      <c r="O689" s="4"/>
      <c r="P689" s="4"/>
      <c r="Q689" s="4"/>
      <c r="R689" s="4"/>
    </row>
    <row r="690" spans="1:18" ht="16.5" customHeight="1">
      <c r="A690" s="4"/>
      <c r="B690" s="4"/>
      <c r="C690" s="4"/>
      <c r="D690" s="4"/>
      <c r="E690" s="4"/>
      <c r="F690" s="4"/>
      <c r="G690" s="4"/>
      <c r="H690" s="4"/>
      <c r="I690" s="4"/>
      <c r="J690" s="4"/>
      <c r="K690" s="4"/>
      <c r="L690" s="4"/>
      <c r="M690" s="4"/>
      <c r="N690" s="4"/>
      <c r="O690" s="4"/>
      <c r="P690" s="4"/>
      <c r="Q690" s="4"/>
      <c r="R690" s="4"/>
    </row>
    <row r="691" spans="1:18" ht="16.5" customHeight="1">
      <c r="A691" s="4"/>
      <c r="B691" s="4"/>
      <c r="C691" s="4"/>
      <c r="D691" s="4"/>
      <c r="E691" s="4"/>
      <c r="F691" s="4"/>
      <c r="G691" s="4"/>
      <c r="H691" s="4"/>
      <c r="I691" s="4"/>
      <c r="J691" s="4"/>
      <c r="K691" s="4"/>
      <c r="L691" s="4"/>
      <c r="M691" s="4"/>
      <c r="N691" s="4"/>
      <c r="O691" s="4"/>
      <c r="P691" s="4"/>
      <c r="Q691" s="4"/>
      <c r="R691" s="4"/>
    </row>
    <row r="692" spans="1:18" ht="16.5" customHeight="1">
      <c r="A692" s="4"/>
      <c r="B692" s="4"/>
      <c r="C692" s="4"/>
      <c r="D692" s="4"/>
      <c r="E692" s="4"/>
      <c r="F692" s="4"/>
      <c r="G692" s="4"/>
      <c r="H692" s="4"/>
      <c r="I692" s="4"/>
      <c r="J692" s="4"/>
      <c r="K692" s="4"/>
      <c r="L692" s="4"/>
      <c r="M692" s="4"/>
      <c r="N692" s="4"/>
      <c r="O692" s="4"/>
      <c r="P692" s="4"/>
      <c r="Q692" s="4"/>
      <c r="R692" s="4"/>
    </row>
    <row r="693" spans="1:18" ht="16.5" customHeight="1">
      <c r="A693" s="4"/>
      <c r="B693" s="4"/>
      <c r="C693" s="4"/>
      <c r="D693" s="4"/>
      <c r="E693" s="4"/>
      <c r="F693" s="4"/>
      <c r="G693" s="4"/>
      <c r="H693" s="4"/>
      <c r="I693" s="4"/>
      <c r="J693" s="4"/>
      <c r="K693" s="4"/>
      <c r="L693" s="4"/>
      <c r="M693" s="4"/>
      <c r="N693" s="4"/>
      <c r="O693" s="4"/>
      <c r="P693" s="4"/>
      <c r="Q693" s="4"/>
      <c r="R693" s="4"/>
    </row>
    <row r="694" spans="1:18" ht="16.5" customHeight="1">
      <c r="A694" s="4"/>
      <c r="B694" s="4"/>
      <c r="C694" s="4"/>
      <c r="D694" s="4"/>
      <c r="E694" s="4"/>
      <c r="F694" s="4"/>
      <c r="G694" s="4"/>
      <c r="H694" s="4"/>
      <c r="I694" s="4"/>
      <c r="J694" s="4"/>
      <c r="K694" s="4"/>
      <c r="L694" s="4"/>
      <c r="M694" s="4"/>
      <c r="N694" s="4"/>
      <c r="O694" s="4"/>
      <c r="P694" s="4"/>
      <c r="Q694" s="4"/>
      <c r="R694" s="4"/>
    </row>
    <row r="695" spans="1:18" ht="16.5" customHeight="1">
      <c r="A695" s="4"/>
      <c r="B695" s="4"/>
      <c r="C695" s="4"/>
      <c r="D695" s="4"/>
      <c r="E695" s="4"/>
      <c r="F695" s="4"/>
      <c r="G695" s="4"/>
      <c r="H695" s="4"/>
      <c r="I695" s="4"/>
      <c r="J695" s="4"/>
      <c r="K695" s="4"/>
      <c r="L695" s="4"/>
      <c r="M695" s="4"/>
      <c r="N695" s="4"/>
      <c r="O695" s="4"/>
      <c r="P695" s="4"/>
      <c r="Q695" s="4"/>
      <c r="R695" s="4"/>
    </row>
    <row r="696" spans="1:18" ht="16.5" customHeight="1">
      <c r="A696" s="4"/>
      <c r="B696" s="4"/>
      <c r="C696" s="4"/>
      <c r="D696" s="4"/>
      <c r="E696" s="4"/>
      <c r="F696" s="4"/>
      <c r="G696" s="4"/>
      <c r="H696" s="4"/>
      <c r="I696" s="4"/>
      <c r="J696" s="4"/>
      <c r="K696" s="4"/>
      <c r="L696" s="4"/>
      <c r="M696" s="4"/>
      <c r="N696" s="4"/>
      <c r="O696" s="4"/>
      <c r="P696" s="4"/>
      <c r="Q696" s="4"/>
      <c r="R696" s="4"/>
    </row>
    <row r="697" spans="1:18" ht="16.5" customHeight="1">
      <c r="A697" s="4"/>
      <c r="B697" s="4"/>
      <c r="C697" s="4"/>
      <c r="D697" s="4"/>
      <c r="E697" s="4"/>
      <c r="F697" s="4"/>
      <c r="G697" s="4"/>
      <c r="H697" s="4"/>
      <c r="I697" s="4"/>
      <c r="J697" s="4"/>
      <c r="K697" s="4"/>
      <c r="L697" s="4"/>
      <c r="M697" s="4"/>
      <c r="N697" s="4"/>
      <c r="O697" s="4"/>
      <c r="P697" s="4"/>
      <c r="Q697" s="4"/>
      <c r="R697" s="4"/>
    </row>
    <row r="698" spans="1:18" ht="16.5" customHeight="1">
      <c r="A698" s="4"/>
      <c r="B698" s="4"/>
      <c r="C698" s="4"/>
      <c r="D698" s="4"/>
      <c r="E698" s="4"/>
      <c r="F698" s="4"/>
      <c r="G698" s="4"/>
      <c r="H698" s="4"/>
      <c r="I698" s="4"/>
      <c r="J698" s="4"/>
      <c r="K698" s="4"/>
      <c r="L698" s="4"/>
      <c r="M698" s="4"/>
      <c r="N698" s="4"/>
      <c r="O698" s="4"/>
      <c r="P698" s="4"/>
      <c r="Q698" s="4"/>
      <c r="R698" s="4"/>
    </row>
    <row r="699" spans="1:18" ht="16.5" customHeight="1">
      <c r="A699" s="4"/>
      <c r="B699" s="4"/>
      <c r="C699" s="4"/>
      <c r="D699" s="4"/>
      <c r="E699" s="4"/>
      <c r="F699" s="4"/>
      <c r="G699" s="4"/>
      <c r="H699" s="4"/>
      <c r="I699" s="4"/>
      <c r="J699" s="4"/>
      <c r="K699" s="4"/>
      <c r="L699" s="4"/>
      <c r="M699" s="4"/>
      <c r="N699" s="4"/>
      <c r="O699" s="4"/>
      <c r="P699" s="4"/>
      <c r="Q699" s="4"/>
      <c r="R699" s="4"/>
    </row>
    <row r="700" spans="1:18" ht="16.5" customHeight="1">
      <c r="A700" s="4"/>
      <c r="B700" s="4"/>
      <c r="C700" s="4"/>
      <c r="D700" s="4"/>
      <c r="E700" s="4"/>
      <c r="F700" s="4"/>
      <c r="G700" s="4"/>
      <c r="H700" s="4"/>
      <c r="I700" s="4"/>
      <c r="J700" s="4"/>
      <c r="K700" s="4"/>
      <c r="L700" s="4"/>
      <c r="M700" s="4"/>
      <c r="N700" s="4"/>
      <c r="O700" s="4"/>
      <c r="P700" s="4"/>
      <c r="Q700" s="4"/>
      <c r="R700" s="4"/>
    </row>
    <row r="701" spans="1:18" ht="16.5" customHeight="1">
      <c r="A701" s="4"/>
      <c r="B701" s="4"/>
      <c r="C701" s="4"/>
      <c r="D701" s="4"/>
      <c r="E701" s="4"/>
      <c r="F701" s="4"/>
      <c r="G701" s="4"/>
      <c r="H701" s="4"/>
      <c r="I701" s="4"/>
      <c r="J701" s="4"/>
      <c r="K701" s="4"/>
      <c r="L701" s="4"/>
      <c r="M701" s="4"/>
      <c r="N701" s="4"/>
      <c r="O701" s="4"/>
      <c r="P701" s="4"/>
      <c r="Q701" s="4"/>
      <c r="R701" s="4"/>
    </row>
    <row r="702" spans="1:18" ht="16.5" customHeight="1">
      <c r="A702" s="4"/>
      <c r="B702" s="4"/>
      <c r="C702" s="4"/>
      <c r="D702" s="4"/>
      <c r="E702" s="4"/>
      <c r="F702" s="4"/>
      <c r="G702" s="4"/>
      <c r="H702" s="4"/>
      <c r="I702" s="4"/>
      <c r="J702" s="4"/>
      <c r="K702" s="4"/>
      <c r="L702" s="4"/>
      <c r="M702" s="4"/>
      <c r="N702" s="4"/>
      <c r="O702" s="4"/>
      <c r="P702" s="4"/>
      <c r="Q702" s="4"/>
      <c r="R702" s="4"/>
    </row>
    <row r="703" spans="1:18" ht="16.5" customHeight="1">
      <c r="A703" s="4"/>
      <c r="B703" s="4"/>
      <c r="C703" s="4"/>
      <c r="D703" s="4"/>
      <c r="E703" s="4"/>
      <c r="F703" s="4"/>
      <c r="G703" s="4"/>
      <c r="H703" s="4"/>
      <c r="I703" s="4"/>
      <c r="J703" s="4"/>
      <c r="K703" s="4"/>
      <c r="L703" s="4"/>
      <c r="M703" s="4"/>
      <c r="N703" s="4"/>
      <c r="O703" s="4"/>
      <c r="P703" s="4"/>
      <c r="Q703" s="4"/>
      <c r="R703" s="4"/>
    </row>
    <row r="704" spans="1:18" ht="16.5" customHeight="1">
      <c r="A704" s="4"/>
      <c r="B704" s="4"/>
      <c r="C704" s="4"/>
      <c r="D704" s="4"/>
      <c r="E704" s="4"/>
      <c r="F704" s="4"/>
      <c r="G704" s="4"/>
      <c r="H704" s="4"/>
      <c r="I704" s="4"/>
      <c r="J704" s="4"/>
      <c r="K704" s="4"/>
      <c r="L704" s="4"/>
      <c r="M704" s="4"/>
      <c r="N704" s="4"/>
      <c r="O704" s="4"/>
      <c r="P704" s="4"/>
      <c r="Q704" s="4"/>
      <c r="R704" s="4"/>
    </row>
    <row r="705" spans="1:18" ht="16.5" customHeight="1">
      <c r="A705" s="4"/>
      <c r="B705" s="4"/>
      <c r="C705" s="4"/>
      <c r="D705" s="4"/>
      <c r="E705" s="4"/>
      <c r="F705" s="4"/>
      <c r="G705" s="4"/>
      <c r="H705" s="4"/>
      <c r="I705" s="4"/>
      <c r="J705" s="4"/>
      <c r="K705" s="4"/>
      <c r="L705" s="4"/>
      <c r="M705" s="4"/>
      <c r="N705" s="4"/>
      <c r="O705" s="4"/>
      <c r="P705" s="4"/>
      <c r="Q705" s="4"/>
      <c r="R705" s="4"/>
    </row>
    <row r="706" spans="1:18" ht="16.5" customHeight="1">
      <c r="A706" s="4"/>
      <c r="B706" s="4"/>
      <c r="C706" s="4"/>
      <c r="D706" s="4"/>
      <c r="E706" s="4"/>
      <c r="F706" s="4"/>
      <c r="G706" s="4"/>
      <c r="H706" s="4"/>
      <c r="I706" s="4"/>
      <c r="J706" s="4"/>
      <c r="K706" s="4"/>
      <c r="L706" s="4"/>
      <c r="M706" s="4"/>
      <c r="N706" s="4"/>
      <c r="O706" s="4"/>
      <c r="P706" s="4"/>
      <c r="Q706" s="4"/>
      <c r="R706" s="4"/>
    </row>
    <row r="707" spans="1:18" ht="16.5" customHeight="1">
      <c r="A707" s="4"/>
      <c r="B707" s="4"/>
      <c r="C707" s="4"/>
      <c r="D707" s="4"/>
      <c r="E707" s="4"/>
      <c r="F707" s="4"/>
      <c r="G707" s="4"/>
      <c r="H707" s="4"/>
      <c r="I707" s="4"/>
      <c r="J707" s="4"/>
      <c r="K707" s="4"/>
      <c r="L707" s="4"/>
      <c r="M707" s="4"/>
      <c r="N707" s="4"/>
      <c r="O707" s="4"/>
      <c r="P707" s="4"/>
      <c r="Q707" s="4"/>
      <c r="R707" s="4"/>
    </row>
    <row r="708" spans="1:18" ht="16.5" customHeight="1">
      <c r="A708" s="4"/>
      <c r="B708" s="4"/>
      <c r="C708" s="4"/>
      <c r="D708" s="4"/>
      <c r="E708" s="4"/>
      <c r="F708" s="4"/>
      <c r="G708" s="4"/>
      <c r="H708" s="4"/>
      <c r="I708" s="4"/>
      <c r="J708" s="4"/>
      <c r="K708" s="4"/>
      <c r="L708" s="4"/>
      <c r="M708" s="4"/>
      <c r="N708" s="4"/>
      <c r="O708" s="4"/>
      <c r="P708" s="4"/>
      <c r="Q708" s="4"/>
      <c r="R708" s="4"/>
    </row>
    <row r="709" spans="1:18" ht="16.5" customHeight="1">
      <c r="A709" s="4"/>
      <c r="B709" s="4"/>
      <c r="C709" s="4"/>
      <c r="D709" s="4"/>
      <c r="E709" s="4"/>
      <c r="F709" s="4"/>
      <c r="G709" s="4"/>
      <c r="H709" s="4"/>
      <c r="I709" s="4"/>
      <c r="J709" s="4"/>
      <c r="K709" s="4"/>
      <c r="L709" s="4"/>
      <c r="M709" s="4"/>
      <c r="N709" s="4"/>
      <c r="O709" s="4"/>
      <c r="P709" s="4"/>
      <c r="Q709" s="4"/>
      <c r="R709" s="4"/>
    </row>
    <row r="710" spans="1:18" ht="16.5" customHeight="1">
      <c r="A710" s="4"/>
      <c r="B710" s="4"/>
      <c r="C710" s="4"/>
      <c r="D710" s="4"/>
      <c r="E710" s="4"/>
      <c r="F710" s="4"/>
      <c r="G710" s="4"/>
      <c r="H710" s="4"/>
      <c r="I710" s="4"/>
      <c r="J710" s="4"/>
      <c r="K710" s="4"/>
      <c r="L710" s="4"/>
      <c r="M710" s="4"/>
      <c r="N710" s="4"/>
      <c r="O710" s="4"/>
      <c r="P710" s="4"/>
      <c r="Q710" s="4"/>
      <c r="R710" s="4"/>
    </row>
    <row r="711" spans="1:18" ht="16.5" customHeight="1">
      <c r="A711" s="4"/>
      <c r="B711" s="4"/>
      <c r="C711" s="4"/>
      <c r="D711" s="4"/>
      <c r="E711" s="4"/>
      <c r="F711" s="4"/>
      <c r="G711" s="4"/>
      <c r="H711" s="4"/>
      <c r="I711" s="4"/>
      <c r="J711" s="4"/>
      <c r="K711" s="4"/>
      <c r="L711" s="4"/>
      <c r="M711" s="4"/>
      <c r="N711" s="4"/>
      <c r="O711" s="4"/>
      <c r="P711" s="4"/>
      <c r="Q711" s="4"/>
      <c r="R711" s="4"/>
    </row>
    <row r="712" spans="1:18" ht="16.5" customHeight="1">
      <c r="A712" s="4"/>
      <c r="B712" s="4"/>
      <c r="C712" s="4"/>
      <c r="D712" s="4"/>
      <c r="E712" s="4"/>
      <c r="F712" s="4"/>
      <c r="G712" s="4"/>
      <c r="H712" s="4"/>
      <c r="I712" s="4"/>
      <c r="J712" s="4"/>
      <c r="K712" s="4"/>
      <c r="L712" s="4"/>
      <c r="M712" s="4"/>
      <c r="N712" s="4"/>
      <c r="O712" s="4"/>
      <c r="P712" s="4"/>
      <c r="Q712" s="4"/>
      <c r="R712" s="4"/>
    </row>
    <row r="713" spans="1:18" ht="16.5" customHeight="1">
      <c r="A713" s="4"/>
      <c r="B713" s="4"/>
      <c r="C713" s="4"/>
      <c r="D713" s="4"/>
      <c r="E713" s="4"/>
      <c r="F713" s="4"/>
      <c r="G713" s="4"/>
      <c r="H713" s="4"/>
      <c r="I713" s="4"/>
      <c r="J713" s="4"/>
      <c r="K713" s="4"/>
      <c r="L713" s="4"/>
      <c r="M713" s="4"/>
      <c r="N713" s="4"/>
      <c r="O713" s="4"/>
      <c r="P713" s="4"/>
      <c r="Q713" s="4"/>
      <c r="R713" s="4"/>
    </row>
    <row r="714" spans="1:18" ht="16.5" customHeight="1">
      <c r="A714" s="4"/>
      <c r="B714" s="4"/>
      <c r="C714" s="4"/>
      <c r="D714" s="4"/>
      <c r="E714" s="4"/>
      <c r="F714" s="4"/>
      <c r="G714" s="4"/>
      <c r="H714" s="4"/>
      <c r="I714" s="4"/>
      <c r="J714" s="4"/>
      <c r="K714" s="4"/>
      <c r="L714" s="4"/>
      <c r="M714" s="4"/>
      <c r="N714" s="4"/>
      <c r="O714" s="4"/>
      <c r="P714" s="4"/>
      <c r="Q714" s="4"/>
      <c r="R714" s="4"/>
    </row>
    <row r="715" spans="1:18" ht="16.5" customHeight="1">
      <c r="A715" s="4"/>
      <c r="B715" s="4"/>
      <c r="C715" s="4"/>
      <c r="D715" s="4"/>
      <c r="E715" s="4"/>
      <c r="F715" s="4"/>
      <c r="G715" s="4"/>
      <c r="H715" s="4"/>
      <c r="I715" s="4"/>
      <c r="J715" s="4"/>
      <c r="K715" s="4"/>
      <c r="L715" s="4"/>
      <c r="M715" s="4"/>
      <c r="N715" s="4"/>
      <c r="O715" s="4"/>
      <c r="P715" s="4"/>
      <c r="Q715" s="4"/>
      <c r="R715" s="4"/>
    </row>
    <row r="716" spans="1:18" ht="16.5" customHeight="1">
      <c r="A716" s="4"/>
      <c r="B716" s="4"/>
      <c r="C716" s="4"/>
      <c r="D716" s="4"/>
      <c r="E716" s="4"/>
      <c r="F716" s="4"/>
      <c r="G716" s="4"/>
      <c r="H716" s="4"/>
      <c r="I716" s="4"/>
      <c r="J716" s="4"/>
      <c r="K716" s="4"/>
      <c r="L716" s="4"/>
      <c r="M716" s="4"/>
      <c r="N716" s="4"/>
      <c r="O716" s="4"/>
      <c r="P716" s="4"/>
      <c r="Q716" s="4"/>
      <c r="R716" s="4"/>
    </row>
    <row r="717" spans="1:18" ht="16.5" customHeight="1">
      <c r="A717" s="4"/>
      <c r="B717" s="4"/>
      <c r="C717" s="4"/>
      <c r="D717" s="4"/>
      <c r="E717" s="4"/>
      <c r="F717" s="4"/>
      <c r="G717" s="4"/>
      <c r="H717" s="4"/>
      <c r="I717" s="4"/>
      <c r="J717" s="4"/>
      <c r="K717" s="4"/>
      <c r="L717" s="4"/>
      <c r="M717" s="4"/>
      <c r="N717" s="4"/>
      <c r="O717" s="4"/>
      <c r="P717" s="4"/>
      <c r="Q717" s="4"/>
      <c r="R717" s="4"/>
    </row>
    <row r="718" spans="1:18" ht="16.5" customHeight="1">
      <c r="A718" s="4"/>
      <c r="B718" s="4"/>
      <c r="C718" s="4"/>
      <c r="D718" s="4"/>
      <c r="E718" s="4"/>
      <c r="F718" s="4"/>
      <c r="G718" s="4"/>
      <c r="H718" s="4"/>
      <c r="I718" s="4"/>
      <c r="J718" s="4"/>
      <c r="K718" s="4"/>
      <c r="L718" s="4"/>
      <c r="M718" s="4"/>
      <c r="N718" s="4"/>
      <c r="O718" s="4"/>
      <c r="P718" s="4"/>
      <c r="Q718" s="4"/>
      <c r="R718" s="4"/>
    </row>
    <row r="719" spans="1:18" ht="16.5" customHeight="1">
      <c r="A719" s="4"/>
      <c r="B719" s="4"/>
      <c r="C719" s="4"/>
      <c r="D719" s="4"/>
      <c r="E719" s="4"/>
      <c r="F719" s="4"/>
      <c r="G719" s="4"/>
      <c r="H719" s="4"/>
      <c r="I719" s="4"/>
      <c r="J719" s="4"/>
      <c r="K719" s="4"/>
      <c r="L719" s="4"/>
      <c r="M719" s="4"/>
      <c r="N719" s="4"/>
      <c r="O719" s="4"/>
      <c r="P719" s="4"/>
      <c r="Q719" s="4"/>
      <c r="R719" s="4"/>
    </row>
    <row r="720" spans="1:18" ht="16.5" customHeight="1">
      <c r="A720" s="4"/>
      <c r="B720" s="4"/>
      <c r="C720" s="4"/>
      <c r="D720" s="4"/>
      <c r="E720" s="4"/>
      <c r="F720" s="4"/>
      <c r="G720" s="4"/>
      <c r="H720" s="4"/>
      <c r="I720" s="4"/>
      <c r="J720" s="4"/>
      <c r="K720" s="4"/>
      <c r="L720" s="4"/>
      <c r="M720" s="4"/>
      <c r="N720" s="4"/>
      <c r="O720" s="4"/>
      <c r="P720" s="4"/>
      <c r="Q720" s="4"/>
      <c r="R720" s="4"/>
    </row>
    <row r="721" spans="1:18" ht="16.5" customHeight="1">
      <c r="A721" s="4"/>
      <c r="B721" s="4"/>
      <c r="C721" s="4"/>
      <c r="D721" s="4"/>
      <c r="E721" s="4"/>
      <c r="F721" s="4"/>
      <c r="G721" s="4"/>
      <c r="H721" s="4"/>
      <c r="I721" s="4"/>
      <c r="J721" s="4"/>
      <c r="K721" s="4"/>
      <c r="L721" s="4"/>
      <c r="M721" s="4"/>
      <c r="N721" s="4"/>
      <c r="O721" s="4"/>
      <c r="P721" s="4"/>
      <c r="Q721" s="4"/>
      <c r="R721" s="4"/>
    </row>
    <row r="722" spans="1:18" ht="16.5" customHeight="1">
      <c r="A722" s="4"/>
      <c r="B722" s="4"/>
      <c r="C722" s="4"/>
      <c r="D722" s="4"/>
      <c r="E722" s="4"/>
      <c r="F722" s="4"/>
      <c r="G722" s="4"/>
      <c r="H722" s="4"/>
      <c r="I722" s="4"/>
      <c r="J722" s="4"/>
      <c r="K722" s="4"/>
      <c r="L722" s="4"/>
      <c r="M722" s="4"/>
      <c r="N722" s="4"/>
      <c r="O722" s="4"/>
      <c r="P722" s="4"/>
      <c r="Q722" s="4"/>
      <c r="R722" s="4"/>
    </row>
    <row r="723" spans="1:18" ht="16.5" customHeight="1">
      <c r="A723" s="4"/>
      <c r="B723" s="4"/>
      <c r="C723" s="4"/>
      <c r="D723" s="4"/>
      <c r="E723" s="4"/>
      <c r="F723" s="4"/>
      <c r="G723" s="4"/>
      <c r="H723" s="4"/>
      <c r="I723" s="4"/>
      <c r="J723" s="4"/>
      <c r="K723" s="4"/>
      <c r="L723" s="4"/>
      <c r="M723" s="4"/>
      <c r="N723" s="4"/>
      <c r="O723" s="4"/>
      <c r="P723" s="4"/>
      <c r="Q723" s="4"/>
      <c r="R723" s="4"/>
    </row>
    <row r="724" spans="1:18" ht="16.5" customHeight="1">
      <c r="A724" s="4"/>
      <c r="B724" s="4"/>
      <c r="C724" s="4"/>
      <c r="D724" s="4"/>
      <c r="E724" s="4"/>
      <c r="F724" s="4"/>
      <c r="G724" s="4"/>
      <c r="H724" s="4"/>
      <c r="I724" s="4"/>
      <c r="J724" s="4"/>
      <c r="K724" s="4"/>
      <c r="L724" s="4"/>
      <c r="M724" s="4"/>
      <c r="N724" s="4"/>
      <c r="O724" s="4"/>
      <c r="P724" s="4"/>
      <c r="Q724" s="4"/>
      <c r="R724" s="4"/>
    </row>
    <row r="725" spans="1:18" ht="16.5" customHeight="1">
      <c r="A725" s="4"/>
      <c r="B725" s="4"/>
      <c r="C725" s="4"/>
      <c r="D725" s="4"/>
      <c r="E725" s="4"/>
      <c r="F725" s="4"/>
      <c r="G725" s="4"/>
      <c r="H725" s="4"/>
      <c r="I725" s="4"/>
      <c r="J725" s="4"/>
      <c r="K725" s="4"/>
      <c r="L725" s="4"/>
      <c r="M725" s="4"/>
      <c r="N725" s="4"/>
      <c r="O725" s="4"/>
      <c r="P725" s="4"/>
      <c r="Q725" s="4"/>
      <c r="R725" s="4"/>
    </row>
    <row r="726" spans="1:18" ht="16.5" customHeight="1">
      <c r="A726" s="4"/>
      <c r="B726" s="4"/>
      <c r="C726" s="4"/>
      <c r="D726" s="4"/>
      <c r="E726" s="4"/>
      <c r="F726" s="4"/>
      <c r="G726" s="4"/>
      <c r="H726" s="4"/>
      <c r="I726" s="4"/>
      <c r="J726" s="4"/>
      <c r="K726" s="4"/>
      <c r="L726" s="4"/>
      <c r="M726" s="4"/>
      <c r="N726" s="4"/>
      <c r="O726" s="4"/>
      <c r="P726" s="4"/>
      <c r="Q726" s="4"/>
      <c r="R726" s="4"/>
    </row>
    <row r="727" spans="1:18" ht="16.5" customHeight="1">
      <c r="A727" s="4"/>
      <c r="B727" s="4"/>
      <c r="C727" s="4"/>
      <c r="D727" s="4"/>
      <c r="E727" s="4"/>
      <c r="F727" s="4"/>
      <c r="G727" s="4"/>
      <c r="H727" s="4"/>
      <c r="I727" s="4"/>
      <c r="J727" s="4"/>
      <c r="K727" s="4"/>
      <c r="L727" s="4"/>
      <c r="M727" s="4"/>
      <c r="N727" s="4"/>
      <c r="O727" s="4"/>
      <c r="P727" s="4"/>
      <c r="Q727" s="4"/>
      <c r="R727" s="4"/>
    </row>
    <row r="728" spans="1:18" ht="16.5" customHeight="1">
      <c r="A728" s="4"/>
      <c r="B728" s="4"/>
      <c r="C728" s="4"/>
      <c r="D728" s="4"/>
      <c r="E728" s="4"/>
      <c r="F728" s="4"/>
      <c r="G728" s="4"/>
      <c r="H728" s="4"/>
      <c r="I728" s="4"/>
      <c r="J728" s="4"/>
      <c r="K728" s="4"/>
      <c r="L728" s="4"/>
      <c r="M728" s="4"/>
      <c r="N728" s="4"/>
      <c r="O728" s="4"/>
      <c r="P728" s="4"/>
      <c r="Q728" s="4"/>
      <c r="R728" s="4"/>
    </row>
    <row r="729" spans="1:18" ht="16.5" customHeight="1">
      <c r="A729" s="4"/>
      <c r="B729" s="4"/>
      <c r="C729" s="4"/>
      <c r="D729" s="4"/>
      <c r="E729" s="4"/>
      <c r="F729" s="4"/>
      <c r="G729" s="4"/>
      <c r="H729" s="4"/>
      <c r="I729" s="4"/>
      <c r="J729" s="4"/>
      <c r="K729" s="4"/>
      <c r="L729" s="4"/>
      <c r="M729" s="4"/>
      <c r="N729" s="4"/>
      <c r="O729" s="4"/>
      <c r="P729" s="4"/>
      <c r="Q729" s="4"/>
      <c r="R729" s="4"/>
    </row>
    <row r="730" spans="1:18" ht="16.5" customHeight="1">
      <c r="A730" s="4"/>
      <c r="B730" s="4"/>
      <c r="C730" s="4"/>
      <c r="D730" s="4"/>
      <c r="E730" s="4"/>
      <c r="F730" s="4"/>
      <c r="G730" s="4"/>
      <c r="H730" s="4"/>
      <c r="I730" s="4"/>
      <c r="J730" s="4"/>
      <c r="K730" s="4"/>
      <c r="L730" s="4"/>
      <c r="M730" s="4"/>
      <c r="N730" s="4"/>
      <c r="O730" s="4"/>
      <c r="P730" s="4"/>
      <c r="Q730" s="4"/>
      <c r="R730" s="4"/>
    </row>
    <row r="731" spans="1:18" ht="16.5" customHeight="1">
      <c r="A731" s="4"/>
      <c r="B731" s="4"/>
      <c r="C731" s="4"/>
      <c r="D731" s="4"/>
      <c r="E731" s="4"/>
      <c r="F731" s="4"/>
      <c r="G731" s="4"/>
      <c r="H731" s="4"/>
      <c r="I731" s="4"/>
      <c r="J731" s="4"/>
      <c r="K731" s="4"/>
      <c r="L731" s="4"/>
      <c r="M731" s="4"/>
      <c r="N731" s="4"/>
      <c r="O731" s="4"/>
      <c r="P731" s="4"/>
      <c r="Q731" s="4"/>
      <c r="R731" s="4"/>
    </row>
    <row r="732" spans="1:18" ht="16.5" customHeight="1">
      <c r="A732" s="4"/>
      <c r="B732" s="4"/>
      <c r="C732" s="4"/>
      <c r="D732" s="4"/>
      <c r="E732" s="4"/>
      <c r="F732" s="4"/>
      <c r="G732" s="4"/>
      <c r="H732" s="4"/>
      <c r="I732" s="4"/>
      <c r="J732" s="4"/>
      <c r="K732" s="4"/>
      <c r="L732" s="4"/>
      <c r="M732" s="4"/>
      <c r="N732" s="4"/>
      <c r="O732" s="4"/>
      <c r="P732" s="4"/>
      <c r="Q732" s="4"/>
      <c r="R732" s="4"/>
    </row>
    <row r="733" spans="1:18" ht="16.5" customHeight="1">
      <c r="A733" s="4"/>
      <c r="B733" s="4"/>
      <c r="C733" s="4"/>
      <c r="D733" s="4"/>
      <c r="E733" s="4"/>
      <c r="F733" s="4"/>
      <c r="G733" s="4"/>
      <c r="H733" s="4"/>
      <c r="I733" s="4"/>
      <c r="J733" s="4"/>
      <c r="K733" s="4"/>
      <c r="L733" s="4"/>
      <c r="M733" s="4"/>
      <c r="N733" s="4"/>
      <c r="O733" s="4"/>
      <c r="P733" s="4"/>
      <c r="Q733" s="4"/>
      <c r="R733" s="4"/>
    </row>
    <row r="734" spans="1:18" ht="16.5" customHeight="1">
      <c r="A734" s="4"/>
      <c r="B734" s="4"/>
      <c r="C734" s="4"/>
      <c r="D734" s="4"/>
      <c r="E734" s="4"/>
      <c r="F734" s="4"/>
      <c r="G734" s="4"/>
      <c r="H734" s="4"/>
      <c r="I734" s="4"/>
      <c r="J734" s="4"/>
      <c r="K734" s="4"/>
      <c r="L734" s="4"/>
      <c r="M734" s="4"/>
      <c r="N734" s="4"/>
      <c r="O734" s="4"/>
      <c r="P734" s="4"/>
      <c r="Q734" s="4"/>
      <c r="R734" s="4"/>
    </row>
    <row r="735" spans="1:18" ht="16.5" customHeight="1">
      <c r="A735" s="4"/>
      <c r="B735" s="4"/>
      <c r="C735" s="4"/>
      <c r="D735" s="4"/>
      <c r="E735" s="4"/>
      <c r="F735" s="4"/>
      <c r="G735" s="4"/>
      <c r="H735" s="4"/>
      <c r="I735" s="4"/>
      <c r="J735" s="4"/>
      <c r="K735" s="4"/>
      <c r="L735" s="4"/>
      <c r="M735" s="4"/>
      <c r="N735" s="4"/>
      <c r="O735" s="4"/>
      <c r="P735" s="4"/>
      <c r="Q735" s="4"/>
      <c r="R735" s="4"/>
    </row>
    <row r="736" spans="1:18" ht="16.5" customHeight="1">
      <c r="A736" s="4"/>
      <c r="B736" s="4"/>
      <c r="C736" s="4"/>
      <c r="D736" s="4"/>
      <c r="E736" s="4"/>
      <c r="F736" s="4"/>
      <c r="G736" s="4"/>
      <c r="H736" s="4"/>
      <c r="I736" s="4"/>
      <c r="J736" s="4"/>
      <c r="K736" s="4"/>
      <c r="L736" s="4"/>
      <c r="M736" s="4"/>
      <c r="N736" s="4"/>
      <c r="O736" s="4"/>
      <c r="P736" s="4"/>
      <c r="Q736" s="4"/>
      <c r="R736" s="4"/>
    </row>
    <row r="737" spans="1:18" ht="16.5" customHeight="1">
      <c r="A737" s="4"/>
      <c r="B737" s="4"/>
      <c r="C737" s="4"/>
      <c r="D737" s="4"/>
      <c r="E737" s="4"/>
      <c r="F737" s="4"/>
      <c r="G737" s="4"/>
      <c r="H737" s="4"/>
      <c r="I737" s="4"/>
      <c r="J737" s="4"/>
      <c r="K737" s="4"/>
      <c r="L737" s="4"/>
      <c r="M737" s="4"/>
      <c r="N737" s="4"/>
      <c r="O737" s="4"/>
      <c r="P737" s="4"/>
      <c r="Q737" s="4"/>
      <c r="R737" s="4"/>
    </row>
    <row r="738" spans="1:18" ht="16.5" customHeight="1">
      <c r="A738" s="4"/>
      <c r="B738" s="4"/>
      <c r="C738" s="4"/>
      <c r="D738" s="4"/>
      <c r="E738" s="4"/>
      <c r="F738" s="4"/>
      <c r="G738" s="4"/>
      <c r="H738" s="4"/>
      <c r="I738" s="4"/>
      <c r="J738" s="4"/>
      <c r="K738" s="4"/>
      <c r="L738" s="4"/>
      <c r="M738" s="4"/>
      <c r="N738" s="4"/>
      <c r="O738" s="4"/>
      <c r="P738" s="4"/>
      <c r="Q738" s="4"/>
      <c r="R738" s="4"/>
    </row>
    <row r="739" spans="1:18" ht="16.5" customHeight="1">
      <c r="A739" s="4"/>
      <c r="B739" s="4"/>
      <c r="C739" s="4"/>
      <c r="D739" s="4"/>
      <c r="E739" s="4"/>
      <c r="F739" s="4"/>
      <c r="G739" s="4"/>
      <c r="H739" s="4"/>
      <c r="I739" s="4"/>
      <c r="J739" s="4"/>
      <c r="K739" s="4"/>
      <c r="L739" s="4"/>
      <c r="M739" s="4"/>
      <c r="N739" s="4"/>
      <c r="O739" s="4"/>
      <c r="P739" s="4"/>
      <c r="Q739" s="4"/>
      <c r="R739" s="4"/>
    </row>
    <row r="740" spans="1:18" ht="16.5" customHeight="1">
      <c r="A740" s="4"/>
      <c r="B740" s="4"/>
      <c r="C740" s="4"/>
      <c r="D740" s="4"/>
      <c r="E740" s="4"/>
      <c r="F740" s="4"/>
      <c r="G740" s="4"/>
      <c r="H740" s="4"/>
      <c r="I740" s="4"/>
      <c r="J740" s="4"/>
      <c r="K740" s="4"/>
      <c r="L740" s="4"/>
      <c r="M740" s="4"/>
      <c r="N740" s="4"/>
      <c r="O740" s="4"/>
      <c r="P740" s="4"/>
      <c r="Q740" s="4"/>
      <c r="R740" s="4"/>
    </row>
    <row r="741" spans="1:18" ht="16.5" customHeight="1">
      <c r="A741" s="4"/>
      <c r="B741" s="4"/>
      <c r="C741" s="4"/>
      <c r="D741" s="4"/>
      <c r="E741" s="4"/>
      <c r="F741" s="4"/>
      <c r="G741" s="4"/>
      <c r="H741" s="4"/>
      <c r="I741" s="4"/>
      <c r="J741" s="4"/>
      <c r="K741" s="4"/>
      <c r="L741" s="4"/>
      <c r="M741" s="4"/>
      <c r="N741" s="4"/>
      <c r="O741" s="4"/>
      <c r="P741" s="4"/>
      <c r="Q741" s="4"/>
      <c r="R741" s="4"/>
    </row>
    <row r="742" spans="1:18" ht="16.5" customHeight="1">
      <c r="A742" s="4"/>
      <c r="B742" s="4"/>
      <c r="C742" s="4"/>
      <c r="D742" s="4"/>
      <c r="E742" s="4"/>
      <c r="F742" s="4"/>
      <c r="G742" s="4"/>
      <c r="H742" s="4"/>
      <c r="I742" s="4"/>
      <c r="J742" s="4"/>
      <c r="K742" s="4"/>
      <c r="L742" s="4"/>
      <c r="M742" s="4"/>
      <c r="N742" s="4"/>
      <c r="O742" s="4"/>
      <c r="P742" s="4"/>
      <c r="Q742" s="4"/>
      <c r="R742" s="4"/>
    </row>
    <row r="743" spans="1:18" ht="16.5" customHeight="1">
      <c r="A743" s="4"/>
      <c r="B743" s="4"/>
      <c r="C743" s="4"/>
      <c r="D743" s="4"/>
      <c r="E743" s="4"/>
      <c r="F743" s="4"/>
      <c r="G743" s="4"/>
      <c r="H743" s="4"/>
      <c r="I743" s="4"/>
      <c r="J743" s="4"/>
      <c r="K743" s="4"/>
      <c r="L743" s="4"/>
      <c r="M743" s="4"/>
      <c r="N743" s="4"/>
      <c r="O743" s="4"/>
      <c r="P743" s="4"/>
      <c r="Q743" s="4"/>
      <c r="R743" s="4"/>
    </row>
    <row r="744" spans="1:18" ht="16.5" customHeight="1">
      <c r="A744" s="4"/>
      <c r="B744" s="4"/>
      <c r="C744" s="4"/>
      <c r="D744" s="4"/>
      <c r="E744" s="4"/>
      <c r="F744" s="4"/>
      <c r="G744" s="4"/>
      <c r="H744" s="4"/>
      <c r="I744" s="4"/>
      <c r="J744" s="4"/>
      <c r="K744" s="4"/>
      <c r="L744" s="4"/>
      <c r="M744" s="4"/>
      <c r="N744" s="4"/>
      <c r="O744" s="4"/>
      <c r="P744" s="4"/>
      <c r="Q744" s="4"/>
      <c r="R744" s="4"/>
    </row>
    <row r="745" spans="1:18" ht="16.5" customHeight="1">
      <c r="A745" s="4"/>
      <c r="B745" s="4"/>
      <c r="C745" s="4"/>
      <c r="D745" s="4"/>
      <c r="E745" s="4"/>
      <c r="F745" s="4"/>
      <c r="G745" s="4"/>
      <c r="H745" s="4"/>
      <c r="I745" s="4"/>
      <c r="J745" s="4"/>
      <c r="K745" s="4"/>
      <c r="L745" s="4"/>
      <c r="M745" s="4"/>
      <c r="N745" s="4"/>
      <c r="O745" s="4"/>
      <c r="P745" s="4"/>
      <c r="Q745" s="4"/>
      <c r="R745" s="4"/>
    </row>
    <row r="746" spans="1:18" ht="16.5" customHeight="1">
      <c r="A746" s="4"/>
      <c r="B746" s="4"/>
      <c r="C746" s="4"/>
      <c r="D746" s="4"/>
      <c r="E746" s="4"/>
      <c r="F746" s="4"/>
      <c r="G746" s="4"/>
      <c r="H746" s="4"/>
      <c r="I746" s="4"/>
      <c r="J746" s="4"/>
      <c r="K746" s="4"/>
      <c r="L746" s="4"/>
      <c r="M746" s="4"/>
      <c r="N746" s="4"/>
      <c r="O746" s="4"/>
      <c r="P746" s="4"/>
      <c r="Q746" s="4"/>
      <c r="R746" s="4"/>
    </row>
    <row r="747" spans="1:18" ht="16.5" customHeight="1">
      <c r="A747" s="4"/>
      <c r="B747" s="4"/>
      <c r="C747" s="4"/>
      <c r="D747" s="4"/>
      <c r="E747" s="4"/>
      <c r="F747" s="4"/>
      <c r="G747" s="4"/>
      <c r="H747" s="4"/>
      <c r="I747" s="4"/>
      <c r="J747" s="4"/>
      <c r="K747" s="4"/>
      <c r="L747" s="4"/>
      <c r="M747" s="4"/>
      <c r="N747" s="4"/>
      <c r="O747" s="4"/>
      <c r="P747" s="4"/>
      <c r="Q747" s="4"/>
      <c r="R747" s="4"/>
    </row>
    <row r="748" spans="1:18" ht="16.5" customHeight="1">
      <c r="A748" s="4"/>
      <c r="B748" s="4"/>
      <c r="C748" s="4"/>
      <c r="D748" s="4"/>
      <c r="E748" s="4"/>
      <c r="F748" s="4"/>
      <c r="G748" s="4"/>
      <c r="H748" s="4"/>
      <c r="I748" s="4"/>
      <c r="J748" s="4"/>
      <c r="K748" s="4"/>
      <c r="L748" s="4"/>
      <c r="M748" s="4"/>
      <c r="N748" s="4"/>
      <c r="O748" s="4"/>
      <c r="P748" s="4"/>
      <c r="Q748" s="4"/>
      <c r="R748" s="4"/>
    </row>
    <row r="749" spans="1:18" ht="16.5" customHeight="1">
      <c r="A749" s="4"/>
      <c r="B749" s="4"/>
      <c r="C749" s="4"/>
      <c r="D749" s="4"/>
      <c r="E749" s="4"/>
      <c r="F749" s="4"/>
      <c r="G749" s="4"/>
      <c r="H749" s="4"/>
      <c r="I749" s="4"/>
      <c r="J749" s="4"/>
      <c r="K749" s="4"/>
      <c r="L749" s="4"/>
      <c r="M749" s="4"/>
      <c r="N749" s="4"/>
      <c r="O749" s="4"/>
      <c r="P749" s="4"/>
      <c r="Q749" s="4"/>
      <c r="R749" s="4"/>
    </row>
    <row r="750" spans="1:18" ht="16.5" customHeight="1">
      <c r="A750" s="4"/>
      <c r="B750" s="4"/>
      <c r="C750" s="4"/>
      <c r="D750" s="4"/>
      <c r="E750" s="4"/>
      <c r="F750" s="4"/>
      <c r="G750" s="4"/>
      <c r="H750" s="4"/>
      <c r="I750" s="4"/>
      <c r="J750" s="4"/>
      <c r="K750" s="4"/>
      <c r="L750" s="4"/>
      <c r="M750" s="4"/>
      <c r="N750" s="4"/>
      <c r="O750" s="4"/>
      <c r="P750" s="4"/>
      <c r="Q750" s="4"/>
      <c r="R750" s="4"/>
    </row>
    <row r="751" spans="1:18" ht="16.5" customHeight="1">
      <c r="A751" s="4"/>
      <c r="B751" s="4"/>
      <c r="C751" s="4"/>
      <c r="D751" s="4"/>
      <c r="E751" s="4"/>
      <c r="F751" s="4"/>
      <c r="G751" s="4"/>
      <c r="H751" s="4"/>
      <c r="I751" s="4"/>
      <c r="J751" s="4"/>
      <c r="K751" s="4"/>
      <c r="L751" s="4"/>
      <c r="M751" s="4"/>
      <c r="N751" s="4"/>
      <c r="O751" s="4"/>
      <c r="P751" s="4"/>
      <c r="Q751" s="4"/>
      <c r="R751" s="4"/>
    </row>
    <row r="752" spans="1:18" ht="16.5" customHeight="1">
      <c r="A752" s="4"/>
      <c r="B752" s="4"/>
      <c r="C752" s="4"/>
      <c r="D752" s="4"/>
      <c r="E752" s="4"/>
      <c r="F752" s="4"/>
      <c r="G752" s="4"/>
      <c r="H752" s="4"/>
      <c r="I752" s="4"/>
      <c r="J752" s="4"/>
      <c r="K752" s="4"/>
      <c r="L752" s="4"/>
      <c r="M752" s="4"/>
      <c r="N752" s="4"/>
      <c r="O752" s="4"/>
      <c r="P752" s="4"/>
      <c r="Q752" s="4"/>
      <c r="R752" s="4"/>
    </row>
    <row r="753" spans="1:18" ht="16.5" customHeight="1">
      <c r="A753" s="4"/>
      <c r="B753" s="4"/>
      <c r="C753" s="4"/>
      <c r="D753" s="4"/>
      <c r="E753" s="4"/>
      <c r="F753" s="4"/>
      <c r="G753" s="4"/>
      <c r="H753" s="4"/>
      <c r="I753" s="4"/>
      <c r="J753" s="4"/>
      <c r="K753" s="4"/>
      <c r="L753" s="4"/>
      <c r="M753" s="4"/>
      <c r="N753" s="4"/>
      <c r="O753" s="4"/>
      <c r="P753" s="4"/>
      <c r="Q753" s="4"/>
      <c r="R753" s="4"/>
    </row>
    <row r="754" spans="1:18" ht="16.5" customHeight="1">
      <c r="A754" s="4"/>
      <c r="B754" s="4"/>
      <c r="C754" s="4"/>
      <c r="D754" s="4"/>
      <c r="E754" s="4"/>
      <c r="F754" s="4"/>
      <c r="G754" s="4"/>
      <c r="H754" s="4"/>
      <c r="I754" s="4"/>
      <c r="J754" s="4"/>
      <c r="K754" s="4"/>
      <c r="L754" s="4"/>
      <c r="M754" s="4"/>
      <c r="N754" s="4"/>
      <c r="O754" s="4"/>
      <c r="P754" s="4"/>
      <c r="Q754" s="4"/>
      <c r="R754" s="4"/>
    </row>
    <row r="755" spans="1:18" ht="16.5" customHeight="1">
      <c r="A755" s="4"/>
      <c r="B755" s="4"/>
      <c r="C755" s="4"/>
      <c r="D755" s="4"/>
      <c r="E755" s="4"/>
      <c r="F755" s="4"/>
      <c r="G755" s="4"/>
      <c r="H755" s="4"/>
      <c r="I755" s="4"/>
      <c r="J755" s="4"/>
      <c r="K755" s="4"/>
      <c r="L755" s="4"/>
      <c r="M755" s="4"/>
      <c r="N755" s="4"/>
      <c r="O755" s="4"/>
      <c r="P755" s="4"/>
      <c r="Q755" s="4"/>
      <c r="R755" s="4"/>
    </row>
    <row r="756" spans="1:18" ht="16.5" customHeight="1">
      <c r="A756" s="4"/>
      <c r="B756" s="4"/>
      <c r="C756" s="4"/>
      <c r="D756" s="4"/>
      <c r="E756" s="4"/>
      <c r="F756" s="4"/>
      <c r="G756" s="4"/>
      <c r="H756" s="4"/>
      <c r="I756" s="4"/>
      <c r="J756" s="4"/>
      <c r="K756" s="4"/>
      <c r="L756" s="4"/>
      <c r="M756" s="4"/>
      <c r="N756" s="4"/>
      <c r="O756" s="4"/>
      <c r="P756" s="4"/>
      <c r="Q756" s="4"/>
      <c r="R756" s="4"/>
    </row>
    <row r="757" spans="1:18" ht="16.5" customHeight="1">
      <c r="A757" s="4"/>
      <c r="B757" s="4"/>
      <c r="C757" s="4"/>
      <c r="D757" s="4"/>
      <c r="E757" s="4"/>
      <c r="F757" s="4"/>
      <c r="G757" s="4"/>
      <c r="H757" s="4"/>
      <c r="I757" s="4"/>
      <c r="J757" s="4"/>
      <c r="K757" s="4"/>
      <c r="L757" s="4"/>
      <c r="M757" s="4"/>
      <c r="N757" s="4"/>
      <c r="O757" s="4"/>
      <c r="P757" s="4"/>
      <c r="Q757" s="4"/>
      <c r="R757" s="4"/>
    </row>
    <row r="758" spans="1:18" ht="16.5" customHeight="1">
      <c r="A758" s="4"/>
      <c r="B758" s="4"/>
      <c r="C758" s="4"/>
      <c r="D758" s="4"/>
      <c r="E758" s="4"/>
      <c r="F758" s="4"/>
      <c r="G758" s="4"/>
      <c r="H758" s="4"/>
      <c r="I758" s="4"/>
      <c r="J758" s="4"/>
      <c r="K758" s="4"/>
      <c r="L758" s="4"/>
      <c r="M758" s="4"/>
      <c r="N758" s="4"/>
      <c r="O758" s="4"/>
      <c r="P758" s="4"/>
      <c r="Q758" s="4"/>
      <c r="R758" s="4"/>
    </row>
    <row r="759" spans="1:18" ht="16.5" customHeight="1">
      <c r="A759" s="4"/>
      <c r="B759" s="4"/>
      <c r="C759" s="4"/>
      <c r="D759" s="4"/>
      <c r="E759" s="4"/>
      <c r="F759" s="4"/>
      <c r="G759" s="4"/>
      <c r="H759" s="4"/>
      <c r="I759" s="4"/>
      <c r="J759" s="4"/>
      <c r="K759" s="4"/>
      <c r="L759" s="4"/>
      <c r="M759" s="4"/>
      <c r="N759" s="4"/>
      <c r="O759" s="4"/>
      <c r="P759" s="4"/>
      <c r="Q759" s="4"/>
      <c r="R759" s="4"/>
    </row>
    <row r="760" spans="1:18" ht="16.5" customHeight="1">
      <c r="A760" s="4"/>
      <c r="B760" s="4"/>
      <c r="C760" s="4"/>
      <c r="D760" s="4"/>
      <c r="E760" s="4"/>
      <c r="F760" s="4"/>
      <c r="G760" s="4"/>
      <c r="H760" s="4"/>
      <c r="I760" s="4"/>
      <c r="J760" s="4"/>
      <c r="K760" s="4"/>
      <c r="L760" s="4"/>
      <c r="M760" s="4"/>
      <c r="N760" s="4"/>
      <c r="O760" s="4"/>
      <c r="P760" s="4"/>
      <c r="Q760" s="4"/>
      <c r="R760" s="4"/>
    </row>
    <row r="761" spans="1:18" ht="16.5" customHeight="1">
      <c r="A761" s="4"/>
      <c r="B761" s="4"/>
      <c r="C761" s="4"/>
      <c r="D761" s="4"/>
      <c r="E761" s="4"/>
      <c r="F761" s="4"/>
      <c r="G761" s="4"/>
      <c r="H761" s="4"/>
      <c r="I761" s="4"/>
      <c r="J761" s="4"/>
      <c r="K761" s="4"/>
      <c r="L761" s="4"/>
      <c r="M761" s="4"/>
      <c r="N761" s="4"/>
      <c r="O761" s="4"/>
      <c r="P761" s="4"/>
      <c r="Q761" s="4"/>
      <c r="R761" s="4"/>
    </row>
    <row r="762" spans="1:18" ht="16.5" customHeight="1">
      <c r="A762" s="4"/>
      <c r="B762" s="4"/>
      <c r="C762" s="4"/>
      <c r="D762" s="4"/>
      <c r="E762" s="4"/>
      <c r="F762" s="4"/>
      <c r="G762" s="4"/>
      <c r="H762" s="4"/>
      <c r="I762" s="4"/>
      <c r="J762" s="4"/>
      <c r="K762" s="4"/>
      <c r="L762" s="4"/>
      <c r="M762" s="4"/>
      <c r="N762" s="4"/>
      <c r="O762" s="4"/>
      <c r="P762" s="4"/>
      <c r="Q762" s="4"/>
      <c r="R762" s="4"/>
    </row>
    <row r="763" spans="1:18" ht="16.5" customHeight="1">
      <c r="A763" s="4"/>
      <c r="B763" s="4"/>
      <c r="C763" s="4"/>
      <c r="D763" s="4"/>
      <c r="E763" s="4"/>
      <c r="F763" s="4"/>
      <c r="G763" s="4"/>
      <c r="H763" s="4"/>
      <c r="I763" s="4"/>
      <c r="J763" s="4"/>
      <c r="K763" s="4"/>
      <c r="L763" s="4"/>
      <c r="M763" s="4"/>
      <c r="N763" s="4"/>
      <c r="O763" s="4"/>
      <c r="P763" s="4"/>
      <c r="Q763" s="4"/>
      <c r="R763" s="4"/>
    </row>
    <row r="764" spans="1:18" ht="16.5" customHeight="1">
      <c r="A764" s="4"/>
      <c r="B764" s="4"/>
      <c r="C764" s="4"/>
      <c r="D764" s="4"/>
      <c r="E764" s="4"/>
      <c r="F764" s="4"/>
      <c r="G764" s="4"/>
      <c r="H764" s="4"/>
      <c r="I764" s="4"/>
      <c r="J764" s="4"/>
      <c r="K764" s="4"/>
      <c r="L764" s="4"/>
      <c r="M764" s="4"/>
      <c r="N764" s="4"/>
      <c r="O764" s="4"/>
      <c r="P764" s="4"/>
      <c r="Q764" s="4"/>
      <c r="R764" s="4"/>
    </row>
    <row r="765" spans="1:18" ht="16.5" customHeight="1">
      <c r="A765" s="4"/>
      <c r="B765" s="4"/>
      <c r="C765" s="4"/>
      <c r="D765" s="4"/>
      <c r="E765" s="4"/>
      <c r="F765" s="4"/>
      <c r="G765" s="4"/>
      <c r="H765" s="4"/>
      <c r="I765" s="4"/>
      <c r="J765" s="4"/>
      <c r="K765" s="4"/>
      <c r="L765" s="4"/>
      <c r="M765" s="4"/>
      <c r="N765" s="4"/>
      <c r="O765" s="4"/>
      <c r="P765" s="4"/>
      <c r="Q765" s="4"/>
      <c r="R765" s="4"/>
    </row>
    <row r="766" spans="1:18" ht="16.5" customHeight="1">
      <c r="A766" s="4"/>
      <c r="B766" s="4"/>
      <c r="C766" s="4"/>
      <c r="D766" s="4"/>
      <c r="E766" s="4"/>
      <c r="F766" s="4"/>
      <c r="G766" s="4"/>
      <c r="H766" s="4"/>
      <c r="I766" s="4"/>
      <c r="J766" s="4"/>
      <c r="K766" s="4"/>
      <c r="L766" s="4"/>
      <c r="M766" s="4"/>
      <c r="N766" s="4"/>
      <c r="O766" s="4"/>
      <c r="P766" s="4"/>
      <c r="Q766" s="4"/>
      <c r="R766" s="4"/>
    </row>
    <row r="767" spans="1:18" ht="16.5" customHeight="1">
      <c r="A767" s="4"/>
      <c r="B767" s="4"/>
      <c r="C767" s="4"/>
      <c r="D767" s="4"/>
      <c r="E767" s="4"/>
      <c r="F767" s="4"/>
      <c r="G767" s="4"/>
      <c r="H767" s="4"/>
      <c r="I767" s="4"/>
      <c r="J767" s="4"/>
      <c r="K767" s="4"/>
      <c r="L767" s="4"/>
      <c r="M767" s="4"/>
      <c r="N767" s="4"/>
      <c r="O767" s="4"/>
      <c r="P767" s="4"/>
      <c r="Q767" s="4"/>
      <c r="R767" s="4"/>
    </row>
    <row r="768" spans="1:18" ht="16.5" customHeight="1">
      <c r="A768" s="4"/>
      <c r="B768" s="4"/>
      <c r="C768" s="4"/>
      <c r="D768" s="4"/>
      <c r="E768" s="4"/>
      <c r="F768" s="4"/>
      <c r="G768" s="4"/>
      <c r="H768" s="4"/>
      <c r="I768" s="4"/>
      <c r="J768" s="4"/>
      <c r="K768" s="4"/>
      <c r="L768" s="4"/>
      <c r="M768" s="4"/>
      <c r="N768" s="4"/>
      <c r="O768" s="4"/>
      <c r="P768" s="4"/>
      <c r="Q768" s="4"/>
      <c r="R768" s="4"/>
    </row>
    <row r="769" spans="1:18" ht="16.5" customHeight="1">
      <c r="A769" s="4"/>
      <c r="B769" s="4"/>
      <c r="C769" s="4"/>
      <c r="D769" s="4"/>
      <c r="E769" s="4"/>
      <c r="F769" s="4"/>
      <c r="G769" s="4"/>
      <c r="H769" s="4"/>
      <c r="I769" s="4"/>
      <c r="J769" s="4"/>
      <c r="K769" s="4"/>
      <c r="L769" s="4"/>
      <c r="M769" s="4"/>
      <c r="N769" s="4"/>
      <c r="O769" s="4"/>
      <c r="P769" s="4"/>
      <c r="Q769" s="4"/>
      <c r="R769" s="4"/>
    </row>
    <row r="770" spans="1:18" ht="16.5" customHeight="1">
      <c r="A770" s="4"/>
      <c r="B770" s="4"/>
      <c r="C770" s="4"/>
      <c r="D770" s="4"/>
      <c r="E770" s="4"/>
      <c r="F770" s="4"/>
      <c r="G770" s="4"/>
      <c r="H770" s="4"/>
      <c r="I770" s="4"/>
      <c r="J770" s="4"/>
      <c r="K770" s="4"/>
      <c r="L770" s="4"/>
      <c r="M770" s="4"/>
      <c r="N770" s="4"/>
      <c r="O770" s="4"/>
      <c r="P770" s="4"/>
      <c r="Q770" s="4"/>
      <c r="R770" s="4"/>
    </row>
    <row r="771" spans="1:18" ht="16.5" customHeight="1">
      <c r="A771" s="4"/>
      <c r="B771" s="4"/>
      <c r="C771" s="4"/>
      <c r="D771" s="4"/>
      <c r="E771" s="4"/>
      <c r="F771" s="4"/>
      <c r="G771" s="4"/>
      <c r="H771" s="4"/>
      <c r="I771" s="4"/>
      <c r="J771" s="4"/>
      <c r="K771" s="4"/>
      <c r="L771" s="4"/>
      <c r="M771" s="4"/>
      <c r="N771" s="4"/>
      <c r="O771" s="4"/>
      <c r="P771" s="4"/>
      <c r="Q771" s="4"/>
      <c r="R771" s="4"/>
    </row>
    <row r="772" spans="1:18" ht="16.5" customHeight="1">
      <c r="A772" s="4"/>
      <c r="B772" s="4"/>
      <c r="C772" s="4"/>
      <c r="D772" s="4"/>
      <c r="E772" s="4"/>
      <c r="F772" s="4"/>
      <c r="G772" s="4"/>
      <c r="H772" s="4"/>
      <c r="I772" s="4"/>
      <c r="J772" s="4"/>
      <c r="K772" s="4"/>
      <c r="L772" s="4"/>
      <c r="M772" s="4"/>
      <c r="N772" s="4"/>
      <c r="O772" s="4"/>
      <c r="P772" s="4"/>
      <c r="Q772" s="4"/>
      <c r="R772" s="4"/>
    </row>
    <row r="773" spans="1:18" ht="16.5" customHeight="1">
      <c r="A773" s="4"/>
      <c r="B773" s="4"/>
      <c r="C773" s="4"/>
      <c r="D773" s="4"/>
      <c r="E773" s="4"/>
      <c r="F773" s="4"/>
      <c r="G773" s="4"/>
      <c r="H773" s="4"/>
      <c r="I773" s="4"/>
      <c r="J773" s="4"/>
      <c r="K773" s="4"/>
      <c r="L773" s="4"/>
      <c r="M773" s="4"/>
      <c r="N773" s="4"/>
      <c r="O773" s="4"/>
      <c r="P773" s="4"/>
      <c r="Q773" s="4"/>
      <c r="R773" s="4"/>
    </row>
    <row r="774" spans="1:18" ht="16.5" customHeight="1">
      <c r="A774" s="4"/>
      <c r="B774" s="4"/>
      <c r="C774" s="4"/>
      <c r="D774" s="4"/>
      <c r="E774" s="4"/>
      <c r="F774" s="4"/>
      <c r="G774" s="4"/>
      <c r="H774" s="4"/>
      <c r="I774" s="4"/>
      <c r="J774" s="4"/>
      <c r="K774" s="4"/>
      <c r="L774" s="4"/>
      <c r="M774" s="4"/>
      <c r="N774" s="4"/>
      <c r="O774" s="4"/>
      <c r="P774" s="4"/>
      <c r="Q774" s="4"/>
      <c r="R774" s="4"/>
    </row>
    <row r="775" spans="1:18" ht="16.5" customHeight="1">
      <c r="A775" s="4"/>
      <c r="B775" s="4"/>
      <c r="C775" s="4"/>
      <c r="D775" s="4"/>
      <c r="E775" s="4"/>
      <c r="F775" s="4"/>
      <c r="G775" s="4"/>
      <c r="H775" s="4"/>
      <c r="I775" s="4"/>
      <c r="J775" s="4"/>
      <c r="K775" s="4"/>
      <c r="L775" s="4"/>
      <c r="M775" s="4"/>
      <c r="N775" s="4"/>
      <c r="O775" s="4"/>
      <c r="P775" s="4"/>
      <c r="Q775" s="4"/>
      <c r="R775" s="4"/>
    </row>
    <row r="776" spans="1:18" ht="16.5" customHeight="1">
      <c r="A776" s="4"/>
      <c r="B776" s="4"/>
      <c r="C776" s="4"/>
      <c r="D776" s="4"/>
      <c r="E776" s="4"/>
      <c r="F776" s="4"/>
      <c r="G776" s="4"/>
      <c r="H776" s="4"/>
      <c r="I776" s="4"/>
      <c r="J776" s="4"/>
      <c r="K776" s="4"/>
      <c r="L776" s="4"/>
      <c r="M776" s="4"/>
      <c r="N776" s="4"/>
      <c r="O776" s="4"/>
      <c r="P776" s="4"/>
      <c r="Q776" s="4"/>
      <c r="R776" s="4"/>
    </row>
    <row r="777" spans="1:18" ht="16.5" customHeight="1">
      <c r="A777" s="4"/>
      <c r="B777" s="4"/>
      <c r="C777" s="4"/>
      <c r="D777" s="4"/>
      <c r="E777" s="4"/>
      <c r="F777" s="4"/>
      <c r="G777" s="4"/>
      <c r="H777" s="4"/>
      <c r="I777" s="4"/>
      <c r="J777" s="4"/>
      <c r="K777" s="4"/>
      <c r="L777" s="4"/>
      <c r="M777" s="4"/>
      <c r="N777" s="4"/>
      <c r="O777" s="4"/>
      <c r="P777" s="4"/>
      <c r="Q777" s="4"/>
      <c r="R777" s="4"/>
    </row>
    <row r="778" spans="1:18" ht="16.5" customHeight="1">
      <c r="A778" s="4"/>
      <c r="B778" s="4"/>
      <c r="C778" s="4"/>
      <c r="D778" s="4"/>
      <c r="E778" s="4"/>
      <c r="F778" s="4"/>
      <c r="G778" s="4"/>
      <c r="H778" s="4"/>
      <c r="I778" s="4"/>
      <c r="J778" s="4"/>
      <c r="K778" s="4"/>
      <c r="L778" s="4"/>
      <c r="M778" s="4"/>
      <c r="N778" s="4"/>
      <c r="O778" s="4"/>
      <c r="P778" s="4"/>
      <c r="Q778" s="4"/>
      <c r="R778" s="4"/>
    </row>
    <row r="779" spans="1:18" ht="16.5" customHeight="1">
      <c r="A779" s="4"/>
      <c r="B779" s="4"/>
      <c r="C779" s="4"/>
      <c r="D779" s="4"/>
      <c r="E779" s="4"/>
      <c r="F779" s="4"/>
      <c r="G779" s="4"/>
      <c r="H779" s="4"/>
      <c r="I779" s="4"/>
      <c r="J779" s="4"/>
      <c r="K779" s="4"/>
      <c r="L779" s="4"/>
      <c r="M779" s="4"/>
      <c r="N779" s="4"/>
      <c r="O779" s="4"/>
      <c r="P779" s="4"/>
      <c r="Q779" s="4"/>
      <c r="R779" s="4"/>
    </row>
    <row r="780" spans="1:18" ht="16.5" customHeight="1">
      <c r="A780" s="4"/>
      <c r="B780" s="4"/>
      <c r="C780" s="4"/>
      <c r="D780" s="4"/>
      <c r="E780" s="4"/>
      <c r="F780" s="4"/>
      <c r="G780" s="4"/>
      <c r="H780" s="4"/>
      <c r="I780" s="4"/>
      <c r="J780" s="4"/>
      <c r="K780" s="4"/>
      <c r="L780" s="4"/>
      <c r="M780" s="4"/>
      <c r="N780" s="4"/>
      <c r="O780" s="4"/>
      <c r="P780" s="4"/>
      <c r="Q780" s="4"/>
      <c r="R780" s="4"/>
    </row>
    <row r="781" spans="1:18" ht="16.5" customHeight="1">
      <c r="A781" s="4"/>
      <c r="B781" s="4"/>
      <c r="C781" s="4"/>
      <c r="D781" s="4"/>
      <c r="E781" s="4"/>
      <c r="F781" s="4"/>
      <c r="G781" s="4"/>
      <c r="H781" s="4"/>
      <c r="I781" s="4"/>
      <c r="J781" s="4"/>
      <c r="K781" s="4"/>
      <c r="L781" s="4"/>
      <c r="M781" s="4"/>
      <c r="N781" s="4"/>
      <c r="O781" s="4"/>
      <c r="P781" s="4"/>
      <c r="Q781" s="4"/>
      <c r="R781" s="4"/>
    </row>
    <row r="782" spans="1:18" ht="16.5" customHeight="1">
      <c r="A782" s="4"/>
      <c r="B782" s="4"/>
      <c r="C782" s="4"/>
      <c r="D782" s="4"/>
      <c r="E782" s="4"/>
      <c r="F782" s="4"/>
      <c r="G782" s="4"/>
      <c r="H782" s="4"/>
      <c r="I782" s="4"/>
      <c r="J782" s="4"/>
      <c r="K782" s="4"/>
      <c r="L782" s="4"/>
      <c r="M782" s="4"/>
      <c r="N782" s="4"/>
      <c r="O782" s="4"/>
      <c r="P782" s="4"/>
      <c r="Q782" s="4"/>
      <c r="R782" s="4"/>
    </row>
    <row r="783" spans="1:18" ht="16.5" customHeight="1">
      <c r="A783" s="4"/>
      <c r="B783" s="4"/>
      <c r="C783" s="4"/>
      <c r="D783" s="4"/>
      <c r="E783" s="4"/>
      <c r="F783" s="4"/>
      <c r="G783" s="4"/>
      <c r="H783" s="4"/>
      <c r="I783" s="4"/>
      <c r="J783" s="4"/>
      <c r="K783" s="4"/>
      <c r="L783" s="4"/>
      <c r="M783" s="4"/>
      <c r="N783" s="4"/>
      <c r="O783" s="4"/>
      <c r="P783" s="4"/>
      <c r="Q783" s="4"/>
      <c r="R783" s="4"/>
    </row>
    <row r="784" spans="1:18" ht="16.5" customHeight="1">
      <c r="A784" s="4"/>
      <c r="B784" s="4"/>
      <c r="C784" s="4"/>
      <c r="D784" s="4"/>
      <c r="E784" s="4"/>
      <c r="F784" s="4"/>
      <c r="G784" s="4"/>
      <c r="H784" s="4"/>
      <c r="I784" s="4"/>
      <c r="J784" s="4"/>
      <c r="K784" s="4"/>
      <c r="L784" s="4"/>
      <c r="M784" s="4"/>
      <c r="N784" s="4"/>
      <c r="O784" s="4"/>
      <c r="P784" s="4"/>
      <c r="Q784" s="4"/>
      <c r="R784" s="4"/>
    </row>
    <row r="785" spans="1:18" ht="16.5" customHeight="1">
      <c r="A785" s="4"/>
      <c r="B785" s="4"/>
      <c r="C785" s="4"/>
      <c r="D785" s="4"/>
      <c r="E785" s="4"/>
      <c r="F785" s="4"/>
      <c r="G785" s="4"/>
      <c r="H785" s="4"/>
      <c r="I785" s="4"/>
      <c r="J785" s="4"/>
      <c r="K785" s="4"/>
      <c r="L785" s="4"/>
      <c r="M785" s="4"/>
      <c r="N785" s="4"/>
      <c r="O785" s="4"/>
      <c r="P785" s="4"/>
      <c r="Q785" s="4"/>
      <c r="R785" s="4"/>
    </row>
    <row r="786" spans="1:18" ht="16.5" customHeight="1">
      <c r="A786" s="4"/>
      <c r="B786" s="4"/>
      <c r="C786" s="4"/>
      <c r="D786" s="4"/>
      <c r="E786" s="4"/>
      <c r="F786" s="4"/>
      <c r="G786" s="4"/>
      <c r="H786" s="4"/>
      <c r="I786" s="4"/>
      <c r="J786" s="4"/>
      <c r="K786" s="4"/>
      <c r="L786" s="4"/>
      <c r="M786" s="4"/>
      <c r="N786" s="4"/>
      <c r="O786" s="4"/>
      <c r="P786" s="4"/>
      <c r="Q786" s="4"/>
      <c r="R786" s="4"/>
    </row>
    <row r="787" spans="1:18" ht="16.5" customHeight="1">
      <c r="A787" s="4"/>
      <c r="B787" s="4"/>
      <c r="C787" s="4"/>
      <c r="D787" s="4"/>
      <c r="E787" s="4"/>
      <c r="F787" s="4"/>
      <c r="G787" s="4"/>
      <c r="H787" s="4"/>
      <c r="I787" s="4"/>
      <c r="J787" s="4"/>
      <c r="K787" s="4"/>
      <c r="L787" s="4"/>
      <c r="M787" s="4"/>
      <c r="N787" s="4"/>
      <c r="O787" s="4"/>
      <c r="P787" s="4"/>
      <c r="Q787" s="4"/>
      <c r="R787" s="4"/>
    </row>
    <row r="788" spans="1:18" ht="16.5" customHeight="1">
      <c r="A788" s="4"/>
      <c r="B788" s="4"/>
      <c r="C788" s="4"/>
      <c r="D788" s="4"/>
      <c r="E788" s="4"/>
      <c r="F788" s="4"/>
      <c r="G788" s="4"/>
      <c r="H788" s="4"/>
      <c r="I788" s="4"/>
      <c r="J788" s="4"/>
      <c r="K788" s="4"/>
      <c r="L788" s="4"/>
      <c r="M788" s="4"/>
      <c r="N788" s="4"/>
      <c r="O788" s="4"/>
      <c r="P788" s="4"/>
      <c r="Q788" s="4"/>
      <c r="R788" s="4"/>
    </row>
    <row r="789" spans="1:18" ht="16.5" customHeight="1">
      <c r="A789" s="4"/>
      <c r="B789" s="4"/>
      <c r="C789" s="4"/>
      <c r="D789" s="4"/>
      <c r="E789" s="4"/>
      <c r="F789" s="4"/>
      <c r="G789" s="4"/>
      <c r="H789" s="4"/>
      <c r="I789" s="4"/>
      <c r="J789" s="4"/>
      <c r="K789" s="4"/>
      <c r="L789" s="4"/>
      <c r="M789" s="4"/>
      <c r="N789" s="4"/>
      <c r="O789" s="4"/>
      <c r="P789" s="4"/>
      <c r="Q789" s="4"/>
      <c r="R789" s="4"/>
    </row>
    <row r="790" spans="1:18" ht="16.5" customHeight="1">
      <c r="A790" s="4"/>
      <c r="B790" s="4"/>
      <c r="C790" s="4"/>
      <c r="D790" s="4"/>
      <c r="E790" s="4"/>
      <c r="F790" s="4"/>
      <c r="G790" s="4"/>
      <c r="H790" s="4"/>
      <c r="I790" s="4"/>
      <c r="J790" s="4"/>
      <c r="K790" s="4"/>
      <c r="L790" s="4"/>
      <c r="M790" s="4"/>
      <c r="N790" s="4"/>
      <c r="O790" s="4"/>
      <c r="P790" s="4"/>
      <c r="Q790" s="4"/>
      <c r="R790" s="4"/>
    </row>
    <row r="791" spans="1:18" ht="16.5" customHeight="1">
      <c r="A791" s="4"/>
      <c r="B791" s="4"/>
      <c r="C791" s="4"/>
      <c r="D791" s="4"/>
      <c r="E791" s="4"/>
      <c r="F791" s="4"/>
      <c r="G791" s="4"/>
      <c r="H791" s="4"/>
      <c r="I791" s="4"/>
      <c r="J791" s="4"/>
      <c r="K791" s="4"/>
      <c r="L791" s="4"/>
      <c r="M791" s="4"/>
      <c r="N791" s="4"/>
      <c r="O791" s="4"/>
      <c r="P791" s="4"/>
      <c r="Q791" s="4"/>
      <c r="R791" s="4"/>
    </row>
    <row r="792" spans="1:18" ht="16.5" customHeight="1">
      <c r="A792" s="4"/>
      <c r="B792" s="4"/>
      <c r="C792" s="4"/>
      <c r="D792" s="4"/>
      <c r="E792" s="4"/>
      <c r="F792" s="4"/>
      <c r="G792" s="4"/>
      <c r="H792" s="4"/>
      <c r="I792" s="4"/>
      <c r="J792" s="4"/>
      <c r="K792" s="4"/>
      <c r="L792" s="4"/>
      <c r="M792" s="4"/>
      <c r="N792" s="4"/>
      <c r="O792" s="4"/>
      <c r="P792" s="4"/>
      <c r="Q792" s="4"/>
      <c r="R792" s="4"/>
    </row>
    <row r="793" spans="1:18" ht="16.5" customHeight="1">
      <c r="A793" s="4"/>
      <c r="B793" s="4"/>
      <c r="C793" s="4"/>
      <c r="D793" s="4"/>
      <c r="E793" s="4"/>
      <c r="F793" s="4"/>
      <c r="G793" s="4"/>
      <c r="H793" s="4"/>
      <c r="I793" s="4"/>
      <c r="J793" s="4"/>
      <c r="K793" s="4"/>
      <c r="L793" s="4"/>
      <c r="M793" s="4"/>
      <c r="N793" s="4"/>
      <c r="O793" s="4"/>
      <c r="P793" s="4"/>
      <c r="Q793" s="4"/>
      <c r="R793" s="4"/>
    </row>
    <row r="794" spans="1:18" ht="16.5" customHeight="1">
      <c r="A794" s="4"/>
      <c r="B794" s="4"/>
      <c r="C794" s="4"/>
      <c r="D794" s="4"/>
      <c r="E794" s="4"/>
      <c r="F794" s="4"/>
      <c r="G794" s="4"/>
      <c r="H794" s="4"/>
      <c r="I794" s="4"/>
      <c r="J794" s="4"/>
      <c r="K794" s="4"/>
      <c r="L794" s="4"/>
      <c r="M794" s="4"/>
      <c r="N794" s="4"/>
      <c r="O794" s="4"/>
      <c r="P794" s="4"/>
      <c r="Q794" s="4"/>
      <c r="R794" s="4"/>
    </row>
    <row r="795" spans="1:18" ht="16.5" customHeight="1">
      <c r="A795" s="4"/>
      <c r="B795" s="4"/>
      <c r="C795" s="4"/>
      <c r="D795" s="4"/>
      <c r="E795" s="4"/>
      <c r="F795" s="4"/>
      <c r="G795" s="4"/>
      <c r="H795" s="4"/>
      <c r="I795" s="4"/>
      <c r="J795" s="4"/>
      <c r="K795" s="4"/>
      <c r="L795" s="4"/>
      <c r="M795" s="4"/>
      <c r="N795" s="4"/>
      <c r="O795" s="4"/>
      <c r="P795" s="4"/>
      <c r="Q795" s="4"/>
      <c r="R795" s="4"/>
    </row>
    <row r="796" spans="1:18" ht="16.5" customHeight="1">
      <c r="A796" s="4"/>
      <c r="B796" s="4"/>
      <c r="C796" s="4"/>
      <c r="D796" s="4"/>
      <c r="E796" s="4"/>
      <c r="F796" s="4"/>
      <c r="G796" s="4"/>
      <c r="H796" s="4"/>
      <c r="I796" s="4"/>
      <c r="J796" s="4"/>
      <c r="K796" s="4"/>
      <c r="L796" s="4"/>
      <c r="M796" s="4"/>
      <c r="N796" s="4"/>
      <c r="O796" s="4"/>
      <c r="P796" s="4"/>
      <c r="Q796" s="4"/>
      <c r="R796" s="4"/>
    </row>
    <row r="797" spans="1:18" ht="16.5" customHeight="1">
      <c r="A797" s="4"/>
      <c r="B797" s="4"/>
      <c r="C797" s="4"/>
      <c r="D797" s="4"/>
      <c r="E797" s="4"/>
      <c r="F797" s="4"/>
      <c r="G797" s="4"/>
      <c r="H797" s="4"/>
      <c r="I797" s="4"/>
      <c r="J797" s="4"/>
      <c r="K797" s="4"/>
      <c r="L797" s="4"/>
      <c r="M797" s="4"/>
      <c r="N797" s="4"/>
      <c r="O797" s="4"/>
      <c r="P797" s="4"/>
      <c r="Q797" s="4"/>
      <c r="R797" s="4"/>
    </row>
    <row r="798" spans="1:18" ht="16.5" customHeight="1">
      <c r="A798" s="4"/>
      <c r="B798" s="4"/>
      <c r="C798" s="4"/>
      <c r="D798" s="4"/>
      <c r="E798" s="4"/>
      <c r="F798" s="4"/>
      <c r="G798" s="4"/>
      <c r="H798" s="4"/>
      <c r="I798" s="4"/>
      <c r="J798" s="4"/>
      <c r="K798" s="4"/>
      <c r="L798" s="4"/>
      <c r="M798" s="4"/>
      <c r="N798" s="4"/>
      <c r="O798" s="4"/>
      <c r="P798" s="4"/>
      <c r="Q798" s="4"/>
      <c r="R798" s="4"/>
    </row>
    <row r="799" spans="1:18" ht="16.5" customHeight="1">
      <c r="A799" s="4"/>
      <c r="B799" s="4"/>
      <c r="C799" s="4"/>
      <c r="D799" s="4"/>
      <c r="E799" s="4"/>
      <c r="F799" s="4"/>
      <c r="G799" s="4"/>
      <c r="H799" s="4"/>
      <c r="I799" s="4"/>
      <c r="J799" s="4"/>
      <c r="K799" s="4"/>
      <c r="L799" s="4"/>
      <c r="M799" s="4"/>
      <c r="N799" s="4"/>
      <c r="O799" s="4"/>
      <c r="P799" s="4"/>
      <c r="Q799" s="4"/>
      <c r="R799" s="4"/>
    </row>
    <row r="800" spans="1:18" ht="16.5" customHeight="1">
      <c r="A800" s="4"/>
      <c r="B800" s="4"/>
      <c r="C800" s="4"/>
      <c r="D800" s="4"/>
      <c r="E800" s="4"/>
      <c r="F800" s="4"/>
      <c r="G800" s="4"/>
      <c r="H800" s="4"/>
      <c r="I800" s="4"/>
      <c r="J800" s="4"/>
      <c r="K800" s="4"/>
      <c r="L800" s="4"/>
      <c r="M800" s="4"/>
      <c r="N800" s="4"/>
      <c r="O800" s="4"/>
      <c r="P800" s="4"/>
      <c r="Q800" s="4"/>
      <c r="R800" s="4"/>
    </row>
    <row r="801" spans="1:18" ht="16.5" customHeight="1">
      <c r="A801" s="4"/>
      <c r="B801" s="4"/>
      <c r="C801" s="4"/>
      <c r="D801" s="4"/>
      <c r="E801" s="4"/>
      <c r="F801" s="4"/>
      <c r="G801" s="4"/>
      <c r="H801" s="4"/>
      <c r="I801" s="4"/>
      <c r="J801" s="4"/>
      <c r="K801" s="4"/>
      <c r="L801" s="4"/>
      <c r="M801" s="4"/>
      <c r="N801" s="4"/>
      <c r="O801" s="4"/>
      <c r="P801" s="4"/>
      <c r="Q801" s="4"/>
      <c r="R801" s="4"/>
    </row>
    <row r="802" spans="1:18" ht="16.5" customHeight="1">
      <c r="A802" s="4"/>
      <c r="B802" s="4"/>
      <c r="C802" s="4"/>
      <c r="D802" s="4"/>
      <c r="E802" s="4"/>
      <c r="F802" s="4"/>
      <c r="G802" s="4"/>
      <c r="H802" s="4"/>
      <c r="I802" s="4"/>
      <c r="J802" s="4"/>
      <c r="K802" s="4"/>
      <c r="L802" s="4"/>
      <c r="M802" s="4"/>
      <c r="N802" s="4"/>
      <c r="O802" s="4"/>
      <c r="P802" s="4"/>
      <c r="Q802" s="4"/>
      <c r="R802" s="4"/>
    </row>
    <row r="803" spans="1:18" ht="16.5" customHeight="1">
      <c r="A803" s="4"/>
      <c r="B803" s="4"/>
      <c r="C803" s="4"/>
      <c r="D803" s="4"/>
      <c r="E803" s="4"/>
      <c r="F803" s="4"/>
      <c r="G803" s="4"/>
      <c r="H803" s="4"/>
      <c r="I803" s="4"/>
      <c r="J803" s="4"/>
      <c r="K803" s="4"/>
      <c r="L803" s="4"/>
      <c r="M803" s="4"/>
      <c r="N803" s="4"/>
      <c r="O803" s="4"/>
      <c r="P803" s="4"/>
      <c r="Q803" s="4"/>
      <c r="R803" s="4"/>
    </row>
    <row r="804" spans="1:18" ht="16.5" customHeight="1">
      <c r="A804" s="4"/>
      <c r="B804" s="4"/>
      <c r="C804" s="4"/>
      <c r="D804" s="4"/>
      <c r="E804" s="4"/>
      <c r="F804" s="4"/>
      <c r="G804" s="4"/>
      <c r="H804" s="4"/>
      <c r="I804" s="4"/>
      <c r="J804" s="4"/>
      <c r="K804" s="4"/>
      <c r="L804" s="4"/>
      <c r="M804" s="4"/>
      <c r="N804" s="4"/>
      <c r="O804" s="4"/>
      <c r="P804" s="4"/>
      <c r="Q804" s="4"/>
      <c r="R804" s="4"/>
    </row>
    <row r="805" spans="1:18" ht="16.5" customHeight="1">
      <c r="A805" s="4"/>
      <c r="B805" s="4"/>
      <c r="C805" s="4"/>
      <c r="D805" s="4"/>
      <c r="E805" s="4"/>
      <c r="F805" s="4"/>
      <c r="G805" s="4"/>
      <c r="H805" s="4"/>
      <c r="I805" s="4"/>
      <c r="J805" s="4"/>
      <c r="K805" s="4"/>
      <c r="L805" s="4"/>
      <c r="M805" s="4"/>
      <c r="N805" s="4"/>
      <c r="O805" s="4"/>
      <c r="P805" s="4"/>
      <c r="Q805" s="4"/>
      <c r="R805" s="4"/>
    </row>
    <row r="806" spans="1:18" ht="16.5" customHeight="1">
      <c r="A806" s="4"/>
      <c r="B806" s="4"/>
      <c r="C806" s="4"/>
      <c r="D806" s="4"/>
      <c r="E806" s="4"/>
      <c r="F806" s="4"/>
      <c r="G806" s="4"/>
      <c r="H806" s="4"/>
      <c r="I806" s="4"/>
      <c r="J806" s="4"/>
      <c r="K806" s="4"/>
      <c r="L806" s="4"/>
      <c r="M806" s="4"/>
      <c r="N806" s="4"/>
      <c r="O806" s="4"/>
      <c r="P806" s="4"/>
      <c r="Q806" s="4"/>
      <c r="R806" s="4"/>
    </row>
    <row r="807" spans="1:18" ht="16.5" customHeight="1">
      <c r="A807" s="4"/>
      <c r="B807" s="4"/>
      <c r="C807" s="4"/>
      <c r="D807" s="4"/>
      <c r="E807" s="4"/>
      <c r="F807" s="4"/>
      <c r="G807" s="4"/>
      <c r="H807" s="4"/>
      <c r="I807" s="4"/>
      <c r="J807" s="4"/>
      <c r="K807" s="4"/>
      <c r="L807" s="4"/>
      <c r="M807" s="4"/>
      <c r="N807" s="4"/>
      <c r="O807" s="4"/>
      <c r="P807" s="4"/>
      <c r="Q807" s="4"/>
      <c r="R807" s="4"/>
    </row>
    <row r="808" spans="1:18" ht="16.5" customHeight="1">
      <c r="A808" s="4"/>
      <c r="B808" s="4"/>
      <c r="C808" s="4"/>
      <c r="D808" s="4"/>
      <c r="E808" s="4"/>
      <c r="F808" s="4"/>
      <c r="G808" s="4"/>
      <c r="H808" s="4"/>
      <c r="I808" s="4"/>
      <c r="J808" s="4"/>
      <c r="K808" s="4"/>
      <c r="L808" s="4"/>
      <c r="M808" s="4"/>
      <c r="N808" s="4"/>
      <c r="O808" s="4"/>
      <c r="P808" s="4"/>
      <c r="Q808" s="4"/>
      <c r="R808" s="4"/>
    </row>
    <row r="809" spans="1:18" ht="16.5" customHeight="1">
      <c r="A809" s="4"/>
      <c r="B809" s="4"/>
      <c r="C809" s="4"/>
      <c r="D809" s="4"/>
      <c r="E809" s="4"/>
      <c r="F809" s="4"/>
      <c r="G809" s="4"/>
      <c r="H809" s="4"/>
      <c r="I809" s="4"/>
      <c r="J809" s="4"/>
      <c r="K809" s="4"/>
      <c r="L809" s="4"/>
      <c r="M809" s="4"/>
      <c r="N809" s="4"/>
      <c r="O809" s="4"/>
      <c r="P809" s="4"/>
      <c r="Q809" s="4"/>
      <c r="R809" s="4"/>
    </row>
    <row r="810" spans="1:18" ht="16.5" customHeight="1">
      <c r="A810" s="4"/>
      <c r="B810" s="4"/>
      <c r="C810" s="4"/>
      <c r="D810" s="4"/>
      <c r="E810" s="4"/>
      <c r="F810" s="4"/>
      <c r="G810" s="4"/>
      <c r="H810" s="4"/>
      <c r="I810" s="4"/>
      <c r="J810" s="4"/>
      <c r="K810" s="4"/>
      <c r="L810" s="4"/>
      <c r="M810" s="4"/>
      <c r="N810" s="4"/>
      <c r="O810" s="4"/>
      <c r="P810" s="4"/>
      <c r="Q810" s="4"/>
      <c r="R810" s="4"/>
    </row>
    <row r="811" spans="1:18" ht="16.5" customHeight="1">
      <c r="A811" s="4"/>
      <c r="B811" s="4"/>
      <c r="C811" s="4"/>
      <c r="D811" s="4"/>
      <c r="E811" s="4"/>
      <c r="F811" s="4"/>
      <c r="G811" s="4"/>
      <c r="H811" s="4"/>
      <c r="I811" s="4"/>
      <c r="J811" s="4"/>
      <c r="K811" s="4"/>
      <c r="L811" s="4"/>
      <c r="M811" s="4"/>
      <c r="N811" s="4"/>
      <c r="O811" s="4"/>
      <c r="P811" s="4"/>
      <c r="Q811" s="4"/>
      <c r="R811" s="4"/>
    </row>
    <row r="812" spans="1:18" ht="16.5" customHeight="1">
      <c r="A812" s="4"/>
      <c r="B812" s="4"/>
      <c r="C812" s="4"/>
      <c r="D812" s="4"/>
      <c r="E812" s="4"/>
      <c r="F812" s="4"/>
      <c r="G812" s="4"/>
      <c r="H812" s="4"/>
      <c r="I812" s="4"/>
      <c r="J812" s="4"/>
      <c r="K812" s="4"/>
      <c r="L812" s="4"/>
      <c r="M812" s="4"/>
      <c r="N812" s="4"/>
      <c r="O812" s="4"/>
      <c r="P812" s="4"/>
      <c r="Q812" s="4"/>
      <c r="R812" s="4"/>
    </row>
    <row r="813" spans="1:18" ht="16.5" customHeight="1">
      <c r="A813" s="4"/>
      <c r="B813" s="4"/>
      <c r="C813" s="4"/>
      <c r="D813" s="4"/>
      <c r="E813" s="4"/>
      <c r="F813" s="4"/>
      <c r="G813" s="4"/>
      <c r="H813" s="4"/>
      <c r="I813" s="4"/>
      <c r="J813" s="4"/>
      <c r="K813" s="4"/>
      <c r="L813" s="4"/>
      <c r="M813" s="4"/>
      <c r="N813" s="4"/>
      <c r="O813" s="4"/>
      <c r="P813" s="4"/>
      <c r="Q813" s="4"/>
      <c r="R813" s="4"/>
    </row>
    <row r="814" spans="1:18" ht="16.5" customHeight="1">
      <c r="A814" s="4"/>
      <c r="B814" s="4"/>
      <c r="C814" s="4"/>
      <c r="D814" s="4"/>
      <c r="E814" s="4"/>
      <c r="F814" s="4"/>
      <c r="G814" s="4"/>
      <c r="H814" s="4"/>
      <c r="I814" s="4"/>
      <c r="J814" s="4"/>
      <c r="K814" s="4"/>
      <c r="L814" s="4"/>
      <c r="M814" s="4"/>
      <c r="N814" s="4"/>
      <c r="O814" s="4"/>
      <c r="P814" s="4"/>
      <c r="Q814" s="4"/>
      <c r="R814" s="4"/>
    </row>
    <row r="815" spans="1:18" ht="16.5" customHeight="1">
      <c r="A815" s="4"/>
      <c r="B815" s="4"/>
      <c r="C815" s="4"/>
      <c r="D815" s="4"/>
      <c r="E815" s="4"/>
      <c r="F815" s="4"/>
      <c r="G815" s="4"/>
      <c r="H815" s="4"/>
      <c r="I815" s="4"/>
      <c r="J815" s="4"/>
      <c r="K815" s="4"/>
      <c r="L815" s="4"/>
      <c r="M815" s="4"/>
      <c r="N815" s="4"/>
      <c r="O815" s="4"/>
      <c r="P815" s="4"/>
      <c r="Q815" s="4"/>
      <c r="R815" s="4"/>
    </row>
    <row r="816" spans="1:18" ht="16.5" customHeight="1">
      <c r="A816" s="4"/>
      <c r="B816" s="4"/>
      <c r="C816" s="4"/>
      <c r="D816" s="4"/>
      <c r="E816" s="4"/>
      <c r="F816" s="4"/>
      <c r="G816" s="4"/>
      <c r="H816" s="4"/>
      <c r="I816" s="4"/>
      <c r="J816" s="4"/>
      <c r="K816" s="4"/>
      <c r="L816" s="4"/>
      <c r="M816" s="4"/>
      <c r="N816" s="4"/>
      <c r="O816" s="4"/>
      <c r="P816" s="4"/>
      <c r="Q816" s="4"/>
      <c r="R816" s="4"/>
    </row>
    <row r="817" spans="1:18" ht="16.5" customHeight="1">
      <c r="A817" s="4"/>
      <c r="B817" s="4"/>
      <c r="C817" s="4"/>
      <c r="D817" s="4"/>
      <c r="E817" s="4"/>
      <c r="F817" s="4"/>
      <c r="G817" s="4"/>
      <c r="H817" s="4"/>
      <c r="I817" s="4"/>
      <c r="J817" s="4"/>
      <c r="K817" s="4"/>
      <c r="L817" s="4"/>
      <c r="M817" s="4"/>
      <c r="N817" s="4"/>
      <c r="O817" s="4"/>
      <c r="P817" s="4"/>
      <c r="Q817" s="4"/>
      <c r="R817" s="4"/>
    </row>
    <row r="818" spans="1:18" ht="16.5" customHeight="1">
      <c r="A818" s="4"/>
      <c r="B818" s="4"/>
      <c r="C818" s="4"/>
      <c r="D818" s="4"/>
      <c r="E818" s="4"/>
      <c r="F818" s="4"/>
      <c r="G818" s="4"/>
      <c r="H818" s="4"/>
      <c r="I818" s="4"/>
      <c r="J818" s="4"/>
      <c r="K818" s="4"/>
      <c r="L818" s="4"/>
      <c r="M818" s="4"/>
      <c r="N818" s="4"/>
      <c r="O818" s="4"/>
      <c r="P818" s="4"/>
      <c r="Q818" s="4"/>
      <c r="R818" s="4"/>
    </row>
    <row r="819" spans="1:18" ht="16.5" customHeight="1">
      <c r="A819" s="4"/>
      <c r="B819" s="4"/>
      <c r="C819" s="4"/>
      <c r="D819" s="4"/>
      <c r="E819" s="4"/>
      <c r="F819" s="4"/>
      <c r="G819" s="4"/>
      <c r="H819" s="4"/>
      <c r="I819" s="4"/>
      <c r="J819" s="4"/>
      <c r="K819" s="4"/>
      <c r="L819" s="4"/>
      <c r="M819" s="4"/>
      <c r="N819" s="4"/>
      <c r="O819" s="4"/>
      <c r="P819" s="4"/>
      <c r="Q819" s="4"/>
      <c r="R819" s="4"/>
    </row>
    <row r="820" spans="1:18" ht="16.5" customHeight="1">
      <c r="A820" s="4"/>
      <c r="B820" s="4"/>
      <c r="C820" s="4"/>
      <c r="D820" s="4"/>
      <c r="E820" s="4"/>
      <c r="F820" s="4"/>
      <c r="G820" s="4"/>
      <c r="H820" s="4"/>
      <c r="I820" s="4"/>
      <c r="J820" s="4"/>
      <c r="K820" s="4"/>
      <c r="L820" s="4"/>
      <c r="M820" s="4"/>
      <c r="N820" s="4"/>
      <c r="O820" s="4"/>
      <c r="P820" s="4"/>
      <c r="Q820" s="4"/>
      <c r="R820" s="4"/>
    </row>
    <row r="821" spans="1:18" ht="16.5" customHeight="1">
      <c r="A821" s="4"/>
      <c r="B821" s="4"/>
      <c r="C821" s="4"/>
      <c r="D821" s="4"/>
      <c r="E821" s="4"/>
      <c r="F821" s="4"/>
      <c r="G821" s="4"/>
      <c r="H821" s="4"/>
      <c r="I821" s="4"/>
      <c r="J821" s="4"/>
      <c r="K821" s="4"/>
      <c r="L821" s="4"/>
      <c r="M821" s="4"/>
      <c r="N821" s="4"/>
      <c r="O821" s="4"/>
      <c r="P821" s="4"/>
      <c r="Q821" s="4"/>
      <c r="R821" s="4"/>
    </row>
    <row r="822" spans="1:18" ht="16.5" customHeight="1">
      <c r="A822" s="4"/>
      <c r="B822" s="4"/>
      <c r="C822" s="4"/>
      <c r="D822" s="4"/>
      <c r="E822" s="4"/>
      <c r="F822" s="4"/>
      <c r="G822" s="4"/>
      <c r="H822" s="4"/>
      <c r="I822" s="4"/>
      <c r="J822" s="4"/>
      <c r="K822" s="4"/>
      <c r="L822" s="4"/>
      <c r="M822" s="4"/>
      <c r="N822" s="4"/>
      <c r="O822" s="4"/>
      <c r="P822" s="4"/>
      <c r="Q822" s="4"/>
      <c r="R822" s="4"/>
    </row>
    <row r="823" spans="1:18" ht="16.5" customHeight="1">
      <c r="A823" s="4"/>
      <c r="B823" s="4"/>
      <c r="C823" s="4"/>
      <c r="D823" s="4"/>
      <c r="E823" s="4"/>
      <c r="F823" s="4"/>
      <c r="G823" s="4"/>
      <c r="H823" s="4"/>
      <c r="I823" s="4"/>
      <c r="J823" s="4"/>
      <c r="K823" s="4"/>
      <c r="L823" s="4"/>
      <c r="M823" s="4"/>
      <c r="N823" s="4"/>
      <c r="O823" s="4"/>
      <c r="P823" s="4"/>
      <c r="Q823" s="4"/>
      <c r="R823" s="4"/>
    </row>
    <row r="824" spans="1:18" ht="16.5" customHeight="1">
      <c r="A824" s="4"/>
      <c r="B824" s="4"/>
      <c r="C824" s="4"/>
      <c r="D824" s="4"/>
      <c r="E824" s="4"/>
      <c r="F824" s="4"/>
      <c r="G824" s="4"/>
      <c r="H824" s="4"/>
      <c r="I824" s="4"/>
      <c r="J824" s="4"/>
      <c r="K824" s="4"/>
      <c r="L824" s="4"/>
      <c r="M824" s="4"/>
      <c r="N824" s="4"/>
      <c r="O824" s="4"/>
      <c r="P824" s="4"/>
      <c r="Q824" s="4"/>
      <c r="R824" s="4"/>
    </row>
    <row r="825" spans="1:18" ht="16.5" customHeight="1">
      <c r="A825" s="4"/>
      <c r="B825" s="4"/>
      <c r="C825" s="4"/>
      <c r="D825" s="4"/>
      <c r="E825" s="4"/>
      <c r="F825" s="4"/>
      <c r="G825" s="4"/>
      <c r="H825" s="4"/>
      <c r="I825" s="4"/>
      <c r="J825" s="4"/>
      <c r="K825" s="4"/>
      <c r="L825" s="4"/>
      <c r="M825" s="4"/>
      <c r="N825" s="4"/>
      <c r="O825" s="4"/>
      <c r="P825" s="4"/>
      <c r="Q825" s="4"/>
      <c r="R825" s="4"/>
    </row>
    <row r="826" spans="1:18" ht="16.5" customHeight="1">
      <c r="A826" s="4"/>
      <c r="B826" s="4"/>
      <c r="C826" s="4"/>
      <c r="D826" s="4"/>
      <c r="E826" s="4"/>
      <c r="F826" s="4"/>
      <c r="G826" s="4"/>
      <c r="H826" s="4"/>
      <c r="I826" s="4"/>
      <c r="J826" s="4"/>
      <c r="K826" s="4"/>
      <c r="L826" s="4"/>
      <c r="M826" s="4"/>
      <c r="N826" s="4"/>
      <c r="O826" s="4"/>
      <c r="P826" s="4"/>
      <c r="Q826" s="4"/>
      <c r="R826" s="4"/>
    </row>
    <row r="827" spans="1:18" ht="16.5" customHeight="1">
      <c r="A827" s="4"/>
      <c r="B827" s="4"/>
      <c r="C827" s="4"/>
      <c r="D827" s="4"/>
      <c r="E827" s="4"/>
      <c r="F827" s="4"/>
      <c r="G827" s="4"/>
      <c r="H827" s="4"/>
      <c r="I827" s="4"/>
      <c r="J827" s="4"/>
      <c r="K827" s="4"/>
      <c r="L827" s="4"/>
      <c r="M827" s="4"/>
      <c r="N827" s="4"/>
      <c r="O827" s="4"/>
      <c r="P827" s="4"/>
      <c r="Q827" s="4"/>
      <c r="R827" s="4"/>
    </row>
    <row r="828" spans="1:18" ht="16.5" customHeight="1">
      <c r="A828" s="4"/>
      <c r="B828" s="4"/>
      <c r="C828" s="4"/>
      <c r="D828" s="4"/>
      <c r="E828" s="4"/>
      <c r="F828" s="4"/>
      <c r="G828" s="4"/>
      <c r="H828" s="4"/>
      <c r="I828" s="4"/>
      <c r="J828" s="4"/>
      <c r="K828" s="4"/>
      <c r="L828" s="4"/>
      <c r="M828" s="4"/>
      <c r="N828" s="4"/>
      <c r="O828" s="4"/>
      <c r="P828" s="4"/>
      <c r="Q828" s="4"/>
      <c r="R828" s="4"/>
    </row>
    <row r="829" spans="1:18" ht="16.5" customHeight="1">
      <c r="A829" s="4"/>
      <c r="B829" s="4"/>
      <c r="C829" s="4"/>
      <c r="D829" s="4"/>
      <c r="E829" s="4"/>
      <c r="F829" s="4"/>
      <c r="G829" s="4"/>
      <c r="H829" s="4"/>
      <c r="I829" s="4"/>
      <c r="J829" s="4"/>
      <c r="K829" s="4"/>
      <c r="L829" s="4"/>
      <c r="M829" s="4"/>
      <c r="N829" s="4"/>
      <c r="O829" s="4"/>
      <c r="P829" s="4"/>
      <c r="Q829" s="4"/>
      <c r="R829" s="4"/>
    </row>
    <row r="830" spans="1:18" ht="16.5" customHeight="1">
      <c r="A830" s="4"/>
      <c r="B830" s="4"/>
      <c r="C830" s="4"/>
      <c r="D830" s="4"/>
      <c r="E830" s="4"/>
      <c r="F830" s="4"/>
      <c r="G830" s="4"/>
      <c r="H830" s="4"/>
      <c r="I830" s="4"/>
      <c r="J830" s="4"/>
      <c r="K830" s="4"/>
      <c r="L830" s="4"/>
      <c r="M830" s="4"/>
      <c r="N830" s="4"/>
      <c r="O830" s="4"/>
      <c r="P830" s="4"/>
      <c r="Q830" s="4"/>
      <c r="R830" s="4"/>
    </row>
    <row r="831" spans="1:18" ht="16.5" customHeight="1">
      <c r="A831" s="4"/>
      <c r="B831" s="4"/>
      <c r="C831" s="4"/>
      <c r="D831" s="4"/>
      <c r="E831" s="4"/>
      <c r="F831" s="4"/>
      <c r="G831" s="4"/>
      <c r="H831" s="4"/>
      <c r="I831" s="4"/>
      <c r="J831" s="4"/>
      <c r="K831" s="4"/>
      <c r="L831" s="4"/>
      <c r="M831" s="4"/>
      <c r="N831" s="4"/>
      <c r="O831" s="4"/>
      <c r="P831" s="4"/>
      <c r="Q831" s="4"/>
      <c r="R831" s="4"/>
    </row>
    <row r="832" spans="1:18" ht="16.5" customHeight="1">
      <c r="A832" s="4"/>
      <c r="B832" s="4"/>
      <c r="C832" s="4"/>
      <c r="D832" s="4"/>
      <c r="E832" s="4"/>
      <c r="F832" s="4"/>
      <c r="G832" s="4"/>
      <c r="H832" s="4"/>
      <c r="I832" s="4"/>
      <c r="J832" s="4"/>
      <c r="K832" s="4"/>
      <c r="L832" s="4"/>
      <c r="M832" s="4"/>
      <c r="N832" s="4"/>
      <c r="O832" s="4"/>
      <c r="P832" s="4"/>
      <c r="Q832" s="4"/>
      <c r="R832" s="4"/>
    </row>
    <row r="833" spans="1:18" ht="16.5" customHeight="1">
      <c r="A833" s="4"/>
      <c r="B833" s="4"/>
      <c r="C833" s="4"/>
      <c r="D833" s="4"/>
      <c r="E833" s="4"/>
      <c r="F833" s="4"/>
      <c r="G833" s="4"/>
      <c r="H833" s="4"/>
      <c r="I833" s="4"/>
      <c r="J833" s="4"/>
      <c r="K833" s="4"/>
      <c r="L833" s="4"/>
      <c r="M833" s="4"/>
      <c r="N833" s="4"/>
      <c r="O833" s="4"/>
      <c r="P833" s="4"/>
      <c r="Q833" s="4"/>
      <c r="R833" s="4"/>
    </row>
    <row r="834" spans="1:18" ht="16.5" customHeight="1">
      <c r="A834" s="4"/>
      <c r="B834" s="4"/>
      <c r="C834" s="4"/>
      <c r="D834" s="4"/>
      <c r="E834" s="4"/>
      <c r="F834" s="4"/>
      <c r="G834" s="4"/>
      <c r="H834" s="4"/>
      <c r="I834" s="4"/>
      <c r="J834" s="4"/>
      <c r="K834" s="4"/>
      <c r="L834" s="4"/>
      <c r="M834" s="4"/>
      <c r="N834" s="4"/>
      <c r="O834" s="4"/>
      <c r="P834" s="4"/>
      <c r="Q834" s="4"/>
      <c r="R834" s="4"/>
    </row>
    <row r="835" spans="1:18" ht="16.5" customHeight="1">
      <c r="A835" s="4"/>
      <c r="B835" s="4"/>
      <c r="C835" s="4"/>
      <c r="D835" s="4"/>
      <c r="E835" s="4"/>
      <c r="F835" s="4"/>
      <c r="G835" s="4"/>
      <c r="H835" s="4"/>
      <c r="I835" s="4"/>
      <c r="J835" s="4"/>
      <c r="K835" s="4"/>
      <c r="L835" s="4"/>
      <c r="M835" s="4"/>
      <c r="N835" s="4"/>
      <c r="O835" s="4"/>
      <c r="P835" s="4"/>
      <c r="Q835" s="4"/>
      <c r="R835" s="4"/>
    </row>
    <row r="836" spans="1:18" ht="16.5" customHeight="1">
      <c r="A836" s="4"/>
      <c r="B836" s="4"/>
      <c r="C836" s="4"/>
      <c r="D836" s="4"/>
      <c r="E836" s="4"/>
      <c r="F836" s="4"/>
      <c r="G836" s="4"/>
      <c r="H836" s="4"/>
      <c r="I836" s="4"/>
      <c r="J836" s="4"/>
      <c r="K836" s="4"/>
      <c r="L836" s="4"/>
      <c r="M836" s="4"/>
      <c r="N836" s="4"/>
      <c r="O836" s="4"/>
      <c r="P836" s="4"/>
      <c r="Q836" s="4"/>
      <c r="R836" s="4"/>
    </row>
    <row r="837" spans="1:18" ht="16.5" customHeight="1">
      <c r="A837" s="4"/>
      <c r="B837" s="4"/>
      <c r="C837" s="4"/>
      <c r="D837" s="4"/>
      <c r="E837" s="4"/>
      <c r="F837" s="4"/>
      <c r="G837" s="4"/>
      <c r="H837" s="4"/>
      <c r="I837" s="4"/>
      <c r="J837" s="4"/>
      <c r="K837" s="4"/>
      <c r="L837" s="4"/>
      <c r="M837" s="4"/>
      <c r="N837" s="4"/>
      <c r="O837" s="4"/>
      <c r="P837" s="4"/>
      <c r="Q837" s="4"/>
      <c r="R837" s="4"/>
    </row>
    <row r="838" spans="1:18" ht="16.5" customHeight="1">
      <c r="A838" s="4"/>
      <c r="B838" s="4"/>
      <c r="C838" s="4"/>
      <c r="D838" s="4"/>
      <c r="E838" s="4"/>
      <c r="F838" s="4"/>
      <c r="G838" s="4"/>
      <c r="H838" s="4"/>
      <c r="I838" s="4"/>
      <c r="J838" s="4"/>
      <c r="K838" s="4"/>
      <c r="L838" s="4"/>
      <c r="M838" s="4"/>
      <c r="N838" s="4"/>
      <c r="O838" s="4"/>
      <c r="P838" s="4"/>
      <c r="Q838" s="4"/>
      <c r="R838" s="4"/>
    </row>
    <row r="839" spans="1:18" ht="16.5" customHeight="1">
      <c r="A839" s="4"/>
      <c r="B839" s="4"/>
      <c r="C839" s="4"/>
      <c r="D839" s="4"/>
      <c r="E839" s="4"/>
      <c r="F839" s="4"/>
      <c r="G839" s="4"/>
      <c r="H839" s="4"/>
      <c r="I839" s="4"/>
      <c r="J839" s="4"/>
      <c r="K839" s="4"/>
      <c r="L839" s="4"/>
      <c r="M839" s="4"/>
      <c r="N839" s="4"/>
      <c r="O839" s="4"/>
      <c r="P839" s="4"/>
      <c r="Q839" s="4"/>
      <c r="R839" s="4"/>
    </row>
    <row r="840" spans="1:18" ht="16.5" customHeight="1">
      <c r="A840" s="4"/>
      <c r="B840" s="4"/>
      <c r="C840" s="4"/>
      <c r="D840" s="4"/>
      <c r="E840" s="4"/>
      <c r="F840" s="4"/>
      <c r="G840" s="4"/>
      <c r="H840" s="4"/>
      <c r="I840" s="4"/>
      <c r="J840" s="4"/>
      <c r="K840" s="4"/>
      <c r="L840" s="4"/>
      <c r="M840" s="4"/>
      <c r="N840" s="4"/>
      <c r="O840" s="4"/>
      <c r="P840" s="4"/>
      <c r="Q840" s="4"/>
      <c r="R840" s="4"/>
    </row>
    <row r="841" spans="1:18" ht="16.5" customHeight="1">
      <c r="A841" s="4"/>
      <c r="B841" s="4"/>
      <c r="C841" s="4"/>
      <c r="D841" s="4"/>
      <c r="E841" s="4"/>
      <c r="F841" s="4"/>
      <c r="G841" s="4"/>
      <c r="H841" s="4"/>
      <c r="I841" s="4"/>
      <c r="J841" s="4"/>
      <c r="K841" s="4"/>
      <c r="L841" s="4"/>
      <c r="M841" s="4"/>
      <c r="N841" s="4"/>
      <c r="O841" s="4"/>
      <c r="P841" s="4"/>
      <c r="Q841" s="4"/>
      <c r="R841" s="4"/>
    </row>
    <row r="842" spans="1:18" ht="16.5" customHeight="1">
      <c r="A842" s="4"/>
      <c r="B842" s="4"/>
      <c r="C842" s="4"/>
      <c r="D842" s="4"/>
      <c r="E842" s="4"/>
      <c r="F842" s="4"/>
      <c r="G842" s="4"/>
      <c r="H842" s="4"/>
      <c r="I842" s="4"/>
      <c r="J842" s="4"/>
      <c r="K842" s="4"/>
      <c r="L842" s="4"/>
      <c r="M842" s="4"/>
      <c r="N842" s="4"/>
      <c r="O842" s="4"/>
      <c r="P842" s="4"/>
      <c r="Q842" s="4"/>
      <c r="R842" s="4"/>
    </row>
    <row r="843" spans="1:18" ht="16.5" customHeight="1">
      <c r="A843" s="4"/>
      <c r="B843" s="4"/>
      <c r="C843" s="4"/>
      <c r="D843" s="4"/>
      <c r="E843" s="4"/>
      <c r="F843" s="4"/>
      <c r="G843" s="4"/>
      <c r="H843" s="4"/>
      <c r="I843" s="4"/>
      <c r="J843" s="4"/>
      <c r="K843" s="4"/>
      <c r="L843" s="4"/>
      <c r="M843" s="4"/>
      <c r="N843" s="4"/>
      <c r="O843" s="4"/>
      <c r="P843" s="4"/>
      <c r="Q843" s="4"/>
      <c r="R843" s="4"/>
    </row>
    <row r="844" spans="1:18" ht="16.5" customHeight="1">
      <c r="A844" s="4"/>
      <c r="B844" s="4"/>
      <c r="C844" s="4"/>
      <c r="D844" s="4"/>
      <c r="E844" s="4"/>
      <c r="F844" s="4"/>
      <c r="G844" s="4"/>
      <c r="H844" s="4"/>
      <c r="I844" s="4"/>
      <c r="J844" s="4"/>
      <c r="K844" s="4"/>
      <c r="L844" s="4"/>
      <c r="M844" s="4"/>
      <c r="N844" s="4"/>
      <c r="O844" s="4"/>
      <c r="P844" s="4"/>
      <c r="Q844" s="4"/>
      <c r="R844" s="4"/>
    </row>
    <row r="845" spans="1:18" ht="16.5" customHeight="1">
      <c r="A845" s="4"/>
      <c r="B845" s="4"/>
      <c r="C845" s="4"/>
      <c r="D845" s="4"/>
      <c r="E845" s="4"/>
      <c r="F845" s="4"/>
      <c r="G845" s="4"/>
      <c r="H845" s="4"/>
      <c r="I845" s="4"/>
      <c r="J845" s="4"/>
      <c r="K845" s="4"/>
      <c r="L845" s="4"/>
      <c r="M845" s="4"/>
      <c r="N845" s="4"/>
      <c r="O845" s="4"/>
      <c r="P845" s="4"/>
      <c r="Q845" s="4"/>
      <c r="R845" s="4"/>
    </row>
    <row r="846" spans="1:18" ht="16.5" customHeight="1">
      <c r="A846" s="4"/>
      <c r="B846" s="4"/>
      <c r="C846" s="4"/>
      <c r="D846" s="4"/>
      <c r="E846" s="4"/>
      <c r="F846" s="4"/>
      <c r="G846" s="4"/>
      <c r="H846" s="4"/>
      <c r="I846" s="4"/>
      <c r="J846" s="4"/>
      <c r="K846" s="4"/>
      <c r="L846" s="4"/>
      <c r="M846" s="4"/>
      <c r="N846" s="4"/>
      <c r="O846" s="4"/>
      <c r="P846" s="4"/>
      <c r="Q846" s="4"/>
      <c r="R846" s="4"/>
    </row>
    <row r="847" spans="1:18" ht="16.5" customHeight="1">
      <c r="A847" s="4"/>
      <c r="B847" s="4"/>
      <c r="C847" s="4"/>
      <c r="D847" s="4"/>
      <c r="E847" s="4"/>
      <c r="F847" s="4"/>
      <c r="G847" s="4"/>
      <c r="H847" s="4"/>
      <c r="I847" s="4"/>
      <c r="J847" s="4"/>
      <c r="K847" s="4"/>
      <c r="L847" s="4"/>
      <c r="M847" s="4"/>
      <c r="N847" s="4"/>
      <c r="O847" s="4"/>
      <c r="P847" s="4"/>
      <c r="Q847" s="4"/>
      <c r="R847" s="4"/>
    </row>
    <row r="848" spans="1:18" ht="16.5" customHeight="1">
      <c r="A848" s="4"/>
      <c r="B848" s="4"/>
      <c r="C848" s="4"/>
      <c r="D848" s="4"/>
      <c r="E848" s="4"/>
      <c r="F848" s="4"/>
      <c r="G848" s="4"/>
      <c r="H848" s="4"/>
      <c r="I848" s="4"/>
      <c r="J848" s="4"/>
      <c r="K848" s="4"/>
      <c r="L848" s="4"/>
      <c r="M848" s="4"/>
      <c r="N848" s="4"/>
      <c r="O848" s="4"/>
      <c r="P848" s="4"/>
      <c r="Q848" s="4"/>
      <c r="R848" s="4"/>
    </row>
    <row r="849" spans="1:18" ht="16.5" customHeight="1">
      <c r="A849" s="4"/>
      <c r="B849" s="4"/>
      <c r="C849" s="4"/>
      <c r="D849" s="4"/>
      <c r="E849" s="4"/>
      <c r="F849" s="4"/>
      <c r="G849" s="4"/>
      <c r="H849" s="4"/>
      <c r="I849" s="4"/>
      <c r="J849" s="4"/>
      <c r="K849" s="4"/>
      <c r="L849" s="4"/>
      <c r="M849" s="4"/>
      <c r="N849" s="4"/>
      <c r="O849" s="4"/>
      <c r="P849" s="4"/>
      <c r="Q849" s="4"/>
      <c r="R849" s="4"/>
    </row>
    <row r="850" spans="1:18" ht="16.5" customHeight="1">
      <c r="A850" s="4"/>
      <c r="B850" s="4"/>
      <c r="C850" s="4"/>
      <c r="D850" s="4"/>
      <c r="E850" s="4"/>
      <c r="F850" s="4"/>
      <c r="G850" s="4"/>
      <c r="H850" s="4"/>
      <c r="I850" s="4"/>
      <c r="J850" s="4"/>
      <c r="K850" s="4"/>
      <c r="L850" s="4"/>
      <c r="M850" s="4"/>
      <c r="N850" s="4"/>
      <c r="O850" s="4"/>
      <c r="P850" s="4"/>
      <c r="Q850" s="4"/>
      <c r="R850" s="4"/>
    </row>
    <row r="851" spans="1:18" ht="16.5" customHeight="1">
      <c r="A851" s="4"/>
      <c r="B851" s="4"/>
      <c r="C851" s="4"/>
      <c r="D851" s="4"/>
      <c r="E851" s="4"/>
      <c r="F851" s="4"/>
      <c r="G851" s="4"/>
      <c r="H851" s="4"/>
      <c r="I851" s="4"/>
      <c r="J851" s="4"/>
      <c r="K851" s="4"/>
      <c r="L851" s="4"/>
      <c r="M851" s="4"/>
      <c r="N851" s="4"/>
      <c r="O851" s="4"/>
      <c r="P851" s="4"/>
      <c r="Q851" s="4"/>
      <c r="R851" s="4"/>
    </row>
    <row r="852" spans="1:18" ht="16.5" customHeight="1">
      <c r="A852" s="4"/>
      <c r="B852" s="4"/>
      <c r="C852" s="4"/>
      <c r="D852" s="4"/>
      <c r="E852" s="4"/>
      <c r="F852" s="4"/>
      <c r="G852" s="4"/>
      <c r="H852" s="4"/>
      <c r="I852" s="4"/>
      <c r="J852" s="4"/>
      <c r="K852" s="4"/>
      <c r="L852" s="4"/>
      <c r="M852" s="4"/>
      <c r="N852" s="4"/>
      <c r="O852" s="4"/>
      <c r="P852" s="4"/>
      <c r="Q852" s="4"/>
      <c r="R852" s="4"/>
    </row>
    <row r="853" spans="1:18" ht="16.5" customHeight="1">
      <c r="A853" s="4"/>
      <c r="B853" s="4"/>
      <c r="C853" s="4"/>
      <c r="D853" s="4"/>
      <c r="E853" s="4"/>
      <c r="F853" s="4"/>
      <c r="G853" s="4"/>
      <c r="H853" s="4"/>
      <c r="I853" s="4"/>
      <c r="J853" s="4"/>
      <c r="K853" s="4"/>
      <c r="L853" s="4"/>
      <c r="M853" s="4"/>
      <c r="N853" s="4"/>
      <c r="O853" s="4"/>
      <c r="P853" s="4"/>
      <c r="Q853" s="4"/>
      <c r="R853" s="4"/>
    </row>
    <row r="854" spans="1:18" ht="16.5" customHeight="1">
      <c r="A854" s="4"/>
      <c r="B854" s="4"/>
      <c r="C854" s="4"/>
      <c r="D854" s="4"/>
      <c r="E854" s="4"/>
      <c r="F854" s="4"/>
      <c r="G854" s="4"/>
      <c r="H854" s="4"/>
      <c r="I854" s="4"/>
      <c r="J854" s="4"/>
      <c r="K854" s="4"/>
      <c r="L854" s="4"/>
      <c r="M854" s="4"/>
      <c r="N854" s="4"/>
      <c r="O854" s="4"/>
      <c r="P854" s="4"/>
      <c r="Q854" s="4"/>
      <c r="R854" s="4"/>
    </row>
    <row r="855" spans="1:18" ht="16.5" customHeight="1">
      <c r="A855" s="4"/>
      <c r="B855" s="4"/>
      <c r="C855" s="4"/>
      <c r="D855" s="4"/>
      <c r="E855" s="4"/>
      <c r="F855" s="4"/>
      <c r="G855" s="4"/>
      <c r="H855" s="4"/>
      <c r="I855" s="4"/>
      <c r="J855" s="4"/>
      <c r="K855" s="4"/>
      <c r="L855" s="4"/>
      <c r="M855" s="4"/>
      <c r="N855" s="4"/>
      <c r="O855" s="4"/>
      <c r="P855" s="4"/>
      <c r="Q855" s="4"/>
      <c r="R855" s="4"/>
    </row>
    <row r="856" spans="1:18" ht="16.5" customHeight="1">
      <c r="A856" s="4"/>
      <c r="B856" s="4"/>
      <c r="C856" s="4"/>
      <c r="D856" s="4"/>
      <c r="E856" s="4"/>
      <c r="F856" s="4"/>
      <c r="G856" s="4"/>
      <c r="H856" s="4"/>
      <c r="I856" s="4"/>
      <c r="J856" s="4"/>
      <c r="K856" s="4"/>
      <c r="L856" s="4"/>
      <c r="M856" s="4"/>
      <c r="N856" s="4"/>
      <c r="O856" s="4"/>
      <c r="P856" s="4"/>
      <c r="Q856" s="4"/>
      <c r="R856" s="4"/>
    </row>
    <row r="857" spans="1:18" ht="16.5" customHeight="1">
      <c r="A857" s="4"/>
      <c r="B857" s="4"/>
      <c r="C857" s="4"/>
      <c r="D857" s="4"/>
      <c r="E857" s="4"/>
      <c r="F857" s="4"/>
      <c r="G857" s="4"/>
      <c r="H857" s="4"/>
      <c r="I857" s="4"/>
      <c r="J857" s="4"/>
      <c r="K857" s="4"/>
      <c r="L857" s="4"/>
      <c r="M857" s="4"/>
      <c r="N857" s="4"/>
      <c r="O857" s="4"/>
      <c r="P857" s="4"/>
      <c r="Q857" s="4"/>
      <c r="R857" s="4"/>
    </row>
    <row r="858" spans="1:18" ht="16.5" customHeight="1">
      <c r="A858" s="4"/>
      <c r="B858" s="4"/>
      <c r="C858" s="4"/>
      <c r="D858" s="4"/>
      <c r="E858" s="4"/>
      <c r="F858" s="4"/>
      <c r="G858" s="4"/>
      <c r="H858" s="4"/>
      <c r="I858" s="4"/>
      <c r="J858" s="4"/>
      <c r="K858" s="4"/>
      <c r="L858" s="4"/>
      <c r="M858" s="4"/>
      <c r="N858" s="4"/>
      <c r="O858" s="4"/>
      <c r="P858" s="4"/>
      <c r="Q858" s="4"/>
      <c r="R858" s="4"/>
    </row>
    <row r="859" spans="1:18" ht="16.5" customHeight="1">
      <c r="A859" s="4"/>
      <c r="B859" s="4"/>
      <c r="C859" s="4"/>
      <c r="D859" s="4"/>
      <c r="E859" s="4"/>
      <c r="F859" s="4"/>
      <c r="G859" s="4"/>
      <c r="H859" s="4"/>
      <c r="I859" s="4"/>
      <c r="J859" s="4"/>
      <c r="K859" s="4"/>
      <c r="L859" s="4"/>
      <c r="M859" s="4"/>
      <c r="N859" s="4"/>
      <c r="O859" s="4"/>
      <c r="P859" s="4"/>
      <c r="Q859" s="4"/>
      <c r="R859" s="4"/>
    </row>
    <row r="860" spans="1:18" ht="16.5" customHeight="1">
      <c r="A860" s="4"/>
      <c r="B860" s="4"/>
      <c r="C860" s="4"/>
      <c r="D860" s="4"/>
      <c r="E860" s="4"/>
      <c r="F860" s="4"/>
      <c r="G860" s="4"/>
      <c r="H860" s="4"/>
      <c r="I860" s="4"/>
      <c r="J860" s="4"/>
      <c r="K860" s="4"/>
      <c r="L860" s="4"/>
      <c r="M860" s="4"/>
      <c r="N860" s="4"/>
      <c r="O860" s="4"/>
      <c r="P860" s="4"/>
      <c r="Q860" s="4"/>
      <c r="R860" s="4"/>
    </row>
    <row r="861" spans="1:18" ht="16.5" customHeight="1">
      <c r="A861" s="4"/>
      <c r="B861" s="4"/>
      <c r="C861" s="4"/>
      <c r="D861" s="4"/>
      <c r="E861" s="4"/>
      <c r="F861" s="4"/>
      <c r="G861" s="4"/>
      <c r="H861" s="4"/>
      <c r="I861" s="4"/>
      <c r="J861" s="4"/>
      <c r="K861" s="4"/>
      <c r="L861" s="4"/>
      <c r="M861" s="4"/>
      <c r="N861" s="4"/>
      <c r="O861" s="4"/>
      <c r="P861" s="4"/>
      <c r="Q861" s="4"/>
      <c r="R861" s="4"/>
    </row>
    <row r="862" spans="1:18" ht="16.5" customHeight="1">
      <c r="A862" s="4"/>
      <c r="B862" s="4"/>
      <c r="C862" s="4"/>
      <c r="D862" s="4"/>
      <c r="E862" s="4"/>
      <c r="F862" s="4"/>
      <c r="G862" s="4"/>
      <c r="H862" s="4"/>
      <c r="I862" s="4"/>
      <c r="J862" s="4"/>
      <c r="K862" s="4"/>
      <c r="L862" s="4"/>
      <c r="M862" s="4"/>
      <c r="N862" s="4"/>
      <c r="O862" s="4"/>
      <c r="P862" s="4"/>
      <c r="Q862" s="4"/>
      <c r="R862" s="4"/>
    </row>
    <row r="863" spans="1:18" ht="16.5" customHeight="1">
      <c r="A863" s="4"/>
      <c r="B863" s="4"/>
      <c r="C863" s="4"/>
      <c r="D863" s="4"/>
      <c r="E863" s="4"/>
      <c r="F863" s="4"/>
      <c r="G863" s="4"/>
      <c r="H863" s="4"/>
      <c r="I863" s="4"/>
      <c r="J863" s="4"/>
      <c r="K863" s="4"/>
      <c r="L863" s="4"/>
      <c r="M863" s="4"/>
      <c r="N863" s="4"/>
      <c r="O863" s="4"/>
      <c r="P863" s="4"/>
      <c r="Q863" s="4"/>
      <c r="R863" s="4"/>
    </row>
    <row r="864" spans="1:18" ht="16.5" customHeight="1">
      <c r="A864" s="4"/>
      <c r="B864" s="4"/>
      <c r="C864" s="4"/>
      <c r="D864" s="4"/>
      <c r="E864" s="4"/>
      <c r="F864" s="4"/>
      <c r="G864" s="4"/>
      <c r="H864" s="4"/>
      <c r="I864" s="4"/>
      <c r="J864" s="4"/>
      <c r="K864" s="4"/>
      <c r="L864" s="4"/>
      <c r="M864" s="4"/>
      <c r="N864" s="4"/>
      <c r="O864" s="4"/>
      <c r="P864" s="4"/>
      <c r="Q864" s="4"/>
      <c r="R864" s="4"/>
    </row>
    <row r="865" spans="1:18" ht="16.5" customHeight="1">
      <c r="A865" s="4"/>
      <c r="B865" s="4"/>
      <c r="C865" s="4"/>
      <c r="D865" s="4"/>
      <c r="E865" s="4"/>
      <c r="F865" s="4"/>
      <c r="G865" s="4"/>
      <c r="H865" s="4"/>
      <c r="I865" s="4"/>
      <c r="J865" s="4"/>
      <c r="K865" s="4"/>
      <c r="L865" s="4"/>
      <c r="M865" s="4"/>
      <c r="N865" s="4"/>
      <c r="O865" s="4"/>
      <c r="P865" s="4"/>
      <c r="Q865" s="4"/>
      <c r="R865" s="4"/>
    </row>
    <row r="866" spans="1:18" ht="16.5" customHeight="1">
      <c r="A866" s="4"/>
      <c r="B866" s="4"/>
      <c r="C866" s="4"/>
      <c r="D866" s="4"/>
      <c r="E866" s="4"/>
      <c r="F866" s="4"/>
      <c r="G866" s="4"/>
      <c r="H866" s="4"/>
      <c r="I866" s="4"/>
      <c r="J866" s="4"/>
      <c r="K866" s="4"/>
      <c r="L866" s="4"/>
      <c r="M866" s="4"/>
      <c r="N866" s="4"/>
      <c r="O866" s="4"/>
      <c r="P866" s="4"/>
      <c r="Q866" s="4"/>
      <c r="R866" s="4"/>
    </row>
    <row r="867" spans="1:18" ht="16.5" customHeight="1">
      <c r="A867" s="4"/>
      <c r="B867" s="4"/>
      <c r="C867" s="4"/>
      <c r="D867" s="4"/>
      <c r="E867" s="4"/>
      <c r="F867" s="4"/>
      <c r="G867" s="4"/>
      <c r="H867" s="4"/>
      <c r="I867" s="4"/>
      <c r="J867" s="4"/>
      <c r="K867" s="4"/>
      <c r="L867" s="4"/>
      <c r="M867" s="4"/>
      <c r="N867" s="4"/>
      <c r="O867" s="4"/>
      <c r="P867" s="4"/>
      <c r="Q867" s="4"/>
      <c r="R867" s="4"/>
    </row>
    <row r="868" spans="1:18" ht="16.5" customHeight="1">
      <c r="A868" s="4"/>
      <c r="B868" s="4"/>
      <c r="C868" s="4"/>
      <c r="D868" s="4"/>
      <c r="E868" s="4"/>
      <c r="F868" s="4"/>
      <c r="G868" s="4"/>
      <c r="H868" s="4"/>
      <c r="I868" s="4"/>
      <c r="J868" s="4"/>
      <c r="K868" s="4"/>
      <c r="L868" s="4"/>
      <c r="M868" s="4"/>
      <c r="N868" s="4"/>
      <c r="O868" s="4"/>
      <c r="P868" s="4"/>
      <c r="Q868" s="4"/>
      <c r="R868" s="4"/>
    </row>
    <row r="869" spans="1:18" ht="16.5" customHeight="1">
      <c r="A869" s="4"/>
      <c r="B869" s="4"/>
      <c r="C869" s="4"/>
      <c r="D869" s="4"/>
      <c r="E869" s="4"/>
      <c r="F869" s="4"/>
      <c r="G869" s="4"/>
      <c r="H869" s="4"/>
      <c r="I869" s="4"/>
      <c r="J869" s="4"/>
      <c r="K869" s="4"/>
      <c r="L869" s="4"/>
      <c r="M869" s="4"/>
      <c r="N869" s="4"/>
      <c r="O869" s="4"/>
      <c r="P869" s="4"/>
      <c r="Q869" s="4"/>
      <c r="R869" s="4"/>
    </row>
    <row r="870" spans="1:18" ht="16.5" customHeight="1">
      <c r="A870" s="4"/>
      <c r="B870" s="4"/>
      <c r="C870" s="4"/>
      <c r="D870" s="4"/>
      <c r="E870" s="4"/>
      <c r="F870" s="4"/>
      <c r="G870" s="4"/>
      <c r="H870" s="4"/>
      <c r="I870" s="4"/>
      <c r="J870" s="4"/>
      <c r="K870" s="4"/>
      <c r="L870" s="4"/>
      <c r="M870" s="4"/>
      <c r="N870" s="4"/>
      <c r="O870" s="4"/>
      <c r="P870" s="4"/>
      <c r="Q870" s="4"/>
      <c r="R870" s="4"/>
    </row>
    <row r="871" spans="1:18" ht="16.5" customHeight="1">
      <c r="A871" s="4"/>
      <c r="B871" s="4"/>
      <c r="C871" s="4"/>
      <c r="D871" s="4"/>
      <c r="E871" s="4"/>
      <c r="F871" s="4"/>
      <c r="G871" s="4"/>
      <c r="H871" s="4"/>
      <c r="I871" s="4"/>
      <c r="J871" s="4"/>
      <c r="K871" s="4"/>
      <c r="L871" s="4"/>
      <c r="M871" s="4"/>
      <c r="N871" s="4"/>
      <c r="O871" s="4"/>
      <c r="P871" s="4"/>
      <c r="Q871" s="4"/>
      <c r="R871" s="4"/>
    </row>
    <row r="872" spans="1:18" ht="16.5" customHeight="1">
      <c r="A872" s="4"/>
      <c r="B872" s="4"/>
      <c r="C872" s="4"/>
      <c r="D872" s="4"/>
      <c r="E872" s="4"/>
      <c r="F872" s="4"/>
      <c r="G872" s="4"/>
      <c r="H872" s="4"/>
      <c r="I872" s="4"/>
      <c r="J872" s="4"/>
      <c r="K872" s="4"/>
      <c r="L872" s="4"/>
      <c r="M872" s="4"/>
      <c r="N872" s="4"/>
      <c r="O872" s="4"/>
      <c r="P872" s="4"/>
      <c r="Q872" s="4"/>
      <c r="R872" s="4"/>
    </row>
    <row r="873" spans="1:18" ht="16.5" customHeight="1">
      <c r="A873" s="4"/>
      <c r="B873" s="4"/>
      <c r="C873" s="4"/>
      <c r="D873" s="4"/>
      <c r="E873" s="4"/>
      <c r="F873" s="4"/>
      <c r="G873" s="4"/>
      <c r="H873" s="4"/>
      <c r="I873" s="4"/>
      <c r="J873" s="4"/>
      <c r="K873" s="4"/>
      <c r="L873" s="4"/>
      <c r="M873" s="4"/>
      <c r="N873" s="4"/>
      <c r="O873" s="4"/>
      <c r="P873" s="4"/>
      <c r="Q873" s="4"/>
      <c r="R873" s="4"/>
    </row>
    <row r="874" spans="1:18" ht="16.5" customHeight="1">
      <c r="A874" s="4"/>
      <c r="B874" s="4"/>
      <c r="C874" s="4"/>
      <c r="D874" s="4"/>
      <c r="E874" s="4"/>
      <c r="F874" s="4"/>
      <c r="G874" s="4"/>
      <c r="H874" s="4"/>
      <c r="I874" s="4"/>
      <c r="J874" s="4"/>
      <c r="K874" s="4"/>
      <c r="L874" s="4"/>
      <c r="M874" s="4"/>
      <c r="N874" s="4"/>
      <c r="O874" s="4"/>
      <c r="P874" s="4"/>
      <c r="Q874" s="4"/>
      <c r="R874" s="4"/>
    </row>
    <row r="875" spans="1:18" ht="16.5" customHeight="1">
      <c r="A875" s="4"/>
      <c r="B875" s="4"/>
      <c r="C875" s="4"/>
      <c r="D875" s="4"/>
      <c r="E875" s="4"/>
      <c r="F875" s="4"/>
      <c r="G875" s="4"/>
      <c r="H875" s="4"/>
      <c r="I875" s="4"/>
      <c r="J875" s="4"/>
      <c r="K875" s="4"/>
      <c r="L875" s="4"/>
      <c r="M875" s="4"/>
      <c r="N875" s="4"/>
      <c r="O875" s="4"/>
      <c r="P875" s="4"/>
      <c r="Q875" s="4"/>
      <c r="R875" s="4"/>
    </row>
    <row r="876" spans="1:18" ht="16.5" customHeight="1">
      <c r="A876" s="4"/>
      <c r="B876" s="4"/>
      <c r="C876" s="4"/>
      <c r="D876" s="4"/>
      <c r="E876" s="4"/>
      <c r="F876" s="4"/>
      <c r="G876" s="4"/>
      <c r="H876" s="4"/>
      <c r="I876" s="4"/>
      <c r="J876" s="4"/>
      <c r="K876" s="4"/>
      <c r="L876" s="4"/>
      <c r="M876" s="4"/>
      <c r="N876" s="4"/>
      <c r="O876" s="4"/>
      <c r="P876" s="4"/>
      <c r="Q876" s="4"/>
      <c r="R876" s="4"/>
    </row>
    <row r="877" spans="1:18" ht="16.5" customHeight="1">
      <c r="A877" s="4"/>
      <c r="B877" s="4"/>
      <c r="C877" s="4"/>
      <c r="D877" s="4"/>
      <c r="E877" s="4"/>
      <c r="F877" s="4"/>
      <c r="G877" s="4"/>
      <c r="H877" s="4"/>
      <c r="I877" s="4"/>
      <c r="J877" s="4"/>
      <c r="K877" s="4"/>
      <c r="L877" s="4"/>
      <c r="M877" s="4"/>
      <c r="N877" s="4"/>
      <c r="O877" s="4"/>
      <c r="P877" s="4"/>
      <c r="Q877" s="4"/>
      <c r="R877" s="4"/>
    </row>
    <row r="878" spans="1:18" ht="16.5" customHeight="1">
      <c r="A878" s="4"/>
      <c r="B878" s="4"/>
      <c r="C878" s="4"/>
      <c r="D878" s="4"/>
      <c r="E878" s="4"/>
      <c r="F878" s="4"/>
      <c r="G878" s="4"/>
      <c r="H878" s="4"/>
      <c r="I878" s="4"/>
      <c r="J878" s="4"/>
      <c r="K878" s="4"/>
      <c r="L878" s="4"/>
      <c r="M878" s="4"/>
      <c r="N878" s="4"/>
      <c r="O878" s="4"/>
      <c r="P878" s="4"/>
      <c r="Q878" s="4"/>
      <c r="R878" s="4"/>
    </row>
    <row r="879" spans="1:18" ht="16.5" customHeight="1">
      <c r="A879" s="4"/>
      <c r="B879" s="4"/>
      <c r="C879" s="4"/>
      <c r="D879" s="4"/>
      <c r="E879" s="4"/>
      <c r="F879" s="4"/>
      <c r="G879" s="4"/>
      <c r="H879" s="4"/>
      <c r="I879" s="4"/>
      <c r="J879" s="4"/>
      <c r="K879" s="4"/>
      <c r="L879" s="4"/>
      <c r="M879" s="4"/>
      <c r="N879" s="4"/>
      <c r="O879" s="4"/>
      <c r="P879" s="4"/>
      <c r="Q879" s="4"/>
      <c r="R879" s="4"/>
    </row>
    <row r="880" spans="1:18" ht="16.5" customHeight="1">
      <c r="A880" s="4"/>
      <c r="B880" s="4"/>
      <c r="C880" s="4"/>
      <c r="D880" s="4"/>
      <c r="E880" s="4"/>
      <c r="F880" s="4"/>
      <c r="G880" s="4"/>
      <c r="H880" s="4"/>
      <c r="I880" s="4"/>
      <c r="J880" s="4"/>
      <c r="K880" s="4"/>
      <c r="L880" s="4"/>
      <c r="M880" s="4"/>
      <c r="N880" s="4"/>
      <c r="O880" s="4"/>
      <c r="P880" s="4"/>
      <c r="Q880" s="4"/>
      <c r="R880" s="4"/>
    </row>
    <row r="881" spans="1:18" ht="16.5" customHeight="1">
      <c r="A881" s="4"/>
      <c r="B881" s="4"/>
      <c r="C881" s="4"/>
      <c r="D881" s="4"/>
      <c r="E881" s="4"/>
      <c r="F881" s="4"/>
      <c r="G881" s="4"/>
      <c r="H881" s="4"/>
      <c r="I881" s="4"/>
      <c r="J881" s="4"/>
      <c r="K881" s="4"/>
      <c r="L881" s="4"/>
      <c r="M881" s="4"/>
      <c r="N881" s="4"/>
      <c r="O881" s="4"/>
      <c r="P881" s="4"/>
      <c r="Q881" s="4"/>
      <c r="R881" s="4"/>
    </row>
    <row r="882" spans="1:18" ht="16.5" customHeight="1">
      <c r="A882" s="4"/>
      <c r="B882" s="4"/>
      <c r="C882" s="4"/>
      <c r="D882" s="4"/>
      <c r="E882" s="4"/>
      <c r="F882" s="4"/>
      <c r="G882" s="4"/>
      <c r="H882" s="4"/>
      <c r="I882" s="4"/>
      <c r="J882" s="4"/>
      <c r="K882" s="4"/>
      <c r="L882" s="4"/>
      <c r="M882" s="4"/>
      <c r="N882" s="4"/>
      <c r="O882" s="4"/>
      <c r="P882" s="4"/>
      <c r="Q882" s="4"/>
      <c r="R882" s="4"/>
    </row>
    <row r="883" spans="1:18" ht="16.5" customHeight="1">
      <c r="A883" s="4"/>
      <c r="B883" s="4"/>
      <c r="C883" s="4"/>
      <c r="D883" s="4"/>
      <c r="E883" s="4"/>
      <c r="F883" s="4"/>
      <c r="G883" s="4"/>
      <c r="H883" s="4"/>
      <c r="I883" s="4"/>
      <c r="J883" s="4"/>
      <c r="K883" s="4"/>
      <c r="L883" s="4"/>
      <c r="M883" s="4"/>
      <c r="N883" s="4"/>
      <c r="O883" s="4"/>
      <c r="P883" s="4"/>
      <c r="Q883" s="4"/>
      <c r="R883" s="4"/>
    </row>
    <row r="884" spans="1:18" ht="16.5" customHeight="1">
      <c r="A884" s="4"/>
      <c r="B884" s="4"/>
      <c r="C884" s="4"/>
      <c r="D884" s="4"/>
      <c r="E884" s="4"/>
      <c r="F884" s="4"/>
      <c r="G884" s="4"/>
      <c r="H884" s="4"/>
      <c r="I884" s="4"/>
      <c r="J884" s="4"/>
      <c r="K884" s="4"/>
      <c r="L884" s="4"/>
      <c r="M884" s="4"/>
      <c r="N884" s="4"/>
      <c r="O884" s="4"/>
      <c r="P884" s="4"/>
      <c r="Q884" s="4"/>
      <c r="R884" s="4"/>
    </row>
    <row r="885" spans="1:18" ht="16.5" customHeight="1">
      <c r="A885" s="4"/>
      <c r="B885" s="4"/>
      <c r="C885" s="4"/>
      <c r="D885" s="4"/>
      <c r="E885" s="4"/>
      <c r="F885" s="4"/>
      <c r="G885" s="4"/>
      <c r="H885" s="4"/>
      <c r="I885" s="4"/>
      <c r="J885" s="4"/>
      <c r="K885" s="4"/>
      <c r="L885" s="4"/>
      <c r="M885" s="4"/>
      <c r="N885" s="4"/>
      <c r="O885" s="4"/>
      <c r="P885" s="4"/>
      <c r="Q885" s="4"/>
      <c r="R885" s="4"/>
    </row>
    <row r="886" spans="1:18" ht="16.5" customHeight="1">
      <c r="A886" s="4"/>
      <c r="B886" s="4"/>
      <c r="C886" s="4"/>
      <c r="D886" s="4"/>
      <c r="E886" s="4"/>
      <c r="F886" s="4"/>
      <c r="G886" s="4"/>
      <c r="H886" s="4"/>
      <c r="I886" s="4"/>
      <c r="J886" s="4"/>
      <c r="K886" s="4"/>
      <c r="L886" s="4"/>
      <c r="M886" s="4"/>
      <c r="N886" s="4"/>
      <c r="O886" s="4"/>
      <c r="P886" s="4"/>
      <c r="Q886" s="4"/>
      <c r="R886" s="4"/>
    </row>
    <row r="887" spans="1:18" ht="16.5" customHeight="1">
      <c r="A887" s="4"/>
      <c r="B887" s="4"/>
      <c r="C887" s="4"/>
      <c r="D887" s="4"/>
      <c r="E887" s="4"/>
      <c r="F887" s="4"/>
      <c r="G887" s="4"/>
      <c r="H887" s="4"/>
      <c r="I887" s="4"/>
      <c r="J887" s="4"/>
      <c r="K887" s="4"/>
      <c r="L887" s="4"/>
      <c r="M887" s="4"/>
      <c r="N887" s="4"/>
      <c r="O887" s="4"/>
      <c r="P887" s="4"/>
      <c r="Q887" s="4"/>
      <c r="R887" s="4"/>
    </row>
    <row r="888" spans="1:18" ht="16.5" customHeight="1">
      <c r="A888" s="4"/>
      <c r="B888" s="4"/>
      <c r="C888" s="4"/>
      <c r="D888" s="4"/>
      <c r="E888" s="4"/>
      <c r="F888" s="4"/>
      <c r="G888" s="4"/>
      <c r="H888" s="4"/>
      <c r="I888" s="4"/>
      <c r="J888" s="4"/>
      <c r="K888" s="4"/>
      <c r="L888" s="4"/>
      <c r="M888" s="4"/>
      <c r="N888" s="4"/>
      <c r="O888" s="4"/>
      <c r="P888" s="4"/>
      <c r="Q888" s="4"/>
      <c r="R888" s="4"/>
    </row>
    <row r="889" spans="1:18" ht="16.5" customHeight="1">
      <c r="A889" s="4"/>
      <c r="B889" s="4"/>
      <c r="C889" s="4"/>
      <c r="D889" s="4"/>
      <c r="E889" s="4"/>
      <c r="F889" s="4"/>
      <c r="G889" s="4"/>
      <c r="H889" s="4"/>
      <c r="I889" s="4"/>
      <c r="J889" s="4"/>
      <c r="K889" s="4"/>
      <c r="L889" s="4"/>
      <c r="M889" s="4"/>
      <c r="N889" s="4"/>
      <c r="O889" s="4"/>
      <c r="P889" s="4"/>
      <c r="Q889" s="4"/>
      <c r="R889" s="4"/>
    </row>
    <row r="890" spans="1:18" ht="16.5" customHeight="1">
      <c r="A890" s="4"/>
      <c r="B890" s="4"/>
      <c r="C890" s="4"/>
      <c r="D890" s="4"/>
      <c r="E890" s="4"/>
      <c r="F890" s="4"/>
      <c r="G890" s="4"/>
      <c r="H890" s="4"/>
      <c r="I890" s="4"/>
      <c r="J890" s="4"/>
      <c r="K890" s="4"/>
      <c r="L890" s="4"/>
      <c r="M890" s="4"/>
      <c r="N890" s="4"/>
      <c r="O890" s="4"/>
      <c r="P890" s="4"/>
      <c r="Q890" s="4"/>
      <c r="R890" s="4"/>
    </row>
    <row r="891" spans="1:18" ht="16.5" customHeight="1">
      <c r="A891" s="4"/>
      <c r="B891" s="4"/>
      <c r="C891" s="4"/>
      <c r="D891" s="4"/>
      <c r="E891" s="4"/>
      <c r="F891" s="4"/>
      <c r="G891" s="4"/>
      <c r="H891" s="4"/>
      <c r="I891" s="4"/>
      <c r="J891" s="4"/>
      <c r="K891" s="4"/>
      <c r="L891" s="4"/>
      <c r="M891" s="4"/>
      <c r="N891" s="4"/>
      <c r="O891" s="4"/>
      <c r="P891" s="4"/>
      <c r="Q891" s="4"/>
      <c r="R891" s="4"/>
    </row>
    <row r="892" spans="1:18" ht="16.5" customHeight="1">
      <c r="A892" s="4"/>
      <c r="B892" s="4"/>
      <c r="C892" s="4"/>
      <c r="D892" s="4"/>
      <c r="E892" s="4"/>
      <c r="F892" s="4"/>
      <c r="G892" s="4"/>
      <c r="H892" s="4"/>
      <c r="I892" s="4"/>
      <c r="J892" s="4"/>
      <c r="K892" s="4"/>
      <c r="L892" s="4"/>
      <c r="M892" s="4"/>
      <c r="N892" s="4"/>
      <c r="O892" s="4"/>
      <c r="P892" s="4"/>
      <c r="Q892" s="4"/>
      <c r="R892" s="4"/>
    </row>
    <row r="893" spans="1:18" ht="16.5" customHeight="1">
      <c r="A893" s="4"/>
      <c r="B893" s="4"/>
      <c r="C893" s="4"/>
      <c r="D893" s="4"/>
      <c r="E893" s="4"/>
      <c r="F893" s="4"/>
      <c r="G893" s="4"/>
      <c r="H893" s="4"/>
      <c r="I893" s="4"/>
      <c r="J893" s="4"/>
      <c r="K893" s="4"/>
      <c r="L893" s="4"/>
      <c r="M893" s="4"/>
      <c r="N893" s="4"/>
      <c r="O893" s="4"/>
      <c r="P893" s="4"/>
      <c r="Q893" s="4"/>
      <c r="R893" s="4"/>
    </row>
    <row r="894" spans="1:18" ht="16.5" customHeight="1">
      <c r="A894" s="4"/>
      <c r="B894" s="4"/>
      <c r="C894" s="4"/>
      <c r="D894" s="4"/>
      <c r="E894" s="4"/>
      <c r="F894" s="4"/>
      <c r="G894" s="4"/>
      <c r="H894" s="4"/>
      <c r="I894" s="4"/>
      <c r="J894" s="4"/>
      <c r="K894" s="4"/>
      <c r="L894" s="4"/>
      <c r="M894" s="4"/>
      <c r="N894" s="4"/>
      <c r="O894" s="4"/>
      <c r="P894" s="4"/>
      <c r="Q894" s="4"/>
      <c r="R894" s="4"/>
    </row>
    <row r="895" spans="1:18" ht="16.5" customHeight="1">
      <c r="A895" s="4"/>
      <c r="B895" s="4"/>
      <c r="C895" s="4"/>
      <c r="D895" s="4"/>
      <c r="E895" s="4"/>
      <c r="F895" s="4"/>
      <c r="G895" s="4"/>
      <c r="H895" s="4"/>
      <c r="I895" s="4"/>
      <c r="J895" s="4"/>
      <c r="K895" s="4"/>
      <c r="L895" s="4"/>
      <c r="M895" s="4"/>
      <c r="N895" s="4"/>
      <c r="O895" s="4"/>
      <c r="P895" s="4"/>
      <c r="Q895" s="4"/>
      <c r="R895" s="4"/>
    </row>
    <row r="896" spans="1:18" ht="16.5" customHeight="1">
      <c r="A896" s="4"/>
      <c r="B896" s="4"/>
      <c r="C896" s="4"/>
      <c r="D896" s="4"/>
      <c r="E896" s="4"/>
      <c r="F896" s="4"/>
      <c r="G896" s="4"/>
      <c r="H896" s="4"/>
      <c r="I896" s="4"/>
      <c r="J896" s="4"/>
      <c r="K896" s="4"/>
      <c r="L896" s="4"/>
      <c r="M896" s="4"/>
      <c r="N896" s="4"/>
      <c r="O896" s="4"/>
      <c r="P896" s="4"/>
      <c r="Q896" s="4"/>
      <c r="R896" s="4"/>
    </row>
    <row r="897" spans="1:18" ht="16.5" customHeight="1">
      <c r="A897" s="4"/>
      <c r="B897" s="4"/>
      <c r="C897" s="4"/>
      <c r="D897" s="4"/>
      <c r="E897" s="4"/>
      <c r="F897" s="4"/>
      <c r="G897" s="4"/>
      <c r="H897" s="4"/>
      <c r="I897" s="4"/>
      <c r="J897" s="4"/>
      <c r="K897" s="4"/>
      <c r="L897" s="4"/>
      <c r="M897" s="4"/>
      <c r="N897" s="4"/>
      <c r="O897" s="4"/>
      <c r="P897" s="4"/>
      <c r="Q897" s="4"/>
      <c r="R897" s="4"/>
    </row>
    <row r="898" spans="1:18" ht="16.5" customHeight="1">
      <c r="A898" s="4"/>
      <c r="B898" s="4"/>
      <c r="C898" s="4"/>
      <c r="D898" s="4"/>
      <c r="E898" s="4"/>
      <c r="F898" s="4"/>
      <c r="G898" s="4"/>
      <c r="H898" s="4"/>
      <c r="I898" s="4"/>
      <c r="J898" s="4"/>
      <c r="K898" s="4"/>
      <c r="L898" s="4"/>
      <c r="M898" s="4"/>
      <c r="N898" s="4"/>
      <c r="O898" s="4"/>
      <c r="P898" s="4"/>
      <c r="Q898" s="4"/>
      <c r="R898" s="4"/>
    </row>
    <row r="899" spans="1:18" ht="16.5" customHeight="1">
      <c r="A899" s="4"/>
      <c r="B899" s="4"/>
      <c r="C899" s="4"/>
      <c r="D899" s="4"/>
      <c r="E899" s="4"/>
      <c r="F899" s="4"/>
      <c r="G899" s="4"/>
      <c r="H899" s="4"/>
      <c r="I899" s="4"/>
      <c r="J899" s="4"/>
      <c r="K899" s="4"/>
      <c r="L899" s="4"/>
      <c r="M899" s="4"/>
      <c r="N899" s="4"/>
      <c r="O899" s="4"/>
      <c r="P899" s="4"/>
      <c r="Q899" s="4"/>
      <c r="R899" s="4"/>
    </row>
    <row r="900" spans="1:18" ht="16.5" customHeight="1">
      <c r="A900" s="4"/>
      <c r="B900" s="4"/>
      <c r="C900" s="4"/>
      <c r="D900" s="4"/>
      <c r="E900" s="4"/>
      <c r="F900" s="4"/>
      <c r="G900" s="4"/>
      <c r="H900" s="4"/>
      <c r="I900" s="4"/>
      <c r="J900" s="4"/>
      <c r="K900" s="4"/>
      <c r="L900" s="4"/>
      <c r="M900" s="4"/>
      <c r="N900" s="4"/>
      <c r="O900" s="4"/>
      <c r="P900" s="4"/>
      <c r="Q900" s="4"/>
      <c r="R900" s="4"/>
    </row>
    <row r="901" spans="1:18" ht="16.5" customHeight="1">
      <c r="A901" s="4"/>
      <c r="B901" s="4"/>
      <c r="C901" s="4"/>
      <c r="D901" s="4"/>
      <c r="E901" s="4"/>
      <c r="F901" s="4"/>
      <c r="G901" s="4"/>
      <c r="H901" s="4"/>
      <c r="I901" s="4"/>
      <c r="J901" s="4"/>
      <c r="K901" s="4"/>
      <c r="L901" s="4"/>
      <c r="M901" s="4"/>
      <c r="N901" s="4"/>
      <c r="O901" s="4"/>
      <c r="P901" s="4"/>
      <c r="Q901" s="4"/>
      <c r="R901" s="4"/>
    </row>
    <row r="902" spans="1:18" ht="16.5" customHeight="1">
      <c r="A902" s="4"/>
      <c r="B902" s="4"/>
      <c r="C902" s="4"/>
      <c r="D902" s="4"/>
      <c r="E902" s="4"/>
      <c r="F902" s="4"/>
      <c r="G902" s="4"/>
      <c r="H902" s="4"/>
      <c r="I902" s="4"/>
      <c r="J902" s="4"/>
      <c r="K902" s="4"/>
      <c r="L902" s="4"/>
      <c r="M902" s="4"/>
      <c r="N902" s="4"/>
      <c r="O902" s="4"/>
      <c r="P902" s="4"/>
      <c r="Q902" s="4"/>
      <c r="R902" s="4"/>
    </row>
    <row r="903" spans="1:18" ht="16.5" customHeight="1">
      <c r="A903" s="4"/>
      <c r="B903" s="4"/>
      <c r="C903" s="4"/>
      <c r="D903" s="4"/>
      <c r="E903" s="4"/>
      <c r="F903" s="4"/>
      <c r="G903" s="4"/>
      <c r="H903" s="4"/>
      <c r="I903" s="4"/>
      <c r="J903" s="4"/>
      <c r="K903" s="4"/>
      <c r="L903" s="4"/>
      <c r="M903" s="4"/>
      <c r="N903" s="4"/>
      <c r="O903" s="4"/>
      <c r="P903" s="4"/>
      <c r="Q903" s="4"/>
      <c r="R903" s="4"/>
    </row>
    <row r="904" spans="1:18" ht="16.5" customHeight="1">
      <c r="A904" s="4"/>
      <c r="B904" s="4"/>
      <c r="C904" s="4"/>
      <c r="D904" s="4"/>
      <c r="E904" s="4"/>
      <c r="F904" s="4"/>
      <c r="G904" s="4"/>
      <c r="H904" s="4"/>
      <c r="I904" s="4"/>
      <c r="J904" s="4"/>
      <c r="K904" s="4"/>
      <c r="L904" s="4"/>
      <c r="M904" s="4"/>
      <c r="N904" s="4"/>
      <c r="O904" s="4"/>
      <c r="P904" s="4"/>
      <c r="Q904" s="4"/>
      <c r="R904" s="4"/>
    </row>
    <row r="905" spans="1:18" ht="16.5" customHeight="1">
      <c r="A905" s="4"/>
      <c r="B905" s="4"/>
      <c r="C905" s="4"/>
      <c r="D905" s="4"/>
      <c r="E905" s="4"/>
      <c r="F905" s="4"/>
      <c r="G905" s="4"/>
      <c r="H905" s="4"/>
      <c r="I905" s="4"/>
      <c r="J905" s="4"/>
      <c r="K905" s="4"/>
      <c r="L905" s="4"/>
      <c r="M905" s="4"/>
      <c r="N905" s="4"/>
      <c r="O905" s="4"/>
      <c r="P905" s="4"/>
      <c r="Q905" s="4"/>
      <c r="R905" s="4"/>
    </row>
    <row r="906" spans="1:18" ht="16.5" customHeight="1">
      <c r="A906" s="4"/>
      <c r="B906" s="4"/>
      <c r="C906" s="4"/>
      <c r="D906" s="4"/>
      <c r="E906" s="4"/>
      <c r="F906" s="4"/>
      <c r="G906" s="4"/>
      <c r="H906" s="4"/>
      <c r="I906" s="4"/>
      <c r="J906" s="4"/>
      <c r="K906" s="4"/>
      <c r="L906" s="4"/>
      <c r="M906" s="4"/>
      <c r="N906" s="4"/>
      <c r="O906" s="4"/>
      <c r="P906" s="4"/>
      <c r="Q906" s="4"/>
      <c r="R906" s="4"/>
    </row>
    <row r="907" spans="1:18" ht="16.5" customHeight="1">
      <c r="A907" s="4"/>
      <c r="B907" s="4"/>
      <c r="C907" s="4"/>
      <c r="D907" s="4"/>
      <c r="E907" s="4"/>
      <c r="F907" s="4"/>
      <c r="G907" s="4"/>
      <c r="H907" s="4"/>
      <c r="I907" s="4"/>
      <c r="J907" s="4"/>
      <c r="K907" s="4"/>
      <c r="L907" s="4"/>
      <c r="M907" s="4"/>
      <c r="N907" s="4"/>
      <c r="O907" s="4"/>
      <c r="P907" s="4"/>
      <c r="Q907" s="4"/>
      <c r="R907" s="4"/>
    </row>
    <row r="908" spans="1:18" ht="16.5" customHeight="1">
      <c r="A908" s="4"/>
      <c r="B908" s="4"/>
      <c r="C908" s="4"/>
      <c r="D908" s="4"/>
      <c r="E908" s="4"/>
      <c r="F908" s="4"/>
      <c r="G908" s="4"/>
      <c r="H908" s="4"/>
      <c r="I908" s="4"/>
      <c r="J908" s="4"/>
      <c r="K908" s="4"/>
      <c r="L908" s="4"/>
      <c r="M908" s="4"/>
      <c r="N908" s="4"/>
      <c r="O908" s="4"/>
      <c r="P908" s="4"/>
      <c r="Q908" s="4"/>
      <c r="R908" s="4"/>
    </row>
    <row r="909" spans="1:18" ht="16.5" customHeight="1">
      <c r="A909" s="4"/>
      <c r="B909" s="4"/>
      <c r="C909" s="4"/>
      <c r="D909" s="4"/>
      <c r="E909" s="4"/>
      <c r="F909" s="4"/>
      <c r="G909" s="4"/>
      <c r="H909" s="4"/>
      <c r="I909" s="4"/>
      <c r="J909" s="4"/>
      <c r="K909" s="4"/>
      <c r="L909" s="4"/>
      <c r="M909" s="4"/>
      <c r="N909" s="4"/>
      <c r="O909" s="4"/>
      <c r="P909" s="4"/>
      <c r="Q909" s="4"/>
      <c r="R909" s="4"/>
    </row>
    <row r="910" spans="1:18" ht="16.5" customHeight="1">
      <c r="A910" s="4"/>
      <c r="B910" s="4"/>
      <c r="C910" s="4"/>
      <c r="D910" s="4"/>
      <c r="E910" s="4"/>
      <c r="F910" s="4"/>
      <c r="G910" s="4"/>
      <c r="H910" s="4"/>
      <c r="I910" s="4"/>
      <c r="J910" s="4"/>
      <c r="K910" s="4"/>
      <c r="L910" s="4"/>
      <c r="M910" s="4"/>
      <c r="N910" s="4"/>
      <c r="O910" s="4"/>
      <c r="P910" s="4"/>
      <c r="Q910" s="4"/>
      <c r="R910" s="4"/>
    </row>
    <row r="911" spans="1:18" ht="16.5" customHeight="1">
      <c r="A911" s="4"/>
      <c r="B911" s="4"/>
      <c r="C911" s="4"/>
      <c r="D911" s="4"/>
      <c r="E911" s="4"/>
      <c r="F911" s="4"/>
      <c r="G911" s="4"/>
      <c r="H911" s="4"/>
      <c r="I911" s="4"/>
      <c r="J911" s="4"/>
      <c r="K911" s="4"/>
      <c r="L911" s="4"/>
      <c r="M911" s="4"/>
      <c r="N911" s="4"/>
      <c r="O911" s="4"/>
      <c r="P911" s="4"/>
      <c r="Q911" s="4"/>
      <c r="R911" s="4"/>
    </row>
    <row r="912" spans="1:18" ht="16.5" customHeight="1">
      <c r="A912" s="4"/>
      <c r="B912" s="4"/>
      <c r="C912" s="4"/>
      <c r="D912" s="4"/>
      <c r="E912" s="4"/>
      <c r="F912" s="4"/>
      <c r="G912" s="4"/>
      <c r="H912" s="4"/>
      <c r="I912" s="4"/>
      <c r="J912" s="4"/>
      <c r="K912" s="4"/>
      <c r="L912" s="4"/>
      <c r="M912" s="4"/>
      <c r="N912" s="4"/>
      <c r="O912" s="4"/>
      <c r="P912" s="4"/>
      <c r="Q912" s="4"/>
      <c r="R912" s="4"/>
    </row>
    <row r="913" spans="1:18" ht="16.5" customHeight="1">
      <c r="A913" s="4"/>
      <c r="B913" s="4"/>
      <c r="C913" s="4"/>
      <c r="D913" s="4"/>
      <c r="E913" s="4"/>
      <c r="F913" s="4"/>
      <c r="G913" s="4"/>
      <c r="H913" s="4"/>
      <c r="I913" s="4"/>
      <c r="J913" s="4"/>
      <c r="K913" s="4"/>
      <c r="L913" s="4"/>
      <c r="M913" s="4"/>
      <c r="N913" s="4"/>
      <c r="O913" s="4"/>
      <c r="P913" s="4"/>
      <c r="Q913" s="4"/>
      <c r="R913" s="4"/>
    </row>
    <row r="914" spans="1:18" ht="16.5" customHeight="1">
      <c r="A914" s="4"/>
      <c r="B914" s="4"/>
      <c r="C914" s="4"/>
      <c r="D914" s="4"/>
      <c r="E914" s="4"/>
      <c r="F914" s="4"/>
      <c r="G914" s="4"/>
      <c r="H914" s="4"/>
      <c r="I914" s="4"/>
      <c r="J914" s="4"/>
      <c r="K914" s="4"/>
      <c r="L914" s="4"/>
      <c r="M914" s="4"/>
      <c r="N914" s="4"/>
      <c r="O914" s="4"/>
      <c r="P914" s="4"/>
      <c r="Q914" s="4"/>
      <c r="R914" s="4"/>
    </row>
    <row r="915" spans="1:18" ht="16.5" customHeight="1">
      <c r="A915" s="4"/>
      <c r="B915" s="4"/>
      <c r="C915" s="4"/>
      <c r="D915" s="4"/>
      <c r="E915" s="4"/>
      <c r="F915" s="4"/>
      <c r="G915" s="4"/>
      <c r="H915" s="4"/>
      <c r="I915" s="4"/>
      <c r="J915" s="4"/>
      <c r="K915" s="4"/>
      <c r="L915" s="4"/>
      <c r="M915" s="4"/>
      <c r="N915" s="4"/>
      <c r="O915" s="4"/>
      <c r="P915" s="4"/>
      <c r="Q915" s="4"/>
      <c r="R915" s="4"/>
    </row>
    <row r="916" spans="1:18" ht="16.5" customHeight="1">
      <c r="A916" s="4"/>
      <c r="B916" s="4"/>
      <c r="C916" s="4"/>
      <c r="D916" s="4"/>
      <c r="E916" s="4"/>
      <c r="F916" s="4"/>
      <c r="G916" s="4"/>
      <c r="H916" s="4"/>
      <c r="I916" s="4"/>
      <c r="J916" s="4"/>
      <c r="K916" s="4"/>
      <c r="L916" s="4"/>
      <c r="M916" s="4"/>
      <c r="N916" s="4"/>
      <c r="O916" s="4"/>
      <c r="P916" s="4"/>
      <c r="Q916" s="4"/>
      <c r="R916" s="4"/>
    </row>
    <row r="917" spans="1:18" ht="16.5" customHeight="1">
      <c r="A917" s="4"/>
      <c r="B917" s="4"/>
      <c r="C917" s="4"/>
      <c r="D917" s="4"/>
      <c r="E917" s="4"/>
      <c r="F917" s="4"/>
      <c r="G917" s="4"/>
      <c r="H917" s="4"/>
      <c r="I917" s="4"/>
      <c r="J917" s="4"/>
      <c r="K917" s="4"/>
      <c r="L917" s="4"/>
      <c r="M917" s="4"/>
      <c r="N917" s="4"/>
      <c r="O917" s="4"/>
      <c r="P917" s="4"/>
      <c r="Q917" s="4"/>
      <c r="R917" s="4"/>
    </row>
    <row r="918" spans="1:18" ht="16.5" customHeight="1">
      <c r="A918" s="4"/>
      <c r="B918" s="4"/>
      <c r="C918" s="4"/>
      <c r="D918" s="4"/>
      <c r="E918" s="4"/>
      <c r="F918" s="4"/>
      <c r="G918" s="4"/>
      <c r="H918" s="4"/>
      <c r="I918" s="4"/>
      <c r="J918" s="4"/>
      <c r="K918" s="4"/>
      <c r="L918" s="4"/>
      <c r="M918" s="4"/>
      <c r="N918" s="4"/>
      <c r="O918" s="4"/>
      <c r="P918" s="4"/>
      <c r="Q918" s="4"/>
      <c r="R918" s="4"/>
    </row>
    <row r="919" spans="1:18" ht="16.5" customHeight="1">
      <c r="A919" s="4"/>
      <c r="B919" s="4"/>
      <c r="C919" s="4"/>
      <c r="D919" s="4"/>
      <c r="E919" s="4"/>
      <c r="F919" s="4"/>
      <c r="G919" s="4"/>
      <c r="H919" s="4"/>
      <c r="I919" s="4"/>
      <c r="J919" s="4"/>
      <c r="K919" s="4"/>
      <c r="L919" s="4"/>
      <c r="M919" s="4"/>
      <c r="N919" s="4"/>
      <c r="O919" s="4"/>
      <c r="P919" s="4"/>
      <c r="Q919" s="4"/>
      <c r="R919" s="4"/>
    </row>
    <row r="920" spans="1:18" ht="16.5" customHeight="1">
      <c r="A920" s="4"/>
      <c r="B920" s="4"/>
      <c r="C920" s="4"/>
      <c r="D920" s="4"/>
      <c r="E920" s="4"/>
      <c r="F920" s="4"/>
      <c r="G920" s="4"/>
      <c r="H920" s="4"/>
      <c r="I920" s="4"/>
      <c r="J920" s="4"/>
      <c r="K920" s="4"/>
      <c r="L920" s="4"/>
      <c r="M920" s="4"/>
      <c r="N920" s="4"/>
      <c r="O920" s="4"/>
      <c r="P920" s="4"/>
      <c r="Q920" s="4"/>
      <c r="R920" s="4"/>
    </row>
    <row r="921" spans="1:18" ht="16.5" customHeight="1">
      <c r="A921" s="4"/>
      <c r="B921" s="4"/>
      <c r="C921" s="4"/>
      <c r="D921" s="4"/>
      <c r="E921" s="4"/>
      <c r="F921" s="4"/>
      <c r="G921" s="4"/>
      <c r="H921" s="4"/>
      <c r="I921" s="4"/>
      <c r="J921" s="4"/>
      <c r="K921" s="4"/>
      <c r="L921" s="4"/>
      <c r="M921" s="4"/>
      <c r="N921" s="4"/>
      <c r="O921" s="4"/>
      <c r="P921" s="4"/>
      <c r="Q921" s="4"/>
      <c r="R921" s="4"/>
    </row>
    <row r="922" spans="1:18" ht="16.5" customHeight="1">
      <c r="A922" s="4"/>
      <c r="B922" s="4"/>
      <c r="C922" s="4"/>
      <c r="D922" s="4"/>
      <c r="E922" s="4"/>
      <c r="F922" s="4"/>
      <c r="G922" s="4"/>
      <c r="H922" s="4"/>
      <c r="I922" s="4"/>
      <c r="J922" s="4"/>
      <c r="K922" s="4"/>
      <c r="L922" s="4"/>
      <c r="M922" s="4"/>
      <c r="N922" s="4"/>
      <c r="O922" s="4"/>
      <c r="P922" s="4"/>
      <c r="Q922" s="4"/>
      <c r="R922" s="4"/>
    </row>
    <row r="923" spans="1:18" ht="16.5" customHeight="1">
      <c r="A923" s="4"/>
      <c r="B923" s="4"/>
      <c r="C923" s="4"/>
      <c r="D923" s="4"/>
      <c r="E923" s="4"/>
      <c r="F923" s="4"/>
      <c r="G923" s="4"/>
      <c r="H923" s="4"/>
      <c r="I923" s="4"/>
      <c r="J923" s="4"/>
      <c r="K923" s="4"/>
      <c r="L923" s="4"/>
      <c r="M923" s="4"/>
      <c r="N923" s="4"/>
      <c r="O923" s="4"/>
      <c r="P923" s="4"/>
      <c r="Q923" s="4"/>
      <c r="R923" s="4"/>
    </row>
    <row r="924" spans="1:18" ht="16.5" customHeight="1">
      <c r="A924" s="4"/>
      <c r="B924" s="4"/>
      <c r="C924" s="4"/>
      <c r="D924" s="4"/>
      <c r="E924" s="4"/>
      <c r="F924" s="4"/>
      <c r="G924" s="4"/>
      <c r="H924" s="4"/>
      <c r="I924" s="4"/>
      <c r="J924" s="4"/>
      <c r="K924" s="4"/>
      <c r="L924" s="4"/>
      <c r="M924" s="4"/>
      <c r="N924" s="4"/>
      <c r="O924" s="4"/>
      <c r="P924" s="4"/>
      <c r="Q924" s="4"/>
      <c r="R924" s="4"/>
    </row>
    <row r="925" spans="1:18" ht="16.5" customHeight="1">
      <c r="A925" s="4"/>
      <c r="B925" s="4"/>
      <c r="C925" s="4"/>
      <c r="D925" s="4"/>
      <c r="E925" s="4"/>
      <c r="F925" s="4"/>
      <c r="G925" s="4"/>
      <c r="H925" s="4"/>
      <c r="I925" s="4"/>
      <c r="J925" s="4"/>
      <c r="K925" s="4"/>
      <c r="L925" s="4"/>
      <c r="M925" s="4"/>
      <c r="N925" s="4"/>
      <c r="O925" s="4"/>
      <c r="P925" s="4"/>
      <c r="Q925" s="4"/>
      <c r="R925" s="4"/>
    </row>
    <row r="926" spans="1:18" ht="16.5" customHeight="1">
      <c r="A926" s="4"/>
      <c r="B926" s="4"/>
      <c r="C926" s="4"/>
      <c r="D926" s="4"/>
      <c r="E926" s="4"/>
      <c r="F926" s="4"/>
      <c r="G926" s="4"/>
      <c r="H926" s="4"/>
      <c r="I926" s="4"/>
      <c r="J926" s="4"/>
      <c r="K926" s="4"/>
      <c r="L926" s="4"/>
      <c r="M926" s="4"/>
      <c r="N926" s="4"/>
      <c r="O926" s="4"/>
      <c r="P926" s="4"/>
      <c r="Q926" s="4"/>
      <c r="R926" s="4"/>
    </row>
    <row r="927" spans="1:18" ht="16.5" customHeight="1">
      <c r="A927" s="4"/>
      <c r="B927" s="4"/>
      <c r="C927" s="4"/>
      <c r="D927" s="4"/>
      <c r="E927" s="4"/>
      <c r="F927" s="4"/>
      <c r="G927" s="4"/>
      <c r="H927" s="4"/>
      <c r="I927" s="4"/>
      <c r="J927" s="4"/>
      <c r="K927" s="4"/>
      <c r="L927" s="4"/>
      <c r="M927" s="4"/>
      <c r="N927" s="4"/>
      <c r="O927" s="4"/>
      <c r="P927" s="4"/>
      <c r="Q927" s="4"/>
      <c r="R927" s="4"/>
    </row>
    <row r="928" spans="1:18" ht="16.5" customHeight="1">
      <c r="A928" s="4"/>
      <c r="B928" s="4"/>
      <c r="C928" s="4"/>
      <c r="D928" s="4"/>
      <c r="E928" s="4"/>
      <c r="F928" s="4"/>
      <c r="G928" s="4"/>
      <c r="H928" s="4"/>
      <c r="I928" s="4"/>
      <c r="J928" s="4"/>
      <c r="K928" s="4"/>
      <c r="L928" s="4"/>
      <c r="M928" s="4"/>
      <c r="N928" s="4"/>
      <c r="O928" s="4"/>
      <c r="P928" s="4"/>
      <c r="Q928" s="4"/>
      <c r="R928" s="4"/>
    </row>
    <row r="929" spans="1:18" ht="16.5" customHeight="1">
      <c r="A929" s="4"/>
      <c r="B929" s="4"/>
      <c r="C929" s="4"/>
      <c r="D929" s="4"/>
      <c r="E929" s="4"/>
      <c r="F929" s="4"/>
      <c r="G929" s="4"/>
      <c r="H929" s="4"/>
      <c r="I929" s="4"/>
      <c r="J929" s="4"/>
      <c r="K929" s="4"/>
      <c r="L929" s="4"/>
      <c r="M929" s="4"/>
      <c r="N929" s="4"/>
      <c r="O929" s="4"/>
      <c r="P929" s="4"/>
      <c r="Q929" s="4"/>
      <c r="R929" s="4"/>
    </row>
    <row r="930" spans="1:18" ht="16.5" customHeight="1">
      <c r="A930" s="4"/>
      <c r="B930" s="4"/>
      <c r="C930" s="4"/>
      <c r="D930" s="4"/>
      <c r="E930" s="4"/>
      <c r="F930" s="4"/>
      <c r="G930" s="4"/>
      <c r="H930" s="4"/>
      <c r="I930" s="4"/>
      <c r="J930" s="4"/>
      <c r="K930" s="4"/>
      <c r="L930" s="4"/>
      <c r="M930" s="4"/>
      <c r="N930" s="4"/>
      <c r="O930" s="4"/>
      <c r="P930" s="4"/>
      <c r="Q930" s="4"/>
      <c r="R930" s="4"/>
    </row>
    <row r="931" spans="1:18" ht="16.5" customHeight="1">
      <c r="A931" s="4"/>
      <c r="B931" s="4"/>
      <c r="C931" s="4"/>
      <c r="D931" s="4"/>
      <c r="E931" s="4"/>
      <c r="F931" s="4"/>
      <c r="G931" s="4"/>
      <c r="H931" s="4"/>
      <c r="I931" s="4"/>
      <c r="J931" s="4"/>
      <c r="K931" s="4"/>
      <c r="L931" s="4"/>
      <c r="M931" s="4"/>
      <c r="N931" s="4"/>
      <c r="O931" s="4"/>
      <c r="P931" s="4"/>
      <c r="Q931" s="4"/>
      <c r="R931" s="4"/>
    </row>
    <row r="932" spans="1:18" ht="16.5" customHeight="1">
      <c r="A932" s="4"/>
      <c r="B932" s="4"/>
      <c r="C932" s="4"/>
      <c r="D932" s="4"/>
      <c r="E932" s="4"/>
      <c r="F932" s="4"/>
      <c r="G932" s="4"/>
      <c r="H932" s="4"/>
      <c r="I932" s="4"/>
      <c r="J932" s="4"/>
      <c r="K932" s="4"/>
      <c r="L932" s="4"/>
      <c r="M932" s="4"/>
      <c r="N932" s="4"/>
      <c r="O932" s="4"/>
      <c r="P932" s="4"/>
      <c r="Q932" s="4"/>
      <c r="R932" s="4"/>
    </row>
    <row r="933" spans="1:18" ht="16.5" customHeight="1">
      <c r="A933" s="4"/>
      <c r="B933" s="4"/>
      <c r="C933" s="4"/>
      <c r="D933" s="4"/>
      <c r="E933" s="4"/>
      <c r="F933" s="4"/>
      <c r="G933" s="4"/>
      <c r="H933" s="4"/>
      <c r="I933" s="4"/>
      <c r="J933" s="4"/>
      <c r="K933" s="4"/>
      <c r="L933" s="4"/>
      <c r="M933" s="4"/>
      <c r="N933" s="4"/>
      <c r="O933" s="4"/>
      <c r="P933" s="4"/>
      <c r="Q933" s="4"/>
      <c r="R933" s="4"/>
    </row>
    <row r="934" spans="1:18" ht="16.5" customHeight="1">
      <c r="A934" s="4"/>
      <c r="B934" s="4"/>
      <c r="C934" s="4"/>
      <c r="D934" s="4"/>
      <c r="E934" s="4"/>
      <c r="F934" s="4"/>
      <c r="G934" s="4"/>
      <c r="H934" s="4"/>
      <c r="I934" s="4"/>
      <c r="J934" s="4"/>
      <c r="K934" s="4"/>
      <c r="L934" s="4"/>
      <c r="M934" s="4"/>
      <c r="N934" s="4"/>
      <c r="O934" s="4"/>
      <c r="P934" s="4"/>
      <c r="Q934" s="4"/>
      <c r="R934" s="4"/>
    </row>
    <row r="935" spans="1:18" ht="16.5" customHeight="1">
      <c r="A935" s="4"/>
      <c r="B935" s="4"/>
      <c r="C935" s="4"/>
      <c r="D935" s="4"/>
      <c r="E935" s="4"/>
      <c r="F935" s="4"/>
      <c r="G935" s="4"/>
      <c r="H935" s="4"/>
      <c r="I935" s="4"/>
      <c r="J935" s="4"/>
      <c r="K935" s="4"/>
      <c r="L935" s="4"/>
      <c r="M935" s="4"/>
      <c r="N935" s="4"/>
      <c r="O935" s="4"/>
      <c r="P935" s="4"/>
      <c r="Q935" s="4"/>
      <c r="R935" s="4"/>
    </row>
    <row r="936" spans="1:18" ht="16.5" customHeight="1">
      <c r="A936" s="4"/>
      <c r="B936" s="4"/>
      <c r="C936" s="4"/>
      <c r="D936" s="4"/>
      <c r="E936" s="4"/>
      <c r="F936" s="4"/>
      <c r="G936" s="4"/>
      <c r="H936" s="4"/>
      <c r="I936" s="4"/>
      <c r="J936" s="4"/>
      <c r="K936" s="4"/>
      <c r="L936" s="4"/>
      <c r="M936" s="4"/>
      <c r="N936" s="4"/>
      <c r="O936" s="4"/>
      <c r="P936" s="4"/>
      <c r="Q936" s="4"/>
      <c r="R936" s="4"/>
    </row>
    <row r="937" spans="1:18" ht="16.5" customHeight="1">
      <c r="A937" s="4"/>
      <c r="B937" s="4"/>
      <c r="C937" s="4"/>
      <c r="D937" s="4"/>
      <c r="E937" s="4"/>
      <c r="F937" s="4"/>
      <c r="G937" s="4"/>
      <c r="H937" s="4"/>
      <c r="I937" s="4"/>
      <c r="J937" s="4"/>
      <c r="K937" s="4"/>
      <c r="L937" s="4"/>
      <c r="M937" s="4"/>
      <c r="N937" s="4"/>
      <c r="O937" s="4"/>
      <c r="P937" s="4"/>
      <c r="Q937" s="4"/>
      <c r="R937" s="4"/>
    </row>
    <row r="938" spans="1:18" ht="16.5" customHeight="1">
      <c r="A938" s="4"/>
      <c r="B938" s="4"/>
      <c r="C938" s="4"/>
      <c r="D938" s="4"/>
      <c r="E938" s="4"/>
      <c r="F938" s="4"/>
      <c r="G938" s="4"/>
      <c r="H938" s="4"/>
      <c r="I938" s="4"/>
      <c r="J938" s="4"/>
      <c r="K938" s="4"/>
      <c r="L938" s="4"/>
      <c r="M938" s="4"/>
      <c r="N938" s="4"/>
      <c r="O938" s="4"/>
      <c r="P938" s="4"/>
      <c r="Q938" s="4"/>
      <c r="R938" s="4"/>
    </row>
    <row r="939" spans="1:18" ht="16.5" customHeight="1">
      <c r="A939" s="4"/>
      <c r="B939" s="4"/>
      <c r="C939" s="4"/>
      <c r="D939" s="4"/>
      <c r="E939" s="4"/>
      <c r="F939" s="4"/>
      <c r="G939" s="4"/>
      <c r="H939" s="4"/>
      <c r="I939" s="4"/>
      <c r="J939" s="4"/>
      <c r="K939" s="4"/>
      <c r="L939" s="4"/>
      <c r="M939" s="4"/>
      <c r="N939" s="4"/>
      <c r="O939" s="4"/>
      <c r="P939" s="4"/>
      <c r="Q939" s="4"/>
      <c r="R939" s="4"/>
    </row>
    <row r="940" spans="1:18" ht="16.5" customHeight="1">
      <c r="A940" s="4"/>
      <c r="B940" s="4"/>
      <c r="C940" s="4"/>
      <c r="D940" s="4"/>
      <c r="E940" s="4"/>
      <c r="F940" s="4"/>
      <c r="G940" s="4"/>
      <c r="H940" s="4"/>
      <c r="I940" s="4"/>
      <c r="J940" s="4"/>
      <c r="K940" s="4"/>
      <c r="L940" s="4"/>
      <c r="M940" s="4"/>
      <c r="N940" s="4"/>
      <c r="O940" s="4"/>
      <c r="P940" s="4"/>
      <c r="Q940" s="4"/>
      <c r="R940" s="4"/>
    </row>
    <row r="941" spans="1:18" ht="16.5" customHeight="1">
      <c r="A941" s="4"/>
      <c r="B941" s="4"/>
      <c r="C941" s="4"/>
      <c r="D941" s="4"/>
      <c r="E941" s="4"/>
      <c r="F941" s="4"/>
      <c r="G941" s="4"/>
      <c r="H941" s="4"/>
      <c r="I941" s="4"/>
      <c r="J941" s="4"/>
      <c r="K941" s="4"/>
      <c r="L941" s="4"/>
      <c r="M941" s="4"/>
      <c r="N941" s="4"/>
      <c r="O941" s="4"/>
      <c r="P941" s="4"/>
      <c r="Q941" s="4"/>
      <c r="R941" s="4"/>
    </row>
    <row r="942" spans="1:18" ht="16.5" customHeight="1">
      <c r="A942" s="4"/>
      <c r="B942" s="4"/>
      <c r="C942" s="4"/>
      <c r="D942" s="4"/>
      <c r="E942" s="4"/>
      <c r="F942" s="4"/>
      <c r="G942" s="4"/>
      <c r="H942" s="4"/>
      <c r="I942" s="4"/>
      <c r="J942" s="4"/>
      <c r="K942" s="4"/>
      <c r="L942" s="4"/>
      <c r="M942" s="4"/>
      <c r="N942" s="4"/>
      <c r="O942" s="4"/>
      <c r="P942" s="4"/>
      <c r="Q942" s="4"/>
      <c r="R942" s="4"/>
    </row>
    <row r="943" spans="1:18" ht="16.5" customHeight="1">
      <c r="A943" s="4"/>
      <c r="B943" s="4"/>
      <c r="C943" s="4"/>
      <c r="D943" s="4"/>
      <c r="E943" s="4"/>
      <c r="F943" s="4"/>
      <c r="G943" s="4"/>
      <c r="H943" s="4"/>
      <c r="I943" s="4"/>
      <c r="J943" s="4"/>
      <c r="K943" s="4"/>
      <c r="L943" s="4"/>
      <c r="M943" s="4"/>
      <c r="N943" s="4"/>
      <c r="O943" s="4"/>
      <c r="P943" s="4"/>
      <c r="Q943" s="4"/>
      <c r="R943" s="4"/>
    </row>
    <row r="944" spans="1:18" ht="16.5" customHeight="1">
      <c r="A944" s="4"/>
      <c r="B944" s="4"/>
      <c r="C944" s="4"/>
      <c r="D944" s="4"/>
      <c r="E944" s="4"/>
      <c r="F944" s="4"/>
      <c r="G944" s="4"/>
      <c r="H944" s="4"/>
      <c r="I944" s="4"/>
      <c r="J944" s="4"/>
      <c r="K944" s="4"/>
      <c r="L944" s="4"/>
      <c r="M944" s="4"/>
      <c r="N944" s="4"/>
      <c r="O944" s="4"/>
      <c r="P944" s="4"/>
      <c r="Q944" s="4"/>
      <c r="R944" s="4"/>
    </row>
    <row r="945" spans="1:18" ht="16.5" customHeight="1">
      <c r="A945" s="4"/>
      <c r="B945" s="4"/>
      <c r="C945" s="4"/>
      <c r="D945" s="4"/>
      <c r="E945" s="4"/>
      <c r="F945" s="4"/>
      <c r="G945" s="4"/>
      <c r="H945" s="4"/>
      <c r="I945" s="4"/>
      <c r="J945" s="4"/>
      <c r="K945" s="4"/>
      <c r="L945" s="4"/>
      <c r="M945" s="4"/>
      <c r="N945" s="4"/>
      <c r="O945" s="4"/>
      <c r="P945" s="4"/>
      <c r="Q945" s="4"/>
      <c r="R945" s="4"/>
    </row>
    <row r="946" spans="1:18" ht="16.5" customHeight="1">
      <c r="A946" s="4"/>
      <c r="B946" s="4"/>
      <c r="C946" s="4"/>
      <c r="D946" s="4"/>
      <c r="E946" s="4"/>
      <c r="F946" s="4"/>
      <c r="G946" s="4"/>
      <c r="H946" s="4"/>
      <c r="I946" s="4"/>
      <c r="J946" s="4"/>
      <c r="K946" s="4"/>
      <c r="L946" s="4"/>
      <c r="M946" s="4"/>
      <c r="N946" s="4"/>
      <c r="O946" s="4"/>
      <c r="P946" s="4"/>
      <c r="Q946" s="4"/>
      <c r="R946" s="4"/>
    </row>
    <row r="947" spans="1:18" ht="16.5" customHeight="1">
      <c r="A947" s="4"/>
      <c r="B947" s="4"/>
      <c r="C947" s="4"/>
      <c r="D947" s="4"/>
      <c r="E947" s="4"/>
      <c r="F947" s="4"/>
      <c r="G947" s="4"/>
      <c r="H947" s="4"/>
      <c r="I947" s="4"/>
      <c r="J947" s="4"/>
      <c r="K947" s="4"/>
      <c r="L947" s="4"/>
      <c r="M947" s="4"/>
      <c r="N947" s="4"/>
      <c r="O947" s="4"/>
      <c r="P947" s="4"/>
      <c r="Q947" s="4"/>
      <c r="R947" s="4"/>
    </row>
    <row r="948" spans="1:18" ht="16.5" customHeight="1">
      <c r="A948" s="4"/>
      <c r="B948" s="4"/>
      <c r="C948" s="4"/>
      <c r="D948" s="4"/>
      <c r="E948" s="4"/>
      <c r="F948" s="4"/>
      <c r="G948" s="4"/>
      <c r="H948" s="4"/>
      <c r="I948" s="4"/>
      <c r="J948" s="4"/>
      <c r="K948" s="4"/>
      <c r="L948" s="4"/>
      <c r="M948" s="4"/>
      <c r="N948" s="4"/>
      <c r="O948" s="4"/>
      <c r="P948" s="4"/>
      <c r="Q948" s="4"/>
      <c r="R948" s="4"/>
    </row>
    <row r="949" spans="1:18" ht="16.5" customHeight="1">
      <c r="A949" s="4"/>
      <c r="B949" s="4"/>
      <c r="C949" s="4"/>
      <c r="D949" s="4"/>
      <c r="E949" s="4"/>
      <c r="F949" s="4"/>
      <c r="G949" s="4"/>
      <c r="H949" s="4"/>
      <c r="I949" s="4"/>
      <c r="J949" s="4"/>
      <c r="K949" s="4"/>
      <c r="L949" s="4"/>
      <c r="M949" s="4"/>
      <c r="N949" s="4"/>
      <c r="O949" s="4"/>
      <c r="P949" s="4"/>
      <c r="Q949" s="4"/>
      <c r="R949" s="4"/>
    </row>
    <row r="950" spans="1:18" ht="16.5" customHeight="1">
      <c r="A950" s="4"/>
      <c r="B950" s="4"/>
      <c r="C950" s="4"/>
      <c r="D950" s="4"/>
      <c r="E950" s="4"/>
      <c r="F950" s="4"/>
      <c r="G950" s="4"/>
      <c r="H950" s="4"/>
      <c r="I950" s="4"/>
      <c r="J950" s="4"/>
      <c r="K950" s="4"/>
      <c r="L950" s="4"/>
      <c r="M950" s="4"/>
      <c r="N950" s="4"/>
      <c r="O950" s="4"/>
      <c r="P950" s="4"/>
      <c r="Q950" s="4"/>
      <c r="R950" s="4"/>
    </row>
    <row r="951" spans="1:18" ht="16.5" customHeight="1">
      <c r="A951" s="4"/>
      <c r="B951" s="4"/>
      <c r="C951" s="4"/>
      <c r="D951" s="4"/>
      <c r="E951" s="4"/>
      <c r="F951" s="4"/>
      <c r="G951" s="4"/>
      <c r="H951" s="4"/>
      <c r="I951" s="4"/>
      <c r="J951" s="4"/>
      <c r="K951" s="4"/>
      <c r="L951" s="4"/>
      <c r="M951" s="4"/>
      <c r="N951" s="4"/>
      <c r="O951" s="4"/>
      <c r="P951" s="4"/>
      <c r="Q951" s="4"/>
      <c r="R951" s="4"/>
    </row>
    <row r="952" spans="1:18" ht="16.5" customHeight="1">
      <c r="A952" s="4"/>
      <c r="B952" s="4"/>
      <c r="C952" s="4"/>
      <c r="D952" s="4"/>
      <c r="E952" s="4"/>
      <c r="F952" s="4"/>
      <c r="G952" s="4"/>
      <c r="H952" s="4"/>
      <c r="I952" s="4"/>
      <c r="J952" s="4"/>
      <c r="K952" s="4"/>
      <c r="L952" s="4"/>
      <c r="M952" s="4"/>
      <c r="N952" s="4"/>
      <c r="O952" s="4"/>
      <c r="P952" s="4"/>
      <c r="Q952" s="4"/>
      <c r="R952" s="4"/>
    </row>
    <row r="953" spans="1:18" ht="16.5" customHeight="1">
      <c r="A953" s="4"/>
      <c r="B953" s="4"/>
      <c r="C953" s="4"/>
      <c r="D953" s="4"/>
      <c r="E953" s="4"/>
      <c r="F953" s="4"/>
      <c r="G953" s="4"/>
      <c r="H953" s="4"/>
      <c r="I953" s="4"/>
      <c r="J953" s="4"/>
      <c r="K953" s="4"/>
      <c r="L953" s="4"/>
      <c r="M953" s="4"/>
      <c r="N953" s="4"/>
      <c r="O953" s="4"/>
      <c r="P953" s="4"/>
      <c r="Q953" s="4"/>
      <c r="R953" s="4"/>
    </row>
    <row r="954" spans="1:18" ht="16.5" customHeight="1">
      <c r="A954" s="4"/>
      <c r="B954" s="4"/>
      <c r="C954" s="4"/>
      <c r="D954" s="4"/>
      <c r="E954" s="4"/>
      <c r="F954" s="4"/>
      <c r="G954" s="4"/>
      <c r="H954" s="4"/>
      <c r="I954" s="4"/>
      <c r="J954" s="4"/>
      <c r="K954" s="4"/>
      <c r="L954" s="4"/>
      <c r="M954" s="4"/>
      <c r="N954" s="4"/>
      <c r="O954" s="4"/>
      <c r="P954" s="4"/>
      <c r="Q954" s="4"/>
      <c r="R954" s="4"/>
    </row>
    <row r="955" spans="1:18" ht="16.5" customHeight="1">
      <c r="A955" s="4"/>
      <c r="B955" s="4"/>
      <c r="C955" s="4"/>
      <c r="D955" s="4"/>
      <c r="E955" s="4"/>
      <c r="F955" s="4"/>
      <c r="G955" s="4"/>
      <c r="H955" s="4"/>
      <c r="I955" s="4"/>
      <c r="J955" s="4"/>
      <c r="K955" s="4"/>
      <c r="L955" s="4"/>
      <c r="M955" s="4"/>
      <c r="N955" s="4"/>
      <c r="O955" s="4"/>
      <c r="P955" s="4"/>
      <c r="Q955" s="4"/>
      <c r="R955" s="4"/>
    </row>
    <row r="956" spans="1:18" ht="16.5" customHeight="1">
      <c r="A956" s="4"/>
      <c r="B956" s="4"/>
      <c r="C956" s="4"/>
      <c r="D956" s="4"/>
      <c r="E956" s="4"/>
      <c r="F956" s="4"/>
      <c r="G956" s="4"/>
      <c r="H956" s="4"/>
      <c r="I956" s="4"/>
      <c r="J956" s="4"/>
      <c r="K956" s="4"/>
      <c r="L956" s="4"/>
      <c r="M956" s="4"/>
      <c r="N956" s="4"/>
      <c r="O956" s="4"/>
      <c r="P956" s="4"/>
      <c r="Q956" s="4"/>
      <c r="R956" s="4"/>
    </row>
    <row r="957" spans="1:18" ht="16.5" customHeight="1">
      <c r="A957" s="4"/>
      <c r="B957" s="4"/>
      <c r="C957" s="4"/>
      <c r="D957" s="4"/>
      <c r="E957" s="4"/>
      <c r="F957" s="4"/>
      <c r="G957" s="4"/>
      <c r="H957" s="4"/>
      <c r="I957" s="4"/>
      <c r="J957" s="4"/>
      <c r="K957" s="4"/>
      <c r="L957" s="4"/>
      <c r="M957" s="4"/>
      <c r="N957" s="4"/>
      <c r="O957" s="4"/>
      <c r="P957" s="4"/>
      <c r="Q957" s="4"/>
      <c r="R957" s="4"/>
    </row>
    <row r="958" spans="1:18" ht="16.5" customHeight="1">
      <c r="A958" s="4"/>
      <c r="B958" s="4"/>
      <c r="C958" s="4"/>
      <c r="D958" s="4"/>
      <c r="E958" s="4"/>
      <c r="F958" s="4"/>
      <c r="G958" s="4"/>
      <c r="H958" s="4"/>
      <c r="I958" s="4"/>
      <c r="J958" s="4"/>
      <c r="K958" s="4"/>
      <c r="L958" s="4"/>
      <c r="M958" s="4"/>
      <c r="N958" s="4"/>
      <c r="O958" s="4"/>
      <c r="P958" s="4"/>
      <c r="Q958" s="4"/>
      <c r="R958" s="4"/>
    </row>
    <row r="959" spans="1:18" ht="16.5" customHeight="1">
      <c r="A959" s="4"/>
      <c r="B959" s="4"/>
      <c r="C959" s="4"/>
      <c r="D959" s="4"/>
      <c r="E959" s="4"/>
      <c r="F959" s="4"/>
      <c r="G959" s="4"/>
      <c r="H959" s="4"/>
      <c r="I959" s="4"/>
      <c r="J959" s="4"/>
      <c r="K959" s="4"/>
      <c r="L959" s="4"/>
      <c r="M959" s="4"/>
      <c r="N959" s="4"/>
      <c r="O959" s="4"/>
      <c r="P959" s="4"/>
      <c r="Q959" s="4"/>
      <c r="R959" s="4"/>
    </row>
    <row r="960" spans="1:18" ht="16.5" customHeight="1">
      <c r="A960" s="4"/>
      <c r="B960" s="4"/>
      <c r="C960" s="4"/>
      <c r="D960" s="4"/>
      <c r="E960" s="4"/>
      <c r="F960" s="4"/>
      <c r="G960" s="4"/>
      <c r="H960" s="4"/>
      <c r="I960" s="4"/>
      <c r="J960" s="4"/>
      <c r="K960" s="4"/>
      <c r="L960" s="4"/>
      <c r="M960" s="4"/>
      <c r="N960" s="4"/>
      <c r="O960" s="4"/>
      <c r="P960" s="4"/>
      <c r="Q960" s="4"/>
      <c r="R960" s="4"/>
    </row>
    <row r="961" spans="1:18" ht="16.5" customHeight="1">
      <c r="A961" s="4"/>
      <c r="B961" s="4"/>
      <c r="C961" s="4"/>
      <c r="D961" s="4"/>
      <c r="E961" s="4"/>
      <c r="F961" s="4"/>
      <c r="G961" s="4"/>
      <c r="H961" s="4"/>
      <c r="I961" s="4"/>
      <c r="J961" s="4"/>
      <c r="K961" s="4"/>
      <c r="L961" s="4"/>
      <c r="M961" s="4"/>
      <c r="N961" s="4"/>
      <c r="O961" s="4"/>
      <c r="P961" s="4"/>
      <c r="Q961" s="4"/>
      <c r="R961" s="4"/>
    </row>
    <row r="962" spans="1:18" ht="16.5" customHeight="1">
      <c r="A962" s="4"/>
      <c r="B962" s="4"/>
      <c r="C962" s="4"/>
      <c r="D962" s="4"/>
      <c r="E962" s="4"/>
      <c r="F962" s="4"/>
      <c r="G962" s="4"/>
      <c r="H962" s="4"/>
      <c r="I962" s="4"/>
      <c r="J962" s="4"/>
      <c r="K962" s="4"/>
      <c r="L962" s="4"/>
      <c r="M962" s="4"/>
      <c r="N962" s="4"/>
      <c r="O962" s="4"/>
      <c r="P962" s="4"/>
      <c r="Q962" s="4"/>
      <c r="R962" s="4"/>
    </row>
    <row r="963" spans="1:18" ht="16.5" customHeight="1">
      <c r="A963" s="4"/>
      <c r="B963" s="4"/>
      <c r="C963" s="4"/>
      <c r="D963" s="4"/>
      <c r="E963" s="4"/>
      <c r="F963" s="4"/>
      <c r="G963" s="4"/>
      <c r="H963" s="4"/>
      <c r="I963" s="4"/>
      <c r="J963" s="4"/>
      <c r="K963" s="4"/>
      <c r="L963" s="4"/>
      <c r="M963" s="4"/>
      <c r="N963" s="4"/>
      <c r="O963" s="4"/>
      <c r="P963" s="4"/>
      <c r="Q963" s="4"/>
      <c r="R963" s="4"/>
    </row>
    <row r="964" spans="1:18" ht="16.5" customHeight="1">
      <c r="A964" s="4"/>
      <c r="B964" s="4"/>
      <c r="C964" s="4"/>
      <c r="D964" s="4"/>
      <c r="E964" s="4"/>
      <c r="F964" s="4"/>
      <c r="G964" s="4"/>
      <c r="H964" s="4"/>
      <c r="I964" s="4"/>
      <c r="J964" s="4"/>
      <c r="K964" s="4"/>
      <c r="L964" s="4"/>
      <c r="M964" s="4"/>
      <c r="N964" s="4"/>
      <c r="O964" s="4"/>
      <c r="P964" s="4"/>
      <c r="Q964" s="4"/>
      <c r="R964" s="4"/>
    </row>
    <row r="965" spans="1:18" ht="16.5" customHeight="1">
      <c r="A965" s="4"/>
      <c r="B965" s="4"/>
      <c r="C965" s="4"/>
      <c r="D965" s="4"/>
      <c r="E965" s="4"/>
      <c r="F965" s="4"/>
      <c r="G965" s="4"/>
      <c r="H965" s="4"/>
      <c r="I965" s="4"/>
      <c r="J965" s="4"/>
      <c r="K965" s="4"/>
      <c r="L965" s="4"/>
      <c r="M965" s="4"/>
      <c r="N965" s="4"/>
      <c r="O965" s="4"/>
      <c r="P965" s="4"/>
      <c r="Q965" s="4"/>
      <c r="R965" s="4"/>
    </row>
    <row r="966" spans="1:18" ht="16.5" customHeight="1">
      <c r="A966" s="4"/>
      <c r="B966" s="4"/>
      <c r="C966" s="4"/>
      <c r="D966" s="4"/>
      <c r="E966" s="4"/>
      <c r="F966" s="4"/>
      <c r="G966" s="4"/>
      <c r="H966" s="4"/>
      <c r="I966" s="4"/>
      <c r="J966" s="4"/>
      <c r="K966" s="4"/>
      <c r="L966" s="4"/>
      <c r="M966" s="4"/>
      <c r="N966" s="4"/>
      <c r="O966" s="4"/>
      <c r="P966" s="4"/>
      <c r="Q966" s="4"/>
      <c r="R966" s="4"/>
    </row>
    <row r="967" spans="1:18" ht="16.5" customHeight="1">
      <c r="A967" s="4"/>
      <c r="B967" s="4"/>
      <c r="C967" s="4"/>
      <c r="D967" s="4"/>
      <c r="E967" s="4"/>
      <c r="F967" s="4"/>
      <c r="G967" s="4"/>
      <c r="H967" s="4"/>
      <c r="I967" s="4"/>
      <c r="J967" s="4"/>
      <c r="K967" s="4"/>
      <c r="L967" s="4"/>
      <c r="M967" s="4"/>
      <c r="N967" s="4"/>
      <c r="O967" s="4"/>
      <c r="P967" s="4"/>
      <c r="Q967" s="4"/>
      <c r="R967" s="4"/>
    </row>
    <row r="968" spans="1:18" ht="16.5" customHeight="1">
      <c r="A968" s="4"/>
      <c r="B968" s="4"/>
      <c r="C968" s="4"/>
      <c r="D968" s="4"/>
      <c r="E968" s="4"/>
      <c r="F968" s="4"/>
      <c r="G968" s="4"/>
      <c r="H968" s="4"/>
      <c r="I968" s="4"/>
      <c r="J968" s="4"/>
      <c r="K968" s="4"/>
      <c r="L968" s="4"/>
      <c r="M968" s="4"/>
      <c r="N968" s="4"/>
      <c r="O968" s="4"/>
      <c r="P968" s="4"/>
      <c r="Q968" s="4"/>
      <c r="R968" s="4"/>
    </row>
    <row r="969" spans="1:18" ht="16.5" customHeight="1">
      <c r="A969" s="4"/>
      <c r="B969" s="4"/>
      <c r="C969" s="4"/>
      <c r="D969" s="4"/>
      <c r="E969" s="4"/>
      <c r="F969" s="4"/>
      <c r="G969" s="4"/>
      <c r="H969" s="4"/>
      <c r="I969" s="4"/>
      <c r="J969" s="4"/>
      <c r="K969" s="4"/>
      <c r="L969" s="4"/>
      <c r="M969" s="4"/>
      <c r="N969" s="4"/>
      <c r="O969" s="4"/>
      <c r="P969" s="4"/>
      <c r="Q969" s="4"/>
      <c r="R969" s="4"/>
    </row>
    <row r="970" spans="1:18" ht="16.5" customHeight="1">
      <c r="A970" s="4"/>
      <c r="B970" s="4"/>
      <c r="C970" s="4"/>
      <c r="D970" s="4"/>
      <c r="E970" s="4"/>
      <c r="F970" s="4"/>
      <c r="G970" s="4"/>
      <c r="H970" s="4"/>
      <c r="I970" s="4"/>
      <c r="J970" s="4"/>
      <c r="K970" s="4"/>
      <c r="L970" s="4"/>
      <c r="M970" s="4"/>
      <c r="N970" s="4"/>
      <c r="O970" s="4"/>
      <c r="P970" s="4"/>
      <c r="Q970" s="4"/>
      <c r="R970" s="4"/>
    </row>
    <row r="971" spans="1:18" ht="16.5" customHeight="1">
      <c r="A971" s="4"/>
      <c r="B971" s="4"/>
      <c r="C971" s="4"/>
      <c r="D971" s="4"/>
      <c r="E971" s="4"/>
      <c r="F971" s="4"/>
      <c r="G971" s="4"/>
      <c r="H971" s="4"/>
      <c r="I971" s="4"/>
      <c r="J971" s="4"/>
      <c r="K971" s="4"/>
      <c r="L971" s="4"/>
      <c r="M971" s="4"/>
      <c r="N971" s="4"/>
      <c r="O971" s="4"/>
      <c r="P971" s="4"/>
      <c r="Q971" s="4"/>
      <c r="R971" s="4"/>
    </row>
    <row r="972" spans="1:18" ht="16.5" customHeight="1">
      <c r="A972" s="4"/>
      <c r="B972" s="4"/>
      <c r="C972" s="4"/>
      <c r="D972" s="4"/>
      <c r="E972" s="4"/>
      <c r="F972" s="4"/>
      <c r="G972" s="4"/>
      <c r="H972" s="4"/>
      <c r="I972" s="4"/>
      <c r="J972" s="4"/>
      <c r="K972" s="4"/>
      <c r="L972" s="4"/>
      <c r="M972" s="4"/>
      <c r="N972" s="4"/>
      <c r="O972" s="4"/>
      <c r="P972" s="4"/>
      <c r="Q972" s="4"/>
      <c r="R972" s="4"/>
    </row>
    <row r="973" spans="1:18" ht="16.5" customHeight="1">
      <c r="A973" s="4"/>
      <c r="B973" s="4"/>
      <c r="C973" s="4"/>
      <c r="D973" s="4"/>
      <c r="E973" s="4"/>
      <c r="F973" s="4"/>
      <c r="G973" s="4"/>
      <c r="H973" s="4"/>
      <c r="I973" s="4"/>
      <c r="J973" s="4"/>
      <c r="K973" s="4"/>
      <c r="L973" s="4"/>
      <c r="M973" s="4"/>
      <c r="N973" s="4"/>
      <c r="O973" s="4"/>
      <c r="P973" s="4"/>
      <c r="Q973" s="4"/>
      <c r="R973" s="4"/>
    </row>
    <row r="974" spans="1:18" ht="16.5" customHeight="1">
      <c r="A974" s="4"/>
      <c r="B974" s="4"/>
      <c r="C974" s="4"/>
      <c r="D974" s="4"/>
      <c r="E974" s="4"/>
      <c r="F974" s="4"/>
      <c r="G974" s="4"/>
      <c r="H974" s="4"/>
      <c r="I974" s="4"/>
      <c r="J974" s="4"/>
      <c r="K974" s="4"/>
      <c r="L974" s="4"/>
      <c r="M974" s="4"/>
      <c r="N974" s="4"/>
      <c r="O974" s="4"/>
      <c r="P974" s="4"/>
      <c r="Q974" s="4"/>
      <c r="R974" s="4"/>
    </row>
    <row r="975" spans="1:18" ht="16.5" customHeight="1">
      <c r="A975" s="4"/>
      <c r="B975" s="4"/>
      <c r="C975" s="4"/>
      <c r="D975" s="4"/>
      <c r="E975" s="4"/>
      <c r="F975" s="4"/>
      <c r="G975" s="4"/>
      <c r="H975" s="4"/>
      <c r="I975" s="4"/>
      <c r="J975" s="4"/>
      <c r="K975" s="4"/>
      <c r="L975" s="4"/>
      <c r="M975" s="4"/>
      <c r="N975" s="4"/>
      <c r="O975" s="4"/>
      <c r="P975" s="4"/>
      <c r="Q975" s="4"/>
      <c r="R975" s="4"/>
    </row>
    <row r="976" spans="1:18" ht="16.5" customHeight="1">
      <c r="A976" s="4"/>
      <c r="B976" s="4"/>
      <c r="C976" s="4"/>
      <c r="D976" s="4"/>
      <c r="E976" s="4"/>
      <c r="F976" s="4"/>
      <c r="G976" s="4"/>
      <c r="H976" s="4"/>
      <c r="I976" s="4"/>
      <c r="J976" s="4"/>
      <c r="K976" s="4"/>
      <c r="L976" s="4"/>
      <c r="M976" s="4"/>
      <c r="N976" s="4"/>
      <c r="O976" s="4"/>
      <c r="P976" s="4"/>
      <c r="Q976" s="4"/>
      <c r="R976" s="4"/>
    </row>
    <row r="977" spans="1:18" ht="16.5" customHeight="1">
      <c r="A977" s="4"/>
      <c r="B977" s="4"/>
      <c r="C977" s="4"/>
      <c r="D977" s="4"/>
      <c r="E977" s="4"/>
      <c r="F977" s="4"/>
      <c r="G977" s="4"/>
      <c r="H977" s="4"/>
      <c r="I977" s="4"/>
      <c r="J977" s="4"/>
      <c r="K977" s="4"/>
      <c r="L977" s="4"/>
      <c r="M977" s="4"/>
      <c r="N977" s="4"/>
      <c r="O977" s="4"/>
      <c r="P977" s="4"/>
      <c r="Q977" s="4"/>
      <c r="R977" s="4"/>
    </row>
    <row r="978" spans="1:18" ht="16.5" customHeight="1">
      <c r="A978" s="4"/>
      <c r="B978" s="4"/>
      <c r="C978" s="4"/>
      <c r="D978" s="4"/>
      <c r="E978" s="4"/>
      <c r="F978" s="4"/>
      <c r="G978" s="4"/>
      <c r="H978" s="4"/>
      <c r="I978" s="4"/>
      <c r="J978" s="4"/>
      <c r="K978" s="4"/>
      <c r="L978" s="4"/>
      <c r="M978" s="4"/>
      <c r="N978" s="4"/>
      <c r="O978" s="4"/>
      <c r="P978" s="4"/>
      <c r="Q978" s="4"/>
      <c r="R978" s="4"/>
    </row>
    <row r="979" spans="1:18" ht="16.5" customHeight="1">
      <c r="A979" s="4"/>
      <c r="B979" s="4"/>
      <c r="C979" s="4"/>
      <c r="D979" s="4"/>
      <c r="E979" s="4"/>
      <c r="F979" s="4"/>
      <c r="G979" s="4"/>
      <c r="H979" s="4"/>
      <c r="I979" s="4"/>
      <c r="J979" s="4"/>
      <c r="K979" s="4"/>
      <c r="L979" s="4"/>
      <c r="M979" s="4"/>
      <c r="N979" s="4"/>
      <c r="O979" s="4"/>
      <c r="P979" s="4"/>
      <c r="Q979" s="4"/>
      <c r="R979" s="4"/>
    </row>
    <row r="980" spans="1:18" ht="16.5" customHeight="1">
      <c r="A980" s="4"/>
      <c r="B980" s="4"/>
      <c r="C980" s="4"/>
      <c r="D980" s="4"/>
      <c r="E980" s="4"/>
      <c r="F980" s="4"/>
      <c r="G980" s="4"/>
      <c r="H980" s="4"/>
      <c r="I980" s="4"/>
      <c r="J980" s="4"/>
      <c r="K980" s="4"/>
      <c r="L980" s="4"/>
      <c r="M980" s="4"/>
      <c r="N980" s="4"/>
      <c r="O980" s="4"/>
      <c r="P980" s="4"/>
      <c r="Q980" s="4"/>
      <c r="R980" s="4"/>
    </row>
    <row r="981" spans="1:18" ht="16.5" customHeight="1">
      <c r="A981" s="4"/>
      <c r="B981" s="4"/>
      <c r="C981" s="4"/>
      <c r="D981" s="4"/>
      <c r="E981" s="4"/>
      <c r="F981" s="4"/>
      <c r="G981" s="4"/>
      <c r="H981" s="4"/>
      <c r="I981" s="4"/>
      <c r="J981" s="4"/>
      <c r="K981" s="4"/>
      <c r="L981" s="4"/>
      <c r="M981" s="4"/>
      <c r="N981" s="4"/>
      <c r="O981" s="4"/>
      <c r="P981" s="4"/>
      <c r="Q981" s="4"/>
      <c r="R981" s="4"/>
    </row>
    <row r="982" spans="1:18" ht="16.5" customHeight="1">
      <c r="A982" s="4"/>
      <c r="B982" s="4"/>
      <c r="C982" s="4"/>
      <c r="D982" s="4"/>
      <c r="E982" s="4"/>
      <c r="F982" s="4"/>
      <c r="G982" s="4"/>
      <c r="H982" s="4"/>
      <c r="I982" s="4"/>
      <c r="J982" s="4"/>
      <c r="K982" s="4"/>
      <c r="L982" s="4"/>
      <c r="M982" s="4"/>
      <c r="N982" s="4"/>
      <c r="O982" s="4"/>
      <c r="P982" s="4"/>
      <c r="Q982" s="4"/>
      <c r="R982" s="4"/>
    </row>
    <row r="983" spans="1:18" ht="16.5" customHeight="1">
      <c r="A983" s="4"/>
      <c r="B983" s="4"/>
      <c r="C983" s="4"/>
      <c r="D983" s="4"/>
      <c r="E983" s="4"/>
      <c r="F983" s="4"/>
      <c r="G983" s="4"/>
      <c r="H983" s="4"/>
      <c r="I983" s="4"/>
      <c r="J983" s="4"/>
      <c r="K983" s="4"/>
      <c r="L983" s="4"/>
      <c r="M983" s="4"/>
      <c r="N983" s="4"/>
      <c r="O983" s="4"/>
      <c r="P983" s="4"/>
      <c r="Q983" s="4"/>
      <c r="R983" s="4"/>
    </row>
    <row r="984" spans="1:18" ht="16.5" customHeight="1">
      <c r="A984" s="4"/>
      <c r="B984" s="4"/>
      <c r="C984" s="4"/>
      <c r="D984" s="4"/>
      <c r="E984" s="4"/>
      <c r="F984" s="4"/>
      <c r="G984" s="4"/>
      <c r="H984" s="4"/>
      <c r="I984" s="4"/>
      <c r="J984" s="4"/>
      <c r="K984" s="4"/>
      <c r="L984" s="4"/>
      <c r="M984" s="4"/>
      <c r="N984" s="4"/>
      <c r="O984" s="4"/>
      <c r="P984" s="4"/>
      <c r="Q984" s="4"/>
      <c r="R984" s="4"/>
    </row>
    <row r="985" spans="1:18" ht="16.5" customHeight="1">
      <c r="A985" s="4"/>
      <c r="B985" s="4"/>
      <c r="C985" s="4"/>
      <c r="D985" s="4"/>
      <c r="E985" s="4"/>
      <c r="F985" s="4"/>
      <c r="G985" s="4"/>
      <c r="H985" s="4"/>
      <c r="I985" s="4"/>
      <c r="J985" s="4"/>
      <c r="K985" s="4"/>
      <c r="L985" s="4"/>
      <c r="M985" s="4"/>
      <c r="N985" s="4"/>
      <c r="O985" s="4"/>
      <c r="P985" s="4"/>
      <c r="Q985" s="4"/>
      <c r="R985" s="4"/>
    </row>
    <row r="986" spans="1:18" ht="16.5" customHeight="1">
      <c r="A986" s="4"/>
      <c r="B986" s="4"/>
      <c r="C986" s="4"/>
      <c r="D986" s="4"/>
      <c r="E986" s="4"/>
      <c r="F986" s="4"/>
      <c r="G986" s="4"/>
      <c r="H986" s="4"/>
      <c r="I986" s="4"/>
      <c r="J986" s="4"/>
      <c r="K986" s="4"/>
      <c r="L986" s="4"/>
      <c r="M986" s="4"/>
      <c r="N986" s="4"/>
      <c r="O986" s="4"/>
      <c r="P986" s="4"/>
      <c r="Q986" s="4"/>
      <c r="R986" s="4"/>
    </row>
    <row r="987" spans="1:18" ht="16.5" customHeight="1">
      <c r="A987" s="4"/>
      <c r="B987" s="4"/>
      <c r="C987" s="4"/>
      <c r="D987" s="4"/>
      <c r="E987" s="4"/>
      <c r="F987" s="4"/>
      <c r="G987" s="4"/>
      <c r="H987" s="4"/>
      <c r="I987" s="4"/>
      <c r="J987" s="4"/>
      <c r="K987" s="4"/>
      <c r="L987" s="4"/>
      <c r="M987" s="4"/>
      <c r="N987" s="4"/>
      <c r="O987" s="4"/>
      <c r="P987" s="4"/>
      <c r="Q987" s="4"/>
      <c r="R987" s="4"/>
    </row>
    <row r="988" spans="1:18" ht="16.5" customHeight="1">
      <c r="A988" s="4"/>
      <c r="B988" s="4"/>
      <c r="C988" s="4"/>
      <c r="D988" s="4"/>
      <c r="E988" s="4"/>
      <c r="F988" s="4"/>
      <c r="G988" s="4"/>
      <c r="H988" s="4"/>
      <c r="I988" s="4"/>
      <c r="J988" s="4"/>
      <c r="K988" s="4"/>
      <c r="L988" s="4"/>
      <c r="M988" s="4"/>
      <c r="N988" s="4"/>
      <c r="O988" s="4"/>
      <c r="P988" s="4"/>
      <c r="Q988" s="4"/>
      <c r="R988" s="4"/>
    </row>
    <row r="989" spans="1:18" ht="16.5" customHeight="1">
      <c r="A989" s="4"/>
      <c r="B989" s="4"/>
      <c r="C989" s="4"/>
      <c r="D989" s="4"/>
      <c r="E989" s="4"/>
      <c r="F989" s="4"/>
      <c r="G989" s="4"/>
      <c r="H989" s="4"/>
      <c r="I989" s="4"/>
      <c r="J989" s="4"/>
      <c r="K989" s="4"/>
      <c r="L989" s="4"/>
      <c r="M989" s="4"/>
      <c r="N989" s="4"/>
      <c r="O989" s="4"/>
      <c r="P989" s="4"/>
      <c r="Q989" s="4"/>
      <c r="R989" s="4"/>
    </row>
    <row r="990" spans="1:18" ht="16.5" customHeight="1">
      <c r="A990" s="4"/>
      <c r="B990" s="4"/>
      <c r="C990" s="4"/>
      <c r="D990" s="4"/>
      <c r="E990" s="4"/>
      <c r="F990" s="4"/>
      <c r="G990" s="4"/>
      <c r="H990" s="4"/>
      <c r="I990" s="4"/>
      <c r="J990" s="4"/>
      <c r="K990" s="4"/>
      <c r="L990" s="4"/>
      <c r="M990" s="4"/>
      <c r="N990" s="4"/>
      <c r="O990" s="4"/>
      <c r="P990" s="4"/>
      <c r="Q990" s="4"/>
      <c r="R990" s="4"/>
    </row>
    <row r="991" spans="1:18" ht="16.5" customHeight="1">
      <c r="A991" s="4"/>
      <c r="B991" s="4"/>
      <c r="C991" s="4"/>
      <c r="D991" s="4"/>
      <c r="E991" s="4"/>
      <c r="F991" s="4"/>
      <c r="G991" s="4"/>
      <c r="H991" s="4"/>
      <c r="I991" s="4"/>
      <c r="J991" s="4"/>
      <c r="K991" s="4"/>
      <c r="L991" s="4"/>
      <c r="M991" s="4"/>
      <c r="N991" s="4"/>
      <c r="O991" s="4"/>
      <c r="P991" s="4"/>
      <c r="Q991" s="4"/>
      <c r="R991" s="4"/>
    </row>
    <row r="992" spans="1:18" ht="16.5" customHeight="1">
      <c r="A992" s="4"/>
      <c r="B992" s="4"/>
      <c r="C992" s="4"/>
      <c r="D992" s="4"/>
      <c r="E992" s="4"/>
      <c r="F992" s="4"/>
      <c r="G992" s="4"/>
      <c r="H992" s="4"/>
      <c r="I992" s="4"/>
      <c r="J992" s="4"/>
      <c r="K992" s="4"/>
      <c r="L992" s="4"/>
      <c r="M992" s="4"/>
      <c r="N992" s="4"/>
      <c r="O992" s="4"/>
      <c r="P992" s="4"/>
      <c r="Q992" s="4"/>
      <c r="R992" s="4"/>
    </row>
    <row r="993" spans="1:18" ht="16.5" customHeight="1">
      <c r="A993" s="4"/>
      <c r="B993" s="4"/>
      <c r="C993" s="4"/>
      <c r="D993" s="4"/>
      <c r="E993" s="4"/>
      <c r="F993" s="4"/>
      <c r="G993" s="4"/>
      <c r="H993" s="4"/>
      <c r="I993" s="4"/>
      <c r="J993" s="4"/>
      <c r="K993" s="4"/>
      <c r="L993" s="4"/>
      <c r="M993" s="4"/>
      <c r="N993" s="4"/>
      <c r="O993" s="4"/>
      <c r="P993" s="4"/>
      <c r="Q993" s="4"/>
      <c r="R993" s="4"/>
    </row>
    <row r="994" spans="1:18" ht="16.5" customHeight="1">
      <c r="A994" s="4"/>
      <c r="B994" s="4"/>
      <c r="C994" s="4"/>
      <c r="D994" s="4"/>
      <c r="E994" s="4"/>
      <c r="F994" s="4"/>
      <c r="G994" s="4"/>
      <c r="H994" s="4"/>
      <c r="I994" s="4"/>
      <c r="J994" s="4"/>
      <c r="K994" s="4"/>
      <c r="L994" s="4"/>
      <c r="M994" s="4"/>
      <c r="N994" s="4"/>
      <c r="O994" s="4"/>
      <c r="P994" s="4"/>
      <c r="Q994" s="4"/>
      <c r="R994" s="4"/>
    </row>
    <row r="995" spans="1:18" ht="16.5" customHeight="1">
      <c r="A995" s="4"/>
      <c r="B995" s="4"/>
      <c r="C995" s="4"/>
      <c r="D995" s="4"/>
      <c r="E995" s="4"/>
      <c r="F995" s="4"/>
      <c r="G995" s="4"/>
      <c r="H995" s="4"/>
      <c r="I995" s="4"/>
      <c r="J995" s="4"/>
      <c r="K995" s="4"/>
      <c r="L995" s="4"/>
      <c r="M995" s="4"/>
      <c r="N995" s="4"/>
      <c r="O995" s="4"/>
      <c r="P995" s="4"/>
      <c r="Q995" s="4"/>
      <c r="R995" s="4"/>
    </row>
    <row r="996" spans="1:18" ht="16.5" customHeight="1">
      <c r="A996" s="4"/>
      <c r="B996" s="4"/>
      <c r="C996" s="4"/>
      <c r="D996" s="4"/>
      <c r="E996" s="4"/>
      <c r="F996" s="4"/>
      <c r="G996" s="4"/>
      <c r="H996" s="4"/>
      <c r="I996" s="4"/>
      <c r="J996" s="4"/>
      <c r="K996" s="4"/>
      <c r="L996" s="4"/>
      <c r="M996" s="4"/>
      <c r="N996" s="4"/>
      <c r="O996" s="4"/>
      <c r="P996" s="4"/>
      <c r="Q996" s="4"/>
      <c r="R996" s="4"/>
    </row>
    <row r="997" spans="1:18" ht="16.5" customHeight="1">
      <c r="A997" s="4"/>
      <c r="B997" s="4"/>
      <c r="C997" s="4"/>
      <c r="D997" s="4"/>
      <c r="E997" s="4"/>
      <c r="F997" s="4"/>
      <c r="G997" s="4"/>
      <c r="H997" s="4"/>
      <c r="I997" s="4"/>
      <c r="J997" s="4"/>
      <c r="K997" s="4"/>
      <c r="L997" s="4"/>
      <c r="M997" s="4"/>
      <c r="N997" s="4"/>
      <c r="O997" s="4"/>
      <c r="P997" s="4"/>
      <c r="Q997" s="4"/>
      <c r="R997" s="4"/>
    </row>
    <row r="998" spans="1:18" ht="16.5" customHeight="1">
      <c r="A998" s="4"/>
      <c r="B998" s="4"/>
      <c r="C998" s="4"/>
      <c r="D998" s="4"/>
      <c r="E998" s="4"/>
      <c r="F998" s="4"/>
      <c r="G998" s="4"/>
      <c r="H998" s="4"/>
      <c r="I998" s="4"/>
      <c r="J998" s="4"/>
      <c r="K998" s="4"/>
      <c r="L998" s="4"/>
      <c r="M998" s="4"/>
      <c r="N998" s="4"/>
      <c r="O998" s="4"/>
      <c r="P998" s="4"/>
      <c r="Q998" s="4"/>
      <c r="R998" s="4"/>
    </row>
    <row r="999" spans="1:18" ht="16.5" customHeight="1">
      <c r="A999" s="4"/>
      <c r="B999" s="4"/>
      <c r="C999" s="4"/>
      <c r="D999" s="4"/>
      <c r="E999" s="4"/>
      <c r="F999" s="4"/>
      <c r="G999" s="4"/>
      <c r="H999" s="4"/>
      <c r="I999" s="4"/>
      <c r="J999" s="4"/>
      <c r="K999" s="4"/>
      <c r="L999" s="4"/>
      <c r="M999" s="4"/>
      <c r="N999" s="4"/>
      <c r="O999" s="4"/>
      <c r="P999" s="4"/>
      <c r="Q999" s="4"/>
      <c r="R999" s="4"/>
    </row>
    <row r="1000" spans="1:18" ht="16.5" customHeight="1">
      <c r="A1000" s="4"/>
      <c r="B1000" s="4"/>
      <c r="C1000" s="4"/>
      <c r="D1000" s="4"/>
      <c r="E1000" s="4"/>
      <c r="F1000" s="4"/>
      <c r="G1000" s="4"/>
      <c r="H1000" s="4"/>
      <c r="I1000" s="4"/>
      <c r="J1000" s="4"/>
      <c r="K1000" s="4"/>
      <c r="L1000" s="4"/>
      <c r="M1000" s="4"/>
      <c r="N1000" s="4"/>
      <c r="O1000" s="4"/>
      <c r="P1000" s="4"/>
      <c r="Q1000" s="4"/>
      <c r="R1000" s="4"/>
    </row>
    <row r="1001" spans="1:18" ht="16.5" customHeight="1">
      <c r="A1001" s="4"/>
      <c r="B1001" s="4"/>
      <c r="C1001" s="4"/>
      <c r="D1001" s="4"/>
      <c r="E1001" s="4"/>
      <c r="F1001" s="4"/>
      <c r="G1001" s="4"/>
      <c r="H1001" s="4"/>
      <c r="I1001" s="4"/>
      <c r="J1001" s="4"/>
      <c r="K1001" s="4"/>
      <c r="L1001" s="4"/>
      <c r="M1001" s="4"/>
      <c r="N1001" s="4"/>
      <c r="O1001" s="4"/>
      <c r="P1001" s="4"/>
      <c r="Q1001" s="4"/>
      <c r="R1001" s="4"/>
    </row>
    <row r="1002" spans="1:18" ht="16.5" customHeight="1">
      <c r="A1002" s="4"/>
      <c r="B1002" s="4"/>
      <c r="C1002" s="4"/>
      <c r="D1002" s="4"/>
      <c r="E1002" s="4"/>
      <c r="F1002" s="4"/>
      <c r="G1002" s="4"/>
      <c r="H1002" s="4"/>
      <c r="I1002" s="4"/>
      <c r="J1002" s="4"/>
      <c r="K1002" s="4"/>
      <c r="L1002" s="4"/>
      <c r="M1002" s="4"/>
      <c r="N1002" s="4"/>
      <c r="O1002" s="4"/>
      <c r="P1002" s="4"/>
      <c r="Q1002" s="4"/>
      <c r="R1002" s="4"/>
    </row>
    <row r="1003" spans="1:18" ht="16.5" customHeight="1">
      <c r="A1003" s="4"/>
      <c r="B1003" s="4"/>
      <c r="C1003" s="4"/>
      <c r="D1003" s="4"/>
      <c r="E1003" s="4"/>
      <c r="F1003" s="4"/>
      <c r="G1003" s="4"/>
      <c r="H1003" s="4"/>
      <c r="I1003" s="4"/>
      <c r="J1003" s="4"/>
      <c r="K1003" s="4"/>
      <c r="L1003" s="4"/>
      <c r="M1003" s="4"/>
      <c r="N1003" s="4"/>
      <c r="O1003" s="4"/>
      <c r="P1003" s="4"/>
      <c r="Q1003" s="4"/>
      <c r="R1003" s="4"/>
    </row>
    <row r="1004" spans="1:18" ht="16.5" customHeight="1">
      <c r="A1004" s="4"/>
      <c r="B1004" s="4"/>
      <c r="C1004" s="4"/>
      <c r="D1004" s="4"/>
      <c r="E1004" s="4"/>
      <c r="F1004" s="4"/>
      <c r="G1004" s="4"/>
      <c r="H1004" s="4"/>
      <c r="I1004" s="4"/>
      <c r="J1004" s="4"/>
      <c r="K1004" s="4"/>
      <c r="L1004" s="4"/>
      <c r="M1004" s="4"/>
      <c r="N1004" s="4"/>
      <c r="O1004" s="4"/>
      <c r="P1004" s="4"/>
      <c r="Q1004" s="4"/>
      <c r="R1004" s="4"/>
    </row>
  </sheetData>
  <mergeCells count="14">
    <mergeCell ref="D3:D4"/>
    <mergeCell ref="C3:C4"/>
    <mergeCell ref="Q3:R3"/>
    <mergeCell ref="B33:R33"/>
    <mergeCell ref="A1:R1"/>
    <mergeCell ref="O3:P3"/>
    <mergeCell ref="G3:H3"/>
    <mergeCell ref="I3:J3"/>
    <mergeCell ref="K3:L3"/>
    <mergeCell ref="M3:N3"/>
    <mergeCell ref="A3:A4"/>
    <mergeCell ref="B3:B4"/>
    <mergeCell ref="F3:F4"/>
    <mergeCell ref="E3:E4"/>
  </mergeCells>
  <phoneticPr fontId="38"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00"/>
  </sheetPr>
  <dimension ref="A1:R1005"/>
  <sheetViews>
    <sheetView workbookViewId="0">
      <pane ySplit="4" topLeftCell="A88" activePane="bottomLeft" state="frozen"/>
      <selection pane="bottomLeft" activeCell="I94" sqref="I94"/>
    </sheetView>
  </sheetViews>
  <sheetFormatPr defaultColWidth="13.44140625" defaultRowHeight="15" customHeight="1"/>
  <cols>
    <col min="1" max="1" width="4.6640625" customWidth="1"/>
    <col min="2" max="2" width="17.5546875" customWidth="1"/>
    <col min="3" max="3" width="4.77734375" customWidth="1"/>
    <col min="4" max="4" width="4.33203125" customWidth="1"/>
    <col min="5" max="5" width="8.33203125" customWidth="1"/>
    <col min="6" max="6" width="6.33203125" customWidth="1"/>
    <col min="7" max="7" width="5.88671875" customWidth="1"/>
    <col min="8" max="8" width="7.44140625" customWidth="1"/>
    <col min="9" max="9" width="5.88671875" customWidth="1"/>
    <col min="10" max="10" width="7.44140625" customWidth="1"/>
    <col min="11" max="11" width="5.88671875" customWidth="1"/>
    <col min="12" max="12" width="7.77734375" customWidth="1"/>
    <col min="13" max="13" width="5.88671875" customWidth="1"/>
    <col min="14" max="14" width="7.33203125" customWidth="1"/>
    <col min="15" max="15" width="5.77734375" customWidth="1"/>
    <col min="16" max="16" width="8" customWidth="1"/>
    <col min="17" max="17" width="5.77734375" customWidth="1"/>
    <col min="18" max="18" width="7.88671875" customWidth="1"/>
  </cols>
  <sheetData>
    <row r="1" spans="1:18" ht="24.75" customHeight="1">
      <c r="A1" s="669" t="s">
        <v>432</v>
      </c>
      <c r="B1" s="667"/>
      <c r="C1" s="667"/>
      <c r="D1" s="667"/>
      <c r="E1" s="667"/>
      <c r="F1" s="667"/>
      <c r="G1" s="667"/>
      <c r="H1" s="667"/>
      <c r="I1" s="667"/>
      <c r="J1" s="667"/>
      <c r="K1" s="667"/>
      <c r="L1" s="667"/>
      <c r="M1" s="667"/>
      <c r="N1" s="667"/>
      <c r="O1" s="667"/>
      <c r="P1" s="667"/>
      <c r="Q1" s="667"/>
      <c r="R1" s="667"/>
    </row>
    <row r="2" spans="1:18" ht="10.5" customHeight="1">
      <c r="A2" s="138"/>
      <c r="B2" s="58"/>
      <c r="C2" s="58"/>
      <c r="D2" s="58"/>
      <c r="E2" s="58"/>
      <c r="F2" s="58"/>
      <c r="G2" s="58"/>
      <c r="H2" s="58"/>
      <c r="I2" s="58"/>
      <c r="J2" s="58"/>
      <c r="K2" s="58"/>
      <c r="L2" s="58"/>
      <c r="M2" s="58"/>
      <c r="N2" s="58"/>
      <c r="O2" s="203"/>
      <c r="P2" s="58"/>
      <c r="Q2" s="203"/>
      <c r="R2" s="58"/>
    </row>
    <row r="3" spans="1:18" ht="18" customHeight="1">
      <c r="A3" s="679" t="s">
        <v>433</v>
      </c>
      <c r="B3" s="679" t="s">
        <v>434</v>
      </c>
      <c r="C3" s="679" t="s">
        <v>399</v>
      </c>
      <c r="D3" s="679" t="s">
        <v>5</v>
      </c>
      <c r="E3" s="680" t="s">
        <v>435</v>
      </c>
      <c r="F3" s="680" t="s">
        <v>436</v>
      </c>
      <c r="G3" s="682" t="s">
        <v>437</v>
      </c>
      <c r="H3" s="621"/>
      <c r="I3" s="682" t="s">
        <v>438</v>
      </c>
      <c r="J3" s="621"/>
      <c r="K3" s="682" t="s">
        <v>439</v>
      </c>
      <c r="L3" s="621"/>
      <c r="M3" s="681" t="s">
        <v>440</v>
      </c>
      <c r="N3" s="621"/>
      <c r="O3" s="681" t="s">
        <v>441</v>
      </c>
      <c r="P3" s="621"/>
      <c r="Q3" s="681" t="s">
        <v>442</v>
      </c>
      <c r="R3" s="621"/>
    </row>
    <row r="4" spans="1:18" ht="45.75" customHeight="1">
      <c r="A4" s="612"/>
      <c r="B4" s="612"/>
      <c r="C4" s="612"/>
      <c r="D4" s="612"/>
      <c r="E4" s="612"/>
      <c r="F4" s="612"/>
      <c r="G4" s="204" t="s">
        <v>443</v>
      </c>
      <c r="H4" s="205" t="s">
        <v>444</v>
      </c>
      <c r="I4" s="204" t="s">
        <v>443</v>
      </c>
      <c r="J4" s="205" t="s">
        <v>444</v>
      </c>
      <c r="K4" s="204" t="s">
        <v>443</v>
      </c>
      <c r="L4" s="205" t="s">
        <v>444</v>
      </c>
      <c r="M4" s="204" t="s">
        <v>443</v>
      </c>
      <c r="N4" s="205" t="s">
        <v>444</v>
      </c>
      <c r="O4" s="204" t="s">
        <v>443</v>
      </c>
      <c r="P4" s="205" t="s">
        <v>444</v>
      </c>
      <c r="Q4" s="204" t="s">
        <v>443</v>
      </c>
      <c r="R4" s="205" t="s">
        <v>444</v>
      </c>
    </row>
    <row r="5" spans="1:18" ht="17.25" customHeight="1">
      <c r="A5" s="128" t="s">
        <v>224</v>
      </c>
      <c r="B5" s="127" t="s">
        <v>445</v>
      </c>
      <c r="C5" s="128"/>
      <c r="D5" s="128"/>
      <c r="E5" s="14"/>
      <c r="F5" s="14"/>
      <c r="G5" s="128"/>
      <c r="H5" s="128"/>
      <c r="I5" s="128"/>
      <c r="J5" s="128"/>
      <c r="K5" s="128"/>
      <c r="L5" s="128"/>
      <c r="M5" s="128"/>
      <c r="N5" s="128"/>
      <c r="O5" s="128"/>
      <c r="P5" s="128"/>
      <c r="Q5" s="128"/>
      <c r="R5" s="128"/>
    </row>
    <row r="6" spans="1:18" ht="17.25" customHeight="1">
      <c r="A6" s="14">
        <v>1</v>
      </c>
      <c r="B6" s="16" t="s">
        <v>446</v>
      </c>
      <c r="C6" s="14" t="s">
        <v>18</v>
      </c>
      <c r="D6" s="183">
        <v>18</v>
      </c>
      <c r="E6" s="206">
        <f>'Gia-DC'!E4</f>
        <v>150000</v>
      </c>
      <c r="F6" s="206">
        <f>E6/(D6*26)</f>
        <v>320.5128205128205</v>
      </c>
      <c r="G6" s="181">
        <v>4.41</v>
      </c>
      <c r="H6" s="180">
        <f>(G6*F6)</f>
        <v>1413.4615384615383</v>
      </c>
      <c r="I6" s="197">
        <v>6.71</v>
      </c>
      <c r="J6" s="180">
        <f t="shared" ref="J6:J37" si="0">(I6*F6)</f>
        <v>2150.6410256410254</v>
      </c>
      <c r="K6" s="181">
        <v>7.92</v>
      </c>
      <c r="L6" s="180">
        <f t="shared" ref="L6:L37" si="1">(K6*F6)</f>
        <v>2538.4615384615381</v>
      </c>
      <c r="M6" s="181">
        <v>10.6</v>
      </c>
      <c r="N6" s="180">
        <f t="shared" ref="N6:N37" si="2">(M6*F6)</f>
        <v>3397.435897435897</v>
      </c>
      <c r="O6" s="181">
        <v>32.76</v>
      </c>
      <c r="P6" s="180">
        <f t="shared" ref="P6:P37" si="3">(O6*F6)</f>
        <v>10499.999999999998</v>
      </c>
      <c r="Q6" s="197">
        <v>59.56</v>
      </c>
      <c r="R6" s="180">
        <f t="shared" ref="R6:R37" si="4">(Q6*F6)</f>
        <v>19089.74358974359</v>
      </c>
    </row>
    <row r="7" spans="1:18" ht="17.25" customHeight="1">
      <c r="A7" s="14">
        <v>2</v>
      </c>
      <c r="B7" s="16" t="s">
        <v>22</v>
      </c>
      <c r="C7" s="14" t="s">
        <v>18</v>
      </c>
      <c r="D7" s="183">
        <v>18</v>
      </c>
      <c r="E7" s="206">
        <f>'Gia-DC'!E5</f>
        <v>80000</v>
      </c>
      <c r="F7" s="206">
        <f t="shared" ref="F7:F37" si="5">E7/(D7*26)</f>
        <v>170.94017094017093</v>
      </c>
      <c r="G7" s="181">
        <v>4.41</v>
      </c>
      <c r="H7" s="180">
        <f t="shared" ref="H7:H37" si="6">(G7*F7)</f>
        <v>753.84615384615381</v>
      </c>
      <c r="I7" s="197">
        <v>6.71</v>
      </c>
      <c r="J7" s="180">
        <f t="shared" si="0"/>
        <v>1147.0085470085469</v>
      </c>
      <c r="K7" s="181">
        <v>7.92</v>
      </c>
      <c r="L7" s="180">
        <f t="shared" si="1"/>
        <v>1353.8461538461538</v>
      </c>
      <c r="M7" s="181">
        <v>10.6</v>
      </c>
      <c r="N7" s="180">
        <f t="shared" si="2"/>
        <v>1811.9658119658118</v>
      </c>
      <c r="O7" s="181">
        <v>32.76</v>
      </c>
      <c r="P7" s="180">
        <f t="shared" si="3"/>
        <v>5599.9999999999991</v>
      </c>
      <c r="Q7" s="197">
        <v>59.56</v>
      </c>
      <c r="R7" s="180">
        <f t="shared" si="4"/>
        <v>10181.19658119658</v>
      </c>
    </row>
    <row r="8" spans="1:18" ht="17.25" customHeight="1">
      <c r="A8" s="14">
        <v>3</v>
      </c>
      <c r="B8" s="16" t="s">
        <v>24</v>
      </c>
      <c r="C8" s="14" t="s">
        <v>18</v>
      </c>
      <c r="D8" s="183">
        <v>18</v>
      </c>
      <c r="E8" s="206">
        <f>'Gia-DC'!E6</f>
        <v>180000</v>
      </c>
      <c r="F8" s="206">
        <f t="shared" si="5"/>
        <v>384.61538461538464</v>
      </c>
      <c r="G8" s="181">
        <v>8.82</v>
      </c>
      <c r="H8" s="180">
        <f t="shared" si="6"/>
        <v>3392.3076923076928</v>
      </c>
      <c r="I8" s="181">
        <v>13.41</v>
      </c>
      <c r="J8" s="180">
        <f t="shared" si="0"/>
        <v>5157.6923076923085</v>
      </c>
      <c r="K8" s="181">
        <v>15.84</v>
      </c>
      <c r="L8" s="180">
        <f t="shared" si="1"/>
        <v>6092.3076923076924</v>
      </c>
      <c r="M8" s="181">
        <v>21.21</v>
      </c>
      <c r="N8" s="180">
        <f t="shared" si="2"/>
        <v>8157.6923076923085</v>
      </c>
      <c r="O8" s="181">
        <v>65.53</v>
      </c>
      <c r="P8" s="180">
        <f t="shared" si="3"/>
        <v>25203.846153846156</v>
      </c>
      <c r="Q8" s="197">
        <v>119.14</v>
      </c>
      <c r="R8" s="180">
        <f t="shared" si="4"/>
        <v>45823.076923076929</v>
      </c>
    </row>
    <row r="9" spans="1:18" ht="17.25" customHeight="1">
      <c r="A9" s="14">
        <v>4</v>
      </c>
      <c r="B9" s="16" t="s">
        <v>77</v>
      </c>
      <c r="C9" s="14" t="s">
        <v>58</v>
      </c>
      <c r="D9" s="183">
        <v>12</v>
      </c>
      <c r="E9" s="206">
        <f>'Gia-DC'!E21</f>
        <v>85000</v>
      </c>
      <c r="F9" s="206">
        <f t="shared" si="5"/>
        <v>272.43589743589746</v>
      </c>
      <c r="G9" s="181">
        <v>8.82</v>
      </c>
      <c r="H9" s="180">
        <f t="shared" si="6"/>
        <v>2402.8846153846157</v>
      </c>
      <c r="I9" s="181">
        <v>13.41</v>
      </c>
      <c r="J9" s="180">
        <f t="shared" si="0"/>
        <v>3653.3653846153848</v>
      </c>
      <c r="K9" s="181">
        <v>15.84</v>
      </c>
      <c r="L9" s="180">
        <f t="shared" si="1"/>
        <v>4315.3846153846162</v>
      </c>
      <c r="M9" s="181">
        <v>21.21</v>
      </c>
      <c r="N9" s="180">
        <f t="shared" si="2"/>
        <v>5778.3653846153857</v>
      </c>
      <c r="O9" s="181">
        <v>65.53</v>
      </c>
      <c r="P9" s="180">
        <f t="shared" si="3"/>
        <v>17852.724358974359</v>
      </c>
      <c r="Q9" s="197">
        <v>119.14</v>
      </c>
      <c r="R9" s="180">
        <f t="shared" si="4"/>
        <v>32458.012820512824</v>
      </c>
    </row>
    <row r="10" spans="1:18" ht="17.25" customHeight="1">
      <c r="A10" s="14">
        <v>5</v>
      </c>
      <c r="B10" s="16" t="s">
        <v>92</v>
      </c>
      <c r="C10" s="14" t="s">
        <v>18</v>
      </c>
      <c r="D10" s="183">
        <v>12</v>
      </c>
      <c r="E10" s="206">
        <f>'Gia-DC'!E26</f>
        <v>40000</v>
      </c>
      <c r="F10" s="206">
        <f t="shared" si="5"/>
        <v>128.2051282051282</v>
      </c>
      <c r="G10" s="181">
        <v>8.82</v>
      </c>
      <c r="H10" s="180">
        <f t="shared" si="6"/>
        <v>1130.7692307692307</v>
      </c>
      <c r="I10" s="181">
        <v>13.41</v>
      </c>
      <c r="J10" s="180">
        <f t="shared" si="0"/>
        <v>1719.2307692307693</v>
      </c>
      <c r="K10" s="181">
        <v>15.84</v>
      </c>
      <c r="L10" s="180">
        <f t="shared" si="1"/>
        <v>2030.7692307692307</v>
      </c>
      <c r="M10" s="181">
        <v>21.21</v>
      </c>
      <c r="N10" s="180">
        <f t="shared" si="2"/>
        <v>2719.2307692307695</v>
      </c>
      <c r="O10" s="181">
        <v>65.53</v>
      </c>
      <c r="P10" s="180">
        <f t="shared" si="3"/>
        <v>8401.2820512820508</v>
      </c>
      <c r="Q10" s="197">
        <v>119.14</v>
      </c>
      <c r="R10" s="180">
        <f t="shared" si="4"/>
        <v>15274.358974358975</v>
      </c>
    </row>
    <row r="11" spans="1:18" ht="17.25" customHeight="1">
      <c r="A11" s="14">
        <v>6</v>
      </c>
      <c r="B11" s="16" t="s">
        <v>114</v>
      </c>
      <c r="C11" s="14" t="s">
        <v>69</v>
      </c>
      <c r="D11" s="183">
        <v>9</v>
      </c>
      <c r="E11" s="206">
        <f>'Gia-DC'!E32</f>
        <v>150000</v>
      </c>
      <c r="F11" s="206">
        <f t="shared" si="5"/>
        <v>641.02564102564099</v>
      </c>
      <c r="G11" s="181">
        <v>8.82</v>
      </c>
      <c r="H11" s="180">
        <f t="shared" si="6"/>
        <v>5653.8461538461534</v>
      </c>
      <c r="I11" s="181">
        <v>13.41</v>
      </c>
      <c r="J11" s="180">
        <f t="shared" si="0"/>
        <v>8596.1538461538457</v>
      </c>
      <c r="K11" s="181">
        <v>15.84</v>
      </c>
      <c r="L11" s="180">
        <f t="shared" si="1"/>
        <v>10153.846153846152</v>
      </c>
      <c r="M11" s="181">
        <v>21.21</v>
      </c>
      <c r="N11" s="180">
        <f t="shared" si="2"/>
        <v>13596.153846153846</v>
      </c>
      <c r="O11" s="181">
        <v>65.53</v>
      </c>
      <c r="P11" s="180">
        <f t="shared" si="3"/>
        <v>42006.410256410258</v>
      </c>
      <c r="Q11" s="197">
        <v>119.14</v>
      </c>
      <c r="R11" s="180">
        <f t="shared" si="4"/>
        <v>76371.794871794875</v>
      </c>
    </row>
    <row r="12" spans="1:18" ht="17.25" customHeight="1">
      <c r="A12" s="14">
        <v>7</v>
      </c>
      <c r="B12" s="16" t="s">
        <v>154</v>
      </c>
      <c r="C12" s="14" t="s">
        <v>58</v>
      </c>
      <c r="D12" s="183">
        <v>6</v>
      </c>
      <c r="E12" s="206">
        <f>'Gia-DC'!E53</f>
        <v>15000</v>
      </c>
      <c r="F12" s="206">
        <f t="shared" si="5"/>
        <v>96.15384615384616</v>
      </c>
      <c r="G12" s="181">
        <v>8.82</v>
      </c>
      <c r="H12" s="180">
        <f t="shared" si="6"/>
        <v>848.07692307692321</v>
      </c>
      <c r="I12" s="181">
        <v>13.41</v>
      </c>
      <c r="J12" s="180">
        <f t="shared" si="0"/>
        <v>1289.4230769230771</v>
      </c>
      <c r="K12" s="181">
        <v>15.84</v>
      </c>
      <c r="L12" s="180">
        <f t="shared" si="1"/>
        <v>1523.0769230769231</v>
      </c>
      <c r="M12" s="181">
        <v>21.21</v>
      </c>
      <c r="N12" s="180">
        <f t="shared" si="2"/>
        <v>2039.4230769230771</v>
      </c>
      <c r="O12" s="181">
        <v>65.53</v>
      </c>
      <c r="P12" s="180">
        <f t="shared" si="3"/>
        <v>6300.961538461539</v>
      </c>
      <c r="Q12" s="197">
        <v>119.14</v>
      </c>
      <c r="R12" s="180">
        <f t="shared" si="4"/>
        <v>11455.769230769232</v>
      </c>
    </row>
    <row r="13" spans="1:18" ht="17.25" customHeight="1">
      <c r="A13" s="14">
        <v>8</v>
      </c>
      <c r="B13" s="16" t="s">
        <v>25</v>
      </c>
      <c r="C13" s="14" t="s">
        <v>18</v>
      </c>
      <c r="D13" s="183">
        <v>12</v>
      </c>
      <c r="E13" s="206">
        <f>'Gia-DC'!E7</f>
        <v>30000</v>
      </c>
      <c r="F13" s="206">
        <f t="shared" si="5"/>
        <v>96.15384615384616</v>
      </c>
      <c r="G13" s="181">
        <v>8.82</v>
      </c>
      <c r="H13" s="180">
        <f t="shared" si="6"/>
        <v>848.07692307692321</v>
      </c>
      <c r="I13" s="181">
        <v>13.41</v>
      </c>
      <c r="J13" s="180">
        <f t="shared" si="0"/>
        <v>1289.4230769230771</v>
      </c>
      <c r="K13" s="181">
        <v>15.84</v>
      </c>
      <c r="L13" s="180">
        <f t="shared" si="1"/>
        <v>1523.0769230769231</v>
      </c>
      <c r="M13" s="181">
        <v>21.21</v>
      </c>
      <c r="N13" s="180">
        <f t="shared" si="2"/>
        <v>2039.4230769230771</v>
      </c>
      <c r="O13" s="181">
        <v>65.53</v>
      </c>
      <c r="P13" s="180">
        <f t="shared" si="3"/>
        <v>6300.961538461539</v>
      </c>
      <c r="Q13" s="197">
        <v>119.14</v>
      </c>
      <c r="R13" s="180">
        <f t="shared" si="4"/>
        <v>11455.769230769232</v>
      </c>
    </row>
    <row r="14" spans="1:18" ht="17.25" customHeight="1">
      <c r="A14" s="14">
        <v>9</v>
      </c>
      <c r="B14" s="37" t="s">
        <v>447</v>
      </c>
      <c r="C14" s="14" t="s">
        <v>18</v>
      </c>
      <c r="D14" s="183">
        <v>36</v>
      </c>
      <c r="E14" s="206">
        <f>'Gia-DC'!E66</f>
        <v>30000</v>
      </c>
      <c r="F14" s="206">
        <f t="shared" si="5"/>
        <v>32.051282051282051</v>
      </c>
      <c r="G14" s="181">
        <v>0.09</v>
      </c>
      <c r="H14" s="180">
        <f t="shared" si="6"/>
        <v>2.8846153846153846</v>
      </c>
      <c r="I14" s="181">
        <v>0.09</v>
      </c>
      <c r="J14" s="180">
        <f t="shared" si="0"/>
        <v>2.8846153846153846</v>
      </c>
      <c r="K14" s="181">
        <v>0.27</v>
      </c>
      <c r="L14" s="180">
        <f t="shared" si="1"/>
        <v>8.6538461538461551</v>
      </c>
      <c r="M14" s="181">
        <v>0.44</v>
      </c>
      <c r="N14" s="180">
        <f t="shared" si="2"/>
        <v>14.102564102564102</v>
      </c>
      <c r="O14" s="181">
        <v>2</v>
      </c>
      <c r="P14" s="180">
        <f t="shared" si="3"/>
        <v>64.102564102564102</v>
      </c>
      <c r="Q14" s="197">
        <v>3.64</v>
      </c>
      <c r="R14" s="180">
        <f t="shared" si="4"/>
        <v>116.66666666666667</v>
      </c>
    </row>
    <row r="15" spans="1:18" ht="17.25" customHeight="1">
      <c r="A15" s="14">
        <v>10</v>
      </c>
      <c r="B15" s="37" t="s">
        <v>169</v>
      </c>
      <c r="C15" s="14" t="s">
        <v>18</v>
      </c>
      <c r="D15" s="183">
        <v>24</v>
      </c>
      <c r="E15" s="206">
        <f>'Gia-DC'!E67</f>
        <v>25000</v>
      </c>
      <c r="F15" s="206">
        <f t="shared" si="5"/>
        <v>40.064102564102562</v>
      </c>
      <c r="G15" s="181">
        <v>0.05</v>
      </c>
      <c r="H15" s="180">
        <f t="shared" si="6"/>
        <v>2.0032051282051282</v>
      </c>
      <c r="I15" s="181">
        <v>0.05</v>
      </c>
      <c r="J15" s="180">
        <f t="shared" si="0"/>
        <v>2.0032051282051282</v>
      </c>
      <c r="K15" s="181">
        <v>0.34</v>
      </c>
      <c r="L15" s="180">
        <f t="shared" si="1"/>
        <v>13.621794871794872</v>
      </c>
      <c r="M15" s="181">
        <v>0.44</v>
      </c>
      <c r="N15" s="180">
        <f t="shared" si="2"/>
        <v>17.628205128205128</v>
      </c>
      <c r="O15" s="181">
        <v>0.72</v>
      </c>
      <c r="P15" s="180">
        <f t="shared" si="3"/>
        <v>28.846153846153843</v>
      </c>
      <c r="Q15" s="181">
        <v>0.95</v>
      </c>
      <c r="R15" s="180">
        <f t="shared" si="4"/>
        <v>38.060897435897431</v>
      </c>
    </row>
    <row r="16" spans="1:18" ht="17.25" customHeight="1">
      <c r="A16" s="14">
        <v>11</v>
      </c>
      <c r="B16" s="16" t="s">
        <v>33</v>
      </c>
      <c r="C16" s="14" t="s">
        <v>18</v>
      </c>
      <c r="D16" s="183">
        <v>12</v>
      </c>
      <c r="E16" s="206">
        <f>'Gia-DC'!E68</f>
        <v>10000</v>
      </c>
      <c r="F16" s="206">
        <f t="shared" si="5"/>
        <v>32.051282051282051</v>
      </c>
      <c r="G16" s="181">
        <v>0.12</v>
      </c>
      <c r="H16" s="180">
        <f t="shared" si="6"/>
        <v>3.8461538461538458</v>
      </c>
      <c r="I16" s="181">
        <v>0.11</v>
      </c>
      <c r="J16" s="180">
        <f t="shared" si="0"/>
        <v>3.5256410256410255</v>
      </c>
      <c r="K16" s="181">
        <v>0.68</v>
      </c>
      <c r="L16" s="180">
        <f t="shared" si="1"/>
        <v>21.794871794871796</v>
      </c>
      <c r="M16" s="181">
        <v>0.88</v>
      </c>
      <c r="N16" s="180">
        <f t="shared" si="2"/>
        <v>28.205128205128204</v>
      </c>
      <c r="O16" s="181">
        <v>1.43</v>
      </c>
      <c r="P16" s="180">
        <f t="shared" si="3"/>
        <v>45.833333333333329</v>
      </c>
      <c r="Q16" s="342">
        <v>1.8</v>
      </c>
      <c r="R16" s="180">
        <f t="shared" si="4"/>
        <v>57.692307692307693</v>
      </c>
    </row>
    <row r="17" spans="1:18" ht="17.25" customHeight="1">
      <c r="A17" s="14">
        <v>12</v>
      </c>
      <c r="B17" s="16" t="s">
        <v>80</v>
      </c>
      <c r="C17" s="14" t="s">
        <v>18</v>
      </c>
      <c r="D17" s="183">
        <v>48</v>
      </c>
      <c r="E17" s="206">
        <f>'Gia-DC'!E22</f>
        <v>150000</v>
      </c>
      <c r="F17" s="206">
        <f t="shared" si="5"/>
        <v>120.19230769230769</v>
      </c>
      <c r="G17" s="181">
        <v>1.76</v>
      </c>
      <c r="H17" s="180">
        <f t="shared" si="6"/>
        <v>211.53846153846155</v>
      </c>
      <c r="I17" s="181">
        <v>2.68</v>
      </c>
      <c r="J17" s="180">
        <f t="shared" si="0"/>
        <v>322.11538461538464</v>
      </c>
      <c r="K17" s="181">
        <v>3.18</v>
      </c>
      <c r="L17" s="180">
        <f t="shared" si="1"/>
        <v>382.21153846153851</v>
      </c>
      <c r="M17" s="181">
        <v>4.25</v>
      </c>
      <c r="N17" s="180">
        <f t="shared" si="2"/>
        <v>510.81730769230768</v>
      </c>
      <c r="O17" s="181">
        <v>13.1</v>
      </c>
      <c r="P17" s="180">
        <f t="shared" si="3"/>
        <v>1574.5192307692307</v>
      </c>
      <c r="Q17" s="197">
        <v>23.82</v>
      </c>
      <c r="R17" s="180">
        <f t="shared" si="4"/>
        <v>2862.9807692307695</v>
      </c>
    </row>
    <row r="18" spans="1:18" ht="17.25" customHeight="1">
      <c r="A18" s="14">
        <v>13</v>
      </c>
      <c r="B18" s="16" t="s">
        <v>448</v>
      </c>
      <c r="C18" s="14" t="s">
        <v>18</v>
      </c>
      <c r="D18" s="183">
        <v>24</v>
      </c>
      <c r="E18" s="206">
        <f>'Gia-DC'!E29</f>
        <v>50000</v>
      </c>
      <c r="F18" s="206">
        <f t="shared" si="5"/>
        <v>80.128205128205124</v>
      </c>
      <c r="G18" s="181">
        <v>1.76</v>
      </c>
      <c r="H18" s="180">
        <f t="shared" si="6"/>
        <v>141.02564102564102</v>
      </c>
      <c r="I18" s="181">
        <v>2.68</v>
      </c>
      <c r="J18" s="180">
        <f t="shared" si="0"/>
        <v>214.74358974358975</v>
      </c>
      <c r="K18" s="181">
        <v>3.18</v>
      </c>
      <c r="L18" s="180">
        <f t="shared" si="1"/>
        <v>254.80769230769232</v>
      </c>
      <c r="M18" s="181">
        <v>4.25</v>
      </c>
      <c r="N18" s="180">
        <f t="shared" si="2"/>
        <v>340.54487179487177</v>
      </c>
      <c r="O18" s="181">
        <v>13.1</v>
      </c>
      <c r="P18" s="180">
        <f t="shared" si="3"/>
        <v>1049.6794871794871</v>
      </c>
      <c r="Q18" s="197">
        <v>23.82</v>
      </c>
      <c r="R18" s="180">
        <f t="shared" si="4"/>
        <v>1908.6538461538462</v>
      </c>
    </row>
    <row r="19" spans="1:18" ht="17.25" customHeight="1">
      <c r="A19" s="14">
        <v>14</v>
      </c>
      <c r="B19" s="16" t="s">
        <v>102</v>
      </c>
      <c r="C19" s="14" t="s">
        <v>99</v>
      </c>
      <c r="D19" s="183">
        <v>9</v>
      </c>
      <c r="E19" s="206">
        <f>'Gia-DC'!E28</f>
        <v>20000</v>
      </c>
      <c r="F19" s="206">
        <f t="shared" si="5"/>
        <v>85.470085470085465</v>
      </c>
      <c r="G19" s="181">
        <v>1.76</v>
      </c>
      <c r="H19" s="180">
        <f t="shared" si="6"/>
        <v>150.42735042735043</v>
      </c>
      <c r="I19" s="181">
        <v>2.68</v>
      </c>
      <c r="J19" s="180">
        <f t="shared" si="0"/>
        <v>229.05982905982907</v>
      </c>
      <c r="K19" s="181">
        <v>3.18</v>
      </c>
      <c r="L19" s="180">
        <f t="shared" si="1"/>
        <v>271.79487179487177</v>
      </c>
      <c r="M19" s="181">
        <v>4.25</v>
      </c>
      <c r="N19" s="180">
        <f t="shared" si="2"/>
        <v>363.24786324786322</v>
      </c>
      <c r="O19" s="181">
        <v>13.1</v>
      </c>
      <c r="P19" s="180">
        <f t="shared" si="3"/>
        <v>1119.6581196581196</v>
      </c>
      <c r="Q19" s="197">
        <v>23.82</v>
      </c>
      <c r="R19" s="180">
        <f t="shared" si="4"/>
        <v>2035.8974358974358</v>
      </c>
    </row>
    <row r="20" spans="1:18" ht="17.25" customHeight="1">
      <c r="A20" s="14">
        <v>15</v>
      </c>
      <c r="B20" s="16" t="s">
        <v>160</v>
      </c>
      <c r="C20" s="14" t="s">
        <v>18</v>
      </c>
      <c r="D20" s="183">
        <v>12</v>
      </c>
      <c r="E20" s="206">
        <f>'Gia-DC'!E58</f>
        <v>30000</v>
      </c>
      <c r="F20" s="206">
        <f t="shared" si="5"/>
        <v>96.15384615384616</v>
      </c>
      <c r="G20" s="181">
        <v>1.76</v>
      </c>
      <c r="H20" s="180">
        <f t="shared" si="6"/>
        <v>169.23076923076925</v>
      </c>
      <c r="I20" s="181">
        <v>2.68</v>
      </c>
      <c r="J20" s="180">
        <f t="shared" si="0"/>
        <v>257.69230769230774</v>
      </c>
      <c r="K20" s="181">
        <v>3.18</v>
      </c>
      <c r="L20" s="180">
        <f t="shared" si="1"/>
        <v>305.76923076923083</v>
      </c>
      <c r="M20" s="181">
        <v>4.25</v>
      </c>
      <c r="N20" s="180">
        <f t="shared" si="2"/>
        <v>408.65384615384619</v>
      </c>
      <c r="O20" s="181">
        <v>13.1</v>
      </c>
      <c r="P20" s="180">
        <f t="shared" si="3"/>
        <v>1259.6153846153848</v>
      </c>
      <c r="Q20" s="197">
        <v>23.82</v>
      </c>
      <c r="R20" s="180">
        <f t="shared" si="4"/>
        <v>2290.3846153846157</v>
      </c>
    </row>
    <row r="21" spans="1:18" ht="17.25" customHeight="1">
      <c r="A21" s="14">
        <v>16</v>
      </c>
      <c r="B21" s="16" t="s">
        <v>67</v>
      </c>
      <c r="C21" s="14" t="s">
        <v>69</v>
      </c>
      <c r="D21" s="183">
        <v>24</v>
      </c>
      <c r="E21" s="206">
        <f>'Gia-DC'!E19</f>
        <v>60000</v>
      </c>
      <c r="F21" s="206">
        <f t="shared" si="5"/>
        <v>96.15384615384616</v>
      </c>
      <c r="G21" s="181">
        <v>0.05</v>
      </c>
      <c r="H21" s="180">
        <f t="shared" si="6"/>
        <v>4.8076923076923084</v>
      </c>
      <c r="I21" s="181">
        <v>0.05</v>
      </c>
      <c r="J21" s="180">
        <f t="shared" si="0"/>
        <v>4.8076923076923084</v>
      </c>
      <c r="K21" s="181">
        <v>0.34</v>
      </c>
      <c r="L21" s="180">
        <f t="shared" si="1"/>
        <v>32.692307692307693</v>
      </c>
      <c r="M21" s="181">
        <v>0.44</v>
      </c>
      <c r="N21" s="180">
        <f t="shared" si="2"/>
        <v>42.307692307692314</v>
      </c>
      <c r="O21" s="181">
        <v>0.72</v>
      </c>
      <c r="P21" s="180">
        <f t="shared" si="3"/>
        <v>69.230769230769226</v>
      </c>
      <c r="Q21" s="197">
        <v>0.95</v>
      </c>
      <c r="R21" s="180">
        <f t="shared" si="4"/>
        <v>91.346153846153854</v>
      </c>
    </row>
    <row r="22" spans="1:18" ht="17.25" customHeight="1">
      <c r="A22" s="14">
        <v>17</v>
      </c>
      <c r="B22" s="16" t="s">
        <v>462</v>
      </c>
      <c r="C22" s="14" t="s">
        <v>18</v>
      </c>
      <c r="D22" s="183">
        <v>4</v>
      </c>
      <c r="E22" s="206">
        <f>'Gia-DC'!E56</f>
        <v>95000</v>
      </c>
      <c r="F22" s="206">
        <f t="shared" si="5"/>
        <v>913.46153846153845</v>
      </c>
      <c r="G22" s="181">
        <v>0.05</v>
      </c>
      <c r="H22" s="180">
        <f t="shared" si="6"/>
        <v>45.673076923076927</v>
      </c>
      <c r="I22" s="181">
        <v>0.05</v>
      </c>
      <c r="J22" s="180">
        <f t="shared" si="0"/>
        <v>45.673076923076927</v>
      </c>
      <c r="K22" s="181">
        <v>0.34</v>
      </c>
      <c r="L22" s="180">
        <f t="shared" si="1"/>
        <v>310.57692307692309</v>
      </c>
      <c r="M22" s="181">
        <v>0.44</v>
      </c>
      <c r="N22" s="180">
        <f t="shared" si="2"/>
        <v>401.92307692307691</v>
      </c>
      <c r="O22" s="181">
        <v>0.72</v>
      </c>
      <c r="P22" s="180">
        <f t="shared" si="3"/>
        <v>657.69230769230762</v>
      </c>
      <c r="Q22" s="197">
        <v>0.95</v>
      </c>
      <c r="R22" s="180">
        <f t="shared" si="4"/>
        <v>867.78846153846143</v>
      </c>
    </row>
    <row r="23" spans="1:18" ht="17.25" customHeight="1">
      <c r="A23" s="14">
        <v>18</v>
      </c>
      <c r="B23" s="16" t="s">
        <v>171</v>
      </c>
      <c r="C23" s="14" t="s">
        <v>18</v>
      </c>
      <c r="D23" s="183">
        <v>2</v>
      </c>
      <c r="E23" s="206">
        <f>'Gia-DC'!E70</f>
        <v>850000</v>
      </c>
      <c r="F23" s="206">
        <f t="shared" si="5"/>
        <v>16346.153846153846</v>
      </c>
      <c r="G23" s="181">
        <v>0.05</v>
      </c>
      <c r="H23" s="180">
        <f t="shared" si="6"/>
        <v>817.30769230769238</v>
      </c>
      <c r="I23" s="181">
        <v>0.05</v>
      </c>
      <c r="J23" s="180">
        <f t="shared" si="0"/>
        <v>817.30769230769238</v>
      </c>
      <c r="K23" s="181">
        <v>0.34</v>
      </c>
      <c r="L23" s="180">
        <f t="shared" si="1"/>
        <v>5557.6923076923076</v>
      </c>
      <c r="M23" s="181">
        <v>0.44</v>
      </c>
      <c r="N23" s="180">
        <f t="shared" si="2"/>
        <v>7192.3076923076924</v>
      </c>
      <c r="O23" s="181">
        <v>0.72</v>
      </c>
      <c r="P23" s="180">
        <f t="shared" si="3"/>
        <v>11769.230769230768</v>
      </c>
      <c r="Q23" s="197">
        <v>0.95</v>
      </c>
      <c r="R23" s="180">
        <f t="shared" si="4"/>
        <v>15528.846153846152</v>
      </c>
    </row>
    <row r="24" spans="1:18" ht="17.25" customHeight="1">
      <c r="A24" s="14">
        <v>19</v>
      </c>
      <c r="B24" s="16" t="s">
        <v>159</v>
      </c>
      <c r="C24" s="14" t="s">
        <v>18</v>
      </c>
      <c r="D24" s="183">
        <v>6</v>
      </c>
      <c r="E24" s="206">
        <f>'Gia-DC'!E57</f>
        <v>15000</v>
      </c>
      <c r="F24" s="206">
        <f t="shared" si="5"/>
        <v>96.15384615384616</v>
      </c>
      <c r="G24" s="181">
        <v>0.09</v>
      </c>
      <c r="H24" s="180">
        <f t="shared" si="6"/>
        <v>8.6538461538461533</v>
      </c>
      <c r="I24" s="181">
        <v>0.09</v>
      </c>
      <c r="J24" s="180">
        <f t="shared" si="0"/>
        <v>8.6538461538461533</v>
      </c>
      <c r="K24" s="181">
        <v>0.27</v>
      </c>
      <c r="L24" s="180">
        <f t="shared" si="1"/>
        <v>25.961538461538463</v>
      </c>
      <c r="M24" s="181">
        <v>0.44</v>
      </c>
      <c r="N24" s="180">
        <f t="shared" si="2"/>
        <v>42.307692307692314</v>
      </c>
      <c r="O24" s="181">
        <v>2</v>
      </c>
      <c r="P24" s="180">
        <f t="shared" si="3"/>
        <v>192.30769230769232</v>
      </c>
      <c r="Q24" s="197">
        <v>3.64</v>
      </c>
      <c r="R24" s="180">
        <f t="shared" si="4"/>
        <v>350.00000000000006</v>
      </c>
    </row>
    <row r="25" spans="1:18" ht="17.25" customHeight="1">
      <c r="A25" s="14">
        <v>20</v>
      </c>
      <c r="B25" s="16" t="s">
        <v>172</v>
      </c>
      <c r="C25" s="14" t="s">
        <v>95</v>
      </c>
      <c r="D25" s="183">
        <v>48</v>
      </c>
      <c r="E25" s="206">
        <f>'Gia-DC'!E71</f>
        <v>25000</v>
      </c>
      <c r="F25" s="206">
        <f t="shared" si="5"/>
        <v>20.032051282051281</v>
      </c>
      <c r="G25" s="181">
        <v>0.05</v>
      </c>
      <c r="H25" s="180">
        <f t="shared" si="6"/>
        <v>1.0016025641025641</v>
      </c>
      <c r="I25" s="181">
        <v>0.05</v>
      </c>
      <c r="J25" s="180">
        <f t="shared" si="0"/>
        <v>1.0016025641025641</v>
      </c>
      <c r="K25" s="181">
        <v>0.34</v>
      </c>
      <c r="L25" s="180">
        <f t="shared" si="1"/>
        <v>6.8108974358974361</v>
      </c>
      <c r="M25" s="181">
        <v>0.44</v>
      </c>
      <c r="N25" s="180">
        <f t="shared" si="2"/>
        <v>8.8141025641025639</v>
      </c>
      <c r="O25" s="181">
        <v>0.72</v>
      </c>
      <c r="P25" s="180">
        <f t="shared" si="3"/>
        <v>14.423076923076922</v>
      </c>
      <c r="Q25" s="197">
        <v>0.95</v>
      </c>
      <c r="R25" s="180">
        <f t="shared" si="4"/>
        <v>19.030448717948715</v>
      </c>
    </row>
    <row r="26" spans="1:18" ht="17.25" customHeight="1">
      <c r="A26" s="14">
        <v>21</v>
      </c>
      <c r="B26" s="16" t="s">
        <v>152</v>
      </c>
      <c r="C26" s="14" t="s">
        <v>61</v>
      </c>
      <c r="D26" s="183">
        <v>48</v>
      </c>
      <c r="E26" s="206">
        <f>'Gia-DC'!E52</f>
        <v>25000</v>
      </c>
      <c r="F26" s="206">
        <f t="shared" si="5"/>
        <v>20.032051282051281</v>
      </c>
      <c r="G26" s="181">
        <v>0.05</v>
      </c>
      <c r="H26" s="180">
        <f t="shared" si="6"/>
        <v>1.0016025641025641</v>
      </c>
      <c r="I26" s="181">
        <v>0.05</v>
      </c>
      <c r="J26" s="180">
        <f t="shared" si="0"/>
        <v>1.0016025641025641</v>
      </c>
      <c r="K26" s="181">
        <v>0.34</v>
      </c>
      <c r="L26" s="180">
        <f t="shared" si="1"/>
        <v>6.8108974358974361</v>
      </c>
      <c r="M26" s="181">
        <v>0.44</v>
      </c>
      <c r="N26" s="180">
        <f t="shared" si="2"/>
        <v>8.8141025641025639</v>
      </c>
      <c r="O26" s="181">
        <v>0.72</v>
      </c>
      <c r="P26" s="180">
        <f t="shared" si="3"/>
        <v>14.423076923076922</v>
      </c>
      <c r="Q26" s="197">
        <v>0.95</v>
      </c>
      <c r="R26" s="180">
        <f t="shared" si="4"/>
        <v>19.030448717948715</v>
      </c>
    </row>
    <row r="27" spans="1:18" ht="17.25" customHeight="1">
      <c r="A27" s="14">
        <v>22</v>
      </c>
      <c r="B27" s="37" t="s">
        <v>173</v>
      </c>
      <c r="C27" s="14" t="s">
        <v>18</v>
      </c>
      <c r="D27" s="183">
        <v>6</v>
      </c>
      <c r="E27" s="206">
        <f>'Gia-DC'!E72</f>
        <v>1000</v>
      </c>
      <c r="F27" s="206">
        <f t="shared" si="5"/>
        <v>6.4102564102564106</v>
      </c>
      <c r="G27" s="181">
        <v>1.76</v>
      </c>
      <c r="H27" s="180">
        <f t="shared" si="6"/>
        <v>11.282051282051283</v>
      </c>
      <c r="I27" s="181">
        <v>2.68</v>
      </c>
      <c r="J27" s="180">
        <f t="shared" si="0"/>
        <v>17.179487179487182</v>
      </c>
      <c r="K27" s="181">
        <v>3.18</v>
      </c>
      <c r="L27" s="180">
        <f t="shared" si="1"/>
        <v>20.384615384615387</v>
      </c>
      <c r="M27" s="181">
        <v>4.25</v>
      </c>
      <c r="N27" s="180">
        <f t="shared" si="2"/>
        <v>27.243589743589745</v>
      </c>
      <c r="O27" s="181">
        <v>13.1</v>
      </c>
      <c r="P27" s="180">
        <f t="shared" si="3"/>
        <v>83.974358974358978</v>
      </c>
      <c r="Q27" s="197">
        <v>23.82</v>
      </c>
      <c r="R27" s="180">
        <f t="shared" si="4"/>
        <v>152.69230769230771</v>
      </c>
    </row>
    <row r="28" spans="1:18" ht="18" customHeight="1">
      <c r="A28" s="14">
        <v>23</v>
      </c>
      <c r="B28" s="16" t="s">
        <v>468</v>
      </c>
      <c r="C28" s="14" t="s">
        <v>18</v>
      </c>
      <c r="D28" s="183">
        <v>24</v>
      </c>
      <c r="E28" s="206">
        <f>'Gia-DC'!E25</f>
        <v>270000</v>
      </c>
      <c r="F28" s="206">
        <f t="shared" si="5"/>
        <v>432.69230769230768</v>
      </c>
      <c r="G28" s="181">
        <v>0.18</v>
      </c>
      <c r="H28" s="180">
        <f t="shared" si="6"/>
        <v>77.884615384615373</v>
      </c>
      <c r="I28" s="181">
        <v>0.17</v>
      </c>
      <c r="J28" s="180">
        <f t="shared" si="0"/>
        <v>73.557692307692307</v>
      </c>
      <c r="K28" s="181">
        <v>0.56999999999999995</v>
      </c>
      <c r="L28" s="180">
        <f t="shared" si="1"/>
        <v>246.63461538461536</v>
      </c>
      <c r="M28" s="181">
        <v>0.88</v>
      </c>
      <c r="N28" s="180">
        <f t="shared" si="2"/>
        <v>380.76923076923077</v>
      </c>
      <c r="O28" s="181">
        <v>3.99</v>
      </c>
      <c r="P28" s="180">
        <f t="shared" si="3"/>
        <v>1726.4423076923076</v>
      </c>
      <c r="Q28" s="197">
        <v>7.26</v>
      </c>
      <c r="R28" s="180">
        <f t="shared" si="4"/>
        <v>3141.3461538461538</v>
      </c>
    </row>
    <row r="29" spans="1:18" ht="18" customHeight="1">
      <c r="A29" s="14">
        <v>24</v>
      </c>
      <c r="B29" s="16" t="s">
        <v>98</v>
      </c>
      <c r="C29" s="14" t="s">
        <v>99</v>
      </c>
      <c r="D29" s="183">
        <v>9</v>
      </c>
      <c r="E29" s="206">
        <f>'Gia-DC'!E27</f>
        <v>50000</v>
      </c>
      <c r="F29" s="206">
        <f t="shared" si="5"/>
        <v>213.67521367521368</v>
      </c>
      <c r="G29" s="181">
        <v>1.76</v>
      </c>
      <c r="H29" s="180">
        <f t="shared" si="6"/>
        <v>376.0683760683761</v>
      </c>
      <c r="I29" s="181">
        <v>2.68</v>
      </c>
      <c r="J29" s="180">
        <f t="shared" si="0"/>
        <v>572.64957264957275</v>
      </c>
      <c r="K29" s="181">
        <v>3.18</v>
      </c>
      <c r="L29" s="180">
        <f t="shared" si="1"/>
        <v>679.48717948717956</v>
      </c>
      <c r="M29" s="181">
        <v>4.25</v>
      </c>
      <c r="N29" s="180">
        <f t="shared" si="2"/>
        <v>908.1196581196582</v>
      </c>
      <c r="O29" s="181">
        <v>13.1</v>
      </c>
      <c r="P29" s="180">
        <f t="shared" si="3"/>
        <v>2799.1452991452993</v>
      </c>
      <c r="Q29" s="197">
        <v>23.82</v>
      </c>
      <c r="R29" s="180">
        <f t="shared" si="4"/>
        <v>5089.7435897435898</v>
      </c>
    </row>
    <row r="30" spans="1:18" ht="18" customHeight="1">
      <c r="A30" s="14">
        <v>25</v>
      </c>
      <c r="B30" s="16" t="s">
        <v>111</v>
      </c>
      <c r="C30" s="14" t="s">
        <v>18</v>
      </c>
      <c r="D30" s="183">
        <v>24</v>
      </c>
      <c r="E30" s="206">
        <f>'Gia-DC'!E31</f>
        <v>60000</v>
      </c>
      <c r="F30" s="206">
        <f t="shared" si="5"/>
        <v>96.15384615384616</v>
      </c>
      <c r="G30" s="181">
        <v>1.76</v>
      </c>
      <c r="H30" s="180">
        <f t="shared" si="6"/>
        <v>169.23076923076925</v>
      </c>
      <c r="I30" s="181">
        <v>2.68</v>
      </c>
      <c r="J30" s="180">
        <f t="shared" si="0"/>
        <v>257.69230769230774</v>
      </c>
      <c r="K30" s="181">
        <v>3.18</v>
      </c>
      <c r="L30" s="180">
        <f t="shared" si="1"/>
        <v>305.76923076923083</v>
      </c>
      <c r="M30" s="181">
        <v>4.25</v>
      </c>
      <c r="N30" s="180">
        <f t="shared" si="2"/>
        <v>408.65384615384619</v>
      </c>
      <c r="O30" s="181">
        <v>13.1</v>
      </c>
      <c r="P30" s="180">
        <f t="shared" si="3"/>
        <v>1259.6153846153848</v>
      </c>
      <c r="Q30" s="197">
        <v>23.82</v>
      </c>
      <c r="R30" s="180">
        <f t="shared" si="4"/>
        <v>2290.3846153846157</v>
      </c>
    </row>
    <row r="31" spans="1:18" ht="18" customHeight="1">
      <c r="A31" s="14">
        <v>26</v>
      </c>
      <c r="B31" s="16" t="s">
        <v>175</v>
      </c>
      <c r="C31" s="14" t="s">
        <v>18</v>
      </c>
      <c r="D31" s="183">
        <v>36</v>
      </c>
      <c r="E31" s="206">
        <f>'Gia-DC'!E74</f>
        <v>230000</v>
      </c>
      <c r="F31" s="206">
        <f t="shared" si="5"/>
        <v>245.72649572649573</v>
      </c>
      <c r="G31" s="181">
        <v>1.76</v>
      </c>
      <c r="H31" s="180">
        <f t="shared" si="6"/>
        <v>432.47863247863251</v>
      </c>
      <c r="I31" s="181">
        <v>2.68</v>
      </c>
      <c r="J31" s="180">
        <f t="shared" si="0"/>
        <v>658.54700854700855</v>
      </c>
      <c r="K31" s="181">
        <v>3.18</v>
      </c>
      <c r="L31" s="180">
        <f t="shared" si="1"/>
        <v>781.41025641025647</v>
      </c>
      <c r="M31" s="181">
        <v>4.25</v>
      </c>
      <c r="N31" s="180">
        <f t="shared" si="2"/>
        <v>1044.3376068376069</v>
      </c>
      <c r="O31" s="181">
        <v>13.1</v>
      </c>
      <c r="P31" s="180">
        <f t="shared" si="3"/>
        <v>3219.0170940170938</v>
      </c>
      <c r="Q31" s="197">
        <v>23.82</v>
      </c>
      <c r="R31" s="180">
        <f t="shared" si="4"/>
        <v>5853.2051282051279</v>
      </c>
    </row>
    <row r="32" spans="1:18" ht="18" customHeight="1">
      <c r="A32" s="124">
        <v>27</v>
      </c>
      <c r="B32" s="120" t="s">
        <v>177</v>
      </c>
      <c r="C32" s="124" t="s">
        <v>18</v>
      </c>
      <c r="D32" s="202">
        <v>36</v>
      </c>
      <c r="E32" s="224">
        <f>'Gia-DC'!E76</f>
        <v>50000</v>
      </c>
      <c r="F32" s="224">
        <f t="shared" si="5"/>
        <v>53.418803418803421</v>
      </c>
      <c r="G32" s="191">
        <v>0.09</v>
      </c>
      <c r="H32" s="190">
        <f t="shared" si="6"/>
        <v>4.8076923076923075</v>
      </c>
      <c r="I32" s="191">
        <v>0.09</v>
      </c>
      <c r="J32" s="190">
        <f t="shared" si="0"/>
        <v>4.8076923076923075</v>
      </c>
      <c r="K32" s="191">
        <v>0.27</v>
      </c>
      <c r="L32" s="190">
        <f t="shared" si="1"/>
        <v>14.423076923076925</v>
      </c>
      <c r="M32" s="191">
        <v>0.44</v>
      </c>
      <c r="N32" s="190">
        <f t="shared" si="2"/>
        <v>23.504273504273506</v>
      </c>
      <c r="O32" s="191">
        <v>2</v>
      </c>
      <c r="P32" s="190">
        <f t="shared" si="3"/>
        <v>106.83760683760684</v>
      </c>
      <c r="Q32" s="198">
        <v>3.64</v>
      </c>
      <c r="R32" s="190">
        <f t="shared" si="4"/>
        <v>194.44444444444446</v>
      </c>
    </row>
    <row r="33" spans="1:18" ht="18" customHeight="1">
      <c r="A33" s="22">
        <v>28</v>
      </c>
      <c r="B33" s="21" t="s">
        <v>62</v>
      </c>
      <c r="C33" s="22" t="s">
        <v>18</v>
      </c>
      <c r="D33" s="199">
        <v>12</v>
      </c>
      <c r="E33" s="225">
        <f>'Gia-DC'!E17</f>
        <v>40000</v>
      </c>
      <c r="F33" s="225">
        <f t="shared" si="5"/>
        <v>128.2051282051282</v>
      </c>
      <c r="G33" s="201">
        <v>0.23</v>
      </c>
      <c r="H33" s="200">
        <f t="shared" si="6"/>
        <v>29.487179487179489</v>
      </c>
      <c r="I33" s="201">
        <v>0.32</v>
      </c>
      <c r="J33" s="200">
        <f t="shared" si="0"/>
        <v>41.025641025641029</v>
      </c>
      <c r="K33" s="201">
        <v>0.68</v>
      </c>
      <c r="L33" s="200">
        <f t="shared" si="1"/>
        <v>87.179487179487182</v>
      </c>
      <c r="M33" s="201">
        <v>1.1000000000000001</v>
      </c>
      <c r="N33" s="200">
        <f t="shared" si="2"/>
        <v>141.02564102564105</v>
      </c>
      <c r="O33" s="201">
        <v>2</v>
      </c>
      <c r="P33" s="200">
        <f t="shared" si="3"/>
        <v>256.41025641025641</v>
      </c>
      <c r="Q33" s="227">
        <v>3.64</v>
      </c>
      <c r="R33" s="200">
        <f t="shared" si="4"/>
        <v>466.66666666666669</v>
      </c>
    </row>
    <row r="34" spans="1:18" ht="18" customHeight="1">
      <c r="A34" s="14">
        <v>29</v>
      </c>
      <c r="B34" s="21" t="s">
        <v>472</v>
      </c>
      <c r="C34" s="22" t="s">
        <v>18</v>
      </c>
      <c r="D34" s="199">
        <v>24</v>
      </c>
      <c r="E34" s="225">
        <f>'Gia-DC'!E69</f>
        <v>20000</v>
      </c>
      <c r="F34" s="206">
        <f t="shared" si="5"/>
        <v>32.051282051282051</v>
      </c>
      <c r="G34" s="201">
        <v>0.12</v>
      </c>
      <c r="H34" s="200">
        <f t="shared" si="6"/>
        <v>3.8461538461538458</v>
      </c>
      <c r="I34" s="201">
        <v>0.16</v>
      </c>
      <c r="J34" s="200">
        <f t="shared" si="0"/>
        <v>5.1282051282051286</v>
      </c>
      <c r="K34" s="201">
        <v>0.34</v>
      </c>
      <c r="L34" s="200">
        <f t="shared" si="1"/>
        <v>10.897435897435898</v>
      </c>
      <c r="M34" s="201">
        <v>0.55000000000000004</v>
      </c>
      <c r="N34" s="200">
        <f t="shared" si="2"/>
        <v>17.628205128205131</v>
      </c>
      <c r="O34" s="201">
        <v>1</v>
      </c>
      <c r="P34" s="200">
        <f t="shared" si="3"/>
        <v>32.051282051282051</v>
      </c>
      <c r="Q34" s="227">
        <v>1.82</v>
      </c>
      <c r="R34" s="180">
        <f t="shared" si="4"/>
        <v>58.333333333333336</v>
      </c>
    </row>
    <row r="35" spans="1:18" ht="18" customHeight="1">
      <c r="A35" s="14">
        <v>30</v>
      </c>
      <c r="B35" s="16" t="s">
        <v>474</v>
      </c>
      <c r="C35" s="14" t="s">
        <v>18</v>
      </c>
      <c r="D35" s="183">
        <v>60</v>
      </c>
      <c r="E35" s="206">
        <f>'Gia-DC'!E63</f>
        <v>1050000</v>
      </c>
      <c r="F35" s="206">
        <f t="shared" si="5"/>
        <v>673.07692307692309</v>
      </c>
      <c r="G35" s="181">
        <v>0.03</v>
      </c>
      <c r="H35" s="180">
        <f t="shared" si="6"/>
        <v>20.192307692307693</v>
      </c>
      <c r="I35" s="181">
        <v>0.03</v>
      </c>
      <c r="J35" s="180">
        <f t="shared" si="0"/>
        <v>20.192307692307693</v>
      </c>
      <c r="K35" s="181">
        <v>7.0000000000000007E-2</v>
      </c>
      <c r="L35" s="180">
        <f t="shared" si="1"/>
        <v>47.11538461538462</v>
      </c>
      <c r="M35" s="181">
        <v>0.11</v>
      </c>
      <c r="N35" s="180">
        <f t="shared" si="2"/>
        <v>74.038461538461547</v>
      </c>
      <c r="O35" s="181">
        <v>0.14000000000000001</v>
      </c>
      <c r="P35" s="180">
        <f t="shared" si="3"/>
        <v>94.230769230769241</v>
      </c>
      <c r="Q35" s="197">
        <v>0.18</v>
      </c>
      <c r="R35" s="180">
        <f t="shared" si="4"/>
        <v>121.15384615384615</v>
      </c>
    </row>
    <row r="36" spans="1:18" ht="18" customHeight="1">
      <c r="A36" s="14">
        <v>31</v>
      </c>
      <c r="B36" s="37" t="s">
        <v>164</v>
      </c>
      <c r="C36" s="14" t="s">
        <v>18</v>
      </c>
      <c r="D36" s="183">
        <v>60</v>
      </c>
      <c r="E36" s="206">
        <f>'Gia-DC'!E62</f>
        <v>150000</v>
      </c>
      <c r="F36" s="206">
        <f t="shared" si="5"/>
        <v>96.15384615384616</v>
      </c>
      <c r="G36" s="181">
        <v>0.03</v>
      </c>
      <c r="H36" s="180">
        <f t="shared" si="6"/>
        <v>2.8846153846153846</v>
      </c>
      <c r="I36" s="181">
        <v>0.03</v>
      </c>
      <c r="J36" s="180">
        <f t="shared" si="0"/>
        <v>2.8846153846153846</v>
      </c>
      <c r="K36" s="181">
        <v>7.0000000000000007E-2</v>
      </c>
      <c r="L36" s="180">
        <f t="shared" si="1"/>
        <v>6.7307692307692317</v>
      </c>
      <c r="M36" s="181">
        <v>0.11</v>
      </c>
      <c r="N36" s="180">
        <f t="shared" si="2"/>
        <v>10.576923076923078</v>
      </c>
      <c r="O36" s="181">
        <v>0.14000000000000001</v>
      </c>
      <c r="P36" s="180">
        <f t="shared" si="3"/>
        <v>13.461538461538463</v>
      </c>
      <c r="Q36" s="197">
        <v>0.18</v>
      </c>
      <c r="R36" s="180">
        <f t="shared" si="4"/>
        <v>17.307692307692307</v>
      </c>
    </row>
    <row r="37" spans="1:18" ht="18" customHeight="1">
      <c r="A37" s="14">
        <v>32</v>
      </c>
      <c r="B37" s="120" t="s">
        <v>174</v>
      </c>
      <c r="C37" s="124" t="s">
        <v>18</v>
      </c>
      <c r="D37" s="202">
        <v>36</v>
      </c>
      <c r="E37" s="224">
        <f>'Gia-DC'!E73</f>
        <v>875000</v>
      </c>
      <c r="F37" s="206">
        <f t="shared" si="5"/>
        <v>934.82905982905982</v>
      </c>
      <c r="G37" s="191">
        <v>0.03</v>
      </c>
      <c r="H37" s="190">
        <f t="shared" si="6"/>
        <v>28.044871794871792</v>
      </c>
      <c r="I37" s="191">
        <v>0.03</v>
      </c>
      <c r="J37" s="190">
        <f t="shared" si="0"/>
        <v>28.044871794871792</v>
      </c>
      <c r="K37" s="191">
        <v>7.0000000000000007E-2</v>
      </c>
      <c r="L37" s="190">
        <f t="shared" si="1"/>
        <v>65.438034188034194</v>
      </c>
      <c r="M37" s="191">
        <v>0.11</v>
      </c>
      <c r="N37" s="190">
        <f t="shared" si="2"/>
        <v>102.83119658119658</v>
      </c>
      <c r="O37" s="191">
        <v>0.14000000000000001</v>
      </c>
      <c r="P37" s="190">
        <f t="shared" si="3"/>
        <v>130.87606837606839</v>
      </c>
      <c r="Q37" s="198">
        <v>0.18</v>
      </c>
      <c r="R37" s="190">
        <f t="shared" si="4"/>
        <v>168.26923076923077</v>
      </c>
    </row>
    <row r="38" spans="1:18" ht="18" customHeight="1">
      <c r="A38" s="228"/>
      <c r="B38" s="229" t="s">
        <v>476</v>
      </c>
      <c r="C38" s="228"/>
      <c r="D38" s="230"/>
      <c r="E38" s="231"/>
      <c r="F38" s="231"/>
      <c r="G38" s="232"/>
      <c r="H38" s="233">
        <f>SUM(H6:H37)*1.05</f>
        <v>20116.822115384617</v>
      </c>
      <c r="I38" s="232"/>
      <c r="J38" s="233">
        <f>SUM(J6:J37)*1.05</f>
        <v>30024.873397435909</v>
      </c>
      <c r="K38" s="234"/>
      <c r="L38" s="233">
        <f>SUM(L6:L37)*1.05</f>
        <v>40945.209935897437</v>
      </c>
      <c r="M38" s="234"/>
      <c r="N38" s="233">
        <f>SUM(N6:N37)*1.05</f>
        <v>54660.997596153837</v>
      </c>
      <c r="O38" s="234"/>
      <c r="P38" s="233">
        <f>SUM(P6:P37)*1.05</f>
        <v>157235.20032051275</v>
      </c>
      <c r="Q38" s="234"/>
      <c r="R38" s="233">
        <f>SUM(R6:R37)*1.05</f>
        <v>279142.12980769237</v>
      </c>
    </row>
    <row r="39" spans="1:18" ht="18" customHeight="1">
      <c r="A39" s="22"/>
      <c r="B39" s="21"/>
      <c r="C39" s="22"/>
      <c r="D39" s="199"/>
      <c r="E39" s="225"/>
      <c r="F39" s="225"/>
      <c r="G39" s="227"/>
      <c r="H39" s="200"/>
      <c r="I39" s="227"/>
      <c r="J39" s="200"/>
      <c r="K39" s="227"/>
      <c r="L39" s="200"/>
      <c r="M39" s="227"/>
      <c r="N39" s="200"/>
      <c r="O39" s="227"/>
      <c r="P39" s="200"/>
      <c r="Q39" s="227"/>
      <c r="R39" s="200"/>
    </row>
    <row r="40" spans="1:18" ht="18" customHeight="1">
      <c r="A40" s="235"/>
      <c r="B40" s="127" t="s">
        <v>478</v>
      </c>
      <c r="C40" s="128" t="s">
        <v>228</v>
      </c>
      <c r="D40" s="236"/>
      <c r="E40" s="237"/>
      <c r="F40" s="237"/>
      <c r="G40" s="236"/>
      <c r="H40" s="237">
        <f>H38/1</f>
        <v>20116.822115384617</v>
      </c>
      <c r="I40" s="237"/>
      <c r="J40" s="237">
        <f>J38/6.25</f>
        <v>4803.9797435897453</v>
      </c>
      <c r="K40" s="237"/>
      <c r="L40" s="237">
        <f>L38/25</f>
        <v>1637.8083974358974</v>
      </c>
      <c r="M40" s="237"/>
      <c r="N40" s="237">
        <f>N38/100</f>
        <v>546.60997596153834</v>
      </c>
      <c r="O40" s="237"/>
      <c r="P40" s="237">
        <f>P38/900</f>
        <v>174.70577813390307</v>
      </c>
      <c r="Q40" s="237"/>
      <c r="R40" s="237">
        <f>R38/3600</f>
        <v>77.539480502136769</v>
      </c>
    </row>
    <row r="41" spans="1:18" ht="18" customHeight="1">
      <c r="A41" s="238"/>
      <c r="B41" s="238"/>
      <c r="C41" s="128"/>
      <c r="D41" s="197"/>
      <c r="E41" s="197"/>
      <c r="F41" s="197"/>
      <c r="G41" s="197"/>
      <c r="H41" s="197"/>
      <c r="I41" s="236"/>
      <c r="J41" s="237"/>
      <c r="K41" s="236"/>
      <c r="L41" s="237"/>
      <c r="M41" s="236"/>
      <c r="N41" s="237"/>
      <c r="O41" s="236"/>
      <c r="P41" s="237"/>
      <c r="Q41" s="236"/>
      <c r="R41" s="237"/>
    </row>
    <row r="42" spans="1:18" ht="18" customHeight="1">
      <c r="A42" s="16"/>
      <c r="B42" s="127" t="s">
        <v>479</v>
      </c>
      <c r="C42" s="128" t="s">
        <v>228</v>
      </c>
      <c r="D42" s="236"/>
      <c r="E42" s="237"/>
      <c r="F42" s="237"/>
      <c r="G42" s="323">
        <v>0.8</v>
      </c>
      <c r="H42" s="237">
        <f>H40*0.8</f>
        <v>16093.457692307695</v>
      </c>
      <c r="I42" s="343">
        <v>0.6</v>
      </c>
      <c r="J42" s="237">
        <f>J40*0.6</f>
        <v>2882.387846153847</v>
      </c>
      <c r="K42" s="343">
        <v>0.75</v>
      </c>
      <c r="L42" s="237">
        <f>L40*0.75</f>
        <v>1228.3562980769229</v>
      </c>
      <c r="M42" s="343">
        <v>0.7</v>
      </c>
      <c r="N42" s="237">
        <f>N40*0.7</f>
        <v>382.62698317307684</v>
      </c>
      <c r="O42" s="343">
        <v>0.69</v>
      </c>
      <c r="P42" s="237">
        <f>P40*0.69</f>
        <v>120.54698691239311</v>
      </c>
      <c r="Q42" s="343">
        <v>0.68</v>
      </c>
      <c r="R42" s="237">
        <f>R40*0.68</f>
        <v>52.726846741453009</v>
      </c>
    </row>
    <row r="43" spans="1:18" ht="18" customHeight="1">
      <c r="A43" s="16"/>
      <c r="B43" s="127" t="s">
        <v>480</v>
      </c>
      <c r="C43" s="128" t="s">
        <v>228</v>
      </c>
      <c r="D43" s="236"/>
      <c r="E43" s="237"/>
      <c r="F43" s="237"/>
      <c r="G43" s="323">
        <v>0.9</v>
      </c>
      <c r="H43" s="237">
        <f>H40*0.9</f>
        <v>18105.139903846157</v>
      </c>
      <c r="I43" s="343">
        <v>0.8</v>
      </c>
      <c r="J43" s="237">
        <f>J40*0.8</f>
        <v>3843.1837948717966</v>
      </c>
      <c r="K43" s="343">
        <v>0.85</v>
      </c>
      <c r="L43" s="237">
        <f>L40*0.85</f>
        <v>1392.1371378205129</v>
      </c>
      <c r="M43" s="343">
        <v>0.85</v>
      </c>
      <c r="N43" s="237">
        <f>N40*0.85</f>
        <v>464.61847956730759</v>
      </c>
      <c r="O43" s="343">
        <v>0.83</v>
      </c>
      <c r="P43" s="237">
        <f>P40*0.83</f>
        <v>145.00579585113954</v>
      </c>
      <c r="Q43" s="343">
        <v>0.82</v>
      </c>
      <c r="R43" s="237">
        <f>R40*0.82</f>
        <v>63.582374011752144</v>
      </c>
    </row>
    <row r="44" spans="1:18" ht="18" customHeight="1">
      <c r="A44" s="16"/>
      <c r="B44" s="127" t="s">
        <v>482</v>
      </c>
      <c r="C44" s="128" t="s">
        <v>228</v>
      </c>
      <c r="D44" s="236"/>
      <c r="E44" s="237"/>
      <c r="F44" s="237"/>
      <c r="G44" s="323">
        <v>1</v>
      </c>
      <c r="H44" s="237">
        <f>H40</f>
        <v>20116.822115384617</v>
      </c>
      <c r="I44" s="346">
        <v>1</v>
      </c>
      <c r="J44" s="237">
        <f>J40</f>
        <v>4803.9797435897453</v>
      </c>
      <c r="K44" s="346">
        <v>1</v>
      </c>
      <c r="L44" s="237">
        <f>L40</f>
        <v>1637.8083974358974</v>
      </c>
      <c r="M44" s="346">
        <v>1</v>
      </c>
      <c r="N44" s="237">
        <f>N40</f>
        <v>546.60997596153834</v>
      </c>
      <c r="O44" s="346">
        <v>1</v>
      </c>
      <c r="P44" s="237">
        <f>P40</f>
        <v>174.70577813390307</v>
      </c>
      <c r="Q44" s="346">
        <v>1</v>
      </c>
      <c r="R44" s="237">
        <f>R40</f>
        <v>77.539480502136769</v>
      </c>
    </row>
    <row r="45" spans="1:18" ht="18" customHeight="1">
      <c r="A45" s="16"/>
      <c r="B45" s="127" t="s">
        <v>483</v>
      </c>
      <c r="C45" s="128" t="s">
        <v>228</v>
      </c>
      <c r="D45" s="197"/>
      <c r="E45" s="180"/>
      <c r="F45" s="180"/>
      <c r="G45" s="345">
        <v>1.1499999999999999</v>
      </c>
      <c r="H45" s="237">
        <f>H40*1.15</f>
        <v>23134.345432692309</v>
      </c>
      <c r="I45" s="343">
        <v>1.1499999999999999</v>
      </c>
      <c r="J45" s="237">
        <f>J40*1.15</f>
        <v>5524.5767051282064</v>
      </c>
      <c r="K45" s="343">
        <v>1.25</v>
      </c>
      <c r="L45" s="237">
        <f>L40*1.25</f>
        <v>2047.2604967948719</v>
      </c>
      <c r="M45" s="343">
        <v>1.3</v>
      </c>
      <c r="N45" s="237">
        <f>N40*1.3</f>
        <v>710.59296874999984</v>
      </c>
      <c r="O45" s="346">
        <v>1.2</v>
      </c>
      <c r="P45" s="237">
        <f>P40*1.2</f>
        <v>209.64693376068368</v>
      </c>
      <c r="Q45" s="346">
        <v>1.2</v>
      </c>
      <c r="R45" s="237">
        <f>R40*1.2</f>
        <v>93.047376602564114</v>
      </c>
    </row>
    <row r="46" spans="1:18" ht="18" customHeight="1">
      <c r="A46" s="16"/>
      <c r="B46" s="127" t="s">
        <v>484</v>
      </c>
      <c r="C46" s="128" t="s">
        <v>228</v>
      </c>
      <c r="D46" s="236"/>
      <c r="E46" s="237"/>
      <c r="F46" s="237"/>
      <c r="G46" s="236"/>
      <c r="H46" s="237"/>
      <c r="I46" s="346">
        <v>1.3</v>
      </c>
      <c r="J46" s="237">
        <f>J40*1.3</f>
        <v>6245.1736666666693</v>
      </c>
      <c r="K46" s="343">
        <v>1.56</v>
      </c>
      <c r="L46" s="237">
        <f>L40*1.56</f>
        <v>2554.9811</v>
      </c>
      <c r="M46" s="346">
        <v>1.7</v>
      </c>
      <c r="N46" s="237">
        <f>N44*1.7</f>
        <v>929.23695913461518</v>
      </c>
      <c r="O46" s="344"/>
      <c r="P46" s="180"/>
      <c r="Q46" s="346"/>
      <c r="R46" s="180"/>
    </row>
    <row r="47" spans="1:18" ht="18" customHeight="1">
      <c r="A47" s="16"/>
      <c r="B47" s="127"/>
      <c r="C47" s="128"/>
      <c r="D47" s="197"/>
      <c r="E47" s="180"/>
      <c r="F47" s="180"/>
      <c r="G47" s="197"/>
      <c r="H47" s="180"/>
      <c r="I47" s="180"/>
      <c r="J47" s="237"/>
      <c r="K47" s="237"/>
      <c r="L47" s="237"/>
      <c r="M47" s="180"/>
      <c r="N47" s="237"/>
      <c r="O47" s="180"/>
      <c r="P47" s="180"/>
      <c r="Q47" s="180"/>
      <c r="R47" s="180"/>
    </row>
    <row r="48" spans="1:18" ht="18" customHeight="1">
      <c r="A48" s="361" t="s">
        <v>328</v>
      </c>
      <c r="B48" s="357"/>
      <c r="C48" s="358"/>
      <c r="D48" s="195"/>
      <c r="E48" s="194"/>
      <c r="F48" s="194"/>
      <c r="G48" s="195"/>
      <c r="H48" s="194"/>
      <c r="I48" s="194"/>
      <c r="J48" s="359"/>
      <c r="K48" s="359"/>
      <c r="L48" s="359"/>
      <c r="M48" s="194"/>
      <c r="N48" s="359"/>
      <c r="O48" s="194"/>
      <c r="P48" s="194"/>
      <c r="Q48" s="194"/>
      <c r="R48" s="194"/>
    </row>
    <row r="49" spans="1:18" ht="30.6" customHeight="1">
      <c r="A49" s="35"/>
      <c r="B49" s="676" t="s">
        <v>608</v>
      </c>
      <c r="C49" s="677"/>
      <c r="D49" s="677"/>
      <c r="E49" s="677"/>
      <c r="F49" s="677"/>
      <c r="G49" s="677"/>
      <c r="H49" s="677"/>
      <c r="I49" s="677"/>
      <c r="J49" s="677"/>
      <c r="K49" s="677"/>
      <c r="L49" s="677"/>
      <c r="M49" s="677"/>
      <c r="N49" s="677"/>
      <c r="O49" s="677"/>
      <c r="P49" s="677"/>
      <c r="Q49" s="677"/>
      <c r="R49" s="678"/>
    </row>
    <row r="50" spans="1:18" ht="18" customHeight="1">
      <c r="A50" s="120"/>
      <c r="B50" s="120"/>
      <c r="C50" s="124"/>
      <c r="D50" s="198"/>
      <c r="E50" s="190"/>
      <c r="F50" s="190"/>
      <c r="G50" s="198"/>
      <c r="H50" s="190"/>
      <c r="I50" s="198"/>
      <c r="J50" s="190"/>
      <c r="K50" s="198"/>
      <c r="L50" s="190"/>
      <c r="M50" s="198"/>
      <c r="N50" s="190"/>
      <c r="O50" s="198"/>
      <c r="P50" s="190"/>
      <c r="Q50" s="198"/>
      <c r="R50" s="190"/>
    </row>
    <row r="51" spans="1:18" ht="18" customHeight="1">
      <c r="A51" s="167" t="s">
        <v>289</v>
      </c>
      <c r="B51" s="117" t="s">
        <v>485</v>
      </c>
      <c r="C51" s="15"/>
      <c r="D51" s="239"/>
      <c r="E51" s="185"/>
      <c r="F51" s="185"/>
      <c r="G51" s="239"/>
      <c r="H51" s="185"/>
      <c r="I51" s="239"/>
      <c r="J51" s="185"/>
      <c r="K51" s="239"/>
      <c r="L51" s="185"/>
      <c r="M51" s="239"/>
      <c r="N51" s="185"/>
      <c r="O51" s="239"/>
      <c r="P51" s="185"/>
      <c r="Q51" s="239"/>
      <c r="R51" s="185"/>
    </row>
    <row r="52" spans="1:18" ht="18" customHeight="1">
      <c r="A52" s="14">
        <v>1</v>
      </c>
      <c r="B52" s="16" t="s">
        <v>446</v>
      </c>
      <c r="C52" s="14" t="s">
        <v>18</v>
      </c>
      <c r="D52" s="183">
        <v>18</v>
      </c>
      <c r="E52" s="206">
        <f>'Gia-DC'!E4</f>
        <v>150000</v>
      </c>
      <c r="F52" s="206">
        <f>E52/(D52*26)</f>
        <v>320.5128205128205</v>
      </c>
      <c r="G52" s="181">
        <v>17.28</v>
      </c>
      <c r="H52" s="180">
        <f t="shared" ref="H52:H77" si="7">(G52*F52)</f>
        <v>5538.4615384615381</v>
      </c>
      <c r="I52" s="423">
        <v>22.26</v>
      </c>
      <c r="J52" s="180">
        <f t="shared" ref="J52:J77" si="8">I52*F52</f>
        <v>7134.6153846153848</v>
      </c>
      <c r="K52" s="181">
        <v>37.72</v>
      </c>
      <c r="L52" s="180">
        <f t="shared" ref="L52:L77" si="9">K52*F52</f>
        <v>12089.743589743588</v>
      </c>
      <c r="M52" s="181">
        <v>66.16</v>
      </c>
      <c r="N52" s="180">
        <f t="shared" ref="N52:N77" si="10">(M52*F52)</f>
        <v>21205.128205128203</v>
      </c>
      <c r="O52" s="181">
        <v>230</v>
      </c>
      <c r="P52" s="180">
        <f t="shared" ref="P52:P77" si="11">(O52*F52)</f>
        <v>73717.948717948719</v>
      </c>
      <c r="Q52" s="181">
        <v>418.18</v>
      </c>
      <c r="R52" s="180">
        <f t="shared" ref="R52:R77" si="12">(Q52*F52)</f>
        <v>134032.05128205128</v>
      </c>
    </row>
    <row r="53" spans="1:18" ht="18" customHeight="1">
      <c r="A53" s="14">
        <v>2</v>
      </c>
      <c r="B53" s="16" t="s">
        <v>22</v>
      </c>
      <c r="C53" s="14" t="s">
        <v>18</v>
      </c>
      <c r="D53" s="183">
        <v>18</v>
      </c>
      <c r="E53" s="206">
        <f>'Gia-DC'!E5</f>
        <v>80000</v>
      </c>
      <c r="F53" s="206">
        <f t="shared" ref="F53:F77" si="13">E53/(D53*26)</f>
        <v>170.94017094017093</v>
      </c>
      <c r="G53" s="181">
        <v>17.28</v>
      </c>
      <c r="H53" s="180">
        <f t="shared" si="7"/>
        <v>2953.8461538461538</v>
      </c>
      <c r="I53" s="423">
        <v>22.26</v>
      </c>
      <c r="J53" s="180">
        <f t="shared" si="8"/>
        <v>3805.1282051282051</v>
      </c>
      <c r="K53" s="181">
        <v>37.72</v>
      </c>
      <c r="L53" s="180">
        <f t="shared" si="9"/>
        <v>6447.8632478632471</v>
      </c>
      <c r="M53" s="181">
        <v>66.16</v>
      </c>
      <c r="N53" s="180">
        <f t="shared" si="10"/>
        <v>11309.401709401709</v>
      </c>
      <c r="O53" s="181">
        <v>230</v>
      </c>
      <c r="P53" s="180">
        <f t="shared" si="11"/>
        <v>39316.239316239313</v>
      </c>
      <c r="Q53" s="181">
        <v>418.18</v>
      </c>
      <c r="R53" s="180">
        <f t="shared" si="12"/>
        <v>71483.760683760687</v>
      </c>
    </row>
    <row r="54" spans="1:18" ht="18" customHeight="1">
      <c r="A54" s="14">
        <v>3</v>
      </c>
      <c r="B54" s="16" t="s">
        <v>24</v>
      </c>
      <c r="C54" s="14" t="s">
        <v>18</v>
      </c>
      <c r="D54" s="183">
        <v>18</v>
      </c>
      <c r="E54" s="206">
        <f>'Gia-DC'!E6</f>
        <v>180000</v>
      </c>
      <c r="F54" s="206">
        <f t="shared" si="13"/>
        <v>384.61538461538464</v>
      </c>
      <c r="G54" s="181">
        <v>34.56</v>
      </c>
      <c r="H54" s="180">
        <f t="shared" si="7"/>
        <v>13292.307692307693</v>
      </c>
      <c r="I54" s="181">
        <v>44.52</v>
      </c>
      <c r="J54" s="180">
        <f t="shared" si="8"/>
        <v>17123.076923076926</v>
      </c>
      <c r="K54" s="181">
        <v>75.44</v>
      </c>
      <c r="L54" s="180">
        <f t="shared" si="9"/>
        <v>29015.384615384617</v>
      </c>
      <c r="M54" s="181">
        <v>132.32</v>
      </c>
      <c r="N54" s="180">
        <f t="shared" si="10"/>
        <v>50892.307692307695</v>
      </c>
      <c r="O54" s="181">
        <v>460</v>
      </c>
      <c r="P54" s="180">
        <f t="shared" si="11"/>
        <v>176923.07692307694</v>
      </c>
      <c r="Q54" s="181">
        <v>836.36</v>
      </c>
      <c r="R54" s="180">
        <f t="shared" si="12"/>
        <v>321676.92307692312</v>
      </c>
    </row>
    <row r="55" spans="1:18" ht="18" customHeight="1">
      <c r="A55" s="14">
        <v>4</v>
      </c>
      <c r="B55" s="16" t="s">
        <v>77</v>
      </c>
      <c r="C55" s="14" t="s">
        <v>58</v>
      </c>
      <c r="D55" s="183">
        <v>12</v>
      </c>
      <c r="E55" s="206">
        <f>'Gia-DC'!E21</f>
        <v>85000</v>
      </c>
      <c r="F55" s="206">
        <f t="shared" si="13"/>
        <v>272.43589743589746</v>
      </c>
      <c r="G55" s="181">
        <v>34.56</v>
      </c>
      <c r="H55" s="180">
        <f t="shared" si="7"/>
        <v>9415.3846153846171</v>
      </c>
      <c r="I55" s="181">
        <v>44.52</v>
      </c>
      <c r="J55" s="180">
        <f t="shared" si="8"/>
        <v>12128.846153846156</v>
      </c>
      <c r="K55" s="181">
        <v>75.44</v>
      </c>
      <c r="L55" s="180">
        <f t="shared" si="9"/>
        <v>20552.564102564105</v>
      </c>
      <c r="M55" s="181">
        <v>132.32</v>
      </c>
      <c r="N55" s="180">
        <f t="shared" si="10"/>
        <v>36048.717948717953</v>
      </c>
      <c r="O55" s="181">
        <v>460</v>
      </c>
      <c r="P55" s="180">
        <f t="shared" si="11"/>
        <v>125320.51282051283</v>
      </c>
      <c r="Q55" s="181">
        <v>836.36</v>
      </c>
      <c r="R55" s="180">
        <f t="shared" si="12"/>
        <v>227854.48717948722</v>
      </c>
    </row>
    <row r="56" spans="1:18" ht="18" customHeight="1">
      <c r="A56" s="14">
        <v>5</v>
      </c>
      <c r="B56" s="16" t="s">
        <v>92</v>
      </c>
      <c r="C56" s="14" t="s">
        <v>18</v>
      </c>
      <c r="D56" s="183">
        <v>12</v>
      </c>
      <c r="E56" s="206">
        <f>'Gia-DC'!E26</f>
        <v>40000</v>
      </c>
      <c r="F56" s="206">
        <f t="shared" si="13"/>
        <v>128.2051282051282</v>
      </c>
      <c r="G56" s="181">
        <v>34.56</v>
      </c>
      <c r="H56" s="180">
        <f t="shared" si="7"/>
        <v>4430.7692307692314</v>
      </c>
      <c r="I56" s="181">
        <v>44.52</v>
      </c>
      <c r="J56" s="180">
        <f t="shared" si="8"/>
        <v>5707.6923076923076</v>
      </c>
      <c r="K56" s="181">
        <v>75.44</v>
      </c>
      <c r="L56" s="180">
        <f t="shared" si="9"/>
        <v>9671.7948717948711</v>
      </c>
      <c r="M56" s="181">
        <v>132.32</v>
      </c>
      <c r="N56" s="180">
        <f t="shared" si="10"/>
        <v>16964.102564102563</v>
      </c>
      <c r="O56" s="181">
        <v>460</v>
      </c>
      <c r="P56" s="180">
        <f t="shared" si="11"/>
        <v>58974.358974358976</v>
      </c>
      <c r="Q56" s="181">
        <v>836.36</v>
      </c>
      <c r="R56" s="180">
        <f t="shared" si="12"/>
        <v>107225.64102564103</v>
      </c>
    </row>
    <row r="57" spans="1:18" ht="18" customHeight="1">
      <c r="A57" s="14">
        <v>6</v>
      </c>
      <c r="B57" s="16" t="s">
        <v>114</v>
      </c>
      <c r="C57" s="14" t="s">
        <v>69</v>
      </c>
      <c r="D57" s="183">
        <v>9</v>
      </c>
      <c r="E57" s="206">
        <f>'Gia-DC'!E32</f>
        <v>150000</v>
      </c>
      <c r="F57" s="206">
        <f t="shared" si="13"/>
        <v>641.02564102564099</v>
      </c>
      <c r="G57" s="181">
        <v>34.56</v>
      </c>
      <c r="H57" s="180">
        <f t="shared" si="7"/>
        <v>22153.846153846152</v>
      </c>
      <c r="I57" s="181">
        <v>44.52</v>
      </c>
      <c r="J57" s="180">
        <f t="shared" si="8"/>
        <v>28538.461538461539</v>
      </c>
      <c r="K57" s="181">
        <v>75.44</v>
      </c>
      <c r="L57" s="180">
        <f t="shared" si="9"/>
        <v>48358.974358974352</v>
      </c>
      <c r="M57" s="181">
        <v>132.32</v>
      </c>
      <c r="N57" s="180">
        <f t="shared" si="10"/>
        <v>84820.512820512813</v>
      </c>
      <c r="O57" s="181">
        <v>460</v>
      </c>
      <c r="P57" s="180">
        <f t="shared" si="11"/>
        <v>294871.79487179487</v>
      </c>
      <c r="Q57" s="181">
        <v>836.36</v>
      </c>
      <c r="R57" s="180">
        <f t="shared" si="12"/>
        <v>536128.20512820513</v>
      </c>
    </row>
    <row r="58" spans="1:18" ht="18" customHeight="1">
      <c r="A58" s="14">
        <v>7</v>
      </c>
      <c r="B58" s="16" t="s">
        <v>154</v>
      </c>
      <c r="C58" s="14" t="s">
        <v>58</v>
      </c>
      <c r="D58" s="183">
        <v>6</v>
      </c>
      <c r="E58" s="206">
        <f>'Gia-DC'!E53</f>
        <v>15000</v>
      </c>
      <c r="F58" s="206">
        <f t="shared" si="13"/>
        <v>96.15384615384616</v>
      </c>
      <c r="G58" s="181">
        <v>34.56</v>
      </c>
      <c r="H58" s="180">
        <f t="shared" si="7"/>
        <v>3323.0769230769233</v>
      </c>
      <c r="I58" s="181">
        <v>44.52</v>
      </c>
      <c r="J58" s="180">
        <f t="shared" si="8"/>
        <v>4280.7692307692314</v>
      </c>
      <c r="K58" s="181">
        <v>75.44</v>
      </c>
      <c r="L58" s="180">
        <f t="shared" si="9"/>
        <v>7253.8461538461543</v>
      </c>
      <c r="M58" s="181">
        <v>132.32</v>
      </c>
      <c r="N58" s="180">
        <f t="shared" si="10"/>
        <v>12723.076923076924</v>
      </c>
      <c r="O58" s="181">
        <v>460</v>
      </c>
      <c r="P58" s="180">
        <f t="shared" si="11"/>
        <v>44230.769230769234</v>
      </c>
      <c r="Q58" s="181">
        <v>836.36</v>
      </c>
      <c r="R58" s="180">
        <f t="shared" si="12"/>
        <v>80419.23076923078</v>
      </c>
    </row>
    <row r="59" spans="1:18" ht="18" customHeight="1">
      <c r="A59" s="14">
        <v>8</v>
      </c>
      <c r="B59" s="16" t="s">
        <v>25</v>
      </c>
      <c r="C59" s="14" t="s">
        <v>18</v>
      </c>
      <c r="D59" s="183">
        <v>12</v>
      </c>
      <c r="E59" s="206">
        <f>'Gia-DC'!E7</f>
        <v>30000</v>
      </c>
      <c r="F59" s="206">
        <f t="shared" si="13"/>
        <v>96.15384615384616</v>
      </c>
      <c r="G59" s="181">
        <v>34.56</v>
      </c>
      <c r="H59" s="180">
        <f t="shared" si="7"/>
        <v>3323.0769230769233</v>
      </c>
      <c r="I59" s="181">
        <v>44.52</v>
      </c>
      <c r="J59" s="180">
        <f t="shared" si="8"/>
        <v>4280.7692307692314</v>
      </c>
      <c r="K59" s="181">
        <v>75.44</v>
      </c>
      <c r="L59" s="180">
        <f t="shared" si="9"/>
        <v>7253.8461538461543</v>
      </c>
      <c r="M59" s="181">
        <v>132.32</v>
      </c>
      <c r="N59" s="180">
        <f t="shared" si="10"/>
        <v>12723.076923076924</v>
      </c>
      <c r="O59" s="181">
        <v>460</v>
      </c>
      <c r="P59" s="180">
        <f t="shared" si="11"/>
        <v>44230.769230769234</v>
      </c>
      <c r="Q59" s="181">
        <v>836.36</v>
      </c>
      <c r="R59" s="180">
        <f t="shared" si="12"/>
        <v>80419.23076923078</v>
      </c>
    </row>
    <row r="60" spans="1:18" s="353" customFormat="1" ht="18" customHeight="1">
      <c r="A60" s="347">
        <v>9</v>
      </c>
      <c r="B60" s="348" t="s">
        <v>169</v>
      </c>
      <c r="C60" s="347" t="s">
        <v>18</v>
      </c>
      <c r="D60" s="349">
        <v>24</v>
      </c>
      <c r="E60" s="350">
        <f>'Gia-DC'!E67</f>
        <v>25000</v>
      </c>
      <c r="F60" s="350">
        <f t="shared" si="13"/>
        <v>40.064102564102562</v>
      </c>
      <c r="G60" s="351">
        <v>1.98</v>
      </c>
      <c r="H60" s="352">
        <f t="shared" si="7"/>
        <v>79.326923076923066</v>
      </c>
      <c r="I60" s="351">
        <v>3.2</v>
      </c>
      <c r="J60" s="352">
        <f t="shared" si="8"/>
        <v>128.2051282051282</v>
      </c>
      <c r="K60" s="351">
        <v>19.420000000000002</v>
      </c>
      <c r="L60" s="352">
        <f t="shared" si="9"/>
        <v>778.04487179487182</v>
      </c>
      <c r="M60" s="351">
        <v>12.1</v>
      </c>
      <c r="N60" s="352">
        <f t="shared" si="10"/>
        <v>484.77564102564099</v>
      </c>
      <c r="O60" s="351">
        <v>40.39</v>
      </c>
      <c r="P60" s="352">
        <f t="shared" si="11"/>
        <v>1618.1891025641025</v>
      </c>
      <c r="Q60" s="351">
        <v>73.44</v>
      </c>
      <c r="R60" s="352">
        <f t="shared" si="12"/>
        <v>2942.3076923076919</v>
      </c>
    </row>
    <row r="61" spans="1:18" ht="18" customHeight="1">
      <c r="A61" s="14">
        <v>10</v>
      </c>
      <c r="B61" s="16" t="s">
        <v>492</v>
      </c>
      <c r="C61" s="14" t="s">
        <v>18</v>
      </c>
      <c r="D61" s="183">
        <v>48</v>
      </c>
      <c r="E61" s="206">
        <f>'Gia-DC'!E22</f>
        <v>150000</v>
      </c>
      <c r="F61" s="206">
        <f t="shared" si="13"/>
        <v>120.19230769230769</v>
      </c>
      <c r="G61" s="181">
        <v>8.19</v>
      </c>
      <c r="H61" s="180">
        <f t="shared" si="7"/>
        <v>984.375</v>
      </c>
      <c r="I61" s="181">
        <v>12.18</v>
      </c>
      <c r="J61" s="180">
        <f t="shared" si="8"/>
        <v>1463.9423076923076</v>
      </c>
      <c r="K61" s="351">
        <v>19.420000000000002</v>
      </c>
      <c r="L61" s="180">
        <f t="shared" si="9"/>
        <v>2334.1346153846157</v>
      </c>
      <c r="M61" s="181">
        <v>26.45</v>
      </c>
      <c r="N61" s="180">
        <f t="shared" si="10"/>
        <v>3179.0865384615386</v>
      </c>
      <c r="O61" s="181">
        <v>101.57</v>
      </c>
      <c r="P61" s="180">
        <f t="shared" si="11"/>
        <v>12207.932692307691</v>
      </c>
      <c r="Q61" s="181">
        <v>184.68</v>
      </c>
      <c r="R61" s="180">
        <f t="shared" si="12"/>
        <v>22197.115384615387</v>
      </c>
    </row>
    <row r="62" spans="1:18" ht="18" customHeight="1">
      <c r="A62" s="14">
        <v>11</v>
      </c>
      <c r="B62" s="16" t="s">
        <v>448</v>
      </c>
      <c r="C62" s="14" t="s">
        <v>18</v>
      </c>
      <c r="D62" s="183">
        <v>24</v>
      </c>
      <c r="E62" s="206">
        <f>'Gia-DC'!E29</f>
        <v>50000</v>
      </c>
      <c r="F62" s="206">
        <f t="shared" si="13"/>
        <v>80.128205128205124</v>
      </c>
      <c r="G62" s="181">
        <v>8.19</v>
      </c>
      <c r="H62" s="180">
        <f t="shared" si="7"/>
        <v>656.24999999999989</v>
      </c>
      <c r="I62" s="181">
        <v>12.18</v>
      </c>
      <c r="J62" s="180">
        <f t="shared" si="8"/>
        <v>975.96153846153834</v>
      </c>
      <c r="K62" s="351">
        <v>19.420000000000002</v>
      </c>
      <c r="L62" s="180">
        <f t="shared" si="9"/>
        <v>1556.0897435897436</v>
      </c>
      <c r="M62" s="181">
        <v>26.45</v>
      </c>
      <c r="N62" s="180">
        <f t="shared" si="10"/>
        <v>2119.3910256410254</v>
      </c>
      <c r="O62" s="181">
        <v>101.57</v>
      </c>
      <c r="P62" s="180">
        <f t="shared" si="11"/>
        <v>8138.621794871794</v>
      </c>
      <c r="Q62" s="181">
        <v>184.68</v>
      </c>
      <c r="R62" s="180">
        <f t="shared" si="12"/>
        <v>14798.076923076924</v>
      </c>
    </row>
    <row r="63" spans="1:18" ht="18" customHeight="1">
      <c r="A63" s="124">
        <v>12</v>
      </c>
      <c r="B63" s="120" t="s">
        <v>102</v>
      </c>
      <c r="C63" s="124" t="s">
        <v>99</v>
      </c>
      <c r="D63" s="202">
        <v>9</v>
      </c>
      <c r="E63" s="224">
        <f>'Gia-DC'!E28</f>
        <v>20000</v>
      </c>
      <c r="F63" s="224">
        <f t="shared" si="13"/>
        <v>85.470085470085465</v>
      </c>
      <c r="G63" s="181">
        <v>8.19</v>
      </c>
      <c r="H63" s="190">
        <f t="shared" si="7"/>
        <v>699.99999999999989</v>
      </c>
      <c r="I63" s="191">
        <v>12.18</v>
      </c>
      <c r="J63" s="190">
        <f t="shared" si="8"/>
        <v>1041.0256410256409</v>
      </c>
      <c r="K63" s="351">
        <v>19.420000000000002</v>
      </c>
      <c r="L63" s="190">
        <f t="shared" si="9"/>
        <v>1659.8290598290598</v>
      </c>
      <c r="M63" s="191">
        <v>26.45</v>
      </c>
      <c r="N63" s="190">
        <f t="shared" si="10"/>
        <v>2260.6837606837603</v>
      </c>
      <c r="O63" s="181">
        <v>101.57</v>
      </c>
      <c r="P63" s="190">
        <f t="shared" si="11"/>
        <v>8681.1965811965802</v>
      </c>
      <c r="Q63" s="181">
        <v>184.68</v>
      </c>
      <c r="R63" s="190">
        <f t="shared" si="12"/>
        <v>15784.615384615385</v>
      </c>
    </row>
    <row r="64" spans="1:18" ht="18" customHeight="1">
      <c r="A64" s="22">
        <v>13</v>
      </c>
      <c r="B64" s="21" t="s">
        <v>160</v>
      </c>
      <c r="C64" s="22" t="s">
        <v>18</v>
      </c>
      <c r="D64" s="199">
        <v>12</v>
      </c>
      <c r="E64" s="225">
        <f>'Gia-DC'!E58</f>
        <v>30000</v>
      </c>
      <c r="F64" s="225">
        <f t="shared" si="13"/>
        <v>96.15384615384616</v>
      </c>
      <c r="G64" s="181">
        <v>8.19</v>
      </c>
      <c r="H64" s="200">
        <f t="shared" si="7"/>
        <v>787.5</v>
      </c>
      <c r="I64" s="201">
        <v>12.18</v>
      </c>
      <c r="J64" s="200">
        <f t="shared" si="8"/>
        <v>1171.1538461538462</v>
      </c>
      <c r="K64" s="351">
        <v>19.420000000000002</v>
      </c>
      <c r="L64" s="200">
        <f t="shared" si="9"/>
        <v>1867.3076923076926</v>
      </c>
      <c r="M64" s="201">
        <v>26.45</v>
      </c>
      <c r="N64" s="200">
        <f t="shared" si="10"/>
        <v>2543.2692307692309</v>
      </c>
      <c r="O64" s="181">
        <v>101.57</v>
      </c>
      <c r="P64" s="200">
        <f t="shared" si="11"/>
        <v>9766.3461538461543</v>
      </c>
      <c r="Q64" s="201">
        <v>184.68</v>
      </c>
      <c r="R64" s="200">
        <f t="shared" si="12"/>
        <v>17757.692307692309</v>
      </c>
    </row>
    <row r="65" spans="1:18" ht="18" customHeight="1">
      <c r="A65" s="14">
        <v>14</v>
      </c>
      <c r="B65" s="16" t="s">
        <v>158</v>
      </c>
      <c r="C65" s="14" t="s">
        <v>18</v>
      </c>
      <c r="D65" s="183">
        <v>4</v>
      </c>
      <c r="E65" s="206">
        <f>'Gia-DC'!E56</f>
        <v>95000</v>
      </c>
      <c r="F65" s="206">
        <f t="shared" si="13"/>
        <v>913.46153846153845</v>
      </c>
      <c r="G65" s="181">
        <v>1.98</v>
      </c>
      <c r="H65" s="180">
        <f t="shared" si="7"/>
        <v>1808.6538461538462</v>
      </c>
      <c r="I65" s="181">
        <v>3.2</v>
      </c>
      <c r="J65" s="180">
        <f t="shared" si="8"/>
        <v>2923.0769230769233</v>
      </c>
      <c r="K65" s="181">
        <v>5.96</v>
      </c>
      <c r="L65" s="180">
        <f t="shared" si="9"/>
        <v>5444.2307692307695</v>
      </c>
      <c r="M65" s="181">
        <v>12.1</v>
      </c>
      <c r="N65" s="180">
        <f t="shared" si="10"/>
        <v>11052.884615384615</v>
      </c>
      <c r="O65" s="181">
        <v>40.39</v>
      </c>
      <c r="P65" s="180">
        <f t="shared" si="11"/>
        <v>36894.711538461539</v>
      </c>
      <c r="Q65" s="181">
        <v>73.44</v>
      </c>
      <c r="R65" s="180">
        <f t="shared" si="12"/>
        <v>67084.615384615376</v>
      </c>
    </row>
    <row r="66" spans="1:18" ht="18" customHeight="1">
      <c r="A66" s="14">
        <v>15</v>
      </c>
      <c r="B66" s="16" t="s">
        <v>171</v>
      </c>
      <c r="C66" s="14" t="s">
        <v>18</v>
      </c>
      <c r="D66" s="183">
        <v>2</v>
      </c>
      <c r="E66" s="206">
        <f>'Gia-DC'!E70</f>
        <v>850000</v>
      </c>
      <c r="F66" s="206">
        <f t="shared" si="13"/>
        <v>16346.153846153846</v>
      </c>
      <c r="G66" s="181">
        <v>1</v>
      </c>
      <c r="H66" s="180">
        <f t="shared" si="7"/>
        <v>16346.153846153846</v>
      </c>
      <c r="I66" s="181">
        <v>1.59</v>
      </c>
      <c r="J66" s="180">
        <f t="shared" si="8"/>
        <v>25990.384615384617</v>
      </c>
      <c r="K66" s="181">
        <v>2.98</v>
      </c>
      <c r="L66" s="180">
        <f t="shared" si="9"/>
        <v>48711.538461538461</v>
      </c>
      <c r="M66" s="181">
        <v>6.05</v>
      </c>
      <c r="N66" s="180">
        <f t="shared" si="10"/>
        <v>98894.230769230766</v>
      </c>
      <c r="O66" s="181">
        <v>20.2</v>
      </c>
      <c r="P66" s="180">
        <f t="shared" si="11"/>
        <v>330192.30769230769</v>
      </c>
      <c r="Q66" s="181">
        <v>36.72</v>
      </c>
      <c r="R66" s="180">
        <f t="shared" si="12"/>
        <v>600230.76923076925</v>
      </c>
    </row>
    <row r="67" spans="1:18" ht="18" customHeight="1">
      <c r="A67" s="14">
        <v>16</v>
      </c>
      <c r="B67" s="16" t="s">
        <v>159</v>
      </c>
      <c r="C67" s="14" t="s">
        <v>18</v>
      </c>
      <c r="D67" s="183">
        <v>6</v>
      </c>
      <c r="E67" s="206">
        <f>'Gia-DC'!E57</f>
        <v>15000</v>
      </c>
      <c r="F67" s="206">
        <f t="shared" si="13"/>
        <v>96.15384615384616</v>
      </c>
      <c r="G67" s="181">
        <v>0.5</v>
      </c>
      <c r="H67" s="180">
        <f t="shared" si="7"/>
        <v>48.07692307692308</v>
      </c>
      <c r="I67" s="181">
        <v>0.8</v>
      </c>
      <c r="J67" s="180">
        <f t="shared" si="8"/>
        <v>76.923076923076934</v>
      </c>
      <c r="K67" s="181">
        <v>1.49</v>
      </c>
      <c r="L67" s="180">
        <f t="shared" si="9"/>
        <v>143.26923076923077</v>
      </c>
      <c r="M67" s="181">
        <v>3.02</v>
      </c>
      <c r="N67" s="180">
        <f t="shared" si="10"/>
        <v>290.38461538461542</v>
      </c>
      <c r="O67" s="181">
        <v>10.1</v>
      </c>
      <c r="P67" s="180">
        <f t="shared" si="11"/>
        <v>971.15384615384619</v>
      </c>
      <c r="Q67" s="181">
        <v>18.36</v>
      </c>
      <c r="R67" s="180">
        <f t="shared" si="12"/>
        <v>1765.3846153846155</v>
      </c>
    </row>
    <row r="68" spans="1:18" ht="18" customHeight="1">
      <c r="A68" s="22">
        <v>17</v>
      </c>
      <c r="B68" s="21" t="s">
        <v>172</v>
      </c>
      <c r="C68" s="22" t="s">
        <v>95</v>
      </c>
      <c r="D68" s="199">
        <v>48</v>
      </c>
      <c r="E68" s="225">
        <f>'Gia-DC'!E71</f>
        <v>25000</v>
      </c>
      <c r="F68" s="225">
        <f t="shared" si="13"/>
        <v>20.032051282051281</v>
      </c>
      <c r="G68" s="201">
        <v>1</v>
      </c>
      <c r="H68" s="200">
        <f t="shared" si="7"/>
        <v>20.032051282051281</v>
      </c>
      <c r="I68" s="201">
        <v>1.59</v>
      </c>
      <c r="J68" s="200">
        <f t="shared" si="8"/>
        <v>31.85096153846154</v>
      </c>
      <c r="K68" s="201">
        <v>2.98</v>
      </c>
      <c r="L68" s="200">
        <f t="shared" si="9"/>
        <v>59.695512820512818</v>
      </c>
      <c r="M68" s="201">
        <v>6.05</v>
      </c>
      <c r="N68" s="200">
        <f t="shared" si="10"/>
        <v>121.19391025641025</v>
      </c>
      <c r="O68" s="201">
        <v>20.2</v>
      </c>
      <c r="P68" s="200">
        <f t="shared" si="11"/>
        <v>404.64743589743586</v>
      </c>
      <c r="Q68" s="201">
        <v>36.72</v>
      </c>
      <c r="R68" s="180">
        <f t="shared" si="12"/>
        <v>735.57692307692298</v>
      </c>
    </row>
    <row r="69" spans="1:18" ht="18" customHeight="1">
      <c r="A69" s="14">
        <v>18</v>
      </c>
      <c r="B69" s="16" t="s">
        <v>493</v>
      </c>
      <c r="C69" s="14" t="s">
        <v>95</v>
      </c>
      <c r="D69" s="183">
        <v>48</v>
      </c>
      <c r="E69" s="206">
        <f>'Gia-DC'!E52</f>
        <v>25000</v>
      </c>
      <c r="F69" s="206">
        <f t="shared" si="13"/>
        <v>20.032051282051281</v>
      </c>
      <c r="G69" s="181">
        <v>1</v>
      </c>
      <c r="H69" s="180">
        <f t="shared" si="7"/>
        <v>20.032051282051281</v>
      </c>
      <c r="I69" s="181">
        <v>1.59</v>
      </c>
      <c r="J69" s="180">
        <f t="shared" si="8"/>
        <v>31.85096153846154</v>
      </c>
      <c r="K69" s="181">
        <v>2.98</v>
      </c>
      <c r="L69" s="180">
        <f t="shared" si="9"/>
        <v>59.695512820512818</v>
      </c>
      <c r="M69" s="181">
        <v>6.05</v>
      </c>
      <c r="N69" s="180">
        <f t="shared" si="10"/>
        <v>121.19391025641025</v>
      </c>
      <c r="O69" s="181">
        <v>20.2</v>
      </c>
      <c r="P69" s="180">
        <f t="shared" si="11"/>
        <v>404.64743589743586</v>
      </c>
      <c r="Q69" s="181">
        <v>36.72</v>
      </c>
      <c r="R69" s="180">
        <f t="shared" si="12"/>
        <v>735.57692307692298</v>
      </c>
    </row>
    <row r="70" spans="1:18" ht="18" customHeight="1">
      <c r="A70" s="14">
        <v>19</v>
      </c>
      <c r="B70" s="21" t="s">
        <v>495</v>
      </c>
      <c r="C70" s="22" t="s">
        <v>18</v>
      </c>
      <c r="D70" s="199">
        <v>24</v>
      </c>
      <c r="E70" s="225">
        <f>'Gia-DC'!E25</f>
        <v>270000</v>
      </c>
      <c r="F70" s="225">
        <f t="shared" si="13"/>
        <v>432.69230769230768</v>
      </c>
      <c r="G70" s="201">
        <v>1</v>
      </c>
      <c r="H70" s="200">
        <f t="shared" si="7"/>
        <v>432.69230769230768</v>
      </c>
      <c r="I70" s="201">
        <v>1.59</v>
      </c>
      <c r="J70" s="200">
        <f t="shared" si="8"/>
        <v>687.98076923076928</v>
      </c>
      <c r="K70" s="201">
        <v>2.98</v>
      </c>
      <c r="L70" s="200">
        <f t="shared" si="9"/>
        <v>1289.4230769230769</v>
      </c>
      <c r="M70" s="201">
        <v>6.05</v>
      </c>
      <c r="N70" s="200">
        <f t="shared" si="10"/>
        <v>2617.7884615384614</v>
      </c>
      <c r="O70" s="201">
        <v>20.2</v>
      </c>
      <c r="P70" s="200">
        <f t="shared" si="11"/>
        <v>8740.3846153846152</v>
      </c>
      <c r="Q70" s="201">
        <v>36.72</v>
      </c>
      <c r="R70" s="180">
        <f t="shared" si="12"/>
        <v>15888.461538461537</v>
      </c>
    </row>
    <row r="71" spans="1:18" ht="18" customHeight="1">
      <c r="A71" s="14">
        <v>20</v>
      </c>
      <c r="B71" s="16" t="s">
        <v>98</v>
      </c>
      <c r="C71" s="14" t="s">
        <v>99</v>
      </c>
      <c r="D71" s="183">
        <v>9</v>
      </c>
      <c r="E71" s="206">
        <f>'Gia-DC'!E27</f>
        <v>50000</v>
      </c>
      <c r="F71" s="206">
        <f t="shared" si="13"/>
        <v>213.67521367521368</v>
      </c>
      <c r="G71" s="181">
        <v>8.19</v>
      </c>
      <c r="H71" s="180">
        <f t="shared" si="7"/>
        <v>1750</v>
      </c>
      <c r="I71" s="181">
        <v>12.18</v>
      </c>
      <c r="J71" s="180">
        <f t="shared" si="8"/>
        <v>2602.5641025641025</v>
      </c>
      <c r="K71" s="181">
        <v>19.420000000000002</v>
      </c>
      <c r="L71" s="180">
        <f t="shared" si="9"/>
        <v>4149.5726495726503</v>
      </c>
      <c r="M71" s="181">
        <v>26.45</v>
      </c>
      <c r="N71" s="180">
        <f t="shared" si="10"/>
        <v>5651.7094017094014</v>
      </c>
      <c r="O71" s="181">
        <v>101.57</v>
      </c>
      <c r="P71" s="180">
        <f t="shared" si="11"/>
        <v>21702.991452991453</v>
      </c>
      <c r="Q71" s="181">
        <v>184.68</v>
      </c>
      <c r="R71" s="180">
        <f t="shared" si="12"/>
        <v>39461.538461538461</v>
      </c>
    </row>
    <row r="72" spans="1:18" ht="18" customHeight="1">
      <c r="A72" s="14">
        <v>21</v>
      </c>
      <c r="B72" s="16" t="s">
        <v>111</v>
      </c>
      <c r="C72" s="14" t="s">
        <v>18</v>
      </c>
      <c r="D72" s="183">
        <v>24</v>
      </c>
      <c r="E72" s="206">
        <f>'Gia-DC'!E31</f>
        <v>60000</v>
      </c>
      <c r="F72" s="206">
        <f t="shared" si="13"/>
        <v>96.15384615384616</v>
      </c>
      <c r="G72" s="181">
        <v>8.19</v>
      </c>
      <c r="H72" s="180">
        <f t="shared" si="7"/>
        <v>787.5</v>
      </c>
      <c r="I72" s="181">
        <v>12.18</v>
      </c>
      <c r="J72" s="180">
        <f t="shared" si="8"/>
        <v>1171.1538461538462</v>
      </c>
      <c r="K72" s="181">
        <v>19.420000000000002</v>
      </c>
      <c r="L72" s="180">
        <f t="shared" si="9"/>
        <v>1867.3076923076926</v>
      </c>
      <c r="M72" s="181">
        <v>26.45</v>
      </c>
      <c r="N72" s="180">
        <f t="shared" si="10"/>
        <v>2543.2692307692309</v>
      </c>
      <c r="O72" s="181">
        <v>101.57</v>
      </c>
      <c r="P72" s="180">
        <f t="shared" si="11"/>
        <v>9766.3461538461543</v>
      </c>
      <c r="Q72" s="181">
        <v>184.68</v>
      </c>
      <c r="R72" s="180">
        <f t="shared" si="12"/>
        <v>17757.692307692309</v>
      </c>
    </row>
    <row r="73" spans="1:18" ht="18" customHeight="1">
      <c r="A73" s="14">
        <v>22</v>
      </c>
      <c r="B73" s="16" t="s">
        <v>177</v>
      </c>
      <c r="C73" s="14" t="s">
        <v>18</v>
      </c>
      <c r="D73" s="183">
        <v>36</v>
      </c>
      <c r="E73" s="206">
        <f>'Gia-DC'!E76</f>
        <v>50000</v>
      </c>
      <c r="F73" s="206">
        <f t="shared" si="13"/>
        <v>53.418803418803421</v>
      </c>
      <c r="G73" s="181">
        <v>0.5</v>
      </c>
      <c r="H73" s="180">
        <f t="shared" si="7"/>
        <v>26.70940170940171</v>
      </c>
      <c r="I73" s="181">
        <v>0.8</v>
      </c>
      <c r="J73" s="180">
        <f t="shared" si="8"/>
        <v>42.73504273504274</v>
      </c>
      <c r="K73" s="181">
        <v>1.49</v>
      </c>
      <c r="L73" s="180">
        <f t="shared" si="9"/>
        <v>79.59401709401709</v>
      </c>
      <c r="M73" s="181">
        <v>3.02</v>
      </c>
      <c r="N73" s="180">
        <f t="shared" si="10"/>
        <v>161.32478632478634</v>
      </c>
      <c r="O73" s="181">
        <v>10.1</v>
      </c>
      <c r="P73" s="180">
        <f t="shared" si="11"/>
        <v>539.52991452991455</v>
      </c>
      <c r="Q73" s="181">
        <v>18.36</v>
      </c>
      <c r="R73" s="180">
        <f t="shared" si="12"/>
        <v>980.76923076923083</v>
      </c>
    </row>
    <row r="74" spans="1:18" ht="18" customHeight="1">
      <c r="A74" s="14">
        <v>23</v>
      </c>
      <c r="B74" s="16" t="s">
        <v>62</v>
      </c>
      <c r="C74" s="14" t="s">
        <v>18</v>
      </c>
      <c r="D74" s="183">
        <v>12</v>
      </c>
      <c r="E74" s="206">
        <f>'Gia-DC'!E17</f>
        <v>40000</v>
      </c>
      <c r="F74" s="206">
        <f t="shared" si="13"/>
        <v>128.2051282051282</v>
      </c>
      <c r="G74" s="181">
        <v>0.23</v>
      </c>
      <c r="H74" s="180">
        <f t="shared" si="7"/>
        <v>29.487179487179489</v>
      </c>
      <c r="I74" s="181">
        <v>0.4</v>
      </c>
      <c r="J74" s="180">
        <f t="shared" si="8"/>
        <v>51.282051282051285</v>
      </c>
      <c r="K74" s="181">
        <v>0.54</v>
      </c>
      <c r="L74" s="180">
        <f t="shared" si="9"/>
        <v>69.230769230769241</v>
      </c>
      <c r="M74" s="181">
        <v>1.2</v>
      </c>
      <c r="N74" s="180">
        <f t="shared" si="10"/>
        <v>153.84615384615384</v>
      </c>
      <c r="O74" s="181">
        <v>3.3</v>
      </c>
      <c r="P74" s="180">
        <f t="shared" si="11"/>
        <v>423.07692307692304</v>
      </c>
      <c r="Q74" s="181">
        <v>6</v>
      </c>
      <c r="R74" s="180">
        <f t="shared" si="12"/>
        <v>769.23076923076928</v>
      </c>
    </row>
    <row r="75" spans="1:18" ht="18" customHeight="1">
      <c r="A75" s="14">
        <v>24</v>
      </c>
      <c r="B75" s="16" t="s">
        <v>472</v>
      </c>
      <c r="C75" s="14" t="s">
        <v>18</v>
      </c>
      <c r="D75" s="183">
        <v>24</v>
      </c>
      <c r="E75" s="206">
        <f>'Gia-DC'!E69</f>
        <v>20000</v>
      </c>
      <c r="F75" s="206">
        <f t="shared" si="13"/>
        <v>32.051282051282051</v>
      </c>
      <c r="G75" s="181">
        <v>0.12</v>
      </c>
      <c r="H75" s="180">
        <f t="shared" si="7"/>
        <v>3.8461538461538458</v>
      </c>
      <c r="I75" s="181">
        <v>0.15</v>
      </c>
      <c r="J75" s="180">
        <f t="shared" si="8"/>
        <v>4.8076923076923075</v>
      </c>
      <c r="K75" s="181">
        <v>0.14000000000000001</v>
      </c>
      <c r="L75" s="180">
        <f t="shared" si="9"/>
        <v>4.4871794871794872</v>
      </c>
      <c r="M75" s="181">
        <v>0.2</v>
      </c>
      <c r="N75" s="180">
        <f t="shared" si="10"/>
        <v>6.4102564102564106</v>
      </c>
      <c r="O75" s="181">
        <v>0.66</v>
      </c>
      <c r="P75" s="180">
        <f t="shared" si="11"/>
        <v>21.153846153846153</v>
      </c>
      <c r="Q75" s="181">
        <v>1.2</v>
      </c>
      <c r="R75" s="180">
        <f t="shared" si="12"/>
        <v>38.46153846153846</v>
      </c>
    </row>
    <row r="76" spans="1:18" ht="18" customHeight="1">
      <c r="A76" s="14">
        <v>25</v>
      </c>
      <c r="B76" s="16" t="s">
        <v>474</v>
      </c>
      <c r="C76" s="14" t="s">
        <v>18</v>
      </c>
      <c r="D76" s="183">
        <v>60</v>
      </c>
      <c r="E76" s="206">
        <f>'Gia-DC'!E63</f>
        <v>1050000</v>
      </c>
      <c r="F76" s="206">
        <f t="shared" si="13"/>
        <v>673.07692307692309</v>
      </c>
      <c r="G76" s="181">
        <v>0.03</v>
      </c>
      <c r="H76" s="180">
        <f t="shared" si="7"/>
        <v>20.192307692307693</v>
      </c>
      <c r="I76" s="181">
        <v>0.04</v>
      </c>
      <c r="J76" s="180">
        <f t="shared" si="8"/>
        <v>26.923076923076923</v>
      </c>
      <c r="K76" s="181">
        <v>0.03</v>
      </c>
      <c r="L76" s="180">
        <f t="shared" si="9"/>
        <v>20.192307692307693</v>
      </c>
      <c r="M76" s="181">
        <v>0.05</v>
      </c>
      <c r="N76" s="180">
        <f t="shared" si="10"/>
        <v>33.653846153846153</v>
      </c>
      <c r="O76" s="181">
        <v>0.13</v>
      </c>
      <c r="P76" s="180">
        <f t="shared" si="11"/>
        <v>87.5</v>
      </c>
      <c r="Q76" s="351">
        <v>0.24</v>
      </c>
      <c r="R76" s="352">
        <f t="shared" si="12"/>
        <v>161.53846153846155</v>
      </c>
    </row>
    <row r="77" spans="1:18" ht="18" customHeight="1">
      <c r="A77" s="14">
        <v>26</v>
      </c>
      <c r="B77" s="16" t="s">
        <v>164</v>
      </c>
      <c r="C77" s="14" t="s">
        <v>18</v>
      </c>
      <c r="D77" s="183">
        <v>60</v>
      </c>
      <c r="E77" s="206">
        <f>'Gia-DC'!E62</f>
        <v>150000</v>
      </c>
      <c r="F77" s="206">
        <f t="shared" si="13"/>
        <v>96.15384615384616</v>
      </c>
      <c r="G77" s="181">
        <v>0.03</v>
      </c>
      <c r="H77" s="180">
        <f t="shared" si="7"/>
        <v>2.8846153846153846</v>
      </c>
      <c r="I77" s="181">
        <v>0.04</v>
      </c>
      <c r="J77" s="180">
        <f t="shared" si="8"/>
        <v>3.8461538461538467</v>
      </c>
      <c r="K77" s="181">
        <v>0.03</v>
      </c>
      <c r="L77" s="180">
        <f t="shared" si="9"/>
        <v>2.8846153846153846</v>
      </c>
      <c r="M77" s="181">
        <v>0.05</v>
      </c>
      <c r="N77" s="180">
        <f t="shared" si="10"/>
        <v>4.8076923076923084</v>
      </c>
      <c r="O77" s="181">
        <v>0.13</v>
      </c>
      <c r="P77" s="180">
        <f t="shared" si="11"/>
        <v>12.500000000000002</v>
      </c>
      <c r="Q77" s="351">
        <v>0.24</v>
      </c>
      <c r="R77" s="352">
        <f t="shared" si="12"/>
        <v>23.076923076923077</v>
      </c>
    </row>
    <row r="78" spans="1:18" ht="18.75" customHeight="1">
      <c r="A78" s="228"/>
      <c r="B78" s="229" t="s">
        <v>476</v>
      </c>
      <c r="C78" s="228"/>
      <c r="D78" s="230"/>
      <c r="E78" s="231"/>
      <c r="F78" s="231"/>
      <c r="G78" s="234"/>
      <c r="H78" s="233">
        <f>SUM(H52:H77)*1.05</f>
        <v>93381.205929487172</v>
      </c>
      <c r="I78" s="234"/>
      <c r="J78" s="233">
        <f>SUM(J52:J77)*1.05</f>
        <v>127496.27804487181</v>
      </c>
      <c r="K78" s="234"/>
      <c r="L78" s="233">
        <f>SUM(L52:L77)*1.05</f>
        <v>221277.57211538465</v>
      </c>
      <c r="M78" s="234"/>
      <c r="N78" s="233">
        <f>SUM(N52:N77)*1.05</f>
        <v>397872.54006410262</v>
      </c>
      <c r="O78" s="234"/>
      <c r="P78" s="233">
        <f>SUM(P52:P77)*1.05</f>
        <v>1373566.6426282055</v>
      </c>
      <c r="Q78" s="234"/>
      <c r="R78" s="233">
        <f>SUM(R52:R77)*1.05</f>
        <v>2497269.6314102574</v>
      </c>
    </row>
    <row r="79" spans="1:18" ht="13.5" customHeight="1">
      <c r="A79" s="22"/>
      <c r="B79" s="125"/>
      <c r="C79" s="126"/>
      <c r="D79" s="199"/>
      <c r="E79" s="225"/>
      <c r="F79" s="225"/>
      <c r="G79" s="227"/>
      <c r="H79" s="200"/>
      <c r="I79" s="227"/>
      <c r="J79" s="200"/>
      <c r="K79" s="227"/>
      <c r="L79" s="200"/>
      <c r="M79" s="227"/>
      <c r="N79" s="200"/>
      <c r="O79" s="227"/>
      <c r="P79" s="200"/>
      <c r="Q79" s="227"/>
      <c r="R79" s="200"/>
    </row>
    <row r="80" spans="1:18" ht="18.75" customHeight="1">
      <c r="A80" s="16"/>
      <c r="B80" s="127" t="s">
        <v>478</v>
      </c>
      <c r="C80" s="128" t="s">
        <v>228</v>
      </c>
      <c r="D80" s="183"/>
      <c r="E80" s="206"/>
      <c r="F80" s="180"/>
      <c r="G80" s="197"/>
      <c r="H80" s="237">
        <f>H78/1</f>
        <v>93381.205929487172</v>
      </c>
      <c r="I80" s="237"/>
      <c r="J80" s="237">
        <f>J78/6.25</f>
        <v>20399.40448717949</v>
      </c>
      <c r="K80" s="237"/>
      <c r="L80" s="237">
        <f>L78/25</f>
        <v>8851.1028846153858</v>
      </c>
      <c r="M80" s="237"/>
      <c r="N80" s="237">
        <f>N78/100</f>
        <v>3978.7254006410262</v>
      </c>
      <c r="O80" s="237"/>
      <c r="P80" s="237">
        <f>P78/900</f>
        <v>1526.185158475784</v>
      </c>
      <c r="Q80" s="237"/>
      <c r="R80" s="237">
        <f>R78/3600</f>
        <v>693.68600872507147</v>
      </c>
    </row>
    <row r="81" spans="1:18" ht="15.75" customHeight="1">
      <c r="A81" s="137"/>
      <c r="B81" s="120"/>
      <c r="C81" s="131"/>
      <c r="D81" s="198"/>
      <c r="E81" s="190"/>
      <c r="F81" s="190"/>
      <c r="G81" s="198"/>
      <c r="H81" s="190"/>
      <c r="I81" s="198"/>
      <c r="J81" s="190"/>
      <c r="K81" s="198"/>
      <c r="L81" s="190"/>
      <c r="M81" s="198"/>
      <c r="N81" s="190"/>
      <c r="O81" s="198"/>
      <c r="P81" s="190"/>
      <c r="Q81" s="198"/>
      <c r="R81" s="190"/>
    </row>
    <row r="82" spans="1:18" ht="20.25" customHeight="1">
      <c r="A82" s="257"/>
      <c r="B82" s="125" t="s">
        <v>479</v>
      </c>
      <c r="C82" s="126" t="s">
        <v>228</v>
      </c>
      <c r="D82" s="227"/>
      <c r="E82" s="200"/>
      <c r="F82" s="200"/>
      <c r="G82" s="424">
        <v>0.7</v>
      </c>
      <c r="H82" s="425">
        <f>H80*0.7</f>
        <v>65366.844150641016</v>
      </c>
      <c r="I82" s="426">
        <v>0.6</v>
      </c>
      <c r="J82" s="425">
        <f>J80*0.6</f>
        <v>12239.642692307694</v>
      </c>
      <c r="K82" s="426">
        <v>0.7</v>
      </c>
      <c r="L82" s="425">
        <f>L80*0.7</f>
        <v>6195.7720192307697</v>
      </c>
      <c r="M82" s="426">
        <v>0.7</v>
      </c>
      <c r="N82" s="425">
        <f>N80*0.7</f>
        <v>2785.1077804487181</v>
      </c>
      <c r="O82" s="426">
        <v>0.77</v>
      </c>
      <c r="P82" s="425">
        <f>P80*0.77</f>
        <v>1175.1625720263537</v>
      </c>
      <c r="Q82" s="426">
        <v>0.77</v>
      </c>
      <c r="R82" s="425">
        <f>R80*0.77</f>
        <v>534.13822671830508</v>
      </c>
    </row>
    <row r="83" spans="1:18" ht="20.25" customHeight="1">
      <c r="A83" s="259"/>
      <c r="B83" s="127" t="s">
        <v>480</v>
      </c>
      <c r="C83" s="128" t="s">
        <v>228</v>
      </c>
      <c r="D83" s="197"/>
      <c r="E83" s="180"/>
      <c r="F83" s="180"/>
      <c r="G83" s="427">
        <v>0.85</v>
      </c>
      <c r="H83" s="428">
        <f>H80*0.85</f>
        <v>79374.025040064094</v>
      </c>
      <c r="I83" s="429">
        <v>0.75</v>
      </c>
      <c r="J83" s="428">
        <f>J80*0.75</f>
        <v>15299.553365384618</v>
      </c>
      <c r="K83" s="429">
        <v>0.85</v>
      </c>
      <c r="L83" s="428">
        <f>L80*0.85</f>
        <v>7523.4374519230778</v>
      </c>
      <c r="M83" s="429">
        <v>0.85</v>
      </c>
      <c r="N83" s="428">
        <f>N80*0.85</f>
        <v>3381.9165905448722</v>
      </c>
      <c r="O83" s="429">
        <v>0.92</v>
      </c>
      <c r="P83" s="428">
        <f>P80*0.92</f>
        <v>1404.0903457977213</v>
      </c>
      <c r="Q83" s="429">
        <v>0.92</v>
      </c>
      <c r="R83" s="428">
        <f>R80*0.92</f>
        <v>638.19112802706582</v>
      </c>
    </row>
    <row r="84" spans="1:18" ht="20.25" customHeight="1">
      <c r="A84" s="16"/>
      <c r="B84" s="127" t="s">
        <v>482</v>
      </c>
      <c r="C84" s="128" t="s">
        <v>228</v>
      </c>
      <c r="D84" s="197"/>
      <c r="E84" s="180"/>
      <c r="F84" s="180"/>
      <c r="G84" s="427">
        <v>1</v>
      </c>
      <c r="H84" s="428">
        <f>H80</f>
        <v>93381.205929487172</v>
      </c>
      <c r="I84" s="429">
        <v>1</v>
      </c>
      <c r="J84" s="428">
        <f>J80</f>
        <v>20399.40448717949</v>
      </c>
      <c r="K84" s="429">
        <v>1</v>
      </c>
      <c r="L84" s="428">
        <f>L80</f>
        <v>8851.1028846153858</v>
      </c>
      <c r="M84" s="429">
        <v>1</v>
      </c>
      <c r="N84" s="428">
        <f>N80</f>
        <v>3978.7254006410262</v>
      </c>
      <c r="O84" s="429">
        <v>1</v>
      </c>
      <c r="P84" s="428">
        <f>P80</f>
        <v>1526.185158475784</v>
      </c>
      <c r="Q84" s="429">
        <v>1</v>
      </c>
      <c r="R84" s="428">
        <f>R80</f>
        <v>693.68600872507147</v>
      </c>
    </row>
    <row r="85" spans="1:18" ht="20.25" customHeight="1">
      <c r="A85" s="16"/>
      <c r="B85" s="127" t="s">
        <v>483</v>
      </c>
      <c r="C85" s="128" t="s">
        <v>228</v>
      </c>
      <c r="D85" s="197"/>
      <c r="E85" s="180"/>
      <c r="F85" s="180"/>
      <c r="G85" s="427">
        <v>1.2</v>
      </c>
      <c r="H85" s="428">
        <f>H80*1.2</f>
        <v>112057.44711538461</v>
      </c>
      <c r="I85" s="429">
        <v>1.3</v>
      </c>
      <c r="J85" s="428">
        <f>J80*1.3</f>
        <v>26519.225833333338</v>
      </c>
      <c r="K85" s="429">
        <v>1.25</v>
      </c>
      <c r="L85" s="428">
        <f>L80*1.25</f>
        <v>11063.878605769232</v>
      </c>
      <c r="M85" s="429">
        <v>1.3</v>
      </c>
      <c r="N85" s="428">
        <f>N80*1.3</f>
        <v>5172.3430208333339</v>
      </c>
      <c r="O85" s="429">
        <v>1.1000000000000001</v>
      </c>
      <c r="P85" s="428">
        <f>P80*1.1</f>
        <v>1678.8036743233624</v>
      </c>
      <c r="Q85" s="429">
        <v>1.1000000000000001</v>
      </c>
      <c r="R85" s="428">
        <f>R80*1.1</f>
        <v>763.05460959757863</v>
      </c>
    </row>
    <row r="86" spans="1:18" ht="20.25" customHeight="1">
      <c r="A86" s="16"/>
      <c r="B86" s="127" t="s">
        <v>484</v>
      </c>
      <c r="C86" s="128" t="s">
        <v>228</v>
      </c>
      <c r="D86" s="197"/>
      <c r="E86" s="180"/>
      <c r="F86" s="180"/>
      <c r="G86" s="430"/>
      <c r="H86" s="431"/>
      <c r="I86" s="432">
        <v>1.7</v>
      </c>
      <c r="J86" s="428">
        <f>J80*1.7</f>
        <v>34678.987628205134</v>
      </c>
      <c r="K86" s="432">
        <v>1.56</v>
      </c>
      <c r="L86" s="428">
        <f>L80*1.56</f>
        <v>13807.720500000003</v>
      </c>
      <c r="M86" s="432">
        <v>1.7</v>
      </c>
      <c r="N86" s="428">
        <f>N84*1.7</f>
        <v>6763.8331810897444</v>
      </c>
      <c r="O86" s="433"/>
      <c r="P86" s="431"/>
      <c r="Q86" s="433"/>
      <c r="R86" s="431"/>
    </row>
    <row r="87" spans="1:18" ht="18.75" customHeight="1">
      <c r="A87" s="16"/>
      <c r="B87" s="127"/>
      <c r="C87" s="128"/>
      <c r="D87" s="197"/>
      <c r="E87" s="180"/>
      <c r="F87" s="180"/>
      <c r="G87" s="197"/>
      <c r="H87" s="180"/>
      <c r="I87" s="197"/>
      <c r="J87" s="237"/>
      <c r="K87" s="262"/>
      <c r="L87" s="237"/>
      <c r="M87" s="197"/>
      <c r="N87" s="237"/>
      <c r="O87" s="197"/>
      <c r="P87" s="180"/>
      <c r="Q87" s="197"/>
      <c r="R87" s="180"/>
    </row>
    <row r="88" spans="1:18" ht="18.75" customHeight="1">
      <c r="A88" s="360" t="s">
        <v>609</v>
      </c>
      <c r="B88" s="357"/>
      <c r="C88" s="358"/>
      <c r="D88" s="195"/>
      <c r="E88" s="194"/>
      <c r="F88" s="194"/>
      <c r="G88" s="195"/>
      <c r="H88" s="194"/>
      <c r="I88" s="195"/>
      <c r="J88" s="359"/>
      <c r="K88" s="362"/>
      <c r="L88" s="359"/>
      <c r="M88" s="195"/>
      <c r="N88" s="359"/>
      <c r="O88" s="195"/>
      <c r="P88" s="194"/>
      <c r="Q88" s="195"/>
      <c r="R88" s="194"/>
    </row>
    <row r="89" spans="1:18" ht="19.899999999999999" customHeight="1">
      <c r="A89" s="35"/>
      <c r="B89" s="676" t="s">
        <v>608</v>
      </c>
      <c r="C89" s="677"/>
      <c r="D89" s="677"/>
      <c r="E89" s="677"/>
      <c r="F89" s="677"/>
      <c r="G89" s="677"/>
      <c r="H89" s="677"/>
      <c r="I89" s="677"/>
      <c r="J89" s="677"/>
      <c r="K89" s="677"/>
      <c r="L89" s="677"/>
      <c r="M89" s="677"/>
      <c r="N89" s="677"/>
      <c r="O89" s="677"/>
      <c r="P89" s="677"/>
      <c r="Q89" s="677"/>
      <c r="R89" s="678"/>
    </row>
    <row r="90" spans="1:18" ht="19.899999999999999" customHeight="1">
      <c r="A90" s="35"/>
      <c r="B90" s="676" t="s">
        <v>610</v>
      </c>
      <c r="C90" s="677"/>
      <c r="D90" s="677"/>
      <c r="E90" s="677"/>
      <c r="F90" s="677"/>
      <c r="G90" s="677"/>
      <c r="H90" s="677"/>
      <c r="I90" s="677"/>
      <c r="J90" s="677"/>
      <c r="K90" s="677"/>
      <c r="L90" s="677"/>
      <c r="M90" s="677"/>
      <c r="N90" s="677"/>
      <c r="O90" s="677"/>
      <c r="P90" s="677"/>
      <c r="Q90" s="677"/>
      <c r="R90" s="678"/>
    </row>
    <row r="91" spans="1:18" ht="18.75" customHeight="1">
      <c r="A91" s="120"/>
      <c r="B91" s="363"/>
      <c r="C91" s="131"/>
      <c r="D91" s="198"/>
      <c r="E91" s="190"/>
      <c r="F91" s="190"/>
      <c r="G91" s="198"/>
      <c r="H91" s="190"/>
      <c r="I91" s="198"/>
      <c r="J91" s="264"/>
      <c r="K91" s="264"/>
      <c r="L91" s="264"/>
      <c r="M91" s="198"/>
      <c r="N91" s="264"/>
      <c r="O91" s="198"/>
      <c r="P91" s="190"/>
      <c r="Q91" s="198"/>
      <c r="R91" s="190"/>
    </row>
    <row r="92" spans="1:18" ht="19.5" customHeight="1">
      <c r="A92" s="126" t="s">
        <v>304</v>
      </c>
      <c r="B92" s="125" t="s">
        <v>502</v>
      </c>
      <c r="C92" s="126"/>
      <c r="D92" s="266"/>
      <c r="E92" s="199"/>
      <c r="F92" s="199"/>
      <c r="G92" s="266"/>
      <c r="H92" s="266"/>
      <c r="I92" s="266"/>
      <c r="J92" s="266"/>
      <c r="K92" s="266"/>
      <c r="L92" s="266"/>
      <c r="M92" s="266"/>
      <c r="N92" s="266"/>
      <c r="O92" s="266"/>
      <c r="P92" s="266"/>
      <c r="Q92" s="266"/>
      <c r="R92" s="266"/>
    </row>
    <row r="93" spans="1:18" ht="18" customHeight="1">
      <c r="A93" s="128"/>
      <c r="B93" s="127" t="s">
        <v>503</v>
      </c>
      <c r="C93" s="128" t="s">
        <v>228</v>
      </c>
      <c r="D93" s="269"/>
      <c r="E93" s="270"/>
      <c r="F93" s="270"/>
      <c r="G93" s="364"/>
      <c r="H93" s="237">
        <f>H84*0.4</f>
        <v>37352.482371794868</v>
      </c>
      <c r="I93" s="364"/>
      <c r="J93" s="237">
        <f>J84*0.4</f>
        <v>8159.7617948717962</v>
      </c>
      <c r="K93" s="364"/>
      <c r="L93" s="237">
        <f>L84*0.4</f>
        <v>3540.4411538461545</v>
      </c>
      <c r="M93" s="364"/>
      <c r="N93" s="237">
        <f>N84*0.4</f>
        <v>1591.4901602564105</v>
      </c>
      <c r="O93" s="364"/>
      <c r="P93" s="237">
        <f>P84*0.4</f>
        <v>610.47406339031363</v>
      </c>
      <c r="Q93" s="364"/>
      <c r="R93" s="237">
        <f>R84*0.4</f>
        <v>277.47440349002858</v>
      </c>
    </row>
    <row r="94" spans="1:18" ht="16.5" customHeight="1">
      <c r="A94" s="124"/>
      <c r="B94" s="120"/>
      <c r="C94" s="124"/>
      <c r="D94" s="202"/>
      <c r="E94" s="224"/>
      <c r="F94" s="224"/>
      <c r="G94" s="198"/>
      <c r="H94" s="190"/>
      <c r="I94" s="198"/>
      <c r="J94" s="190"/>
      <c r="K94" s="198"/>
      <c r="L94" s="190"/>
      <c r="M94" s="191"/>
      <c r="N94" s="190"/>
      <c r="O94" s="191"/>
      <c r="P94" s="190"/>
      <c r="Q94" s="191"/>
      <c r="R94" s="190"/>
    </row>
    <row r="95" spans="1:18" ht="17.25" customHeight="1">
      <c r="A95" s="126" t="s">
        <v>307</v>
      </c>
      <c r="B95" s="125" t="s">
        <v>504</v>
      </c>
      <c r="C95" s="126"/>
      <c r="D95" s="266"/>
      <c r="E95" s="199"/>
      <c r="F95" s="199"/>
      <c r="G95" s="266"/>
      <c r="H95" s="266"/>
      <c r="I95" s="266"/>
      <c r="J95" s="266"/>
      <c r="K95" s="266"/>
      <c r="L95" s="266"/>
      <c r="M95" s="266"/>
      <c r="N95" s="266"/>
      <c r="O95" s="266"/>
      <c r="P95" s="266"/>
      <c r="Q95" s="266"/>
      <c r="R95" s="266"/>
    </row>
    <row r="96" spans="1:18" ht="17.25" customHeight="1">
      <c r="A96" s="126"/>
      <c r="B96" s="127" t="s">
        <v>479</v>
      </c>
      <c r="C96" s="128" t="s">
        <v>228</v>
      </c>
      <c r="D96" s="266"/>
      <c r="E96" s="199"/>
      <c r="F96" s="199"/>
      <c r="G96" s="365"/>
      <c r="H96" s="271">
        <f t="shared" ref="H96:R96" si="14">H82*0.4</f>
        <v>26146.737660256407</v>
      </c>
      <c r="I96" s="365"/>
      <c r="J96" s="434">
        <f t="shared" si="14"/>
        <v>4895.8570769230782</v>
      </c>
      <c r="K96" s="365"/>
      <c r="L96" s="271">
        <f t="shared" si="14"/>
        <v>2478.3088076923082</v>
      </c>
      <c r="M96" s="365"/>
      <c r="N96" s="271">
        <f t="shared" si="14"/>
        <v>1114.0431121794873</v>
      </c>
      <c r="O96" s="365"/>
      <c r="P96" s="271">
        <f t="shared" si="14"/>
        <v>470.06502881054149</v>
      </c>
      <c r="Q96" s="365"/>
      <c r="R96" s="271">
        <f t="shared" si="14"/>
        <v>213.65529068732204</v>
      </c>
    </row>
    <row r="97" spans="1:18" ht="17.25" customHeight="1">
      <c r="A97" s="126"/>
      <c r="B97" s="127" t="s">
        <v>480</v>
      </c>
      <c r="C97" s="128" t="s">
        <v>228</v>
      </c>
      <c r="D97" s="266"/>
      <c r="E97" s="199"/>
      <c r="F97" s="199"/>
      <c r="G97" s="365"/>
      <c r="H97" s="271">
        <f t="shared" ref="H97:R97" si="15">H83*0.4</f>
        <v>31749.610016025639</v>
      </c>
      <c r="I97" s="365"/>
      <c r="J97" s="271">
        <f t="shared" si="15"/>
        <v>6119.8213461538471</v>
      </c>
      <c r="K97" s="365"/>
      <c r="L97" s="271">
        <f t="shared" si="15"/>
        <v>3009.3749807692311</v>
      </c>
      <c r="M97" s="365"/>
      <c r="N97" s="271">
        <f t="shared" si="15"/>
        <v>1352.7666362179489</v>
      </c>
      <c r="O97" s="365"/>
      <c r="P97" s="271">
        <f t="shared" si="15"/>
        <v>561.63613831908856</v>
      </c>
      <c r="Q97" s="365"/>
      <c r="R97" s="271">
        <f t="shared" si="15"/>
        <v>255.27645121082634</v>
      </c>
    </row>
    <row r="98" spans="1:18" ht="17.25" customHeight="1">
      <c r="A98" s="126"/>
      <c r="B98" s="127" t="s">
        <v>482</v>
      </c>
      <c r="C98" s="128" t="s">
        <v>228</v>
      </c>
      <c r="D98" s="266"/>
      <c r="E98" s="199"/>
      <c r="F98" s="199"/>
      <c r="G98" s="365"/>
      <c r="H98" s="271">
        <f t="shared" ref="H98:R99" si="16">H84*0.4</f>
        <v>37352.482371794868</v>
      </c>
      <c r="I98" s="365"/>
      <c r="J98" s="271">
        <f t="shared" si="16"/>
        <v>8159.7617948717962</v>
      </c>
      <c r="K98" s="365"/>
      <c r="L98" s="271">
        <f t="shared" si="16"/>
        <v>3540.4411538461545</v>
      </c>
      <c r="M98" s="365"/>
      <c r="N98" s="271">
        <f t="shared" si="16"/>
        <v>1591.4901602564105</v>
      </c>
      <c r="O98" s="365"/>
      <c r="P98" s="271">
        <f t="shared" si="16"/>
        <v>610.47406339031363</v>
      </c>
      <c r="Q98" s="365"/>
      <c r="R98" s="271">
        <f t="shared" si="16"/>
        <v>277.47440349002858</v>
      </c>
    </row>
    <row r="99" spans="1:18" ht="17.25" customHeight="1">
      <c r="A99" s="126"/>
      <c r="B99" s="127" t="s">
        <v>483</v>
      </c>
      <c r="C99" s="128" t="s">
        <v>228</v>
      </c>
      <c r="D99" s="266"/>
      <c r="E99" s="199"/>
      <c r="F99" s="199"/>
      <c r="G99" s="365"/>
      <c r="H99" s="271">
        <f t="shared" si="16"/>
        <v>44822.978846153848</v>
      </c>
      <c r="I99" s="365"/>
      <c r="J99" s="271">
        <f t="shared" si="16"/>
        <v>10607.690333333336</v>
      </c>
      <c r="K99" s="365"/>
      <c r="L99" s="271">
        <f t="shared" si="16"/>
        <v>4425.5514423076929</v>
      </c>
      <c r="M99" s="365"/>
      <c r="N99" s="271">
        <f t="shared" si="16"/>
        <v>2068.9372083333337</v>
      </c>
      <c r="O99" s="365"/>
      <c r="P99" s="271">
        <f t="shared" si="16"/>
        <v>671.52146972934497</v>
      </c>
      <c r="Q99" s="365"/>
      <c r="R99" s="271">
        <f t="shared" si="16"/>
        <v>305.22184383903146</v>
      </c>
    </row>
    <row r="100" spans="1:18" ht="17.25" customHeight="1">
      <c r="A100" s="126"/>
      <c r="B100" s="127" t="s">
        <v>484</v>
      </c>
      <c r="C100" s="128" t="s">
        <v>228</v>
      </c>
      <c r="D100" s="266"/>
      <c r="E100" s="199"/>
      <c r="F100" s="199"/>
      <c r="G100" s="266"/>
      <c r="H100" s="266"/>
      <c r="I100" s="365"/>
      <c r="J100" s="271">
        <f>J86*0.4</f>
        <v>13871.595051282055</v>
      </c>
      <c r="K100" s="365"/>
      <c r="L100" s="271">
        <f>L86*0.4</f>
        <v>5523.088200000002</v>
      </c>
      <c r="M100" s="365"/>
      <c r="N100" s="271">
        <f>N86*0.4</f>
        <v>2705.5332724358977</v>
      </c>
      <c r="O100" s="266"/>
      <c r="P100" s="271"/>
      <c r="Q100" s="266"/>
      <c r="R100" s="271"/>
    </row>
    <row r="101" spans="1:18" ht="17.25" customHeight="1">
      <c r="A101" s="126"/>
      <c r="B101" s="127"/>
      <c r="C101" s="128"/>
      <c r="D101" s="266"/>
      <c r="E101" s="199"/>
      <c r="F101" s="199"/>
      <c r="G101" s="266"/>
      <c r="H101" s="266"/>
      <c r="I101" s="266"/>
      <c r="J101" s="271"/>
      <c r="K101" s="266"/>
      <c r="L101" s="271"/>
      <c r="M101" s="266"/>
      <c r="N101" s="271"/>
      <c r="O101" s="266"/>
      <c r="P101" s="271"/>
      <c r="Q101" s="266"/>
      <c r="R101" s="271"/>
    </row>
    <row r="102" spans="1:18" ht="16.5" customHeight="1">
      <c r="A102" s="126"/>
      <c r="B102" s="125"/>
      <c r="C102" s="126"/>
      <c r="D102" s="266"/>
      <c r="E102" s="199"/>
      <c r="F102" s="199"/>
      <c r="G102" s="266"/>
      <c r="H102" s="266"/>
      <c r="I102" s="266"/>
      <c r="J102" s="266"/>
      <c r="K102" s="266"/>
      <c r="L102" s="266"/>
      <c r="M102" s="266"/>
      <c r="N102" s="266"/>
      <c r="O102" s="266"/>
      <c r="P102" s="266"/>
      <c r="Q102" s="266"/>
      <c r="R102" s="266"/>
    </row>
    <row r="103" spans="1:18" ht="16.5" customHeight="1">
      <c r="A103" s="126" t="s">
        <v>312</v>
      </c>
      <c r="B103" s="125" t="s">
        <v>509</v>
      </c>
      <c r="C103" s="126"/>
      <c r="D103" s="266"/>
      <c r="E103" s="199"/>
      <c r="F103" s="199"/>
      <c r="G103" s="266"/>
      <c r="H103" s="266"/>
      <c r="I103" s="266"/>
      <c r="J103" s="266"/>
      <c r="K103" s="266"/>
      <c r="L103" s="266"/>
      <c r="M103" s="266"/>
      <c r="N103" s="266"/>
      <c r="O103" s="266"/>
      <c r="P103" s="266"/>
      <c r="Q103" s="266"/>
      <c r="R103" s="266"/>
    </row>
    <row r="104" spans="1:18" ht="17.25" customHeight="1">
      <c r="A104" s="126"/>
      <c r="B104" s="127" t="s">
        <v>479</v>
      </c>
      <c r="C104" s="128" t="s">
        <v>228</v>
      </c>
      <c r="D104" s="266"/>
      <c r="E104" s="199"/>
      <c r="F104" s="199"/>
      <c r="G104" s="365"/>
      <c r="H104" s="271">
        <f t="shared" ref="H104:R104" si="17">H82*0.4</f>
        <v>26146.737660256407</v>
      </c>
      <c r="I104" s="365"/>
      <c r="J104" s="271">
        <f t="shared" si="17"/>
        <v>4895.8570769230782</v>
      </c>
      <c r="K104" s="365"/>
      <c r="L104" s="271">
        <f t="shared" si="17"/>
        <v>2478.3088076923082</v>
      </c>
      <c r="M104" s="365"/>
      <c r="N104" s="271">
        <f t="shared" si="17"/>
        <v>1114.0431121794873</v>
      </c>
      <c r="O104" s="365"/>
      <c r="P104" s="271">
        <f t="shared" si="17"/>
        <v>470.06502881054149</v>
      </c>
      <c r="Q104" s="365"/>
      <c r="R104" s="271">
        <f t="shared" si="17"/>
        <v>213.65529068732204</v>
      </c>
    </row>
    <row r="105" spans="1:18" ht="17.25" customHeight="1">
      <c r="A105" s="126"/>
      <c r="B105" s="127" t="s">
        <v>480</v>
      </c>
      <c r="C105" s="128" t="s">
        <v>228</v>
      </c>
      <c r="D105" s="266"/>
      <c r="E105" s="199"/>
      <c r="F105" s="199"/>
      <c r="G105" s="365"/>
      <c r="H105" s="271">
        <f>H83*0.4</f>
        <v>31749.610016025639</v>
      </c>
      <c r="I105" s="365"/>
      <c r="J105" s="271">
        <f>J83*0.4</f>
        <v>6119.8213461538471</v>
      </c>
      <c r="K105" s="365"/>
      <c r="L105" s="271">
        <f>L83*0.4</f>
        <v>3009.3749807692311</v>
      </c>
      <c r="M105" s="365"/>
      <c r="N105" s="271">
        <f>N83*0.4</f>
        <v>1352.7666362179489</v>
      </c>
      <c r="O105" s="365"/>
      <c r="P105" s="271">
        <f>P83*0.4</f>
        <v>561.63613831908856</v>
      </c>
      <c r="Q105" s="365"/>
      <c r="R105" s="271">
        <f>R83*0.4</f>
        <v>255.27645121082634</v>
      </c>
    </row>
    <row r="106" spans="1:18" ht="17.25" customHeight="1">
      <c r="A106" s="126"/>
      <c r="B106" s="127" t="s">
        <v>482</v>
      </c>
      <c r="C106" s="128" t="s">
        <v>228</v>
      </c>
      <c r="D106" s="266"/>
      <c r="E106" s="199"/>
      <c r="F106" s="199"/>
      <c r="G106" s="365"/>
      <c r="H106" s="271">
        <f>H84*0.4</f>
        <v>37352.482371794868</v>
      </c>
      <c r="I106" s="365"/>
      <c r="J106" s="271">
        <f>J84*0.4</f>
        <v>8159.7617948717962</v>
      </c>
      <c r="K106" s="365"/>
      <c r="L106" s="271">
        <f>L84*0.4</f>
        <v>3540.4411538461545</v>
      </c>
      <c r="M106" s="365"/>
      <c r="N106" s="271">
        <f>N84*0.4</f>
        <v>1591.4901602564105</v>
      </c>
      <c r="O106" s="365"/>
      <c r="P106" s="271">
        <f>P84*0.4</f>
        <v>610.47406339031363</v>
      </c>
      <c r="Q106" s="365"/>
      <c r="R106" s="271">
        <f>R84*0.4</f>
        <v>277.47440349002858</v>
      </c>
    </row>
    <row r="107" spans="1:18" ht="17.25" customHeight="1">
      <c r="A107" s="126"/>
      <c r="B107" s="127" t="s">
        <v>483</v>
      </c>
      <c r="C107" s="128" t="s">
        <v>228</v>
      </c>
      <c r="D107" s="266"/>
      <c r="E107" s="199"/>
      <c r="F107" s="199"/>
      <c r="G107" s="365"/>
      <c r="H107" s="271">
        <f>H85*0.4</f>
        <v>44822.978846153848</v>
      </c>
      <c r="I107" s="365"/>
      <c r="J107" s="271">
        <f>J85*0.4</f>
        <v>10607.690333333336</v>
      </c>
      <c r="K107" s="365"/>
      <c r="L107" s="271">
        <f>L85*0.4</f>
        <v>4425.5514423076929</v>
      </c>
      <c r="M107" s="365"/>
      <c r="N107" s="271">
        <f>N85*0.4</f>
        <v>2068.9372083333337</v>
      </c>
      <c r="O107" s="365"/>
      <c r="P107" s="271">
        <f>P85*0.4</f>
        <v>671.52146972934497</v>
      </c>
      <c r="Q107" s="365"/>
      <c r="R107" s="271">
        <f>R85*0.4</f>
        <v>305.22184383903146</v>
      </c>
    </row>
    <row r="108" spans="1:18" ht="17.25" customHeight="1">
      <c r="A108" s="126"/>
      <c r="B108" s="127" t="s">
        <v>484</v>
      </c>
      <c r="C108" s="128" t="s">
        <v>228</v>
      </c>
      <c r="D108" s="266"/>
      <c r="E108" s="199"/>
      <c r="F108" s="199"/>
      <c r="G108" s="365"/>
      <c r="H108" s="271"/>
      <c r="I108" s="365"/>
      <c r="J108" s="271">
        <f>J86*0.4</f>
        <v>13871.595051282055</v>
      </c>
      <c r="K108" s="365"/>
      <c r="L108" s="271">
        <f>L86*0.4</f>
        <v>5523.088200000002</v>
      </c>
      <c r="M108" s="365"/>
      <c r="N108" s="271">
        <f>N86*0.4</f>
        <v>2705.5332724358977</v>
      </c>
      <c r="O108" s="266"/>
      <c r="P108" s="271"/>
      <c r="Q108" s="266"/>
      <c r="R108" s="271"/>
    </row>
    <row r="109" spans="1:18" ht="17.25" customHeight="1">
      <c r="A109" s="126"/>
      <c r="B109" s="127"/>
      <c r="C109" s="128"/>
      <c r="D109" s="266"/>
      <c r="E109" s="199"/>
      <c r="F109" s="199"/>
      <c r="G109" s="266"/>
      <c r="H109" s="271"/>
      <c r="I109" s="266"/>
      <c r="J109" s="271"/>
      <c r="K109" s="266"/>
      <c r="L109" s="271"/>
      <c r="M109" s="266"/>
      <c r="N109" s="271"/>
      <c r="O109" s="266"/>
      <c r="P109" s="271"/>
      <c r="Q109" s="266"/>
      <c r="R109" s="271"/>
    </row>
    <row r="110" spans="1:18" ht="16.5" customHeight="1">
      <c r="A110" s="131"/>
      <c r="B110" s="129"/>
      <c r="C110" s="131"/>
      <c r="D110" s="274"/>
      <c r="E110" s="202"/>
      <c r="F110" s="202"/>
      <c r="G110" s="274"/>
      <c r="H110" s="274"/>
      <c r="I110" s="274"/>
      <c r="J110" s="274"/>
      <c r="K110" s="274"/>
      <c r="L110" s="274"/>
      <c r="M110" s="274"/>
      <c r="N110" s="274"/>
      <c r="O110" s="274"/>
      <c r="P110" s="274"/>
      <c r="Q110" s="274"/>
      <c r="R110" s="274"/>
    </row>
    <row r="111" spans="1:18" ht="18" customHeight="1">
      <c r="A111" s="126" t="s">
        <v>318</v>
      </c>
      <c r="B111" s="125" t="s">
        <v>511</v>
      </c>
      <c r="C111" s="126"/>
      <c r="D111" s="266"/>
      <c r="E111" s="199"/>
      <c r="F111" s="199"/>
      <c r="G111" s="266"/>
      <c r="H111" s="266"/>
      <c r="I111" s="266"/>
      <c r="J111" s="266"/>
      <c r="K111" s="266"/>
      <c r="L111" s="266"/>
      <c r="M111" s="266"/>
      <c r="N111" s="266"/>
      <c r="O111" s="266"/>
      <c r="P111" s="266"/>
      <c r="Q111" s="266"/>
      <c r="R111" s="266"/>
    </row>
    <row r="112" spans="1:18" ht="18" customHeight="1">
      <c r="A112" s="126"/>
      <c r="B112" s="127" t="s">
        <v>479</v>
      </c>
      <c r="C112" s="128" t="s">
        <v>228</v>
      </c>
      <c r="D112" s="266"/>
      <c r="E112" s="199"/>
      <c r="F112" s="199"/>
      <c r="G112" s="365"/>
      <c r="H112" s="271">
        <f t="shared" ref="H112:R112" si="18">H82*0.4</f>
        <v>26146.737660256407</v>
      </c>
      <c r="I112" s="365"/>
      <c r="J112" s="271">
        <f t="shared" si="18"/>
        <v>4895.8570769230782</v>
      </c>
      <c r="K112" s="365"/>
      <c r="L112" s="271">
        <f t="shared" si="18"/>
        <v>2478.3088076923082</v>
      </c>
      <c r="M112" s="365"/>
      <c r="N112" s="271">
        <f t="shared" si="18"/>
        <v>1114.0431121794873</v>
      </c>
      <c r="O112" s="365"/>
      <c r="P112" s="271">
        <f t="shared" si="18"/>
        <v>470.06502881054149</v>
      </c>
      <c r="Q112" s="365"/>
      <c r="R112" s="271">
        <f t="shared" si="18"/>
        <v>213.65529068732204</v>
      </c>
    </row>
    <row r="113" spans="1:18" ht="18" customHeight="1">
      <c r="A113" s="126"/>
      <c r="B113" s="127" t="s">
        <v>480</v>
      </c>
      <c r="C113" s="128" t="s">
        <v>228</v>
      </c>
      <c r="D113" s="266"/>
      <c r="E113" s="199"/>
      <c r="F113" s="199"/>
      <c r="G113" s="365"/>
      <c r="H113" s="271">
        <f t="shared" ref="H113:R113" si="19">H83*0.4</f>
        <v>31749.610016025639</v>
      </c>
      <c r="I113" s="365"/>
      <c r="J113" s="271">
        <f t="shared" si="19"/>
        <v>6119.8213461538471</v>
      </c>
      <c r="K113" s="365"/>
      <c r="L113" s="271">
        <f t="shared" si="19"/>
        <v>3009.3749807692311</v>
      </c>
      <c r="M113" s="365"/>
      <c r="N113" s="271">
        <f t="shared" si="19"/>
        <v>1352.7666362179489</v>
      </c>
      <c r="O113" s="365"/>
      <c r="P113" s="271">
        <f t="shared" si="19"/>
        <v>561.63613831908856</v>
      </c>
      <c r="Q113" s="365"/>
      <c r="R113" s="271">
        <f t="shared" si="19"/>
        <v>255.27645121082634</v>
      </c>
    </row>
    <row r="114" spans="1:18" ht="18" customHeight="1">
      <c r="A114" s="126"/>
      <c r="B114" s="127" t="s">
        <v>482</v>
      </c>
      <c r="C114" s="128" t="s">
        <v>228</v>
      </c>
      <c r="D114" s="266"/>
      <c r="E114" s="199"/>
      <c r="F114" s="199"/>
      <c r="G114" s="365"/>
      <c r="H114" s="271">
        <f t="shared" ref="H114:R114" si="20">H84*0.4</f>
        <v>37352.482371794868</v>
      </c>
      <c r="I114" s="365"/>
      <c r="J114" s="271">
        <f t="shared" si="20"/>
        <v>8159.7617948717962</v>
      </c>
      <c r="K114" s="365"/>
      <c r="L114" s="271">
        <f t="shared" si="20"/>
        <v>3540.4411538461545</v>
      </c>
      <c r="M114" s="365"/>
      <c r="N114" s="271">
        <f t="shared" si="20"/>
        <v>1591.4901602564105</v>
      </c>
      <c r="O114" s="365"/>
      <c r="P114" s="271">
        <f t="shared" si="20"/>
        <v>610.47406339031363</v>
      </c>
      <c r="Q114" s="365"/>
      <c r="R114" s="271">
        <f t="shared" si="20"/>
        <v>277.47440349002858</v>
      </c>
    </row>
    <row r="115" spans="1:18" ht="18" customHeight="1">
      <c r="A115" s="126"/>
      <c r="B115" s="127" t="s">
        <v>483</v>
      </c>
      <c r="C115" s="128" t="s">
        <v>228</v>
      </c>
      <c r="D115" s="266"/>
      <c r="E115" s="199"/>
      <c r="F115" s="199"/>
      <c r="G115" s="365"/>
      <c r="H115" s="271">
        <f>H85*0.4</f>
        <v>44822.978846153848</v>
      </c>
      <c r="I115" s="365"/>
      <c r="J115" s="271">
        <f>J85*0.4</f>
        <v>10607.690333333336</v>
      </c>
      <c r="K115" s="365"/>
      <c r="L115" s="271">
        <f>L85*0.4</f>
        <v>4425.5514423076929</v>
      </c>
      <c r="M115" s="365"/>
      <c r="N115" s="271">
        <f>N85*0.4</f>
        <v>2068.9372083333337</v>
      </c>
      <c r="O115" s="365"/>
      <c r="P115" s="271">
        <f>P85*0.4</f>
        <v>671.52146972934497</v>
      </c>
      <c r="Q115" s="365"/>
      <c r="R115" s="271">
        <f>R85*0.4</f>
        <v>305.22184383903146</v>
      </c>
    </row>
    <row r="116" spans="1:18" ht="18" customHeight="1">
      <c r="A116" s="126"/>
      <c r="B116" s="127" t="s">
        <v>484</v>
      </c>
      <c r="C116" s="128" t="s">
        <v>228</v>
      </c>
      <c r="D116" s="266"/>
      <c r="E116" s="199"/>
      <c r="F116" s="199"/>
      <c r="G116" s="266"/>
      <c r="H116" s="266"/>
      <c r="I116" s="365"/>
      <c r="J116" s="271">
        <f>J86*0.4</f>
        <v>13871.595051282055</v>
      </c>
      <c r="K116" s="365"/>
      <c r="L116" s="271">
        <f>L86*0.4</f>
        <v>5523.088200000002</v>
      </c>
      <c r="M116" s="365"/>
      <c r="N116" s="271">
        <f>N86*0.4</f>
        <v>2705.5332724358977</v>
      </c>
      <c r="O116" s="266"/>
      <c r="P116" s="271"/>
      <c r="Q116" s="266"/>
      <c r="R116" s="271"/>
    </row>
    <row r="117" spans="1:18" ht="18" customHeight="1">
      <c r="A117" s="126"/>
      <c r="B117" s="127"/>
      <c r="C117" s="128"/>
      <c r="D117" s="266"/>
      <c r="E117" s="199"/>
      <c r="F117" s="199"/>
      <c r="G117" s="266"/>
      <c r="H117" s="266"/>
      <c r="I117" s="266"/>
      <c r="J117" s="271"/>
      <c r="K117" s="266"/>
      <c r="L117" s="271"/>
      <c r="M117" s="266"/>
      <c r="N117" s="271"/>
      <c r="O117" s="266"/>
      <c r="P117" s="271"/>
      <c r="Q117" s="266"/>
      <c r="R117" s="271"/>
    </row>
    <row r="118" spans="1:18" ht="18" customHeight="1">
      <c r="A118" s="14"/>
      <c r="B118" s="16"/>
      <c r="C118" s="14"/>
      <c r="D118" s="183"/>
      <c r="E118" s="206"/>
      <c r="F118" s="206"/>
      <c r="G118" s="197"/>
      <c r="H118" s="180"/>
      <c r="I118" s="197"/>
      <c r="J118" s="180"/>
      <c r="K118" s="197"/>
      <c r="L118" s="180"/>
      <c r="M118" s="181"/>
      <c r="N118" s="180"/>
      <c r="O118" s="181"/>
      <c r="P118" s="180"/>
      <c r="Q118" s="181"/>
      <c r="R118" s="180"/>
    </row>
    <row r="119" spans="1:18" ht="18" customHeight="1">
      <c r="A119" s="126" t="s">
        <v>512</v>
      </c>
      <c r="B119" s="125" t="s">
        <v>513</v>
      </c>
      <c r="C119" s="126"/>
      <c r="D119" s="266"/>
      <c r="E119" s="199"/>
      <c r="F119" s="199"/>
      <c r="G119" s="266"/>
      <c r="H119" s="266"/>
      <c r="I119" s="266"/>
      <c r="J119" s="266"/>
      <c r="K119" s="266"/>
      <c r="L119" s="266"/>
      <c r="M119" s="266"/>
      <c r="N119" s="266"/>
      <c r="O119" s="266"/>
      <c r="P119" s="266"/>
      <c r="Q119" s="266"/>
      <c r="R119" s="266"/>
    </row>
    <row r="120" spans="1:18" ht="18" customHeight="1">
      <c r="A120" s="128"/>
      <c r="B120" s="127" t="s">
        <v>514</v>
      </c>
      <c r="C120" s="128" t="s">
        <v>228</v>
      </c>
      <c r="D120" s="269"/>
      <c r="E120" s="270"/>
      <c r="F120" s="270"/>
      <c r="G120" s="236"/>
      <c r="H120" s="237">
        <f>H84*0.4</f>
        <v>37352.482371794868</v>
      </c>
      <c r="I120" s="236"/>
      <c r="J120" s="237">
        <f>J84*0.4</f>
        <v>8159.7617948717962</v>
      </c>
      <c r="K120" s="236"/>
      <c r="L120" s="237">
        <f>L84*0.4</f>
        <v>3540.4411538461545</v>
      </c>
      <c r="M120" s="236"/>
      <c r="N120" s="237">
        <f>N84*0.4</f>
        <v>1591.4901602564105</v>
      </c>
      <c r="O120" s="236"/>
      <c r="P120" s="237">
        <f>P84*0.4</f>
        <v>610.47406339031363</v>
      </c>
      <c r="Q120" s="236"/>
      <c r="R120" s="237">
        <f>R84*0.4</f>
        <v>277.47440349002858</v>
      </c>
    </row>
    <row r="121" spans="1:18" ht="18" customHeight="1">
      <c r="A121" s="120"/>
      <c r="B121" s="129"/>
      <c r="C121" s="131"/>
      <c r="D121" s="198"/>
      <c r="E121" s="190"/>
      <c r="F121" s="190"/>
      <c r="G121" s="198"/>
      <c r="H121" s="190"/>
      <c r="I121" s="198"/>
      <c r="J121" s="264"/>
      <c r="K121" s="198"/>
      <c r="L121" s="264"/>
      <c r="M121" s="198"/>
      <c r="N121" s="190"/>
      <c r="O121" s="198"/>
      <c r="P121" s="190"/>
      <c r="Q121" s="198"/>
      <c r="R121" s="190"/>
    </row>
    <row r="122" spans="1:18" ht="16.5" customHeight="1">
      <c r="A122" s="4"/>
      <c r="B122" s="4"/>
      <c r="C122" s="4"/>
      <c r="D122" s="4"/>
      <c r="E122" s="4"/>
      <c r="F122" s="4"/>
      <c r="G122" s="4"/>
      <c r="H122" s="4"/>
      <c r="I122" s="4"/>
      <c r="J122" s="4"/>
      <c r="K122" s="4"/>
      <c r="L122" s="4"/>
      <c r="M122" s="4"/>
      <c r="N122" s="4"/>
      <c r="O122" s="4"/>
      <c r="P122" s="4"/>
      <c r="Q122" s="4"/>
      <c r="R122" s="4"/>
    </row>
    <row r="123" spans="1:18" ht="16.5" customHeight="1">
      <c r="A123" s="4"/>
      <c r="B123" s="4"/>
      <c r="C123" s="4"/>
      <c r="D123" s="4"/>
      <c r="E123" s="4"/>
      <c r="F123" s="4"/>
      <c r="G123" s="4"/>
      <c r="H123" s="4"/>
      <c r="I123" s="4"/>
      <c r="J123" s="4"/>
      <c r="K123" s="4"/>
      <c r="L123" s="4"/>
      <c r="M123" s="4"/>
      <c r="N123" s="4"/>
      <c r="O123" s="4"/>
      <c r="P123" s="4"/>
      <c r="Q123" s="4"/>
      <c r="R123" s="4"/>
    </row>
    <row r="124" spans="1:18" ht="16.5" customHeight="1">
      <c r="A124" s="4"/>
      <c r="B124" s="4"/>
      <c r="C124" s="4"/>
      <c r="D124" s="4"/>
      <c r="E124" s="4"/>
      <c r="F124" s="4"/>
      <c r="G124" s="4"/>
      <c r="H124" s="4"/>
      <c r="I124" s="4"/>
      <c r="J124" s="4"/>
      <c r="K124" s="4"/>
      <c r="L124" s="4"/>
      <c r="M124" s="4"/>
      <c r="N124" s="4"/>
      <c r="O124" s="4"/>
      <c r="P124" s="4"/>
      <c r="Q124" s="4"/>
      <c r="R124" s="4"/>
    </row>
    <row r="125" spans="1:18" ht="16.5" customHeight="1">
      <c r="A125" s="4"/>
      <c r="B125" s="4"/>
      <c r="C125" s="4"/>
      <c r="D125" s="4"/>
      <c r="E125" s="4"/>
      <c r="F125" s="4"/>
      <c r="G125" s="4"/>
      <c r="H125" s="4"/>
      <c r="I125" s="4"/>
      <c r="J125" s="4"/>
      <c r="K125" s="4"/>
      <c r="L125" s="4"/>
      <c r="M125" s="4"/>
      <c r="N125" s="4"/>
      <c r="O125" s="4"/>
      <c r="P125" s="4"/>
      <c r="Q125" s="4"/>
      <c r="R125" s="4"/>
    </row>
    <row r="126" spans="1:18" ht="16.5" customHeight="1">
      <c r="A126" s="4"/>
      <c r="B126" s="4"/>
      <c r="C126" s="4"/>
      <c r="D126" s="4"/>
      <c r="E126" s="4"/>
      <c r="F126" s="4"/>
      <c r="G126" s="4"/>
      <c r="H126" s="4"/>
      <c r="I126" s="4"/>
      <c r="J126" s="4"/>
      <c r="K126" s="4"/>
      <c r="L126" s="4"/>
      <c r="M126" s="4"/>
      <c r="N126" s="4"/>
      <c r="O126" s="4"/>
      <c r="P126" s="4"/>
      <c r="Q126" s="4"/>
      <c r="R126" s="4"/>
    </row>
    <row r="127" spans="1:18" ht="16.5" customHeight="1">
      <c r="A127" s="4"/>
      <c r="B127" s="4"/>
      <c r="C127" s="4"/>
      <c r="D127" s="4"/>
      <c r="E127" s="4"/>
      <c r="F127" s="4"/>
      <c r="G127" s="4"/>
      <c r="H127" s="4"/>
      <c r="I127" s="4"/>
      <c r="J127" s="4"/>
      <c r="K127" s="4"/>
      <c r="L127" s="4"/>
      <c r="M127" s="4"/>
      <c r="N127" s="4"/>
      <c r="O127" s="4"/>
      <c r="P127" s="4"/>
      <c r="Q127" s="4"/>
      <c r="R127" s="4"/>
    </row>
    <row r="128" spans="1:18" ht="16.5" customHeight="1">
      <c r="A128" s="4"/>
      <c r="B128" s="4"/>
      <c r="C128" s="4"/>
      <c r="D128" s="4"/>
      <c r="E128" s="4"/>
      <c r="F128" s="4"/>
      <c r="G128" s="4"/>
      <c r="H128" s="4"/>
      <c r="I128" s="4"/>
      <c r="J128" s="4"/>
      <c r="K128" s="4"/>
      <c r="L128" s="4"/>
      <c r="M128" s="4"/>
      <c r="N128" s="4"/>
      <c r="O128" s="4"/>
      <c r="P128" s="4"/>
      <c r="Q128" s="4"/>
      <c r="R128" s="4"/>
    </row>
    <row r="129" spans="1:18" ht="16.5" customHeight="1">
      <c r="A129" s="4"/>
      <c r="B129" s="4"/>
      <c r="C129" s="4"/>
      <c r="D129" s="4"/>
      <c r="E129" s="4"/>
      <c r="F129" s="4"/>
      <c r="G129" s="4"/>
      <c r="H129" s="4"/>
      <c r="I129" s="4"/>
      <c r="J129" s="4"/>
      <c r="K129" s="4"/>
      <c r="L129" s="4"/>
      <c r="M129" s="4"/>
      <c r="N129" s="4"/>
      <c r="O129" s="4"/>
      <c r="P129" s="4"/>
      <c r="Q129" s="4"/>
      <c r="R129" s="4"/>
    </row>
    <row r="130" spans="1:18" ht="16.5" customHeight="1">
      <c r="A130" s="4"/>
      <c r="B130" s="4"/>
      <c r="C130" s="4"/>
      <c r="D130" s="4"/>
      <c r="E130" s="4"/>
      <c r="F130" s="4"/>
      <c r="G130" s="4"/>
      <c r="H130" s="4"/>
      <c r="I130" s="4"/>
      <c r="J130" s="4"/>
      <c r="K130" s="4"/>
      <c r="L130" s="4"/>
      <c r="M130" s="4"/>
      <c r="N130" s="4"/>
      <c r="O130" s="4"/>
      <c r="P130" s="4"/>
      <c r="Q130" s="4"/>
      <c r="R130" s="4"/>
    </row>
    <row r="131" spans="1:18" ht="16.5" customHeight="1">
      <c r="A131" s="4"/>
      <c r="B131" s="4"/>
      <c r="C131" s="4"/>
      <c r="D131" s="4"/>
      <c r="E131" s="4"/>
      <c r="F131" s="4"/>
      <c r="G131" s="4"/>
      <c r="H131" s="4"/>
      <c r="I131" s="4"/>
      <c r="J131" s="4"/>
      <c r="K131" s="4"/>
      <c r="L131" s="4"/>
      <c r="M131" s="4"/>
      <c r="N131" s="4"/>
      <c r="O131" s="4"/>
      <c r="P131" s="4"/>
      <c r="Q131" s="4"/>
      <c r="R131" s="4"/>
    </row>
    <row r="132" spans="1:18" ht="16.5" customHeight="1">
      <c r="A132" s="4"/>
      <c r="B132" s="4"/>
      <c r="C132" s="4"/>
      <c r="D132" s="4"/>
      <c r="E132" s="4"/>
      <c r="F132" s="4"/>
      <c r="G132" s="4"/>
      <c r="H132" s="4"/>
      <c r="I132" s="4"/>
      <c r="J132" s="4"/>
      <c r="K132" s="4"/>
      <c r="L132" s="4"/>
      <c r="M132" s="4"/>
      <c r="N132" s="4"/>
      <c r="O132" s="4"/>
      <c r="P132" s="4"/>
      <c r="Q132" s="4"/>
      <c r="R132" s="4"/>
    </row>
    <row r="133" spans="1:18" ht="16.5" customHeight="1">
      <c r="A133" s="4"/>
      <c r="B133" s="4"/>
      <c r="C133" s="4"/>
      <c r="D133" s="4"/>
      <c r="E133" s="4"/>
      <c r="F133" s="4"/>
      <c r="G133" s="4"/>
      <c r="H133" s="4"/>
      <c r="I133" s="4"/>
      <c r="J133" s="4"/>
      <c r="K133" s="4"/>
      <c r="L133" s="4"/>
      <c r="M133" s="4"/>
      <c r="N133" s="4"/>
      <c r="O133" s="4"/>
      <c r="P133" s="4"/>
      <c r="Q133" s="4"/>
      <c r="R133" s="4"/>
    </row>
    <row r="134" spans="1:18" ht="16.5" customHeight="1">
      <c r="A134" s="4"/>
      <c r="B134" s="4"/>
      <c r="C134" s="4"/>
      <c r="D134" s="4"/>
      <c r="E134" s="4"/>
      <c r="F134" s="4"/>
      <c r="G134" s="4"/>
      <c r="H134" s="4"/>
      <c r="I134" s="4"/>
      <c r="J134" s="4"/>
      <c r="K134" s="4"/>
      <c r="L134" s="4"/>
      <c r="M134" s="4"/>
      <c r="N134" s="4"/>
      <c r="O134" s="4"/>
      <c r="P134" s="4"/>
      <c r="Q134" s="4"/>
      <c r="R134" s="4"/>
    </row>
    <row r="135" spans="1:18" ht="16.5" customHeight="1">
      <c r="A135" s="4"/>
      <c r="B135" s="4"/>
      <c r="C135" s="4"/>
      <c r="D135" s="4"/>
      <c r="E135" s="4"/>
      <c r="F135" s="4"/>
      <c r="G135" s="4"/>
      <c r="H135" s="4"/>
      <c r="I135" s="4"/>
      <c r="J135" s="4"/>
      <c r="K135" s="4"/>
      <c r="L135" s="4"/>
      <c r="M135" s="4"/>
      <c r="N135" s="4"/>
      <c r="O135" s="4"/>
      <c r="P135" s="4"/>
      <c r="Q135" s="4"/>
      <c r="R135" s="4"/>
    </row>
    <row r="136" spans="1:18" ht="16.5" customHeight="1">
      <c r="A136" s="4"/>
      <c r="B136" s="4"/>
      <c r="C136" s="4"/>
      <c r="D136" s="4"/>
      <c r="E136" s="4"/>
      <c r="F136" s="4"/>
      <c r="G136" s="4"/>
      <c r="H136" s="4"/>
      <c r="I136" s="4"/>
      <c r="J136" s="4"/>
      <c r="K136" s="4"/>
      <c r="L136" s="4"/>
      <c r="M136" s="4"/>
      <c r="N136" s="4"/>
      <c r="O136" s="4"/>
      <c r="P136" s="4"/>
      <c r="Q136" s="4"/>
      <c r="R136" s="4"/>
    </row>
    <row r="137" spans="1:18" ht="16.5" customHeight="1">
      <c r="A137" s="4"/>
      <c r="B137" s="4"/>
      <c r="C137" s="4"/>
      <c r="D137" s="4"/>
      <c r="E137" s="4"/>
      <c r="F137" s="4"/>
      <c r="G137" s="4"/>
      <c r="H137" s="4"/>
      <c r="I137" s="4"/>
      <c r="J137" s="4"/>
      <c r="K137" s="4"/>
      <c r="L137" s="4"/>
      <c r="M137" s="4"/>
      <c r="N137" s="4"/>
      <c r="O137" s="4"/>
      <c r="P137" s="4"/>
      <c r="Q137" s="4"/>
      <c r="R137" s="4"/>
    </row>
    <row r="138" spans="1:18" ht="16.5" customHeight="1">
      <c r="A138" s="4"/>
      <c r="B138" s="4"/>
      <c r="C138" s="4"/>
      <c r="D138" s="4"/>
      <c r="E138" s="4"/>
      <c r="F138" s="4"/>
      <c r="G138" s="4"/>
      <c r="H138" s="4"/>
      <c r="I138" s="4"/>
      <c r="J138" s="4"/>
      <c r="K138" s="4"/>
      <c r="L138" s="4"/>
      <c r="M138" s="4"/>
      <c r="N138" s="4"/>
      <c r="O138" s="4"/>
      <c r="P138" s="4"/>
      <c r="Q138" s="4"/>
      <c r="R138" s="4"/>
    </row>
    <row r="139" spans="1:18" ht="16.5" customHeight="1">
      <c r="A139" s="4"/>
      <c r="B139" s="4"/>
      <c r="C139" s="4"/>
      <c r="D139" s="4"/>
      <c r="E139" s="4"/>
      <c r="F139" s="4"/>
      <c r="G139" s="4"/>
      <c r="H139" s="4"/>
      <c r="I139" s="4"/>
      <c r="J139" s="4"/>
      <c r="K139" s="4"/>
      <c r="L139" s="4"/>
      <c r="M139" s="4"/>
      <c r="N139" s="4"/>
      <c r="O139" s="4"/>
      <c r="P139" s="4"/>
      <c r="Q139" s="4"/>
      <c r="R139" s="4"/>
    </row>
    <row r="140" spans="1:18" ht="16.5" customHeight="1">
      <c r="A140" s="4"/>
      <c r="B140" s="4"/>
      <c r="C140" s="4"/>
      <c r="D140" s="4"/>
      <c r="E140" s="4"/>
      <c r="F140" s="4"/>
      <c r="G140" s="4"/>
      <c r="H140" s="4"/>
      <c r="I140" s="4"/>
      <c r="J140" s="4"/>
      <c r="K140" s="4"/>
      <c r="L140" s="4"/>
      <c r="M140" s="4"/>
      <c r="N140" s="4"/>
      <c r="O140" s="4"/>
      <c r="P140" s="4"/>
      <c r="Q140" s="4"/>
      <c r="R140" s="4"/>
    </row>
    <row r="141" spans="1:18" ht="16.5" customHeight="1">
      <c r="A141" s="4"/>
      <c r="B141" s="4"/>
      <c r="C141" s="4"/>
      <c r="D141" s="4"/>
      <c r="E141" s="4"/>
      <c r="F141" s="4"/>
      <c r="G141" s="4"/>
      <c r="H141" s="4"/>
      <c r="I141" s="4"/>
      <c r="J141" s="4"/>
      <c r="K141" s="4"/>
      <c r="L141" s="4"/>
      <c r="M141" s="4"/>
      <c r="N141" s="4"/>
      <c r="O141" s="4"/>
      <c r="P141" s="4"/>
      <c r="Q141" s="4"/>
      <c r="R141" s="4"/>
    </row>
    <row r="142" spans="1:18" ht="16.5" customHeight="1">
      <c r="A142" s="4"/>
      <c r="B142" s="4"/>
      <c r="C142" s="4"/>
      <c r="D142" s="4"/>
      <c r="E142" s="4"/>
      <c r="F142" s="4"/>
      <c r="G142" s="4"/>
      <c r="H142" s="4"/>
      <c r="I142" s="4"/>
      <c r="J142" s="4"/>
      <c r="K142" s="4"/>
      <c r="L142" s="4"/>
      <c r="M142" s="4"/>
      <c r="N142" s="4"/>
      <c r="O142" s="4"/>
      <c r="P142" s="4"/>
      <c r="Q142" s="4"/>
      <c r="R142" s="4"/>
    </row>
    <row r="143" spans="1:18" ht="16.5" customHeight="1">
      <c r="A143" s="4"/>
      <c r="B143" s="4"/>
      <c r="C143" s="4"/>
      <c r="D143" s="4"/>
      <c r="E143" s="4"/>
      <c r="F143" s="4"/>
      <c r="G143" s="4"/>
      <c r="H143" s="4"/>
      <c r="I143" s="4"/>
      <c r="J143" s="4"/>
      <c r="K143" s="4"/>
      <c r="L143" s="4"/>
      <c r="M143" s="4"/>
      <c r="N143" s="4"/>
      <c r="O143" s="4"/>
      <c r="P143" s="4"/>
      <c r="Q143" s="4"/>
      <c r="R143" s="4"/>
    </row>
    <row r="144" spans="1:18" ht="16.5" customHeight="1">
      <c r="A144" s="4"/>
      <c r="B144" s="4"/>
      <c r="C144" s="4"/>
      <c r="D144" s="4"/>
      <c r="E144" s="4"/>
      <c r="F144" s="4"/>
      <c r="G144" s="4"/>
      <c r="H144" s="4"/>
      <c r="I144" s="4"/>
      <c r="J144" s="4"/>
      <c r="K144" s="4"/>
      <c r="L144" s="4"/>
      <c r="M144" s="4"/>
      <c r="N144" s="4"/>
      <c r="O144" s="4"/>
      <c r="P144" s="4"/>
      <c r="Q144" s="4"/>
      <c r="R144" s="4"/>
    </row>
    <row r="145" spans="1:18" ht="16.5" customHeight="1">
      <c r="A145" s="4"/>
      <c r="B145" s="4"/>
      <c r="C145" s="4"/>
      <c r="D145" s="4"/>
      <c r="E145" s="4"/>
      <c r="F145" s="4"/>
      <c r="G145" s="4"/>
      <c r="H145" s="4"/>
      <c r="I145" s="4"/>
      <c r="J145" s="4"/>
      <c r="K145" s="4"/>
      <c r="L145" s="4"/>
      <c r="M145" s="4"/>
      <c r="N145" s="4"/>
      <c r="O145" s="4"/>
      <c r="P145" s="4"/>
      <c r="Q145" s="4"/>
      <c r="R145" s="4"/>
    </row>
    <row r="146" spans="1:18" ht="16.5" customHeight="1">
      <c r="A146" s="4"/>
      <c r="B146" s="4"/>
      <c r="C146" s="4"/>
      <c r="D146" s="4"/>
      <c r="E146" s="4"/>
      <c r="F146" s="4"/>
      <c r="G146" s="4"/>
      <c r="H146" s="4"/>
      <c r="I146" s="4"/>
      <c r="J146" s="4"/>
      <c r="K146" s="4"/>
      <c r="L146" s="4"/>
      <c r="M146" s="4"/>
      <c r="N146" s="4"/>
      <c r="O146" s="4"/>
      <c r="P146" s="4"/>
      <c r="Q146" s="4"/>
      <c r="R146" s="4"/>
    </row>
    <row r="147" spans="1:18" ht="16.5" customHeight="1">
      <c r="A147" s="4"/>
      <c r="B147" s="4"/>
      <c r="C147" s="4"/>
      <c r="D147" s="4"/>
      <c r="E147" s="4"/>
      <c r="F147" s="4"/>
      <c r="G147" s="4"/>
      <c r="H147" s="4"/>
      <c r="I147" s="4"/>
      <c r="J147" s="4"/>
      <c r="K147" s="4"/>
      <c r="L147" s="4"/>
      <c r="M147" s="4"/>
      <c r="N147" s="4"/>
      <c r="O147" s="4"/>
      <c r="P147" s="4"/>
      <c r="Q147" s="4"/>
      <c r="R147" s="4"/>
    </row>
    <row r="148" spans="1:18" ht="16.5" customHeight="1">
      <c r="A148" s="4"/>
      <c r="B148" s="4"/>
      <c r="C148" s="4"/>
      <c r="D148" s="4"/>
      <c r="E148" s="4"/>
      <c r="F148" s="4"/>
      <c r="G148" s="4"/>
      <c r="H148" s="4"/>
      <c r="I148" s="4"/>
      <c r="J148" s="4"/>
      <c r="K148" s="4"/>
      <c r="L148" s="4"/>
      <c r="M148" s="4"/>
      <c r="N148" s="4"/>
      <c r="O148" s="4"/>
      <c r="P148" s="4"/>
      <c r="Q148" s="4"/>
      <c r="R148" s="4"/>
    </row>
    <row r="149" spans="1:18" ht="16.5" customHeight="1">
      <c r="A149" s="4"/>
      <c r="B149" s="4"/>
      <c r="C149" s="4"/>
      <c r="D149" s="4"/>
      <c r="E149" s="4"/>
      <c r="F149" s="4"/>
      <c r="G149" s="4"/>
      <c r="H149" s="4"/>
      <c r="I149" s="4"/>
      <c r="J149" s="4"/>
      <c r="K149" s="4"/>
      <c r="L149" s="4"/>
      <c r="M149" s="4"/>
      <c r="N149" s="4"/>
      <c r="O149" s="4"/>
      <c r="P149" s="4"/>
      <c r="Q149" s="4"/>
      <c r="R149" s="4"/>
    </row>
    <row r="150" spans="1:18" ht="16.5" customHeight="1">
      <c r="A150" s="4"/>
      <c r="B150" s="4"/>
      <c r="C150" s="4"/>
      <c r="D150" s="4"/>
      <c r="E150" s="4"/>
      <c r="F150" s="4"/>
      <c r="G150" s="4"/>
      <c r="H150" s="4"/>
      <c r="I150" s="4"/>
      <c r="J150" s="4"/>
      <c r="K150" s="4"/>
      <c r="L150" s="4"/>
      <c r="M150" s="4"/>
      <c r="N150" s="4"/>
      <c r="O150" s="4"/>
      <c r="P150" s="4"/>
      <c r="Q150" s="4"/>
      <c r="R150" s="4"/>
    </row>
    <row r="151" spans="1:18" ht="16.5" customHeight="1">
      <c r="A151" s="4"/>
      <c r="B151" s="4"/>
      <c r="C151" s="4"/>
      <c r="D151" s="4"/>
      <c r="E151" s="4"/>
      <c r="F151" s="4"/>
      <c r="G151" s="4"/>
      <c r="H151" s="4"/>
      <c r="I151" s="4"/>
      <c r="J151" s="4"/>
      <c r="K151" s="4"/>
      <c r="L151" s="4"/>
      <c r="M151" s="4"/>
      <c r="N151" s="4"/>
      <c r="O151" s="4"/>
      <c r="P151" s="4"/>
      <c r="Q151" s="4"/>
      <c r="R151" s="4"/>
    </row>
    <row r="152" spans="1:18" ht="16.5" customHeight="1">
      <c r="A152" s="4"/>
      <c r="B152" s="4"/>
      <c r="C152" s="4"/>
      <c r="D152" s="4"/>
      <c r="E152" s="4"/>
      <c r="F152" s="4"/>
      <c r="G152" s="4"/>
      <c r="H152" s="4"/>
      <c r="I152" s="4"/>
      <c r="J152" s="4"/>
      <c r="K152" s="4"/>
      <c r="L152" s="4"/>
      <c r="M152" s="4"/>
      <c r="N152" s="4"/>
      <c r="O152" s="4"/>
      <c r="P152" s="4"/>
      <c r="Q152" s="4"/>
      <c r="R152" s="4"/>
    </row>
    <row r="153" spans="1:18" ht="16.5" customHeight="1">
      <c r="A153" s="4"/>
      <c r="B153" s="4"/>
      <c r="C153" s="4"/>
      <c r="D153" s="4"/>
      <c r="E153" s="4"/>
      <c r="F153" s="4"/>
      <c r="G153" s="4"/>
      <c r="H153" s="4"/>
      <c r="I153" s="4"/>
      <c r="J153" s="4"/>
      <c r="K153" s="4"/>
      <c r="L153" s="4"/>
      <c r="M153" s="4"/>
      <c r="N153" s="4"/>
      <c r="O153" s="4"/>
      <c r="P153" s="4"/>
      <c r="Q153" s="4"/>
      <c r="R153" s="4"/>
    </row>
    <row r="154" spans="1:18" ht="16.5" customHeight="1">
      <c r="A154" s="4"/>
      <c r="B154" s="4"/>
      <c r="C154" s="4"/>
      <c r="D154" s="4"/>
      <c r="E154" s="4"/>
      <c r="F154" s="4"/>
      <c r="G154" s="4"/>
      <c r="H154" s="4"/>
      <c r="I154" s="4"/>
      <c r="J154" s="4"/>
      <c r="K154" s="4"/>
      <c r="L154" s="4"/>
      <c r="M154" s="4"/>
      <c r="N154" s="4"/>
      <c r="O154" s="4"/>
      <c r="P154" s="4"/>
      <c r="Q154" s="4"/>
      <c r="R154" s="4"/>
    </row>
    <row r="155" spans="1:18" ht="16.5" customHeight="1">
      <c r="A155" s="4"/>
      <c r="B155" s="4"/>
      <c r="C155" s="4"/>
      <c r="D155" s="4"/>
      <c r="E155" s="4"/>
      <c r="F155" s="4"/>
      <c r="G155" s="4"/>
      <c r="H155" s="4"/>
      <c r="I155" s="4"/>
      <c r="J155" s="4"/>
      <c r="K155" s="4"/>
      <c r="L155" s="4"/>
      <c r="M155" s="4"/>
      <c r="N155" s="4"/>
      <c r="O155" s="4"/>
      <c r="P155" s="4"/>
      <c r="Q155" s="4"/>
      <c r="R155" s="4"/>
    </row>
    <row r="156" spans="1:18" ht="16.5" customHeight="1">
      <c r="A156" s="4"/>
      <c r="B156" s="4"/>
      <c r="C156" s="4"/>
      <c r="D156" s="4"/>
      <c r="E156" s="4"/>
      <c r="F156" s="4"/>
      <c r="G156" s="4"/>
      <c r="H156" s="4"/>
      <c r="I156" s="4"/>
      <c r="J156" s="4"/>
      <c r="K156" s="4"/>
      <c r="L156" s="4"/>
      <c r="M156" s="4"/>
      <c r="N156" s="4"/>
      <c r="O156" s="4"/>
      <c r="P156" s="4"/>
      <c r="Q156" s="4"/>
      <c r="R156" s="4"/>
    </row>
    <row r="157" spans="1:18" ht="16.5" customHeight="1">
      <c r="A157" s="4"/>
      <c r="B157" s="4"/>
      <c r="C157" s="4"/>
      <c r="D157" s="4"/>
      <c r="E157" s="4"/>
      <c r="F157" s="4"/>
      <c r="G157" s="4"/>
      <c r="H157" s="4"/>
      <c r="I157" s="4"/>
      <c r="J157" s="4"/>
      <c r="K157" s="4"/>
      <c r="L157" s="4"/>
      <c r="M157" s="4"/>
      <c r="N157" s="4"/>
      <c r="O157" s="4"/>
      <c r="P157" s="4"/>
      <c r="Q157" s="4"/>
      <c r="R157" s="4"/>
    </row>
    <row r="158" spans="1:18" ht="16.5" customHeight="1">
      <c r="A158" s="4"/>
      <c r="B158" s="4"/>
      <c r="C158" s="4"/>
      <c r="D158" s="4"/>
      <c r="E158" s="4"/>
      <c r="F158" s="4"/>
      <c r="G158" s="4"/>
      <c r="H158" s="4"/>
      <c r="I158" s="4"/>
      <c r="J158" s="4"/>
      <c r="K158" s="4"/>
      <c r="L158" s="4"/>
      <c r="M158" s="4"/>
      <c r="N158" s="4"/>
      <c r="O158" s="4"/>
      <c r="P158" s="4"/>
      <c r="Q158" s="4"/>
      <c r="R158" s="4"/>
    </row>
    <row r="159" spans="1:18" ht="16.5" customHeight="1">
      <c r="A159" s="4"/>
      <c r="B159" s="4"/>
      <c r="C159" s="4"/>
      <c r="D159" s="4"/>
      <c r="E159" s="4"/>
      <c r="F159" s="4"/>
      <c r="G159" s="4"/>
      <c r="H159" s="4"/>
      <c r="I159" s="4"/>
      <c r="J159" s="4"/>
      <c r="K159" s="4"/>
      <c r="L159" s="4"/>
      <c r="M159" s="4"/>
      <c r="N159" s="4"/>
      <c r="O159" s="4"/>
      <c r="P159" s="4"/>
      <c r="Q159" s="4"/>
      <c r="R159" s="4"/>
    </row>
    <row r="160" spans="1:18" ht="16.5" customHeight="1">
      <c r="A160" s="4"/>
      <c r="B160" s="4"/>
      <c r="C160" s="4"/>
      <c r="D160" s="4"/>
      <c r="E160" s="4"/>
      <c r="F160" s="4"/>
      <c r="G160" s="4"/>
      <c r="H160" s="4"/>
      <c r="I160" s="4"/>
      <c r="J160" s="4"/>
      <c r="K160" s="4"/>
      <c r="L160" s="4"/>
      <c r="M160" s="4"/>
      <c r="N160" s="4"/>
      <c r="O160" s="4"/>
      <c r="P160" s="4"/>
      <c r="Q160" s="4"/>
      <c r="R160" s="4"/>
    </row>
    <row r="161" spans="1:18" ht="16.5" customHeight="1">
      <c r="A161" s="4"/>
      <c r="B161" s="4"/>
      <c r="C161" s="4"/>
      <c r="D161" s="4"/>
      <c r="E161" s="4"/>
      <c r="F161" s="4"/>
      <c r="G161" s="4"/>
      <c r="H161" s="4"/>
      <c r="I161" s="4"/>
      <c r="J161" s="4"/>
      <c r="K161" s="4"/>
      <c r="L161" s="4"/>
      <c r="M161" s="4"/>
      <c r="N161" s="4"/>
      <c r="O161" s="4"/>
      <c r="P161" s="4"/>
      <c r="Q161" s="4"/>
      <c r="R161" s="4"/>
    </row>
    <row r="162" spans="1:18" ht="16.5" customHeight="1">
      <c r="A162" s="4"/>
      <c r="B162" s="4"/>
      <c r="C162" s="4"/>
      <c r="D162" s="4"/>
      <c r="E162" s="4"/>
      <c r="F162" s="4"/>
      <c r="G162" s="4"/>
      <c r="H162" s="4"/>
      <c r="I162" s="4"/>
      <c r="J162" s="4"/>
      <c r="K162" s="4"/>
      <c r="L162" s="4"/>
      <c r="M162" s="4"/>
      <c r="N162" s="4"/>
      <c r="O162" s="4"/>
      <c r="P162" s="4"/>
      <c r="Q162" s="4"/>
      <c r="R162" s="4"/>
    </row>
    <row r="163" spans="1:18" ht="16.5" customHeight="1">
      <c r="A163" s="4"/>
      <c r="B163" s="4"/>
      <c r="C163" s="4"/>
      <c r="D163" s="4"/>
      <c r="E163" s="4"/>
      <c r="F163" s="4"/>
      <c r="G163" s="4"/>
      <c r="H163" s="4"/>
      <c r="I163" s="4"/>
      <c r="J163" s="4"/>
      <c r="K163" s="4"/>
      <c r="L163" s="4"/>
      <c r="M163" s="4"/>
      <c r="N163" s="4"/>
      <c r="O163" s="4"/>
      <c r="P163" s="4"/>
      <c r="Q163" s="4"/>
      <c r="R163" s="4"/>
    </row>
    <row r="164" spans="1:18" ht="16.5" customHeight="1">
      <c r="A164" s="4"/>
      <c r="B164" s="4"/>
      <c r="C164" s="4"/>
      <c r="D164" s="4"/>
      <c r="E164" s="4"/>
      <c r="F164" s="4"/>
      <c r="G164" s="4"/>
      <c r="H164" s="4"/>
      <c r="I164" s="4"/>
      <c r="J164" s="4"/>
      <c r="K164" s="4"/>
      <c r="L164" s="4"/>
      <c r="M164" s="4"/>
      <c r="N164" s="4"/>
      <c r="O164" s="4"/>
      <c r="P164" s="4"/>
      <c r="Q164" s="4"/>
      <c r="R164" s="4"/>
    </row>
    <row r="165" spans="1:18" ht="16.5" customHeight="1">
      <c r="A165" s="4"/>
      <c r="B165" s="4"/>
      <c r="C165" s="4"/>
      <c r="D165" s="4"/>
      <c r="E165" s="4"/>
      <c r="F165" s="4"/>
      <c r="G165" s="4"/>
      <c r="H165" s="4"/>
      <c r="I165" s="4"/>
      <c r="J165" s="4"/>
      <c r="K165" s="4"/>
      <c r="L165" s="4"/>
      <c r="M165" s="4"/>
      <c r="N165" s="4"/>
      <c r="O165" s="4"/>
      <c r="P165" s="4"/>
      <c r="Q165" s="4"/>
      <c r="R165" s="4"/>
    </row>
    <row r="166" spans="1:18" ht="16.5" customHeight="1">
      <c r="A166" s="4"/>
      <c r="B166" s="4"/>
      <c r="C166" s="4"/>
      <c r="D166" s="4"/>
      <c r="E166" s="4"/>
      <c r="F166" s="4"/>
      <c r="G166" s="4"/>
      <c r="H166" s="4"/>
      <c r="I166" s="4"/>
      <c r="J166" s="4"/>
      <c r="K166" s="4"/>
      <c r="L166" s="4"/>
      <c r="M166" s="4"/>
      <c r="N166" s="4"/>
      <c r="O166" s="4"/>
      <c r="P166" s="4"/>
      <c r="Q166" s="4"/>
      <c r="R166" s="4"/>
    </row>
    <row r="167" spans="1:18" ht="16.5" customHeight="1">
      <c r="A167" s="4"/>
      <c r="B167" s="4"/>
      <c r="C167" s="4"/>
      <c r="D167" s="4"/>
      <c r="E167" s="4"/>
      <c r="F167" s="4"/>
      <c r="G167" s="4"/>
      <c r="H167" s="4"/>
      <c r="I167" s="4"/>
      <c r="J167" s="4"/>
      <c r="K167" s="4"/>
      <c r="L167" s="4"/>
      <c r="M167" s="4"/>
      <c r="N167" s="4"/>
      <c r="O167" s="4"/>
      <c r="P167" s="4"/>
      <c r="Q167" s="4"/>
      <c r="R167" s="4"/>
    </row>
    <row r="168" spans="1:18" ht="16.5" customHeight="1">
      <c r="A168" s="4"/>
      <c r="B168" s="4"/>
      <c r="C168" s="4"/>
      <c r="D168" s="4"/>
      <c r="E168" s="4"/>
      <c r="F168" s="4"/>
      <c r="G168" s="4"/>
      <c r="H168" s="4"/>
      <c r="I168" s="4"/>
      <c r="J168" s="4"/>
      <c r="K168" s="4"/>
      <c r="L168" s="4"/>
      <c r="M168" s="4"/>
      <c r="N168" s="4"/>
      <c r="O168" s="4"/>
      <c r="P168" s="4"/>
      <c r="Q168" s="4"/>
      <c r="R168" s="4"/>
    </row>
    <row r="169" spans="1:18" ht="16.5" customHeight="1">
      <c r="A169" s="4"/>
      <c r="B169" s="4"/>
      <c r="C169" s="4"/>
      <c r="D169" s="4"/>
      <c r="E169" s="4"/>
      <c r="F169" s="4"/>
      <c r="G169" s="4"/>
      <c r="H169" s="4"/>
      <c r="I169" s="4"/>
      <c r="J169" s="4"/>
      <c r="K169" s="4"/>
      <c r="L169" s="4"/>
      <c r="M169" s="4"/>
      <c r="N169" s="4"/>
      <c r="O169" s="4"/>
      <c r="P169" s="4"/>
      <c r="Q169" s="4"/>
      <c r="R169" s="4"/>
    </row>
    <row r="170" spans="1:18" ht="16.5" customHeight="1">
      <c r="A170" s="4"/>
      <c r="B170" s="4"/>
      <c r="C170" s="4"/>
      <c r="D170" s="4"/>
      <c r="E170" s="4"/>
      <c r="F170" s="4"/>
      <c r="G170" s="4"/>
      <c r="H170" s="4"/>
      <c r="I170" s="4"/>
      <c r="J170" s="4"/>
      <c r="K170" s="4"/>
      <c r="L170" s="4"/>
      <c r="M170" s="4"/>
      <c r="N170" s="4"/>
      <c r="O170" s="4"/>
      <c r="P170" s="4"/>
      <c r="Q170" s="4"/>
      <c r="R170" s="4"/>
    </row>
    <row r="171" spans="1:18" ht="16.5" customHeight="1">
      <c r="A171" s="4"/>
      <c r="B171" s="4"/>
      <c r="C171" s="4"/>
      <c r="D171" s="4"/>
      <c r="E171" s="4"/>
      <c r="F171" s="4"/>
      <c r="G171" s="4"/>
      <c r="H171" s="4"/>
      <c r="I171" s="4"/>
      <c r="J171" s="4"/>
      <c r="K171" s="4"/>
      <c r="L171" s="4"/>
      <c r="M171" s="4"/>
      <c r="N171" s="4"/>
      <c r="O171" s="4"/>
      <c r="P171" s="4"/>
      <c r="Q171" s="4"/>
      <c r="R171" s="4"/>
    </row>
    <row r="172" spans="1:18" ht="16.5" customHeight="1">
      <c r="A172" s="4"/>
      <c r="B172" s="4"/>
      <c r="C172" s="4"/>
      <c r="D172" s="4"/>
      <c r="E172" s="4"/>
      <c r="F172" s="4"/>
      <c r="G172" s="4"/>
      <c r="H172" s="4"/>
      <c r="I172" s="4"/>
      <c r="J172" s="4"/>
      <c r="K172" s="4"/>
      <c r="L172" s="4"/>
      <c r="M172" s="4"/>
      <c r="N172" s="4"/>
      <c r="O172" s="4"/>
      <c r="P172" s="4"/>
      <c r="Q172" s="4"/>
      <c r="R172" s="4"/>
    </row>
    <row r="173" spans="1:18" ht="16.5" customHeight="1">
      <c r="A173" s="4"/>
      <c r="B173" s="4"/>
      <c r="C173" s="4"/>
      <c r="D173" s="4"/>
      <c r="E173" s="4"/>
      <c r="F173" s="4"/>
      <c r="G173" s="4"/>
      <c r="H173" s="4"/>
      <c r="I173" s="4"/>
      <c r="J173" s="4"/>
      <c r="K173" s="4"/>
      <c r="L173" s="4"/>
      <c r="M173" s="4"/>
      <c r="N173" s="4"/>
      <c r="O173" s="4"/>
      <c r="P173" s="4"/>
      <c r="Q173" s="4"/>
      <c r="R173" s="4"/>
    </row>
    <row r="174" spans="1:18" ht="16.5" customHeight="1">
      <c r="A174" s="4"/>
      <c r="B174" s="4"/>
      <c r="C174" s="4"/>
      <c r="D174" s="4"/>
      <c r="E174" s="4"/>
      <c r="F174" s="4"/>
      <c r="G174" s="4"/>
      <c r="H174" s="4"/>
      <c r="I174" s="4"/>
      <c r="J174" s="4"/>
      <c r="K174" s="4"/>
      <c r="L174" s="4"/>
      <c r="M174" s="4"/>
      <c r="N174" s="4"/>
      <c r="O174" s="4"/>
      <c r="P174" s="4"/>
      <c r="Q174" s="4"/>
      <c r="R174" s="4"/>
    </row>
    <row r="175" spans="1:18" ht="16.5" customHeight="1">
      <c r="A175" s="4"/>
      <c r="B175" s="4"/>
      <c r="C175" s="4"/>
      <c r="D175" s="4"/>
      <c r="E175" s="4"/>
      <c r="F175" s="4"/>
      <c r="G175" s="4"/>
      <c r="H175" s="4"/>
      <c r="I175" s="4"/>
      <c r="J175" s="4"/>
      <c r="K175" s="4"/>
      <c r="L175" s="4"/>
      <c r="M175" s="4"/>
      <c r="N175" s="4"/>
      <c r="O175" s="4"/>
      <c r="P175" s="4"/>
      <c r="Q175" s="4"/>
      <c r="R175" s="4"/>
    </row>
    <row r="176" spans="1:18" ht="16.5" customHeight="1">
      <c r="A176" s="4"/>
      <c r="B176" s="4"/>
      <c r="C176" s="4"/>
      <c r="D176" s="4"/>
      <c r="E176" s="4"/>
      <c r="F176" s="4"/>
      <c r="G176" s="4"/>
      <c r="H176" s="4"/>
      <c r="I176" s="4"/>
      <c r="J176" s="4"/>
      <c r="K176" s="4"/>
      <c r="L176" s="4"/>
      <c r="M176" s="4"/>
      <c r="N176" s="4"/>
      <c r="O176" s="4"/>
      <c r="P176" s="4"/>
      <c r="Q176" s="4"/>
      <c r="R176" s="4"/>
    </row>
    <row r="177" spans="1:18" ht="16.5" customHeight="1">
      <c r="A177" s="4"/>
      <c r="B177" s="4"/>
      <c r="C177" s="4"/>
      <c r="D177" s="4"/>
      <c r="E177" s="4"/>
      <c r="F177" s="4"/>
      <c r="G177" s="4"/>
      <c r="H177" s="4"/>
      <c r="I177" s="4"/>
      <c r="J177" s="4"/>
      <c r="K177" s="4"/>
      <c r="L177" s="4"/>
      <c r="M177" s="4"/>
      <c r="N177" s="4"/>
      <c r="O177" s="4"/>
      <c r="P177" s="4"/>
      <c r="Q177" s="4"/>
      <c r="R177" s="4"/>
    </row>
    <row r="178" spans="1:18" ht="16.5" customHeight="1">
      <c r="A178" s="4"/>
      <c r="B178" s="4"/>
      <c r="C178" s="4"/>
      <c r="D178" s="4"/>
      <c r="E178" s="4"/>
      <c r="F178" s="4"/>
      <c r="G178" s="4"/>
      <c r="H178" s="4"/>
      <c r="I178" s="4"/>
      <c r="J178" s="4"/>
      <c r="K178" s="4"/>
      <c r="L178" s="4"/>
      <c r="M178" s="4"/>
      <c r="N178" s="4"/>
      <c r="O178" s="4"/>
      <c r="P178" s="4"/>
      <c r="Q178" s="4"/>
      <c r="R178" s="4"/>
    </row>
    <row r="179" spans="1:18" ht="16.5" customHeight="1">
      <c r="A179" s="4"/>
      <c r="B179" s="4"/>
      <c r="C179" s="4"/>
      <c r="D179" s="4"/>
      <c r="E179" s="4"/>
      <c r="F179" s="4"/>
      <c r="G179" s="4"/>
      <c r="H179" s="4"/>
      <c r="I179" s="4"/>
      <c r="J179" s="4"/>
      <c r="K179" s="4"/>
      <c r="L179" s="4"/>
      <c r="M179" s="4"/>
      <c r="N179" s="4"/>
      <c r="O179" s="4"/>
      <c r="P179" s="4"/>
      <c r="Q179" s="4"/>
      <c r="R179" s="4"/>
    </row>
    <row r="180" spans="1:18" ht="16.5" customHeight="1">
      <c r="A180" s="4"/>
      <c r="B180" s="4"/>
      <c r="C180" s="4"/>
      <c r="D180" s="4"/>
      <c r="E180" s="4"/>
      <c r="F180" s="4"/>
      <c r="G180" s="4"/>
      <c r="H180" s="4"/>
      <c r="I180" s="4"/>
      <c r="J180" s="4"/>
      <c r="K180" s="4"/>
      <c r="L180" s="4"/>
      <c r="M180" s="4"/>
      <c r="N180" s="4"/>
      <c r="O180" s="4"/>
      <c r="P180" s="4"/>
      <c r="Q180" s="4"/>
      <c r="R180" s="4"/>
    </row>
    <row r="181" spans="1:18" ht="16.5" customHeight="1">
      <c r="A181" s="4"/>
      <c r="B181" s="4"/>
      <c r="C181" s="4"/>
      <c r="D181" s="4"/>
      <c r="E181" s="4"/>
      <c r="F181" s="4"/>
      <c r="G181" s="4"/>
      <c r="H181" s="4"/>
      <c r="I181" s="4"/>
      <c r="J181" s="4"/>
      <c r="K181" s="4"/>
      <c r="L181" s="4"/>
      <c r="M181" s="4"/>
      <c r="N181" s="4"/>
      <c r="O181" s="4"/>
      <c r="P181" s="4"/>
      <c r="Q181" s="4"/>
      <c r="R181" s="4"/>
    </row>
    <row r="182" spans="1:18" ht="16.5" customHeight="1">
      <c r="A182" s="4"/>
      <c r="B182" s="4"/>
      <c r="C182" s="4"/>
      <c r="D182" s="4"/>
      <c r="E182" s="4"/>
      <c r="F182" s="4"/>
      <c r="G182" s="4"/>
      <c r="H182" s="4"/>
      <c r="I182" s="4"/>
      <c r="J182" s="4"/>
      <c r="K182" s="4"/>
      <c r="L182" s="4"/>
      <c r="M182" s="4"/>
      <c r="N182" s="4"/>
      <c r="O182" s="4"/>
      <c r="P182" s="4"/>
      <c r="Q182" s="4"/>
      <c r="R182" s="4"/>
    </row>
    <row r="183" spans="1:18" ht="16.5" customHeight="1">
      <c r="A183" s="4"/>
      <c r="B183" s="4"/>
      <c r="C183" s="4"/>
      <c r="D183" s="4"/>
      <c r="E183" s="4"/>
      <c r="F183" s="4"/>
      <c r="G183" s="4"/>
      <c r="H183" s="4"/>
      <c r="I183" s="4"/>
      <c r="J183" s="4"/>
      <c r="K183" s="4"/>
      <c r="L183" s="4"/>
      <c r="M183" s="4"/>
      <c r="N183" s="4"/>
      <c r="O183" s="4"/>
      <c r="P183" s="4"/>
      <c r="Q183" s="4"/>
      <c r="R183" s="4"/>
    </row>
    <row r="184" spans="1:18" ht="16.5" customHeight="1">
      <c r="A184" s="4"/>
      <c r="B184" s="4"/>
      <c r="C184" s="4"/>
      <c r="D184" s="4"/>
      <c r="E184" s="4"/>
      <c r="F184" s="4"/>
      <c r="G184" s="4"/>
      <c r="H184" s="4"/>
      <c r="I184" s="4"/>
      <c r="J184" s="4"/>
      <c r="K184" s="4"/>
      <c r="L184" s="4"/>
      <c r="M184" s="4"/>
      <c r="N184" s="4"/>
      <c r="O184" s="4"/>
      <c r="P184" s="4"/>
      <c r="Q184" s="4"/>
      <c r="R184" s="4"/>
    </row>
    <row r="185" spans="1:18" ht="16.5" customHeight="1">
      <c r="A185" s="4"/>
      <c r="B185" s="4"/>
      <c r="C185" s="4"/>
      <c r="D185" s="4"/>
      <c r="E185" s="4"/>
      <c r="F185" s="4"/>
      <c r="G185" s="4"/>
      <c r="H185" s="4"/>
      <c r="I185" s="4"/>
      <c r="J185" s="4"/>
      <c r="K185" s="4"/>
      <c r="L185" s="4"/>
      <c r="M185" s="4"/>
      <c r="N185" s="4"/>
      <c r="O185" s="4"/>
      <c r="P185" s="4"/>
      <c r="Q185" s="4"/>
      <c r="R185" s="4"/>
    </row>
    <row r="186" spans="1:18" ht="16.5" customHeight="1">
      <c r="A186" s="4"/>
      <c r="B186" s="4"/>
      <c r="C186" s="4"/>
      <c r="D186" s="4"/>
      <c r="E186" s="4"/>
      <c r="F186" s="4"/>
      <c r="G186" s="4"/>
      <c r="H186" s="4"/>
      <c r="I186" s="4"/>
      <c r="J186" s="4"/>
      <c r="K186" s="4"/>
      <c r="L186" s="4"/>
      <c r="M186" s="4"/>
      <c r="N186" s="4"/>
      <c r="O186" s="4"/>
      <c r="P186" s="4"/>
      <c r="Q186" s="4"/>
      <c r="R186" s="4"/>
    </row>
    <row r="187" spans="1:18" ht="16.5" customHeight="1">
      <c r="A187" s="4"/>
      <c r="B187" s="4"/>
      <c r="C187" s="4"/>
      <c r="D187" s="4"/>
      <c r="E187" s="4"/>
      <c r="F187" s="4"/>
      <c r="G187" s="4"/>
      <c r="H187" s="4"/>
      <c r="I187" s="4"/>
      <c r="J187" s="4"/>
      <c r="K187" s="4"/>
      <c r="L187" s="4"/>
      <c r="M187" s="4"/>
      <c r="N187" s="4"/>
      <c r="O187" s="4"/>
      <c r="P187" s="4"/>
      <c r="Q187" s="4"/>
      <c r="R187" s="4"/>
    </row>
    <row r="188" spans="1:18" ht="16.5" customHeight="1">
      <c r="A188" s="4"/>
      <c r="B188" s="4"/>
      <c r="C188" s="4"/>
      <c r="D188" s="4"/>
      <c r="E188" s="4"/>
      <c r="F188" s="4"/>
      <c r="G188" s="4"/>
      <c r="H188" s="4"/>
      <c r="I188" s="4"/>
      <c r="J188" s="4"/>
      <c r="K188" s="4"/>
      <c r="L188" s="4"/>
      <c r="M188" s="4"/>
      <c r="N188" s="4"/>
      <c r="O188" s="4"/>
      <c r="P188" s="4"/>
      <c r="Q188" s="4"/>
      <c r="R188" s="4"/>
    </row>
    <row r="189" spans="1:18" ht="16.5" customHeight="1">
      <c r="A189" s="4"/>
      <c r="B189" s="4"/>
      <c r="C189" s="4"/>
      <c r="D189" s="4"/>
      <c r="E189" s="4"/>
      <c r="F189" s="4"/>
      <c r="G189" s="4"/>
      <c r="H189" s="4"/>
      <c r="I189" s="4"/>
      <c r="J189" s="4"/>
      <c r="K189" s="4"/>
      <c r="L189" s="4"/>
      <c r="M189" s="4"/>
      <c r="N189" s="4"/>
      <c r="O189" s="4"/>
      <c r="P189" s="4"/>
      <c r="Q189" s="4"/>
      <c r="R189" s="4"/>
    </row>
    <row r="190" spans="1:18" ht="16.5" customHeight="1">
      <c r="A190" s="4"/>
      <c r="B190" s="4"/>
      <c r="C190" s="4"/>
      <c r="D190" s="4"/>
      <c r="E190" s="4"/>
      <c r="F190" s="4"/>
      <c r="G190" s="4"/>
      <c r="H190" s="4"/>
      <c r="I190" s="4"/>
      <c r="J190" s="4"/>
      <c r="K190" s="4"/>
      <c r="L190" s="4"/>
      <c r="M190" s="4"/>
      <c r="N190" s="4"/>
      <c r="O190" s="4"/>
      <c r="P190" s="4"/>
      <c r="Q190" s="4"/>
      <c r="R190" s="4"/>
    </row>
    <row r="191" spans="1:18" ht="16.5" customHeight="1">
      <c r="A191" s="4"/>
      <c r="B191" s="4"/>
      <c r="C191" s="4"/>
      <c r="D191" s="4"/>
      <c r="E191" s="4"/>
      <c r="F191" s="4"/>
      <c r="G191" s="4"/>
      <c r="H191" s="4"/>
      <c r="I191" s="4"/>
      <c r="J191" s="4"/>
      <c r="K191" s="4"/>
      <c r="L191" s="4"/>
      <c r="M191" s="4"/>
      <c r="N191" s="4"/>
      <c r="O191" s="4"/>
      <c r="P191" s="4"/>
      <c r="Q191" s="4"/>
      <c r="R191" s="4"/>
    </row>
    <row r="192" spans="1:18" ht="16.5" customHeight="1">
      <c r="A192" s="4"/>
      <c r="B192" s="4"/>
      <c r="C192" s="4"/>
      <c r="D192" s="4"/>
      <c r="E192" s="4"/>
      <c r="F192" s="4"/>
      <c r="G192" s="4"/>
      <c r="H192" s="4"/>
      <c r="I192" s="4"/>
      <c r="J192" s="4"/>
      <c r="K192" s="4"/>
      <c r="L192" s="4"/>
      <c r="M192" s="4"/>
      <c r="N192" s="4"/>
      <c r="O192" s="4"/>
      <c r="P192" s="4"/>
      <c r="Q192" s="4"/>
      <c r="R192" s="4"/>
    </row>
    <row r="193" spans="1:18" ht="16.5" customHeight="1">
      <c r="A193" s="4"/>
      <c r="B193" s="4"/>
      <c r="C193" s="4"/>
      <c r="D193" s="4"/>
      <c r="E193" s="4"/>
      <c r="F193" s="4"/>
      <c r="G193" s="4"/>
      <c r="H193" s="4"/>
      <c r="I193" s="4"/>
      <c r="J193" s="4"/>
      <c r="K193" s="4"/>
      <c r="L193" s="4"/>
      <c r="M193" s="4"/>
      <c r="N193" s="4"/>
      <c r="O193" s="4"/>
      <c r="P193" s="4"/>
      <c r="Q193" s="4"/>
      <c r="R193" s="4"/>
    </row>
    <row r="194" spans="1:18" ht="16.5" customHeight="1">
      <c r="A194" s="4"/>
      <c r="B194" s="4"/>
      <c r="C194" s="4"/>
      <c r="D194" s="4"/>
      <c r="E194" s="4"/>
      <c r="F194" s="4"/>
      <c r="G194" s="4"/>
      <c r="H194" s="4"/>
      <c r="I194" s="4"/>
      <c r="J194" s="4"/>
      <c r="K194" s="4"/>
      <c r="L194" s="4"/>
      <c r="M194" s="4"/>
      <c r="N194" s="4"/>
      <c r="O194" s="4"/>
      <c r="P194" s="4"/>
      <c r="Q194" s="4"/>
      <c r="R194" s="4"/>
    </row>
    <row r="195" spans="1:18" ht="16.5" customHeight="1">
      <c r="A195" s="4"/>
      <c r="B195" s="4"/>
      <c r="C195" s="4"/>
      <c r="D195" s="4"/>
      <c r="E195" s="4"/>
      <c r="F195" s="4"/>
      <c r="G195" s="4"/>
      <c r="H195" s="4"/>
      <c r="I195" s="4"/>
      <c r="J195" s="4"/>
      <c r="K195" s="4"/>
      <c r="L195" s="4"/>
      <c r="M195" s="4"/>
      <c r="N195" s="4"/>
      <c r="O195" s="4"/>
      <c r="P195" s="4"/>
      <c r="Q195" s="4"/>
      <c r="R195" s="4"/>
    </row>
    <row r="196" spans="1:18" ht="16.5" customHeight="1">
      <c r="A196" s="4"/>
      <c r="B196" s="4"/>
      <c r="C196" s="4"/>
      <c r="D196" s="4"/>
      <c r="E196" s="4"/>
      <c r="F196" s="4"/>
      <c r="G196" s="4"/>
      <c r="H196" s="4"/>
      <c r="I196" s="4"/>
      <c r="J196" s="4"/>
      <c r="K196" s="4"/>
      <c r="L196" s="4"/>
      <c r="M196" s="4"/>
      <c r="N196" s="4"/>
      <c r="O196" s="4"/>
      <c r="P196" s="4"/>
      <c r="Q196" s="4"/>
      <c r="R196" s="4"/>
    </row>
    <row r="197" spans="1:18" ht="16.5" customHeight="1">
      <c r="A197" s="4"/>
      <c r="B197" s="4"/>
      <c r="C197" s="4"/>
      <c r="D197" s="4"/>
      <c r="E197" s="4"/>
      <c r="F197" s="4"/>
      <c r="G197" s="4"/>
      <c r="H197" s="4"/>
      <c r="I197" s="4"/>
      <c r="J197" s="4"/>
      <c r="K197" s="4"/>
      <c r="L197" s="4"/>
      <c r="M197" s="4"/>
      <c r="N197" s="4"/>
      <c r="O197" s="4"/>
      <c r="P197" s="4"/>
      <c r="Q197" s="4"/>
      <c r="R197" s="4"/>
    </row>
    <row r="198" spans="1:18" ht="16.5" customHeight="1">
      <c r="A198" s="4"/>
      <c r="B198" s="4"/>
      <c r="C198" s="4"/>
      <c r="D198" s="4"/>
      <c r="E198" s="4"/>
      <c r="F198" s="4"/>
      <c r="G198" s="4"/>
      <c r="H198" s="4"/>
      <c r="I198" s="4"/>
      <c r="J198" s="4"/>
      <c r="K198" s="4"/>
      <c r="L198" s="4"/>
      <c r="M198" s="4"/>
      <c r="N198" s="4"/>
      <c r="O198" s="4"/>
      <c r="P198" s="4"/>
      <c r="Q198" s="4"/>
      <c r="R198" s="4"/>
    </row>
    <row r="199" spans="1:18" ht="16.5" customHeight="1">
      <c r="A199" s="4"/>
      <c r="B199" s="4"/>
      <c r="C199" s="4"/>
      <c r="D199" s="4"/>
      <c r="E199" s="4"/>
      <c r="F199" s="4"/>
      <c r="G199" s="4"/>
      <c r="H199" s="4"/>
      <c r="I199" s="4"/>
      <c r="J199" s="4"/>
      <c r="K199" s="4"/>
      <c r="L199" s="4"/>
      <c r="M199" s="4"/>
      <c r="N199" s="4"/>
      <c r="O199" s="4"/>
      <c r="P199" s="4"/>
      <c r="Q199" s="4"/>
      <c r="R199" s="4"/>
    </row>
    <row r="200" spans="1:18" ht="16.5" customHeight="1">
      <c r="A200" s="4"/>
      <c r="B200" s="4"/>
      <c r="C200" s="4"/>
      <c r="D200" s="4"/>
      <c r="E200" s="4"/>
      <c r="F200" s="4"/>
      <c r="G200" s="4"/>
      <c r="H200" s="4"/>
      <c r="I200" s="4"/>
      <c r="J200" s="4"/>
      <c r="K200" s="4"/>
      <c r="L200" s="4"/>
      <c r="M200" s="4"/>
      <c r="N200" s="4"/>
      <c r="O200" s="4"/>
      <c r="P200" s="4"/>
      <c r="Q200" s="4"/>
      <c r="R200" s="4"/>
    </row>
    <row r="201" spans="1:18" ht="16.5" customHeight="1">
      <c r="A201" s="4"/>
      <c r="B201" s="4"/>
      <c r="C201" s="4"/>
      <c r="D201" s="4"/>
      <c r="E201" s="4"/>
      <c r="F201" s="4"/>
      <c r="G201" s="4"/>
      <c r="H201" s="4"/>
      <c r="I201" s="4"/>
      <c r="J201" s="4"/>
      <c r="K201" s="4"/>
      <c r="L201" s="4"/>
      <c r="M201" s="4"/>
      <c r="N201" s="4"/>
      <c r="O201" s="4"/>
      <c r="P201" s="4"/>
      <c r="Q201" s="4"/>
      <c r="R201" s="4"/>
    </row>
    <row r="202" spans="1:18" ht="16.5" customHeight="1">
      <c r="A202" s="4"/>
      <c r="B202" s="4"/>
      <c r="C202" s="4"/>
      <c r="D202" s="4"/>
      <c r="E202" s="4"/>
      <c r="F202" s="4"/>
      <c r="G202" s="4"/>
      <c r="H202" s="4"/>
      <c r="I202" s="4"/>
      <c r="J202" s="4"/>
      <c r="K202" s="4"/>
      <c r="L202" s="4"/>
      <c r="M202" s="4"/>
      <c r="N202" s="4"/>
      <c r="O202" s="4"/>
      <c r="P202" s="4"/>
      <c r="Q202" s="4"/>
      <c r="R202" s="4"/>
    </row>
    <row r="203" spans="1:18" ht="16.5" customHeight="1">
      <c r="A203" s="4"/>
      <c r="B203" s="4"/>
      <c r="C203" s="4"/>
      <c r="D203" s="4"/>
      <c r="E203" s="4"/>
      <c r="F203" s="4"/>
      <c r="G203" s="4"/>
      <c r="H203" s="4"/>
      <c r="I203" s="4"/>
      <c r="J203" s="4"/>
      <c r="K203" s="4"/>
      <c r="L203" s="4"/>
      <c r="M203" s="4"/>
      <c r="N203" s="4"/>
      <c r="O203" s="4"/>
      <c r="P203" s="4"/>
      <c r="Q203" s="4"/>
      <c r="R203" s="4"/>
    </row>
    <row r="204" spans="1:18" ht="16.5" customHeight="1">
      <c r="A204" s="4"/>
      <c r="B204" s="4"/>
      <c r="C204" s="4"/>
      <c r="D204" s="4"/>
      <c r="E204" s="4"/>
      <c r="F204" s="4"/>
      <c r="G204" s="4"/>
      <c r="H204" s="4"/>
      <c r="I204" s="4"/>
      <c r="J204" s="4"/>
      <c r="K204" s="4"/>
      <c r="L204" s="4"/>
      <c r="M204" s="4"/>
      <c r="N204" s="4"/>
      <c r="O204" s="4"/>
      <c r="P204" s="4"/>
      <c r="Q204" s="4"/>
      <c r="R204" s="4"/>
    </row>
    <row r="205" spans="1:18" ht="16.5" customHeight="1">
      <c r="A205" s="4"/>
      <c r="B205" s="4"/>
      <c r="C205" s="4"/>
      <c r="D205" s="4"/>
      <c r="E205" s="4"/>
      <c r="F205" s="4"/>
      <c r="G205" s="4"/>
      <c r="H205" s="4"/>
      <c r="I205" s="4"/>
      <c r="J205" s="4"/>
      <c r="K205" s="4"/>
      <c r="L205" s="4"/>
      <c r="M205" s="4"/>
      <c r="N205" s="4"/>
      <c r="O205" s="4"/>
      <c r="P205" s="4"/>
      <c r="Q205" s="4"/>
      <c r="R205" s="4"/>
    </row>
    <row r="206" spans="1:18" ht="16.5" customHeight="1">
      <c r="A206" s="4"/>
      <c r="B206" s="4"/>
      <c r="C206" s="4"/>
      <c r="D206" s="4"/>
      <c r="E206" s="4"/>
      <c r="F206" s="4"/>
      <c r="G206" s="4"/>
      <c r="H206" s="4"/>
      <c r="I206" s="4"/>
      <c r="J206" s="4"/>
      <c r="K206" s="4"/>
      <c r="L206" s="4"/>
      <c r="M206" s="4"/>
      <c r="N206" s="4"/>
      <c r="O206" s="4"/>
      <c r="P206" s="4"/>
      <c r="Q206" s="4"/>
      <c r="R206" s="4"/>
    </row>
    <row r="207" spans="1:18" ht="16.5" customHeight="1">
      <c r="A207" s="4"/>
      <c r="B207" s="4"/>
      <c r="C207" s="4"/>
      <c r="D207" s="4"/>
      <c r="E207" s="4"/>
      <c r="F207" s="4"/>
      <c r="G207" s="4"/>
      <c r="H207" s="4"/>
      <c r="I207" s="4"/>
      <c r="J207" s="4"/>
      <c r="K207" s="4"/>
      <c r="L207" s="4"/>
      <c r="M207" s="4"/>
      <c r="N207" s="4"/>
      <c r="O207" s="4"/>
      <c r="P207" s="4"/>
      <c r="Q207" s="4"/>
      <c r="R207" s="4"/>
    </row>
    <row r="208" spans="1:18" ht="16.5" customHeight="1">
      <c r="A208" s="4"/>
      <c r="B208" s="4"/>
      <c r="C208" s="4"/>
      <c r="D208" s="4"/>
      <c r="E208" s="4"/>
      <c r="F208" s="4"/>
      <c r="G208" s="4"/>
      <c r="H208" s="4"/>
      <c r="I208" s="4"/>
      <c r="J208" s="4"/>
      <c r="K208" s="4"/>
      <c r="L208" s="4"/>
      <c r="M208" s="4"/>
      <c r="N208" s="4"/>
      <c r="O208" s="4"/>
      <c r="P208" s="4"/>
      <c r="Q208" s="4"/>
      <c r="R208" s="4"/>
    </row>
    <row r="209" spans="1:18" ht="16.5" customHeight="1">
      <c r="A209" s="4"/>
      <c r="B209" s="4"/>
      <c r="C209" s="4"/>
      <c r="D209" s="4"/>
      <c r="E209" s="4"/>
      <c r="F209" s="4"/>
      <c r="G209" s="4"/>
      <c r="H209" s="4"/>
      <c r="I209" s="4"/>
      <c r="J209" s="4"/>
      <c r="K209" s="4"/>
      <c r="L209" s="4"/>
      <c r="M209" s="4"/>
      <c r="N209" s="4"/>
      <c r="O209" s="4"/>
      <c r="P209" s="4"/>
      <c r="Q209" s="4"/>
      <c r="R209" s="4"/>
    </row>
    <row r="210" spans="1:18" ht="16.5" customHeight="1">
      <c r="A210" s="4"/>
      <c r="B210" s="4"/>
      <c r="C210" s="4"/>
      <c r="D210" s="4"/>
      <c r="E210" s="4"/>
      <c r="F210" s="4"/>
      <c r="G210" s="4"/>
      <c r="H210" s="4"/>
      <c r="I210" s="4"/>
      <c r="J210" s="4"/>
      <c r="K210" s="4"/>
      <c r="L210" s="4"/>
      <c r="M210" s="4"/>
      <c r="N210" s="4"/>
      <c r="O210" s="4"/>
      <c r="P210" s="4"/>
      <c r="Q210" s="4"/>
      <c r="R210" s="4"/>
    </row>
    <row r="211" spans="1:18" ht="16.5" customHeight="1">
      <c r="A211" s="4"/>
      <c r="B211" s="4"/>
      <c r="C211" s="4"/>
      <c r="D211" s="4"/>
      <c r="E211" s="4"/>
      <c r="F211" s="4"/>
      <c r="G211" s="4"/>
      <c r="H211" s="4"/>
      <c r="I211" s="4"/>
      <c r="J211" s="4"/>
      <c r="K211" s="4"/>
      <c r="L211" s="4"/>
      <c r="M211" s="4"/>
      <c r="N211" s="4"/>
      <c r="O211" s="4"/>
      <c r="P211" s="4"/>
      <c r="Q211" s="4"/>
      <c r="R211" s="4"/>
    </row>
    <row r="212" spans="1:18" ht="16.5" customHeight="1">
      <c r="A212" s="4"/>
      <c r="B212" s="4"/>
      <c r="C212" s="4"/>
      <c r="D212" s="4"/>
      <c r="E212" s="4"/>
      <c r="F212" s="4"/>
      <c r="G212" s="4"/>
      <c r="H212" s="4"/>
      <c r="I212" s="4"/>
      <c r="J212" s="4"/>
      <c r="K212" s="4"/>
      <c r="L212" s="4"/>
      <c r="M212" s="4"/>
      <c r="N212" s="4"/>
      <c r="O212" s="4"/>
      <c r="P212" s="4"/>
      <c r="Q212" s="4"/>
      <c r="R212" s="4"/>
    </row>
    <row r="213" spans="1:18" ht="16.5" customHeight="1">
      <c r="A213" s="4"/>
      <c r="B213" s="4"/>
      <c r="C213" s="4"/>
      <c r="D213" s="4"/>
      <c r="E213" s="4"/>
      <c r="F213" s="4"/>
      <c r="G213" s="4"/>
      <c r="H213" s="4"/>
      <c r="I213" s="4"/>
      <c r="J213" s="4"/>
      <c r="K213" s="4"/>
      <c r="L213" s="4"/>
      <c r="M213" s="4"/>
      <c r="N213" s="4"/>
      <c r="O213" s="4"/>
      <c r="P213" s="4"/>
      <c r="Q213" s="4"/>
      <c r="R213" s="4"/>
    </row>
    <row r="214" spans="1:18" ht="16.5" customHeight="1">
      <c r="A214" s="4"/>
      <c r="B214" s="4"/>
      <c r="C214" s="4"/>
      <c r="D214" s="4"/>
      <c r="E214" s="4"/>
      <c r="F214" s="4"/>
      <c r="G214" s="4"/>
      <c r="H214" s="4"/>
      <c r="I214" s="4"/>
      <c r="J214" s="4"/>
      <c r="K214" s="4"/>
      <c r="L214" s="4"/>
      <c r="M214" s="4"/>
      <c r="N214" s="4"/>
      <c r="O214" s="4"/>
      <c r="P214" s="4"/>
      <c r="Q214" s="4"/>
      <c r="R214" s="4"/>
    </row>
    <row r="215" spans="1:18" ht="16.5" customHeight="1">
      <c r="A215" s="4"/>
      <c r="B215" s="4"/>
      <c r="C215" s="4"/>
      <c r="D215" s="4"/>
      <c r="E215" s="4"/>
      <c r="F215" s="4"/>
      <c r="G215" s="4"/>
      <c r="H215" s="4"/>
      <c r="I215" s="4"/>
      <c r="J215" s="4"/>
      <c r="K215" s="4"/>
      <c r="L215" s="4"/>
      <c r="M215" s="4"/>
      <c r="N215" s="4"/>
      <c r="O215" s="4"/>
      <c r="P215" s="4"/>
      <c r="Q215" s="4"/>
      <c r="R215" s="4"/>
    </row>
    <row r="216" spans="1:18" ht="16.5" customHeight="1">
      <c r="A216" s="4"/>
      <c r="B216" s="4"/>
      <c r="C216" s="4"/>
      <c r="D216" s="4"/>
      <c r="E216" s="4"/>
      <c r="F216" s="4"/>
      <c r="G216" s="4"/>
      <c r="H216" s="4"/>
      <c r="I216" s="4"/>
      <c r="J216" s="4"/>
      <c r="K216" s="4"/>
      <c r="L216" s="4"/>
      <c r="M216" s="4"/>
      <c r="N216" s="4"/>
      <c r="O216" s="4"/>
      <c r="P216" s="4"/>
      <c r="Q216" s="4"/>
      <c r="R216" s="4"/>
    </row>
    <row r="217" spans="1:18" ht="16.5" customHeight="1">
      <c r="A217" s="4"/>
      <c r="B217" s="4"/>
      <c r="C217" s="4"/>
      <c r="D217" s="4"/>
      <c r="E217" s="4"/>
      <c r="F217" s="4"/>
      <c r="G217" s="4"/>
      <c r="H217" s="4"/>
      <c r="I217" s="4"/>
      <c r="J217" s="4"/>
      <c r="K217" s="4"/>
      <c r="L217" s="4"/>
      <c r="M217" s="4"/>
      <c r="N217" s="4"/>
      <c r="O217" s="4"/>
      <c r="P217" s="4"/>
      <c r="Q217" s="4"/>
      <c r="R217" s="4"/>
    </row>
    <row r="218" spans="1:18" ht="16.5" customHeight="1">
      <c r="A218" s="4"/>
      <c r="B218" s="4"/>
      <c r="C218" s="4"/>
      <c r="D218" s="4"/>
      <c r="E218" s="4"/>
      <c r="F218" s="4"/>
      <c r="G218" s="4"/>
      <c r="H218" s="4"/>
      <c r="I218" s="4"/>
      <c r="J218" s="4"/>
      <c r="K218" s="4"/>
      <c r="L218" s="4"/>
      <c r="M218" s="4"/>
      <c r="N218" s="4"/>
      <c r="O218" s="4"/>
      <c r="P218" s="4"/>
      <c r="Q218" s="4"/>
      <c r="R218" s="4"/>
    </row>
    <row r="219" spans="1:18" ht="16.5" customHeight="1">
      <c r="A219" s="4"/>
      <c r="B219" s="4"/>
      <c r="C219" s="4"/>
      <c r="D219" s="4"/>
      <c r="E219" s="4"/>
      <c r="F219" s="4"/>
      <c r="G219" s="4"/>
      <c r="H219" s="4"/>
      <c r="I219" s="4"/>
      <c r="J219" s="4"/>
      <c r="K219" s="4"/>
      <c r="L219" s="4"/>
      <c r="M219" s="4"/>
      <c r="N219" s="4"/>
      <c r="O219" s="4"/>
      <c r="P219" s="4"/>
      <c r="Q219" s="4"/>
      <c r="R219" s="4"/>
    </row>
    <row r="220" spans="1:18" ht="16.5" customHeight="1">
      <c r="A220" s="4"/>
      <c r="B220" s="4"/>
      <c r="C220" s="4"/>
      <c r="D220" s="4"/>
      <c r="E220" s="4"/>
      <c r="F220" s="4"/>
      <c r="G220" s="4"/>
      <c r="H220" s="4"/>
      <c r="I220" s="4"/>
      <c r="J220" s="4"/>
      <c r="K220" s="4"/>
      <c r="L220" s="4"/>
      <c r="M220" s="4"/>
      <c r="N220" s="4"/>
      <c r="O220" s="4"/>
      <c r="P220" s="4"/>
      <c r="Q220" s="4"/>
      <c r="R220" s="4"/>
    </row>
    <row r="221" spans="1:18" ht="16.5" customHeight="1">
      <c r="A221" s="4"/>
      <c r="B221" s="4"/>
      <c r="C221" s="4"/>
      <c r="D221" s="4"/>
      <c r="E221" s="4"/>
      <c r="F221" s="4"/>
      <c r="G221" s="4"/>
      <c r="H221" s="4"/>
      <c r="I221" s="4"/>
      <c r="J221" s="4"/>
      <c r="K221" s="4"/>
      <c r="L221" s="4"/>
      <c r="M221" s="4"/>
      <c r="N221" s="4"/>
      <c r="O221" s="4"/>
      <c r="P221" s="4"/>
      <c r="Q221" s="4"/>
      <c r="R221" s="4"/>
    </row>
    <row r="222" spans="1:18" ht="16.5" customHeight="1">
      <c r="A222" s="4"/>
      <c r="B222" s="4"/>
      <c r="C222" s="4"/>
      <c r="D222" s="4"/>
      <c r="E222" s="4"/>
      <c r="F222" s="4"/>
      <c r="G222" s="4"/>
      <c r="H222" s="4"/>
      <c r="I222" s="4"/>
      <c r="J222" s="4"/>
      <c r="K222" s="4"/>
      <c r="L222" s="4"/>
      <c r="M222" s="4"/>
      <c r="N222" s="4"/>
      <c r="O222" s="4"/>
      <c r="P222" s="4"/>
      <c r="Q222" s="4"/>
      <c r="R222" s="4"/>
    </row>
    <row r="223" spans="1:18" ht="16.5" customHeight="1">
      <c r="A223" s="4"/>
      <c r="B223" s="4"/>
      <c r="C223" s="4"/>
      <c r="D223" s="4"/>
      <c r="E223" s="4"/>
      <c r="F223" s="4"/>
      <c r="G223" s="4"/>
      <c r="H223" s="4"/>
      <c r="I223" s="4"/>
      <c r="J223" s="4"/>
      <c r="K223" s="4"/>
      <c r="L223" s="4"/>
      <c r="M223" s="4"/>
      <c r="N223" s="4"/>
      <c r="O223" s="4"/>
      <c r="P223" s="4"/>
      <c r="Q223" s="4"/>
      <c r="R223" s="4"/>
    </row>
    <row r="224" spans="1:18" ht="16.5" customHeight="1">
      <c r="A224" s="4"/>
      <c r="B224" s="4"/>
      <c r="C224" s="4"/>
      <c r="D224" s="4"/>
      <c r="E224" s="4"/>
      <c r="F224" s="4"/>
      <c r="G224" s="4"/>
      <c r="H224" s="4"/>
      <c r="I224" s="4"/>
      <c r="J224" s="4"/>
      <c r="K224" s="4"/>
      <c r="L224" s="4"/>
      <c r="M224" s="4"/>
      <c r="N224" s="4"/>
      <c r="O224" s="4"/>
      <c r="P224" s="4"/>
      <c r="Q224" s="4"/>
      <c r="R224" s="4"/>
    </row>
    <row r="225" spans="1:18" ht="16.5" customHeight="1">
      <c r="A225" s="4"/>
      <c r="B225" s="4"/>
      <c r="C225" s="4"/>
      <c r="D225" s="4"/>
      <c r="E225" s="4"/>
      <c r="F225" s="4"/>
      <c r="G225" s="4"/>
      <c r="H225" s="4"/>
      <c r="I225" s="4"/>
      <c r="J225" s="4"/>
      <c r="K225" s="4"/>
      <c r="L225" s="4"/>
      <c r="M225" s="4"/>
      <c r="N225" s="4"/>
      <c r="O225" s="4"/>
      <c r="P225" s="4"/>
      <c r="Q225" s="4"/>
      <c r="R225" s="4"/>
    </row>
    <row r="226" spans="1:18" ht="16.5" customHeight="1">
      <c r="A226" s="4"/>
      <c r="B226" s="4"/>
      <c r="C226" s="4"/>
      <c r="D226" s="4"/>
      <c r="E226" s="4"/>
      <c r="F226" s="4"/>
      <c r="G226" s="4"/>
      <c r="H226" s="4"/>
      <c r="I226" s="4"/>
      <c r="J226" s="4"/>
      <c r="K226" s="4"/>
      <c r="L226" s="4"/>
      <c r="M226" s="4"/>
      <c r="N226" s="4"/>
      <c r="O226" s="4"/>
      <c r="P226" s="4"/>
      <c r="Q226" s="4"/>
      <c r="R226" s="4"/>
    </row>
    <row r="227" spans="1:18" ht="16.5" customHeight="1">
      <c r="A227" s="4"/>
      <c r="B227" s="4"/>
      <c r="C227" s="4"/>
      <c r="D227" s="4"/>
      <c r="E227" s="4"/>
      <c r="F227" s="4"/>
      <c r="G227" s="4"/>
      <c r="H227" s="4"/>
      <c r="I227" s="4"/>
      <c r="J227" s="4"/>
      <c r="K227" s="4"/>
      <c r="L227" s="4"/>
      <c r="M227" s="4"/>
      <c r="N227" s="4"/>
      <c r="O227" s="4"/>
      <c r="P227" s="4"/>
      <c r="Q227" s="4"/>
      <c r="R227" s="4"/>
    </row>
    <row r="228" spans="1:18" ht="16.5" customHeight="1">
      <c r="A228" s="4"/>
      <c r="B228" s="4"/>
      <c r="C228" s="4"/>
      <c r="D228" s="4"/>
      <c r="E228" s="4"/>
      <c r="F228" s="4"/>
      <c r="G228" s="4"/>
      <c r="H228" s="4"/>
      <c r="I228" s="4"/>
      <c r="J228" s="4"/>
      <c r="K228" s="4"/>
      <c r="L228" s="4"/>
      <c r="M228" s="4"/>
      <c r="N228" s="4"/>
      <c r="O228" s="4"/>
      <c r="P228" s="4"/>
      <c r="Q228" s="4"/>
      <c r="R228" s="4"/>
    </row>
    <row r="229" spans="1:18" ht="16.5" customHeight="1">
      <c r="A229" s="4"/>
      <c r="B229" s="4"/>
      <c r="C229" s="4"/>
      <c r="D229" s="4"/>
      <c r="E229" s="4"/>
      <c r="F229" s="4"/>
      <c r="G229" s="4"/>
      <c r="H229" s="4"/>
      <c r="I229" s="4"/>
      <c r="J229" s="4"/>
      <c r="K229" s="4"/>
      <c r="L229" s="4"/>
      <c r="M229" s="4"/>
      <c r="N229" s="4"/>
      <c r="O229" s="4"/>
      <c r="P229" s="4"/>
      <c r="Q229" s="4"/>
      <c r="R229" s="4"/>
    </row>
    <row r="230" spans="1:18" ht="16.5" customHeight="1">
      <c r="A230" s="4"/>
      <c r="B230" s="4"/>
      <c r="C230" s="4"/>
      <c r="D230" s="4"/>
      <c r="E230" s="4"/>
      <c r="F230" s="4"/>
      <c r="G230" s="4"/>
      <c r="H230" s="4"/>
      <c r="I230" s="4"/>
      <c r="J230" s="4"/>
      <c r="K230" s="4"/>
      <c r="L230" s="4"/>
      <c r="M230" s="4"/>
      <c r="N230" s="4"/>
      <c r="O230" s="4"/>
      <c r="P230" s="4"/>
      <c r="Q230" s="4"/>
      <c r="R230" s="4"/>
    </row>
    <row r="231" spans="1:18" ht="16.5" customHeight="1">
      <c r="A231" s="4"/>
      <c r="B231" s="4"/>
      <c r="C231" s="4"/>
      <c r="D231" s="4"/>
      <c r="E231" s="4"/>
      <c r="F231" s="4"/>
      <c r="G231" s="4"/>
      <c r="H231" s="4"/>
      <c r="I231" s="4"/>
      <c r="J231" s="4"/>
      <c r="K231" s="4"/>
      <c r="L231" s="4"/>
      <c r="M231" s="4"/>
      <c r="N231" s="4"/>
      <c r="O231" s="4"/>
      <c r="P231" s="4"/>
      <c r="Q231" s="4"/>
      <c r="R231" s="4"/>
    </row>
    <row r="232" spans="1:18" ht="16.5" customHeight="1">
      <c r="A232" s="4"/>
      <c r="B232" s="4"/>
      <c r="C232" s="4"/>
      <c r="D232" s="4"/>
      <c r="E232" s="4"/>
      <c r="F232" s="4"/>
      <c r="G232" s="4"/>
      <c r="H232" s="4"/>
      <c r="I232" s="4"/>
      <c r="J232" s="4"/>
      <c r="K232" s="4"/>
      <c r="L232" s="4"/>
      <c r="M232" s="4"/>
      <c r="N232" s="4"/>
      <c r="O232" s="4"/>
      <c r="P232" s="4"/>
      <c r="Q232" s="4"/>
      <c r="R232" s="4"/>
    </row>
    <row r="233" spans="1:18" ht="16.5" customHeight="1">
      <c r="A233" s="4"/>
      <c r="B233" s="4"/>
      <c r="C233" s="4"/>
      <c r="D233" s="4"/>
      <c r="E233" s="4"/>
      <c r="F233" s="4"/>
      <c r="G233" s="4"/>
      <c r="H233" s="4"/>
      <c r="I233" s="4"/>
      <c r="J233" s="4"/>
      <c r="K233" s="4"/>
      <c r="L233" s="4"/>
      <c r="M233" s="4"/>
      <c r="N233" s="4"/>
      <c r="O233" s="4"/>
      <c r="P233" s="4"/>
      <c r="Q233" s="4"/>
      <c r="R233" s="4"/>
    </row>
    <row r="234" spans="1:18" ht="16.5" customHeight="1">
      <c r="A234" s="4"/>
      <c r="B234" s="4"/>
      <c r="C234" s="4"/>
      <c r="D234" s="4"/>
      <c r="E234" s="4"/>
      <c r="F234" s="4"/>
      <c r="G234" s="4"/>
      <c r="H234" s="4"/>
      <c r="I234" s="4"/>
      <c r="J234" s="4"/>
      <c r="K234" s="4"/>
      <c r="L234" s="4"/>
      <c r="M234" s="4"/>
      <c r="N234" s="4"/>
      <c r="O234" s="4"/>
      <c r="P234" s="4"/>
      <c r="Q234" s="4"/>
      <c r="R234" s="4"/>
    </row>
    <row r="235" spans="1:18" ht="16.5" customHeight="1">
      <c r="A235" s="4"/>
      <c r="B235" s="4"/>
      <c r="C235" s="4"/>
      <c r="D235" s="4"/>
      <c r="E235" s="4"/>
      <c r="F235" s="4"/>
      <c r="G235" s="4"/>
      <c r="H235" s="4"/>
      <c r="I235" s="4"/>
      <c r="J235" s="4"/>
      <c r="K235" s="4"/>
      <c r="L235" s="4"/>
      <c r="M235" s="4"/>
      <c r="N235" s="4"/>
      <c r="O235" s="4"/>
      <c r="P235" s="4"/>
      <c r="Q235" s="4"/>
      <c r="R235" s="4"/>
    </row>
    <row r="236" spans="1:18" ht="16.5" customHeight="1">
      <c r="A236" s="4"/>
      <c r="B236" s="4"/>
      <c r="C236" s="4"/>
      <c r="D236" s="4"/>
      <c r="E236" s="4"/>
      <c r="F236" s="4"/>
      <c r="G236" s="4"/>
      <c r="H236" s="4"/>
      <c r="I236" s="4"/>
      <c r="J236" s="4"/>
      <c r="K236" s="4"/>
      <c r="L236" s="4"/>
      <c r="M236" s="4"/>
      <c r="N236" s="4"/>
      <c r="O236" s="4"/>
      <c r="P236" s="4"/>
      <c r="Q236" s="4"/>
      <c r="R236" s="4"/>
    </row>
    <row r="237" spans="1:18" ht="16.5" customHeight="1">
      <c r="A237" s="4"/>
      <c r="B237" s="4"/>
      <c r="C237" s="4"/>
      <c r="D237" s="4"/>
      <c r="E237" s="4"/>
      <c r="F237" s="4"/>
      <c r="G237" s="4"/>
      <c r="H237" s="4"/>
      <c r="I237" s="4"/>
      <c r="J237" s="4"/>
      <c r="K237" s="4"/>
      <c r="L237" s="4"/>
      <c r="M237" s="4"/>
      <c r="N237" s="4"/>
      <c r="O237" s="4"/>
      <c r="P237" s="4"/>
      <c r="Q237" s="4"/>
      <c r="R237" s="4"/>
    </row>
    <row r="238" spans="1:18" ht="16.5" customHeight="1">
      <c r="A238" s="4"/>
      <c r="B238" s="4"/>
      <c r="C238" s="4"/>
      <c r="D238" s="4"/>
      <c r="E238" s="4"/>
      <c r="F238" s="4"/>
      <c r="G238" s="4"/>
      <c r="H238" s="4"/>
      <c r="I238" s="4"/>
      <c r="J238" s="4"/>
      <c r="K238" s="4"/>
      <c r="L238" s="4"/>
      <c r="M238" s="4"/>
      <c r="N238" s="4"/>
      <c r="O238" s="4"/>
      <c r="P238" s="4"/>
      <c r="Q238" s="4"/>
      <c r="R238" s="4"/>
    </row>
    <row r="239" spans="1:18" ht="16.5" customHeight="1">
      <c r="A239" s="4"/>
      <c r="B239" s="4"/>
      <c r="C239" s="4"/>
      <c r="D239" s="4"/>
      <c r="E239" s="4"/>
      <c r="F239" s="4"/>
      <c r="G239" s="4"/>
      <c r="H239" s="4"/>
      <c r="I239" s="4"/>
      <c r="J239" s="4"/>
      <c r="K239" s="4"/>
      <c r="L239" s="4"/>
      <c r="M239" s="4"/>
      <c r="N239" s="4"/>
      <c r="O239" s="4"/>
      <c r="P239" s="4"/>
      <c r="Q239" s="4"/>
      <c r="R239" s="4"/>
    </row>
    <row r="240" spans="1:18" ht="16.5" customHeight="1">
      <c r="A240" s="4"/>
      <c r="B240" s="4"/>
      <c r="C240" s="4"/>
      <c r="D240" s="4"/>
      <c r="E240" s="4"/>
      <c r="F240" s="4"/>
      <c r="G240" s="4"/>
      <c r="H240" s="4"/>
      <c r="I240" s="4"/>
      <c r="J240" s="4"/>
      <c r="K240" s="4"/>
      <c r="L240" s="4"/>
      <c r="M240" s="4"/>
      <c r="N240" s="4"/>
      <c r="O240" s="4"/>
      <c r="P240" s="4"/>
      <c r="Q240" s="4"/>
      <c r="R240" s="4"/>
    </row>
    <row r="241" spans="1:18" ht="16.5" customHeight="1">
      <c r="A241" s="4"/>
      <c r="B241" s="4"/>
      <c r="C241" s="4"/>
      <c r="D241" s="4"/>
      <c r="E241" s="4"/>
      <c r="F241" s="4"/>
      <c r="G241" s="4"/>
      <c r="H241" s="4"/>
      <c r="I241" s="4"/>
      <c r="J241" s="4"/>
      <c r="K241" s="4"/>
      <c r="L241" s="4"/>
      <c r="M241" s="4"/>
      <c r="N241" s="4"/>
      <c r="O241" s="4"/>
      <c r="P241" s="4"/>
      <c r="Q241" s="4"/>
      <c r="R241" s="4"/>
    </row>
    <row r="242" spans="1:18" ht="16.5" customHeight="1">
      <c r="A242" s="4"/>
      <c r="B242" s="4"/>
      <c r="C242" s="4"/>
      <c r="D242" s="4"/>
      <c r="E242" s="4"/>
      <c r="F242" s="4"/>
      <c r="G242" s="4"/>
      <c r="H242" s="4"/>
      <c r="I242" s="4"/>
      <c r="J242" s="4"/>
      <c r="K242" s="4"/>
      <c r="L242" s="4"/>
      <c r="M242" s="4"/>
      <c r="N242" s="4"/>
      <c r="O242" s="4"/>
      <c r="P242" s="4"/>
      <c r="Q242" s="4"/>
      <c r="R242" s="4"/>
    </row>
    <row r="243" spans="1:18" ht="16.5" customHeight="1">
      <c r="A243" s="4"/>
      <c r="B243" s="4"/>
      <c r="C243" s="4"/>
      <c r="D243" s="4"/>
      <c r="E243" s="4"/>
      <c r="F243" s="4"/>
      <c r="G243" s="4"/>
      <c r="H243" s="4"/>
      <c r="I243" s="4"/>
      <c r="J243" s="4"/>
      <c r="K243" s="4"/>
      <c r="L243" s="4"/>
      <c r="M243" s="4"/>
      <c r="N243" s="4"/>
      <c r="O243" s="4"/>
      <c r="P243" s="4"/>
      <c r="Q243" s="4"/>
      <c r="R243" s="4"/>
    </row>
    <row r="244" spans="1:18" ht="16.5" customHeight="1">
      <c r="A244" s="4"/>
      <c r="B244" s="4"/>
      <c r="C244" s="4"/>
      <c r="D244" s="4"/>
      <c r="E244" s="4"/>
      <c r="F244" s="4"/>
      <c r="G244" s="4"/>
      <c r="H244" s="4"/>
      <c r="I244" s="4"/>
      <c r="J244" s="4"/>
      <c r="K244" s="4"/>
      <c r="L244" s="4"/>
      <c r="M244" s="4"/>
      <c r="N244" s="4"/>
      <c r="O244" s="4"/>
      <c r="P244" s="4"/>
      <c r="Q244" s="4"/>
      <c r="R244" s="4"/>
    </row>
    <row r="245" spans="1:18" ht="16.5" customHeight="1">
      <c r="A245" s="4"/>
      <c r="B245" s="4"/>
      <c r="C245" s="4"/>
      <c r="D245" s="4"/>
      <c r="E245" s="4"/>
      <c r="F245" s="4"/>
      <c r="G245" s="4"/>
      <c r="H245" s="4"/>
      <c r="I245" s="4"/>
      <c r="J245" s="4"/>
      <c r="K245" s="4"/>
      <c r="L245" s="4"/>
      <c r="M245" s="4"/>
      <c r="N245" s="4"/>
      <c r="O245" s="4"/>
      <c r="P245" s="4"/>
      <c r="Q245" s="4"/>
      <c r="R245" s="4"/>
    </row>
    <row r="246" spans="1:18" ht="16.5" customHeight="1">
      <c r="A246" s="4"/>
      <c r="B246" s="4"/>
      <c r="C246" s="4"/>
      <c r="D246" s="4"/>
      <c r="E246" s="4"/>
      <c r="F246" s="4"/>
      <c r="G246" s="4"/>
      <c r="H246" s="4"/>
      <c r="I246" s="4"/>
      <c r="J246" s="4"/>
      <c r="K246" s="4"/>
      <c r="L246" s="4"/>
      <c r="M246" s="4"/>
      <c r="N246" s="4"/>
      <c r="O246" s="4"/>
      <c r="P246" s="4"/>
      <c r="Q246" s="4"/>
      <c r="R246" s="4"/>
    </row>
    <row r="247" spans="1:18" ht="16.5" customHeight="1">
      <c r="A247" s="4"/>
      <c r="B247" s="4"/>
      <c r="C247" s="4"/>
      <c r="D247" s="4"/>
      <c r="E247" s="4"/>
      <c r="F247" s="4"/>
      <c r="G247" s="4"/>
      <c r="H247" s="4"/>
      <c r="I247" s="4"/>
      <c r="J247" s="4"/>
      <c r="K247" s="4"/>
      <c r="L247" s="4"/>
      <c r="M247" s="4"/>
      <c r="N247" s="4"/>
      <c r="O247" s="4"/>
      <c r="P247" s="4"/>
      <c r="Q247" s="4"/>
      <c r="R247" s="4"/>
    </row>
    <row r="248" spans="1:18" ht="16.5" customHeight="1">
      <c r="A248" s="4"/>
      <c r="B248" s="4"/>
      <c r="C248" s="4"/>
      <c r="D248" s="4"/>
      <c r="E248" s="4"/>
      <c r="F248" s="4"/>
      <c r="G248" s="4"/>
      <c r="H248" s="4"/>
      <c r="I248" s="4"/>
      <c r="J248" s="4"/>
      <c r="K248" s="4"/>
      <c r="L248" s="4"/>
      <c r="M248" s="4"/>
      <c r="N248" s="4"/>
      <c r="O248" s="4"/>
      <c r="P248" s="4"/>
      <c r="Q248" s="4"/>
      <c r="R248" s="4"/>
    </row>
    <row r="249" spans="1:18" ht="16.5" customHeight="1">
      <c r="A249" s="4"/>
      <c r="B249" s="4"/>
      <c r="C249" s="4"/>
      <c r="D249" s="4"/>
      <c r="E249" s="4"/>
      <c r="F249" s="4"/>
      <c r="G249" s="4"/>
      <c r="H249" s="4"/>
      <c r="I249" s="4"/>
      <c r="J249" s="4"/>
      <c r="K249" s="4"/>
      <c r="L249" s="4"/>
      <c r="M249" s="4"/>
      <c r="N249" s="4"/>
      <c r="O249" s="4"/>
      <c r="P249" s="4"/>
      <c r="Q249" s="4"/>
      <c r="R249" s="4"/>
    </row>
    <row r="250" spans="1:18" ht="16.5" customHeight="1">
      <c r="A250" s="4"/>
      <c r="B250" s="4"/>
      <c r="C250" s="4"/>
      <c r="D250" s="4"/>
      <c r="E250" s="4"/>
      <c r="F250" s="4"/>
      <c r="G250" s="4"/>
      <c r="H250" s="4"/>
      <c r="I250" s="4"/>
      <c r="J250" s="4"/>
      <c r="K250" s="4"/>
      <c r="L250" s="4"/>
      <c r="M250" s="4"/>
      <c r="N250" s="4"/>
      <c r="O250" s="4"/>
      <c r="P250" s="4"/>
      <c r="Q250" s="4"/>
      <c r="R250" s="4"/>
    </row>
    <row r="251" spans="1:18" ht="16.5" customHeight="1">
      <c r="A251" s="4"/>
      <c r="B251" s="4"/>
      <c r="C251" s="4"/>
      <c r="D251" s="4"/>
      <c r="E251" s="4"/>
      <c r="F251" s="4"/>
      <c r="G251" s="4"/>
      <c r="H251" s="4"/>
      <c r="I251" s="4"/>
      <c r="J251" s="4"/>
      <c r="K251" s="4"/>
      <c r="L251" s="4"/>
      <c r="M251" s="4"/>
      <c r="N251" s="4"/>
      <c r="O251" s="4"/>
      <c r="P251" s="4"/>
      <c r="Q251" s="4"/>
      <c r="R251" s="4"/>
    </row>
    <row r="252" spans="1:18" ht="16.5" customHeight="1">
      <c r="A252" s="4"/>
      <c r="B252" s="4"/>
      <c r="C252" s="4"/>
      <c r="D252" s="4"/>
      <c r="E252" s="4"/>
      <c r="F252" s="4"/>
      <c r="G252" s="4"/>
      <c r="H252" s="4"/>
      <c r="I252" s="4"/>
      <c r="J252" s="4"/>
      <c r="K252" s="4"/>
      <c r="L252" s="4"/>
      <c r="M252" s="4"/>
      <c r="N252" s="4"/>
      <c r="O252" s="4"/>
      <c r="P252" s="4"/>
      <c r="Q252" s="4"/>
      <c r="R252" s="4"/>
    </row>
    <row r="253" spans="1:18" ht="16.5" customHeight="1">
      <c r="A253" s="4"/>
      <c r="B253" s="4"/>
      <c r="C253" s="4"/>
      <c r="D253" s="4"/>
      <c r="E253" s="4"/>
      <c r="F253" s="4"/>
      <c r="G253" s="4"/>
      <c r="H253" s="4"/>
      <c r="I253" s="4"/>
      <c r="J253" s="4"/>
      <c r="K253" s="4"/>
      <c r="L253" s="4"/>
      <c r="M253" s="4"/>
      <c r="N253" s="4"/>
      <c r="O253" s="4"/>
      <c r="P253" s="4"/>
      <c r="Q253" s="4"/>
      <c r="R253" s="4"/>
    </row>
    <row r="254" spans="1:18" ht="16.5" customHeight="1">
      <c r="A254" s="4"/>
      <c r="B254" s="4"/>
      <c r="C254" s="4"/>
      <c r="D254" s="4"/>
      <c r="E254" s="4"/>
      <c r="F254" s="4"/>
      <c r="G254" s="4"/>
      <c r="H254" s="4"/>
      <c r="I254" s="4"/>
      <c r="J254" s="4"/>
      <c r="K254" s="4"/>
      <c r="L254" s="4"/>
      <c r="M254" s="4"/>
      <c r="N254" s="4"/>
      <c r="O254" s="4"/>
      <c r="P254" s="4"/>
      <c r="Q254" s="4"/>
      <c r="R254" s="4"/>
    </row>
    <row r="255" spans="1:18" ht="16.5" customHeight="1">
      <c r="A255" s="4"/>
      <c r="B255" s="4"/>
      <c r="C255" s="4"/>
      <c r="D255" s="4"/>
      <c r="E255" s="4"/>
      <c r="F255" s="4"/>
      <c r="G255" s="4"/>
      <c r="H255" s="4"/>
      <c r="I255" s="4"/>
      <c r="J255" s="4"/>
      <c r="K255" s="4"/>
      <c r="L255" s="4"/>
      <c r="M255" s="4"/>
      <c r="N255" s="4"/>
      <c r="O255" s="4"/>
      <c r="P255" s="4"/>
      <c r="Q255" s="4"/>
      <c r="R255" s="4"/>
    </row>
    <row r="256" spans="1:18" ht="16.5" customHeight="1">
      <c r="A256" s="4"/>
      <c r="B256" s="4"/>
      <c r="C256" s="4"/>
      <c r="D256" s="4"/>
      <c r="E256" s="4"/>
      <c r="F256" s="4"/>
      <c r="G256" s="4"/>
      <c r="H256" s="4"/>
      <c r="I256" s="4"/>
      <c r="J256" s="4"/>
      <c r="K256" s="4"/>
      <c r="L256" s="4"/>
      <c r="M256" s="4"/>
      <c r="N256" s="4"/>
      <c r="O256" s="4"/>
      <c r="P256" s="4"/>
      <c r="Q256" s="4"/>
      <c r="R256" s="4"/>
    </row>
    <row r="257" spans="1:18" ht="16.5" customHeight="1">
      <c r="A257" s="4"/>
      <c r="B257" s="4"/>
      <c r="C257" s="4"/>
      <c r="D257" s="4"/>
      <c r="E257" s="4"/>
      <c r="F257" s="4"/>
      <c r="G257" s="4"/>
      <c r="H257" s="4"/>
      <c r="I257" s="4"/>
      <c r="J257" s="4"/>
      <c r="K257" s="4"/>
      <c r="L257" s="4"/>
      <c r="M257" s="4"/>
      <c r="N257" s="4"/>
      <c r="O257" s="4"/>
      <c r="P257" s="4"/>
      <c r="Q257" s="4"/>
      <c r="R257" s="4"/>
    </row>
    <row r="258" spans="1:18" ht="16.5" customHeight="1">
      <c r="A258" s="4"/>
      <c r="B258" s="4"/>
      <c r="C258" s="4"/>
      <c r="D258" s="4"/>
      <c r="E258" s="4"/>
      <c r="F258" s="4"/>
      <c r="G258" s="4"/>
      <c r="H258" s="4"/>
      <c r="I258" s="4"/>
      <c r="J258" s="4"/>
      <c r="K258" s="4"/>
      <c r="L258" s="4"/>
      <c r="M258" s="4"/>
      <c r="N258" s="4"/>
      <c r="O258" s="4"/>
      <c r="P258" s="4"/>
      <c r="Q258" s="4"/>
      <c r="R258" s="4"/>
    </row>
    <row r="259" spans="1:18" ht="16.5" customHeight="1">
      <c r="A259" s="4"/>
      <c r="B259" s="4"/>
      <c r="C259" s="4"/>
      <c r="D259" s="4"/>
      <c r="E259" s="4"/>
      <c r="F259" s="4"/>
      <c r="G259" s="4"/>
      <c r="H259" s="4"/>
      <c r="I259" s="4"/>
      <c r="J259" s="4"/>
      <c r="K259" s="4"/>
      <c r="L259" s="4"/>
      <c r="M259" s="4"/>
      <c r="N259" s="4"/>
      <c r="O259" s="4"/>
      <c r="P259" s="4"/>
      <c r="Q259" s="4"/>
      <c r="R259" s="4"/>
    </row>
    <row r="260" spans="1:18" ht="16.5" customHeight="1">
      <c r="A260" s="4"/>
      <c r="B260" s="4"/>
      <c r="C260" s="4"/>
      <c r="D260" s="4"/>
      <c r="E260" s="4"/>
      <c r="F260" s="4"/>
      <c r="G260" s="4"/>
      <c r="H260" s="4"/>
      <c r="I260" s="4"/>
      <c r="J260" s="4"/>
      <c r="K260" s="4"/>
      <c r="L260" s="4"/>
      <c r="M260" s="4"/>
      <c r="N260" s="4"/>
      <c r="O260" s="4"/>
      <c r="P260" s="4"/>
      <c r="Q260" s="4"/>
      <c r="R260" s="4"/>
    </row>
    <row r="261" spans="1:18" ht="16.5" customHeight="1">
      <c r="A261" s="4"/>
      <c r="B261" s="4"/>
      <c r="C261" s="4"/>
      <c r="D261" s="4"/>
      <c r="E261" s="4"/>
      <c r="F261" s="4"/>
      <c r="G261" s="4"/>
      <c r="H261" s="4"/>
      <c r="I261" s="4"/>
      <c r="J261" s="4"/>
      <c r="K261" s="4"/>
      <c r="L261" s="4"/>
      <c r="M261" s="4"/>
      <c r="N261" s="4"/>
      <c r="O261" s="4"/>
      <c r="P261" s="4"/>
      <c r="Q261" s="4"/>
      <c r="R261" s="4"/>
    </row>
    <row r="262" spans="1:18" ht="16.5" customHeight="1">
      <c r="A262" s="4"/>
      <c r="B262" s="4"/>
      <c r="C262" s="4"/>
      <c r="D262" s="4"/>
      <c r="E262" s="4"/>
      <c r="F262" s="4"/>
      <c r="G262" s="4"/>
      <c r="H262" s="4"/>
      <c r="I262" s="4"/>
      <c r="J262" s="4"/>
      <c r="K262" s="4"/>
      <c r="L262" s="4"/>
      <c r="M262" s="4"/>
      <c r="N262" s="4"/>
      <c r="O262" s="4"/>
      <c r="P262" s="4"/>
      <c r="Q262" s="4"/>
      <c r="R262" s="4"/>
    </row>
    <row r="263" spans="1:18" ht="16.5" customHeight="1">
      <c r="A263" s="4"/>
      <c r="B263" s="4"/>
      <c r="C263" s="4"/>
      <c r="D263" s="4"/>
      <c r="E263" s="4"/>
      <c r="F263" s="4"/>
      <c r="G263" s="4"/>
      <c r="H263" s="4"/>
      <c r="I263" s="4"/>
      <c r="J263" s="4"/>
      <c r="K263" s="4"/>
      <c r="L263" s="4"/>
      <c r="M263" s="4"/>
      <c r="N263" s="4"/>
      <c r="O263" s="4"/>
      <c r="P263" s="4"/>
      <c r="Q263" s="4"/>
      <c r="R263" s="4"/>
    </row>
    <row r="264" spans="1:18" ht="16.5" customHeight="1">
      <c r="A264" s="4"/>
      <c r="B264" s="4"/>
      <c r="C264" s="4"/>
      <c r="D264" s="4"/>
      <c r="E264" s="4"/>
      <c r="F264" s="4"/>
      <c r="G264" s="4"/>
      <c r="H264" s="4"/>
      <c r="I264" s="4"/>
      <c r="J264" s="4"/>
      <c r="K264" s="4"/>
      <c r="L264" s="4"/>
      <c r="M264" s="4"/>
      <c r="N264" s="4"/>
      <c r="O264" s="4"/>
      <c r="P264" s="4"/>
      <c r="Q264" s="4"/>
      <c r="R264" s="4"/>
    </row>
    <row r="265" spans="1:18" ht="16.5" customHeight="1">
      <c r="A265" s="4"/>
      <c r="B265" s="4"/>
      <c r="C265" s="4"/>
      <c r="D265" s="4"/>
      <c r="E265" s="4"/>
      <c r="F265" s="4"/>
      <c r="G265" s="4"/>
      <c r="H265" s="4"/>
      <c r="I265" s="4"/>
      <c r="J265" s="4"/>
      <c r="K265" s="4"/>
      <c r="L265" s="4"/>
      <c r="M265" s="4"/>
      <c r="N265" s="4"/>
      <c r="O265" s="4"/>
      <c r="P265" s="4"/>
      <c r="Q265" s="4"/>
      <c r="R265" s="4"/>
    </row>
    <row r="266" spans="1:18" ht="16.5" customHeight="1">
      <c r="A266" s="4"/>
      <c r="B266" s="4"/>
      <c r="C266" s="4"/>
      <c r="D266" s="4"/>
      <c r="E266" s="4"/>
      <c r="F266" s="4"/>
      <c r="G266" s="4"/>
      <c r="H266" s="4"/>
      <c r="I266" s="4"/>
      <c r="J266" s="4"/>
      <c r="K266" s="4"/>
      <c r="L266" s="4"/>
      <c r="M266" s="4"/>
      <c r="N266" s="4"/>
      <c r="O266" s="4"/>
      <c r="P266" s="4"/>
      <c r="Q266" s="4"/>
      <c r="R266" s="4"/>
    </row>
    <row r="267" spans="1:18" ht="16.5" customHeight="1">
      <c r="A267" s="4"/>
      <c r="B267" s="4"/>
      <c r="C267" s="4"/>
      <c r="D267" s="4"/>
      <c r="E267" s="4"/>
      <c r="F267" s="4"/>
      <c r="G267" s="4"/>
      <c r="H267" s="4"/>
      <c r="I267" s="4"/>
      <c r="J267" s="4"/>
      <c r="K267" s="4"/>
      <c r="L267" s="4"/>
      <c r="M267" s="4"/>
      <c r="N267" s="4"/>
      <c r="O267" s="4"/>
      <c r="P267" s="4"/>
      <c r="Q267" s="4"/>
      <c r="R267" s="4"/>
    </row>
    <row r="268" spans="1:18" ht="16.5" customHeight="1">
      <c r="A268" s="4"/>
      <c r="B268" s="4"/>
      <c r="C268" s="4"/>
      <c r="D268" s="4"/>
      <c r="E268" s="4"/>
      <c r="F268" s="4"/>
      <c r="G268" s="4"/>
      <c r="H268" s="4"/>
      <c r="I268" s="4"/>
      <c r="J268" s="4"/>
      <c r="K268" s="4"/>
      <c r="L268" s="4"/>
      <c r="M268" s="4"/>
      <c r="N268" s="4"/>
      <c r="O268" s="4"/>
      <c r="P268" s="4"/>
      <c r="Q268" s="4"/>
      <c r="R268" s="4"/>
    </row>
    <row r="269" spans="1:18" ht="16.5" customHeight="1">
      <c r="A269" s="4"/>
      <c r="B269" s="4"/>
      <c r="C269" s="4"/>
      <c r="D269" s="4"/>
      <c r="E269" s="4"/>
      <c r="F269" s="4"/>
      <c r="G269" s="4"/>
      <c r="H269" s="4"/>
      <c r="I269" s="4"/>
      <c r="J269" s="4"/>
      <c r="K269" s="4"/>
      <c r="L269" s="4"/>
      <c r="M269" s="4"/>
      <c r="N269" s="4"/>
      <c r="O269" s="4"/>
      <c r="P269" s="4"/>
      <c r="Q269" s="4"/>
      <c r="R269" s="4"/>
    </row>
    <row r="270" spans="1:18" ht="16.5" customHeight="1">
      <c r="A270" s="4"/>
      <c r="B270" s="4"/>
      <c r="C270" s="4"/>
      <c r="D270" s="4"/>
      <c r="E270" s="4"/>
      <c r="F270" s="4"/>
      <c r="G270" s="4"/>
      <c r="H270" s="4"/>
      <c r="I270" s="4"/>
      <c r="J270" s="4"/>
      <c r="K270" s="4"/>
      <c r="L270" s="4"/>
      <c r="M270" s="4"/>
      <c r="N270" s="4"/>
      <c r="O270" s="4"/>
      <c r="P270" s="4"/>
      <c r="Q270" s="4"/>
      <c r="R270" s="4"/>
    </row>
    <row r="271" spans="1:18" ht="16.5" customHeight="1">
      <c r="A271" s="4"/>
      <c r="B271" s="4"/>
      <c r="C271" s="4"/>
      <c r="D271" s="4"/>
      <c r="E271" s="4"/>
      <c r="F271" s="4"/>
      <c r="G271" s="4"/>
      <c r="H271" s="4"/>
      <c r="I271" s="4"/>
      <c r="J271" s="4"/>
      <c r="K271" s="4"/>
      <c r="L271" s="4"/>
      <c r="M271" s="4"/>
      <c r="N271" s="4"/>
      <c r="O271" s="4"/>
      <c r="P271" s="4"/>
      <c r="Q271" s="4"/>
      <c r="R271" s="4"/>
    </row>
    <row r="272" spans="1:18" ht="16.5" customHeight="1">
      <c r="A272" s="4"/>
      <c r="B272" s="4"/>
      <c r="C272" s="4"/>
      <c r="D272" s="4"/>
      <c r="E272" s="4"/>
      <c r="F272" s="4"/>
      <c r="G272" s="4"/>
      <c r="H272" s="4"/>
      <c r="I272" s="4"/>
      <c r="J272" s="4"/>
      <c r="K272" s="4"/>
      <c r="L272" s="4"/>
      <c r="M272" s="4"/>
      <c r="N272" s="4"/>
      <c r="O272" s="4"/>
      <c r="P272" s="4"/>
      <c r="Q272" s="4"/>
      <c r="R272" s="4"/>
    </row>
    <row r="273" spans="1:18" ht="16.5" customHeight="1">
      <c r="A273" s="4"/>
      <c r="B273" s="4"/>
      <c r="C273" s="4"/>
      <c r="D273" s="4"/>
      <c r="E273" s="4"/>
      <c r="F273" s="4"/>
      <c r="G273" s="4"/>
      <c r="H273" s="4"/>
      <c r="I273" s="4"/>
      <c r="J273" s="4"/>
      <c r="K273" s="4"/>
      <c r="L273" s="4"/>
      <c r="M273" s="4"/>
      <c r="N273" s="4"/>
      <c r="O273" s="4"/>
      <c r="P273" s="4"/>
      <c r="Q273" s="4"/>
      <c r="R273" s="4"/>
    </row>
    <row r="274" spans="1:18" ht="16.5" customHeight="1">
      <c r="A274" s="4"/>
      <c r="B274" s="4"/>
      <c r="C274" s="4"/>
      <c r="D274" s="4"/>
      <c r="E274" s="4"/>
      <c r="F274" s="4"/>
      <c r="G274" s="4"/>
      <c r="H274" s="4"/>
      <c r="I274" s="4"/>
      <c r="J274" s="4"/>
      <c r="K274" s="4"/>
      <c r="L274" s="4"/>
      <c r="M274" s="4"/>
      <c r="N274" s="4"/>
      <c r="O274" s="4"/>
      <c r="P274" s="4"/>
      <c r="Q274" s="4"/>
      <c r="R274" s="4"/>
    </row>
    <row r="275" spans="1:18" ht="16.5" customHeight="1">
      <c r="A275" s="4"/>
      <c r="B275" s="4"/>
      <c r="C275" s="4"/>
      <c r="D275" s="4"/>
      <c r="E275" s="4"/>
      <c r="F275" s="4"/>
      <c r="G275" s="4"/>
      <c r="H275" s="4"/>
      <c r="I275" s="4"/>
      <c r="J275" s="4"/>
      <c r="K275" s="4"/>
      <c r="L275" s="4"/>
      <c r="M275" s="4"/>
      <c r="N275" s="4"/>
      <c r="O275" s="4"/>
      <c r="P275" s="4"/>
      <c r="Q275" s="4"/>
      <c r="R275" s="4"/>
    </row>
    <row r="276" spans="1:18" ht="16.5" customHeight="1">
      <c r="A276" s="4"/>
      <c r="B276" s="4"/>
      <c r="C276" s="4"/>
      <c r="D276" s="4"/>
      <c r="E276" s="4"/>
      <c r="F276" s="4"/>
      <c r="G276" s="4"/>
      <c r="H276" s="4"/>
      <c r="I276" s="4"/>
      <c r="J276" s="4"/>
      <c r="K276" s="4"/>
      <c r="L276" s="4"/>
      <c r="M276" s="4"/>
      <c r="N276" s="4"/>
      <c r="O276" s="4"/>
      <c r="P276" s="4"/>
      <c r="Q276" s="4"/>
      <c r="R276" s="4"/>
    </row>
    <row r="277" spans="1:18" ht="16.5" customHeight="1">
      <c r="A277" s="4"/>
      <c r="B277" s="4"/>
      <c r="C277" s="4"/>
      <c r="D277" s="4"/>
      <c r="E277" s="4"/>
      <c r="F277" s="4"/>
      <c r="G277" s="4"/>
      <c r="H277" s="4"/>
      <c r="I277" s="4"/>
      <c r="J277" s="4"/>
      <c r="K277" s="4"/>
      <c r="L277" s="4"/>
      <c r="M277" s="4"/>
      <c r="N277" s="4"/>
      <c r="O277" s="4"/>
      <c r="P277" s="4"/>
      <c r="Q277" s="4"/>
      <c r="R277" s="4"/>
    </row>
    <row r="278" spans="1:18" ht="16.5" customHeight="1">
      <c r="A278" s="4"/>
      <c r="B278" s="4"/>
      <c r="C278" s="4"/>
      <c r="D278" s="4"/>
      <c r="E278" s="4"/>
      <c r="F278" s="4"/>
      <c r="G278" s="4"/>
      <c r="H278" s="4"/>
      <c r="I278" s="4"/>
      <c r="J278" s="4"/>
      <c r="K278" s="4"/>
      <c r="L278" s="4"/>
      <c r="M278" s="4"/>
      <c r="N278" s="4"/>
      <c r="O278" s="4"/>
      <c r="P278" s="4"/>
      <c r="Q278" s="4"/>
      <c r="R278" s="4"/>
    </row>
    <row r="279" spans="1:18" ht="16.5" customHeight="1">
      <c r="A279" s="4"/>
      <c r="B279" s="4"/>
      <c r="C279" s="4"/>
      <c r="D279" s="4"/>
      <c r="E279" s="4"/>
      <c r="F279" s="4"/>
      <c r="G279" s="4"/>
      <c r="H279" s="4"/>
      <c r="I279" s="4"/>
      <c r="J279" s="4"/>
      <c r="K279" s="4"/>
      <c r="L279" s="4"/>
      <c r="M279" s="4"/>
      <c r="N279" s="4"/>
      <c r="O279" s="4"/>
      <c r="P279" s="4"/>
      <c r="Q279" s="4"/>
      <c r="R279" s="4"/>
    </row>
    <row r="280" spans="1:18" ht="16.5" customHeight="1">
      <c r="A280" s="4"/>
      <c r="B280" s="4"/>
      <c r="C280" s="4"/>
      <c r="D280" s="4"/>
      <c r="E280" s="4"/>
      <c r="F280" s="4"/>
      <c r="G280" s="4"/>
      <c r="H280" s="4"/>
      <c r="I280" s="4"/>
      <c r="J280" s="4"/>
      <c r="K280" s="4"/>
      <c r="L280" s="4"/>
      <c r="M280" s="4"/>
      <c r="N280" s="4"/>
      <c r="O280" s="4"/>
      <c r="P280" s="4"/>
      <c r="Q280" s="4"/>
      <c r="R280" s="4"/>
    </row>
    <row r="281" spans="1:18" ht="16.5" customHeight="1">
      <c r="A281" s="4"/>
      <c r="B281" s="4"/>
      <c r="C281" s="4"/>
      <c r="D281" s="4"/>
      <c r="E281" s="4"/>
      <c r="F281" s="4"/>
      <c r="G281" s="4"/>
      <c r="H281" s="4"/>
      <c r="I281" s="4"/>
      <c r="J281" s="4"/>
      <c r="K281" s="4"/>
      <c r="L281" s="4"/>
      <c r="M281" s="4"/>
      <c r="N281" s="4"/>
      <c r="O281" s="4"/>
      <c r="P281" s="4"/>
      <c r="Q281" s="4"/>
      <c r="R281" s="4"/>
    </row>
    <row r="282" spans="1:18" ht="16.5" customHeight="1">
      <c r="A282" s="4"/>
      <c r="B282" s="4"/>
      <c r="C282" s="4"/>
      <c r="D282" s="4"/>
      <c r="E282" s="4"/>
      <c r="F282" s="4"/>
      <c r="G282" s="4"/>
      <c r="H282" s="4"/>
      <c r="I282" s="4"/>
      <c r="J282" s="4"/>
      <c r="K282" s="4"/>
      <c r="L282" s="4"/>
      <c r="M282" s="4"/>
      <c r="N282" s="4"/>
      <c r="O282" s="4"/>
      <c r="P282" s="4"/>
      <c r="Q282" s="4"/>
      <c r="R282" s="4"/>
    </row>
    <row r="283" spans="1:18" ht="16.5" customHeight="1">
      <c r="A283" s="4"/>
      <c r="B283" s="4"/>
      <c r="C283" s="4"/>
      <c r="D283" s="4"/>
      <c r="E283" s="4"/>
      <c r="F283" s="4"/>
      <c r="G283" s="4"/>
      <c r="H283" s="4"/>
      <c r="I283" s="4"/>
      <c r="J283" s="4"/>
      <c r="K283" s="4"/>
      <c r="L283" s="4"/>
      <c r="M283" s="4"/>
      <c r="N283" s="4"/>
      <c r="O283" s="4"/>
      <c r="P283" s="4"/>
      <c r="Q283" s="4"/>
      <c r="R283" s="4"/>
    </row>
    <row r="284" spans="1:18" ht="16.5" customHeight="1">
      <c r="A284" s="4"/>
      <c r="B284" s="4"/>
      <c r="C284" s="4"/>
      <c r="D284" s="4"/>
      <c r="E284" s="4"/>
      <c r="F284" s="4"/>
      <c r="G284" s="4"/>
      <c r="H284" s="4"/>
      <c r="I284" s="4"/>
      <c r="J284" s="4"/>
      <c r="K284" s="4"/>
      <c r="L284" s="4"/>
      <c r="M284" s="4"/>
      <c r="N284" s="4"/>
      <c r="O284" s="4"/>
      <c r="P284" s="4"/>
      <c r="Q284" s="4"/>
      <c r="R284" s="4"/>
    </row>
    <row r="285" spans="1:18" ht="16.5" customHeight="1">
      <c r="A285" s="4"/>
      <c r="B285" s="4"/>
      <c r="C285" s="4"/>
      <c r="D285" s="4"/>
      <c r="E285" s="4"/>
      <c r="F285" s="4"/>
      <c r="G285" s="4"/>
      <c r="H285" s="4"/>
      <c r="I285" s="4"/>
      <c r="J285" s="4"/>
      <c r="K285" s="4"/>
      <c r="L285" s="4"/>
      <c r="M285" s="4"/>
      <c r="N285" s="4"/>
      <c r="O285" s="4"/>
      <c r="P285" s="4"/>
      <c r="Q285" s="4"/>
      <c r="R285" s="4"/>
    </row>
    <row r="286" spans="1:18" ht="16.5" customHeight="1">
      <c r="A286" s="4"/>
      <c r="B286" s="4"/>
      <c r="C286" s="4"/>
      <c r="D286" s="4"/>
      <c r="E286" s="4"/>
      <c r="F286" s="4"/>
      <c r="G286" s="4"/>
      <c r="H286" s="4"/>
      <c r="I286" s="4"/>
      <c r="J286" s="4"/>
      <c r="K286" s="4"/>
      <c r="L286" s="4"/>
      <c r="M286" s="4"/>
      <c r="N286" s="4"/>
      <c r="O286" s="4"/>
      <c r="P286" s="4"/>
      <c r="Q286" s="4"/>
      <c r="R286" s="4"/>
    </row>
    <row r="287" spans="1:18" ht="16.5" customHeight="1">
      <c r="A287" s="4"/>
      <c r="B287" s="4"/>
      <c r="C287" s="4"/>
      <c r="D287" s="4"/>
      <c r="E287" s="4"/>
      <c r="F287" s="4"/>
      <c r="G287" s="4"/>
      <c r="H287" s="4"/>
      <c r="I287" s="4"/>
      <c r="J287" s="4"/>
      <c r="K287" s="4"/>
      <c r="L287" s="4"/>
      <c r="M287" s="4"/>
      <c r="N287" s="4"/>
      <c r="O287" s="4"/>
      <c r="P287" s="4"/>
      <c r="Q287" s="4"/>
      <c r="R287" s="4"/>
    </row>
    <row r="288" spans="1:18" ht="16.5" customHeight="1">
      <c r="A288" s="4"/>
      <c r="B288" s="4"/>
      <c r="C288" s="4"/>
      <c r="D288" s="4"/>
      <c r="E288" s="4"/>
      <c r="F288" s="4"/>
      <c r="G288" s="4"/>
      <c r="H288" s="4"/>
      <c r="I288" s="4"/>
      <c r="J288" s="4"/>
      <c r="K288" s="4"/>
      <c r="L288" s="4"/>
      <c r="M288" s="4"/>
      <c r="N288" s="4"/>
      <c r="O288" s="4"/>
      <c r="P288" s="4"/>
      <c r="Q288" s="4"/>
      <c r="R288" s="4"/>
    </row>
    <row r="289" spans="1:18" ht="16.5" customHeight="1">
      <c r="A289" s="4"/>
      <c r="B289" s="4"/>
      <c r="C289" s="4"/>
      <c r="D289" s="4"/>
      <c r="E289" s="4"/>
      <c r="F289" s="4"/>
      <c r="G289" s="4"/>
      <c r="H289" s="4"/>
      <c r="I289" s="4"/>
      <c r="J289" s="4"/>
      <c r="K289" s="4"/>
      <c r="L289" s="4"/>
      <c r="M289" s="4"/>
      <c r="N289" s="4"/>
      <c r="O289" s="4"/>
      <c r="P289" s="4"/>
      <c r="Q289" s="4"/>
      <c r="R289" s="4"/>
    </row>
    <row r="290" spans="1:18" ht="16.5" customHeight="1">
      <c r="A290" s="4"/>
      <c r="B290" s="4"/>
      <c r="C290" s="4"/>
      <c r="D290" s="4"/>
      <c r="E290" s="4"/>
      <c r="F290" s="4"/>
      <c r="G290" s="4"/>
      <c r="H290" s="4"/>
      <c r="I290" s="4"/>
      <c r="J290" s="4"/>
      <c r="K290" s="4"/>
      <c r="L290" s="4"/>
      <c r="M290" s="4"/>
      <c r="N290" s="4"/>
      <c r="O290" s="4"/>
      <c r="P290" s="4"/>
      <c r="Q290" s="4"/>
      <c r="R290" s="4"/>
    </row>
    <row r="291" spans="1:18" ht="16.5" customHeight="1">
      <c r="A291" s="4"/>
      <c r="B291" s="4"/>
      <c r="C291" s="4"/>
      <c r="D291" s="4"/>
      <c r="E291" s="4"/>
      <c r="F291" s="4"/>
      <c r="G291" s="4"/>
      <c r="H291" s="4"/>
      <c r="I291" s="4"/>
      <c r="J291" s="4"/>
      <c r="K291" s="4"/>
      <c r="L291" s="4"/>
      <c r="M291" s="4"/>
      <c r="N291" s="4"/>
      <c r="O291" s="4"/>
      <c r="P291" s="4"/>
      <c r="Q291" s="4"/>
      <c r="R291" s="4"/>
    </row>
    <row r="292" spans="1:18" ht="16.5" customHeight="1">
      <c r="A292" s="4"/>
      <c r="B292" s="4"/>
      <c r="C292" s="4"/>
      <c r="D292" s="4"/>
      <c r="E292" s="4"/>
      <c r="F292" s="4"/>
      <c r="G292" s="4"/>
      <c r="H292" s="4"/>
      <c r="I292" s="4"/>
      <c r="J292" s="4"/>
      <c r="K292" s="4"/>
      <c r="L292" s="4"/>
      <c r="M292" s="4"/>
      <c r="N292" s="4"/>
      <c r="O292" s="4"/>
      <c r="P292" s="4"/>
      <c r="Q292" s="4"/>
      <c r="R292" s="4"/>
    </row>
    <row r="293" spans="1:18" ht="16.5" customHeight="1">
      <c r="A293" s="4"/>
      <c r="B293" s="4"/>
      <c r="C293" s="4"/>
      <c r="D293" s="4"/>
      <c r="E293" s="4"/>
      <c r="F293" s="4"/>
      <c r="G293" s="4"/>
      <c r="H293" s="4"/>
      <c r="I293" s="4"/>
      <c r="J293" s="4"/>
      <c r="K293" s="4"/>
      <c r="L293" s="4"/>
      <c r="M293" s="4"/>
      <c r="N293" s="4"/>
      <c r="O293" s="4"/>
      <c r="P293" s="4"/>
      <c r="Q293" s="4"/>
      <c r="R293" s="4"/>
    </row>
    <row r="294" spans="1:18" ht="16.5" customHeight="1">
      <c r="A294" s="4"/>
      <c r="B294" s="4"/>
      <c r="C294" s="4"/>
      <c r="D294" s="4"/>
      <c r="E294" s="4"/>
      <c r="F294" s="4"/>
      <c r="G294" s="4"/>
      <c r="H294" s="4"/>
      <c r="I294" s="4"/>
      <c r="J294" s="4"/>
      <c r="K294" s="4"/>
      <c r="L294" s="4"/>
      <c r="M294" s="4"/>
      <c r="N294" s="4"/>
      <c r="O294" s="4"/>
      <c r="P294" s="4"/>
      <c r="Q294" s="4"/>
      <c r="R294" s="4"/>
    </row>
    <row r="295" spans="1:18" ht="16.5" customHeight="1">
      <c r="A295" s="4"/>
      <c r="B295" s="4"/>
      <c r="C295" s="4"/>
      <c r="D295" s="4"/>
      <c r="E295" s="4"/>
      <c r="F295" s="4"/>
      <c r="G295" s="4"/>
      <c r="H295" s="4"/>
      <c r="I295" s="4"/>
      <c r="J295" s="4"/>
      <c r="K295" s="4"/>
      <c r="L295" s="4"/>
      <c r="M295" s="4"/>
      <c r="N295" s="4"/>
      <c r="O295" s="4"/>
      <c r="P295" s="4"/>
      <c r="Q295" s="4"/>
      <c r="R295" s="4"/>
    </row>
    <row r="296" spans="1:18" ht="16.5" customHeight="1">
      <c r="A296" s="4"/>
      <c r="B296" s="4"/>
      <c r="C296" s="4"/>
      <c r="D296" s="4"/>
      <c r="E296" s="4"/>
      <c r="F296" s="4"/>
      <c r="G296" s="4"/>
      <c r="H296" s="4"/>
      <c r="I296" s="4"/>
      <c r="J296" s="4"/>
      <c r="K296" s="4"/>
      <c r="L296" s="4"/>
      <c r="M296" s="4"/>
      <c r="N296" s="4"/>
      <c r="O296" s="4"/>
      <c r="P296" s="4"/>
      <c r="Q296" s="4"/>
      <c r="R296" s="4"/>
    </row>
    <row r="297" spans="1:18" ht="16.5" customHeight="1">
      <c r="A297" s="4"/>
      <c r="B297" s="4"/>
      <c r="C297" s="4"/>
      <c r="D297" s="4"/>
      <c r="E297" s="4"/>
      <c r="F297" s="4"/>
      <c r="G297" s="4"/>
      <c r="H297" s="4"/>
      <c r="I297" s="4"/>
      <c r="J297" s="4"/>
      <c r="K297" s="4"/>
      <c r="L297" s="4"/>
      <c r="M297" s="4"/>
      <c r="N297" s="4"/>
      <c r="O297" s="4"/>
      <c r="P297" s="4"/>
      <c r="Q297" s="4"/>
      <c r="R297" s="4"/>
    </row>
    <row r="298" spans="1:18" ht="16.5" customHeight="1">
      <c r="A298" s="4"/>
      <c r="B298" s="4"/>
      <c r="C298" s="4"/>
      <c r="D298" s="4"/>
      <c r="E298" s="4"/>
      <c r="F298" s="4"/>
      <c r="G298" s="4"/>
      <c r="H298" s="4"/>
      <c r="I298" s="4"/>
      <c r="J298" s="4"/>
      <c r="K298" s="4"/>
      <c r="L298" s="4"/>
      <c r="M298" s="4"/>
      <c r="N298" s="4"/>
      <c r="O298" s="4"/>
      <c r="P298" s="4"/>
      <c r="Q298" s="4"/>
      <c r="R298" s="4"/>
    </row>
    <row r="299" spans="1:18" ht="16.5" customHeight="1">
      <c r="A299" s="4"/>
      <c r="B299" s="4"/>
      <c r="C299" s="4"/>
      <c r="D299" s="4"/>
      <c r="E299" s="4"/>
      <c r="F299" s="4"/>
      <c r="G299" s="4"/>
      <c r="H299" s="4"/>
      <c r="I299" s="4"/>
      <c r="J299" s="4"/>
      <c r="K299" s="4"/>
      <c r="L299" s="4"/>
      <c r="M299" s="4"/>
      <c r="N299" s="4"/>
      <c r="O299" s="4"/>
      <c r="P299" s="4"/>
      <c r="Q299" s="4"/>
      <c r="R299" s="4"/>
    </row>
    <row r="300" spans="1:18" ht="16.5" customHeight="1">
      <c r="A300" s="4"/>
      <c r="B300" s="4"/>
      <c r="C300" s="4"/>
      <c r="D300" s="4"/>
      <c r="E300" s="4"/>
      <c r="F300" s="4"/>
      <c r="G300" s="4"/>
      <c r="H300" s="4"/>
      <c r="I300" s="4"/>
      <c r="J300" s="4"/>
      <c r="K300" s="4"/>
      <c r="L300" s="4"/>
      <c r="M300" s="4"/>
      <c r="N300" s="4"/>
      <c r="O300" s="4"/>
      <c r="P300" s="4"/>
      <c r="Q300" s="4"/>
      <c r="R300" s="4"/>
    </row>
    <row r="301" spans="1:18" ht="16.5" customHeight="1">
      <c r="A301" s="4"/>
      <c r="B301" s="4"/>
      <c r="C301" s="4"/>
      <c r="D301" s="4"/>
      <c r="E301" s="4"/>
      <c r="F301" s="4"/>
      <c r="G301" s="4"/>
      <c r="H301" s="4"/>
      <c r="I301" s="4"/>
      <c r="J301" s="4"/>
      <c r="K301" s="4"/>
      <c r="L301" s="4"/>
      <c r="M301" s="4"/>
      <c r="N301" s="4"/>
      <c r="O301" s="4"/>
      <c r="P301" s="4"/>
      <c r="Q301" s="4"/>
      <c r="R301" s="4"/>
    </row>
    <row r="302" spans="1:18" ht="16.5" customHeight="1">
      <c r="A302" s="4"/>
      <c r="B302" s="4"/>
      <c r="C302" s="4"/>
      <c r="D302" s="4"/>
      <c r="E302" s="4"/>
      <c r="F302" s="4"/>
      <c r="G302" s="4"/>
      <c r="H302" s="4"/>
      <c r="I302" s="4"/>
      <c r="J302" s="4"/>
      <c r="K302" s="4"/>
      <c r="L302" s="4"/>
      <c r="M302" s="4"/>
      <c r="N302" s="4"/>
      <c r="O302" s="4"/>
      <c r="P302" s="4"/>
      <c r="Q302" s="4"/>
      <c r="R302" s="4"/>
    </row>
    <row r="303" spans="1:18" ht="16.5" customHeight="1">
      <c r="A303" s="4"/>
      <c r="B303" s="4"/>
      <c r="C303" s="4"/>
      <c r="D303" s="4"/>
      <c r="E303" s="4"/>
      <c r="F303" s="4"/>
      <c r="G303" s="4"/>
      <c r="H303" s="4"/>
      <c r="I303" s="4"/>
      <c r="J303" s="4"/>
      <c r="K303" s="4"/>
      <c r="L303" s="4"/>
      <c r="M303" s="4"/>
      <c r="N303" s="4"/>
      <c r="O303" s="4"/>
      <c r="P303" s="4"/>
      <c r="Q303" s="4"/>
      <c r="R303" s="4"/>
    </row>
    <row r="304" spans="1:18" ht="16.5" customHeight="1">
      <c r="A304" s="4"/>
      <c r="B304" s="4"/>
      <c r="C304" s="4"/>
      <c r="D304" s="4"/>
      <c r="E304" s="4"/>
      <c r="F304" s="4"/>
      <c r="G304" s="4"/>
      <c r="H304" s="4"/>
      <c r="I304" s="4"/>
      <c r="J304" s="4"/>
      <c r="K304" s="4"/>
      <c r="L304" s="4"/>
      <c r="M304" s="4"/>
      <c r="N304" s="4"/>
      <c r="O304" s="4"/>
      <c r="P304" s="4"/>
      <c r="Q304" s="4"/>
      <c r="R304" s="4"/>
    </row>
    <row r="305" spans="1:18" ht="16.5" customHeight="1">
      <c r="A305" s="4"/>
      <c r="B305" s="4"/>
      <c r="C305" s="4"/>
      <c r="D305" s="4"/>
      <c r="E305" s="4"/>
      <c r="F305" s="4"/>
      <c r="G305" s="4"/>
      <c r="H305" s="4"/>
      <c r="I305" s="4"/>
      <c r="J305" s="4"/>
      <c r="K305" s="4"/>
      <c r="L305" s="4"/>
      <c r="M305" s="4"/>
      <c r="N305" s="4"/>
      <c r="O305" s="4"/>
      <c r="P305" s="4"/>
      <c r="Q305" s="4"/>
      <c r="R305" s="4"/>
    </row>
    <row r="306" spans="1:18" ht="16.5" customHeight="1">
      <c r="A306" s="4"/>
      <c r="B306" s="4"/>
      <c r="C306" s="4"/>
      <c r="D306" s="4"/>
      <c r="E306" s="4"/>
      <c r="F306" s="4"/>
      <c r="G306" s="4"/>
      <c r="H306" s="4"/>
      <c r="I306" s="4"/>
      <c r="J306" s="4"/>
      <c r="K306" s="4"/>
      <c r="L306" s="4"/>
      <c r="M306" s="4"/>
      <c r="N306" s="4"/>
      <c r="O306" s="4"/>
      <c r="P306" s="4"/>
      <c r="Q306" s="4"/>
      <c r="R306" s="4"/>
    </row>
    <row r="307" spans="1:18" ht="16.5" customHeight="1">
      <c r="A307" s="4"/>
      <c r="B307" s="4"/>
      <c r="C307" s="4"/>
      <c r="D307" s="4"/>
      <c r="E307" s="4"/>
      <c r="F307" s="4"/>
      <c r="G307" s="4"/>
      <c r="H307" s="4"/>
      <c r="I307" s="4"/>
      <c r="J307" s="4"/>
      <c r="K307" s="4"/>
      <c r="L307" s="4"/>
      <c r="M307" s="4"/>
      <c r="N307" s="4"/>
      <c r="O307" s="4"/>
      <c r="P307" s="4"/>
      <c r="Q307" s="4"/>
      <c r="R307" s="4"/>
    </row>
    <row r="308" spans="1:18" ht="16.5" customHeight="1">
      <c r="A308" s="4"/>
      <c r="B308" s="4"/>
      <c r="C308" s="4"/>
      <c r="D308" s="4"/>
      <c r="E308" s="4"/>
      <c r="F308" s="4"/>
      <c r="G308" s="4"/>
      <c r="H308" s="4"/>
      <c r="I308" s="4"/>
      <c r="J308" s="4"/>
      <c r="K308" s="4"/>
      <c r="L308" s="4"/>
      <c r="M308" s="4"/>
      <c r="N308" s="4"/>
      <c r="O308" s="4"/>
      <c r="P308" s="4"/>
      <c r="Q308" s="4"/>
      <c r="R308" s="4"/>
    </row>
    <row r="309" spans="1:18" ht="16.5" customHeight="1">
      <c r="A309" s="4"/>
      <c r="B309" s="4"/>
      <c r="C309" s="4"/>
      <c r="D309" s="4"/>
      <c r="E309" s="4"/>
      <c r="F309" s="4"/>
      <c r="G309" s="4"/>
      <c r="H309" s="4"/>
      <c r="I309" s="4"/>
      <c r="J309" s="4"/>
      <c r="K309" s="4"/>
      <c r="L309" s="4"/>
      <c r="M309" s="4"/>
      <c r="N309" s="4"/>
      <c r="O309" s="4"/>
      <c r="P309" s="4"/>
      <c r="Q309" s="4"/>
      <c r="R309" s="4"/>
    </row>
    <row r="310" spans="1:18" ht="16.5" customHeight="1">
      <c r="A310" s="4"/>
      <c r="B310" s="4"/>
      <c r="C310" s="4"/>
      <c r="D310" s="4"/>
      <c r="E310" s="4"/>
      <c r="F310" s="4"/>
      <c r="G310" s="4"/>
      <c r="H310" s="4"/>
      <c r="I310" s="4"/>
      <c r="J310" s="4"/>
      <c r="K310" s="4"/>
      <c r="L310" s="4"/>
      <c r="M310" s="4"/>
      <c r="N310" s="4"/>
      <c r="O310" s="4"/>
      <c r="P310" s="4"/>
      <c r="Q310" s="4"/>
      <c r="R310" s="4"/>
    </row>
    <row r="311" spans="1:18" ht="16.5" customHeight="1">
      <c r="A311" s="4"/>
      <c r="B311" s="4"/>
      <c r="C311" s="4"/>
      <c r="D311" s="4"/>
      <c r="E311" s="4"/>
      <c r="F311" s="4"/>
      <c r="G311" s="4"/>
      <c r="H311" s="4"/>
      <c r="I311" s="4"/>
      <c r="J311" s="4"/>
      <c r="K311" s="4"/>
      <c r="L311" s="4"/>
      <c r="M311" s="4"/>
      <c r="N311" s="4"/>
      <c r="O311" s="4"/>
      <c r="P311" s="4"/>
      <c r="Q311" s="4"/>
      <c r="R311" s="4"/>
    </row>
    <row r="312" spans="1:18" ht="16.5" customHeight="1">
      <c r="A312" s="4"/>
      <c r="B312" s="4"/>
      <c r="C312" s="4"/>
      <c r="D312" s="4"/>
      <c r="E312" s="4"/>
      <c r="F312" s="4"/>
      <c r="G312" s="4"/>
      <c r="H312" s="4"/>
      <c r="I312" s="4"/>
      <c r="J312" s="4"/>
      <c r="K312" s="4"/>
      <c r="L312" s="4"/>
      <c r="M312" s="4"/>
      <c r="N312" s="4"/>
      <c r="O312" s="4"/>
      <c r="P312" s="4"/>
      <c r="Q312" s="4"/>
      <c r="R312" s="4"/>
    </row>
    <row r="313" spans="1:18" ht="16.5" customHeight="1">
      <c r="A313" s="4"/>
      <c r="B313" s="4"/>
      <c r="C313" s="4"/>
      <c r="D313" s="4"/>
      <c r="E313" s="4"/>
      <c r="F313" s="4"/>
      <c r="G313" s="4"/>
      <c r="H313" s="4"/>
      <c r="I313" s="4"/>
      <c r="J313" s="4"/>
      <c r="K313" s="4"/>
      <c r="L313" s="4"/>
      <c r="M313" s="4"/>
      <c r="N313" s="4"/>
      <c r="O313" s="4"/>
      <c r="P313" s="4"/>
      <c r="Q313" s="4"/>
      <c r="R313" s="4"/>
    </row>
    <row r="314" spans="1:18" ht="16.5" customHeight="1">
      <c r="A314" s="4"/>
      <c r="B314" s="4"/>
      <c r="C314" s="4"/>
      <c r="D314" s="4"/>
      <c r="E314" s="4"/>
      <c r="F314" s="4"/>
      <c r="G314" s="4"/>
      <c r="H314" s="4"/>
      <c r="I314" s="4"/>
      <c r="J314" s="4"/>
      <c r="K314" s="4"/>
      <c r="L314" s="4"/>
      <c r="M314" s="4"/>
      <c r="N314" s="4"/>
      <c r="O314" s="4"/>
      <c r="P314" s="4"/>
      <c r="Q314" s="4"/>
      <c r="R314" s="4"/>
    </row>
    <row r="315" spans="1:18" ht="16.5" customHeight="1">
      <c r="A315" s="4"/>
      <c r="B315" s="4"/>
      <c r="C315" s="4"/>
      <c r="D315" s="4"/>
      <c r="E315" s="4"/>
      <c r="F315" s="4"/>
      <c r="G315" s="4"/>
      <c r="H315" s="4"/>
      <c r="I315" s="4"/>
      <c r="J315" s="4"/>
      <c r="K315" s="4"/>
      <c r="L315" s="4"/>
      <c r="M315" s="4"/>
      <c r="N315" s="4"/>
      <c r="O315" s="4"/>
      <c r="P315" s="4"/>
      <c r="Q315" s="4"/>
      <c r="R315" s="4"/>
    </row>
    <row r="316" spans="1:18" ht="16.5" customHeight="1">
      <c r="A316" s="4"/>
      <c r="B316" s="4"/>
      <c r="C316" s="4"/>
      <c r="D316" s="4"/>
      <c r="E316" s="4"/>
      <c r="F316" s="4"/>
      <c r="G316" s="4"/>
      <c r="H316" s="4"/>
      <c r="I316" s="4"/>
      <c r="J316" s="4"/>
      <c r="K316" s="4"/>
      <c r="L316" s="4"/>
      <c r="M316" s="4"/>
      <c r="N316" s="4"/>
      <c r="O316" s="4"/>
      <c r="P316" s="4"/>
      <c r="Q316" s="4"/>
      <c r="R316" s="4"/>
    </row>
    <row r="317" spans="1:18" ht="16.5" customHeight="1">
      <c r="A317" s="4"/>
      <c r="B317" s="4"/>
      <c r="C317" s="4"/>
      <c r="D317" s="4"/>
      <c r="E317" s="4"/>
      <c r="F317" s="4"/>
      <c r="G317" s="4"/>
      <c r="H317" s="4"/>
      <c r="I317" s="4"/>
      <c r="J317" s="4"/>
      <c r="K317" s="4"/>
      <c r="L317" s="4"/>
      <c r="M317" s="4"/>
      <c r="N317" s="4"/>
      <c r="O317" s="4"/>
      <c r="P317" s="4"/>
      <c r="Q317" s="4"/>
      <c r="R317" s="4"/>
    </row>
    <row r="318" spans="1:18" ht="16.5" customHeight="1">
      <c r="A318" s="4"/>
      <c r="B318" s="4"/>
      <c r="C318" s="4"/>
      <c r="D318" s="4"/>
      <c r="E318" s="4"/>
      <c r="F318" s="4"/>
      <c r="G318" s="4"/>
      <c r="H318" s="4"/>
      <c r="I318" s="4"/>
      <c r="J318" s="4"/>
      <c r="K318" s="4"/>
      <c r="L318" s="4"/>
      <c r="M318" s="4"/>
      <c r="N318" s="4"/>
      <c r="O318" s="4"/>
      <c r="P318" s="4"/>
      <c r="Q318" s="4"/>
      <c r="R318" s="4"/>
    </row>
    <row r="319" spans="1:18" ht="16.5" customHeight="1">
      <c r="A319" s="4"/>
      <c r="B319" s="4"/>
      <c r="C319" s="4"/>
      <c r="D319" s="4"/>
      <c r="E319" s="4"/>
      <c r="F319" s="4"/>
      <c r="G319" s="4"/>
      <c r="H319" s="4"/>
      <c r="I319" s="4"/>
      <c r="J319" s="4"/>
      <c r="K319" s="4"/>
      <c r="L319" s="4"/>
      <c r="M319" s="4"/>
      <c r="N319" s="4"/>
      <c r="O319" s="4"/>
      <c r="P319" s="4"/>
      <c r="Q319" s="4"/>
      <c r="R319" s="4"/>
    </row>
    <row r="320" spans="1:18" ht="16.5" customHeight="1">
      <c r="A320" s="4"/>
      <c r="B320" s="4"/>
      <c r="C320" s="4"/>
      <c r="D320" s="4"/>
      <c r="E320" s="4"/>
      <c r="F320" s="4"/>
      <c r="G320" s="4"/>
      <c r="H320" s="4"/>
      <c r="I320" s="4"/>
      <c r="J320" s="4"/>
      <c r="K320" s="4"/>
      <c r="L320" s="4"/>
      <c r="M320" s="4"/>
      <c r="N320" s="4"/>
      <c r="O320" s="4"/>
      <c r="P320" s="4"/>
      <c r="Q320" s="4"/>
      <c r="R320" s="4"/>
    </row>
    <row r="321" spans="1:18" ht="16.5" customHeight="1">
      <c r="A321" s="4"/>
      <c r="B321" s="4"/>
      <c r="C321" s="4"/>
      <c r="D321" s="4"/>
      <c r="E321" s="4"/>
      <c r="F321" s="4"/>
      <c r="G321" s="4"/>
      <c r="H321" s="4"/>
      <c r="I321" s="4"/>
      <c r="J321" s="4"/>
      <c r="K321" s="4"/>
      <c r="L321" s="4"/>
      <c r="M321" s="4"/>
      <c r="N321" s="4"/>
      <c r="O321" s="4"/>
      <c r="P321" s="4"/>
      <c r="Q321" s="4"/>
      <c r="R321" s="4"/>
    </row>
    <row r="322" spans="1:18" ht="16.5" customHeight="1">
      <c r="A322" s="4"/>
      <c r="B322" s="4"/>
      <c r="C322" s="4"/>
      <c r="D322" s="4"/>
      <c r="E322" s="4"/>
      <c r="F322" s="4"/>
      <c r="G322" s="4"/>
      <c r="H322" s="4"/>
      <c r="I322" s="4"/>
      <c r="J322" s="4"/>
      <c r="K322" s="4"/>
      <c r="L322" s="4"/>
      <c r="M322" s="4"/>
      <c r="N322" s="4"/>
      <c r="O322" s="4"/>
      <c r="P322" s="4"/>
      <c r="Q322" s="4"/>
      <c r="R322" s="4"/>
    </row>
    <row r="323" spans="1:18" ht="16.5" customHeight="1">
      <c r="A323" s="4"/>
      <c r="B323" s="4"/>
      <c r="C323" s="4"/>
      <c r="D323" s="4"/>
      <c r="E323" s="4"/>
      <c r="F323" s="4"/>
      <c r="G323" s="4"/>
      <c r="H323" s="4"/>
      <c r="I323" s="4"/>
      <c r="J323" s="4"/>
      <c r="K323" s="4"/>
      <c r="L323" s="4"/>
      <c r="M323" s="4"/>
      <c r="N323" s="4"/>
      <c r="O323" s="4"/>
      <c r="P323" s="4"/>
      <c r="Q323" s="4"/>
      <c r="R323" s="4"/>
    </row>
    <row r="324" spans="1:18" ht="16.5" customHeight="1">
      <c r="A324" s="4"/>
      <c r="B324" s="4"/>
      <c r="C324" s="4"/>
      <c r="D324" s="4"/>
      <c r="E324" s="4"/>
      <c r="F324" s="4"/>
      <c r="G324" s="4"/>
      <c r="H324" s="4"/>
      <c r="I324" s="4"/>
      <c r="J324" s="4"/>
      <c r="K324" s="4"/>
      <c r="L324" s="4"/>
      <c r="M324" s="4"/>
      <c r="N324" s="4"/>
      <c r="O324" s="4"/>
      <c r="P324" s="4"/>
      <c r="Q324" s="4"/>
      <c r="R324" s="4"/>
    </row>
    <row r="325" spans="1:18" ht="16.5" customHeight="1">
      <c r="A325" s="4"/>
      <c r="B325" s="4"/>
      <c r="C325" s="4"/>
      <c r="D325" s="4"/>
      <c r="E325" s="4"/>
      <c r="F325" s="4"/>
      <c r="G325" s="4"/>
      <c r="H325" s="4"/>
      <c r="I325" s="4"/>
      <c r="J325" s="4"/>
      <c r="K325" s="4"/>
      <c r="L325" s="4"/>
      <c r="M325" s="4"/>
      <c r="N325" s="4"/>
      <c r="O325" s="4"/>
      <c r="P325" s="4"/>
      <c r="Q325" s="4"/>
      <c r="R325" s="4"/>
    </row>
    <row r="326" spans="1:18" ht="16.5" customHeight="1">
      <c r="A326" s="4"/>
      <c r="B326" s="4"/>
      <c r="C326" s="4"/>
      <c r="D326" s="4"/>
      <c r="E326" s="4"/>
      <c r="F326" s="4"/>
      <c r="G326" s="4"/>
      <c r="H326" s="4"/>
      <c r="I326" s="4"/>
      <c r="J326" s="4"/>
      <c r="K326" s="4"/>
      <c r="L326" s="4"/>
      <c r="M326" s="4"/>
      <c r="N326" s="4"/>
      <c r="O326" s="4"/>
      <c r="P326" s="4"/>
      <c r="Q326" s="4"/>
      <c r="R326" s="4"/>
    </row>
    <row r="327" spans="1:18" ht="16.5" customHeight="1">
      <c r="A327" s="4"/>
      <c r="B327" s="4"/>
      <c r="C327" s="4"/>
      <c r="D327" s="4"/>
      <c r="E327" s="4"/>
      <c r="F327" s="4"/>
      <c r="G327" s="4"/>
      <c r="H327" s="4"/>
      <c r="I327" s="4"/>
      <c r="J327" s="4"/>
      <c r="K327" s="4"/>
      <c r="L327" s="4"/>
      <c r="M327" s="4"/>
      <c r="N327" s="4"/>
      <c r="O327" s="4"/>
      <c r="P327" s="4"/>
      <c r="Q327" s="4"/>
      <c r="R327" s="4"/>
    </row>
    <row r="328" spans="1:18" ht="16.5" customHeight="1">
      <c r="A328" s="4"/>
      <c r="B328" s="4"/>
      <c r="C328" s="4"/>
      <c r="D328" s="4"/>
      <c r="E328" s="4"/>
      <c r="F328" s="4"/>
      <c r="G328" s="4"/>
      <c r="H328" s="4"/>
      <c r="I328" s="4"/>
      <c r="J328" s="4"/>
      <c r="K328" s="4"/>
      <c r="L328" s="4"/>
      <c r="M328" s="4"/>
      <c r="N328" s="4"/>
      <c r="O328" s="4"/>
      <c r="P328" s="4"/>
      <c r="Q328" s="4"/>
      <c r="R328" s="4"/>
    </row>
    <row r="329" spans="1:18" ht="16.5" customHeight="1">
      <c r="A329" s="4"/>
      <c r="B329" s="4"/>
      <c r="C329" s="4"/>
      <c r="D329" s="4"/>
      <c r="E329" s="4"/>
      <c r="F329" s="4"/>
      <c r="G329" s="4"/>
      <c r="H329" s="4"/>
      <c r="I329" s="4"/>
      <c r="J329" s="4"/>
      <c r="K329" s="4"/>
      <c r="L329" s="4"/>
      <c r="M329" s="4"/>
      <c r="N329" s="4"/>
      <c r="O329" s="4"/>
      <c r="P329" s="4"/>
      <c r="Q329" s="4"/>
      <c r="R329" s="4"/>
    </row>
    <row r="330" spans="1:18" ht="16.5" customHeight="1">
      <c r="A330" s="4"/>
      <c r="B330" s="4"/>
      <c r="C330" s="4"/>
      <c r="D330" s="4"/>
      <c r="E330" s="4"/>
      <c r="F330" s="4"/>
      <c r="G330" s="4"/>
      <c r="H330" s="4"/>
      <c r="I330" s="4"/>
      <c r="J330" s="4"/>
      <c r="K330" s="4"/>
      <c r="L330" s="4"/>
      <c r="M330" s="4"/>
      <c r="N330" s="4"/>
      <c r="O330" s="4"/>
      <c r="P330" s="4"/>
      <c r="Q330" s="4"/>
      <c r="R330" s="4"/>
    </row>
    <row r="331" spans="1:18" ht="16.5" customHeight="1">
      <c r="A331" s="4"/>
      <c r="B331" s="4"/>
      <c r="C331" s="4"/>
      <c r="D331" s="4"/>
      <c r="E331" s="4"/>
      <c r="F331" s="4"/>
      <c r="G331" s="4"/>
      <c r="H331" s="4"/>
      <c r="I331" s="4"/>
      <c r="J331" s="4"/>
      <c r="K331" s="4"/>
      <c r="L331" s="4"/>
      <c r="M331" s="4"/>
      <c r="N331" s="4"/>
      <c r="O331" s="4"/>
      <c r="P331" s="4"/>
      <c r="Q331" s="4"/>
      <c r="R331" s="4"/>
    </row>
    <row r="332" spans="1:18" ht="16.5" customHeight="1">
      <c r="A332" s="4"/>
      <c r="B332" s="4"/>
      <c r="C332" s="4"/>
      <c r="D332" s="4"/>
      <c r="E332" s="4"/>
      <c r="F332" s="4"/>
      <c r="G332" s="4"/>
      <c r="H332" s="4"/>
      <c r="I332" s="4"/>
      <c r="J332" s="4"/>
      <c r="K332" s="4"/>
      <c r="L332" s="4"/>
      <c r="M332" s="4"/>
      <c r="N332" s="4"/>
      <c r="O332" s="4"/>
      <c r="P332" s="4"/>
      <c r="Q332" s="4"/>
      <c r="R332" s="4"/>
    </row>
    <row r="333" spans="1:18" ht="16.5" customHeight="1">
      <c r="A333" s="4"/>
      <c r="B333" s="4"/>
      <c r="C333" s="4"/>
      <c r="D333" s="4"/>
      <c r="E333" s="4"/>
      <c r="F333" s="4"/>
      <c r="G333" s="4"/>
      <c r="H333" s="4"/>
      <c r="I333" s="4"/>
      <c r="J333" s="4"/>
      <c r="K333" s="4"/>
      <c r="L333" s="4"/>
      <c r="M333" s="4"/>
      <c r="N333" s="4"/>
      <c r="O333" s="4"/>
      <c r="P333" s="4"/>
      <c r="Q333" s="4"/>
      <c r="R333" s="4"/>
    </row>
    <row r="334" spans="1:18" ht="16.5" customHeight="1">
      <c r="A334" s="4"/>
      <c r="B334" s="4"/>
      <c r="C334" s="4"/>
      <c r="D334" s="4"/>
      <c r="E334" s="4"/>
      <c r="F334" s="4"/>
      <c r="G334" s="4"/>
      <c r="H334" s="4"/>
      <c r="I334" s="4"/>
      <c r="J334" s="4"/>
      <c r="K334" s="4"/>
      <c r="L334" s="4"/>
      <c r="M334" s="4"/>
      <c r="N334" s="4"/>
      <c r="O334" s="4"/>
      <c r="P334" s="4"/>
      <c r="Q334" s="4"/>
      <c r="R334" s="4"/>
    </row>
    <row r="335" spans="1:18" ht="16.5" customHeight="1">
      <c r="A335" s="4"/>
      <c r="B335" s="4"/>
      <c r="C335" s="4"/>
      <c r="D335" s="4"/>
      <c r="E335" s="4"/>
      <c r="F335" s="4"/>
      <c r="G335" s="4"/>
      <c r="H335" s="4"/>
      <c r="I335" s="4"/>
      <c r="J335" s="4"/>
      <c r="K335" s="4"/>
      <c r="L335" s="4"/>
      <c r="M335" s="4"/>
      <c r="N335" s="4"/>
      <c r="O335" s="4"/>
      <c r="P335" s="4"/>
      <c r="Q335" s="4"/>
      <c r="R335" s="4"/>
    </row>
    <row r="336" spans="1:18" ht="16.5" customHeight="1">
      <c r="A336" s="4"/>
      <c r="B336" s="4"/>
      <c r="C336" s="4"/>
      <c r="D336" s="4"/>
      <c r="E336" s="4"/>
      <c r="F336" s="4"/>
      <c r="G336" s="4"/>
      <c r="H336" s="4"/>
      <c r="I336" s="4"/>
      <c r="J336" s="4"/>
      <c r="K336" s="4"/>
      <c r="L336" s="4"/>
      <c r="M336" s="4"/>
      <c r="N336" s="4"/>
      <c r="O336" s="4"/>
      <c r="P336" s="4"/>
      <c r="Q336" s="4"/>
      <c r="R336" s="4"/>
    </row>
    <row r="337" spans="1:18" ht="16.5" customHeight="1">
      <c r="A337" s="4"/>
      <c r="B337" s="4"/>
      <c r="C337" s="4"/>
      <c r="D337" s="4"/>
      <c r="E337" s="4"/>
      <c r="F337" s="4"/>
      <c r="G337" s="4"/>
      <c r="H337" s="4"/>
      <c r="I337" s="4"/>
      <c r="J337" s="4"/>
      <c r="K337" s="4"/>
      <c r="L337" s="4"/>
      <c r="M337" s="4"/>
      <c r="N337" s="4"/>
      <c r="O337" s="4"/>
      <c r="P337" s="4"/>
      <c r="Q337" s="4"/>
      <c r="R337" s="4"/>
    </row>
    <row r="338" spans="1:18" ht="16.5" customHeight="1">
      <c r="A338" s="4"/>
      <c r="B338" s="4"/>
      <c r="C338" s="4"/>
      <c r="D338" s="4"/>
      <c r="E338" s="4"/>
      <c r="F338" s="4"/>
      <c r="G338" s="4"/>
      <c r="H338" s="4"/>
      <c r="I338" s="4"/>
      <c r="J338" s="4"/>
      <c r="K338" s="4"/>
      <c r="L338" s="4"/>
      <c r="M338" s="4"/>
      <c r="N338" s="4"/>
      <c r="O338" s="4"/>
      <c r="P338" s="4"/>
      <c r="Q338" s="4"/>
      <c r="R338" s="4"/>
    </row>
    <row r="339" spans="1:18" ht="16.5" customHeight="1">
      <c r="A339" s="4"/>
      <c r="B339" s="4"/>
      <c r="C339" s="4"/>
      <c r="D339" s="4"/>
      <c r="E339" s="4"/>
      <c r="F339" s="4"/>
      <c r="G339" s="4"/>
      <c r="H339" s="4"/>
      <c r="I339" s="4"/>
      <c r="J339" s="4"/>
      <c r="K339" s="4"/>
      <c r="L339" s="4"/>
      <c r="M339" s="4"/>
      <c r="N339" s="4"/>
      <c r="O339" s="4"/>
      <c r="P339" s="4"/>
      <c r="Q339" s="4"/>
      <c r="R339" s="4"/>
    </row>
    <row r="340" spans="1:18" ht="16.5" customHeight="1">
      <c r="A340" s="4"/>
      <c r="B340" s="4"/>
      <c r="C340" s="4"/>
      <c r="D340" s="4"/>
      <c r="E340" s="4"/>
      <c r="F340" s="4"/>
      <c r="G340" s="4"/>
      <c r="H340" s="4"/>
      <c r="I340" s="4"/>
      <c r="J340" s="4"/>
      <c r="K340" s="4"/>
      <c r="L340" s="4"/>
      <c r="M340" s="4"/>
      <c r="N340" s="4"/>
      <c r="O340" s="4"/>
      <c r="P340" s="4"/>
      <c r="Q340" s="4"/>
      <c r="R340" s="4"/>
    </row>
    <row r="341" spans="1:18" ht="16.5" customHeight="1">
      <c r="A341" s="4"/>
      <c r="B341" s="4"/>
      <c r="C341" s="4"/>
      <c r="D341" s="4"/>
      <c r="E341" s="4"/>
      <c r="F341" s="4"/>
      <c r="G341" s="4"/>
      <c r="H341" s="4"/>
      <c r="I341" s="4"/>
      <c r="J341" s="4"/>
      <c r="K341" s="4"/>
      <c r="L341" s="4"/>
      <c r="M341" s="4"/>
      <c r="N341" s="4"/>
      <c r="O341" s="4"/>
      <c r="P341" s="4"/>
      <c r="Q341" s="4"/>
      <c r="R341" s="4"/>
    </row>
    <row r="342" spans="1:18" ht="16.5" customHeight="1">
      <c r="A342" s="4"/>
      <c r="B342" s="4"/>
      <c r="C342" s="4"/>
      <c r="D342" s="4"/>
      <c r="E342" s="4"/>
      <c r="F342" s="4"/>
      <c r="G342" s="4"/>
      <c r="H342" s="4"/>
      <c r="I342" s="4"/>
      <c r="J342" s="4"/>
      <c r="K342" s="4"/>
      <c r="L342" s="4"/>
      <c r="M342" s="4"/>
      <c r="N342" s="4"/>
      <c r="O342" s="4"/>
      <c r="P342" s="4"/>
      <c r="Q342" s="4"/>
      <c r="R342" s="4"/>
    </row>
    <row r="343" spans="1:18" ht="16.5" customHeight="1">
      <c r="A343" s="4"/>
      <c r="B343" s="4"/>
      <c r="C343" s="4"/>
      <c r="D343" s="4"/>
      <c r="E343" s="4"/>
      <c r="F343" s="4"/>
      <c r="G343" s="4"/>
      <c r="H343" s="4"/>
      <c r="I343" s="4"/>
      <c r="J343" s="4"/>
      <c r="K343" s="4"/>
      <c r="L343" s="4"/>
      <c r="M343" s="4"/>
      <c r="N343" s="4"/>
      <c r="O343" s="4"/>
      <c r="P343" s="4"/>
      <c r="Q343" s="4"/>
      <c r="R343" s="4"/>
    </row>
    <row r="344" spans="1:18" ht="16.5" customHeight="1">
      <c r="A344" s="4"/>
      <c r="B344" s="4"/>
      <c r="C344" s="4"/>
      <c r="D344" s="4"/>
      <c r="E344" s="4"/>
      <c r="F344" s="4"/>
      <c r="G344" s="4"/>
      <c r="H344" s="4"/>
      <c r="I344" s="4"/>
      <c r="J344" s="4"/>
      <c r="K344" s="4"/>
      <c r="L344" s="4"/>
      <c r="M344" s="4"/>
      <c r="N344" s="4"/>
      <c r="O344" s="4"/>
      <c r="P344" s="4"/>
      <c r="Q344" s="4"/>
      <c r="R344" s="4"/>
    </row>
    <row r="345" spans="1:18" ht="16.5" customHeight="1">
      <c r="A345" s="4"/>
      <c r="B345" s="4"/>
      <c r="C345" s="4"/>
      <c r="D345" s="4"/>
      <c r="E345" s="4"/>
      <c r="F345" s="4"/>
      <c r="G345" s="4"/>
      <c r="H345" s="4"/>
      <c r="I345" s="4"/>
      <c r="J345" s="4"/>
      <c r="K345" s="4"/>
      <c r="L345" s="4"/>
      <c r="M345" s="4"/>
      <c r="N345" s="4"/>
      <c r="O345" s="4"/>
      <c r="P345" s="4"/>
      <c r="Q345" s="4"/>
      <c r="R345" s="4"/>
    </row>
    <row r="346" spans="1:18" ht="16.5" customHeight="1">
      <c r="A346" s="4"/>
      <c r="B346" s="4"/>
      <c r="C346" s="4"/>
      <c r="D346" s="4"/>
      <c r="E346" s="4"/>
      <c r="F346" s="4"/>
      <c r="G346" s="4"/>
      <c r="H346" s="4"/>
      <c r="I346" s="4"/>
      <c r="J346" s="4"/>
      <c r="K346" s="4"/>
      <c r="L346" s="4"/>
      <c r="M346" s="4"/>
      <c r="N346" s="4"/>
      <c r="O346" s="4"/>
      <c r="P346" s="4"/>
      <c r="Q346" s="4"/>
      <c r="R346" s="4"/>
    </row>
    <row r="347" spans="1:18" ht="16.5" customHeight="1">
      <c r="A347" s="4"/>
      <c r="B347" s="4"/>
      <c r="C347" s="4"/>
      <c r="D347" s="4"/>
      <c r="E347" s="4"/>
      <c r="F347" s="4"/>
      <c r="G347" s="4"/>
      <c r="H347" s="4"/>
      <c r="I347" s="4"/>
      <c r="J347" s="4"/>
      <c r="K347" s="4"/>
      <c r="L347" s="4"/>
      <c r="M347" s="4"/>
      <c r="N347" s="4"/>
      <c r="O347" s="4"/>
      <c r="P347" s="4"/>
      <c r="Q347" s="4"/>
      <c r="R347" s="4"/>
    </row>
    <row r="348" spans="1:18" ht="16.5" customHeight="1">
      <c r="A348" s="4"/>
      <c r="B348" s="4"/>
      <c r="C348" s="4"/>
      <c r="D348" s="4"/>
      <c r="E348" s="4"/>
      <c r="F348" s="4"/>
      <c r="G348" s="4"/>
      <c r="H348" s="4"/>
      <c r="I348" s="4"/>
      <c r="J348" s="4"/>
      <c r="K348" s="4"/>
      <c r="L348" s="4"/>
      <c r="M348" s="4"/>
      <c r="N348" s="4"/>
      <c r="O348" s="4"/>
      <c r="P348" s="4"/>
      <c r="Q348" s="4"/>
      <c r="R348" s="4"/>
    </row>
    <row r="349" spans="1:18" ht="16.5" customHeight="1">
      <c r="A349" s="4"/>
      <c r="B349" s="4"/>
      <c r="C349" s="4"/>
      <c r="D349" s="4"/>
      <c r="E349" s="4"/>
      <c r="F349" s="4"/>
      <c r="G349" s="4"/>
      <c r="H349" s="4"/>
      <c r="I349" s="4"/>
      <c r="J349" s="4"/>
      <c r="K349" s="4"/>
      <c r="L349" s="4"/>
      <c r="M349" s="4"/>
      <c r="N349" s="4"/>
      <c r="O349" s="4"/>
      <c r="P349" s="4"/>
      <c r="Q349" s="4"/>
      <c r="R349" s="4"/>
    </row>
    <row r="350" spans="1:18" ht="16.5" customHeight="1">
      <c r="A350" s="4"/>
      <c r="B350" s="4"/>
      <c r="C350" s="4"/>
      <c r="D350" s="4"/>
      <c r="E350" s="4"/>
      <c r="F350" s="4"/>
      <c r="G350" s="4"/>
      <c r="H350" s="4"/>
      <c r="I350" s="4"/>
      <c r="J350" s="4"/>
      <c r="K350" s="4"/>
      <c r="L350" s="4"/>
      <c r="M350" s="4"/>
      <c r="N350" s="4"/>
      <c r="O350" s="4"/>
      <c r="P350" s="4"/>
      <c r="Q350" s="4"/>
      <c r="R350" s="4"/>
    </row>
    <row r="351" spans="1:18" ht="16.5" customHeight="1">
      <c r="A351" s="4"/>
      <c r="B351" s="4"/>
      <c r="C351" s="4"/>
      <c r="D351" s="4"/>
      <c r="E351" s="4"/>
      <c r="F351" s="4"/>
      <c r="G351" s="4"/>
      <c r="H351" s="4"/>
      <c r="I351" s="4"/>
      <c r="J351" s="4"/>
      <c r="K351" s="4"/>
      <c r="L351" s="4"/>
      <c r="M351" s="4"/>
      <c r="N351" s="4"/>
      <c r="O351" s="4"/>
      <c r="P351" s="4"/>
      <c r="Q351" s="4"/>
      <c r="R351" s="4"/>
    </row>
    <row r="352" spans="1:18" ht="16.5" customHeight="1">
      <c r="A352" s="4"/>
      <c r="B352" s="4"/>
      <c r="C352" s="4"/>
      <c r="D352" s="4"/>
      <c r="E352" s="4"/>
      <c r="F352" s="4"/>
      <c r="G352" s="4"/>
      <c r="H352" s="4"/>
      <c r="I352" s="4"/>
      <c r="J352" s="4"/>
      <c r="K352" s="4"/>
      <c r="L352" s="4"/>
      <c r="M352" s="4"/>
      <c r="N352" s="4"/>
      <c r="O352" s="4"/>
      <c r="P352" s="4"/>
      <c r="Q352" s="4"/>
      <c r="R352" s="4"/>
    </row>
    <row r="353" spans="1:18" ht="16.5" customHeight="1">
      <c r="A353" s="4"/>
      <c r="B353" s="4"/>
      <c r="C353" s="4"/>
      <c r="D353" s="4"/>
      <c r="E353" s="4"/>
      <c r="F353" s="4"/>
      <c r="G353" s="4"/>
      <c r="H353" s="4"/>
      <c r="I353" s="4"/>
      <c r="J353" s="4"/>
      <c r="K353" s="4"/>
      <c r="L353" s="4"/>
      <c r="M353" s="4"/>
      <c r="N353" s="4"/>
      <c r="O353" s="4"/>
      <c r="P353" s="4"/>
      <c r="Q353" s="4"/>
      <c r="R353" s="4"/>
    </row>
    <row r="354" spans="1:18" ht="16.5" customHeight="1">
      <c r="A354" s="4"/>
      <c r="B354" s="4"/>
      <c r="C354" s="4"/>
      <c r="D354" s="4"/>
      <c r="E354" s="4"/>
      <c r="F354" s="4"/>
      <c r="G354" s="4"/>
      <c r="H354" s="4"/>
      <c r="I354" s="4"/>
      <c r="J354" s="4"/>
      <c r="K354" s="4"/>
      <c r="L354" s="4"/>
      <c r="M354" s="4"/>
      <c r="N354" s="4"/>
      <c r="O354" s="4"/>
      <c r="P354" s="4"/>
      <c r="Q354" s="4"/>
      <c r="R354" s="4"/>
    </row>
    <row r="355" spans="1:18" ht="16.5" customHeight="1">
      <c r="A355" s="4"/>
      <c r="B355" s="4"/>
      <c r="C355" s="4"/>
      <c r="D355" s="4"/>
      <c r="E355" s="4"/>
      <c r="F355" s="4"/>
      <c r="G355" s="4"/>
      <c r="H355" s="4"/>
      <c r="I355" s="4"/>
      <c r="J355" s="4"/>
      <c r="K355" s="4"/>
      <c r="L355" s="4"/>
      <c r="M355" s="4"/>
      <c r="N355" s="4"/>
      <c r="O355" s="4"/>
      <c r="P355" s="4"/>
      <c r="Q355" s="4"/>
      <c r="R355" s="4"/>
    </row>
    <row r="356" spans="1:18" ht="16.5" customHeight="1">
      <c r="A356" s="4"/>
      <c r="B356" s="4"/>
      <c r="C356" s="4"/>
      <c r="D356" s="4"/>
      <c r="E356" s="4"/>
      <c r="F356" s="4"/>
      <c r="G356" s="4"/>
      <c r="H356" s="4"/>
      <c r="I356" s="4"/>
      <c r="J356" s="4"/>
      <c r="K356" s="4"/>
      <c r="L356" s="4"/>
      <c r="M356" s="4"/>
      <c r="N356" s="4"/>
      <c r="O356" s="4"/>
      <c r="P356" s="4"/>
      <c r="Q356" s="4"/>
      <c r="R356" s="4"/>
    </row>
    <row r="357" spans="1:18" ht="16.5" customHeight="1">
      <c r="A357" s="4"/>
      <c r="B357" s="4"/>
      <c r="C357" s="4"/>
      <c r="D357" s="4"/>
      <c r="E357" s="4"/>
      <c r="F357" s="4"/>
      <c r="G357" s="4"/>
      <c r="H357" s="4"/>
      <c r="I357" s="4"/>
      <c r="J357" s="4"/>
      <c r="K357" s="4"/>
      <c r="L357" s="4"/>
      <c r="M357" s="4"/>
      <c r="N357" s="4"/>
      <c r="O357" s="4"/>
      <c r="P357" s="4"/>
      <c r="Q357" s="4"/>
      <c r="R357" s="4"/>
    </row>
    <row r="358" spans="1:18" ht="16.5" customHeight="1">
      <c r="A358" s="4"/>
      <c r="B358" s="4"/>
      <c r="C358" s="4"/>
      <c r="D358" s="4"/>
      <c r="E358" s="4"/>
      <c r="F358" s="4"/>
      <c r="G358" s="4"/>
      <c r="H358" s="4"/>
      <c r="I358" s="4"/>
      <c r="J358" s="4"/>
      <c r="K358" s="4"/>
      <c r="L358" s="4"/>
      <c r="M358" s="4"/>
      <c r="N358" s="4"/>
      <c r="O358" s="4"/>
      <c r="P358" s="4"/>
      <c r="Q358" s="4"/>
      <c r="R358" s="4"/>
    </row>
    <row r="359" spans="1:18" ht="16.5" customHeight="1">
      <c r="A359" s="4"/>
      <c r="B359" s="4"/>
      <c r="C359" s="4"/>
      <c r="D359" s="4"/>
      <c r="E359" s="4"/>
      <c r="F359" s="4"/>
      <c r="G359" s="4"/>
      <c r="H359" s="4"/>
      <c r="I359" s="4"/>
      <c r="J359" s="4"/>
      <c r="K359" s="4"/>
      <c r="L359" s="4"/>
      <c r="M359" s="4"/>
      <c r="N359" s="4"/>
      <c r="O359" s="4"/>
      <c r="P359" s="4"/>
      <c r="Q359" s="4"/>
      <c r="R359" s="4"/>
    </row>
    <row r="360" spans="1:18" ht="16.5" customHeight="1">
      <c r="A360" s="4"/>
      <c r="B360" s="4"/>
      <c r="C360" s="4"/>
      <c r="D360" s="4"/>
      <c r="E360" s="4"/>
      <c r="F360" s="4"/>
      <c r="G360" s="4"/>
      <c r="H360" s="4"/>
      <c r="I360" s="4"/>
      <c r="J360" s="4"/>
      <c r="K360" s="4"/>
      <c r="L360" s="4"/>
      <c r="M360" s="4"/>
      <c r="N360" s="4"/>
      <c r="O360" s="4"/>
      <c r="P360" s="4"/>
      <c r="Q360" s="4"/>
      <c r="R360" s="4"/>
    </row>
    <row r="361" spans="1:18" ht="16.5" customHeight="1">
      <c r="A361" s="4"/>
      <c r="B361" s="4"/>
      <c r="C361" s="4"/>
      <c r="D361" s="4"/>
      <c r="E361" s="4"/>
      <c r="F361" s="4"/>
      <c r="G361" s="4"/>
      <c r="H361" s="4"/>
      <c r="I361" s="4"/>
      <c r="J361" s="4"/>
      <c r="K361" s="4"/>
      <c r="L361" s="4"/>
      <c r="M361" s="4"/>
      <c r="N361" s="4"/>
      <c r="O361" s="4"/>
      <c r="P361" s="4"/>
      <c r="Q361" s="4"/>
      <c r="R361" s="4"/>
    </row>
    <row r="362" spans="1:18" ht="16.5" customHeight="1">
      <c r="A362" s="4"/>
      <c r="B362" s="4"/>
      <c r="C362" s="4"/>
      <c r="D362" s="4"/>
      <c r="E362" s="4"/>
      <c r="F362" s="4"/>
      <c r="G362" s="4"/>
      <c r="H362" s="4"/>
      <c r="I362" s="4"/>
      <c r="J362" s="4"/>
      <c r="K362" s="4"/>
      <c r="L362" s="4"/>
      <c r="M362" s="4"/>
      <c r="N362" s="4"/>
      <c r="O362" s="4"/>
      <c r="P362" s="4"/>
      <c r="Q362" s="4"/>
      <c r="R362" s="4"/>
    </row>
    <row r="363" spans="1:18" ht="16.5" customHeight="1">
      <c r="A363" s="4"/>
      <c r="B363" s="4"/>
      <c r="C363" s="4"/>
      <c r="D363" s="4"/>
      <c r="E363" s="4"/>
      <c r="F363" s="4"/>
      <c r="G363" s="4"/>
      <c r="H363" s="4"/>
      <c r="I363" s="4"/>
      <c r="J363" s="4"/>
      <c r="K363" s="4"/>
      <c r="L363" s="4"/>
      <c r="M363" s="4"/>
      <c r="N363" s="4"/>
      <c r="O363" s="4"/>
      <c r="P363" s="4"/>
      <c r="Q363" s="4"/>
      <c r="R363" s="4"/>
    </row>
    <row r="364" spans="1:18" ht="16.5" customHeight="1">
      <c r="A364" s="4"/>
      <c r="B364" s="4"/>
      <c r="C364" s="4"/>
      <c r="D364" s="4"/>
      <c r="E364" s="4"/>
      <c r="F364" s="4"/>
      <c r="G364" s="4"/>
      <c r="H364" s="4"/>
      <c r="I364" s="4"/>
      <c r="J364" s="4"/>
      <c r="K364" s="4"/>
      <c r="L364" s="4"/>
      <c r="M364" s="4"/>
      <c r="N364" s="4"/>
      <c r="O364" s="4"/>
      <c r="P364" s="4"/>
      <c r="Q364" s="4"/>
      <c r="R364" s="4"/>
    </row>
    <row r="365" spans="1:18" ht="16.5" customHeight="1">
      <c r="A365" s="4"/>
      <c r="B365" s="4"/>
      <c r="C365" s="4"/>
      <c r="D365" s="4"/>
      <c r="E365" s="4"/>
      <c r="F365" s="4"/>
      <c r="G365" s="4"/>
      <c r="H365" s="4"/>
      <c r="I365" s="4"/>
      <c r="J365" s="4"/>
      <c r="K365" s="4"/>
      <c r="L365" s="4"/>
      <c r="M365" s="4"/>
      <c r="N365" s="4"/>
      <c r="O365" s="4"/>
      <c r="P365" s="4"/>
      <c r="Q365" s="4"/>
      <c r="R365" s="4"/>
    </row>
    <row r="366" spans="1:18" ht="16.5" customHeight="1">
      <c r="A366" s="4"/>
      <c r="B366" s="4"/>
      <c r="C366" s="4"/>
      <c r="D366" s="4"/>
      <c r="E366" s="4"/>
      <c r="F366" s="4"/>
      <c r="G366" s="4"/>
      <c r="H366" s="4"/>
      <c r="I366" s="4"/>
      <c r="J366" s="4"/>
      <c r="K366" s="4"/>
      <c r="L366" s="4"/>
      <c r="M366" s="4"/>
      <c r="N366" s="4"/>
      <c r="O366" s="4"/>
      <c r="P366" s="4"/>
      <c r="Q366" s="4"/>
      <c r="R366" s="4"/>
    </row>
    <row r="367" spans="1:18" ht="16.5" customHeight="1">
      <c r="A367" s="4"/>
      <c r="B367" s="4"/>
      <c r="C367" s="4"/>
      <c r="D367" s="4"/>
      <c r="E367" s="4"/>
      <c r="F367" s="4"/>
      <c r="G367" s="4"/>
      <c r="H367" s="4"/>
      <c r="I367" s="4"/>
      <c r="J367" s="4"/>
      <c r="K367" s="4"/>
      <c r="L367" s="4"/>
      <c r="M367" s="4"/>
      <c r="N367" s="4"/>
      <c r="O367" s="4"/>
      <c r="P367" s="4"/>
      <c r="Q367" s="4"/>
      <c r="R367" s="4"/>
    </row>
    <row r="368" spans="1:18" ht="16.5" customHeight="1">
      <c r="A368" s="4"/>
      <c r="B368" s="4"/>
      <c r="C368" s="4"/>
      <c r="D368" s="4"/>
      <c r="E368" s="4"/>
      <c r="F368" s="4"/>
      <c r="G368" s="4"/>
      <c r="H368" s="4"/>
      <c r="I368" s="4"/>
      <c r="J368" s="4"/>
      <c r="K368" s="4"/>
      <c r="L368" s="4"/>
      <c r="M368" s="4"/>
      <c r="N368" s="4"/>
      <c r="O368" s="4"/>
      <c r="P368" s="4"/>
      <c r="Q368" s="4"/>
      <c r="R368" s="4"/>
    </row>
    <row r="369" spans="1:18" ht="16.5" customHeight="1">
      <c r="A369" s="4"/>
      <c r="B369" s="4"/>
      <c r="C369" s="4"/>
      <c r="D369" s="4"/>
      <c r="E369" s="4"/>
      <c r="F369" s="4"/>
      <c r="G369" s="4"/>
      <c r="H369" s="4"/>
      <c r="I369" s="4"/>
      <c r="J369" s="4"/>
      <c r="K369" s="4"/>
      <c r="L369" s="4"/>
      <c r="M369" s="4"/>
      <c r="N369" s="4"/>
      <c r="O369" s="4"/>
      <c r="P369" s="4"/>
      <c r="Q369" s="4"/>
      <c r="R369" s="4"/>
    </row>
    <row r="370" spans="1:18" ht="16.5" customHeight="1">
      <c r="A370" s="4"/>
      <c r="B370" s="4"/>
      <c r="C370" s="4"/>
      <c r="D370" s="4"/>
      <c r="E370" s="4"/>
      <c r="F370" s="4"/>
      <c r="G370" s="4"/>
      <c r="H370" s="4"/>
      <c r="I370" s="4"/>
      <c r="J370" s="4"/>
      <c r="K370" s="4"/>
      <c r="L370" s="4"/>
      <c r="M370" s="4"/>
      <c r="N370" s="4"/>
      <c r="O370" s="4"/>
      <c r="P370" s="4"/>
      <c r="Q370" s="4"/>
      <c r="R370" s="4"/>
    </row>
    <row r="371" spans="1:18" ht="16.5" customHeight="1">
      <c r="A371" s="4"/>
      <c r="B371" s="4"/>
      <c r="C371" s="4"/>
      <c r="D371" s="4"/>
      <c r="E371" s="4"/>
      <c r="F371" s="4"/>
      <c r="G371" s="4"/>
      <c r="H371" s="4"/>
      <c r="I371" s="4"/>
      <c r="J371" s="4"/>
      <c r="K371" s="4"/>
      <c r="L371" s="4"/>
      <c r="M371" s="4"/>
      <c r="N371" s="4"/>
      <c r="O371" s="4"/>
      <c r="P371" s="4"/>
      <c r="Q371" s="4"/>
      <c r="R371" s="4"/>
    </row>
    <row r="372" spans="1:18" ht="16.5" customHeight="1">
      <c r="A372" s="4"/>
      <c r="B372" s="4"/>
      <c r="C372" s="4"/>
      <c r="D372" s="4"/>
      <c r="E372" s="4"/>
      <c r="F372" s="4"/>
      <c r="G372" s="4"/>
      <c r="H372" s="4"/>
      <c r="I372" s="4"/>
      <c r="J372" s="4"/>
      <c r="K372" s="4"/>
      <c r="L372" s="4"/>
      <c r="M372" s="4"/>
      <c r="N372" s="4"/>
      <c r="O372" s="4"/>
      <c r="P372" s="4"/>
      <c r="Q372" s="4"/>
      <c r="R372" s="4"/>
    </row>
    <row r="373" spans="1:18" ht="16.5" customHeight="1">
      <c r="A373" s="4"/>
      <c r="B373" s="4"/>
      <c r="C373" s="4"/>
      <c r="D373" s="4"/>
      <c r="E373" s="4"/>
      <c r="F373" s="4"/>
      <c r="G373" s="4"/>
      <c r="H373" s="4"/>
      <c r="I373" s="4"/>
      <c r="J373" s="4"/>
      <c r="K373" s="4"/>
      <c r="L373" s="4"/>
      <c r="M373" s="4"/>
      <c r="N373" s="4"/>
      <c r="O373" s="4"/>
      <c r="P373" s="4"/>
      <c r="Q373" s="4"/>
      <c r="R373" s="4"/>
    </row>
    <row r="374" spans="1:18" ht="16.5" customHeight="1">
      <c r="A374" s="4"/>
      <c r="B374" s="4"/>
      <c r="C374" s="4"/>
      <c r="D374" s="4"/>
      <c r="E374" s="4"/>
      <c r="F374" s="4"/>
      <c r="G374" s="4"/>
      <c r="H374" s="4"/>
      <c r="I374" s="4"/>
      <c r="J374" s="4"/>
      <c r="K374" s="4"/>
      <c r="L374" s="4"/>
      <c r="M374" s="4"/>
      <c r="N374" s="4"/>
      <c r="O374" s="4"/>
      <c r="P374" s="4"/>
      <c r="Q374" s="4"/>
      <c r="R374" s="4"/>
    </row>
    <row r="375" spans="1:18" ht="16.5" customHeight="1">
      <c r="A375" s="4"/>
      <c r="B375" s="4"/>
      <c r="C375" s="4"/>
      <c r="D375" s="4"/>
      <c r="E375" s="4"/>
      <c r="F375" s="4"/>
      <c r="G375" s="4"/>
      <c r="H375" s="4"/>
      <c r="I375" s="4"/>
      <c r="J375" s="4"/>
      <c r="K375" s="4"/>
      <c r="L375" s="4"/>
      <c r="M375" s="4"/>
      <c r="N375" s="4"/>
      <c r="O375" s="4"/>
      <c r="P375" s="4"/>
      <c r="Q375" s="4"/>
      <c r="R375" s="4"/>
    </row>
    <row r="376" spans="1:18" ht="16.5" customHeight="1">
      <c r="A376" s="4"/>
      <c r="B376" s="4"/>
      <c r="C376" s="4"/>
      <c r="D376" s="4"/>
      <c r="E376" s="4"/>
      <c r="F376" s="4"/>
      <c r="G376" s="4"/>
      <c r="H376" s="4"/>
      <c r="I376" s="4"/>
      <c r="J376" s="4"/>
      <c r="K376" s="4"/>
      <c r="L376" s="4"/>
      <c r="M376" s="4"/>
      <c r="N376" s="4"/>
      <c r="O376" s="4"/>
      <c r="P376" s="4"/>
      <c r="Q376" s="4"/>
      <c r="R376" s="4"/>
    </row>
    <row r="377" spans="1:18" ht="16.5" customHeight="1">
      <c r="A377" s="4"/>
      <c r="B377" s="4"/>
      <c r="C377" s="4"/>
      <c r="D377" s="4"/>
      <c r="E377" s="4"/>
      <c r="F377" s="4"/>
      <c r="G377" s="4"/>
      <c r="H377" s="4"/>
      <c r="I377" s="4"/>
      <c r="J377" s="4"/>
      <c r="K377" s="4"/>
      <c r="L377" s="4"/>
      <c r="M377" s="4"/>
      <c r="N377" s="4"/>
      <c r="O377" s="4"/>
      <c r="P377" s="4"/>
      <c r="Q377" s="4"/>
      <c r="R377" s="4"/>
    </row>
    <row r="378" spans="1:18" ht="16.5" customHeight="1">
      <c r="A378" s="4"/>
      <c r="B378" s="4"/>
      <c r="C378" s="4"/>
      <c r="D378" s="4"/>
      <c r="E378" s="4"/>
      <c r="F378" s="4"/>
      <c r="G378" s="4"/>
      <c r="H378" s="4"/>
      <c r="I378" s="4"/>
      <c r="J378" s="4"/>
      <c r="K378" s="4"/>
      <c r="L378" s="4"/>
      <c r="M378" s="4"/>
      <c r="N378" s="4"/>
      <c r="O378" s="4"/>
      <c r="P378" s="4"/>
      <c r="Q378" s="4"/>
      <c r="R378" s="4"/>
    </row>
    <row r="379" spans="1:18" ht="16.5" customHeight="1">
      <c r="A379" s="4"/>
      <c r="B379" s="4"/>
      <c r="C379" s="4"/>
      <c r="D379" s="4"/>
      <c r="E379" s="4"/>
      <c r="F379" s="4"/>
      <c r="G379" s="4"/>
      <c r="H379" s="4"/>
      <c r="I379" s="4"/>
      <c r="J379" s="4"/>
      <c r="K379" s="4"/>
      <c r="L379" s="4"/>
      <c r="M379" s="4"/>
      <c r="N379" s="4"/>
      <c r="O379" s="4"/>
      <c r="P379" s="4"/>
      <c r="Q379" s="4"/>
      <c r="R379" s="4"/>
    </row>
    <row r="380" spans="1:18" ht="16.5" customHeight="1">
      <c r="A380" s="4"/>
      <c r="B380" s="4"/>
      <c r="C380" s="4"/>
      <c r="D380" s="4"/>
      <c r="E380" s="4"/>
      <c r="F380" s="4"/>
      <c r="G380" s="4"/>
      <c r="H380" s="4"/>
      <c r="I380" s="4"/>
      <c r="J380" s="4"/>
      <c r="K380" s="4"/>
      <c r="L380" s="4"/>
      <c r="M380" s="4"/>
      <c r="N380" s="4"/>
      <c r="O380" s="4"/>
      <c r="P380" s="4"/>
      <c r="Q380" s="4"/>
      <c r="R380" s="4"/>
    </row>
    <row r="381" spans="1:18" ht="16.5" customHeight="1">
      <c r="A381" s="4"/>
      <c r="B381" s="4"/>
      <c r="C381" s="4"/>
      <c r="D381" s="4"/>
      <c r="E381" s="4"/>
      <c r="F381" s="4"/>
      <c r="G381" s="4"/>
      <c r="H381" s="4"/>
      <c r="I381" s="4"/>
      <c r="J381" s="4"/>
      <c r="K381" s="4"/>
      <c r="L381" s="4"/>
      <c r="M381" s="4"/>
      <c r="N381" s="4"/>
      <c r="O381" s="4"/>
      <c r="P381" s="4"/>
      <c r="Q381" s="4"/>
      <c r="R381" s="4"/>
    </row>
    <row r="382" spans="1:18" ht="16.5" customHeight="1">
      <c r="A382" s="4"/>
      <c r="B382" s="4"/>
      <c r="C382" s="4"/>
      <c r="D382" s="4"/>
      <c r="E382" s="4"/>
      <c r="F382" s="4"/>
      <c r="G382" s="4"/>
      <c r="H382" s="4"/>
      <c r="I382" s="4"/>
      <c r="J382" s="4"/>
      <c r="K382" s="4"/>
      <c r="L382" s="4"/>
      <c r="M382" s="4"/>
      <c r="N382" s="4"/>
      <c r="O382" s="4"/>
      <c r="P382" s="4"/>
      <c r="Q382" s="4"/>
      <c r="R382" s="4"/>
    </row>
    <row r="383" spans="1:18" ht="16.5" customHeight="1">
      <c r="A383" s="4"/>
      <c r="B383" s="4"/>
      <c r="C383" s="4"/>
      <c r="D383" s="4"/>
      <c r="E383" s="4"/>
      <c r="F383" s="4"/>
      <c r="G383" s="4"/>
      <c r="H383" s="4"/>
      <c r="I383" s="4"/>
      <c r="J383" s="4"/>
      <c r="K383" s="4"/>
      <c r="L383" s="4"/>
      <c r="M383" s="4"/>
      <c r="N383" s="4"/>
      <c r="O383" s="4"/>
      <c r="P383" s="4"/>
      <c r="Q383" s="4"/>
      <c r="R383" s="4"/>
    </row>
    <row r="384" spans="1:18" ht="16.5" customHeight="1">
      <c r="A384" s="4"/>
      <c r="B384" s="4"/>
      <c r="C384" s="4"/>
      <c r="D384" s="4"/>
      <c r="E384" s="4"/>
      <c r="F384" s="4"/>
      <c r="G384" s="4"/>
      <c r="H384" s="4"/>
      <c r="I384" s="4"/>
      <c r="J384" s="4"/>
      <c r="K384" s="4"/>
      <c r="L384" s="4"/>
      <c r="M384" s="4"/>
      <c r="N384" s="4"/>
      <c r="O384" s="4"/>
      <c r="P384" s="4"/>
      <c r="Q384" s="4"/>
      <c r="R384" s="4"/>
    </row>
    <row r="385" spans="1:18" ht="16.5" customHeight="1">
      <c r="A385" s="4"/>
      <c r="B385" s="4"/>
      <c r="C385" s="4"/>
      <c r="D385" s="4"/>
      <c r="E385" s="4"/>
      <c r="F385" s="4"/>
      <c r="G385" s="4"/>
      <c r="H385" s="4"/>
      <c r="I385" s="4"/>
      <c r="J385" s="4"/>
      <c r="K385" s="4"/>
      <c r="L385" s="4"/>
      <c r="M385" s="4"/>
      <c r="N385" s="4"/>
      <c r="O385" s="4"/>
      <c r="P385" s="4"/>
      <c r="Q385" s="4"/>
      <c r="R385" s="4"/>
    </row>
    <row r="386" spans="1:18" ht="16.5" customHeight="1">
      <c r="A386" s="4"/>
      <c r="B386" s="4"/>
      <c r="C386" s="4"/>
      <c r="D386" s="4"/>
      <c r="E386" s="4"/>
      <c r="F386" s="4"/>
      <c r="G386" s="4"/>
      <c r="H386" s="4"/>
      <c r="I386" s="4"/>
      <c r="J386" s="4"/>
      <c r="K386" s="4"/>
      <c r="L386" s="4"/>
      <c r="M386" s="4"/>
      <c r="N386" s="4"/>
      <c r="O386" s="4"/>
      <c r="P386" s="4"/>
      <c r="Q386" s="4"/>
      <c r="R386" s="4"/>
    </row>
    <row r="387" spans="1:18" ht="16.5" customHeight="1">
      <c r="A387" s="4"/>
      <c r="B387" s="4"/>
      <c r="C387" s="4"/>
      <c r="D387" s="4"/>
      <c r="E387" s="4"/>
      <c r="F387" s="4"/>
      <c r="G387" s="4"/>
      <c r="H387" s="4"/>
      <c r="I387" s="4"/>
      <c r="J387" s="4"/>
      <c r="K387" s="4"/>
      <c r="L387" s="4"/>
      <c r="M387" s="4"/>
      <c r="N387" s="4"/>
      <c r="O387" s="4"/>
      <c r="P387" s="4"/>
      <c r="Q387" s="4"/>
      <c r="R387" s="4"/>
    </row>
    <row r="388" spans="1:18" ht="16.5" customHeight="1">
      <c r="A388" s="4"/>
      <c r="B388" s="4"/>
      <c r="C388" s="4"/>
      <c r="D388" s="4"/>
      <c r="E388" s="4"/>
      <c r="F388" s="4"/>
      <c r="G388" s="4"/>
      <c r="H388" s="4"/>
      <c r="I388" s="4"/>
      <c r="J388" s="4"/>
      <c r="K388" s="4"/>
      <c r="L388" s="4"/>
      <c r="M388" s="4"/>
      <c r="N388" s="4"/>
      <c r="O388" s="4"/>
      <c r="P388" s="4"/>
      <c r="Q388" s="4"/>
      <c r="R388" s="4"/>
    </row>
    <row r="389" spans="1:18" ht="16.5" customHeight="1">
      <c r="A389" s="4"/>
      <c r="B389" s="4"/>
      <c r="C389" s="4"/>
      <c r="D389" s="4"/>
      <c r="E389" s="4"/>
      <c r="F389" s="4"/>
      <c r="G389" s="4"/>
      <c r="H389" s="4"/>
      <c r="I389" s="4"/>
      <c r="J389" s="4"/>
      <c r="K389" s="4"/>
      <c r="L389" s="4"/>
      <c r="M389" s="4"/>
      <c r="N389" s="4"/>
      <c r="O389" s="4"/>
      <c r="P389" s="4"/>
      <c r="Q389" s="4"/>
      <c r="R389" s="4"/>
    </row>
    <row r="390" spans="1:18" ht="16.5" customHeight="1">
      <c r="A390" s="4"/>
      <c r="B390" s="4"/>
      <c r="C390" s="4"/>
      <c r="D390" s="4"/>
      <c r="E390" s="4"/>
      <c r="F390" s="4"/>
      <c r="G390" s="4"/>
      <c r="H390" s="4"/>
      <c r="I390" s="4"/>
      <c r="J390" s="4"/>
      <c r="K390" s="4"/>
      <c r="L390" s="4"/>
      <c r="M390" s="4"/>
      <c r="N390" s="4"/>
      <c r="O390" s="4"/>
      <c r="P390" s="4"/>
      <c r="Q390" s="4"/>
      <c r="R390" s="4"/>
    </row>
    <row r="391" spans="1:18" ht="16.5" customHeight="1">
      <c r="A391" s="4"/>
      <c r="B391" s="4"/>
      <c r="C391" s="4"/>
      <c r="D391" s="4"/>
      <c r="E391" s="4"/>
      <c r="F391" s="4"/>
      <c r="G391" s="4"/>
      <c r="H391" s="4"/>
      <c r="I391" s="4"/>
      <c r="J391" s="4"/>
      <c r="K391" s="4"/>
      <c r="L391" s="4"/>
      <c r="M391" s="4"/>
      <c r="N391" s="4"/>
      <c r="O391" s="4"/>
      <c r="P391" s="4"/>
      <c r="Q391" s="4"/>
      <c r="R391" s="4"/>
    </row>
    <row r="392" spans="1:18" ht="16.5" customHeight="1">
      <c r="A392" s="4"/>
      <c r="B392" s="4"/>
      <c r="C392" s="4"/>
      <c r="D392" s="4"/>
      <c r="E392" s="4"/>
      <c r="F392" s="4"/>
      <c r="G392" s="4"/>
      <c r="H392" s="4"/>
      <c r="I392" s="4"/>
      <c r="J392" s="4"/>
      <c r="K392" s="4"/>
      <c r="L392" s="4"/>
      <c r="M392" s="4"/>
      <c r="N392" s="4"/>
      <c r="O392" s="4"/>
      <c r="P392" s="4"/>
      <c r="Q392" s="4"/>
      <c r="R392" s="4"/>
    </row>
    <row r="393" spans="1:18" ht="16.5" customHeight="1">
      <c r="A393" s="4"/>
      <c r="B393" s="4"/>
      <c r="C393" s="4"/>
      <c r="D393" s="4"/>
      <c r="E393" s="4"/>
      <c r="F393" s="4"/>
      <c r="G393" s="4"/>
      <c r="H393" s="4"/>
      <c r="I393" s="4"/>
      <c r="J393" s="4"/>
      <c r="K393" s="4"/>
      <c r="L393" s="4"/>
      <c r="M393" s="4"/>
      <c r="N393" s="4"/>
      <c r="O393" s="4"/>
      <c r="P393" s="4"/>
      <c r="Q393" s="4"/>
      <c r="R393" s="4"/>
    </row>
    <row r="394" spans="1:18" ht="16.5" customHeight="1">
      <c r="A394" s="4"/>
      <c r="B394" s="4"/>
      <c r="C394" s="4"/>
      <c r="D394" s="4"/>
      <c r="E394" s="4"/>
      <c r="F394" s="4"/>
      <c r="G394" s="4"/>
      <c r="H394" s="4"/>
      <c r="I394" s="4"/>
      <c r="J394" s="4"/>
      <c r="K394" s="4"/>
      <c r="L394" s="4"/>
      <c r="M394" s="4"/>
      <c r="N394" s="4"/>
      <c r="O394" s="4"/>
      <c r="P394" s="4"/>
      <c r="Q394" s="4"/>
      <c r="R394" s="4"/>
    </row>
    <row r="395" spans="1:18" ht="16.5" customHeight="1">
      <c r="A395" s="4"/>
      <c r="B395" s="4"/>
      <c r="C395" s="4"/>
      <c r="D395" s="4"/>
      <c r="E395" s="4"/>
      <c r="F395" s="4"/>
      <c r="G395" s="4"/>
      <c r="H395" s="4"/>
      <c r="I395" s="4"/>
      <c r="J395" s="4"/>
      <c r="K395" s="4"/>
      <c r="L395" s="4"/>
      <c r="M395" s="4"/>
      <c r="N395" s="4"/>
      <c r="O395" s="4"/>
      <c r="P395" s="4"/>
      <c r="Q395" s="4"/>
      <c r="R395" s="4"/>
    </row>
    <row r="396" spans="1:18" ht="16.5" customHeight="1">
      <c r="A396" s="4"/>
      <c r="B396" s="4"/>
      <c r="C396" s="4"/>
      <c r="D396" s="4"/>
      <c r="E396" s="4"/>
      <c r="F396" s="4"/>
      <c r="G396" s="4"/>
      <c r="H396" s="4"/>
      <c r="I396" s="4"/>
      <c r="J396" s="4"/>
      <c r="K396" s="4"/>
      <c r="L396" s="4"/>
      <c r="M396" s="4"/>
      <c r="N396" s="4"/>
      <c r="O396" s="4"/>
      <c r="P396" s="4"/>
      <c r="Q396" s="4"/>
      <c r="R396" s="4"/>
    </row>
    <row r="397" spans="1:18" ht="16.5" customHeight="1">
      <c r="A397" s="4"/>
      <c r="B397" s="4"/>
      <c r="C397" s="4"/>
      <c r="D397" s="4"/>
      <c r="E397" s="4"/>
      <c r="F397" s="4"/>
      <c r="G397" s="4"/>
      <c r="H397" s="4"/>
      <c r="I397" s="4"/>
      <c r="J397" s="4"/>
      <c r="K397" s="4"/>
      <c r="L397" s="4"/>
      <c r="M397" s="4"/>
      <c r="N397" s="4"/>
      <c r="O397" s="4"/>
      <c r="P397" s="4"/>
      <c r="Q397" s="4"/>
      <c r="R397" s="4"/>
    </row>
    <row r="398" spans="1:18" ht="16.5" customHeight="1">
      <c r="A398" s="4"/>
      <c r="B398" s="4"/>
      <c r="C398" s="4"/>
      <c r="D398" s="4"/>
      <c r="E398" s="4"/>
      <c r="F398" s="4"/>
      <c r="G398" s="4"/>
      <c r="H398" s="4"/>
      <c r="I398" s="4"/>
      <c r="J398" s="4"/>
      <c r="K398" s="4"/>
      <c r="L398" s="4"/>
      <c r="M398" s="4"/>
      <c r="N398" s="4"/>
      <c r="O398" s="4"/>
      <c r="P398" s="4"/>
      <c r="Q398" s="4"/>
      <c r="R398" s="4"/>
    </row>
    <row r="399" spans="1:18" ht="16.5" customHeight="1">
      <c r="A399" s="4"/>
      <c r="B399" s="4"/>
      <c r="C399" s="4"/>
      <c r="D399" s="4"/>
      <c r="E399" s="4"/>
      <c r="F399" s="4"/>
      <c r="G399" s="4"/>
      <c r="H399" s="4"/>
      <c r="I399" s="4"/>
      <c r="J399" s="4"/>
      <c r="K399" s="4"/>
      <c r="L399" s="4"/>
      <c r="M399" s="4"/>
      <c r="N399" s="4"/>
      <c r="O399" s="4"/>
      <c r="P399" s="4"/>
      <c r="Q399" s="4"/>
      <c r="R399" s="4"/>
    </row>
    <row r="400" spans="1:18" ht="16.5" customHeight="1">
      <c r="A400" s="4"/>
      <c r="B400" s="4"/>
      <c r="C400" s="4"/>
      <c r="D400" s="4"/>
      <c r="E400" s="4"/>
      <c r="F400" s="4"/>
      <c r="G400" s="4"/>
      <c r="H400" s="4"/>
      <c r="I400" s="4"/>
      <c r="J400" s="4"/>
      <c r="K400" s="4"/>
      <c r="L400" s="4"/>
      <c r="M400" s="4"/>
      <c r="N400" s="4"/>
      <c r="O400" s="4"/>
      <c r="P400" s="4"/>
      <c r="Q400" s="4"/>
      <c r="R400" s="4"/>
    </row>
    <row r="401" spans="1:18" ht="16.5" customHeight="1">
      <c r="A401" s="4"/>
      <c r="B401" s="4"/>
      <c r="C401" s="4"/>
      <c r="D401" s="4"/>
      <c r="E401" s="4"/>
      <c r="F401" s="4"/>
      <c r="G401" s="4"/>
      <c r="H401" s="4"/>
      <c r="I401" s="4"/>
      <c r="J401" s="4"/>
      <c r="K401" s="4"/>
      <c r="L401" s="4"/>
      <c r="M401" s="4"/>
      <c r="N401" s="4"/>
      <c r="O401" s="4"/>
      <c r="P401" s="4"/>
      <c r="Q401" s="4"/>
      <c r="R401" s="4"/>
    </row>
    <row r="402" spans="1:18" ht="16.5" customHeight="1">
      <c r="A402" s="4"/>
      <c r="B402" s="4"/>
      <c r="C402" s="4"/>
      <c r="D402" s="4"/>
      <c r="E402" s="4"/>
      <c r="F402" s="4"/>
      <c r="G402" s="4"/>
      <c r="H402" s="4"/>
      <c r="I402" s="4"/>
      <c r="J402" s="4"/>
      <c r="K402" s="4"/>
      <c r="L402" s="4"/>
      <c r="M402" s="4"/>
      <c r="N402" s="4"/>
      <c r="O402" s="4"/>
      <c r="P402" s="4"/>
      <c r="Q402" s="4"/>
      <c r="R402" s="4"/>
    </row>
    <row r="403" spans="1:18" ht="16.5" customHeight="1">
      <c r="A403" s="4"/>
      <c r="B403" s="4"/>
      <c r="C403" s="4"/>
      <c r="D403" s="4"/>
      <c r="E403" s="4"/>
      <c r="F403" s="4"/>
      <c r="G403" s="4"/>
      <c r="H403" s="4"/>
      <c r="I403" s="4"/>
      <c r="J403" s="4"/>
      <c r="K403" s="4"/>
      <c r="L403" s="4"/>
      <c r="M403" s="4"/>
      <c r="N403" s="4"/>
      <c r="O403" s="4"/>
      <c r="P403" s="4"/>
      <c r="Q403" s="4"/>
      <c r="R403" s="4"/>
    </row>
    <row r="404" spans="1:18" ht="16.5" customHeight="1">
      <c r="A404" s="4"/>
      <c r="B404" s="4"/>
      <c r="C404" s="4"/>
      <c r="D404" s="4"/>
      <c r="E404" s="4"/>
      <c r="F404" s="4"/>
      <c r="G404" s="4"/>
      <c r="H404" s="4"/>
      <c r="I404" s="4"/>
      <c r="J404" s="4"/>
      <c r="K404" s="4"/>
      <c r="L404" s="4"/>
      <c r="M404" s="4"/>
      <c r="N404" s="4"/>
      <c r="O404" s="4"/>
      <c r="P404" s="4"/>
      <c r="Q404" s="4"/>
      <c r="R404" s="4"/>
    </row>
    <row r="405" spans="1:18" ht="16.5" customHeight="1">
      <c r="A405" s="4"/>
      <c r="B405" s="4"/>
      <c r="C405" s="4"/>
      <c r="D405" s="4"/>
      <c r="E405" s="4"/>
      <c r="F405" s="4"/>
      <c r="G405" s="4"/>
      <c r="H405" s="4"/>
      <c r="I405" s="4"/>
      <c r="J405" s="4"/>
      <c r="K405" s="4"/>
      <c r="L405" s="4"/>
      <c r="M405" s="4"/>
      <c r="N405" s="4"/>
      <c r="O405" s="4"/>
      <c r="P405" s="4"/>
      <c r="Q405" s="4"/>
      <c r="R405" s="4"/>
    </row>
    <row r="406" spans="1:18" ht="16.5" customHeight="1">
      <c r="A406" s="4"/>
      <c r="B406" s="4"/>
      <c r="C406" s="4"/>
      <c r="D406" s="4"/>
      <c r="E406" s="4"/>
      <c r="F406" s="4"/>
      <c r="G406" s="4"/>
      <c r="H406" s="4"/>
      <c r="I406" s="4"/>
      <c r="J406" s="4"/>
      <c r="K406" s="4"/>
      <c r="L406" s="4"/>
      <c r="M406" s="4"/>
      <c r="N406" s="4"/>
      <c r="O406" s="4"/>
      <c r="P406" s="4"/>
      <c r="Q406" s="4"/>
      <c r="R406" s="4"/>
    </row>
    <row r="407" spans="1:18" ht="16.5" customHeight="1">
      <c r="A407" s="4"/>
      <c r="B407" s="4"/>
      <c r="C407" s="4"/>
      <c r="D407" s="4"/>
      <c r="E407" s="4"/>
      <c r="F407" s="4"/>
      <c r="G407" s="4"/>
      <c r="H407" s="4"/>
      <c r="I407" s="4"/>
      <c r="J407" s="4"/>
      <c r="K407" s="4"/>
      <c r="L407" s="4"/>
      <c r="M407" s="4"/>
      <c r="N407" s="4"/>
      <c r="O407" s="4"/>
      <c r="P407" s="4"/>
      <c r="Q407" s="4"/>
      <c r="R407" s="4"/>
    </row>
    <row r="408" spans="1:18" ht="16.5" customHeight="1">
      <c r="A408" s="4"/>
      <c r="B408" s="4"/>
      <c r="C408" s="4"/>
      <c r="D408" s="4"/>
      <c r="E408" s="4"/>
      <c r="F408" s="4"/>
      <c r="G408" s="4"/>
      <c r="H408" s="4"/>
      <c r="I408" s="4"/>
      <c r="J408" s="4"/>
      <c r="K408" s="4"/>
      <c r="L408" s="4"/>
      <c r="M408" s="4"/>
      <c r="N408" s="4"/>
      <c r="O408" s="4"/>
      <c r="P408" s="4"/>
      <c r="Q408" s="4"/>
      <c r="R408" s="4"/>
    </row>
    <row r="409" spans="1:18" ht="16.5" customHeight="1">
      <c r="A409" s="4"/>
      <c r="B409" s="4"/>
      <c r="C409" s="4"/>
      <c r="D409" s="4"/>
      <c r="E409" s="4"/>
      <c r="F409" s="4"/>
      <c r="G409" s="4"/>
      <c r="H409" s="4"/>
      <c r="I409" s="4"/>
      <c r="J409" s="4"/>
      <c r="K409" s="4"/>
      <c r="L409" s="4"/>
      <c r="M409" s="4"/>
      <c r="N409" s="4"/>
      <c r="O409" s="4"/>
      <c r="P409" s="4"/>
      <c r="Q409" s="4"/>
      <c r="R409" s="4"/>
    </row>
    <row r="410" spans="1:18" ht="16.5" customHeight="1">
      <c r="A410" s="4"/>
      <c r="B410" s="4"/>
      <c r="C410" s="4"/>
      <c r="D410" s="4"/>
      <c r="E410" s="4"/>
      <c r="F410" s="4"/>
      <c r="G410" s="4"/>
      <c r="H410" s="4"/>
      <c r="I410" s="4"/>
      <c r="J410" s="4"/>
      <c r="K410" s="4"/>
      <c r="L410" s="4"/>
      <c r="M410" s="4"/>
      <c r="N410" s="4"/>
      <c r="O410" s="4"/>
      <c r="P410" s="4"/>
      <c r="Q410" s="4"/>
      <c r="R410" s="4"/>
    </row>
    <row r="411" spans="1:18" ht="16.5" customHeight="1">
      <c r="A411" s="4"/>
      <c r="B411" s="4"/>
      <c r="C411" s="4"/>
      <c r="D411" s="4"/>
      <c r="E411" s="4"/>
      <c r="F411" s="4"/>
      <c r="G411" s="4"/>
      <c r="H411" s="4"/>
      <c r="I411" s="4"/>
      <c r="J411" s="4"/>
      <c r="K411" s="4"/>
      <c r="L411" s="4"/>
      <c r="M411" s="4"/>
      <c r="N411" s="4"/>
      <c r="O411" s="4"/>
      <c r="P411" s="4"/>
      <c r="Q411" s="4"/>
      <c r="R411" s="4"/>
    </row>
    <row r="412" spans="1:18" ht="16.5" customHeight="1">
      <c r="A412" s="4"/>
      <c r="B412" s="4"/>
      <c r="C412" s="4"/>
      <c r="D412" s="4"/>
      <c r="E412" s="4"/>
      <c r="F412" s="4"/>
      <c r="G412" s="4"/>
      <c r="H412" s="4"/>
      <c r="I412" s="4"/>
      <c r="J412" s="4"/>
      <c r="K412" s="4"/>
      <c r="L412" s="4"/>
      <c r="M412" s="4"/>
      <c r="N412" s="4"/>
      <c r="O412" s="4"/>
      <c r="P412" s="4"/>
      <c r="Q412" s="4"/>
      <c r="R412" s="4"/>
    </row>
    <row r="413" spans="1:18" ht="16.5" customHeight="1">
      <c r="A413" s="4"/>
      <c r="B413" s="4"/>
      <c r="C413" s="4"/>
      <c r="D413" s="4"/>
      <c r="E413" s="4"/>
      <c r="F413" s="4"/>
      <c r="G413" s="4"/>
      <c r="H413" s="4"/>
      <c r="I413" s="4"/>
      <c r="J413" s="4"/>
      <c r="K413" s="4"/>
      <c r="L413" s="4"/>
      <c r="M413" s="4"/>
      <c r="N413" s="4"/>
      <c r="O413" s="4"/>
      <c r="P413" s="4"/>
      <c r="Q413" s="4"/>
      <c r="R413" s="4"/>
    </row>
    <row r="414" spans="1:18" ht="16.5" customHeight="1">
      <c r="A414" s="4"/>
      <c r="B414" s="4"/>
      <c r="C414" s="4"/>
      <c r="D414" s="4"/>
      <c r="E414" s="4"/>
      <c r="F414" s="4"/>
      <c r="G414" s="4"/>
      <c r="H414" s="4"/>
      <c r="I414" s="4"/>
      <c r="J414" s="4"/>
      <c r="K414" s="4"/>
      <c r="L414" s="4"/>
      <c r="M414" s="4"/>
      <c r="N414" s="4"/>
      <c r="O414" s="4"/>
      <c r="P414" s="4"/>
      <c r="Q414" s="4"/>
      <c r="R414" s="4"/>
    </row>
    <row r="415" spans="1:18" ht="16.5" customHeight="1">
      <c r="A415" s="4"/>
      <c r="B415" s="4"/>
      <c r="C415" s="4"/>
      <c r="D415" s="4"/>
      <c r="E415" s="4"/>
      <c r="F415" s="4"/>
      <c r="G415" s="4"/>
      <c r="H415" s="4"/>
      <c r="I415" s="4"/>
      <c r="J415" s="4"/>
      <c r="K415" s="4"/>
      <c r="L415" s="4"/>
      <c r="M415" s="4"/>
      <c r="N415" s="4"/>
      <c r="O415" s="4"/>
      <c r="P415" s="4"/>
      <c r="Q415" s="4"/>
      <c r="R415" s="4"/>
    </row>
    <row r="416" spans="1:18" ht="16.5" customHeight="1">
      <c r="A416" s="4"/>
      <c r="B416" s="4"/>
      <c r="C416" s="4"/>
      <c r="D416" s="4"/>
      <c r="E416" s="4"/>
      <c r="F416" s="4"/>
      <c r="G416" s="4"/>
      <c r="H416" s="4"/>
      <c r="I416" s="4"/>
      <c r="J416" s="4"/>
      <c r="K416" s="4"/>
      <c r="L416" s="4"/>
      <c r="M416" s="4"/>
      <c r="N416" s="4"/>
      <c r="O416" s="4"/>
      <c r="P416" s="4"/>
      <c r="Q416" s="4"/>
      <c r="R416" s="4"/>
    </row>
    <row r="417" spans="1:18" ht="16.5" customHeight="1">
      <c r="A417" s="4"/>
      <c r="B417" s="4"/>
      <c r="C417" s="4"/>
      <c r="D417" s="4"/>
      <c r="E417" s="4"/>
      <c r="F417" s="4"/>
      <c r="G417" s="4"/>
      <c r="H417" s="4"/>
      <c r="I417" s="4"/>
      <c r="J417" s="4"/>
      <c r="K417" s="4"/>
      <c r="L417" s="4"/>
      <c r="M417" s="4"/>
      <c r="N417" s="4"/>
      <c r="O417" s="4"/>
      <c r="P417" s="4"/>
      <c r="Q417" s="4"/>
      <c r="R417" s="4"/>
    </row>
    <row r="418" spans="1:18" ht="16.5" customHeight="1">
      <c r="A418" s="4"/>
      <c r="B418" s="4"/>
      <c r="C418" s="4"/>
      <c r="D418" s="4"/>
      <c r="E418" s="4"/>
      <c r="F418" s="4"/>
      <c r="G418" s="4"/>
      <c r="H418" s="4"/>
      <c r="I418" s="4"/>
      <c r="J418" s="4"/>
      <c r="K418" s="4"/>
      <c r="L418" s="4"/>
      <c r="M418" s="4"/>
      <c r="N418" s="4"/>
      <c r="O418" s="4"/>
      <c r="P418" s="4"/>
      <c r="Q418" s="4"/>
      <c r="R418" s="4"/>
    </row>
    <row r="419" spans="1:18" ht="16.5" customHeight="1">
      <c r="A419" s="4"/>
      <c r="B419" s="4"/>
      <c r="C419" s="4"/>
      <c r="D419" s="4"/>
      <c r="E419" s="4"/>
      <c r="F419" s="4"/>
      <c r="G419" s="4"/>
      <c r="H419" s="4"/>
      <c r="I419" s="4"/>
      <c r="J419" s="4"/>
      <c r="K419" s="4"/>
      <c r="L419" s="4"/>
      <c r="M419" s="4"/>
      <c r="N419" s="4"/>
      <c r="O419" s="4"/>
      <c r="P419" s="4"/>
      <c r="Q419" s="4"/>
      <c r="R419" s="4"/>
    </row>
    <row r="420" spans="1:18" ht="16.5" customHeight="1">
      <c r="A420" s="4"/>
      <c r="B420" s="4"/>
      <c r="C420" s="4"/>
      <c r="D420" s="4"/>
      <c r="E420" s="4"/>
      <c r="F420" s="4"/>
      <c r="G420" s="4"/>
      <c r="H420" s="4"/>
      <c r="I420" s="4"/>
      <c r="J420" s="4"/>
      <c r="K420" s="4"/>
      <c r="L420" s="4"/>
      <c r="M420" s="4"/>
      <c r="N420" s="4"/>
      <c r="O420" s="4"/>
      <c r="P420" s="4"/>
      <c r="Q420" s="4"/>
      <c r="R420" s="4"/>
    </row>
    <row r="421" spans="1:18" ht="16.5" customHeight="1">
      <c r="A421" s="4"/>
      <c r="B421" s="4"/>
      <c r="C421" s="4"/>
      <c r="D421" s="4"/>
      <c r="E421" s="4"/>
      <c r="F421" s="4"/>
      <c r="G421" s="4"/>
      <c r="H421" s="4"/>
      <c r="I421" s="4"/>
      <c r="J421" s="4"/>
      <c r="K421" s="4"/>
      <c r="L421" s="4"/>
      <c r="M421" s="4"/>
      <c r="N421" s="4"/>
      <c r="O421" s="4"/>
      <c r="P421" s="4"/>
      <c r="Q421" s="4"/>
      <c r="R421" s="4"/>
    </row>
    <row r="422" spans="1:18" ht="16.5" customHeight="1">
      <c r="A422" s="4"/>
      <c r="B422" s="4"/>
      <c r="C422" s="4"/>
      <c r="D422" s="4"/>
      <c r="E422" s="4"/>
      <c r="F422" s="4"/>
      <c r="G422" s="4"/>
      <c r="H422" s="4"/>
      <c r="I422" s="4"/>
      <c r="J422" s="4"/>
      <c r="K422" s="4"/>
      <c r="L422" s="4"/>
      <c r="M422" s="4"/>
      <c r="N422" s="4"/>
      <c r="O422" s="4"/>
      <c r="P422" s="4"/>
      <c r="Q422" s="4"/>
      <c r="R422" s="4"/>
    </row>
    <row r="423" spans="1:18" ht="16.5" customHeight="1">
      <c r="A423" s="4"/>
      <c r="B423" s="4"/>
      <c r="C423" s="4"/>
      <c r="D423" s="4"/>
      <c r="E423" s="4"/>
      <c r="F423" s="4"/>
      <c r="G423" s="4"/>
      <c r="H423" s="4"/>
      <c r="I423" s="4"/>
      <c r="J423" s="4"/>
      <c r="K423" s="4"/>
      <c r="L423" s="4"/>
      <c r="M423" s="4"/>
      <c r="N423" s="4"/>
      <c r="O423" s="4"/>
      <c r="P423" s="4"/>
      <c r="Q423" s="4"/>
      <c r="R423" s="4"/>
    </row>
    <row r="424" spans="1:18" ht="16.5" customHeight="1">
      <c r="A424" s="4"/>
      <c r="B424" s="4"/>
      <c r="C424" s="4"/>
      <c r="D424" s="4"/>
      <c r="E424" s="4"/>
      <c r="F424" s="4"/>
      <c r="G424" s="4"/>
      <c r="H424" s="4"/>
      <c r="I424" s="4"/>
      <c r="J424" s="4"/>
      <c r="K424" s="4"/>
      <c r="L424" s="4"/>
      <c r="M424" s="4"/>
      <c r="N424" s="4"/>
      <c r="O424" s="4"/>
      <c r="P424" s="4"/>
      <c r="Q424" s="4"/>
      <c r="R424" s="4"/>
    </row>
    <row r="425" spans="1:18" ht="16.5" customHeight="1">
      <c r="A425" s="4"/>
      <c r="B425" s="4"/>
      <c r="C425" s="4"/>
      <c r="D425" s="4"/>
      <c r="E425" s="4"/>
      <c r="F425" s="4"/>
      <c r="G425" s="4"/>
      <c r="H425" s="4"/>
      <c r="I425" s="4"/>
      <c r="J425" s="4"/>
      <c r="K425" s="4"/>
      <c r="L425" s="4"/>
      <c r="M425" s="4"/>
      <c r="N425" s="4"/>
      <c r="O425" s="4"/>
      <c r="P425" s="4"/>
      <c r="Q425" s="4"/>
      <c r="R425" s="4"/>
    </row>
    <row r="426" spans="1:18" ht="16.5" customHeight="1">
      <c r="A426" s="4"/>
      <c r="B426" s="4"/>
      <c r="C426" s="4"/>
      <c r="D426" s="4"/>
      <c r="E426" s="4"/>
      <c r="F426" s="4"/>
      <c r="G426" s="4"/>
      <c r="H426" s="4"/>
      <c r="I426" s="4"/>
      <c r="J426" s="4"/>
      <c r="K426" s="4"/>
      <c r="L426" s="4"/>
      <c r="M426" s="4"/>
      <c r="N426" s="4"/>
      <c r="O426" s="4"/>
      <c r="P426" s="4"/>
      <c r="Q426" s="4"/>
      <c r="R426" s="4"/>
    </row>
    <row r="427" spans="1:18" ht="16.5" customHeight="1">
      <c r="A427" s="4"/>
      <c r="B427" s="4"/>
      <c r="C427" s="4"/>
      <c r="D427" s="4"/>
      <c r="E427" s="4"/>
      <c r="F427" s="4"/>
      <c r="G427" s="4"/>
      <c r="H427" s="4"/>
      <c r="I427" s="4"/>
      <c r="J427" s="4"/>
      <c r="K427" s="4"/>
      <c r="L427" s="4"/>
      <c r="M427" s="4"/>
      <c r="N427" s="4"/>
      <c r="O427" s="4"/>
      <c r="P427" s="4"/>
      <c r="Q427" s="4"/>
      <c r="R427" s="4"/>
    </row>
    <row r="428" spans="1:18" ht="16.5" customHeight="1">
      <c r="A428" s="4"/>
      <c r="B428" s="4"/>
      <c r="C428" s="4"/>
      <c r="D428" s="4"/>
      <c r="E428" s="4"/>
      <c r="F428" s="4"/>
      <c r="G428" s="4"/>
      <c r="H428" s="4"/>
      <c r="I428" s="4"/>
      <c r="J428" s="4"/>
      <c r="K428" s="4"/>
      <c r="L428" s="4"/>
      <c r="M428" s="4"/>
      <c r="N428" s="4"/>
      <c r="O428" s="4"/>
      <c r="P428" s="4"/>
      <c r="Q428" s="4"/>
      <c r="R428" s="4"/>
    </row>
    <row r="429" spans="1:18" ht="16.5" customHeight="1">
      <c r="A429" s="4"/>
      <c r="B429" s="4"/>
      <c r="C429" s="4"/>
      <c r="D429" s="4"/>
      <c r="E429" s="4"/>
      <c r="F429" s="4"/>
      <c r="G429" s="4"/>
      <c r="H429" s="4"/>
      <c r="I429" s="4"/>
      <c r="J429" s="4"/>
      <c r="K429" s="4"/>
      <c r="L429" s="4"/>
      <c r="M429" s="4"/>
      <c r="N429" s="4"/>
      <c r="O429" s="4"/>
      <c r="P429" s="4"/>
      <c r="Q429" s="4"/>
      <c r="R429" s="4"/>
    </row>
    <row r="430" spans="1:18" ht="16.5" customHeight="1">
      <c r="A430" s="4"/>
      <c r="B430" s="4"/>
      <c r="C430" s="4"/>
      <c r="D430" s="4"/>
      <c r="E430" s="4"/>
      <c r="F430" s="4"/>
      <c r="G430" s="4"/>
      <c r="H430" s="4"/>
      <c r="I430" s="4"/>
      <c r="J430" s="4"/>
      <c r="K430" s="4"/>
      <c r="L430" s="4"/>
      <c r="M430" s="4"/>
      <c r="N430" s="4"/>
      <c r="O430" s="4"/>
      <c r="P430" s="4"/>
      <c r="Q430" s="4"/>
      <c r="R430" s="4"/>
    </row>
    <row r="431" spans="1:18" ht="16.5" customHeight="1">
      <c r="A431" s="4"/>
      <c r="B431" s="4"/>
      <c r="C431" s="4"/>
      <c r="D431" s="4"/>
      <c r="E431" s="4"/>
      <c r="F431" s="4"/>
      <c r="G431" s="4"/>
      <c r="H431" s="4"/>
      <c r="I431" s="4"/>
      <c r="J431" s="4"/>
      <c r="K431" s="4"/>
      <c r="L431" s="4"/>
      <c r="M431" s="4"/>
      <c r="N431" s="4"/>
      <c r="O431" s="4"/>
      <c r="P431" s="4"/>
      <c r="Q431" s="4"/>
      <c r="R431" s="4"/>
    </row>
    <row r="432" spans="1:18" ht="16.5" customHeight="1">
      <c r="A432" s="4"/>
      <c r="B432" s="4"/>
      <c r="C432" s="4"/>
      <c r="D432" s="4"/>
      <c r="E432" s="4"/>
      <c r="F432" s="4"/>
      <c r="G432" s="4"/>
      <c r="H432" s="4"/>
      <c r="I432" s="4"/>
      <c r="J432" s="4"/>
      <c r="K432" s="4"/>
      <c r="L432" s="4"/>
      <c r="M432" s="4"/>
      <c r="N432" s="4"/>
      <c r="O432" s="4"/>
      <c r="P432" s="4"/>
      <c r="Q432" s="4"/>
      <c r="R432" s="4"/>
    </row>
    <row r="433" spans="1:18" ht="16.5" customHeight="1">
      <c r="A433" s="4"/>
      <c r="B433" s="4"/>
      <c r="C433" s="4"/>
      <c r="D433" s="4"/>
      <c r="E433" s="4"/>
      <c r="F433" s="4"/>
      <c r="G433" s="4"/>
      <c r="H433" s="4"/>
      <c r="I433" s="4"/>
      <c r="J433" s="4"/>
      <c r="K433" s="4"/>
      <c r="L433" s="4"/>
      <c r="M433" s="4"/>
      <c r="N433" s="4"/>
      <c r="O433" s="4"/>
      <c r="P433" s="4"/>
      <c r="Q433" s="4"/>
      <c r="R433" s="4"/>
    </row>
    <row r="434" spans="1:18" ht="16.5" customHeight="1">
      <c r="A434" s="4"/>
      <c r="B434" s="4"/>
      <c r="C434" s="4"/>
      <c r="D434" s="4"/>
      <c r="E434" s="4"/>
      <c r="F434" s="4"/>
      <c r="G434" s="4"/>
      <c r="H434" s="4"/>
      <c r="I434" s="4"/>
      <c r="J434" s="4"/>
      <c r="K434" s="4"/>
      <c r="L434" s="4"/>
      <c r="M434" s="4"/>
      <c r="N434" s="4"/>
      <c r="O434" s="4"/>
      <c r="P434" s="4"/>
      <c r="Q434" s="4"/>
      <c r="R434" s="4"/>
    </row>
    <row r="435" spans="1:18" ht="16.5" customHeight="1">
      <c r="A435" s="4"/>
      <c r="B435" s="4"/>
      <c r="C435" s="4"/>
      <c r="D435" s="4"/>
      <c r="E435" s="4"/>
      <c r="F435" s="4"/>
      <c r="G435" s="4"/>
      <c r="H435" s="4"/>
      <c r="I435" s="4"/>
      <c r="J435" s="4"/>
      <c r="K435" s="4"/>
      <c r="L435" s="4"/>
      <c r="M435" s="4"/>
      <c r="N435" s="4"/>
      <c r="O435" s="4"/>
      <c r="P435" s="4"/>
      <c r="Q435" s="4"/>
      <c r="R435" s="4"/>
    </row>
    <row r="436" spans="1:18" ht="16.5" customHeight="1">
      <c r="A436" s="4"/>
      <c r="B436" s="4"/>
      <c r="C436" s="4"/>
      <c r="D436" s="4"/>
      <c r="E436" s="4"/>
      <c r="F436" s="4"/>
      <c r="G436" s="4"/>
      <c r="H436" s="4"/>
      <c r="I436" s="4"/>
      <c r="J436" s="4"/>
      <c r="K436" s="4"/>
      <c r="L436" s="4"/>
      <c r="M436" s="4"/>
      <c r="N436" s="4"/>
      <c r="O436" s="4"/>
      <c r="P436" s="4"/>
      <c r="Q436" s="4"/>
      <c r="R436" s="4"/>
    </row>
    <row r="437" spans="1:18" ht="16.5" customHeight="1">
      <c r="A437" s="4"/>
      <c r="B437" s="4"/>
      <c r="C437" s="4"/>
      <c r="D437" s="4"/>
      <c r="E437" s="4"/>
      <c r="F437" s="4"/>
      <c r="G437" s="4"/>
      <c r="H437" s="4"/>
      <c r="I437" s="4"/>
      <c r="J437" s="4"/>
      <c r="K437" s="4"/>
      <c r="L437" s="4"/>
      <c r="M437" s="4"/>
      <c r="N437" s="4"/>
      <c r="O437" s="4"/>
      <c r="P437" s="4"/>
      <c r="Q437" s="4"/>
      <c r="R437" s="4"/>
    </row>
    <row r="438" spans="1:18" ht="16.5" customHeight="1">
      <c r="A438" s="4"/>
      <c r="B438" s="4"/>
      <c r="C438" s="4"/>
      <c r="D438" s="4"/>
      <c r="E438" s="4"/>
      <c r="F438" s="4"/>
      <c r="G438" s="4"/>
      <c r="H438" s="4"/>
      <c r="I438" s="4"/>
      <c r="J438" s="4"/>
      <c r="K438" s="4"/>
      <c r="L438" s="4"/>
      <c r="M438" s="4"/>
      <c r="N438" s="4"/>
      <c r="O438" s="4"/>
      <c r="P438" s="4"/>
      <c r="Q438" s="4"/>
      <c r="R438" s="4"/>
    </row>
    <row r="439" spans="1:18" ht="16.5" customHeight="1">
      <c r="A439" s="4"/>
      <c r="B439" s="4"/>
      <c r="C439" s="4"/>
      <c r="D439" s="4"/>
      <c r="E439" s="4"/>
      <c r="F439" s="4"/>
      <c r="G439" s="4"/>
      <c r="H439" s="4"/>
      <c r="I439" s="4"/>
      <c r="J439" s="4"/>
      <c r="K439" s="4"/>
      <c r="L439" s="4"/>
      <c r="M439" s="4"/>
      <c r="N439" s="4"/>
      <c r="O439" s="4"/>
      <c r="P439" s="4"/>
      <c r="Q439" s="4"/>
      <c r="R439" s="4"/>
    </row>
    <row r="440" spans="1:18" ht="16.5" customHeight="1">
      <c r="A440" s="4"/>
      <c r="B440" s="4"/>
      <c r="C440" s="4"/>
      <c r="D440" s="4"/>
      <c r="E440" s="4"/>
      <c r="F440" s="4"/>
      <c r="G440" s="4"/>
      <c r="H440" s="4"/>
      <c r="I440" s="4"/>
      <c r="J440" s="4"/>
      <c r="K440" s="4"/>
      <c r="L440" s="4"/>
      <c r="M440" s="4"/>
      <c r="N440" s="4"/>
      <c r="O440" s="4"/>
      <c r="P440" s="4"/>
      <c r="Q440" s="4"/>
      <c r="R440" s="4"/>
    </row>
    <row r="441" spans="1:18" ht="16.5" customHeight="1">
      <c r="A441" s="4"/>
      <c r="B441" s="4"/>
      <c r="C441" s="4"/>
      <c r="D441" s="4"/>
      <c r="E441" s="4"/>
      <c r="F441" s="4"/>
      <c r="G441" s="4"/>
      <c r="H441" s="4"/>
      <c r="I441" s="4"/>
      <c r="J441" s="4"/>
      <c r="K441" s="4"/>
      <c r="L441" s="4"/>
      <c r="M441" s="4"/>
      <c r="N441" s="4"/>
      <c r="O441" s="4"/>
      <c r="P441" s="4"/>
      <c r="Q441" s="4"/>
      <c r="R441" s="4"/>
    </row>
    <row r="442" spans="1:18" ht="16.5" customHeight="1">
      <c r="A442" s="4"/>
      <c r="B442" s="4"/>
      <c r="C442" s="4"/>
      <c r="D442" s="4"/>
      <c r="E442" s="4"/>
      <c r="F442" s="4"/>
      <c r="G442" s="4"/>
      <c r="H442" s="4"/>
      <c r="I442" s="4"/>
      <c r="J442" s="4"/>
      <c r="K442" s="4"/>
      <c r="L442" s="4"/>
      <c r="M442" s="4"/>
      <c r="N442" s="4"/>
      <c r="O442" s="4"/>
      <c r="P442" s="4"/>
      <c r="Q442" s="4"/>
      <c r="R442" s="4"/>
    </row>
    <row r="443" spans="1:18" ht="16.5" customHeight="1">
      <c r="A443" s="4"/>
      <c r="B443" s="4"/>
      <c r="C443" s="4"/>
      <c r="D443" s="4"/>
      <c r="E443" s="4"/>
      <c r="F443" s="4"/>
      <c r="G443" s="4"/>
      <c r="H443" s="4"/>
      <c r="I443" s="4"/>
      <c r="J443" s="4"/>
      <c r="K443" s="4"/>
      <c r="L443" s="4"/>
      <c r="M443" s="4"/>
      <c r="N443" s="4"/>
      <c r="O443" s="4"/>
      <c r="P443" s="4"/>
      <c r="Q443" s="4"/>
      <c r="R443" s="4"/>
    </row>
    <row r="444" spans="1:18" ht="16.5" customHeight="1">
      <c r="A444" s="4"/>
      <c r="B444" s="4"/>
      <c r="C444" s="4"/>
      <c r="D444" s="4"/>
      <c r="E444" s="4"/>
      <c r="F444" s="4"/>
      <c r="G444" s="4"/>
      <c r="H444" s="4"/>
      <c r="I444" s="4"/>
      <c r="J444" s="4"/>
      <c r="K444" s="4"/>
      <c r="L444" s="4"/>
      <c r="M444" s="4"/>
      <c r="N444" s="4"/>
      <c r="O444" s="4"/>
      <c r="P444" s="4"/>
      <c r="Q444" s="4"/>
      <c r="R444" s="4"/>
    </row>
    <row r="445" spans="1:18" ht="16.5" customHeight="1">
      <c r="A445" s="4"/>
      <c r="B445" s="4"/>
      <c r="C445" s="4"/>
      <c r="D445" s="4"/>
      <c r="E445" s="4"/>
      <c r="F445" s="4"/>
      <c r="G445" s="4"/>
      <c r="H445" s="4"/>
      <c r="I445" s="4"/>
      <c r="J445" s="4"/>
      <c r="K445" s="4"/>
      <c r="L445" s="4"/>
      <c r="M445" s="4"/>
      <c r="N445" s="4"/>
      <c r="O445" s="4"/>
      <c r="P445" s="4"/>
      <c r="Q445" s="4"/>
      <c r="R445" s="4"/>
    </row>
    <row r="446" spans="1:18" ht="16.5" customHeight="1">
      <c r="A446" s="4"/>
      <c r="B446" s="4"/>
      <c r="C446" s="4"/>
      <c r="D446" s="4"/>
      <c r="E446" s="4"/>
      <c r="F446" s="4"/>
      <c r="G446" s="4"/>
      <c r="H446" s="4"/>
      <c r="I446" s="4"/>
      <c r="J446" s="4"/>
      <c r="K446" s="4"/>
      <c r="L446" s="4"/>
      <c r="M446" s="4"/>
      <c r="N446" s="4"/>
      <c r="O446" s="4"/>
      <c r="P446" s="4"/>
      <c r="Q446" s="4"/>
      <c r="R446" s="4"/>
    </row>
    <row r="447" spans="1:18" ht="16.5" customHeight="1">
      <c r="A447" s="4"/>
      <c r="B447" s="4"/>
      <c r="C447" s="4"/>
      <c r="D447" s="4"/>
      <c r="E447" s="4"/>
      <c r="F447" s="4"/>
      <c r="G447" s="4"/>
      <c r="H447" s="4"/>
      <c r="I447" s="4"/>
      <c r="J447" s="4"/>
      <c r="K447" s="4"/>
      <c r="L447" s="4"/>
      <c r="M447" s="4"/>
      <c r="N447" s="4"/>
      <c r="O447" s="4"/>
      <c r="P447" s="4"/>
      <c r="Q447" s="4"/>
      <c r="R447" s="4"/>
    </row>
    <row r="448" spans="1:18" ht="16.5" customHeight="1">
      <c r="A448" s="4"/>
      <c r="B448" s="4"/>
      <c r="C448" s="4"/>
      <c r="D448" s="4"/>
      <c r="E448" s="4"/>
      <c r="F448" s="4"/>
      <c r="G448" s="4"/>
      <c r="H448" s="4"/>
      <c r="I448" s="4"/>
      <c r="J448" s="4"/>
      <c r="K448" s="4"/>
      <c r="L448" s="4"/>
      <c r="M448" s="4"/>
      <c r="N448" s="4"/>
      <c r="O448" s="4"/>
      <c r="P448" s="4"/>
      <c r="Q448" s="4"/>
      <c r="R448" s="4"/>
    </row>
    <row r="449" spans="1:18" ht="16.5" customHeight="1">
      <c r="A449" s="4"/>
      <c r="B449" s="4"/>
      <c r="C449" s="4"/>
      <c r="D449" s="4"/>
      <c r="E449" s="4"/>
      <c r="F449" s="4"/>
      <c r="G449" s="4"/>
      <c r="H449" s="4"/>
      <c r="I449" s="4"/>
      <c r="J449" s="4"/>
      <c r="K449" s="4"/>
      <c r="L449" s="4"/>
      <c r="M449" s="4"/>
      <c r="N449" s="4"/>
      <c r="O449" s="4"/>
      <c r="P449" s="4"/>
      <c r="Q449" s="4"/>
      <c r="R449" s="4"/>
    </row>
    <row r="450" spans="1:18" ht="16.5" customHeight="1">
      <c r="A450" s="4"/>
      <c r="B450" s="4"/>
      <c r="C450" s="4"/>
      <c r="D450" s="4"/>
      <c r="E450" s="4"/>
      <c r="F450" s="4"/>
      <c r="G450" s="4"/>
      <c r="H450" s="4"/>
      <c r="I450" s="4"/>
      <c r="J450" s="4"/>
      <c r="K450" s="4"/>
      <c r="L450" s="4"/>
      <c r="M450" s="4"/>
      <c r="N450" s="4"/>
      <c r="O450" s="4"/>
      <c r="P450" s="4"/>
      <c r="Q450" s="4"/>
      <c r="R450" s="4"/>
    </row>
    <row r="451" spans="1:18" ht="16.5" customHeight="1">
      <c r="A451" s="4"/>
      <c r="B451" s="4"/>
      <c r="C451" s="4"/>
      <c r="D451" s="4"/>
      <c r="E451" s="4"/>
      <c r="F451" s="4"/>
      <c r="G451" s="4"/>
      <c r="H451" s="4"/>
      <c r="I451" s="4"/>
      <c r="J451" s="4"/>
      <c r="K451" s="4"/>
      <c r="L451" s="4"/>
      <c r="M451" s="4"/>
      <c r="N451" s="4"/>
      <c r="O451" s="4"/>
      <c r="P451" s="4"/>
      <c r="Q451" s="4"/>
      <c r="R451" s="4"/>
    </row>
    <row r="452" spans="1:18" ht="16.5" customHeight="1">
      <c r="A452" s="4"/>
      <c r="B452" s="4"/>
      <c r="C452" s="4"/>
      <c r="D452" s="4"/>
      <c r="E452" s="4"/>
      <c r="F452" s="4"/>
      <c r="G452" s="4"/>
      <c r="H452" s="4"/>
      <c r="I452" s="4"/>
      <c r="J452" s="4"/>
      <c r="K452" s="4"/>
      <c r="L452" s="4"/>
      <c r="M452" s="4"/>
      <c r="N452" s="4"/>
      <c r="O452" s="4"/>
      <c r="P452" s="4"/>
      <c r="Q452" s="4"/>
      <c r="R452" s="4"/>
    </row>
    <row r="453" spans="1:18" ht="16.5" customHeight="1">
      <c r="A453" s="4"/>
      <c r="B453" s="4"/>
      <c r="C453" s="4"/>
      <c r="D453" s="4"/>
      <c r="E453" s="4"/>
      <c r="F453" s="4"/>
      <c r="G453" s="4"/>
      <c r="H453" s="4"/>
      <c r="I453" s="4"/>
      <c r="J453" s="4"/>
      <c r="K453" s="4"/>
      <c r="L453" s="4"/>
      <c r="M453" s="4"/>
      <c r="N453" s="4"/>
      <c r="O453" s="4"/>
      <c r="P453" s="4"/>
      <c r="Q453" s="4"/>
      <c r="R453" s="4"/>
    </row>
    <row r="454" spans="1:18" ht="16.5" customHeight="1">
      <c r="A454" s="4"/>
      <c r="B454" s="4"/>
      <c r="C454" s="4"/>
      <c r="D454" s="4"/>
      <c r="E454" s="4"/>
      <c r="F454" s="4"/>
      <c r="G454" s="4"/>
      <c r="H454" s="4"/>
      <c r="I454" s="4"/>
      <c r="J454" s="4"/>
      <c r="K454" s="4"/>
      <c r="L454" s="4"/>
      <c r="M454" s="4"/>
      <c r="N454" s="4"/>
      <c r="O454" s="4"/>
      <c r="P454" s="4"/>
      <c r="Q454" s="4"/>
      <c r="R454" s="4"/>
    </row>
    <row r="455" spans="1:18" ht="16.5" customHeight="1">
      <c r="A455" s="4"/>
      <c r="B455" s="4"/>
      <c r="C455" s="4"/>
      <c r="D455" s="4"/>
      <c r="E455" s="4"/>
      <c r="F455" s="4"/>
      <c r="G455" s="4"/>
      <c r="H455" s="4"/>
      <c r="I455" s="4"/>
      <c r="J455" s="4"/>
      <c r="K455" s="4"/>
      <c r="L455" s="4"/>
      <c r="M455" s="4"/>
      <c r="N455" s="4"/>
      <c r="O455" s="4"/>
      <c r="P455" s="4"/>
      <c r="Q455" s="4"/>
      <c r="R455" s="4"/>
    </row>
    <row r="456" spans="1:18" ht="16.5" customHeight="1">
      <c r="A456" s="4"/>
      <c r="B456" s="4"/>
      <c r="C456" s="4"/>
      <c r="D456" s="4"/>
      <c r="E456" s="4"/>
      <c r="F456" s="4"/>
      <c r="G456" s="4"/>
      <c r="H456" s="4"/>
      <c r="I456" s="4"/>
      <c r="J456" s="4"/>
      <c r="K456" s="4"/>
      <c r="L456" s="4"/>
      <c r="M456" s="4"/>
      <c r="N456" s="4"/>
      <c r="O456" s="4"/>
      <c r="P456" s="4"/>
      <c r="Q456" s="4"/>
      <c r="R456" s="4"/>
    </row>
    <row r="457" spans="1:18" ht="16.5" customHeight="1">
      <c r="A457" s="4"/>
      <c r="B457" s="4"/>
      <c r="C457" s="4"/>
      <c r="D457" s="4"/>
      <c r="E457" s="4"/>
      <c r="F457" s="4"/>
      <c r="G457" s="4"/>
      <c r="H457" s="4"/>
      <c r="I457" s="4"/>
      <c r="J457" s="4"/>
      <c r="K457" s="4"/>
      <c r="L457" s="4"/>
      <c r="M457" s="4"/>
      <c r="N457" s="4"/>
      <c r="O457" s="4"/>
      <c r="P457" s="4"/>
      <c r="Q457" s="4"/>
      <c r="R457" s="4"/>
    </row>
    <row r="458" spans="1:18" ht="16.5" customHeight="1">
      <c r="A458" s="4"/>
      <c r="B458" s="4"/>
      <c r="C458" s="4"/>
      <c r="D458" s="4"/>
      <c r="E458" s="4"/>
      <c r="F458" s="4"/>
      <c r="G458" s="4"/>
      <c r="H458" s="4"/>
      <c r="I458" s="4"/>
      <c r="J458" s="4"/>
      <c r="K458" s="4"/>
      <c r="L458" s="4"/>
      <c r="M458" s="4"/>
      <c r="N458" s="4"/>
      <c r="O458" s="4"/>
      <c r="P458" s="4"/>
      <c r="Q458" s="4"/>
      <c r="R458" s="4"/>
    </row>
    <row r="459" spans="1:18" ht="16.5" customHeight="1">
      <c r="A459" s="4"/>
      <c r="B459" s="4"/>
      <c r="C459" s="4"/>
      <c r="D459" s="4"/>
      <c r="E459" s="4"/>
      <c r="F459" s="4"/>
      <c r="G459" s="4"/>
      <c r="H459" s="4"/>
      <c r="I459" s="4"/>
      <c r="J459" s="4"/>
      <c r="K459" s="4"/>
      <c r="L459" s="4"/>
      <c r="M459" s="4"/>
      <c r="N459" s="4"/>
      <c r="O459" s="4"/>
      <c r="P459" s="4"/>
      <c r="Q459" s="4"/>
      <c r="R459" s="4"/>
    </row>
    <row r="460" spans="1:18" ht="16.5" customHeight="1">
      <c r="A460" s="4"/>
      <c r="B460" s="4"/>
      <c r="C460" s="4"/>
      <c r="D460" s="4"/>
      <c r="E460" s="4"/>
      <c r="F460" s="4"/>
      <c r="G460" s="4"/>
      <c r="H460" s="4"/>
      <c r="I460" s="4"/>
      <c r="J460" s="4"/>
      <c r="K460" s="4"/>
      <c r="L460" s="4"/>
      <c r="M460" s="4"/>
      <c r="N460" s="4"/>
      <c r="O460" s="4"/>
      <c r="P460" s="4"/>
      <c r="Q460" s="4"/>
      <c r="R460" s="4"/>
    </row>
    <row r="461" spans="1:18" ht="16.5" customHeight="1">
      <c r="A461" s="4"/>
      <c r="B461" s="4"/>
      <c r="C461" s="4"/>
      <c r="D461" s="4"/>
      <c r="E461" s="4"/>
      <c r="F461" s="4"/>
      <c r="G461" s="4"/>
      <c r="H461" s="4"/>
      <c r="I461" s="4"/>
      <c r="J461" s="4"/>
      <c r="K461" s="4"/>
      <c r="L461" s="4"/>
      <c r="M461" s="4"/>
      <c r="N461" s="4"/>
      <c r="O461" s="4"/>
      <c r="P461" s="4"/>
      <c r="Q461" s="4"/>
      <c r="R461" s="4"/>
    </row>
    <row r="462" spans="1:18" ht="16.5" customHeight="1">
      <c r="A462" s="4"/>
      <c r="B462" s="4"/>
      <c r="C462" s="4"/>
      <c r="D462" s="4"/>
      <c r="E462" s="4"/>
      <c r="F462" s="4"/>
      <c r="G462" s="4"/>
      <c r="H462" s="4"/>
      <c r="I462" s="4"/>
      <c r="J462" s="4"/>
      <c r="K462" s="4"/>
      <c r="L462" s="4"/>
      <c r="M462" s="4"/>
      <c r="N462" s="4"/>
      <c r="O462" s="4"/>
      <c r="P462" s="4"/>
      <c r="Q462" s="4"/>
      <c r="R462" s="4"/>
    </row>
    <row r="463" spans="1:18" ht="16.5" customHeight="1">
      <c r="A463" s="4"/>
      <c r="B463" s="4"/>
      <c r="C463" s="4"/>
      <c r="D463" s="4"/>
      <c r="E463" s="4"/>
      <c r="F463" s="4"/>
      <c r="G463" s="4"/>
      <c r="H463" s="4"/>
      <c r="I463" s="4"/>
      <c r="J463" s="4"/>
      <c r="K463" s="4"/>
      <c r="L463" s="4"/>
      <c r="M463" s="4"/>
      <c r="N463" s="4"/>
      <c r="O463" s="4"/>
      <c r="P463" s="4"/>
      <c r="Q463" s="4"/>
      <c r="R463" s="4"/>
    </row>
    <row r="464" spans="1:18" ht="16.5" customHeight="1">
      <c r="A464" s="4"/>
      <c r="B464" s="4"/>
      <c r="C464" s="4"/>
      <c r="D464" s="4"/>
      <c r="E464" s="4"/>
      <c r="F464" s="4"/>
      <c r="G464" s="4"/>
      <c r="H464" s="4"/>
      <c r="I464" s="4"/>
      <c r="J464" s="4"/>
      <c r="K464" s="4"/>
      <c r="L464" s="4"/>
      <c r="M464" s="4"/>
      <c r="N464" s="4"/>
      <c r="O464" s="4"/>
      <c r="P464" s="4"/>
      <c r="Q464" s="4"/>
      <c r="R464" s="4"/>
    </row>
    <row r="465" spans="1:18" ht="16.5" customHeight="1">
      <c r="A465" s="4"/>
      <c r="B465" s="4"/>
      <c r="C465" s="4"/>
      <c r="D465" s="4"/>
      <c r="E465" s="4"/>
      <c r="F465" s="4"/>
      <c r="G465" s="4"/>
      <c r="H465" s="4"/>
      <c r="I465" s="4"/>
      <c r="J465" s="4"/>
      <c r="K465" s="4"/>
      <c r="L465" s="4"/>
      <c r="M465" s="4"/>
      <c r="N465" s="4"/>
      <c r="O465" s="4"/>
      <c r="P465" s="4"/>
      <c r="Q465" s="4"/>
      <c r="R465" s="4"/>
    </row>
    <row r="466" spans="1:18" ht="16.5" customHeight="1">
      <c r="A466" s="4"/>
      <c r="B466" s="4"/>
      <c r="C466" s="4"/>
      <c r="D466" s="4"/>
      <c r="E466" s="4"/>
      <c r="F466" s="4"/>
      <c r="G466" s="4"/>
      <c r="H466" s="4"/>
      <c r="I466" s="4"/>
      <c r="J466" s="4"/>
      <c r="K466" s="4"/>
      <c r="L466" s="4"/>
      <c r="M466" s="4"/>
      <c r="N466" s="4"/>
      <c r="O466" s="4"/>
      <c r="P466" s="4"/>
      <c r="Q466" s="4"/>
      <c r="R466" s="4"/>
    </row>
    <row r="467" spans="1:18" ht="16.5" customHeight="1">
      <c r="A467" s="4"/>
      <c r="B467" s="4"/>
      <c r="C467" s="4"/>
      <c r="D467" s="4"/>
      <c r="E467" s="4"/>
      <c r="F467" s="4"/>
      <c r="G467" s="4"/>
      <c r="H467" s="4"/>
      <c r="I467" s="4"/>
      <c r="J467" s="4"/>
      <c r="K467" s="4"/>
      <c r="L467" s="4"/>
      <c r="M467" s="4"/>
      <c r="N467" s="4"/>
      <c r="O467" s="4"/>
      <c r="P467" s="4"/>
      <c r="Q467" s="4"/>
      <c r="R467" s="4"/>
    </row>
    <row r="468" spans="1:18" ht="16.5" customHeight="1">
      <c r="A468" s="4"/>
      <c r="B468" s="4"/>
      <c r="C468" s="4"/>
      <c r="D468" s="4"/>
      <c r="E468" s="4"/>
      <c r="F468" s="4"/>
      <c r="G468" s="4"/>
      <c r="H468" s="4"/>
      <c r="I468" s="4"/>
      <c r="J468" s="4"/>
      <c r="K468" s="4"/>
      <c r="L468" s="4"/>
      <c r="M468" s="4"/>
      <c r="N468" s="4"/>
      <c r="O468" s="4"/>
      <c r="P468" s="4"/>
      <c r="Q468" s="4"/>
      <c r="R468" s="4"/>
    </row>
    <row r="469" spans="1:18" ht="16.5" customHeight="1">
      <c r="A469" s="4"/>
      <c r="B469" s="4"/>
      <c r="C469" s="4"/>
      <c r="D469" s="4"/>
      <c r="E469" s="4"/>
      <c r="F469" s="4"/>
      <c r="G469" s="4"/>
      <c r="H469" s="4"/>
      <c r="I469" s="4"/>
      <c r="J469" s="4"/>
      <c r="K469" s="4"/>
      <c r="L469" s="4"/>
      <c r="M469" s="4"/>
      <c r="N469" s="4"/>
      <c r="O469" s="4"/>
      <c r="P469" s="4"/>
      <c r="Q469" s="4"/>
      <c r="R469" s="4"/>
    </row>
    <row r="470" spans="1:18" ht="16.5" customHeight="1">
      <c r="A470" s="4"/>
      <c r="B470" s="4"/>
      <c r="C470" s="4"/>
      <c r="D470" s="4"/>
      <c r="E470" s="4"/>
      <c r="F470" s="4"/>
      <c r="G470" s="4"/>
      <c r="H470" s="4"/>
      <c r="I470" s="4"/>
      <c r="J470" s="4"/>
      <c r="K470" s="4"/>
      <c r="L470" s="4"/>
      <c r="M470" s="4"/>
      <c r="N470" s="4"/>
      <c r="O470" s="4"/>
      <c r="P470" s="4"/>
      <c r="Q470" s="4"/>
      <c r="R470" s="4"/>
    </row>
    <row r="471" spans="1:18" ht="16.5" customHeight="1">
      <c r="A471" s="4"/>
      <c r="B471" s="4"/>
      <c r="C471" s="4"/>
      <c r="D471" s="4"/>
      <c r="E471" s="4"/>
      <c r="F471" s="4"/>
      <c r="G471" s="4"/>
      <c r="H471" s="4"/>
      <c r="I471" s="4"/>
      <c r="J471" s="4"/>
      <c r="K471" s="4"/>
      <c r="L471" s="4"/>
      <c r="M471" s="4"/>
      <c r="N471" s="4"/>
      <c r="O471" s="4"/>
      <c r="P471" s="4"/>
      <c r="Q471" s="4"/>
      <c r="R471" s="4"/>
    </row>
    <row r="472" spans="1:18" ht="16.5" customHeight="1">
      <c r="A472" s="4"/>
      <c r="B472" s="4"/>
      <c r="C472" s="4"/>
      <c r="D472" s="4"/>
      <c r="E472" s="4"/>
      <c r="F472" s="4"/>
      <c r="G472" s="4"/>
      <c r="H472" s="4"/>
      <c r="I472" s="4"/>
      <c r="J472" s="4"/>
      <c r="K472" s="4"/>
      <c r="L472" s="4"/>
      <c r="M472" s="4"/>
      <c r="N472" s="4"/>
      <c r="O472" s="4"/>
      <c r="P472" s="4"/>
      <c r="Q472" s="4"/>
      <c r="R472" s="4"/>
    </row>
    <row r="473" spans="1:18" ht="16.5" customHeight="1">
      <c r="A473" s="4"/>
      <c r="B473" s="4"/>
      <c r="C473" s="4"/>
      <c r="D473" s="4"/>
      <c r="E473" s="4"/>
      <c r="F473" s="4"/>
      <c r="G473" s="4"/>
      <c r="H473" s="4"/>
      <c r="I473" s="4"/>
      <c r="J473" s="4"/>
      <c r="K473" s="4"/>
      <c r="L473" s="4"/>
      <c r="M473" s="4"/>
      <c r="N473" s="4"/>
      <c r="O473" s="4"/>
      <c r="P473" s="4"/>
      <c r="Q473" s="4"/>
      <c r="R473" s="4"/>
    </row>
    <row r="474" spans="1:18" ht="16.5" customHeight="1">
      <c r="A474" s="4"/>
      <c r="B474" s="4"/>
      <c r="C474" s="4"/>
      <c r="D474" s="4"/>
      <c r="E474" s="4"/>
      <c r="F474" s="4"/>
      <c r="G474" s="4"/>
      <c r="H474" s="4"/>
      <c r="I474" s="4"/>
      <c r="J474" s="4"/>
      <c r="K474" s="4"/>
      <c r="L474" s="4"/>
      <c r="M474" s="4"/>
      <c r="N474" s="4"/>
      <c r="O474" s="4"/>
      <c r="P474" s="4"/>
      <c r="Q474" s="4"/>
      <c r="R474" s="4"/>
    </row>
    <row r="475" spans="1:18" ht="16.5" customHeight="1">
      <c r="A475" s="4"/>
      <c r="B475" s="4"/>
      <c r="C475" s="4"/>
      <c r="D475" s="4"/>
      <c r="E475" s="4"/>
      <c r="F475" s="4"/>
      <c r="G475" s="4"/>
      <c r="H475" s="4"/>
      <c r="I475" s="4"/>
      <c r="J475" s="4"/>
      <c r="K475" s="4"/>
      <c r="L475" s="4"/>
      <c r="M475" s="4"/>
      <c r="N475" s="4"/>
      <c r="O475" s="4"/>
      <c r="P475" s="4"/>
      <c r="Q475" s="4"/>
      <c r="R475" s="4"/>
    </row>
    <row r="476" spans="1:18" ht="16.5" customHeight="1">
      <c r="A476" s="4"/>
      <c r="B476" s="4"/>
      <c r="C476" s="4"/>
      <c r="D476" s="4"/>
      <c r="E476" s="4"/>
      <c r="F476" s="4"/>
      <c r="G476" s="4"/>
      <c r="H476" s="4"/>
      <c r="I476" s="4"/>
      <c r="J476" s="4"/>
      <c r="K476" s="4"/>
      <c r="L476" s="4"/>
      <c r="M476" s="4"/>
      <c r="N476" s="4"/>
      <c r="O476" s="4"/>
      <c r="P476" s="4"/>
      <c r="Q476" s="4"/>
      <c r="R476" s="4"/>
    </row>
    <row r="477" spans="1:18" ht="16.5" customHeight="1">
      <c r="A477" s="4"/>
      <c r="B477" s="4"/>
      <c r="C477" s="4"/>
      <c r="D477" s="4"/>
      <c r="E477" s="4"/>
      <c r="F477" s="4"/>
      <c r="G477" s="4"/>
      <c r="H477" s="4"/>
      <c r="I477" s="4"/>
      <c r="J477" s="4"/>
      <c r="K477" s="4"/>
      <c r="L477" s="4"/>
      <c r="M477" s="4"/>
      <c r="N477" s="4"/>
      <c r="O477" s="4"/>
      <c r="P477" s="4"/>
      <c r="Q477" s="4"/>
      <c r="R477" s="4"/>
    </row>
    <row r="478" spans="1:18" ht="16.5" customHeight="1">
      <c r="A478" s="4"/>
      <c r="B478" s="4"/>
      <c r="C478" s="4"/>
      <c r="D478" s="4"/>
      <c r="E478" s="4"/>
      <c r="F478" s="4"/>
      <c r="G478" s="4"/>
      <c r="H478" s="4"/>
      <c r="I478" s="4"/>
      <c r="J478" s="4"/>
      <c r="K478" s="4"/>
      <c r="L478" s="4"/>
      <c r="M478" s="4"/>
      <c r="N478" s="4"/>
      <c r="O478" s="4"/>
      <c r="P478" s="4"/>
      <c r="Q478" s="4"/>
      <c r="R478" s="4"/>
    </row>
    <row r="479" spans="1:18" ht="16.5" customHeight="1">
      <c r="A479" s="4"/>
      <c r="B479" s="4"/>
      <c r="C479" s="4"/>
      <c r="D479" s="4"/>
      <c r="E479" s="4"/>
      <c r="F479" s="4"/>
      <c r="G479" s="4"/>
      <c r="H479" s="4"/>
      <c r="I479" s="4"/>
      <c r="J479" s="4"/>
      <c r="K479" s="4"/>
      <c r="L479" s="4"/>
      <c r="M479" s="4"/>
      <c r="N479" s="4"/>
      <c r="O479" s="4"/>
      <c r="P479" s="4"/>
      <c r="Q479" s="4"/>
      <c r="R479" s="4"/>
    </row>
    <row r="480" spans="1:18" ht="16.5" customHeight="1">
      <c r="A480" s="4"/>
      <c r="B480" s="4"/>
      <c r="C480" s="4"/>
      <c r="D480" s="4"/>
      <c r="E480" s="4"/>
      <c r="F480" s="4"/>
      <c r="G480" s="4"/>
      <c r="H480" s="4"/>
      <c r="I480" s="4"/>
      <c r="J480" s="4"/>
      <c r="K480" s="4"/>
      <c r="L480" s="4"/>
      <c r="M480" s="4"/>
      <c r="N480" s="4"/>
      <c r="O480" s="4"/>
      <c r="P480" s="4"/>
      <c r="Q480" s="4"/>
      <c r="R480" s="4"/>
    </row>
    <row r="481" spans="1:18" ht="16.5" customHeight="1">
      <c r="A481" s="4"/>
      <c r="B481" s="4"/>
      <c r="C481" s="4"/>
      <c r="D481" s="4"/>
      <c r="E481" s="4"/>
      <c r="F481" s="4"/>
      <c r="G481" s="4"/>
      <c r="H481" s="4"/>
      <c r="I481" s="4"/>
      <c r="J481" s="4"/>
      <c r="K481" s="4"/>
      <c r="L481" s="4"/>
      <c r="M481" s="4"/>
      <c r="N481" s="4"/>
      <c r="O481" s="4"/>
      <c r="P481" s="4"/>
      <c r="Q481" s="4"/>
      <c r="R481" s="4"/>
    </row>
    <row r="482" spans="1:18" ht="16.5" customHeight="1">
      <c r="A482" s="4"/>
      <c r="B482" s="4"/>
      <c r="C482" s="4"/>
      <c r="D482" s="4"/>
      <c r="E482" s="4"/>
      <c r="F482" s="4"/>
      <c r="G482" s="4"/>
      <c r="H482" s="4"/>
      <c r="I482" s="4"/>
      <c r="J482" s="4"/>
      <c r="K482" s="4"/>
      <c r="L482" s="4"/>
      <c r="M482" s="4"/>
      <c r="N482" s="4"/>
      <c r="O482" s="4"/>
      <c r="P482" s="4"/>
      <c r="Q482" s="4"/>
      <c r="R482" s="4"/>
    </row>
    <row r="483" spans="1:18" ht="16.5" customHeight="1">
      <c r="A483" s="4"/>
      <c r="B483" s="4"/>
      <c r="C483" s="4"/>
      <c r="D483" s="4"/>
      <c r="E483" s="4"/>
      <c r="F483" s="4"/>
      <c r="G483" s="4"/>
      <c r="H483" s="4"/>
      <c r="I483" s="4"/>
      <c r="J483" s="4"/>
      <c r="K483" s="4"/>
      <c r="L483" s="4"/>
      <c r="M483" s="4"/>
      <c r="N483" s="4"/>
      <c r="O483" s="4"/>
      <c r="P483" s="4"/>
      <c r="Q483" s="4"/>
      <c r="R483" s="4"/>
    </row>
    <row r="484" spans="1:18" ht="16.5" customHeight="1">
      <c r="A484" s="4"/>
      <c r="B484" s="4"/>
      <c r="C484" s="4"/>
      <c r="D484" s="4"/>
      <c r="E484" s="4"/>
      <c r="F484" s="4"/>
      <c r="G484" s="4"/>
      <c r="H484" s="4"/>
      <c r="I484" s="4"/>
      <c r="J484" s="4"/>
      <c r="K484" s="4"/>
      <c r="L484" s="4"/>
      <c r="M484" s="4"/>
      <c r="N484" s="4"/>
      <c r="O484" s="4"/>
      <c r="P484" s="4"/>
      <c r="Q484" s="4"/>
      <c r="R484" s="4"/>
    </row>
    <row r="485" spans="1:18" ht="16.5" customHeight="1">
      <c r="A485" s="4"/>
      <c r="B485" s="4"/>
      <c r="C485" s="4"/>
      <c r="D485" s="4"/>
      <c r="E485" s="4"/>
      <c r="F485" s="4"/>
      <c r="G485" s="4"/>
      <c r="H485" s="4"/>
      <c r="I485" s="4"/>
      <c r="J485" s="4"/>
      <c r="K485" s="4"/>
      <c r="L485" s="4"/>
      <c r="M485" s="4"/>
      <c r="N485" s="4"/>
      <c r="O485" s="4"/>
      <c r="P485" s="4"/>
      <c r="Q485" s="4"/>
      <c r="R485" s="4"/>
    </row>
    <row r="486" spans="1:18" ht="16.5" customHeight="1">
      <c r="A486" s="4"/>
      <c r="B486" s="4"/>
      <c r="C486" s="4"/>
      <c r="D486" s="4"/>
      <c r="E486" s="4"/>
      <c r="F486" s="4"/>
      <c r="G486" s="4"/>
      <c r="H486" s="4"/>
      <c r="I486" s="4"/>
      <c r="J486" s="4"/>
      <c r="K486" s="4"/>
      <c r="L486" s="4"/>
      <c r="M486" s="4"/>
      <c r="N486" s="4"/>
      <c r="O486" s="4"/>
      <c r="P486" s="4"/>
      <c r="Q486" s="4"/>
      <c r="R486" s="4"/>
    </row>
    <row r="487" spans="1:18" ht="16.5" customHeight="1">
      <c r="A487" s="4"/>
      <c r="B487" s="4"/>
      <c r="C487" s="4"/>
      <c r="D487" s="4"/>
      <c r="E487" s="4"/>
      <c r="F487" s="4"/>
      <c r="G487" s="4"/>
      <c r="H487" s="4"/>
      <c r="I487" s="4"/>
      <c r="J487" s="4"/>
      <c r="K487" s="4"/>
      <c r="L487" s="4"/>
      <c r="M487" s="4"/>
      <c r="N487" s="4"/>
      <c r="O487" s="4"/>
      <c r="P487" s="4"/>
      <c r="Q487" s="4"/>
      <c r="R487" s="4"/>
    </row>
    <row r="488" spans="1:18" ht="16.5" customHeight="1">
      <c r="A488" s="4"/>
      <c r="B488" s="4"/>
      <c r="C488" s="4"/>
      <c r="D488" s="4"/>
      <c r="E488" s="4"/>
      <c r="F488" s="4"/>
      <c r="G488" s="4"/>
      <c r="H488" s="4"/>
      <c r="I488" s="4"/>
      <c r="J488" s="4"/>
      <c r="K488" s="4"/>
      <c r="L488" s="4"/>
      <c r="M488" s="4"/>
      <c r="N488" s="4"/>
      <c r="O488" s="4"/>
      <c r="P488" s="4"/>
      <c r="Q488" s="4"/>
      <c r="R488" s="4"/>
    </row>
    <row r="489" spans="1:18" ht="16.5" customHeight="1">
      <c r="A489" s="4"/>
      <c r="B489" s="4"/>
      <c r="C489" s="4"/>
      <c r="D489" s="4"/>
      <c r="E489" s="4"/>
      <c r="F489" s="4"/>
      <c r="G489" s="4"/>
      <c r="H489" s="4"/>
      <c r="I489" s="4"/>
      <c r="J489" s="4"/>
      <c r="K489" s="4"/>
      <c r="L489" s="4"/>
      <c r="M489" s="4"/>
      <c r="N489" s="4"/>
      <c r="O489" s="4"/>
      <c r="P489" s="4"/>
      <c r="Q489" s="4"/>
      <c r="R489" s="4"/>
    </row>
    <row r="490" spans="1:18" ht="16.5" customHeight="1">
      <c r="A490" s="4"/>
      <c r="B490" s="4"/>
      <c r="C490" s="4"/>
      <c r="D490" s="4"/>
      <c r="E490" s="4"/>
      <c r="F490" s="4"/>
      <c r="G490" s="4"/>
      <c r="H490" s="4"/>
      <c r="I490" s="4"/>
      <c r="J490" s="4"/>
      <c r="K490" s="4"/>
      <c r="L490" s="4"/>
      <c r="M490" s="4"/>
      <c r="N490" s="4"/>
      <c r="O490" s="4"/>
      <c r="P490" s="4"/>
      <c r="Q490" s="4"/>
      <c r="R490" s="4"/>
    </row>
    <row r="491" spans="1:18" ht="16.5" customHeight="1">
      <c r="A491" s="4"/>
      <c r="B491" s="4"/>
      <c r="C491" s="4"/>
      <c r="D491" s="4"/>
      <c r="E491" s="4"/>
      <c r="F491" s="4"/>
      <c r="G491" s="4"/>
      <c r="H491" s="4"/>
      <c r="I491" s="4"/>
      <c r="J491" s="4"/>
      <c r="K491" s="4"/>
      <c r="L491" s="4"/>
      <c r="M491" s="4"/>
      <c r="N491" s="4"/>
      <c r="O491" s="4"/>
      <c r="P491" s="4"/>
      <c r="Q491" s="4"/>
      <c r="R491" s="4"/>
    </row>
    <row r="492" spans="1:18" ht="16.5" customHeight="1">
      <c r="A492" s="4"/>
      <c r="B492" s="4"/>
      <c r="C492" s="4"/>
      <c r="D492" s="4"/>
      <c r="E492" s="4"/>
      <c r="F492" s="4"/>
      <c r="G492" s="4"/>
      <c r="H492" s="4"/>
      <c r="I492" s="4"/>
      <c r="J492" s="4"/>
      <c r="K492" s="4"/>
      <c r="L492" s="4"/>
      <c r="M492" s="4"/>
      <c r="N492" s="4"/>
      <c r="O492" s="4"/>
      <c r="P492" s="4"/>
      <c r="Q492" s="4"/>
      <c r="R492" s="4"/>
    </row>
    <row r="493" spans="1:18" ht="16.5" customHeight="1">
      <c r="A493" s="4"/>
      <c r="B493" s="4"/>
      <c r="C493" s="4"/>
      <c r="D493" s="4"/>
      <c r="E493" s="4"/>
      <c r="F493" s="4"/>
      <c r="G493" s="4"/>
      <c r="H493" s="4"/>
      <c r="I493" s="4"/>
      <c r="J493" s="4"/>
      <c r="K493" s="4"/>
      <c r="L493" s="4"/>
      <c r="M493" s="4"/>
      <c r="N493" s="4"/>
      <c r="O493" s="4"/>
      <c r="P493" s="4"/>
      <c r="Q493" s="4"/>
      <c r="R493" s="4"/>
    </row>
    <row r="494" spans="1:18" ht="16.5" customHeight="1">
      <c r="A494" s="4"/>
      <c r="B494" s="4"/>
      <c r="C494" s="4"/>
      <c r="D494" s="4"/>
      <c r="E494" s="4"/>
      <c r="F494" s="4"/>
      <c r="G494" s="4"/>
      <c r="H494" s="4"/>
      <c r="I494" s="4"/>
      <c r="J494" s="4"/>
      <c r="K494" s="4"/>
      <c r="L494" s="4"/>
      <c r="M494" s="4"/>
      <c r="N494" s="4"/>
      <c r="O494" s="4"/>
      <c r="P494" s="4"/>
      <c r="Q494" s="4"/>
      <c r="R494" s="4"/>
    </row>
    <row r="495" spans="1:18" ht="16.5" customHeight="1">
      <c r="A495" s="4"/>
      <c r="B495" s="4"/>
      <c r="C495" s="4"/>
      <c r="D495" s="4"/>
      <c r="E495" s="4"/>
      <c r="F495" s="4"/>
      <c r="G495" s="4"/>
      <c r="H495" s="4"/>
      <c r="I495" s="4"/>
      <c r="J495" s="4"/>
      <c r="K495" s="4"/>
      <c r="L495" s="4"/>
      <c r="M495" s="4"/>
      <c r="N495" s="4"/>
      <c r="O495" s="4"/>
      <c r="P495" s="4"/>
      <c r="Q495" s="4"/>
      <c r="R495" s="4"/>
    </row>
    <row r="496" spans="1:18" ht="16.5" customHeight="1">
      <c r="A496" s="4"/>
      <c r="B496" s="4"/>
      <c r="C496" s="4"/>
      <c r="D496" s="4"/>
      <c r="E496" s="4"/>
      <c r="F496" s="4"/>
      <c r="G496" s="4"/>
      <c r="H496" s="4"/>
      <c r="I496" s="4"/>
      <c r="J496" s="4"/>
      <c r="K496" s="4"/>
      <c r="L496" s="4"/>
      <c r="M496" s="4"/>
      <c r="N496" s="4"/>
      <c r="O496" s="4"/>
      <c r="P496" s="4"/>
      <c r="Q496" s="4"/>
      <c r="R496" s="4"/>
    </row>
    <row r="497" spans="1:18" ht="16.5" customHeight="1">
      <c r="A497" s="4"/>
      <c r="B497" s="4"/>
      <c r="C497" s="4"/>
      <c r="D497" s="4"/>
      <c r="E497" s="4"/>
      <c r="F497" s="4"/>
      <c r="G497" s="4"/>
      <c r="H497" s="4"/>
      <c r="I497" s="4"/>
      <c r="J497" s="4"/>
      <c r="K497" s="4"/>
      <c r="L497" s="4"/>
      <c r="M497" s="4"/>
      <c r="N497" s="4"/>
      <c r="O497" s="4"/>
      <c r="P497" s="4"/>
      <c r="Q497" s="4"/>
      <c r="R497" s="4"/>
    </row>
    <row r="498" spans="1:18" ht="16.5" customHeight="1">
      <c r="A498" s="4"/>
      <c r="B498" s="4"/>
      <c r="C498" s="4"/>
      <c r="D498" s="4"/>
      <c r="E498" s="4"/>
      <c r="F498" s="4"/>
      <c r="G498" s="4"/>
      <c r="H498" s="4"/>
      <c r="I498" s="4"/>
      <c r="J498" s="4"/>
      <c r="K498" s="4"/>
      <c r="L498" s="4"/>
      <c r="M498" s="4"/>
      <c r="N498" s="4"/>
      <c r="O498" s="4"/>
      <c r="P498" s="4"/>
      <c r="Q498" s="4"/>
      <c r="R498" s="4"/>
    </row>
    <row r="499" spans="1:18" ht="16.5" customHeight="1">
      <c r="A499" s="4"/>
      <c r="B499" s="4"/>
      <c r="C499" s="4"/>
      <c r="D499" s="4"/>
      <c r="E499" s="4"/>
      <c r="F499" s="4"/>
      <c r="G499" s="4"/>
      <c r="H499" s="4"/>
      <c r="I499" s="4"/>
      <c r="J499" s="4"/>
      <c r="K499" s="4"/>
      <c r="L499" s="4"/>
      <c r="M499" s="4"/>
      <c r="N499" s="4"/>
      <c r="O499" s="4"/>
      <c r="P499" s="4"/>
      <c r="Q499" s="4"/>
      <c r="R499" s="4"/>
    </row>
    <row r="500" spans="1:18" ht="16.5" customHeight="1">
      <c r="A500" s="4"/>
      <c r="B500" s="4"/>
      <c r="C500" s="4"/>
      <c r="D500" s="4"/>
      <c r="E500" s="4"/>
      <c r="F500" s="4"/>
      <c r="G500" s="4"/>
      <c r="H500" s="4"/>
      <c r="I500" s="4"/>
      <c r="J500" s="4"/>
      <c r="K500" s="4"/>
      <c r="L500" s="4"/>
      <c r="M500" s="4"/>
      <c r="N500" s="4"/>
      <c r="O500" s="4"/>
      <c r="P500" s="4"/>
      <c r="Q500" s="4"/>
      <c r="R500" s="4"/>
    </row>
    <row r="501" spans="1:18" ht="16.5" customHeight="1">
      <c r="A501" s="4"/>
      <c r="B501" s="4"/>
      <c r="C501" s="4"/>
      <c r="D501" s="4"/>
      <c r="E501" s="4"/>
      <c r="F501" s="4"/>
      <c r="G501" s="4"/>
      <c r="H501" s="4"/>
      <c r="I501" s="4"/>
      <c r="J501" s="4"/>
      <c r="K501" s="4"/>
      <c r="L501" s="4"/>
      <c r="M501" s="4"/>
      <c r="N501" s="4"/>
      <c r="O501" s="4"/>
      <c r="P501" s="4"/>
      <c r="Q501" s="4"/>
      <c r="R501" s="4"/>
    </row>
    <row r="502" spans="1:18" ht="16.5" customHeight="1">
      <c r="A502" s="4"/>
      <c r="B502" s="4"/>
      <c r="C502" s="4"/>
      <c r="D502" s="4"/>
      <c r="E502" s="4"/>
      <c r="F502" s="4"/>
      <c r="G502" s="4"/>
      <c r="H502" s="4"/>
      <c r="I502" s="4"/>
      <c r="J502" s="4"/>
      <c r="K502" s="4"/>
      <c r="L502" s="4"/>
      <c r="M502" s="4"/>
      <c r="N502" s="4"/>
      <c r="O502" s="4"/>
      <c r="P502" s="4"/>
      <c r="Q502" s="4"/>
      <c r="R502" s="4"/>
    </row>
    <row r="503" spans="1:18" ht="16.5" customHeight="1">
      <c r="A503" s="4"/>
      <c r="B503" s="4"/>
      <c r="C503" s="4"/>
      <c r="D503" s="4"/>
      <c r="E503" s="4"/>
      <c r="F503" s="4"/>
      <c r="G503" s="4"/>
      <c r="H503" s="4"/>
      <c r="I503" s="4"/>
      <c r="J503" s="4"/>
      <c r="K503" s="4"/>
      <c r="L503" s="4"/>
      <c r="M503" s="4"/>
      <c r="N503" s="4"/>
      <c r="O503" s="4"/>
      <c r="P503" s="4"/>
      <c r="Q503" s="4"/>
      <c r="R503" s="4"/>
    </row>
    <row r="504" spans="1:18" ht="16.5" customHeight="1">
      <c r="A504" s="4"/>
      <c r="B504" s="4"/>
      <c r="C504" s="4"/>
      <c r="D504" s="4"/>
      <c r="E504" s="4"/>
      <c r="F504" s="4"/>
      <c r="G504" s="4"/>
      <c r="H504" s="4"/>
      <c r="I504" s="4"/>
      <c r="J504" s="4"/>
      <c r="K504" s="4"/>
      <c r="L504" s="4"/>
      <c r="M504" s="4"/>
      <c r="N504" s="4"/>
      <c r="O504" s="4"/>
      <c r="P504" s="4"/>
      <c r="Q504" s="4"/>
      <c r="R504" s="4"/>
    </row>
    <row r="505" spans="1:18" ht="16.5" customHeight="1">
      <c r="A505" s="4"/>
      <c r="B505" s="4"/>
      <c r="C505" s="4"/>
      <c r="D505" s="4"/>
      <c r="E505" s="4"/>
      <c r="F505" s="4"/>
      <c r="G505" s="4"/>
      <c r="H505" s="4"/>
      <c r="I505" s="4"/>
      <c r="J505" s="4"/>
      <c r="K505" s="4"/>
      <c r="L505" s="4"/>
      <c r="M505" s="4"/>
      <c r="N505" s="4"/>
      <c r="O505" s="4"/>
      <c r="P505" s="4"/>
      <c r="Q505" s="4"/>
      <c r="R505" s="4"/>
    </row>
    <row r="506" spans="1:18" ht="16.5" customHeight="1">
      <c r="A506" s="4"/>
      <c r="B506" s="4"/>
      <c r="C506" s="4"/>
      <c r="D506" s="4"/>
      <c r="E506" s="4"/>
      <c r="F506" s="4"/>
      <c r="G506" s="4"/>
      <c r="H506" s="4"/>
      <c r="I506" s="4"/>
      <c r="J506" s="4"/>
      <c r="K506" s="4"/>
      <c r="L506" s="4"/>
      <c r="M506" s="4"/>
      <c r="N506" s="4"/>
      <c r="O506" s="4"/>
      <c r="P506" s="4"/>
      <c r="Q506" s="4"/>
      <c r="R506" s="4"/>
    </row>
    <row r="507" spans="1:18" ht="16.5" customHeight="1">
      <c r="A507" s="4"/>
      <c r="B507" s="4"/>
      <c r="C507" s="4"/>
      <c r="D507" s="4"/>
      <c r="E507" s="4"/>
      <c r="F507" s="4"/>
      <c r="G507" s="4"/>
      <c r="H507" s="4"/>
      <c r="I507" s="4"/>
      <c r="J507" s="4"/>
      <c r="K507" s="4"/>
      <c r="L507" s="4"/>
      <c r="M507" s="4"/>
      <c r="N507" s="4"/>
      <c r="O507" s="4"/>
      <c r="P507" s="4"/>
      <c r="Q507" s="4"/>
      <c r="R507" s="4"/>
    </row>
    <row r="508" spans="1:18" ht="16.5" customHeight="1">
      <c r="A508" s="4"/>
      <c r="B508" s="4"/>
      <c r="C508" s="4"/>
      <c r="D508" s="4"/>
      <c r="E508" s="4"/>
      <c r="F508" s="4"/>
      <c r="G508" s="4"/>
      <c r="H508" s="4"/>
      <c r="I508" s="4"/>
      <c r="J508" s="4"/>
      <c r="K508" s="4"/>
      <c r="L508" s="4"/>
      <c r="M508" s="4"/>
      <c r="N508" s="4"/>
      <c r="O508" s="4"/>
      <c r="P508" s="4"/>
      <c r="Q508" s="4"/>
      <c r="R508" s="4"/>
    </row>
    <row r="509" spans="1:18" ht="16.5" customHeight="1">
      <c r="A509" s="4"/>
      <c r="B509" s="4"/>
      <c r="C509" s="4"/>
      <c r="D509" s="4"/>
      <c r="E509" s="4"/>
      <c r="F509" s="4"/>
      <c r="G509" s="4"/>
      <c r="H509" s="4"/>
      <c r="I509" s="4"/>
      <c r="J509" s="4"/>
      <c r="K509" s="4"/>
      <c r="L509" s="4"/>
      <c r="M509" s="4"/>
      <c r="N509" s="4"/>
      <c r="O509" s="4"/>
      <c r="P509" s="4"/>
      <c r="Q509" s="4"/>
      <c r="R509" s="4"/>
    </row>
    <row r="510" spans="1:18" ht="16.5" customHeight="1">
      <c r="A510" s="4"/>
      <c r="B510" s="4"/>
      <c r="C510" s="4"/>
      <c r="D510" s="4"/>
      <c r="E510" s="4"/>
      <c r="F510" s="4"/>
      <c r="G510" s="4"/>
      <c r="H510" s="4"/>
      <c r="I510" s="4"/>
      <c r="J510" s="4"/>
      <c r="K510" s="4"/>
      <c r="L510" s="4"/>
      <c r="M510" s="4"/>
      <c r="N510" s="4"/>
      <c r="O510" s="4"/>
      <c r="P510" s="4"/>
      <c r="Q510" s="4"/>
      <c r="R510" s="4"/>
    </row>
    <row r="511" spans="1:18" ht="16.5" customHeight="1">
      <c r="A511" s="4"/>
      <c r="B511" s="4"/>
      <c r="C511" s="4"/>
      <c r="D511" s="4"/>
      <c r="E511" s="4"/>
      <c r="F511" s="4"/>
      <c r="G511" s="4"/>
      <c r="H511" s="4"/>
      <c r="I511" s="4"/>
      <c r="J511" s="4"/>
      <c r="K511" s="4"/>
      <c r="L511" s="4"/>
      <c r="M511" s="4"/>
      <c r="N511" s="4"/>
      <c r="O511" s="4"/>
      <c r="P511" s="4"/>
      <c r="Q511" s="4"/>
      <c r="R511" s="4"/>
    </row>
    <row r="512" spans="1:18" ht="16.5" customHeight="1">
      <c r="A512" s="4"/>
      <c r="B512" s="4"/>
      <c r="C512" s="4"/>
      <c r="D512" s="4"/>
      <c r="E512" s="4"/>
      <c r="F512" s="4"/>
      <c r="G512" s="4"/>
      <c r="H512" s="4"/>
      <c r="I512" s="4"/>
      <c r="J512" s="4"/>
      <c r="K512" s="4"/>
      <c r="L512" s="4"/>
      <c r="M512" s="4"/>
      <c r="N512" s="4"/>
      <c r="O512" s="4"/>
      <c r="P512" s="4"/>
      <c r="Q512" s="4"/>
      <c r="R512" s="4"/>
    </row>
    <row r="513" spans="1:18" ht="16.5" customHeight="1">
      <c r="A513" s="4"/>
      <c r="B513" s="4"/>
      <c r="C513" s="4"/>
      <c r="D513" s="4"/>
      <c r="E513" s="4"/>
      <c r="F513" s="4"/>
      <c r="G513" s="4"/>
      <c r="H513" s="4"/>
      <c r="I513" s="4"/>
      <c r="J513" s="4"/>
      <c r="K513" s="4"/>
      <c r="L513" s="4"/>
      <c r="M513" s="4"/>
      <c r="N513" s="4"/>
      <c r="O513" s="4"/>
      <c r="P513" s="4"/>
      <c r="Q513" s="4"/>
      <c r="R513" s="4"/>
    </row>
    <row r="514" spans="1:18" ht="16.5" customHeight="1">
      <c r="A514" s="4"/>
      <c r="B514" s="4"/>
      <c r="C514" s="4"/>
      <c r="D514" s="4"/>
      <c r="E514" s="4"/>
      <c r="F514" s="4"/>
      <c r="G514" s="4"/>
      <c r="H514" s="4"/>
      <c r="I514" s="4"/>
      <c r="J514" s="4"/>
      <c r="K514" s="4"/>
      <c r="L514" s="4"/>
      <c r="M514" s="4"/>
      <c r="N514" s="4"/>
      <c r="O514" s="4"/>
      <c r="P514" s="4"/>
      <c r="Q514" s="4"/>
      <c r="R514" s="4"/>
    </row>
    <row r="515" spans="1:18" ht="16.5" customHeight="1">
      <c r="A515" s="4"/>
      <c r="B515" s="4"/>
      <c r="C515" s="4"/>
      <c r="D515" s="4"/>
      <c r="E515" s="4"/>
      <c r="F515" s="4"/>
      <c r="G515" s="4"/>
      <c r="H515" s="4"/>
      <c r="I515" s="4"/>
      <c r="J515" s="4"/>
      <c r="K515" s="4"/>
      <c r="L515" s="4"/>
      <c r="M515" s="4"/>
      <c r="N515" s="4"/>
      <c r="O515" s="4"/>
      <c r="P515" s="4"/>
      <c r="Q515" s="4"/>
      <c r="R515" s="4"/>
    </row>
    <row r="516" spans="1:18" ht="16.5" customHeight="1">
      <c r="A516" s="4"/>
      <c r="B516" s="4"/>
      <c r="C516" s="4"/>
      <c r="D516" s="4"/>
      <c r="E516" s="4"/>
      <c r="F516" s="4"/>
      <c r="G516" s="4"/>
      <c r="H516" s="4"/>
      <c r="I516" s="4"/>
      <c r="J516" s="4"/>
      <c r="K516" s="4"/>
      <c r="L516" s="4"/>
      <c r="M516" s="4"/>
      <c r="N516" s="4"/>
      <c r="O516" s="4"/>
      <c r="P516" s="4"/>
      <c r="Q516" s="4"/>
      <c r="R516" s="4"/>
    </row>
    <row r="517" spans="1:18" ht="16.5" customHeight="1">
      <c r="A517" s="4"/>
      <c r="B517" s="4"/>
      <c r="C517" s="4"/>
      <c r="D517" s="4"/>
      <c r="E517" s="4"/>
      <c r="F517" s="4"/>
      <c r="G517" s="4"/>
      <c r="H517" s="4"/>
      <c r="I517" s="4"/>
      <c r="J517" s="4"/>
      <c r="K517" s="4"/>
      <c r="L517" s="4"/>
      <c r="M517" s="4"/>
      <c r="N517" s="4"/>
      <c r="O517" s="4"/>
      <c r="P517" s="4"/>
      <c r="Q517" s="4"/>
      <c r="R517" s="4"/>
    </row>
    <row r="518" spans="1:18" ht="16.5" customHeight="1">
      <c r="A518" s="4"/>
      <c r="B518" s="4"/>
      <c r="C518" s="4"/>
      <c r="D518" s="4"/>
      <c r="E518" s="4"/>
      <c r="F518" s="4"/>
      <c r="G518" s="4"/>
      <c r="H518" s="4"/>
      <c r="I518" s="4"/>
      <c r="J518" s="4"/>
      <c r="K518" s="4"/>
      <c r="L518" s="4"/>
      <c r="M518" s="4"/>
      <c r="N518" s="4"/>
      <c r="O518" s="4"/>
      <c r="P518" s="4"/>
      <c r="Q518" s="4"/>
      <c r="R518" s="4"/>
    </row>
    <row r="519" spans="1:18" ht="16.5" customHeight="1">
      <c r="A519" s="4"/>
      <c r="B519" s="4"/>
      <c r="C519" s="4"/>
      <c r="D519" s="4"/>
      <c r="E519" s="4"/>
      <c r="F519" s="4"/>
      <c r="G519" s="4"/>
      <c r="H519" s="4"/>
      <c r="I519" s="4"/>
      <c r="J519" s="4"/>
      <c r="K519" s="4"/>
      <c r="L519" s="4"/>
      <c r="M519" s="4"/>
      <c r="N519" s="4"/>
      <c r="O519" s="4"/>
      <c r="P519" s="4"/>
      <c r="Q519" s="4"/>
      <c r="R519" s="4"/>
    </row>
    <row r="520" spans="1:18" ht="16.5" customHeight="1">
      <c r="A520" s="4"/>
      <c r="B520" s="4"/>
      <c r="C520" s="4"/>
      <c r="D520" s="4"/>
      <c r="E520" s="4"/>
      <c r="F520" s="4"/>
      <c r="G520" s="4"/>
      <c r="H520" s="4"/>
      <c r="I520" s="4"/>
      <c r="J520" s="4"/>
      <c r="K520" s="4"/>
      <c r="L520" s="4"/>
      <c r="M520" s="4"/>
      <c r="N520" s="4"/>
      <c r="O520" s="4"/>
      <c r="P520" s="4"/>
      <c r="Q520" s="4"/>
      <c r="R520" s="4"/>
    </row>
    <row r="521" spans="1:18" ht="16.5" customHeight="1">
      <c r="A521" s="4"/>
      <c r="B521" s="4"/>
      <c r="C521" s="4"/>
      <c r="D521" s="4"/>
      <c r="E521" s="4"/>
      <c r="F521" s="4"/>
      <c r="G521" s="4"/>
      <c r="H521" s="4"/>
      <c r="I521" s="4"/>
      <c r="J521" s="4"/>
      <c r="K521" s="4"/>
      <c r="L521" s="4"/>
      <c r="M521" s="4"/>
      <c r="N521" s="4"/>
      <c r="O521" s="4"/>
      <c r="P521" s="4"/>
      <c r="Q521" s="4"/>
      <c r="R521" s="4"/>
    </row>
    <row r="522" spans="1:18" ht="16.5" customHeight="1">
      <c r="A522" s="4"/>
      <c r="B522" s="4"/>
      <c r="C522" s="4"/>
      <c r="D522" s="4"/>
      <c r="E522" s="4"/>
      <c r="F522" s="4"/>
      <c r="G522" s="4"/>
      <c r="H522" s="4"/>
      <c r="I522" s="4"/>
      <c r="J522" s="4"/>
      <c r="K522" s="4"/>
      <c r="L522" s="4"/>
      <c r="M522" s="4"/>
      <c r="N522" s="4"/>
      <c r="O522" s="4"/>
      <c r="P522" s="4"/>
      <c r="Q522" s="4"/>
      <c r="R522" s="4"/>
    </row>
    <row r="523" spans="1:18" ht="16.5" customHeight="1">
      <c r="A523" s="4"/>
      <c r="B523" s="4"/>
      <c r="C523" s="4"/>
      <c r="D523" s="4"/>
      <c r="E523" s="4"/>
      <c r="F523" s="4"/>
      <c r="G523" s="4"/>
      <c r="H523" s="4"/>
      <c r="I523" s="4"/>
      <c r="J523" s="4"/>
      <c r="K523" s="4"/>
      <c r="L523" s="4"/>
      <c r="M523" s="4"/>
      <c r="N523" s="4"/>
      <c r="O523" s="4"/>
      <c r="P523" s="4"/>
      <c r="Q523" s="4"/>
      <c r="R523" s="4"/>
    </row>
    <row r="524" spans="1:18" ht="16.5" customHeight="1">
      <c r="A524" s="4"/>
      <c r="B524" s="4"/>
      <c r="C524" s="4"/>
      <c r="D524" s="4"/>
      <c r="E524" s="4"/>
      <c r="F524" s="4"/>
      <c r="G524" s="4"/>
      <c r="H524" s="4"/>
      <c r="I524" s="4"/>
      <c r="J524" s="4"/>
      <c r="K524" s="4"/>
      <c r="L524" s="4"/>
      <c r="M524" s="4"/>
      <c r="N524" s="4"/>
      <c r="O524" s="4"/>
      <c r="P524" s="4"/>
      <c r="Q524" s="4"/>
      <c r="R524" s="4"/>
    </row>
    <row r="525" spans="1:18" ht="16.5" customHeight="1">
      <c r="A525" s="4"/>
      <c r="B525" s="4"/>
      <c r="C525" s="4"/>
      <c r="D525" s="4"/>
      <c r="E525" s="4"/>
      <c r="F525" s="4"/>
      <c r="G525" s="4"/>
      <c r="H525" s="4"/>
      <c r="I525" s="4"/>
      <c r="J525" s="4"/>
      <c r="K525" s="4"/>
      <c r="L525" s="4"/>
      <c r="M525" s="4"/>
      <c r="N525" s="4"/>
      <c r="O525" s="4"/>
      <c r="P525" s="4"/>
      <c r="Q525" s="4"/>
      <c r="R525" s="4"/>
    </row>
    <row r="526" spans="1:18" ht="16.5" customHeight="1">
      <c r="A526" s="4"/>
      <c r="B526" s="4"/>
      <c r="C526" s="4"/>
      <c r="D526" s="4"/>
      <c r="E526" s="4"/>
      <c r="F526" s="4"/>
      <c r="G526" s="4"/>
      <c r="H526" s="4"/>
      <c r="I526" s="4"/>
      <c r="J526" s="4"/>
      <c r="K526" s="4"/>
      <c r="L526" s="4"/>
      <c r="M526" s="4"/>
      <c r="N526" s="4"/>
      <c r="O526" s="4"/>
      <c r="P526" s="4"/>
      <c r="Q526" s="4"/>
      <c r="R526" s="4"/>
    </row>
    <row r="527" spans="1:18" ht="16.5" customHeight="1">
      <c r="A527" s="4"/>
      <c r="B527" s="4"/>
      <c r="C527" s="4"/>
      <c r="D527" s="4"/>
      <c r="E527" s="4"/>
      <c r="F527" s="4"/>
      <c r="G527" s="4"/>
      <c r="H527" s="4"/>
      <c r="I527" s="4"/>
      <c r="J527" s="4"/>
      <c r="K527" s="4"/>
      <c r="L527" s="4"/>
      <c r="M527" s="4"/>
      <c r="N527" s="4"/>
      <c r="O527" s="4"/>
      <c r="P527" s="4"/>
      <c r="Q527" s="4"/>
      <c r="R527" s="4"/>
    </row>
    <row r="528" spans="1:18" ht="16.5" customHeight="1">
      <c r="A528" s="4"/>
      <c r="B528" s="4"/>
      <c r="C528" s="4"/>
      <c r="D528" s="4"/>
      <c r="E528" s="4"/>
      <c r="F528" s="4"/>
      <c r="G528" s="4"/>
      <c r="H528" s="4"/>
      <c r="I528" s="4"/>
      <c r="J528" s="4"/>
      <c r="K528" s="4"/>
      <c r="L528" s="4"/>
      <c r="M528" s="4"/>
      <c r="N528" s="4"/>
      <c r="O528" s="4"/>
      <c r="P528" s="4"/>
      <c r="Q528" s="4"/>
      <c r="R528" s="4"/>
    </row>
    <row r="529" spans="1:18" ht="16.5" customHeight="1">
      <c r="A529" s="4"/>
      <c r="B529" s="4"/>
      <c r="C529" s="4"/>
      <c r="D529" s="4"/>
      <c r="E529" s="4"/>
      <c r="F529" s="4"/>
      <c r="G529" s="4"/>
      <c r="H529" s="4"/>
      <c r="I529" s="4"/>
      <c r="J529" s="4"/>
      <c r="K529" s="4"/>
      <c r="L529" s="4"/>
      <c r="M529" s="4"/>
      <c r="N529" s="4"/>
      <c r="O529" s="4"/>
      <c r="P529" s="4"/>
      <c r="Q529" s="4"/>
      <c r="R529" s="4"/>
    </row>
    <row r="530" spans="1:18" ht="16.5" customHeight="1">
      <c r="A530" s="4"/>
      <c r="B530" s="4"/>
      <c r="C530" s="4"/>
      <c r="D530" s="4"/>
      <c r="E530" s="4"/>
      <c r="F530" s="4"/>
      <c r="G530" s="4"/>
      <c r="H530" s="4"/>
      <c r="I530" s="4"/>
      <c r="J530" s="4"/>
      <c r="K530" s="4"/>
      <c r="L530" s="4"/>
      <c r="M530" s="4"/>
      <c r="N530" s="4"/>
      <c r="O530" s="4"/>
      <c r="P530" s="4"/>
      <c r="Q530" s="4"/>
      <c r="R530" s="4"/>
    </row>
    <row r="531" spans="1:18" ht="16.5" customHeight="1">
      <c r="A531" s="4"/>
      <c r="B531" s="4"/>
      <c r="C531" s="4"/>
      <c r="D531" s="4"/>
      <c r="E531" s="4"/>
      <c r="F531" s="4"/>
      <c r="G531" s="4"/>
      <c r="H531" s="4"/>
      <c r="I531" s="4"/>
      <c r="J531" s="4"/>
      <c r="K531" s="4"/>
      <c r="L531" s="4"/>
      <c r="M531" s="4"/>
      <c r="N531" s="4"/>
      <c r="O531" s="4"/>
      <c r="P531" s="4"/>
      <c r="Q531" s="4"/>
      <c r="R531" s="4"/>
    </row>
    <row r="532" spans="1:18" ht="16.5" customHeight="1">
      <c r="A532" s="4"/>
      <c r="B532" s="4"/>
      <c r="C532" s="4"/>
      <c r="D532" s="4"/>
      <c r="E532" s="4"/>
      <c r="F532" s="4"/>
      <c r="G532" s="4"/>
      <c r="H532" s="4"/>
      <c r="I532" s="4"/>
      <c r="J532" s="4"/>
      <c r="K532" s="4"/>
      <c r="L532" s="4"/>
      <c r="M532" s="4"/>
      <c r="N532" s="4"/>
      <c r="O532" s="4"/>
      <c r="P532" s="4"/>
      <c r="Q532" s="4"/>
      <c r="R532" s="4"/>
    </row>
    <row r="533" spans="1:18" ht="16.5" customHeight="1">
      <c r="A533" s="4"/>
      <c r="B533" s="4"/>
      <c r="C533" s="4"/>
      <c r="D533" s="4"/>
      <c r="E533" s="4"/>
      <c r="F533" s="4"/>
      <c r="G533" s="4"/>
      <c r="H533" s="4"/>
      <c r="I533" s="4"/>
      <c r="J533" s="4"/>
      <c r="K533" s="4"/>
      <c r="L533" s="4"/>
      <c r="M533" s="4"/>
      <c r="N533" s="4"/>
      <c r="O533" s="4"/>
      <c r="P533" s="4"/>
      <c r="Q533" s="4"/>
      <c r="R533" s="4"/>
    </row>
    <row r="534" spans="1:18" ht="16.5" customHeight="1">
      <c r="A534" s="4"/>
      <c r="B534" s="4"/>
      <c r="C534" s="4"/>
      <c r="D534" s="4"/>
      <c r="E534" s="4"/>
      <c r="F534" s="4"/>
      <c r="G534" s="4"/>
      <c r="H534" s="4"/>
      <c r="I534" s="4"/>
      <c r="J534" s="4"/>
      <c r="K534" s="4"/>
      <c r="L534" s="4"/>
      <c r="M534" s="4"/>
      <c r="N534" s="4"/>
      <c r="O534" s="4"/>
      <c r="P534" s="4"/>
      <c r="Q534" s="4"/>
      <c r="R534" s="4"/>
    </row>
    <row r="535" spans="1:18" ht="16.5" customHeight="1">
      <c r="A535" s="4"/>
      <c r="B535" s="4"/>
      <c r="C535" s="4"/>
      <c r="D535" s="4"/>
      <c r="E535" s="4"/>
      <c r="F535" s="4"/>
      <c r="G535" s="4"/>
      <c r="H535" s="4"/>
      <c r="I535" s="4"/>
      <c r="J535" s="4"/>
      <c r="K535" s="4"/>
      <c r="L535" s="4"/>
      <c r="M535" s="4"/>
      <c r="N535" s="4"/>
      <c r="O535" s="4"/>
      <c r="P535" s="4"/>
      <c r="Q535" s="4"/>
      <c r="R535" s="4"/>
    </row>
    <row r="536" spans="1:18" ht="16.5" customHeight="1">
      <c r="A536" s="4"/>
      <c r="B536" s="4"/>
      <c r="C536" s="4"/>
      <c r="D536" s="4"/>
      <c r="E536" s="4"/>
      <c r="F536" s="4"/>
      <c r="G536" s="4"/>
      <c r="H536" s="4"/>
      <c r="I536" s="4"/>
      <c r="J536" s="4"/>
      <c r="K536" s="4"/>
      <c r="L536" s="4"/>
      <c r="M536" s="4"/>
      <c r="N536" s="4"/>
      <c r="O536" s="4"/>
      <c r="P536" s="4"/>
      <c r="Q536" s="4"/>
      <c r="R536" s="4"/>
    </row>
    <row r="537" spans="1:18" ht="16.5" customHeight="1">
      <c r="A537" s="4"/>
      <c r="B537" s="4"/>
      <c r="C537" s="4"/>
      <c r="D537" s="4"/>
      <c r="E537" s="4"/>
      <c r="F537" s="4"/>
      <c r="G537" s="4"/>
      <c r="H537" s="4"/>
      <c r="I537" s="4"/>
      <c r="J537" s="4"/>
      <c r="K537" s="4"/>
      <c r="L537" s="4"/>
      <c r="M537" s="4"/>
      <c r="N537" s="4"/>
      <c r="O537" s="4"/>
      <c r="P537" s="4"/>
      <c r="Q537" s="4"/>
      <c r="R537" s="4"/>
    </row>
    <row r="538" spans="1:18" ht="16.5" customHeight="1">
      <c r="A538" s="4"/>
      <c r="B538" s="4"/>
      <c r="C538" s="4"/>
      <c r="D538" s="4"/>
      <c r="E538" s="4"/>
      <c r="F538" s="4"/>
      <c r="G538" s="4"/>
      <c r="H538" s="4"/>
      <c r="I538" s="4"/>
      <c r="J538" s="4"/>
      <c r="K538" s="4"/>
      <c r="L538" s="4"/>
      <c r="M538" s="4"/>
      <c r="N538" s="4"/>
      <c r="O538" s="4"/>
      <c r="P538" s="4"/>
      <c r="Q538" s="4"/>
      <c r="R538" s="4"/>
    </row>
    <row r="539" spans="1:18" ht="16.5" customHeight="1">
      <c r="A539" s="4"/>
      <c r="B539" s="4"/>
      <c r="C539" s="4"/>
      <c r="D539" s="4"/>
      <c r="E539" s="4"/>
      <c r="F539" s="4"/>
      <c r="G539" s="4"/>
      <c r="H539" s="4"/>
      <c r="I539" s="4"/>
      <c r="J539" s="4"/>
      <c r="K539" s="4"/>
      <c r="L539" s="4"/>
      <c r="M539" s="4"/>
      <c r="N539" s="4"/>
      <c r="O539" s="4"/>
      <c r="P539" s="4"/>
      <c r="Q539" s="4"/>
      <c r="R539" s="4"/>
    </row>
    <row r="540" spans="1:18" ht="16.5" customHeight="1">
      <c r="A540" s="4"/>
      <c r="B540" s="4"/>
      <c r="C540" s="4"/>
      <c r="D540" s="4"/>
      <c r="E540" s="4"/>
      <c r="F540" s="4"/>
      <c r="G540" s="4"/>
      <c r="H540" s="4"/>
      <c r="I540" s="4"/>
      <c r="J540" s="4"/>
      <c r="K540" s="4"/>
      <c r="L540" s="4"/>
      <c r="M540" s="4"/>
      <c r="N540" s="4"/>
      <c r="O540" s="4"/>
      <c r="P540" s="4"/>
      <c r="Q540" s="4"/>
      <c r="R540" s="4"/>
    </row>
    <row r="541" spans="1:18" ht="16.5" customHeight="1">
      <c r="A541" s="4"/>
      <c r="B541" s="4"/>
      <c r="C541" s="4"/>
      <c r="D541" s="4"/>
      <c r="E541" s="4"/>
      <c r="F541" s="4"/>
      <c r="G541" s="4"/>
      <c r="H541" s="4"/>
      <c r="I541" s="4"/>
      <c r="J541" s="4"/>
      <c r="K541" s="4"/>
      <c r="L541" s="4"/>
      <c r="M541" s="4"/>
      <c r="N541" s="4"/>
      <c r="O541" s="4"/>
      <c r="P541" s="4"/>
      <c r="Q541" s="4"/>
      <c r="R541" s="4"/>
    </row>
    <row r="542" spans="1:18" ht="16.5" customHeight="1">
      <c r="A542" s="4"/>
      <c r="B542" s="4"/>
      <c r="C542" s="4"/>
      <c r="D542" s="4"/>
      <c r="E542" s="4"/>
      <c r="F542" s="4"/>
      <c r="G542" s="4"/>
      <c r="H542" s="4"/>
      <c r="I542" s="4"/>
      <c r="J542" s="4"/>
      <c r="K542" s="4"/>
      <c r="L542" s="4"/>
      <c r="M542" s="4"/>
      <c r="N542" s="4"/>
      <c r="O542" s="4"/>
      <c r="P542" s="4"/>
      <c r="Q542" s="4"/>
      <c r="R542" s="4"/>
    </row>
    <row r="543" spans="1:18" ht="16.5" customHeight="1">
      <c r="A543" s="4"/>
      <c r="B543" s="4"/>
      <c r="C543" s="4"/>
      <c r="D543" s="4"/>
      <c r="E543" s="4"/>
      <c r="F543" s="4"/>
      <c r="G543" s="4"/>
      <c r="H543" s="4"/>
      <c r="I543" s="4"/>
      <c r="J543" s="4"/>
      <c r="K543" s="4"/>
      <c r="L543" s="4"/>
      <c r="M543" s="4"/>
      <c r="N543" s="4"/>
      <c r="O543" s="4"/>
      <c r="P543" s="4"/>
      <c r="Q543" s="4"/>
      <c r="R543" s="4"/>
    </row>
    <row r="544" spans="1:18" ht="16.5" customHeight="1">
      <c r="A544" s="4"/>
      <c r="B544" s="4"/>
      <c r="C544" s="4"/>
      <c r="D544" s="4"/>
      <c r="E544" s="4"/>
      <c r="F544" s="4"/>
      <c r="G544" s="4"/>
      <c r="H544" s="4"/>
      <c r="I544" s="4"/>
      <c r="J544" s="4"/>
      <c r="K544" s="4"/>
      <c r="L544" s="4"/>
      <c r="M544" s="4"/>
      <c r="N544" s="4"/>
      <c r="O544" s="4"/>
      <c r="P544" s="4"/>
      <c r="Q544" s="4"/>
      <c r="R544" s="4"/>
    </row>
    <row r="545" spans="1:18" ht="16.5" customHeight="1">
      <c r="A545" s="4"/>
      <c r="B545" s="4"/>
      <c r="C545" s="4"/>
      <c r="D545" s="4"/>
      <c r="E545" s="4"/>
      <c r="F545" s="4"/>
      <c r="G545" s="4"/>
      <c r="H545" s="4"/>
      <c r="I545" s="4"/>
      <c r="J545" s="4"/>
      <c r="K545" s="4"/>
      <c r="L545" s="4"/>
      <c r="M545" s="4"/>
      <c r="N545" s="4"/>
      <c r="O545" s="4"/>
      <c r="P545" s="4"/>
      <c r="Q545" s="4"/>
      <c r="R545" s="4"/>
    </row>
    <row r="546" spans="1:18" ht="16.5" customHeight="1">
      <c r="A546" s="4"/>
      <c r="B546" s="4"/>
      <c r="C546" s="4"/>
      <c r="D546" s="4"/>
      <c r="E546" s="4"/>
      <c r="F546" s="4"/>
      <c r="G546" s="4"/>
      <c r="H546" s="4"/>
      <c r="I546" s="4"/>
      <c r="J546" s="4"/>
      <c r="K546" s="4"/>
      <c r="L546" s="4"/>
      <c r="M546" s="4"/>
      <c r="N546" s="4"/>
      <c r="O546" s="4"/>
      <c r="P546" s="4"/>
      <c r="Q546" s="4"/>
      <c r="R546" s="4"/>
    </row>
    <row r="547" spans="1:18" ht="16.5" customHeight="1">
      <c r="A547" s="4"/>
      <c r="B547" s="4"/>
      <c r="C547" s="4"/>
      <c r="D547" s="4"/>
      <c r="E547" s="4"/>
      <c r="F547" s="4"/>
      <c r="G547" s="4"/>
      <c r="H547" s="4"/>
      <c r="I547" s="4"/>
      <c r="J547" s="4"/>
      <c r="K547" s="4"/>
      <c r="L547" s="4"/>
      <c r="M547" s="4"/>
      <c r="N547" s="4"/>
      <c r="O547" s="4"/>
      <c r="P547" s="4"/>
      <c r="Q547" s="4"/>
      <c r="R547" s="4"/>
    </row>
    <row r="548" spans="1:18" ht="16.5" customHeight="1">
      <c r="A548" s="4"/>
      <c r="B548" s="4"/>
      <c r="C548" s="4"/>
      <c r="D548" s="4"/>
      <c r="E548" s="4"/>
      <c r="F548" s="4"/>
      <c r="G548" s="4"/>
      <c r="H548" s="4"/>
      <c r="I548" s="4"/>
      <c r="J548" s="4"/>
      <c r="K548" s="4"/>
      <c r="L548" s="4"/>
      <c r="M548" s="4"/>
      <c r="N548" s="4"/>
      <c r="O548" s="4"/>
      <c r="P548" s="4"/>
      <c r="Q548" s="4"/>
      <c r="R548" s="4"/>
    </row>
    <row r="549" spans="1:18" ht="16.5" customHeight="1">
      <c r="A549" s="4"/>
      <c r="B549" s="4"/>
      <c r="C549" s="4"/>
      <c r="D549" s="4"/>
      <c r="E549" s="4"/>
      <c r="F549" s="4"/>
      <c r="G549" s="4"/>
      <c r="H549" s="4"/>
      <c r="I549" s="4"/>
      <c r="J549" s="4"/>
      <c r="K549" s="4"/>
      <c r="L549" s="4"/>
      <c r="M549" s="4"/>
      <c r="N549" s="4"/>
      <c r="O549" s="4"/>
      <c r="P549" s="4"/>
      <c r="Q549" s="4"/>
      <c r="R549" s="4"/>
    </row>
    <row r="550" spans="1:18" ht="16.5" customHeight="1">
      <c r="A550" s="4"/>
      <c r="B550" s="4"/>
      <c r="C550" s="4"/>
      <c r="D550" s="4"/>
      <c r="E550" s="4"/>
      <c r="F550" s="4"/>
      <c r="G550" s="4"/>
      <c r="H550" s="4"/>
      <c r="I550" s="4"/>
      <c r="J550" s="4"/>
      <c r="K550" s="4"/>
      <c r="L550" s="4"/>
      <c r="M550" s="4"/>
      <c r="N550" s="4"/>
      <c r="O550" s="4"/>
      <c r="P550" s="4"/>
      <c r="Q550" s="4"/>
      <c r="R550" s="4"/>
    </row>
    <row r="551" spans="1:18" ht="16.5" customHeight="1">
      <c r="A551" s="4"/>
      <c r="B551" s="4"/>
      <c r="C551" s="4"/>
      <c r="D551" s="4"/>
      <c r="E551" s="4"/>
      <c r="F551" s="4"/>
      <c r="G551" s="4"/>
      <c r="H551" s="4"/>
      <c r="I551" s="4"/>
      <c r="J551" s="4"/>
      <c r="K551" s="4"/>
      <c r="L551" s="4"/>
      <c r="M551" s="4"/>
      <c r="N551" s="4"/>
      <c r="O551" s="4"/>
      <c r="P551" s="4"/>
      <c r="Q551" s="4"/>
      <c r="R551" s="4"/>
    </row>
    <row r="552" spans="1:18" ht="16.5" customHeight="1">
      <c r="A552" s="4"/>
      <c r="B552" s="4"/>
      <c r="C552" s="4"/>
      <c r="D552" s="4"/>
      <c r="E552" s="4"/>
      <c r="F552" s="4"/>
      <c r="G552" s="4"/>
      <c r="H552" s="4"/>
      <c r="I552" s="4"/>
      <c r="J552" s="4"/>
      <c r="K552" s="4"/>
      <c r="L552" s="4"/>
      <c r="M552" s="4"/>
      <c r="N552" s="4"/>
      <c r="O552" s="4"/>
      <c r="P552" s="4"/>
      <c r="Q552" s="4"/>
      <c r="R552" s="4"/>
    </row>
    <row r="553" spans="1:18" ht="16.5" customHeight="1">
      <c r="A553" s="4"/>
      <c r="B553" s="4"/>
      <c r="C553" s="4"/>
      <c r="D553" s="4"/>
      <c r="E553" s="4"/>
      <c r="F553" s="4"/>
      <c r="G553" s="4"/>
      <c r="H553" s="4"/>
      <c r="I553" s="4"/>
      <c r="J553" s="4"/>
      <c r="K553" s="4"/>
      <c r="L553" s="4"/>
      <c r="M553" s="4"/>
      <c r="N553" s="4"/>
      <c r="O553" s="4"/>
      <c r="P553" s="4"/>
      <c r="Q553" s="4"/>
      <c r="R553" s="4"/>
    </row>
    <row r="554" spans="1:18" ht="16.5" customHeight="1">
      <c r="A554" s="4"/>
      <c r="B554" s="4"/>
      <c r="C554" s="4"/>
      <c r="D554" s="4"/>
      <c r="E554" s="4"/>
      <c r="F554" s="4"/>
      <c r="G554" s="4"/>
      <c r="H554" s="4"/>
      <c r="I554" s="4"/>
      <c r="J554" s="4"/>
      <c r="K554" s="4"/>
      <c r="L554" s="4"/>
      <c r="M554" s="4"/>
      <c r="N554" s="4"/>
      <c r="O554" s="4"/>
      <c r="P554" s="4"/>
      <c r="Q554" s="4"/>
      <c r="R554" s="4"/>
    </row>
    <row r="555" spans="1:18" ht="16.5" customHeight="1">
      <c r="A555" s="4"/>
      <c r="B555" s="4"/>
      <c r="C555" s="4"/>
      <c r="D555" s="4"/>
      <c r="E555" s="4"/>
      <c r="F555" s="4"/>
      <c r="G555" s="4"/>
      <c r="H555" s="4"/>
      <c r="I555" s="4"/>
      <c r="J555" s="4"/>
      <c r="K555" s="4"/>
      <c r="L555" s="4"/>
      <c r="M555" s="4"/>
      <c r="N555" s="4"/>
      <c r="O555" s="4"/>
      <c r="P555" s="4"/>
      <c r="Q555" s="4"/>
      <c r="R555" s="4"/>
    </row>
    <row r="556" spans="1:18" ht="16.5" customHeight="1">
      <c r="A556" s="4"/>
      <c r="B556" s="4"/>
      <c r="C556" s="4"/>
      <c r="D556" s="4"/>
      <c r="E556" s="4"/>
      <c r="F556" s="4"/>
      <c r="G556" s="4"/>
      <c r="H556" s="4"/>
      <c r="I556" s="4"/>
      <c r="J556" s="4"/>
      <c r="K556" s="4"/>
      <c r="L556" s="4"/>
      <c r="M556" s="4"/>
      <c r="N556" s="4"/>
      <c r="O556" s="4"/>
      <c r="P556" s="4"/>
      <c r="Q556" s="4"/>
      <c r="R556" s="4"/>
    </row>
    <row r="557" spans="1:18" ht="16.5" customHeight="1">
      <c r="A557" s="4"/>
      <c r="B557" s="4"/>
      <c r="C557" s="4"/>
      <c r="D557" s="4"/>
      <c r="E557" s="4"/>
      <c r="F557" s="4"/>
      <c r="G557" s="4"/>
      <c r="H557" s="4"/>
      <c r="I557" s="4"/>
      <c r="J557" s="4"/>
      <c r="K557" s="4"/>
      <c r="L557" s="4"/>
      <c r="M557" s="4"/>
      <c r="N557" s="4"/>
      <c r="O557" s="4"/>
      <c r="P557" s="4"/>
      <c r="Q557" s="4"/>
      <c r="R557" s="4"/>
    </row>
    <row r="558" spans="1:18" ht="16.5" customHeight="1">
      <c r="A558" s="4"/>
      <c r="B558" s="4"/>
      <c r="C558" s="4"/>
      <c r="D558" s="4"/>
      <c r="E558" s="4"/>
      <c r="F558" s="4"/>
      <c r="G558" s="4"/>
      <c r="H558" s="4"/>
      <c r="I558" s="4"/>
      <c r="J558" s="4"/>
      <c r="K558" s="4"/>
      <c r="L558" s="4"/>
      <c r="M558" s="4"/>
      <c r="N558" s="4"/>
      <c r="O558" s="4"/>
      <c r="P558" s="4"/>
      <c r="Q558" s="4"/>
      <c r="R558" s="4"/>
    </row>
    <row r="559" spans="1:18" ht="16.5" customHeight="1">
      <c r="A559" s="4"/>
      <c r="B559" s="4"/>
      <c r="C559" s="4"/>
      <c r="D559" s="4"/>
      <c r="E559" s="4"/>
      <c r="F559" s="4"/>
      <c r="G559" s="4"/>
      <c r="H559" s="4"/>
      <c r="I559" s="4"/>
      <c r="J559" s="4"/>
      <c r="K559" s="4"/>
      <c r="L559" s="4"/>
      <c r="M559" s="4"/>
      <c r="N559" s="4"/>
      <c r="O559" s="4"/>
      <c r="P559" s="4"/>
      <c r="Q559" s="4"/>
      <c r="R559" s="4"/>
    </row>
    <row r="560" spans="1:18" ht="16.5" customHeight="1">
      <c r="A560" s="4"/>
      <c r="B560" s="4"/>
      <c r="C560" s="4"/>
      <c r="D560" s="4"/>
      <c r="E560" s="4"/>
      <c r="F560" s="4"/>
      <c r="G560" s="4"/>
      <c r="H560" s="4"/>
      <c r="I560" s="4"/>
      <c r="J560" s="4"/>
      <c r="K560" s="4"/>
      <c r="L560" s="4"/>
      <c r="M560" s="4"/>
      <c r="N560" s="4"/>
      <c r="O560" s="4"/>
      <c r="P560" s="4"/>
      <c r="Q560" s="4"/>
      <c r="R560" s="4"/>
    </row>
    <row r="561" spans="1:18" ht="16.5" customHeight="1">
      <c r="A561" s="4"/>
      <c r="B561" s="4"/>
      <c r="C561" s="4"/>
      <c r="D561" s="4"/>
      <c r="E561" s="4"/>
      <c r="F561" s="4"/>
      <c r="G561" s="4"/>
      <c r="H561" s="4"/>
      <c r="I561" s="4"/>
      <c r="J561" s="4"/>
      <c r="K561" s="4"/>
      <c r="L561" s="4"/>
      <c r="M561" s="4"/>
      <c r="N561" s="4"/>
      <c r="O561" s="4"/>
      <c r="P561" s="4"/>
      <c r="Q561" s="4"/>
      <c r="R561" s="4"/>
    </row>
    <row r="562" spans="1:18" ht="16.5" customHeight="1">
      <c r="A562" s="4"/>
      <c r="B562" s="4"/>
      <c r="C562" s="4"/>
      <c r="D562" s="4"/>
      <c r="E562" s="4"/>
      <c r="F562" s="4"/>
      <c r="G562" s="4"/>
      <c r="H562" s="4"/>
      <c r="I562" s="4"/>
      <c r="J562" s="4"/>
      <c r="K562" s="4"/>
      <c r="L562" s="4"/>
      <c r="M562" s="4"/>
      <c r="N562" s="4"/>
      <c r="O562" s="4"/>
      <c r="P562" s="4"/>
      <c r="Q562" s="4"/>
      <c r="R562" s="4"/>
    </row>
    <row r="563" spans="1:18" ht="16.5" customHeight="1">
      <c r="A563" s="4"/>
      <c r="B563" s="4"/>
      <c r="C563" s="4"/>
      <c r="D563" s="4"/>
      <c r="E563" s="4"/>
      <c r="F563" s="4"/>
      <c r="G563" s="4"/>
      <c r="H563" s="4"/>
      <c r="I563" s="4"/>
      <c r="J563" s="4"/>
      <c r="K563" s="4"/>
      <c r="L563" s="4"/>
      <c r="M563" s="4"/>
      <c r="N563" s="4"/>
      <c r="O563" s="4"/>
      <c r="P563" s="4"/>
      <c r="Q563" s="4"/>
      <c r="R563" s="4"/>
    </row>
    <row r="564" spans="1:18" ht="16.5" customHeight="1">
      <c r="A564" s="4"/>
      <c r="B564" s="4"/>
      <c r="C564" s="4"/>
      <c r="D564" s="4"/>
      <c r="E564" s="4"/>
      <c r="F564" s="4"/>
      <c r="G564" s="4"/>
      <c r="H564" s="4"/>
      <c r="I564" s="4"/>
      <c r="J564" s="4"/>
      <c r="K564" s="4"/>
      <c r="L564" s="4"/>
      <c r="M564" s="4"/>
      <c r="N564" s="4"/>
      <c r="O564" s="4"/>
      <c r="P564" s="4"/>
      <c r="Q564" s="4"/>
      <c r="R564" s="4"/>
    </row>
    <row r="565" spans="1:18" ht="16.5" customHeight="1">
      <c r="A565" s="4"/>
      <c r="B565" s="4"/>
      <c r="C565" s="4"/>
      <c r="D565" s="4"/>
      <c r="E565" s="4"/>
      <c r="F565" s="4"/>
      <c r="G565" s="4"/>
      <c r="H565" s="4"/>
      <c r="I565" s="4"/>
      <c r="J565" s="4"/>
      <c r="K565" s="4"/>
      <c r="L565" s="4"/>
      <c r="M565" s="4"/>
      <c r="N565" s="4"/>
      <c r="O565" s="4"/>
      <c r="P565" s="4"/>
      <c r="Q565" s="4"/>
      <c r="R565" s="4"/>
    </row>
    <row r="566" spans="1:18" ht="16.5" customHeight="1">
      <c r="A566" s="4"/>
      <c r="B566" s="4"/>
      <c r="C566" s="4"/>
      <c r="D566" s="4"/>
      <c r="E566" s="4"/>
      <c r="F566" s="4"/>
      <c r="G566" s="4"/>
      <c r="H566" s="4"/>
      <c r="I566" s="4"/>
      <c r="J566" s="4"/>
      <c r="K566" s="4"/>
      <c r="L566" s="4"/>
      <c r="M566" s="4"/>
      <c r="N566" s="4"/>
      <c r="O566" s="4"/>
      <c r="P566" s="4"/>
      <c r="Q566" s="4"/>
      <c r="R566" s="4"/>
    </row>
    <row r="567" spans="1:18" ht="16.5" customHeight="1">
      <c r="A567" s="4"/>
      <c r="B567" s="4"/>
      <c r="C567" s="4"/>
      <c r="D567" s="4"/>
      <c r="E567" s="4"/>
      <c r="F567" s="4"/>
      <c r="G567" s="4"/>
      <c r="H567" s="4"/>
      <c r="I567" s="4"/>
      <c r="J567" s="4"/>
      <c r="K567" s="4"/>
      <c r="L567" s="4"/>
      <c r="M567" s="4"/>
      <c r="N567" s="4"/>
      <c r="O567" s="4"/>
      <c r="P567" s="4"/>
      <c r="Q567" s="4"/>
      <c r="R567" s="4"/>
    </row>
    <row r="568" spans="1:18" ht="16.5" customHeight="1">
      <c r="A568" s="4"/>
      <c r="B568" s="4"/>
      <c r="C568" s="4"/>
      <c r="D568" s="4"/>
      <c r="E568" s="4"/>
      <c r="F568" s="4"/>
      <c r="G568" s="4"/>
      <c r="H568" s="4"/>
      <c r="I568" s="4"/>
      <c r="J568" s="4"/>
      <c r="K568" s="4"/>
      <c r="L568" s="4"/>
      <c r="M568" s="4"/>
      <c r="N568" s="4"/>
      <c r="O568" s="4"/>
      <c r="P568" s="4"/>
      <c r="Q568" s="4"/>
      <c r="R568" s="4"/>
    </row>
    <row r="569" spans="1:18" ht="16.5" customHeight="1">
      <c r="A569" s="4"/>
      <c r="B569" s="4"/>
      <c r="C569" s="4"/>
      <c r="D569" s="4"/>
      <c r="E569" s="4"/>
      <c r="F569" s="4"/>
      <c r="G569" s="4"/>
      <c r="H569" s="4"/>
      <c r="I569" s="4"/>
      <c r="J569" s="4"/>
      <c r="K569" s="4"/>
      <c r="L569" s="4"/>
      <c r="M569" s="4"/>
      <c r="N569" s="4"/>
      <c r="O569" s="4"/>
      <c r="P569" s="4"/>
      <c r="Q569" s="4"/>
      <c r="R569" s="4"/>
    </row>
    <row r="570" spans="1:18" ht="16.5" customHeight="1">
      <c r="A570" s="4"/>
      <c r="B570" s="4"/>
      <c r="C570" s="4"/>
      <c r="D570" s="4"/>
      <c r="E570" s="4"/>
      <c r="F570" s="4"/>
      <c r="G570" s="4"/>
      <c r="H570" s="4"/>
      <c r="I570" s="4"/>
      <c r="J570" s="4"/>
      <c r="K570" s="4"/>
      <c r="L570" s="4"/>
      <c r="M570" s="4"/>
      <c r="N570" s="4"/>
      <c r="O570" s="4"/>
      <c r="P570" s="4"/>
      <c r="Q570" s="4"/>
      <c r="R570" s="4"/>
    </row>
    <row r="571" spans="1:18" ht="16.5" customHeight="1">
      <c r="A571" s="4"/>
      <c r="B571" s="4"/>
      <c r="C571" s="4"/>
      <c r="D571" s="4"/>
      <c r="E571" s="4"/>
      <c r="F571" s="4"/>
      <c r="G571" s="4"/>
      <c r="H571" s="4"/>
      <c r="I571" s="4"/>
      <c r="J571" s="4"/>
      <c r="K571" s="4"/>
      <c r="L571" s="4"/>
      <c r="M571" s="4"/>
      <c r="N571" s="4"/>
      <c r="O571" s="4"/>
      <c r="P571" s="4"/>
      <c r="Q571" s="4"/>
      <c r="R571" s="4"/>
    </row>
    <row r="572" spans="1:18" ht="16.5" customHeight="1">
      <c r="A572" s="4"/>
      <c r="B572" s="4"/>
      <c r="C572" s="4"/>
      <c r="D572" s="4"/>
      <c r="E572" s="4"/>
      <c r="F572" s="4"/>
      <c r="G572" s="4"/>
      <c r="H572" s="4"/>
      <c r="I572" s="4"/>
      <c r="J572" s="4"/>
      <c r="K572" s="4"/>
      <c r="L572" s="4"/>
      <c r="M572" s="4"/>
      <c r="N572" s="4"/>
      <c r="O572" s="4"/>
      <c r="P572" s="4"/>
      <c r="Q572" s="4"/>
      <c r="R572" s="4"/>
    </row>
    <row r="573" spans="1:18" ht="16.5" customHeight="1">
      <c r="A573" s="4"/>
      <c r="B573" s="4"/>
      <c r="C573" s="4"/>
      <c r="D573" s="4"/>
      <c r="E573" s="4"/>
      <c r="F573" s="4"/>
      <c r="G573" s="4"/>
      <c r="H573" s="4"/>
      <c r="I573" s="4"/>
      <c r="J573" s="4"/>
      <c r="K573" s="4"/>
      <c r="L573" s="4"/>
      <c r="M573" s="4"/>
      <c r="N573" s="4"/>
      <c r="O573" s="4"/>
      <c r="P573" s="4"/>
      <c r="Q573" s="4"/>
      <c r="R573" s="4"/>
    </row>
    <row r="574" spans="1:18" ht="16.5" customHeight="1">
      <c r="A574" s="4"/>
      <c r="B574" s="4"/>
      <c r="C574" s="4"/>
      <c r="D574" s="4"/>
      <c r="E574" s="4"/>
      <c r="F574" s="4"/>
      <c r="G574" s="4"/>
      <c r="H574" s="4"/>
      <c r="I574" s="4"/>
      <c r="J574" s="4"/>
      <c r="K574" s="4"/>
      <c r="L574" s="4"/>
      <c r="M574" s="4"/>
      <c r="N574" s="4"/>
      <c r="O574" s="4"/>
      <c r="P574" s="4"/>
      <c r="Q574" s="4"/>
      <c r="R574" s="4"/>
    </row>
    <row r="575" spans="1:18" ht="16.5" customHeight="1">
      <c r="A575" s="4"/>
      <c r="B575" s="4"/>
      <c r="C575" s="4"/>
      <c r="D575" s="4"/>
      <c r="E575" s="4"/>
      <c r="F575" s="4"/>
      <c r="G575" s="4"/>
      <c r="H575" s="4"/>
      <c r="I575" s="4"/>
      <c r="J575" s="4"/>
      <c r="K575" s="4"/>
      <c r="L575" s="4"/>
      <c r="M575" s="4"/>
      <c r="N575" s="4"/>
      <c r="O575" s="4"/>
      <c r="P575" s="4"/>
      <c r="Q575" s="4"/>
      <c r="R575" s="4"/>
    </row>
    <row r="576" spans="1:18" ht="16.5" customHeight="1">
      <c r="A576" s="4"/>
      <c r="B576" s="4"/>
      <c r="C576" s="4"/>
      <c r="D576" s="4"/>
      <c r="E576" s="4"/>
      <c r="F576" s="4"/>
      <c r="G576" s="4"/>
      <c r="H576" s="4"/>
      <c r="I576" s="4"/>
      <c r="J576" s="4"/>
      <c r="K576" s="4"/>
      <c r="L576" s="4"/>
      <c r="M576" s="4"/>
      <c r="N576" s="4"/>
      <c r="O576" s="4"/>
      <c r="P576" s="4"/>
      <c r="Q576" s="4"/>
      <c r="R576" s="4"/>
    </row>
    <row r="577" spans="1:18" ht="16.5" customHeight="1">
      <c r="A577" s="4"/>
      <c r="B577" s="4"/>
      <c r="C577" s="4"/>
      <c r="D577" s="4"/>
      <c r="E577" s="4"/>
      <c r="F577" s="4"/>
      <c r="G577" s="4"/>
      <c r="H577" s="4"/>
      <c r="I577" s="4"/>
      <c r="J577" s="4"/>
      <c r="K577" s="4"/>
      <c r="L577" s="4"/>
      <c r="M577" s="4"/>
      <c r="N577" s="4"/>
      <c r="O577" s="4"/>
      <c r="P577" s="4"/>
      <c r="Q577" s="4"/>
      <c r="R577" s="4"/>
    </row>
    <row r="578" spans="1:18" ht="16.5" customHeight="1">
      <c r="A578" s="4"/>
      <c r="B578" s="4"/>
      <c r="C578" s="4"/>
      <c r="D578" s="4"/>
      <c r="E578" s="4"/>
      <c r="F578" s="4"/>
      <c r="G578" s="4"/>
      <c r="H578" s="4"/>
      <c r="I578" s="4"/>
      <c r="J578" s="4"/>
      <c r="K578" s="4"/>
      <c r="L578" s="4"/>
      <c r="M578" s="4"/>
      <c r="N578" s="4"/>
      <c r="O578" s="4"/>
      <c r="P578" s="4"/>
      <c r="Q578" s="4"/>
      <c r="R578" s="4"/>
    </row>
    <row r="579" spans="1:18" ht="16.5" customHeight="1">
      <c r="A579" s="4"/>
      <c r="B579" s="4"/>
      <c r="C579" s="4"/>
      <c r="D579" s="4"/>
      <c r="E579" s="4"/>
      <c r="F579" s="4"/>
      <c r="G579" s="4"/>
      <c r="H579" s="4"/>
      <c r="I579" s="4"/>
      <c r="J579" s="4"/>
      <c r="K579" s="4"/>
      <c r="L579" s="4"/>
      <c r="M579" s="4"/>
      <c r="N579" s="4"/>
      <c r="O579" s="4"/>
      <c r="P579" s="4"/>
      <c r="Q579" s="4"/>
      <c r="R579" s="4"/>
    </row>
    <row r="580" spans="1:18" ht="16.5" customHeight="1">
      <c r="A580" s="4"/>
      <c r="B580" s="4"/>
      <c r="C580" s="4"/>
      <c r="D580" s="4"/>
      <c r="E580" s="4"/>
      <c r="F580" s="4"/>
      <c r="G580" s="4"/>
      <c r="H580" s="4"/>
      <c r="I580" s="4"/>
      <c r="J580" s="4"/>
      <c r="K580" s="4"/>
      <c r="L580" s="4"/>
      <c r="M580" s="4"/>
      <c r="N580" s="4"/>
      <c r="O580" s="4"/>
      <c r="P580" s="4"/>
      <c r="Q580" s="4"/>
      <c r="R580" s="4"/>
    </row>
    <row r="581" spans="1:18" ht="16.5" customHeight="1">
      <c r="A581" s="4"/>
      <c r="B581" s="4"/>
      <c r="C581" s="4"/>
      <c r="D581" s="4"/>
      <c r="E581" s="4"/>
      <c r="F581" s="4"/>
      <c r="G581" s="4"/>
      <c r="H581" s="4"/>
      <c r="I581" s="4"/>
      <c r="J581" s="4"/>
      <c r="K581" s="4"/>
      <c r="L581" s="4"/>
      <c r="M581" s="4"/>
      <c r="N581" s="4"/>
      <c r="O581" s="4"/>
      <c r="P581" s="4"/>
      <c r="Q581" s="4"/>
      <c r="R581" s="4"/>
    </row>
    <row r="582" spans="1:18" ht="16.5" customHeight="1">
      <c r="A582" s="4"/>
      <c r="B582" s="4"/>
      <c r="C582" s="4"/>
      <c r="D582" s="4"/>
      <c r="E582" s="4"/>
      <c r="F582" s="4"/>
      <c r="G582" s="4"/>
      <c r="H582" s="4"/>
      <c r="I582" s="4"/>
      <c r="J582" s="4"/>
      <c r="K582" s="4"/>
      <c r="L582" s="4"/>
      <c r="M582" s="4"/>
      <c r="N582" s="4"/>
      <c r="O582" s="4"/>
      <c r="P582" s="4"/>
      <c r="Q582" s="4"/>
      <c r="R582" s="4"/>
    </row>
    <row r="583" spans="1:18" ht="16.5" customHeight="1">
      <c r="A583" s="4"/>
      <c r="B583" s="4"/>
      <c r="C583" s="4"/>
      <c r="D583" s="4"/>
      <c r="E583" s="4"/>
      <c r="F583" s="4"/>
      <c r="G583" s="4"/>
      <c r="H583" s="4"/>
      <c r="I583" s="4"/>
      <c r="J583" s="4"/>
      <c r="K583" s="4"/>
      <c r="L583" s="4"/>
      <c r="M583" s="4"/>
      <c r="N583" s="4"/>
      <c r="O583" s="4"/>
      <c r="P583" s="4"/>
      <c r="Q583" s="4"/>
      <c r="R583" s="4"/>
    </row>
    <row r="584" spans="1:18" ht="16.5" customHeight="1">
      <c r="A584" s="4"/>
      <c r="B584" s="4"/>
      <c r="C584" s="4"/>
      <c r="D584" s="4"/>
      <c r="E584" s="4"/>
      <c r="F584" s="4"/>
      <c r="G584" s="4"/>
      <c r="H584" s="4"/>
      <c r="I584" s="4"/>
      <c r="J584" s="4"/>
      <c r="K584" s="4"/>
      <c r="L584" s="4"/>
      <c r="M584" s="4"/>
      <c r="N584" s="4"/>
      <c r="O584" s="4"/>
      <c r="P584" s="4"/>
      <c r="Q584" s="4"/>
      <c r="R584" s="4"/>
    </row>
    <row r="585" spans="1:18" ht="16.5" customHeight="1">
      <c r="A585" s="4"/>
      <c r="B585" s="4"/>
      <c r="C585" s="4"/>
      <c r="D585" s="4"/>
      <c r="E585" s="4"/>
      <c r="F585" s="4"/>
      <c r="G585" s="4"/>
      <c r="H585" s="4"/>
      <c r="I585" s="4"/>
      <c r="J585" s="4"/>
      <c r="K585" s="4"/>
      <c r="L585" s="4"/>
      <c r="M585" s="4"/>
      <c r="N585" s="4"/>
      <c r="O585" s="4"/>
      <c r="P585" s="4"/>
      <c r="Q585" s="4"/>
      <c r="R585" s="4"/>
    </row>
    <row r="586" spans="1:18" ht="16.5" customHeight="1">
      <c r="A586" s="4"/>
      <c r="B586" s="4"/>
      <c r="C586" s="4"/>
      <c r="D586" s="4"/>
      <c r="E586" s="4"/>
      <c r="F586" s="4"/>
      <c r="G586" s="4"/>
      <c r="H586" s="4"/>
      <c r="I586" s="4"/>
      <c r="J586" s="4"/>
      <c r="K586" s="4"/>
      <c r="L586" s="4"/>
      <c r="M586" s="4"/>
      <c r="N586" s="4"/>
      <c r="O586" s="4"/>
      <c r="P586" s="4"/>
      <c r="Q586" s="4"/>
      <c r="R586" s="4"/>
    </row>
    <row r="587" spans="1:18" ht="16.5" customHeight="1">
      <c r="A587" s="4"/>
      <c r="B587" s="4"/>
      <c r="C587" s="4"/>
      <c r="D587" s="4"/>
      <c r="E587" s="4"/>
      <c r="F587" s="4"/>
      <c r="G587" s="4"/>
      <c r="H587" s="4"/>
      <c r="I587" s="4"/>
      <c r="J587" s="4"/>
      <c r="K587" s="4"/>
      <c r="L587" s="4"/>
      <c r="M587" s="4"/>
      <c r="N587" s="4"/>
      <c r="O587" s="4"/>
      <c r="P587" s="4"/>
      <c r="Q587" s="4"/>
      <c r="R587" s="4"/>
    </row>
    <row r="588" spans="1:18" ht="16.5" customHeight="1">
      <c r="A588" s="4"/>
      <c r="B588" s="4"/>
      <c r="C588" s="4"/>
      <c r="D588" s="4"/>
      <c r="E588" s="4"/>
      <c r="F588" s="4"/>
      <c r="G588" s="4"/>
      <c r="H588" s="4"/>
      <c r="I588" s="4"/>
      <c r="J588" s="4"/>
      <c r="K588" s="4"/>
      <c r="L588" s="4"/>
      <c r="M588" s="4"/>
      <c r="N588" s="4"/>
      <c r="O588" s="4"/>
      <c r="P588" s="4"/>
      <c r="Q588" s="4"/>
      <c r="R588" s="4"/>
    </row>
    <row r="589" spans="1:18" ht="16.5" customHeight="1">
      <c r="A589" s="4"/>
      <c r="B589" s="4"/>
      <c r="C589" s="4"/>
      <c r="D589" s="4"/>
      <c r="E589" s="4"/>
      <c r="F589" s="4"/>
      <c r="G589" s="4"/>
      <c r="H589" s="4"/>
      <c r="I589" s="4"/>
      <c r="J589" s="4"/>
      <c r="K589" s="4"/>
      <c r="L589" s="4"/>
      <c r="M589" s="4"/>
      <c r="N589" s="4"/>
      <c r="O589" s="4"/>
      <c r="P589" s="4"/>
      <c r="Q589" s="4"/>
      <c r="R589" s="4"/>
    </row>
    <row r="590" spans="1:18" ht="16.5" customHeight="1">
      <c r="A590" s="4"/>
      <c r="B590" s="4"/>
      <c r="C590" s="4"/>
      <c r="D590" s="4"/>
      <c r="E590" s="4"/>
      <c r="F590" s="4"/>
      <c r="G590" s="4"/>
      <c r="H590" s="4"/>
      <c r="I590" s="4"/>
      <c r="J590" s="4"/>
      <c r="K590" s="4"/>
      <c r="L590" s="4"/>
      <c r="M590" s="4"/>
      <c r="N590" s="4"/>
      <c r="O590" s="4"/>
      <c r="P590" s="4"/>
      <c r="Q590" s="4"/>
      <c r="R590" s="4"/>
    </row>
    <row r="591" spans="1:18" ht="16.5" customHeight="1">
      <c r="A591" s="4"/>
      <c r="B591" s="4"/>
      <c r="C591" s="4"/>
      <c r="D591" s="4"/>
      <c r="E591" s="4"/>
      <c r="F591" s="4"/>
      <c r="G591" s="4"/>
      <c r="H591" s="4"/>
      <c r="I591" s="4"/>
      <c r="J591" s="4"/>
      <c r="K591" s="4"/>
      <c r="L591" s="4"/>
      <c r="M591" s="4"/>
      <c r="N591" s="4"/>
      <c r="O591" s="4"/>
      <c r="P591" s="4"/>
      <c r="Q591" s="4"/>
      <c r="R591" s="4"/>
    </row>
    <row r="592" spans="1:18" ht="16.5" customHeight="1">
      <c r="A592" s="4"/>
      <c r="B592" s="4"/>
      <c r="C592" s="4"/>
      <c r="D592" s="4"/>
      <c r="E592" s="4"/>
      <c r="F592" s="4"/>
      <c r="G592" s="4"/>
      <c r="H592" s="4"/>
      <c r="I592" s="4"/>
      <c r="J592" s="4"/>
      <c r="K592" s="4"/>
      <c r="L592" s="4"/>
      <c r="M592" s="4"/>
      <c r="N592" s="4"/>
      <c r="O592" s="4"/>
      <c r="P592" s="4"/>
      <c r="Q592" s="4"/>
      <c r="R592" s="4"/>
    </row>
    <row r="593" spans="1:18" ht="16.5" customHeight="1">
      <c r="A593" s="4"/>
      <c r="B593" s="4"/>
      <c r="C593" s="4"/>
      <c r="D593" s="4"/>
      <c r="E593" s="4"/>
      <c r="F593" s="4"/>
      <c r="G593" s="4"/>
      <c r="H593" s="4"/>
      <c r="I593" s="4"/>
      <c r="J593" s="4"/>
      <c r="K593" s="4"/>
      <c r="L593" s="4"/>
      <c r="M593" s="4"/>
      <c r="N593" s="4"/>
      <c r="O593" s="4"/>
      <c r="P593" s="4"/>
      <c r="Q593" s="4"/>
      <c r="R593" s="4"/>
    </row>
    <row r="594" spans="1:18" ht="16.5" customHeight="1">
      <c r="A594" s="4"/>
      <c r="B594" s="4"/>
      <c r="C594" s="4"/>
      <c r="D594" s="4"/>
      <c r="E594" s="4"/>
      <c r="F594" s="4"/>
      <c r="G594" s="4"/>
      <c r="H594" s="4"/>
      <c r="I594" s="4"/>
      <c r="J594" s="4"/>
      <c r="K594" s="4"/>
      <c r="L594" s="4"/>
      <c r="M594" s="4"/>
      <c r="N594" s="4"/>
      <c r="O594" s="4"/>
      <c r="P594" s="4"/>
      <c r="Q594" s="4"/>
      <c r="R594" s="4"/>
    </row>
    <row r="595" spans="1:18" ht="16.5" customHeight="1">
      <c r="A595" s="4"/>
      <c r="B595" s="4"/>
      <c r="C595" s="4"/>
      <c r="D595" s="4"/>
      <c r="E595" s="4"/>
      <c r="F595" s="4"/>
      <c r="G595" s="4"/>
      <c r="H595" s="4"/>
      <c r="I595" s="4"/>
      <c r="J595" s="4"/>
      <c r="K595" s="4"/>
      <c r="L595" s="4"/>
      <c r="M595" s="4"/>
      <c r="N595" s="4"/>
      <c r="O595" s="4"/>
      <c r="P595" s="4"/>
      <c r="Q595" s="4"/>
      <c r="R595" s="4"/>
    </row>
    <row r="596" spans="1:18" ht="16.5" customHeight="1">
      <c r="A596" s="4"/>
      <c r="B596" s="4"/>
      <c r="C596" s="4"/>
      <c r="D596" s="4"/>
      <c r="E596" s="4"/>
      <c r="F596" s="4"/>
      <c r="G596" s="4"/>
      <c r="H596" s="4"/>
      <c r="I596" s="4"/>
      <c r="J596" s="4"/>
      <c r="K596" s="4"/>
      <c r="L596" s="4"/>
      <c r="M596" s="4"/>
      <c r="N596" s="4"/>
      <c r="O596" s="4"/>
      <c r="P596" s="4"/>
      <c r="Q596" s="4"/>
      <c r="R596" s="4"/>
    </row>
    <row r="597" spans="1:18" ht="16.5" customHeight="1">
      <c r="A597" s="4"/>
      <c r="B597" s="4"/>
      <c r="C597" s="4"/>
      <c r="D597" s="4"/>
      <c r="E597" s="4"/>
      <c r="F597" s="4"/>
      <c r="G597" s="4"/>
      <c r="H597" s="4"/>
      <c r="I597" s="4"/>
      <c r="J597" s="4"/>
      <c r="K597" s="4"/>
      <c r="L597" s="4"/>
      <c r="M597" s="4"/>
      <c r="N597" s="4"/>
      <c r="O597" s="4"/>
      <c r="P597" s="4"/>
      <c r="Q597" s="4"/>
      <c r="R597" s="4"/>
    </row>
    <row r="598" spans="1:18" ht="16.5" customHeight="1">
      <c r="A598" s="4"/>
      <c r="B598" s="4"/>
      <c r="C598" s="4"/>
      <c r="D598" s="4"/>
      <c r="E598" s="4"/>
      <c r="F598" s="4"/>
      <c r="G598" s="4"/>
      <c r="H598" s="4"/>
      <c r="I598" s="4"/>
      <c r="J598" s="4"/>
      <c r="K598" s="4"/>
      <c r="L598" s="4"/>
      <c r="M598" s="4"/>
      <c r="N598" s="4"/>
      <c r="O598" s="4"/>
      <c r="P598" s="4"/>
      <c r="Q598" s="4"/>
      <c r="R598" s="4"/>
    </row>
    <row r="599" spans="1:18" ht="16.5" customHeight="1">
      <c r="A599" s="4"/>
      <c r="B599" s="4"/>
      <c r="C599" s="4"/>
      <c r="D599" s="4"/>
      <c r="E599" s="4"/>
      <c r="F599" s="4"/>
      <c r="G599" s="4"/>
      <c r="H599" s="4"/>
      <c r="I599" s="4"/>
      <c r="J599" s="4"/>
      <c r="K599" s="4"/>
      <c r="L599" s="4"/>
      <c r="M599" s="4"/>
      <c r="N599" s="4"/>
      <c r="O599" s="4"/>
      <c r="P599" s="4"/>
      <c r="Q599" s="4"/>
      <c r="R599" s="4"/>
    </row>
    <row r="600" spans="1:18" ht="16.5" customHeight="1">
      <c r="A600" s="4"/>
      <c r="B600" s="4"/>
      <c r="C600" s="4"/>
      <c r="D600" s="4"/>
      <c r="E600" s="4"/>
      <c r="F600" s="4"/>
      <c r="G600" s="4"/>
      <c r="H600" s="4"/>
      <c r="I600" s="4"/>
      <c r="J600" s="4"/>
      <c r="K600" s="4"/>
      <c r="L600" s="4"/>
      <c r="M600" s="4"/>
      <c r="N600" s="4"/>
      <c r="O600" s="4"/>
      <c r="P600" s="4"/>
      <c r="Q600" s="4"/>
      <c r="R600" s="4"/>
    </row>
    <row r="601" spans="1:18" ht="16.5" customHeight="1">
      <c r="A601" s="4"/>
      <c r="B601" s="4"/>
      <c r="C601" s="4"/>
      <c r="D601" s="4"/>
      <c r="E601" s="4"/>
      <c r="F601" s="4"/>
      <c r="G601" s="4"/>
      <c r="H601" s="4"/>
      <c r="I601" s="4"/>
      <c r="J601" s="4"/>
      <c r="K601" s="4"/>
      <c r="L601" s="4"/>
      <c r="M601" s="4"/>
      <c r="N601" s="4"/>
      <c r="O601" s="4"/>
      <c r="P601" s="4"/>
      <c r="Q601" s="4"/>
      <c r="R601" s="4"/>
    </row>
    <row r="602" spans="1:18" ht="16.5" customHeight="1">
      <c r="A602" s="4"/>
      <c r="B602" s="4"/>
      <c r="C602" s="4"/>
      <c r="D602" s="4"/>
      <c r="E602" s="4"/>
      <c r="F602" s="4"/>
      <c r="G602" s="4"/>
      <c r="H602" s="4"/>
      <c r="I602" s="4"/>
      <c r="J602" s="4"/>
      <c r="K602" s="4"/>
      <c r="L602" s="4"/>
      <c r="M602" s="4"/>
      <c r="N602" s="4"/>
      <c r="O602" s="4"/>
      <c r="P602" s="4"/>
      <c r="Q602" s="4"/>
      <c r="R602" s="4"/>
    </row>
    <row r="603" spans="1:18" ht="16.5" customHeight="1">
      <c r="A603" s="4"/>
      <c r="B603" s="4"/>
      <c r="C603" s="4"/>
      <c r="D603" s="4"/>
      <c r="E603" s="4"/>
      <c r="F603" s="4"/>
      <c r="G603" s="4"/>
      <c r="H603" s="4"/>
      <c r="I603" s="4"/>
      <c r="J603" s="4"/>
      <c r="K603" s="4"/>
      <c r="L603" s="4"/>
      <c r="M603" s="4"/>
      <c r="N603" s="4"/>
      <c r="O603" s="4"/>
      <c r="P603" s="4"/>
      <c r="Q603" s="4"/>
      <c r="R603" s="4"/>
    </row>
    <row r="604" spans="1:18" ht="16.5" customHeight="1">
      <c r="A604" s="4"/>
      <c r="B604" s="4"/>
      <c r="C604" s="4"/>
      <c r="D604" s="4"/>
      <c r="E604" s="4"/>
      <c r="F604" s="4"/>
      <c r="G604" s="4"/>
      <c r="H604" s="4"/>
      <c r="I604" s="4"/>
      <c r="J604" s="4"/>
      <c r="K604" s="4"/>
      <c r="L604" s="4"/>
      <c r="M604" s="4"/>
      <c r="N604" s="4"/>
      <c r="O604" s="4"/>
      <c r="P604" s="4"/>
      <c r="Q604" s="4"/>
      <c r="R604" s="4"/>
    </row>
    <row r="605" spans="1:18" ht="16.5" customHeight="1">
      <c r="A605" s="4"/>
      <c r="B605" s="4"/>
      <c r="C605" s="4"/>
      <c r="D605" s="4"/>
      <c r="E605" s="4"/>
      <c r="F605" s="4"/>
      <c r="G605" s="4"/>
      <c r="H605" s="4"/>
      <c r="I605" s="4"/>
      <c r="J605" s="4"/>
      <c r="K605" s="4"/>
      <c r="L605" s="4"/>
      <c r="M605" s="4"/>
      <c r="N605" s="4"/>
      <c r="O605" s="4"/>
      <c r="P605" s="4"/>
      <c r="Q605" s="4"/>
      <c r="R605" s="4"/>
    </row>
    <row r="606" spans="1:18" ht="16.5" customHeight="1">
      <c r="A606" s="4"/>
      <c r="B606" s="4"/>
      <c r="C606" s="4"/>
      <c r="D606" s="4"/>
      <c r="E606" s="4"/>
      <c r="F606" s="4"/>
      <c r="G606" s="4"/>
      <c r="H606" s="4"/>
      <c r="I606" s="4"/>
      <c r="J606" s="4"/>
      <c r="K606" s="4"/>
      <c r="L606" s="4"/>
      <c r="M606" s="4"/>
      <c r="N606" s="4"/>
      <c r="O606" s="4"/>
      <c r="P606" s="4"/>
      <c r="Q606" s="4"/>
      <c r="R606" s="4"/>
    </row>
    <row r="607" spans="1:18" ht="16.5" customHeight="1">
      <c r="A607" s="4"/>
      <c r="B607" s="4"/>
      <c r="C607" s="4"/>
      <c r="D607" s="4"/>
      <c r="E607" s="4"/>
      <c r="F607" s="4"/>
      <c r="G607" s="4"/>
      <c r="H607" s="4"/>
      <c r="I607" s="4"/>
      <c r="J607" s="4"/>
      <c r="K607" s="4"/>
      <c r="L607" s="4"/>
      <c r="M607" s="4"/>
      <c r="N607" s="4"/>
      <c r="O607" s="4"/>
      <c r="P607" s="4"/>
      <c r="Q607" s="4"/>
      <c r="R607" s="4"/>
    </row>
    <row r="608" spans="1:18" ht="16.5" customHeight="1">
      <c r="A608" s="4"/>
      <c r="B608" s="4"/>
      <c r="C608" s="4"/>
      <c r="D608" s="4"/>
      <c r="E608" s="4"/>
      <c r="F608" s="4"/>
      <c r="G608" s="4"/>
      <c r="H608" s="4"/>
      <c r="I608" s="4"/>
      <c r="J608" s="4"/>
      <c r="K608" s="4"/>
      <c r="L608" s="4"/>
      <c r="M608" s="4"/>
      <c r="N608" s="4"/>
      <c r="O608" s="4"/>
      <c r="P608" s="4"/>
      <c r="Q608" s="4"/>
      <c r="R608" s="4"/>
    </row>
    <row r="609" spans="1:18" ht="16.5" customHeight="1">
      <c r="A609" s="4"/>
      <c r="B609" s="4"/>
      <c r="C609" s="4"/>
      <c r="D609" s="4"/>
      <c r="E609" s="4"/>
      <c r="F609" s="4"/>
      <c r="G609" s="4"/>
      <c r="H609" s="4"/>
      <c r="I609" s="4"/>
      <c r="J609" s="4"/>
      <c r="K609" s="4"/>
      <c r="L609" s="4"/>
      <c r="M609" s="4"/>
      <c r="N609" s="4"/>
      <c r="O609" s="4"/>
      <c r="P609" s="4"/>
      <c r="Q609" s="4"/>
      <c r="R609" s="4"/>
    </row>
    <row r="610" spans="1:18" ht="16.5" customHeight="1">
      <c r="A610" s="4"/>
      <c r="B610" s="4"/>
      <c r="C610" s="4"/>
      <c r="D610" s="4"/>
      <c r="E610" s="4"/>
      <c r="F610" s="4"/>
      <c r="G610" s="4"/>
      <c r="H610" s="4"/>
      <c r="I610" s="4"/>
      <c r="J610" s="4"/>
      <c r="K610" s="4"/>
      <c r="L610" s="4"/>
      <c r="M610" s="4"/>
      <c r="N610" s="4"/>
      <c r="O610" s="4"/>
      <c r="P610" s="4"/>
      <c r="Q610" s="4"/>
      <c r="R610" s="4"/>
    </row>
    <row r="611" spans="1:18" ht="16.5" customHeight="1">
      <c r="A611" s="4"/>
      <c r="B611" s="4"/>
      <c r="C611" s="4"/>
      <c r="D611" s="4"/>
      <c r="E611" s="4"/>
      <c r="F611" s="4"/>
      <c r="G611" s="4"/>
      <c r="H611" s="4"/>
      <c r="I611" s="4"/>
      <c r="J611" s="4"/>
      <c r="K611" s="4"/>
      <c r="L611" s="4"/>
      <c r="M611" s="4"/>
      <c r="N611" s="4"/>
      <c r="O611" s="4"/>
      <c r="P611" s="4"/>
      <c r="Q611" s="4"/>
      <c r="R611" s="4"/>
    </row>
    <row r="612" spans="1:18" ht="16.5" customHeight="1">
      <c r="A612" s="4"/>
      <c r="B612" s="4"/>
      <c r="C612" s="4"/>
      <c r="D612" s="4"/>
      <c r="E612" s="4"/>
      <c r="F612" s="4"/>
      <c r="G612" s="4"/>
      <c r="H612" s="4"/>
      <c r="I612" s="4"/>
      <c r="J612" s="4"/>
      <c r="K612" s="4"/>
      <c r="L612" s="4"/>
      <c r="M612" s="4"/>
      <c r="N612" s="4"/>
      <c r="O612" s="4"/>
      <c r="P612" s="4"/>
      <c r="Q612" s="4"/>
      <c r="R612" s="4"/>
    </row>
    <row r="613" spans="1:18" ht="16.5" customHeight="1">
      <c r="A613" s="4"/>
      <c r="B613" s="4"/>
      <c r="C613" s="4"/>
      <c r="D613" s="4"/>
      <c r="E613" s="4"/>
      <c r="F613" s="4"/>
      <c r="G613" s="4"/>
      <c r="H613" s="4"/>
      <c r="I613" s="4"/>
      <c r="J613" s="4"/>
      <c r="K613" s="4"/>
      <c r="L613" s="4"/>
      <c r="M613" s="4"/>
      <c r="N613" s="4"/>
      <c r="O613" s="4"/>
      <c r="P613" s="4"/>
      <c r="Q613" s="4"/>
      <c r="R613" s="4"/>
    </row>
    <row r="614" spans="1:18" ht="16.5" customHeight="1">
      <c r="A614" s="4"/>
      <c r="B614" s="4"/>
      <c r="C614" s="4"/>
      <c r="D614" s="4"/>
      <c r="E614" s="4"/>
      <c r="F614" s="4"/>
      <c r="G614" s="4"/>
      <c r="H614" s="4"/>
      <c r="I614" s="4"/>
      <c r="J614" s="4"/>
      <c r="K614" s="4"/>
      <c r="L614" s="4"/>
      <c r="M614" s="4"/>
      <c r="N614" s="4"/>
      <c r="O614" s="4"/>
      <c r="P614" s="4"/>
      <c r="Q614" s="4"/>
      <c r="R614" s="4"/>
    </row>
    <row r="615" spans="1:18" ht="16.5" customHeight="1">
      <c r="A615" s="4"/>
      <c r="B615" s="4"/>
      <c r="C615" s="4"/>
      <c r="D615" s="4"/>
      <c r="E615" s="4"/>
      <c r="F615" s="4"/>
      <c r="G615" s="4"/>
      <c r="H615" s="4"/>
      <c r="I615" s="4"/>
      <c r="J615" s="4"/>
      <c r="K615" s="4"/>
      <c r="L615" s="4"/>
      <c r="M615" s="4"/>
      <c r="N615" s="4"/>
      <c r="O615" s="4"/>
      <c r="P615" s="4"/>
      <c r="Q615" s="4"/>
      <c r="R615" s="4"/>
    </row>
    <row r="616" spans="1:18" ht="16.5" customHeight="1">
      <c r="A616" s="4"/>
      <c r="B616" s="4"/>
      <c r="C616" s="4"/>
      <c r="D616" s="4"/>
      <c r="E616" s="4"/>
      <c r="F616" s="4"/>
      <c r="G616" s="4"/>
      <c r="H616" s="4"/>
      <c r="I616" s="4"/>
      <c r="J616" s="4"/>
      <c r="K616" s="4"/>
      <c r="L616" s="4"/>
      <c r="M616" s="4"/>
      <c r="N616" s="4"/>
      <c r="O616" s="4"/>
      <c r="P616" s="4"/>
      <c r="Q616" s="4"/>
      <c r="R616" s="4"/>
    </row>
    <row r="617" spans="1:18" ht="16.5" customHeight="1">
      <c r="A617" s="4"/>
      <c r="B617" s="4"/>
      <c r="C617" s="4"/>
      <c r="D617" s="4"/>
      <c r="E617" s="4"/>
      <c r="F617" s="4"/>
      <c r="G617" s="4"/>
      <c r="H617" s="4"/>
      <c r="I617" s="4"/>
      <c r="J617" s="4"/>
      <c r="K617" s="4"/>
      <c r="L617" s="4"/>
      <c r="M617" s="4"/>
      <c r="N617" s="4"/>
      <c r="O617" s="4"/>
      <c r="P617" s="4"/>
      <c r="Q617" s="4"/>
      <c r="R617" s="4"/>
    </row>
    <row r="618" spans="1:18" ht="16.5" customHeight="1">
      <c r="A618" s="4"/>
      <c r="B618" s="4"/>
      <c r="C618" s="4"/>
      <c r="D618" s="4"/>
      <c r="E618" s="4"/>
      <c r="F618" s="4"/>
      <c r="G618" s="4"/>
      <c r="H618" s="4"/>
      <c r="I618" s="4"/>
      <c r="J618" s="4"/>
      <c r="K618" s="4"/>
      <c r="L618" s="4"/>
      <c r="M618" s="4"/>
      <c r="N618" s="4"/>
      <c r="O618" s="4"/>
      <c r="P618" s="4"/>
      <c r="Q618" s="4"/>
      <c r="R618" s="4"/>
    </row>
    <row r="619" spans="1:18" ht="16.5" customHeight="1">
      <c r="A619" s="4"/>
      <c r="B619" s="4"/>
      <c r="C619" s="4"/>
      <c r="D619" s="4"/>
      <c r="E619" s="4"/>
      <c r="F619" s="4"/>
      <c r="G619" s="4"/>
      <c r="H619" s="4"/>
      <c r="I619" s="4"/>
      <c r="J619" s="4"/>
      <c r="K619" s="4"/>
      <c r="L619" s="4"/>
      <c r="M619" s="4"/>
      <c r="N619" s="4"/>
      <c r="O619" s="4"/>
      <c r="P619" s="4"/>
      <c r="Q619" s="4"/>
      <c r="R619" s="4"/>
    </row>
    <row r="620" spans="1:18" ht="16.5" customHeight="1">
      <c r="A620" s="4"/>
      <c r="B620" s="4"/>
      <c r="C620" s="4"/>
      <c r="D620" s="4"/>
      <c r="E620" s="4"/>
      <c r="F620" s="4"/>
      <c r="G620" s="4"/>
      <c r="H620" s="4"/>
      <c r="I620" s="4"/>
      <c r="J620" s="4"/>
      <c r="K620" s="4"/>
      <c r="L620" s="4"/>
      <c r="M620" s="4"/>
      <c r="N620" s="4"/>
      <c r="O620" s="4"/>
      <c r="P620" s="4"/>
      <c r="Q620" s="4"/>
      <c r="R620" s="4"/>
    </row>
    <row r="621" spans="1:18" ht="16.5" customHeight="1">
      <c r="A621" s="4"/>
      <c r="B621" s="4"/>
      <c r="C621" s="4"/>
      <c r="D621" s="4"/>
      <c r="E621" s="4"/>
      <c r="F621" s="4"/>
      <c r="G621" s="4"/>
      <c r="H621" s="4"/>
      <c r="I621" s="4"/>
      <c r="J621" s="4"/>
      <c r="K621" s="4"/>
      <c r="L621" s="4"/>
      <c r="M621" s="4"/>
      <c r="N621" s="4"/>
      <c r="O621" s="4"/>
      <c r="P621" s="4"/>
      <c r="Q621" s="4"/>
      <c r="R621" s="4"/>
    </row>
    <row r="622" spans="1:18" ht="16.5" customHeight="1">
      <c r="A622" s="4"/>
      <c r="B622" s="4"/>
      <c r="C622" s="4"/>
      <c r="D622" s="4"/>
      <c r="E622" s="4"/>
      <c r="F622" s="4"/>
      <c r="G622" s="4"/>
      <c r="H622" s="4"/>
      <c r="I622" s="4"/>
      <c r="J622" s="4"/>
      <c r="K622" s="4"/>
      <c r="L622" s="4"/>
      <c r="M622" s="4"/>
      <c r="N622" s="4"/>
      <c r="O622" s="4"/>
      <c r="P622" s="4"/>
      <c r="Q622" s="4"/>
      <c r="R622" s="4"/>
    </row>
    <row r="623" spans="1:18" ht="16.5" customHeight="1">
      <c r="A623" s="4"/>
      <c r="B623" s="4"/>
      <c r="C623" s="4"/>
      <c r="D623" s="4"/>
      <c r="E623" s="4"/>
      <c r="F623" s="4"/>
      <c r="G623" s="4"/>
      <c r="H623" s="4"/>
      <c r="I623" s="4"/>
      <c r="J623" s="4"/>
      <c r="K623" s="4"/>
      <c r="L623" s="4"/>
      <c r="M623" s="4"/>
      <c r="N623" s="4"/>
      <c r="O623" s="4"/>
      <c r="P623" s="4"/>
      <c r="Q623" s="4"/>
      <c r="R623" s="4"/>
    </row>
    <row r="624" spans="1:18" ht="16.5" customHeight="1">
      <c r="A624" s="4"/>
      <c r="B624" s="4"/>
      <c r="C624" s="4"/>
      <c r="D624" s="4"/>
      <c r="E624" s="4"/>
      <c r="F624" s="4"/>
      <c r="G624" s="4"/>
      <c r="H624" s="4"/>
      <c r="I624" s="4"/>
      <c r="J624" s="4"/>
      <c r="K624" s="4"/>
      <c r="L624" s="4"/>
      <c r="M624" s="4"/>
      <c r="N624" s="4"/>
      <c r="O624" s="4"/>
      <c r="P624" s="4"/>
      <c r="Q624" s="4"/>
      <c r="R624" s="4"/>
    </row>
    <row r="625" spans="1:18" ht="16.5" customHeight="1">
      <c r="A625" s="4"/>
      <c r="B625" s="4"/>
      <c r="C625" s="4"/>
      <c r="D625" s="4"/>
      <c r="E625" s="4"/>
      <c r="F625" s="4"/>
      <c r="G625" s="4"/>
      <c r="H625" s="4"/>
      <c r="I625" s="4"/>
      <c r="J625" s="4"/>
      <c r="K625" s="4"/>
      <c r="L625" s="4"/>
      <c r="M625" s="4"/>
      <c r="N625" s="4"/>
      <c r="O625" s="4"/>
      <c r="P625" s="4"/>
      <c r="Q625" s="4"/>
      <c r="R625" s="4"/>
    </row>
    <row r="626" spans="1:18" ht="16.5" customHeight="1">
      <c r="A626" s="4"/>
      <c r="B626" s="4"/>
      <c r="C626" s="4"/>
      <c r="D626" s="4"/>
      <c r="E626" s="4"/>
      <c r="F626" s="4"/>
      <c r="G626" s="4"/>
      <c r="H626" s="4"/>
      <c r="I626" s="4"/>
      <c r="J626" s="4"/>
      <c r="K626" s="4"/>
      <c r="L626" s="4"/>
      <c r="M626" s="4"/>
      <c r="N626" s="4"/>
      <c r="O626" s="4"/>
      <c r="P626" s="4"/>
      <c r="Q626" s="4"/>
      <c r="R626" s="4"/>
    </row>
    <row r="627" spans="1:18" ht="16.5" customHeight="1">
      <c r="A627" s="4"/>
      <c r="B627" s="4"/>
      <c r="C627" s="4"/>
      <c r="D627" s="4"/>
      <c r="E627" s="4"/>
      <c r="F627" s="4"/>
      <c r="G627" s="4"/>
      <c r="H627" s="4"/>
      <c r="I627" s="4"/>
      <c r="J627" s="4"/>
      <c r="K627" s="4"/>
      <c r="L627" s="4"/>
      <c r="M627" s="4"/>
      <c r="N627" s="4"/>
      <c r="O627" s="4"/>
      <c r="P627" s="4"/>
      <c r="Q627" s="4"/>
      <c r="R627" s="4"/>
    </row>
    <row r="628" spans="1:18" ht="16.5" customHeight="1">
      <c r="A628" s="4"/>
      <c r="B628" s="4"/>
      <c r="C628" s="4"/>
      <c r="D628" s="4"/>
      <c r="E628" s="4"/>
      <c r="F628" s="4"/>
      <c r="G628" s="4"/>
      <c r="H628" s="4"/>
      <c r="I628" s="4"/>
      <c r="J628" s="4"/>
      <c r="K628" s="4"/>
      <c r="L628" s="4"/>
      <c r="M628" s="4"/>
      <c r="N628" s="4"/>
      <c r="O628" s="4"/>
      <c r="P628" s="4"/>
      <c r="Q628" s="4"/>
      <c r="R628" s="4"/>
    </row>
    <row r="629" spans="1:18" ht="16.5" customHeight="1">
      <c r="A629" s="4"/>
      <c r="B629" s="4"/>
      <c r="C629" s="4"/>
      <c r="D629" s="4"/>
      <c r="E629" s="4"/>
      <c r="F629" s="4"/>
      <c r="G629" s="4"/>
      <c r="H629" s="4"/>
      <c r="I629" s="4"/>
      <c r="J629" s="4"/>
      <c r="K629" s="4"/>
      <c r="L629" s="4"/>
      <c r="M629" s="4"/>
      <c r="N629" s="4"/>
      <c r="O629" s="4"/>
      <c r="P629" s="4"/>
      <c r="Q629" s="4"/>
      <c r="R629" s="4"/>
    </row>
    <row r="630" spans="1:18" ht="16.5" customHeight="1">
      <c r="A630" s="4"/>
      <c r="B630" s="4"/>
      <c r="C630" s="4"/>
      <c r="D630" s="4"/>
      <c r="E630" s="4"/>
      <c r="F630" s="4"/>
      <c r="G630" s="4"/>
      <c r="H630" s="4"/>
      <c r="I630" s="4"/>
      <c r="J630" s="4"/>
      <c r="K630" s="4"/>
      <c r="L630" s="4"/>
      <c r="M630" s="4"/>
      <c r="N630" s="4"/>
      <c r="O630" s="4"/>
      <c r="P630" s="4"/>
      <c r="Q630" s="4"/>
      <c r="R630" s="4"/>
    </row>
    <row r="631" spans="1:18" ht="16.5" customHeight="1">
      <c r="A631" s="4"/>
      <c r="B631" s="4"/>
      <c r="C631" s="4"/>
      <c r="D631" s="4"/>
      <c r="E631" s="4"/>
      <c r="F631" s="4"/>
      <c r="G631" s="4"/>
      <c r="H631" s="4"/>
      <c r="I631" s="4"/>
      <c r="J631" s="4"/>
      <c r="K631" s="4"/>
      <c r="L631" s="4"/>
      <c r="M631" s="4"/>
      <c r="N631" s="4"/>
      <c r="O631" s="4"/>
      <c r="P631" s="4"/>
      <c r="Q631" s="4"/>
      <c r="R631" s="4"/>
    </row>
    <row r="632" spans="1:18" ht="16.5" customHeight="1">
      <c r="A632" s="4"/>
      <c r="B632" s="4"/>
      <c r="C632" s="4"/>
      <c r="D632" s="4"/>
      <c r="E632" s="4"/>
      <c r="F632" s="4"/>
      <c r="G632" s="4"/>
      <c r="H632" s="4"/>
      <c r="I632" s="4"/>
      <c r="J632" s="4"/>
      <c r="K632" s="4"/>
      <c r="L632" s="4"/>
      <c r="M632" s="4"/>
      <c r="N632" s="4"/>
      <c r="O632" s="4"/>
      <c r="P632" s="4"/>
      <c r="Q632" s="4"/>
      <c r="R632" s="4"/>
    </row>
    <row r="633" spans="1:18" ht="16.5" customHeight="1">
      <c r="A633" s="4"/>
      <c r="B633" s="4"/>
      <c r="C633" s="4"/>
      <c r="D633" s="4"/>
      <c r="E633" s="4"/>
      <c r="F633" s="4"/>
      <c r="G633" s="4"/>
      <c r="H633" s="4"/>
      <c r="I633" s="4"/>
      <c r="J633" s="4"/>
      <c r="K633" s="4"/>
      <c r="L633" s="4"/>
      <c r="M633" s="4"/>
      <c r="N633" s="4"/>
      <c r="O633" s="4"/>
      <c r="P633" s="4"/>
      <c r="Q633" s="4"/>
      <c r="R633" s="4"/>
    </row>
    <row r="634" spans="1:18" ht="16.5" customHeight="1">
      <c r="A634" s="4"/>
      <c r="B634" s="4"/>
      <c r="C634" s="4"/>
      <c r="D634" s="4"/>
      <c r="E634" s="4"/>
      <c r="F634" s="4"/>
      <c r="G634" s="4"/>
      <c r="H634" s="4"/>
      <c r="I634" s="4"/>
      <c r="J634" s="4"/>
      <c r="K634" s="4"/>
      <c r="L634" s="4"/>
      <c r="M634" s="4"/>
      <c r="N634" s="4"/>
      <c r="O634" s="4"/>
      <c r="P634" s="4"/>
      <c r="Q634" s="4"/>
      <c r="R634" s="4"/>
    </row>
    <row r="635" spans="1:18" ht="16.5" customHeight="1">
      <c r="A635" s="4"/>
      <c r="B635" s="4"/>
      <c r="C635" s="4"/>
      <c r="D635" s="4"/>
      <c r="E635" s="4"/>
      <c r="F635" s="4"/>
      <c r="G635" s="4"/>
      <c r="H635" s="4"/>
      <c r="I635" s="4"/>
      <c r="J635" s="4"/>
      <c r="K635" s="4"/>
      <c r="L635" s="4"/>
      <c r="M635" s="4"/>
      <c r="N635" s="4"/>
      <c r="O635" s="4"/>
      <c r="P635" s="4"/>
      <c r="Q635" s="4"/>
      <c r="R635" s="4"/>
    </row>
    <row r="636" spans="1:18" ht="16.5" customHeight="1">
      <c r="A636" s="4"/>
      <c r="B636" s="4"/>
      <c r="C636" s="4"/>
      <c r="D636" s="4"/>
      <c r="E636" s="4"/>
      <c r="F636" s="4"/>
      <c r="G636" s="4"/>
      <c r="H636" s="4"/>
      <c r="I636" s="4"/>
      <c r="J636" s="4"/>
      <c r="K636" s="4"/>
      <c r="L636" s="4"/>
      <c r="M636" s="4"/>
      <c r="N636" s="4"/>
      <c r="O636" s="4"/>
      <c r="P636" s="4"/>
      <c r="Q636" s="4"/>
      <c r="R636" s="4"/>
    </row>
    <row r="637" spans="1:18" ht="16.5" customHeight="1">
      <c r="A637" s="4"/>
      <c r="B637" s="4"/>
      <c r="C637" s="4"/>
      <c r="D637" s="4"/>
      <c r="E637" s="4"/>
      <c r="F637" s="4"/>
      <c r="G637" s="4"/>
      <c r="H637" s="4"/>
      <c r="I637" s="4"/>
      <c r="J637" s="4"/>
      <c r="K637" s="4"/>
      <c r="L637" s="4"/>
      <c r="M637" s="4"/>
      <c r="N637" s="4"/>
      <c r="O637" s="4"/>
      <c r="P637" s="4"/>
      <c r="Q637" s="4"/>
      <c r="R637" s="4"/>
    </row>
    <row r="638" spans="1:18" ht="16.5" customHeight="1">
      <c r="A638" s="4"/>
      <c r="B638" s="4"/>
      <c r="C638" s="4"/>
      <c r="D638" s="4"/>
      <c r="E638" s="4"/>
      <c r="F638" s="4"/>
      <c r="G638" s="4"/>
      <c r="H638" s="4"/>
      <c r="I638" s="4"/>
      <c r="J638" s="4"/>
      <c r="K638" s="4"/>
      <c r="L638" s="4"/>
      <c r="M638" s="4"/>
      <c r="N638" s="4"/>
      <c r="O638" s="4"/>
      <c r="P638" s="4"/>
      <c r="Q638" s="4"/>
      <c r="R638" s="4"/>
    </row>
    <row r="639" spans="1:18" ht="16.5" customHeight="1">
      <c r="A639" s="4"/>
      <c r="B639" s="4"/>
      <c r="C639" s="4"/>
      <c r="D639" s="4"/>
      <c r="E639" s="4"/>
      <c r="F639" s="4"/>
      <c r="G639" s="4"/>
      <c r="H639" s="4"/>
      <c r="I639" s="4"/>
      <c r="J639" s="4"/>
      <c r="K639" s="4"/>
      <c r="L639" s="4"/>
      <c r="M639" s="4"/>
      <c r="N639" s="4"/>
      <c r="O639" s="4"/>
      <c r="P639" s="4"/>
      <c r="Q639" s="4"/>
      <c r="R639" s="4"/>
    </row>
    <row r="640" spans="1:18" ht="16.5" customHeight="1">
      <c r="A640" s="4"/>
      <c r="B640" s="4"/>
      <c r="C640" s="4"/>
      <c r="D640" s="4"/>
      <c r="E640" s="4"/>
      <c r="F640" s="4"/>
      <c r="G640" s="4"/>
      <c r="H640" s="4"/>
      <c r="I640" s="4"/>
      <c r="J640" s="4"/>
      <c r="K640" s="4"/>
      <c r="L640" s="4"/>
      <c r="M640" s="4"/>
      <c r="N640" s="4"/>
      <c r="O640" s="4"/>
      <c r="P640" s="4"/>
      <c r="Q640" s="4"/>
      <c r="R640" s="4"/>
    </row>
    <row r="641" spans="1:18" ht="16.5" customHeight="1">
      <c r="A641" s="4"/>
      <c r="B641" s="4"/>
      <c r="C641" s="4"/>
      <c r="D641" s="4"/>
      <c r="E641" s="4"/>
      <c r="F641" s="4"/>
      <c r="G641" s="4"/>
      <c r="H641" s="4"/>
      <c r="I641" s="4"/>
      <c r="J641" s="4"/>
      <c r="K641" s="4"/>
      <c r="L641" s="4"/>
      <c r="M641" s="4"/>
      <c r="N641" s="4"/>
      <c r="O641" s="4"/>
      <c r="P641" s="4"/>
      <c r="Q641" s="4"/>
      <c r="R641" s="4"/>
    </row>
    <row r="642" spans="1:18" ht="16.5" customHeight="1">
      <c r="A642" s="4"/>
      <c r="B642" s="4"/>
      <c r="C642" s="4"/>
      <c r="D642" s="4"/>
      <c r="E642" s="4"/>
      <c r="F642" s="4"/>
      <c r="G642" s="4"/>
      <c r="H642" s="4"/>
      <c r="I642" s="4"/>
      <c r="J642" s="4"/>
      <c r="K642" s="4"/>
      <c r="L642" s="4"/>
      <c r="M642" s="4"/>
      <c r="N642" s="4"/>
      <c r="O642" s="4"/>
      <c r="P642" s="4"/>
      <c r="Q642" s="4"/>
      <c r="R642" s="4"/>
    </row>
    <row r="643" spans="1:18" ht="16.5" customHeight="1">
      <c r="A643" s="4"/>
      <c r="B643" s="4"/>
      <c r="C643" s="4"/>
      <c r="D643" s="4"/>
      <c r="E643" s="4"/>
      <c r="F643" s="4"/>
      <c r="G643" s="4"/>
      <c r="H643" s="4"/>
      <c r="I643" s="4"/>
      <c r="J643" s="4"/>
      <c r="K643" s="4"/>
      <c r="L643" s="4"/>
      <c r="M643" s="4"/>
      <c r="N643" s="4"/>
      <c r="O643" s="4"/>
      <c r="P643" s="4"/>
      <c r="Q643" s="4"/>
      <c r="R643" s="4"/>
    </row>
    <row r="644" spans="1:18" ht="16.5" customHeight="1">
      <c r="A644" s="4"/>
      <c r="B644" s="4"/>
      <c r="C644" s="4"/>
      <c r="D644" s="4"/>
      <c r="E644" s="4"/>
      <c r="F644" s="4"/>
      <c r="G644" s="4"/>
      <c r="H644" s="4"/>
      <c r="I644" s="4"/>
      <c r="J644" s="4"/>
      <c r="K644" s="4"/>
      <c r="L644" s="4"/>
      <c r="M644" s="4"/>
      <c r="N644" s="4"/>
      <c r="O644" s="4"/>
      <c r="P644" s="4"/>
      <c r="Q644" s="4"/>
      <c r="R644" s="4"/>
    </row>
    <row r="645" spans="1:18" ht="16.5" customHeight="1">
      <c r="A645" s="4"/>
      <c r="B645" s="4"/>
      <c r="C645" s="4"/>
      <c r="D645" s="4"/>
      <c r="E645" s="4"/>
      <c r="F645" s="4"/>
      <c r="G645" s="4"/>
      <c r="H645" s="4"/>
      <c r="I645" s="4"/>
      <c r="J645" s="4"/>
      <c r="K645" s="4"/>
      <c r="L645" s="4"/>
      <c r="M645" s="4"/>
      <c r="N645" s="4"/>
      <c r="O645" s="4"/>
      <c r="P645" s="4"/>
      <c r="Q645" s="4"/>
      <c r="R645" s="4"/>
    </row>
    <row r="646" spans="1:18" ht="16.5" customHeight="1">
      <c r="A646" s="4"/>
      <c r="B646" s="4"/>
      <c r="C646" s="4"/>
      <c r="D646" s="4"/>
      <c r="E646" s="4"/>
      <c r="F646" s="4"/>
      <c r="G646" s="4"/>
      <c r="H646" s="4"/>
      <c r="I646" s="4"/>
      <c r="J646" s="4"/>
      <c r="K646" s="4"/>
      <c r="L646" s="4"/>
      <c r="M646" s="4"/>
      <c r="N646" s="4"/>
      <c r="O646" s="4"/>
      <c r="P646" s="4"/>
      <c r="Q646" s="4"/>
      <c r="R646" s="4"/>
    </row>
    <row r="647" spans="1:18" ht="16.5" customHeight="1">
      <c r="A647" s="4"/>
      <c r="B647" s="4"/>
      <c r="C647" s="4"/>
      <c r="D647" s="4"/>
      <c r="E647" s="4"/>
      <c r="F647" s="4"/>
      <c r="G647" s="4"/>
      <c r="H647" s="4"/>
      <c r="I647" s="4"/>
      <c r="J647" s="4"/>
      <c r="K647" s="4"/>
      <c r="L647" s="4"/>
      <c r="M647" s="4"/>
      <c r="N647" s="4"/>
      <c r="O647" s="4"/>
      <c r="P647" s="4"/>
      <c r="Q647" s="4"/>
      <c r="R647" s="4"/>
    </row>
    <row r="648" spans="1:18" ht="16.5" customHeight="1">
      <c r="A648" s="4"/>
      <c r="B648" s="4"/>
      <c r="C648" s="4"/>
      <c r="D648" s="4"/>
      <c r="E648" s="4"/>
      <c r="F648" s="4"/>
      <c r="G648" s="4"/>
      <c r="H648" s="4"/>
      <c r="I648" s="4"/>
      <c r="J648" s="4"/>
      <c r="K648" s="4"/>
      <c r="L648" s="4"/>
      <c r="M648" s="4"/>
      <c r="N648" s="4"/>
      <c r="O648" s="4"/>
      <c r="P648" s="4"/>
      <c r="Q648" s="4"/>
      <c r="R648" s="4"/>
    </row>
    <row r="649" spans="1:18" ht="16.5" customHeight="1">
      <c r="A649" s="4"/>
      <c r="B649" s="4"/>
      <c r="C649" s="4"/>
      <c r="D649" s="4"/>
      <c r="E649" s="4"/>
      <c r="F649" s="4"/>
      <c r="G649" s="4"/>
      <c r="H649" s="4"/>
      <c r="I649" s="4"/>
      <c r="J649" s="4"/>
      <c r="K649" s="4"/>
      <c r="L649" s="4"/>
      <c r="M649" s="4"/>
      <c r="N649" s="4"/>
      <c r="O649" s="4"/>
      <c r="P649" s="4"/>
      <c r="Q649" s="4"/>
      <c r="R649" s="4"/>
    </row>
    <row r="650" spans="1:18" ht="16.5" customHeight="1">
      <c r="A650" s="4"/>
      <c r="B650" s="4"/>
      <c r="C650" s="4"/>
      <c r="D650" s="4"/>
      <c r="E650" s="4"/>
      <c r="F650" s="4"/>
      <c r="G650" s="4"/>
      <c r="H650" s="4"/>
      <c r="I650" s="4"/>
      <c r="J650" s="4"/>
      <c r="K650" s="4"/>
      <c r="L650" s="4"/>
      <c r="M650" s="4"/>
      <c r="N650" s="4"/>
      <c r="O650" s="4"/>
      <c r="P650" s="4"/>
      <c r="Q650" s="4"/>
      <c r="R650" s="4"/>
    </row>
    <row r="651" spans="1:18" ht="16.5" customHeight="1">
      <c r="A651" s="4"/>
      <c r="B651" s="4"/>
      <c r="C651" s="4"/>
      <c r="D651" s="4"/>
      <c r="E651" s="4"/>
      <c r="F651" s="4"/>
      <c r="G651" s="4"/>
      <c r="H651" s="4"/>
      <c r="I651" s="4"/>
      <c r="J651" s="4"/>
      <c r="K651" s="4"/>
      <c r="L651" s="4"/>
      <c r="M651" s="4"/>
      <c r="N651" s="4"/>
      <c r="O651" s="4"/>
      <c r="P651" s="4"/>
      <c r="Q651" s="4"/>
      <c r="R651" s="4"/>
    </row>
    <row r="652" spans="1:18" ht="16.5" customHeight="1">
      <c r="A652" s="4"/>
      <c r="B652" s="4"/>
      <c r="C652" s="4"/>
      <c r="D652" s="4"/>
      <c r="E652" s="4"/>
      <c r="F652" s="4"/>
      <c r="G652" s="4"/>
      <c r="H652" s="4"/>
      <c r="I652" s="4"/>
      <c r="J652" s="4"/>
      <c r="K652" s="4"/>
      <c r="L652" s="4"/>
      <c r="M652" s="4"/>
      <c r="N652" s="4"/>
      <c r="O652" s="4"/>
      <c r="P652" s="4"/>
      <c r="Q652" s="4"/>
      <c r="R652" s="4"/>
    </row>
    <row r="653" spans="1:18" ht="16.5" customHeight="1">
      <c r="A653" s="4"/>
      <c r="B653" s="4"/>
      <c r="C653" s="4"/>
      <c r="D653" s="4"/>
      <c r="E653" s="4"/>
      <c r="F653" s="4"/>
      <c r="G653" s="4"/>
      <c r="H653" s="4"/>
      <c r="I653" s="4"/>
      <c r="J653" s="4"/>
      <c r="K653" s="4"/>
      <c r="L653" s="4"/>
      <c r="M653" s="4"/>
      <c r="N653" s="4"/>
      <c r="O653" s="4"/>
      <c r="P653" s="4"/>
      <c r="Q653" s="4"/>
      <c r="R653" s="4"/>
    </row>
    <row r="654" spans="1:18" ht="16.5" customHeight="1">
      <c r="A654" s="4"/>
      <c r="B654" s="4"/>
      <c r="C654" s="4"/>
      <c r="D654" s="4"/>
      <c r="E654" s="4"/>
      <c r="F654" s="4"/>
      <c r="G654" s="4"/>
      <c r="H654" s="4"/>
      <c r="I654" s="4"/>
      <c r="J654" s="4"/>
      <c r="K654" s="4"/>
      <c r="L654" s="4"/>
      <c r="M654" s="4"/>
      <c r="N654" s="4"/>
      <c r="O654" s="4"/>
      <c r="P654" s="4"/>
      <c r="Q654" s="4"/>
      <c r="R654" s="4"/>
    </row>
    <row r="655" spans="1:18" ht="16.5" customHeight="1">
      <c r="A655" s="4"/>
      <c r="B655" s="4"/>
      <c r="C655" s="4"/>
      <c r="D655" s="4"/>
      <c r="E655" s="4"/>
      <c r="F655" s="4"/>
      <c r="G655" s="4"/>
      <c r="H655" s="4"/>
      <c r="I655" s="4"/>
      <c r="J655" s="4"/>
      <c r="K655" s="4"/>
      <c r="L655" s="4"/>
      <c r="M655" s="4"/>
      <c r="N655" s="4"/>
      <c r="O655" s="4"/>
      <c r="P655" s="4"/>
      <c r="Q655" s="4"/>
      <c r="R655" s="4"/>
    </row>
    <row r="656" spans="1:18" ht="16.5" customHeight="1">
      <c r="A656" s="4"/>
      <c r="B656" s="4"/>
      <c r="C656" s="4"/>
      <c r="D656" s="4"/>
      <c r="E656" s="4"/>
      <c r="F656" s="4"/>
      <c r="G656" s="4"/>
      <c r="H656" s="4"/>
      <c r="I656" s="4"/>
      <c r="J656" s="4"/>
      <c r="K656" s="4"/>
      <c r="L656" s="4"/>
      <c r="M656" s="4"/>
      <c r="N656" s="4"/>
      <c r="O656" s="4"/>
      <c r="P656" s="4"/>
      <c r="Q656" s="4"/>
      <c r="R656" s="4"/>
    </row>
    <row r="657" spans="1:18" ht="16.5" customHeight="1">
      <c r="A657" s="4"/>
      <c r="B657" s="4"/>
      <c r="C657" s="4"/>
      <c r="D657" s="4"/>
      <c r="E657" s="4"/>
      <c r="F657" s="4"/>
      <c r="G657" s="4"/>
      <c r="H657" s="4"/>
      <c r="I657" s="4"/>
      <c r="J657" s="4"/>
      <c r="K657" s="4"/>
      <c r="L657" s="4"/>
      <c r="M657" s="4"/>
      <c r="N657" s="4"/>
      <c r="O657" s="4"/>
      <c r="P657" s="4"/>
      <c r="Q657" s="4"/>
      <c r="R657" s="4"/>
    </row>
    <row r="658" spans="1:18" ht="16.5" customHeight="1">
      <c r="A658" s="4"/>
      <c r="B658" s="4"/>
      <c r="C658" s="4"/>
      <c r="D658" s="4"/>
      <c r="E658" s="4"/>
      <c r="F658" s="4"/>
      <c r="G658" s="4"/>
      <c r="H658" s="4"/>
      <c r="I658" s="4"/>
      <c r="J658" s="4"/>
      <c r="K658" s="4"/>
      <c r="L658" s="4"/>
      <c r="M658" s="4"/>
      <c r="N658" s="4"/>
      <c r="O658" s="4"/>
      <c r="P658" s="4"/>
      <c r="Q658" s="4"/>
      <c r="R658" s="4"/>
    </row>
    <row r="659" spans="1:18" ht="16.5" customHeight="1">
      <c r="A659" s="4"/>
      <c r="B659" s="4"/>
      <c r="C659" s="4"/>
      <c r="D659" s="4"/>
      <c r="E659" s="4"/>
      <c r="F659" s="4"/>
      <c r="G659" s="4"/>
      <c r="H659" s="4"/>
      <c r="I659" s="4"/>
      <c r="J659" s="4"/>
      <c r="K659" s="4"/>
      <c r="L659" s="4"/>
      <c r="M659" s="4"/>
      <c r="N659" s="4"/>
      <c r="O659" s="4"/>
      <c r="P659" s="4"/>
      <c r="Q659" s="4"/>
      <c r="R659" s="4"/>
    </row>
    <row r="660" spans="1:18" ht="16.5" customHeight="1">
      <c r="A660" s="4"/>
      <c r="B660" s="4"/>
      <c r="C660" s="4"/>
      <c r="D660" s="4"/>
      <c r="E660" s="4"/>
      <c r="F660" s="4"/>
      <c r="G660" s="4"/>
      <c r="H660" s="4"/>
      <c r="I660" s="4"/>
      <c r="J660" s="4"/>
      <c r="K660" s="4"/>
      <c r="L660" s="4"/>
      <c r="M660" s="4"/>
      <c r="N660" s="4"/>
      <c r="O660" s="4"/>
      <c r="P660" s="4"/>
      <c r="Q660" s="4"/>
      <c r="R660" s="4"/>
    </row>
    <row r="661" spans="1:18" ht="16.5" customHeight="1">
      <c r="A661" s="4"/>
      <c r="B661" s="4"/>
      <c r="C661" s="4"/>
      <c r="D661" s="4"/>
      <c r="E661" s="4"/>
      <c r="F661" s="4"/>
      <c r="G661" s="4"/>
      <c r="H661" s="4"/>
      <c r="I661" s="4"/>
      <c r="J661" s="4"/>
      <c r="K661" s="4"/>
      <c r="L661" s="4"/>
      <c r="M661" s="4"/>
      <c r="N661" s="4"/>
      <c r="O661" s="4"/>
      <c r="P661" s="4"/>
      <c r="Q661" s="4"/>
      <c r="R661" s="4"/>
    </row>
    <row r="662" spans="1:18" ht="16.5" customHeight="1">
      <c r="A662" s="4"/>
      <c r="B662" s="4"/>
      <c r="C662" s="4"/>
      <c r="D662" s="4"/>
      <c r="E662" s="4"/>
      <c r="F662" s="4"/>
      <c r="G662" s="4"/>
      <c r="H662" s="4"/>
      <c r="I662" s="4"/>
      <c r="J662" s="4"/>
      <c r="K662" s="4"/>
      <c r="L662" s="4"/>
      <c r="M662" s="4"/>
      <c r="N662" s="4"/>
      <c r="O662" s="4"/>
      <c r="P662" s="4"/>
      <c r="Q662" s="4"/>
      <c r="R662" s="4"/>
    </row>
    <row r="663" spans="1:18" ht="16.5" customHeight="1">
      <c r="A663" s="4"/>
      <c r="B663" s="4"/>
      <c r="C663" s="4"/>
      <c r="D663" s="4"/>
      <c r="E663" s="4"/>
      <c r="F663" s="4"/>
      <c r="G663" s="4"/>
      <c r="H663" s="4"/>
      <c r="I663" s="4"/>
      <c r="J663" s="4"/>
      <c r="K663" s="4"/>
      <c r="L663" s="4"/>
      <c r="M663" s="4"/>
      <c r="N663" s="4"/>
      <c r="O663" s="4"/>
      <c r="P663" s="4"/>
      <c r="Q663" s="4"/>
      <c r="R663" s="4"/>
    </row>
    <row r="664" spans="1:18" ht="16.5" customHeight="1">
      <c r="A664" s="4"/>
      <c r="B664" s="4"/>
      <c r="C664" s="4"/>
      <c r="D664" s="4"/>
      <c r="E664" s="4"/>
      <c r="F664" s="4"/>
      <c r="G664" s="4"/>
      <c r="H664" s="4"/>
      <c r="I664" s="4"/>
      <c r="J664" s="4"/>
      <c r="K664" s="4"/>
      <c r="L664" s="4"/>
      <c r="M664" s="4"/>
      <c r="N664" s="4"/>
      <c r="O664" s="4"/>
      <c r="P664" s="4"/>
      <c r="Q664" s="4"/>
      <c r="R664" s="4"/>
    </row>
    <row r="665" spans="1:18" ht="16.5" customHeight="1">
      <c r="A665" s="4"/>
      <c r="B665" s="4"/>
      <c r="C665" s="4"/>
      <c r="D665" s="4"/>
      <c r="E665" s="4"/>
      <c r="F665" s="4"/>
      <c r="G665" s="4"/>
      <c r="H665" s="4"/>
      <c r="I665" s="4"/>
      <c r="J665" s="4"/>
      <c r="K665" s="4"/>
      <c r="L665" s="4"/>
      <c r="M665" s="4"/>
      <c r="N665" s="4"/>
      <c r="O665" s="4"/>
      <c r="P665" s="4"/>
      <c r="Q665" s="4"/>
      <c r="R665" s="4"/>
    </row>
    <row r="666" spans="1:18" ht="16.5" customHeight="1">
      <c r="A666" s="4"/>
      <c r="B666" s="4"/>
      <c r="C666" s="4"/>
      <c r="D666" s="4"/>
      <c r="E666" s="4"/>
      <c r="F666" s="4"/>
      <c r="G666" s="4"/>
      <c r="H666" s="4"/>
      <c r="I666" s="4"/>
      <c r="J666" s="4"/>
      <c r="K666" s="4"/>
      <c r="L666" s="4"/>
      <c r="M666" s="4"/>
      <c r="N666" s="4"/>
      <c r="O666" s="4"/>
      <c r="P666" s="4"/>
      <c r="Q666" s="4"/>
      <c r="R666" s="4"/>
    </row>
    <row r="667" spans="1:18" ht="16.5" customHeight="1">
      <c r="A667" s="4"/>
      <c r="B667" s="4"/>
      <c r="C667" s="4"/>
      <c r="D667" s="4"/>
      <c r="E667" s="4"/>
      <c r="F667" s="4"/>
      <c r="G667" s="4"/>
      <c r="H667" s="4"/>
      <c r="I667" s="4"/>
      <c r="J667" s="4"/>
      <c r="K667" s="4"/>
      <c r="L667" s="4"/>
      <c r="M667" s="4"/>
      <c r="N667" s="4"/>
      <c r="O667" s="4"/>
      <c r="P667" s="4"/>
      <c r="Q667" s="4"/>
      <c r="R667" s="4"/>
    </row>
    <row r="668" spans="1:18" ht="16.5" customHeight="1">
      <c r="A668" s="4"/>
      <c r="B668" s="4"/>
      <c r="C668" s="4"/>
      <c r="D668" s="4"/>
      <c r="E668" s="4"/>
      <c r="F668" s="4"/>
      <c r="G668" s="4"/>
      <c r="H668" s="4"/>
      <c r="I668" s="4"/>
      <c r="J668" s="4"/>
      <c r="K668" s="4"/>
      <c r="L668" s="4"/>
      <c r="M668" s="4"/>
      <c r="N668" s="4"/>
      <c r="O668" s="4"/>
      <c r="P668" s="4"/>
      <c r="Q668" s="4"/>
      <c r="R668" s="4"/>
    </row>
    <row r="669" spans="1:18" ht="16.5" customHeight="1">
      <c r="A669" s="4"/>
      <c r="B669" s="4"/>
      <c r="C669" s="4"/>
      <c r="D669" s="4"/>
      <c r="E669" s="4"/>
      <c r="F669" s="4"/>
      <c r="G669" s="4"/>
      <c r="H669" s="4"/>
      <c r="I669" s="4"/>
      <c r="J669" s="4"/>
      <c r="K669" s="4"/>
      <c r="L669" s="4"/>
      <c r="M669" s="4"/>
      <c r="N669" s="4"/>
      <c r="O669" s="4"/>
      <c r="P669" s="4"/>
      <c r="Q669" s="4"/>
      <c r="R669" s="4"/>
    </row>
    <row r="670" spans="1:18" ht="16.5" customHeight="1">
      <c r="A670" s="4"/>
      <c r="B670" s="4"/>
      <c r="C670" s="4"/>
      <c r="D670" s="4"/>
      <c r="E670" s="4"/>
      <c r="F670" s="4"/>
      <c r="G670" s="4"/>
      <c r="H670" s="4"/>
      <c r="I670" s="4"/>
      <c r="J670" s="4"/>
      <c r="K670" s="4"/>
      <c r="L670" s="4"/>
      <c r="M670" s="4"/>
      <c r="N670" s="4"/>
      <c r="O670" s="4"/>
      <c r="P670" s="4"/>
      <c r="Q670" s="4"/>
      <c r="R670" s="4"/>
    </row>
    <row r="671" spans="1:18" ht="16.5" customHeight="1">
      <c r="A671" s="4"/>
      <c r="B671" s="4"/>
      <c r="C671" s="4"/>
      <c r="D671" s="4"/>
      <c r="E671" s="4"/>
      <c r="F671" s="4"/>
      <c r="G671" s="4"/>
      <c r="H671" s="4"/>
      <c r="I671" s="4"/>
      <c r="J671" s="4"/>
      <c r="K671" s="4"/>
      <c r="L671" s="4"/>
      <c r="M671" s="4"/>
      <c r="N671" s="4"/>
      <c r="O671" s="4"/>
      <c r="P671" s="4"/>
      <c r="Q671" s="4"/>
      <c r="R671" s="4"/>
    </row>
    <row r="672" spans="1:18" ht="16.5" customHeight="1">
      <c r="A672" s="4"/>
      <c r="B672" s="4"/>
      <c r="C672" s="4"/>
      <c r="D672" s="4"/>
      <c r="E672" s="4"/>
      <c r="F672" s="4"/>
      <c r="G672" s="4"/>
      <c r="H672" s="4"/>
      <c r="I672" s="4"/>
      <c r="J672" s="4"/>
      <c r="K672" s="4"/>
      <c r="L672" s="4"/>
      <c r="M672" s="4"/>
      <c r="N672" s="4"/>
      <c r="O672" s="4"/>
      <c r="P672" s="4"/>
      <c r="Q672" s="4"/>
      <c r="R672" s="4"/>
    </row>
    <row r="673" spans="1:18" ht="16.5" customHeight="1">
      <c r="A673" s="4"/>
      <c r="B673" s="4"/>
      <c r="C673" s="4"/>
      <c r="D673" s="4"/>
      <c r="E673" s="4"/>
      <c r="F673" s="4"/>
      <c r="G673" s="4"/>
      <c r="H673" s="4"/>
      <c r="I673" s="4"/>
      <c r="J673" s="4"/>
      <c r="K673" s="4"/>
      <c r="L673" s="4"/>
      <c r="M673" s="4"/>
      <c r="N673" s="4"/>
      <c r="O673" s="4"/>
      <c r="P673" s="4"/>
      <c r="Q673" s="4"/>
      <c r="R673" s="4"/>
    </row>
    <row r="674" spans="1:18" ht="16.5" customHeight="1">
      <c r="A674" s="4"/>
      <c r="B674" s="4"/>
      <c r="C674" s="4"/>
      <c r="D674" s="4"/>
      <c r="E674" s="4"/>
      <c r="F674" s="4"/>
      <c r="G674" s="4"/>
      <c r="H674" s="4"/>
      <c r="I674" s="4"/>
      <c r="J674" s="4"/>
      <c r="K674" s="4"/>
      <c r="L674" s="4"/>
      <c r="M674" s="4"/>
      <c r="N674" s="4"/>
      <c r="O674" s="4"/>
      <c r="P674" s="4"/>
      <c r="Q674" s="4"/>
      <c r="R674" s="4"/>
    </row>
    <row r="675" spans="1:18" ht="16.5" customHeight="1">
      <c r="A675" s="4"/>
      <c r="B675" s="4"/>
      <c r="C675" s="4"/>
      <c r="D675" s="4"/>
      <c r="E675" s="4"/>
      <c r="F675" s="4"/>
      <c r="G675" s="4"/>
      <c r="H675" s="4"/>
      <c r="I675" s="4"/>
      <c r="J675" s="4"/>
      <c r="K675" s="4"/>
      <c r="L675" s="4"/>
      <c r="M675" s="4"/>
      <c r="N675" s="4"/>
      <c r="O675" s="4"/>
      <c r="P675" s="4"/>
      <c r="Q675" s="4"/>
      <c r="R675" s="4"/>
    </row>
    <row r="676" spans="1:18" ht="16.5" customHeight="1">
      <c r="A676" s="4"/>
      <c r="B676" s="4"/>
      <c r="C676" s="4"/>
      <c r="D676" s="4"/>
      <c r="E676" s="4"/>
      <c r="F676" s="4"/>
      <c r="G676" s="4"/>
      <c r="H676" s="4"/>
      <c r="I676" s="4"/>
      <c r="J676" s="4"/>
      <c r="K676" s="4"/>
      <c r="L676" s="4"/>
      <c r="M676" s="4"/>
      <c r="N676" s="4"/>
      <c r="O676" s="4"/>
      <c r="P676" s="4"/>
      <c r="Q676" s="4"/>
      <c r="R676" s="4"/>
    </row>
    <row r="677" spans="1:18" ht="16.5" customHeight="1">
      <c r="A677" s="4"/>
      <c r="B677" s="4"/>
      <c r="C677" s="4"/>
      <c r="D677" s="4"/>
      <c r="E677" s="4"/>
      <c r="F677" s="4"/>
      <c r="G677" s="4"/>
      <c r="H677" s="4"/>
      <c r="I677" s="4"/>
      <c r="J677" s="4"/>
      <c r="K677" s="4"/>
      <c r="L677" s="4"/>
      <c r="M677" s="4"/>
      <c r="N677" s="4"/>
      <c r="O677" s="4"/>
      <c r="P677" s="4"/>
      <c r="Q677" s="4"/>
      <c r="R677" s="4"/>
    </row>
    <row r="678" spans="1:18" ht="16.5" customHeight="1">
      <c r="A678" s="4"/>
      <c r="B678" s="4"/>
      <c r="C678" s="4"/>
      <c r="D678" s="4"/>
      <c r="E678" s="4"/>
      <c r="F678" s="4"/>
      <c r="G678" s="4"/>
      <c r="H678" s="4"/>
      <c r="I678" s="4"/>
      <c r="J678" s="4"/>
      <c r="K678" s="4"/>
      <c r="L678" s="4"/>
      <c r="M678" s="4"/>
      <c r="N678" s="4"/>
      <c r="O678" s="4"/>
      <c r="P678" s="4"/>
      <c r="Q678" s="4"/>
      <c r="R678" s="4"/>
    </row>
    <row r="679" spans="1:18" ht="16.5" customHeight="1">
      <c r="A679" s="4"/>
      <c r="B679" s="4"/>
      <c r="C679" s="4"/>
      <c r="D679" s="4"/>
      <c r="E679" s="4"/>
      <c r="F679" s="4"/>
      <c r="G679" s="4"/>
      <c r="H679" s="4"/>
      <c r="I679" s="4"/>
      <c r="J679" s="4"/>
      <c r="K679" s="4"/>
      <c r="L679" s="4"/>
      <c r="M679" s="4"/>
      <c r="N679" s="4"/>
      <c r="O679" s="4"/>
      <c r="P679" s="4"/>
      <c r="Q679" s="4"/>
      <c r="R679" s="4"/>
    </row>
    <row r="680" spans="1:18" ht="16.5" customHeight="1">
      <c r="A680" s="4"/>
      <c r="B680" s="4"/>
      <c r="C680" s="4"/>
      <c r="D680" s="4"/>
      <c r="E680" s="4"/>
      <c r="F680" s="4"/>
      <c r="G680" s="4"/>
      <c r="H680" s="4"/>
      <c r="I680" s="4"/>
      <c r="J680" s="4"/>
      <c r="K680" s="4"/>
      <c r="L680" s="4"/>
      <c r="M680" s="4"/>
      <c r="N680" s="4"/>
      <c r="O680" s="4"/>
      <c r="P680" s="4"/>
      <c r="Q680" s="4"/>
      <c r="R680" s="4"/>
    </row>
    <row r="681" spans="1:18" ht="16.5" customHeight="1">
      <c r="A681" s="4"/>
      <c r="B681" s="4"/>
      <c r="C681" s="4"/>
      <c r="D681" s="4"/>
      <c r="E681" s="4"/>
      <c r="F681" s="4"/>
      <c r="G681" s="4"/>
      <c r="H681" s="4"/>
      <c r="I681" s="4"/>
      <c r="J681" s="4"/>
      <c r="K681" s="4"/>
      <c r="L681" s="4"/>
      <c r="M681" s="4"/>
      <c r="N681" s="4"/>
      <c r="O681" s="4"/>
      <c r="P681" s="4"/>
      <c r="Q681" s="4"/>
      <c r="R681" s="4"/>
    </row>
    <row r="682" spans="1:18" ht="16.5" customHeight="1">
      <c r="A682" s="4"/>
      <c r="B682" s="4"/>
      <c r="C682" s="4"/>
      <c r="D682" s="4"/>
      <c r="E682" s="4"/>
      <c r="F682" s="4"/>
      <c r="G682" s="4"/>
      <c r="H682" s="4"/>
      <c r="I682" s="4"/>
      <c r="J682" s="4"/>
      <c r="K682" s="4"/>
      <c r="L682" s="4"/>
      <c r="M682" s="4"/>
      <c r="N682" s="4"/>
      <c r="O682" s="4"/>
      <c r="P682" s="4"/>
      <c r="Q682" s="4"/>
      <c r="R682" s="4"/>
    </row>
    <row r="683" spans="1:18" ht="16.5" customHeight="1">
      <c r="A683" s="4"/>
      <c r="B683" s="4"/>
      <c r="C683" s="4"/>
      <c r="D683" s="4"/>
      <c r="E683" s="4"/>
      <c r="F683" s="4"/>
      <c r="G683" s="4"/>
      <c r="H683" s="4"/>
      <c r="I683" s="4"/>
      <c r="J683" s="4"/>
      <c r="K683" s="4"/>
      <c r="L683" s="4"/>
      <c r="M683" s="4"/>
      <c r="N683" s="4"/>
      <c r="O683" s="4"/>
      <c r="P683" s="4"/>
      <c r="Q683" s="4"/>
      <c r="R683" s="4"/>
    </row>
    <row r="684" spans="1:18" ht="16.5" customHeight="1">
      <c r="A684" s="4"/>
      <c r="B684" s="4"/>
      <c r="C684" s="4"/>
      <c r="D684" s="4"/>
      <c r="E684" s="4"/>
      <c r="F684" s="4"/>
      <c r="G684" s="4"/>
      <c r="H684" s="4"/>
      <c r="I684" s="4"/>
      <c r="J684" s="4"/>
      <c r="K684" s="4"/>
      <c r="L684" s="4"/>
      <c r="M684" s="4"/>
      <c r="N684" s="4"/>
      <c r="O684" s="4"/>
      <c r="P684" s="4"/>
      <c r="Q684" s="4"/>
      <c r="R684" s="4"/>
    </row>
    <row r="685" spans="1:18" ht="16.5" customHeight="1">
      <c r="A685" s="4"/>
      <c r="B685" s="4"/>
      <c r="C685" s="4"/>
      <c r="D685" s="4"/>
      <c r="E685" s="4"/>
      <c r="F685" s="4"/>
      <c r="G685" s="4"/>
      <c r="H685" s="4"/>
      <c r="I685" s="4"/>
      <c r="J685" s="4"/>
      <c r="K685" s="4"/>
      <c r="L685" s="4"/>
      <c r="M685" s="4"/>
      <c r="N685" s="4"/>
      <c r="O685" s="4"/>
      <c r="P685" s="4"/>
      <c r="Q685" s="4"/>
      <c r="R685" s="4"/>
    </row>
    <row r="686" spans="1:18" ht="16.5" customHeight="1">
      <c r="A686" s="4"/>
      <c r="B686" s="4"/>
      <c r="C686" s="4"/>
      <c r="D686" s="4"/>
      <c r="E686" s="4"/>
      <c r="F686" s="4"/>
      <c r="G686" s="4"/>
      <c r="H686" s="4"/>
      <c r="I686" s="4"/>
      <c r="J686" s="4"/>
      <c r="K686" s="4"/>
      <c r="L686" s="4"/>
      <c r="M686" s="4"/>
      <c r="N686" s="4"/>
      <c r="O686" s="4"/>
      <c r="P686" s="4"/>
      <c r="Q686" s="4"/>
      <c r="R686" s="4"/>
    </row>
    <row r="687" spans="1:18" ht="16.5" customHeight="1">
      <c r="A687" s="4"/>
      <c r="B687" s="4"/>
      <c r="C687" s="4"/>
      <c r="D687" s="4"/>
      <c r="E687" s="4"/>
      <c r="F687" s="4"/>
      <c r="G687" s="4"/>
      <c r="H687" s="4"/>
      <c r="I687" s="4"/>
      <c r="J687" s="4"/>
      <c r="K687" s="4"/>
      <c r="L687" s="4"/>
      <c r="M687" s="4"/>
      <c r="N687" s="4"/>
      <c r="O687" s="4"/>
      <c r="P687" s="4"/>
      <c r="Q687" s="4"/>
      <c r="R687" s="4"/>
    </row>
    <row r="688" spans="1:18" ht="16.5" customHeight="1">
      <c r="A688" s="4"/>
      <c r="B688" s="4"/>
      <c r="C688" s="4"/>
      <c r="D688" s="4"/>
      <c r="E688" s="4"/>
      <c r="F688" s="4"/>
      <c r="G688" s="4"/>
      <c r="H688" s="4"/>
      <c r="I688" s="4"/>
      <c r="J688" s="4"/>
      <c r="K688" s="4"/>
      <c r="L688" s="4"/>
      <c r="M688" s="4"/>
      <c r="N688" s="4"/>
      <c r="O688" s="4"/>
      <c r="P688" s="4"/>
      <c r="Q688" s="4"/>
      <c r="R688" s="4"/>
    </row>
    <row r="689" spans="1:18" ht="16.5" customHeight="1">
      <c r="A689" s="4"/>
      <c r="B689" s="4"/>
      <c r="C689" s="4"/>
      <c r="D689" s="4"/>
      <c r="E689" s="4"/>
      <c r="F689" s="4"/>
      <c r="G689" s="4"/>
      <c r="H689" s="4"/>
      <c r="I689" s="4"/>
      <c r="J689" s="4"/>
      <c r="K689" s="4"/>
      <c r="L689" s="4"/>
      <c r="M689" s="4"/>
      <c r="N689" s="4"/>
      <c r="O689" s="4"/>
      <c r="P689" s="4"/>
      <c r="Q689" s="4"/>
      <c r="R689" s="4"/>
    </row>
    <row r="690" spans="1:18" ht="16.5" customHeight="1">
      <c r="A690" s="4"/>
      <c r="B690" s="4"/>
      <c r="C690" s="4"/>
      <c r="D690" s="4"/>
      <c r="E690" s="4"/>
      <c r="F690" s="4"/>
      <c r="G690" s="4"/>
      <c r="H690" s="4"/>
      <c r="I690" s="4"/>
      <c r="J690" s="4"/>
      <c r="K690" s="4"/>
      <c r="L690" s="4"/>
      <c r="M690" s="4"/>
      <c r="N690" s="4"/>
      <c r="O690" s="4"/>
      <c r="P690" s="4"/>
      <c r="Q690" s="4"/>
      <c r="R690" s="4"/>
    </row>
    <row r="691" spans="1:18" ht="16.5" customHeight="1">
      <c r="A691" s="4"/>
      <c r="B691" s="4"/>
      <c r="C691" s="4"/>
      <c r="D691" s="4"/>
      <c r="E691" s="4"/>
      <c r="F691" s="4"/>
      <c r="G691" s="4"/>
      <c r="H691" s="4"/>
      <c r="I691" s="4"/>
      <c r="J691" s="4"/>
      <c r="K691" s="4"/>
      <c r="L691" s="4"/>
      <c r="M691" s="4"/>
      <c r="N691" s="4"/>
      <c r="O691" s="4"/>
      <c r="P691" s="4"/>
      <c r="Q691" s="4"/>
      <c r="R691" s="4"/>
    </row>
    <row r="692" spans="1:18" ht="16.5" customHeight="1">
      <c r="A692" s="4"/>
      <c r="B692" s="4"/>
      <c r="C692" s="4"/>
      <c r="D692" s="4"/>
      <c r="E692" s="4"/>
      <c r="F692" s="4"/>
      <c r="G692" s="4"/>
      <c r="H692" s="4"/>
      <c r="I692" s="4"/>
      <c r="J692" s="4"/>
      <c r="K692" s="4"/>
      <c r="L692" s="4"/>
      <c r="M692" s="4"/>
      <c r="N692" s="4"/>
      <c r="O692" s="4"/>
      <c r="P692" s="4"/>
      <c r="Q692" s="4"/>
      <c r="R692" s="4"/>
    </row>
    <row r="693" spans="1:18" ht="16.5" customHeight="1">
      <c r="A693" s="4"/>
      <c r="B693" s="4"/>
      <c r="C693" s="4"/>
      <c r="D693" s="4"/>
      <c r="E693" s="4"/>
      <c r="F693" s="4"/>
      <c r="G693" s="4"/>
      <c r="H693" s="4"/>
      <c r="I693" s="4"/>
      <c r="J693" s="4"/>
      <c r="K693" s="4"/>
      <c r="L693" s="4"/>
      <c r="M693" s="4"/>
      <c r="N693" s="4"/>
      <c r="O693" s="4"/>
      <c r="P693" s="4"/>
      <c r="Q693" s="4"/>
      <c r="R693" s="4"/>
    </row>
    <row r="694" spans="1:18" ht="16.5" customHeight="1">
      <c r="A694" s="4"/>
      <c r="B694" s="4"/>
      <c r="C694" s="4"/>
      <c r="D694" s="4"/>
      <c r="E694" s="4"/>
      <c r="F694" s="4"/>
      <c r="G694" s="4"/>
      <c r="H694" s="4"/>
      <c r="I694" s="4"/>
      <c r="J694" s="4"/>
      <c r="K694" s="4"/>
      <c r="L694" s="4"/>
      <c r="M694" s="4"/>
      <c r="N694" s="4"/>
      <c r="O694" s="4"/>
      <c r="P694" s="4"/>
      <c r="Q694" s="4"/>
      <c r="R694" s="4"/>
    </row>
    <row r="695" spans="1:18" ht="16.5" customHeight="1">
      <c r="A695" s="4"/>
      <c r="B695" s="4"/>
      <c r="C695" s="4"/>
      <c r="D695" s="4"/>
      <c r="E695" s="4"/>
      <c r="F695" s="4"/>
      <c r="G695" s="4"/>
      <c r="H695" s="4"/>
      <c r="I695" s="4"/>
      <c r="J695" s="4"/>
      <c r="K695" s="4"/>
      <c r="L695" s="4"/>
      <c r="M695" s="4"/>
      <c r="N695" s="4"/>
      <c r="O695" s="4"/>
      <c r="P695" s="4"/>
      <c r="Q695" s="4"/>
      <c r="R695" s="4"/>
    </row>
    <row r="696" spans="1:18" ht="16.5" customHeight="1">
      <c r="A696" s="4"/>
      <c r="B696" s="4"/>
      <c r="C696" s="4"/>
      <c r="D696" s="4"/>
      <c r="E696" s="4"/>
      <c r="F696" s="4"/>
      <c r="G696" s="4"/>
      <c r="H696" s="4"/>
      <c r="I696" s="4"/>
      <c r="J696" s="4"/>
      <c r="K696" s="4"/>
      <c r="L696" s="4"/>
      <c r="M696" s="4"/>
      <c r="N696" s="4"/>
      <c r="O696" s="4"/>
      <c r="P696" s="4"/>
      <c r="Q696" s="4"/>
      <c r="R696" s="4"/>
    </row>
    <row r="697" spans="1:18" ht="16.5" customHeight="1">
      <c r="A697" s="4"/>
      <c r="B697" s="4"/>
      <c r="C697" s="4"/>
      <c r="D697" s="4"/>
      <c r="E697" s="4"/>
      <c r="F697" s="4"/>
      <c r="G697" s="4"/>
      <c r="H697" s="4"/>
      <c r="I697" s="4"/>
      <c r="J697" s="4"/>
      <c r="K697" s="4"/>
      <c r="L697" s="4"/>
      <c r="M697" s="4"/>
      <c r="N697" s="4"/>
      <c r="O697" s="4"/>
      <c r="P697" s="4"/>
      <c r="Q697" s="4"/>
      <c r="R697" s="4"/>
    </row>
    <row r="698" spans="1:18" ht="16.5" customHeight="1">
      <c r="A698" s="4"/>
      <c r="B698" s="4"/>
      <c r="C698" s="4"/>
      <c r="D698" s="4"/>
      <c r="E698" s="4"/>
      <c r="F698" s="4"/>
      <c r="G698" s="4"/>
      <c r="H698" s="4"/>
      <c r="I698" s="4"/>
      <c r="J698" s="4"/>
      <c r="K698" s="4"/>
      <c r="L698" s="4"/>
      <c r="M698" s="4"/>
      <c r="N698" s="4"/>
      <c r="O698" s="4"/>
      <c r="P698" s="4"/>
      <c r="Q698" s="4"/>
      <c r="R698" s="4"/>
    </row>
    <row r="699" spans="1:18" ht="16.5" customHeight="1">
      <c r="A699" s="4"/>
      <c r="B699" s="4"/>
      <c r="C699" s="4"/>
      <c r="D699" s="4"/>
      <c r="E699" s="4"/>
      <c r="F699" s="4"/>
      <c r="G699" s="4"/>
      <c r="H699" s="4"/>
      <c r="I699" s="4"/>
      <c r="J699" s="4"/>
      <c r="K699" s="4"/>
      <c r="L699" s="4"/>
      <c r="M699" s="4"/>
      <c r="N699" s="4"/>
      <c r="O699" s="4"/>
      <c r="P699" s="4"/>
      <c r="Q699" s="4"/>
      <c r="R699" s="4"/>
    </row>
    <row r="700" spans="1:18" ht="16.5" customHeight="1">
      <c r="A700" s="4"/>
      <c r="B700" s="4"/>
      <c r="C700" s="4"/>
      <c r="D700" s="4"/>
      <c r="E700" s="4"/>
      <c r="F700" s="4"/>
      <c r="G700" s="4"/>
      <c r="H700" s="4"/>
      <c r="I700" s="4"/>
      <c r="J700" s="4"/>
      <c r="K700" s="4"/>
      <c r="L700" s="4"/>
      <c r="M700" s="4"/>
      <c r="N700" s="4"/>
      <c r="O700" s="4"/>
      <c r="P700" s="4"/>
      <c r="Q700" s="4"/>
      <c r="R700" s="4"/>
    </row>
    <row r="701" spans="1:18" ht="16.5" customHeight="1">
      <c r="A701" s="4"/>
      <c r="B701" s="4"/>
      <c r="C701" s="4"/>
      <c r="D701" s="4"/>
      <c r="E701" s="4"/>
      <c r="F701" s="4"/>
      <c r="G701" s="4"/>
      <c r="H701" s="4"/>
      <c r="I701" s="4"/>
      <c r="J701" s="4"/>
      <c r="K701" s="4"/>
      <c r="L701" s="4"/>
      <c r="M701" s="4"/>
      <c r="N701" s="4"/>
      <c r="O701" s="4"/>
      <c r="P701" s="4"/>
      <c r="Q701" s="4"/>
      <c r="R701" s="4"/>
    </row>
    <row r="702" spans="1:18" ht="16.5" customHeight="1">
      <c r="A702" s="4"/>
      <c r="B702" s="4"/>
      <c r="C702" s="4"/>
      <c r="D702" s="4"/>
      <c r="E702" s="4"/>
      <c r="F702" s="4"/>
      <c r="G702" s="4"/>
      <c r="H702" s="4"/>
      <c r="I702" s="4"/>
      <c r="J702" s="4"/>
      <c r="K702" s="4"/>
      <c r="L702" s="4"/>
      <c r="M702" s="4"/>
      <c r="N702" s="4"/>
      <c r="O702" s="4"/>
      <c r="P702" s="4"/>
      <c r="Q702" s="4"/>
      <c r="R702" s="4"/>
    </row>
    <row r="703" spans="1:18" ht="16.5" customHeight="1">
      <c r="A703" s="4"/>
      <c r="B703" s="4"/>
      <c r="C703" s="4"/>
      <c r="D703" s="4"/>
      <c r="E703" s="4"/>
      <c r="F703" s="4"/>
      <c r="G703" s="4"/>
      <c r="H703" s="4"/>
      <c r="I703" s="4"/>
      <c r="J703" s="4"/>
      <c r="K703" s="4"/>
      <c r="L703" s="4"/>
      <c r="M703" s="4"/>
      <c r="N703" s="4"/>
      <c r="O703" s="4"/>
      <c r="P703" s="4"/>
      <c r="Q703" s="4"/>
      <c r="R703" s="4"/>
    </row>
    <row r="704" spans="1:18" ht="16.5" customHeight="1">
      <c r="A704" s="4"/>
      <c r="B704" s="4"/>
      <c r="C704" s="4"/>
      <c r="D704" s="4"/>
      <c r="E704" s="4"/>
      <c r="F704" s="4"/>
      <c r="G704" s="4"/>
      <c r="H704" s="4"/>
      <c r="I704" s="4"/>
      <c r="J704" s="4"/>
      <c r="K704" s="4"/>
      <c r="L704" s="4"/>
      <c r="M704" s="4"/>
      <c r="N704" s="4"/>
      <c r="O704" s="4"/>
      <c r="P704" s="4"/>
      <c r="Q704" s="4"/>
      <c r="R704" s="4"/>
    </row>
    <row r="705" spans="1:18" ht="16.5" customHeight="1">
      <c r="A705" s="4"/>
      <c r="B705" s="4"/>
      <c r="C705" s="4"/>
      <c r="D705" s="4"/>
      <c r="E705" s="4"/>
      <c r="F705" s="4"/>
      <c r="G705" s="4"/>
      <c r="H705" s="4"/>
      <c r="I705" s="4"/>
      <c r="J705" s="4"/>
      <c r="K705" s="4"/>
      <c r="L705" s="4"/>
      <c r="M705" s="4"/>
      <c r="N705" s="4"/>
      <c r="O705" s="4"/>
      <c r="P705" s="4"/>
      <c r="Q705" s="4"/>
      <c r="R705" s="4"/>
    </row>
    <row r="706" spans="1:18" ht="16.5" customHeight="1">
      <c r="A706" s="4"/>
      <c r="B706" s="4"/>
      <c r="C706" s="4"/>
      <c r="D706" s="4"/>
      <c r="E706" s="4"/>
      <c r="F706" s="4"/>
      <c r="G706" s="4"/>
      <c r="H706" s="4"/>
      <c r="I706" s="4"/>
      <c r="J706" s="4"/>
      <c r="K706" s="4"/>
      <c r="L706" s="4"/>
      <c r="M706" s="4"/>
      <c r="N706" s="4"/>
      <c r="O706" s="4"/>
      <c r="P706" s="4"/>
      <c r="Q706" s="4"/>
      <c r="R706" s="4"/>
    </row>
    <row r="707" spans="1:18" ht="16.5" customHeight="1">
      <c r="A707" s="4"/>
      <c r="B707" s="4"/>
      <c r="C707" s="4"/>
      <c r="D707" s="4"/>
      <c r="E707" s="4"/>
      <c r="F707" s="4"/>
      <c r="G707" s="4"/>
      <c r="H707" s="4"/>
      <c r="I707" s="4"/>
      <c r="J707" s="4"/>
      <c r="K707" s="4"/>
      <c r="L707" s="4"/>
      <c r="M707" s="4"/>
      <c r="N707" s="4"/>
      <c r="O707" s="4"/>
      <c r="P707" s="4"/>
      <c r="Q707" s="4"/>
      <c r="R707" s="4"/>
    </row>
    <row r="708" spans="1:18" ht="16.5" customHeight="1">
      <c r="A708" s="4"/>
      <c r="B708" s="4"/>
      <c r="C708" s="4"/>
      <c r="D708" s="4"/>
      <c r="E708" s="4"/>
      <c r="F708" s="4"/>
      <c r="G708" s="4"/>
      <c r="H708" s="4"/>
      <c r="I708" s="4"/>
      <c r="J708" s="4"/>
      <c r="K708" s="4"/>
      <c r="L708" s="4"/>
      <c r="M708" s="4"/>
      <c r="N708" s="4"/>
      <c r="O708" s="4"/>
      <c r="P708" s="4"/>
      <c r="Q708" s="4"/>
      <c r="R708" s="4"/>
    </row>
    <row r="709" spans="1:18" ht="16.5" customHeight="1">
      <c r="A709" s="4"/>
      <c r="B709" s="4"/>
      <c r="C709" s="4"/>
      <c r="D709" s="4"/>
      <c r="E709" s="4"/>
      <c r="F709" s="4"/>
      <c r="G709" s="4"/>
      <c r="H709" s="4"/>
      <c r="I709" s="4"/>
      <c r="J709" s="4"/>
      <c r="K709" s="4"/>
      <c r="L709" s="4"/>
      <c r="M709" s="4"/>
      <c r="N709" s="4"/>
      <c r="O709" s="4"/>
      <c r="P709" s="4"/>
      <c r="Q709" s="4"/>
      <c r="R709" s="4"/>
    </row>
    <row r="710" spans="1:18" ht="16.5" customHeight="1">
      <c r="A710" s="4"/>
      <c r="B710" s="4"/>
      <c r="C710" s="4"/>
      <c r="D710" s="4"/>
      <c r="E710" s="4"/>
      <c r="F710" s="4"/>
      <c r="G710" s="4"/>
      <c r="H710" s="4"/>
      <c r="I710" s="4"/>
      <c r="J710" s="4"/>
      <c r="K710" s="4"/>
      <c r="L710" s="4"/>
      <c r="M710" s="4"/>
      <c r="N710" s="4"/>
      <c r="O710" s="4"/>
      <c r="P710" s="4"/>
      <c r="Q710" s="4"/>
      <c r="R710" s="4"/>
    </row>
    <row r="711" spans="1:18" ht="16.5" customHeight="1">
      <c r="A711" s="4"/>
      <c r="B711" s="4"/>
      <c r="C711" s="4"/>
      <c r="D711" s="4"/>
      <c r="E711" s="4"/>
      <c r="F711" s="4"/>
      <c r="G711" s="4"/>
      <c r="H711" s="4"/>
      <c r="I711" s="4"/>
      <c r="J711" s="4"/>
      <c r="K711" s="4"/>
      <c r="L711" s="4"/>
      <c r="M711" s="4"/>
      <c r="N711" s="4"/>
      <c r="O711" s="4"/>
      <c r="P711" s="4"/>
      <c r="Q711" s="4"/>
      <c r="R711" s="4"/>
    </row>
    <row r="712" spans="1:18" ht="16.5" customHeight="1">
      <c r="A712" s="4"/>
      <c r="B712" s="4"/>
      <c r="C712" s="4"/>
      <c r="D712" s="4"/>
      <c r="E712" s="4"/>
      <c r="F712" s="4"/>
      <c r="G712" s="4"/>
      <c r="H712" s="4"/>
      <c r="I712" s="4"/>
      <c r="J712" s="4"/>
      <c r="K712" s="4"/>
      <c r="L712" s="4"/>
      <c r="M712" s="4"/>
      <c r="N712" s="4"/>
      <c r="O712" s="4"/>
      <c r="P712" s="4"/>
      <c r="Q712" s="4"/>
      <c r="R712" s="4"/>
    </row>
    <row r="713" spans="1:18" ht="16.5" customHeight="1">
      <c r="A713" s="4"/>
      <c r="B713" s="4"/>
      <c r="C713" s="4"/>
      <c r="D713" s="4"/>
      <c r="E713" s="4"/>
      <c r="F713" s="4"/>
      <c r="G713" s="4"/>
      <c r="H713" s="4"/>
      <c r="I713" s="4"/>
      <c r="J713" s="4"/>
      <c r="K713" s="4"/>
      <c r="L713" s="4"/>
      <c r="M713" s="4"/>
      <c r="N713" s="4"/>
      <c r="O713" s="4"/>
      <c r="P713" s="4"/>
      <c r="Q713" s="4"/>
      <c r="R713" s="4"/>
    </row>
    <row r="714" spans="1:18" ht="16.5" customHeight="1">
      <c r="A714" s="4"/>
      <c r="B714" s="4"/>
      <c r="C714" s="4"/>
      <c r="D714" s="4"/>
      <c r="E714" s="4"/>
      <c r="F714" s="4"/>
      <c r="G714" s="4"/>
      <c r="H714" s="4"/>
      <c r="I714" s="4"/>
      <c r="J714" s="4"/>
      <c r="K714" s="4"/>
      <c r="L714" s="4"/>
      <c r="M714" s="4"/>
      <c r="N714" s="4"/>
      <c r="O714" s="4"/>
      <c r="P714" s="4"/>
      <c r="Q714" s="4"/>
      <c r="R714" s="4"/>
    </row>
    <row r="715" spans="1:18" ht="16.5" customHeight="1">
      <c r="A715" s="4"/>
      <c r="B715" s="4"/>
      <c r="C715" s="4"/>
      <c r="D715" s="4"/>
      <c r="E715" s="4"/>
      <c r="F715" s="4"/>
      <c r="G715" s="4"/>
      <c r="H715" s="4"/>
      <c r="I715" s="4"/>
      <c r="J715" s="4"/>
      <c r="K715" s="4"/>
      <c r="L715" s="4"/>
      <c r="M715" s="4"/>
      <c r="N715" s="4"/>
      <c r="O715" s="4"/>
      <c r="P715" s="4"/>
      <c r="Q715" s="4"/>
      <c r="R715" s="4"/>
    </row>
    <row r="716" spans="1:18" ht="16.5" customHeight="1">
      <c r="A716" s="4"/>
      <c r="B716" s="4"/>
      <c r="C716" s="4"/>
      <c r="D716" s="4"/>
      <c r="E716" s="4"/>
      <c r="F716" s="4"/>
      <c r="G716" s="4"/>
      <c r="H716" s="4"/>
      <c r="I716" s="4"/>
      <c r="J716" s="4"/>
      <c r="K716" s="4"/>
      <c r="L716" s="4"/>
      <c r="M716" s="4"/>
      <c r="N716" s="4"/>
      <c r="O716" s="4"/>
      <c r="P716" s="4"/>
      <c r="Q716" s="4"/>
      <c r="R716" s="4"/>
    </row>
    <row r="717" spans="1:18" ht="16.5" customHeight="1">
      <c r="A717" s="4"/>
      <c r="B717" s="4"/>
      <c r="C717" s="4"/>
      <c r="D717" s="4"/>
      <c r="E717" s="4"/>
      <c r="F717" s="4"/>
      <c r="G717" s="4"/>
      <c r="H717" s="4"/>
      <c r="I717" s="4"/>
      <c r="J717" s="4"/>
      <c r="K717" s="4"/>
      <c r="L717" s="4"/>
      <c r="M717" s="4"/>
      <c r="N717" s="4"/>
      <c r="O717" s="4"/>
      <c r="P717" s="4"/>
      <c r="Q717" s="4"/>
      <c r="R717" s="4"/>
    </row>
    <row r="718" spans="1:18" ht="16.5" customHeight="1">
      <c r="A718" s="4"/>
      <c r="B718" s="4"/>
      <c r="C718" s="4"/>
      <c r="D718" s="4"/>
      <c r="E718" s="4"/>
      <c r="F718" s="4"/>
      <c r="G718" s="4"/>
      <c r="H718" s="4"/>
      <c r="I718" s="4"/>
      <c r="J718" s="4"/>
      <c r="K718" s="4"/>
      <c r="L718" s="4"/>
      <c r="M718" s="4"/>
      <c r="N718" s="4"/>
      <c r="O718" s="4"/>
      <c r="P718" s="4"/>
      <c r="Q718" s="4"/>
      <c r="R718" s="4"/>
    </row>
    <row r="719" spans="1:18" ht="16.5" customHeight="1">
      <c r="A719" s="4"/>
      <c r="B719" s="4"/>
      <c r="C719" s="4"/>
      <c r="D719" s="4"/>
      <c r="E719" s="4"/>
      <c r="F719" s="4"/>
      <c r="G719" s="4"/>
      <c r="H719" s="4"/>
      <c r="I719" s="4"/>
      <c r="J719" s="4"/>
      <c r="K719" s="4"/>
      <c r="L719" s="4"/>
      <c r="M719" s="4"/>
      <c r="N719" s="4"/>
      <c r="O719" s="4"/>
      <c r="P719" s="4"/>
      <c r="Q719" s="4"/>
      <c r="R719" s="4"/>
    </row>
    <row r="720" spans="1:18" ht="16.5" customHeight="1">
      <c r="A720" s="4"/>
      <c r="B720" s="4"/>
      <c r="C720" s="4"/>
      <c r="D720" s="4"/>
      <c r="E720" s="4"/>
      <c r="F720" s="4"/>
      <c r="G720" s="4"/>
      <c r="H720" s="4"/>
      <c r="I720" s="4"/>
      <c r="J720" s="4"/>
      <c r="K720" s="4"/>
      <c r="L720" s="4"/>
      <c r="M720" s="4"/>
      <c r="N720" s="4"/>
      <c r="O720" s="4"/>
      <c r="P720" s="4"/>
      <c r="Q720" s="4"/>
      <c r="R720" s="4"/>
    </row>
    <row r="721" spans="1:18" ht="16.5" customHeight="1">
      <c r="A721" s="4"/>
      <c r="B721" s="4"/>
      <c r="C721" s="4"/>
      <c r="D721" s="4"/>
      <c r="E721" s="4"/>
      <c r="F721" s="4"/>
      <c r="G721" s="4"/>
      <c r="H721" s="4"/>
      <c r="I721" s="4"/>
      <c r="J721" s="4"/>
      <c r="K721" s="4"/>
      <c r="L721" s="4"/>
      <c r="M721" s="4"/>
      <c r="N721" s="4"/>
      <c r="O721" s="4"/>
      <c r="P721" s="4"/>
      <c r="Q721" s="4"/>
      <c r="R721" s="4"/>
    </row>
    <row r="722" spans="1:18" ht="16.5" customHeight="1">
      <c r="A722" s="4"/>
      <c r="B722" s="4"/>
      <c r="C722" s="4"/>
      <c r="D722" s="4"/>
      <c r="E722" s="4"/>
      <c r="F722" s="4"/>
      <c r="G722" s="4"/>
      <c r="H722" s="4"/>
      <c r="I722" s="4"/>
      <c r="J722" s="4"/>
      <c r="K722" s="4"/>
      <c r="L722" s="4"/>
      <c r="M722" s="4"/>
      <c r="N722" s="4"/>
      <c r="O722" s="4"/>
      <c r="P722" s="4"/>
      <c r="Q722" s="4"/>
      <c r="R722" s="4"/>
    </row>
    <row r="723" spans="1:18" ht="16.5" customHeight="1">
      <c r="A723" s="4"/>
      <c r="B723" s="4"/>
      <c r="C723" s="4"/>
      <c r="D723" s="4"/>
      <c r="E723" s="4"/>
      <c r="F723" s="4"/>
      <c r="G723" s="4"/>
      <c r="H723" s="4"/>
      <c r="I723" s="4"/>
      <c r="J723" s="4"/>
      <c r="K723" s="4"/>
      <c r="L723" s="4"/>
      <c r="M723" s="4"/>
      <c r="N723" s="4"/>
      <c r="O723" s="4"/>
      <c r="P723" s="4"/>
      <c r="Q723" s="4"/>
      <c r="R723" s="4"/>
    </row>
    <row r="724" spans="1:18" ht="16.5" customHeight="1">
      <c r="A724" s="4"/>
      <c r="B724" s="4"/>
      <c r="C724" s="4"/>
      <c r="D724" s="4"/>
      <c r="E724" s="4"/>
      <c r="F724" s="4"/>
      <c r="G724" s="4"/>
      <c r="H724" s="4"/>
      <c r="I724" s="4"/>
      <c r="J724" s="4"/>
      <c r="K724" s="4"/>
      <c r="L724" s="4"/>
      <c r="M724" s="4"/>
      <c r="N724" s="4"/>
      <c r="O724" s="4"/>
      <c r="P724" s="4"/>
      <c r="Q724" s="4"/>
      <c r="R724" s="4"/>
    </row>
    <row r="725" spans="1:18" ht="16.5" customHeight="1">
      <c r="A725" s="4"/>
      <c r="B725" s="4"/>
      <c r="C725" s="4"/>
      <c r="D725" s="4"/>
      <c r="E725" s="4"/>
      <c r="F725" s="4"/>
      <c r="G725" s="4"/>
      <c r="H725" s="4"/>
      <c r="I725" s="4"/>
      <c r="J725" s="4"/>
      <c r="K725" s="4"/>
      <c r="L725" s="4"/>
      <c r="M725" s="4"/>
      <c r="N725" s="4"/>
      <c r="O725" s="4"/>
      <c r="P725" s="4"/>
      <c r="Q725" s="4"/>
      <c r="R725" s="4"/>
    </row>
    <row r="726" spans="1:18" ht="16.5" customHeight="1">
      <c r="A726" s="4"/>
      <c r="B726" s="4"/>
      <c r="C726" s="4"/>
      <c r="D726" s="4"/>
      <c r="E726" s="4"/>
      <c r="F726" s="4"/>
      <c r="G726" s="4"/>
      <c r="H726" s="4"/>
      <c r="I726" s="4"/>
      <c r="J726" s="4"/>
      <c r="K726" s="4"/>
      <c r="L726" s="4"/>
      <c r="M726" s="4"/>
      <c r="N726" s="4"/>
      <c r="O726" s="4"/>
      <c r="P726" s="4"/>
      <c r="Q726" s="4"/>
      <c r="R726" s="4"/>
    </row>
    <row r="727" spans="1:18" ht="16.5" customHeight="1">
      <c r="A727" s="4"/>
      <c r="B727" s="4"/>
      <c r="C727" s="4"/>
      <c r="D727" s="4"/>
      <c r="E727" s="4"/>
      <c r="F727" s="4"/>
      <c r="G727" s="4"/>
      <c r="H727" s="4"/>
      <c r="I727" s="4"/>
      <c r="J727" s="4"/>
      <c r="K727" s="4"/>
      <c r="L727" s="4"/>
      <c r="M727" s="4"/>
      <c r="N727" s="4"/>
      <c r="O727" s="4"/>
      <c r="P727" s="4"/>
      <c r="Q727" s="4"/>
      <c r="R727" s="4"/>
    </row>
    <row r="728" spans="1:18" ht="16.5" customHeight="1">
      <c r="A728" s="4"/>
      <c r="B728" s="4"/>
      <c r="C728" s="4"/>
      <c r="D728" s="4"/>
      <c r="E728" s="4"/>
      <c r="F728" s="4"/>
      <c r="G728" s="4"/>
      <c r="H728" s="4"/>
      <c r="I728" s="4"/>
      <c r="J728" s="4"/>
      <c r="K728" s="4"/>
      <c r="L728" s="4"/>
      <c r="M728" s="4"/>
      <c r="N728" s="4"/>
      <c r="O728" s="4"/>
      <c r="P728" s="4"/>
      <c r="Q728" s="4"/>
      <c r="R728" s="4"/>
    </row>
    <row r="729" spans="1:18" ht="16.5" customHeight="1">
      <c r="A729" s="4"/>
      <c r="B729" s="4"/>
      <c r="C729" s="4"/>
      <c r="D729" s="4"/>
      <c r="E729" s="4"/>
      <c r="F729" s="4"/>
      <c r="G729" s="4"/>
      <c r="H729" s="4"/>
      <c r="I729" s="4"/>
      <c r="J729" s="4"/>
      <c r="K729" s="4"/>
      <c r="L729" s="4"/>
      <c r="M729" s="4"/>
      <c r="N729" s="4"/>
      <c r="O729" s="4"/>
      <c r="P729" s="4"/>
      <c r="Q729" s="4"/>
      <c r="R729" s="4"/>
    </row>
    <row r="730" spans="1:18" ht="16.5" customHeight="1">
      <c r="A730" s="4"/>
      <c r="B730" s="4"/>
      <c r="C730" s="4"/>
      <c r="D730" s="4"/>
      <c r="E730" s="4"/>
      <c r="F730" s="4"/>
      <c r="G730" s="4"/>
      <c r="H730" s="4"/>
      <c r="I730" s="4"/>
      <c r="J730" s="4"/>
      <c r="K730" s="4"/>
      <c r="L730" s="4"/>
      <c r="M730" s="4"/>
      <c r="N730" s="4"/>
      <c r="O730" s="4"/>
      <c r="P730" s="4"/>
      <c r="Q730" s="4"/>
      <c r="R730" s="4"/>
    </row>
    <row r="731" spans="1:18" ht="16.5" customHeight="1">
      <c r="A731" s="4"/>
      <c r="B731" s="4"/>
      <c r="C731" s="4"/>
      <c r="D731" s="4"/>
      <c r="E731" s="4"/>
      <c r="F731" s="4"/>
      <c r="G731" s="4"/>
      <c r="H731" s="4"/>
      <c r="I731" s="4"/>
      <c r="J731" s="4"/>
      <c r="K731" s="4"/>
      <c r="L731" s="4"/>
      <c r="M731" s="4"/>
      <c r="N731" s="4"/>
      <c r="O731" s="4"/>
      <c r="P731" s="4"/>
      <c r="Q731" s="4"/>
      <c r="R731" s="4"/>
    </row>
    <row r="732" spans="1:18" ht="16.5" customHeight="1">
      <c r="A732" s="4"/>
      <c r="B732" s="4"/>
      <c r="C732" s="4"/>
      <c r="D732" s="4"/>
      <c r="E732" s="4"/>
      <c r="F732" s="4"/>
      <c r="G732" s="4"/>
      <c r="H732" s="4"/>
      <c r="I732" s="4"/>
      <c r="J732" s="4"/>
      <c r="K732" s="4"/>
      <c r="L732" s="4"/>
      <c r="M732" s="4"/>
      <c r="N732" s="4"/>
      <c r="O732" s="4"/>
      <c r="P732" s="4"/>
      <c r="Q732" s="4"/>
      <c r="R732" s="4"/>
    </row>
    <row r="733" spans="1:18" ht="16.5" customHeight="1">
      <c r="A733" s="4"/>
      <c r="B733" s="4"/>
      <c r="C733" s="4"/>
      <c r="D733" s="4"/>
      <c r="E733" s="4"/>
      <c r="F733" s="4"/>
      <c r="G733" s="4"/>
      <c r="H733" s="4"/>
      <c r="I733" s="4"/>
      <c r="J733" s="4"/>
      <c r="K733" s="4"/>
      <c r="L733" s="4"/>
      <c r="M733" s="4"/>
      <c r="N733" s="4"/>
      <c r="O733" s="4"/>
      <c r="P733" s="4"/>
      <c r="Q733" s="4"/>
      <c r="R733" s="4"/>
    </row>
    <row r="734" spans="1:18" ht="16.5" customHeight="1">
      <c r="A734" s="4"/>
      <c r="B734" s="4"/>
      <c r="C734" s="4"/>
      <c r="D734" s="4"/>
      <c r="E734" s="4"/>
      <c r="F734" s="4"/>
      <c r="G734" s="4"/>
      <c r="H734" s="4"/>
      <c r="I734" s="4"/>
      <c r="J734" s="4"/>
      <c r="K734" s="4"/>
      <c r="L734" s="4"/>
      <c r="M734" s="4"/>
      <c r="N734" s="4"/>
      <c r="O734" s="4"/>
      <c r="P734" s="4"/>
      <c r="Q734" s="4"/>
      <c r="R734" s="4"/>
    </row>
    <row r="735" spans="1:18" ht="16.5" customHeight="1">
      <c r="A735" s="4"/>
      <c r="B735" s="4"/>
      <c r="C735" s="4"/>
      <c r="D735" s="4"/>
      <c r="E735" s="4"/>
      <c r="F735" s="4"/>
      <c r="G735" s="4"/>
      <c r="H735" s="4"/>
      <c r="I735" s="4"/>
      <c r="J735" s="4"/>
      <c r="K735" s="4"/>
      <c r="L735" s="4"/>
      <c r="M735" s="4"/>
      <c r="N735" s="4"/>
      <c r="O735" s="4"/>
      <c r="P735" s="4"/>
      <c r="Q735" s="4"/>
      <c r="R735" s="4"/>
    </row>
    <row r="736" spans="1:18" ht="16.5" customHeight="1">
      <c r="A736" s="4"/>
      <c r="B736" s="4"/>
      <c r="C736" s="4"/>
      <c r="D736" s="4"/>
      <c r="E736" s="4"/>
      <c r="F736" s="4"/>
      <c r="G736" s="4"/>
      <c r="H736" s="4"/>
      <c r="I736" s="4"/>
      <c r="J736" s="4"/>
      <c r="K736" s="4"/>
      <c r="L736" s="4"/>
      <c r="M736" s="4"/>
      <c r="N736" s="4"/>
      <c r="O736" s="4"/>
      <c r="P736" s="4"/>
      <c r="Q736" s="4"/>
      <c r="R736" s="4"/>
    </row>
    <row r="737" spans="1:18" ht="16.5" customHeight="1">
      <c r="A737" s="4"/>
      <c r="B737" s="4"/>
      <c r="C737" s="4"/>
      <c r="D737" s="4"/>
      <c r="E737" s="4"/>
      <c r="F737" s="4"/>
      <c r="G737" s="4"/>
      <c r="H737" s="4"/>
      <c r="I737" s="4"/>
      <c r="J737" s="4"/>
      <c r="K737" s="4"/>
      <c r="L737" s="4"/>
      <c r="M737" s="4"/>
      <c r="N737" s="4"/>
      <c r="O737" s="4"/>
      <c r="P737" s="4"/>
      <c r="Q737" s="4"/>
      <c r="R737" s="4"/>
    </row>
    <row r="738" spans="1:18" ht="16.5" customHeight="1">
      <c r="A738" s="4"/>
      <c r="B738" s="4"/>
      <c r="C738" s="4"/>
      <c r="D738" s="4"/>
      <c r="E738" s="4"/>
      <c r="F738" s="4"/>
      <c r="G738" s="4"/>
      <c r="H738" s="4"/>
      <c r="I738" s="4"/>
      <c r="J738" s="4"/>
      <c r="K738" s="4"/>
      <c r="L738" s="4"/>
      <c r="M738" s="4"/>
      <c r="N738" s="4"/>
      <c r="O738" s="4"/>
      <c r="P738" s="4"/>
      <c r="Q738" s="4"/>
      <c r="R738" s="4"/>
    </row>
    <row r="739" spans="1:18" ht="16.5" customHeight="1">
      <c r="A739" s="4"/>
      <c r="B739" s="4"/>
      <c r="C739" s="4"/>
      <c r="D739" s="4"/>
      <c r="E739" s="4"/>
      <c r="F739" s="4"/>
      <c r="G739" s="4"/>
      <c r="H739" s="4"/>
      <c r="I739" s="4"/>
      <c r="J739" s="4"/>
      <c r="K739" s="4"/>
      <c r="L739" s="4"/>
      <c r="M739" s="4"/>
      <c r="N739" s="4"/>
      <c r="O739" s="4"/>
      <c r="P739" s="4"/>
      <c r="Q739" s="4"/>
      <c r="R739" s="4"/>
    </row>
    <row r="740" spans="1:18" ht="16.5" customHeight="1">
      <c r="A740" s="4"/>
      <c r="B740" s="4"/>
      <c r="C740" s="4"/>
      <c r="D740" s="4"/>
      <c r="E740" s="4"/>
      <c r="F740" s="4"/>
      <c r="G740" s="4"/>
      <c r="H740" s="4"/>
      <c r="I740" s="4"/>
      <c r="J740" s="4"/>
      <c r="K740" s="4"/>
      <c r="L740" s="4"/>
      <c r="M740" s="4"/>
      <c r="N740" s="4"/>
      <c r="O740" s="4"/>
      <c r="P740" s="4"/>
      <c r="Q740" s="4"/>
      <c r="R740" s="4"/>
    </row>
    <row r="741" spans="1:18" ht="16.5" customHeight="1">
      <c r="A741" s="4"/>
      <c r="B741" s="4"/>
      <c r="C741" s="4"/>
      <c r="D741" s="4"/>
      <c r="E741" s="4"/>
      <c r="F741" s="4"/>
      <c r="G741" s="4"/>
      <c r="H741" s="4"/>
      <c r="I741" s="4"/>
      <c r="J741" s="4"/>
      <c r="K741" s="4"/>
      <c r="L741" s="4"/>
      <c r="M741" s="4"/>
      <c r="N741" s="4"/>
      <c r="O741" s="4"/>
      <c r="P741" s="4"/>
      <c r="Q741" s="4"/>
      <c r="R741" s="4"/>
    </row>
    <row r="742" spans="1:18" ht="16.5" customHeight="1">
      <c r="A742" s="4"/>
      <c r="B742" s="4"/>
      <c r="C742" s="4"/>
      <c r="D742" s="4"/>
      <c r="E742" s="4"/>
      <c r="F742" s="4"/>
      <c r="G742" s="4"/>
      <c r="H742" s="4"/>
      <c r="I742" s="4"/>
      <c r="J742" s="4"/>
      <c r="K742" s="4"/>
      <c r="L742" s="4"/>
      <c r="M742" s="4"/>
      <c r="N742" s="4"/>
      <c r="O742" s="4"/>
      <c r="P742" s="4"/>
      <c r="Q742" s="4"/>
      <c r="R742" s="4"/>
    </row>
    <row r="743" spans="1:18" ht="16.5" customHeight="1">
      <c r="A743" s="4"/>
      <c r="B743" s="4"/>
      <c r="C743" s="4"/>
      <c r="D743" s="4"/>
      <c r="E743" s="4"/>
      <c r="F743" s="4"/>
      <c r="G743" s="4"/>
      <c r="H743" s="4"/>
      <c r="I743" s="4"/>
      <c r="J743" s="4"/>
      <c r="K743" s="4"/>
      <c r="L743" s="4"/>
      <c r="M743" s="4"/>
      <c r="N743" s="4"/>
      <c r="O743" s="4"/>
      <c r="P743" s="4"/>
      <c r="Q743" s="4"/>
      <c r="R743" s="4"/>
    </row>
    <row r="744" spans="1:18" ht="16.5" customHeight="1">
      <c r="A744" s="4"/>
      <c r="B744" s="4"/>
      <c r="C744" s="4"/>
      <c r="D744" s="4"/>
      <c r="E744" s="4"/>
      <c r="F744" s="4"/>
      <c r="G744" s="4"/>
      <c r="H744" s="4"/>
      <c r="I744" s="4"/>
      <c r="J744" s="4"/>
      <c r="K744" s="4"/>
      <c r="L744" s="4"/>
      <c r="M744" s="4"/>
      <c r="N744" s="4"/>
      <c r="O744" s="4"/>
      <c r="P744" s="4"/>
      <c r="Q744" s="4"/>
      <c r="R744" s="4"/>
    </row>
    <row r="745" spans="1:18" ht="16.5" customHeight="1">
      <c r="A745" s="4"/>
      <c r="B745" s="4"/>
      <c r="C745" s="4"/>
      <c r="D745" s="4"/>
      <c r="E745" s="4"/>
      <c r="F745" s="4"/>
      <c r="G745" s="4"/>
      <c r="H745" s="4"/>
      <c r="I745" s="4"/>
      <c r="J745" s="4"/>
      <c r="K745" s="4"/>
      <c r="L745" s="4"/>
      <c r="M745" s="4"/>
      <c r="N745" s="4"/>
      <c r="O745" s="4"/>
      <c r="P745" s="4"/>
      <c r="Q745" s="4"/>
      <c r="R745" s="4"/>
    </row>
    <row r="746" spans="1:18" ht="16.5" customHeight="1">
      <c r="A746" s="4"/>
      <c r="B746" s="4"/>
      <c r="C746" s="4"/>
      <c r="D746" s="4"/>
      <c r="E746" s="4"/>
      <c r="F746" s="4"/>
      <c r="G746" s="4"/>
      <c r="H746" s="4"/>
      <c r="I746" s="4"/>
      <c r="J746" s="4"/>
      <c r="K746" s="4"/>
      <c r="L746" s="4"/>
      <c r="M746" s="4"/>
      <c r="N746" s="4"/>
      <c r="O746" s="4"/>
      <c r="P746" s="4"/>
      <c r="Q746" s="4"/>
      <c r="R746" s="4"/>
    </row>
    <row r="747" spans="1:18" ht="16.5" customHeight="1">
      <c r="A747" s="4"/>
      <c r="B747" s="4"/>
      <c r="C747" s="4"/>
      <c r="D747" s="4"/>
      <c r="E747" s="4"/>
      <c r="F747" s="4"/>
      <c r="G747" s="4"/>
      <c r="H747" s="4"/>
      <c r="I747" s="4"/>
      <c r="J747" s="4"/>
      <c r="K747" s="4"/>
      <c r="L747" s="4"/>
      <c r="M747" s="4"/>
      <c r="N747" s="4"/>
      <c r="O747" s="4"/>
      <c r="P747" s="4"/>
      <c r="Q747" s="4"/>
      <c r="R747" s="4"/>
    </row>
    <row r="748" spans="1:18" ht="16.5" customHeight="1">
      <c r="A748" s="4"/>
      <c r="B748" s="4"/>
      <c r="C748" s="4"/>
      <c r="D748" s="4"/>
      <c r="E748" s="4"/>
      <c r="F748" s="4"/>
      <c r="G748" s="4"/>
      <c r="H748" s="4"/>
      <c r="I748" s="4"/>
      <c r="J748" s="4"/>
      <c r="K748" s="4"/>
      <c r="L748" s="4"/>
      <c r="M748" s="4"/>
      <c r="N748" s="4"/>
      <c r="O748" s="4"/>
      <c r="P748" s="4"/>
      <c r="Q748" s="4"/>
      <c r="R748" s="4"/>
    </row>
    <row r="749" spans="1:18" ht="16.5" customHeight="1">
      <c r="A749" s="4"/>
      <c r="B749" s="4"/>
      <c r="C749" s="4"/>
      <c r="D749" s="4"/>
      <c r="E749" s="4"/>
      <c r="F749" s="4"/>
      <c r="G749" s="4"/>
      <c r="H749" s="4"/>
      <c r="I749" s="4"/>
      <c r="J749" s="4"/>
      <c r="K749" s="4"/>
      <c r="L749" s="4"/>
      <c r="M749" s="4"/>
      <c r="N749" s="4"/>
      <c r="O749" s="4"/>
      <c r="P749" s="4"/>
      <c r="Q749" s="4"/>
      <c r="R749" s="4"/>
    </row>
    <row r="750" spans="1:18" ht="16.5" customHeight="1">
      <c r="A750" s="4"/>
      <c r="B750" s="4"/>
      <c r="C750" s="4"/>
      <c r="D750" s="4"/>
      <c r="E750" s="4"/>
      <c r="F750" s="4"/>
      <c r="G750" s="4"/>
      <c r="H750" s="4"/>
      <c r="I750" s="4"/>
      <c r="J750" s="4"/>
      <c r="K750" s="4"/>
      <c r="L750" s="4"/>
      <c r="M750" s="4"/>
      <c r="N750" s="4"/>
      <c r="O750" s="4"/>
      <c r="P750" s="4"/>
      <c r="Q750" s="4"/>
      <c r="R750" s="4"/>
    </row>
    <row r="751" spans="1:18" ht="16.5" customHeight="1">
      <c r="A751" s="4"/>
      <c r="B751" s="4"/>
      <c r="C751" s="4"/>
      <c r="D751" s="4"/>
      <c r="E751" s="4"/>
      <c r="F751" s="4"/>
      <c r="G751" s="4"/>
      <c r="H751" s="4"/>
      <c r="I751" s="4"/>
      <c r="J751" s="4"/>
      <c r="K751" s="4"/>
      <c r="L751" s="4"/>
      <c r="M751" s="4"/>
      <c r="N751" s="4"/>
      <c r="O751" s="4"/>
      <c r="P751" s="4"/>
      <c r="Q751" s="4"/>
      <c r="R751" s="4"/>
    </row>
    <row r="752" spans="1:18" ht="16.5" customHeight="1">
      <c r="A752" s="4"/>
      <c r="B752" s="4"/>
      <c r="C752" s="4"/>
      <c r="D752" s="4"/>
      <c r="E752" s="4"/>
      <c r="F752" s="4"/>
      <c r="G752" s="4"/>
      <c r="H752" s="4"/>
      <c r="I752" s="4"/>
      <c r="J752" s="4"/>
      <c r="K752" s="4"/>
      <c r="L752" s="4"/>
      <c r="M752" s="4"/>
      <c r="N752" s="4"/>
      <c r="O752" s="4"/>
      <c r="P752" s="4"/>
      <c r="Q752" s="4"/>
      <c r="R752" s="4"/>
    </row>
    <row r="753" spans="1:18" ht="16.5" customHeight="1">
      <c r="A753" s="4"/>
      <c r="B753" s="4"/>
      <c r="C753" s="4"/>
      <c r="D753" s="4"/>
      <c r="E753" s="4"/>
      <c r="F753" s="4"/>
      <c r="G753" s="4"/>
      <c r="H753" s="4"/>
      <c r="I753" s="4"/>
      <c r="J753" s="4"/>
      <c r="K753" s="4"/>
      <c r="L753" s="4"/>
      <c r="M753" s="4"/>
      <c r="N753" s="4"/>
      <c r="O753" s="4"/>
      <c r="P753" s="4"/>
      <c r="Q753" s="4"/>
      <c r="R753" s="4"/>
    </row>
    <row r="754" spans="1:18" ht="16.5" customHeight="1">
      <c r="A754" s="4"/>
      <c r="B754" s="4"/>
      <c r="C754" s="4"/>
      <c r="D754" s="4"/>
      <c r="E754" s="4"/>
      <c r="F754" s="4"/>
      <c r="G754" s="4"/>
      <c r="H754" s="4"/>
      <c r="I754" s="4"/>
      <c r="J754" s="4"/>
      <c r="K754" s="4"/>
      <c r="L754" s="4"/>
      <c r="M754" s="4"/>
      <c r="N754" s="4"/>
      <c r="O754" s="4"/>
      <c r="P754" s="4"/>
      <c r="Q754" s="4"/>
      <c r="R754" s="4"/>
    </row>
    <row r="755" spans="1:18" ht="16.5" customHeight="1">
      <c r="A755" s="4"/>
      <c r="B755" s="4"/>
      <c r="C755" s="4"/>
      <c r="D755" s="4"/>
      <c r="E755" s="4"/>
      <c r="F755" s="4"/>
      <c r="G755" s="4"/>
      <c r="H755" s="4"/>
      <c r="I755" s="4"/>
      <c r="J755" s="4"/>
      <c r="K755" s="4"/>
      <c r="L755" s="4"/>
      <c r="M755" s="4"/>
      <c r="N755" s="4"/>
      <c r="O755" s="4"/>
      <c r="P755" s="4"/>
      <c r="Q755" s="4"/>
      <c r="R755" s="4"/>
    </row>
    <row r="756" spans="1:18" ht="16.5" customHeight="1">
      <c r="A756" s="4"/>
      <c r="B756" s="4"/>
      <c r="C756" s="4"/>
      <c r="D756" s="4"/>
      <c r="E756" s="4"/>
      <c r="F756" s="4"/>
      <c r="G756" s="4"/>
      <c r="H756" s="4"/>
      <c r="I756" s="4"/>
      <c r="J756" s="4"/>
      <c r="K756" s="4"/>
      <c r="L756" s="4"/>
      <c r="M756" s="4"/>
      <c r="N756" s="4"/>
      <c r="O756" s="4"/>
      <c r="P756" s="4"/>
      <c r="Q756" s="4"/>
      <c r="R756" s="4"/>
    </row>
    <row r="757" spans="1:18" ht="16.5" customHeight="1">
      <c r="A757" s="4"/>
      <c r="B757" s="4"/>
      <c r="C757" s="4"/>
      <c r="D757" s="4"/>
      <c r="E757" s="4"/>
      <c r="F757" s="4"/>
      <c r="G757" s="4"/>
      <c r="H757" s="4"/>
      <c r="I757" s="4"/>
      <c r="J757" s="4"/>
      <c r="K757" s="4"/>
      <c r="L757" s="4"/>
      <c r="M757" s="4"/>
      <c r="N757" s="4"/>
      <c r="O757" s="4"/>
      <c r="P757" s="4"/>
      <c r="Q757" s="4"/>
      <c r="R757" s="4"/>
    </row>
    <row r="758" spans="1:18" ht="16.5" customHeight="1">
      <c r="A758" s="4"/>
      <c r="B758" s="4"/>
      <c r="C758" s="4"/>
      <c r="D758" s="4"/>
      <c r="E758" s="4"/>
      <c r="F758" s="4"/>
      <c r="G758" s="4"/>
      <c r="H758" s="4"/>
      <c r="I758" s="4"/>
      <c r="J758" s="4"/>
      <c r="K758" s="4"/>
      <c r="L758" s="4"/>
      <c r="M758" s="4"/>
      <c r="N758" s="4"/>
      <c r="O758" s="4"/>
      <c r="P758" s="4"/>
      <c r="Q758" s="4"/>
      <c r="R758" s="4"/>
    </row>
    <row r="759" spans="1:18" ht="16.5" customHeight="1">
      <c r="A759" s="4"/>
      <c r="B759" s="4"/>
      <c r="C759" s="4"/>
      <c r="D759" s="4"/>
      <c r="E759" s="4"/>
      <c r="F759" s="4"/>
      <c r="G759" s="4"/>
      <c r="H759" s="4"/>
      <c r="I759" s="4"/>
      <c r="J759" s="4"/>
      <c r="K759" s="4"/>
      <c r="L759" s="4"/>
      <c r="M759" s="4"/>
      <c r="N759" s="4"/>
      <c r="O759" s="4"/>
      <c r="P759" s="4"/>
      <c r="Q759" s="4"/>
      <c r="R759" s="4"/>
    </row>
    <row r="760" spans="1:18" ht="16.5" customHeight="1">
      <c r="A760" s="4"/>
      <c r="B760" s="4"/>
      <c r="C760" s="4"/>
      <c r="D760" s="4"/>
      <c r="E760" s="4"/>
      <c r="F760" s="4"/>
      <c r="G760" s="4"/>
      <c r="H760" s="4"/>
      <c r="I760" s="4"/>
      <c r="J760" s="4"/>
      <c r="K760" s="4"/>
      <c r="L760" s="4"/>
      <c r="M760" s="4"/>
      <c r="N760" s="4"/>
      <c r="O760" s="4"/>
      <c r="P760" s="4"/>
      <c r="Q760" s="4"/>
      <c r="R760" s="4"/>
    </row>
    <row r="761" spans="1:18" ht="16.5" customHeight="1">
      <c r="A761" s="4"/>
      <c r="B761" s="4"/>
      <c r="C761" s="4"/>
      <c r="D761" s="4"/>
      <c r="E761" s="4"/>
      <c r="F761" s="4"/>
      <c r="G761" s="4"/>
      <c r="H761" s="4"/>
      <c r="I761" s="4"/>
      <c r="J761" s="4"/>
      <c r="K761" s="4"/>
      <c r="L761" s="4"/>
      <c r="M761" s="4"/>
      <c r="N761" s="4"/>
      <c r="O761" s="4"/>
      <c r="P761" s="4"/>
      <c r="Q761" s="4"/>
      <c r="R761" s="4"/>
    </row>
    <row r="762" spans="1:18" ht="16.5" customHeight="1">
      <c r="A762" s="4"/>
      <c r="B762" s="4"/>
      <c r="C762" s="4"/>
      <c r="D762" s="4"/>
      <c r="E762" s="4"/>
      <c r="F762" s="4"/>
      <c r="G762" s="4"/>
      <c r="H762" s="4"/>
      <c r="I762" s="4"/>
      <c r="J762" s="4"/>
      <c r="K762" s="4"/>
      <c r="L762" s="4"/>
      <c r="M762" s="4"/>
      <c r="N762" s="4"/>
      <c r="O762" s="4"/>
      <c r="P762" s="4"/>
      <c r="Q762" s="4"/>
      <c r="R762" s="4"/>
    </row>
    <row r="763" spans="1:18" ht="16.5" customHeight="1">
      <c r="A763" s="4"/>
      <c r="B763" s="4"/>
      <c r="C763" s="4"/>
      <c r="D763" s="4"/>
      <c r="E763" s="4"/>
      <c r="F763" s="4"/>
      <c r="G763" s="4"/>
      <c r="H763" s="4"/>
      <c r="I763" s="4"/>
      <c r="J763" s="4"/>
      <c r="K763" s="4"/>
      <c r="L763" s="4"/>
      <c r="M763" s="4"/>
      <c r="N763" s="4"/>
      <c r="O763" s="4"/>
      <c r="P763" s="4"/>
      <c r="Q763" s="4"/>
      <c r="R763" s="4"/>
    </row>
    <row r="764" spans="1:18" ht="16.5" customHeight="1">
      <c r="A764" s="4"/>
      <c r="B764" s="4"/>
      <c r="C764" s="4"/>
      <c r="D764" s="4"/>
      <c r="E764" s="4"/>
      <c r="F764" s="4"/>
      <c r="G764" s="4"/>
      <c r="H764" s="4"/>
      <c r="I764" s="4"/>
      <c r="J764" s="4"/>
      <c r="K764" s="4"/>
      <c r="L764" s="4"/>
      <c r="M764" s="4"/>
      <c r="N764" s="4"/>
      <c r="O764" s="4"/>
      <c r="P764" s="4"/>
      <c r="Q764" s="4"/>
      <c r="R764" s="4"/>
    </row>
    <row r="765" spans="1:18" ht="16.5" customHeight="1">
      <c r="A765" s="4"/>
      <c r="B765" s="4"/>
      <c r="C765" s="4"/>
      <c r="D765" s="4"/>
      <c r="E765" s="4"/>
      <c r="F765" s="4"/>
      <c r="G765" s="4"/>
      <c r="H765" s="4"/>
      <c r="I765" s="4"/>
      <c r="J765" s="4"/>
      <c r="K765" s="4"/>
      <c r="L765" s="4"/>
      <c r="M765" s="4"/>
      <c r="N765" s="4"/>
      <c r="O765" s="4"/>
      <c r="P765" s="4"/>
      <c r="Q765" s="4"/>
      <c r="R765" s="4"/>
    </row>
    <row r="766" spans="1:18" ht="16.5" customHeight="1">
      <c r="A766" s="4"/>
      <c r="B766" s="4"/>
      <c r="C766" s="4"/>
      <c r="D766" s="4"/>
      <c r="E766" s="4"/>
      <c r="F766" s="4"/>
      <c r="G766" s="4"/>
      <c r="H766" s="4"/>
      <c r="I766" s="4"/>
      <c r="J766" s="4"/>
      <c r="K766" s="4"/>
      <c r="L766" s="4"/>
      <c r="M766" s="4"/>
      <c r="N766" s="4"/>
      <c r="O766" s="4"/>
      <c r="P766" s="4"/>
      <c r="Q766" s="4"/>
      <c r="R766" s="4"/>
    </row>
    <row r="767" spans="1:18" ht="16.5" customHeight="1">
      <c r="A767" s="4"/>
      <c r="B767" s="4"/>
      <c r="C767" s="4"/>
      <c r="D767" s="4"/>
      <c r="E767" s="4"/>
      <c r="F767" s="4"/>
      <c r="G767" s="4"/>
      <c r="H767" s="4"/>
      <c r="I767" s="4"/>
      <c r="J767" s="4"/>
      <c r="K767" s="4"/>
      <c r="L767" s="4"/>
      <c r="M767" s="4"/>
      <c r="N767" s="4"/>
      <c r="O767" s="4"/>
      <c r="P767" s="4"/>
      <c r="Q767" s="4"/>
      <c r="R767" s="4"/>
    </row>
    <row r="768" spans="1:18" ht="16.5" customHeight="1">
      <c r="A768" s="4"/>
      <c r="B768" s="4"/>
      <c r="C768" s="4"/>
      <c r="D768" s="4"/>
      <c r="E768" s="4"/>
      <c r="F768" s="4"/>
      <c r="G768" s="4"/>
      <c r="H768" s="4"/>
      <c r="I768" s="4"/>
      <c r="J768" s="4"/>
      <c r="K768" s="4"/>
      <c r="L768" s="4"/>
      <c r="M768" s="4"/>
      <c r="N768" s="4"/>
      <c r="O768" s="4"/>
      <c r="P768" s="4"/>
      <c r="Q768" s="4"/>
      <c r="R768" s="4"/>
    </row>
    <row r="769" spans="1:18" ht="16.5" customHeight="1">
      <c r="A769" s="4"/>
      <c r="B769" s="4"/>
      <c r="C769" s="4"/>
      <c r="D769" s="4"/>
      <c r="E769" s="4"/>
      <c r="F769" s="4"/>
      <c r="G769" s="4"/>
      <c r="H769" s="4"/>
      <c r="I769" s="4"/>
      <c r="J769" s="4"/>
      <c r="K769" s="4"/>
      <c r="L769" s="4"/>
      <c r="M769" s="4"/>
      <c r="N769" s="4"/>
      <c r="O769" s="4"/>
      <c r="P769" s="4"/>
      <c r="Q769" s="4"/>
      <c r="R769" s="4"/>
    </row>
    <row r="770" spans="1:18" ht="16.5" customHeight="1">
      <c r="A770" s="4"/>
      <c r="B770" s="4"/>
      <c r="C770" s="4"/>
      <c r="D770" s="4"/>
      <c r="E770" s="4"/>
      <c r="F770" s="4"/>
      <c r="G770" s="4"/>
      <c r="H770" s="4"/>
      <c r="I770" s="4"/>
      <c r="J770" s="4"/>
      <c r="K770" s="4"/>
      <c r="L770" s="4"/>
      <c r="M770" s="4"/>
      <c r="N770" s="4"/>
      <c r="O770" s="4"/>
      <c r="P770" s="4"/>
      <c r="Q770" s="4"/>
      <c r="R770" s="4"/>
    </row>
    <row r="771" spans="1:18" ht="16.5" customHeight="1">
      <c r="A771" s="4"/>
      <c r="B771" s="4"/>
      <c r="C771" s="4"/>
      <c r="D771" s="4"/>
      <c r="E771" s="4"/>
      <c r="F771" s="4"/>
      <c r="G771" s="4"/>
      <c r="H771" s="4"/>
      <c r="I771" s="4"/>
      <c r="J771" s="4"/>
      <c r="K771" s="4"/>
      <c r="L771" s="4"/>
      <c r="M771" s="4"/>
      <c r="N771" s="4"/>
      <c r="O771" s="4"/>
      <c r="P771" s="4"/>
      <c r="Q771" s="4"/>
      <c r="R771" s="4"/>
    </row>
    <row r="772" spans="1:18" ht="16.5" customHeight="1">
      <c r="A772" s="4"/>
      <c r="B772" s="4"/>
      <c r="C772" s="4"/>
      <c r="D772" s="4"/>
      <c r="E772" s="4"/>
      <c r="F772" s="4"/>
      <c r="G772" s="4"/>
      <c r="H772" s="4"/>
      <c r="I772" s="4"/>
      <c r="J772" s="4"/>
      <c r="K772" s="4"/>
      <c r="L772" s="4"/>
      <c r="M772" s="4"/>
      <c r="N772" s="4"/>
      <c r="O772" s="4"/>
      <c r="P772" s="4"/>
      <c r="Q772" s="4"/>
      <c r="R772" s="4"/>
    </row>
    <row r="773" spans="1:18" ht="16.5" customHeight="1">
      <c r="A773" s="4"/>
      <c r="B773" s="4"/>
      <c r="C773" s="4"/>
      <c r="D773" s="4"/>
      <c r="E773" s="4"/>
      <c r="F773" s="4"/>
      <c r="G773" s="4"/>
      <c r="H773" s="4"/>
      <c r="I773" s="4"/>
      <c r="J773" s="4"/>
      <c r="K773" s="4"/>
      <c r="L773" s="4"/>
      <c r="M773" s="4"/>
      <c r="N773" s="4"/>
      <c r="O773" s="4"/>
      <c r="P773" s="4"/>
      <c r="Q773" s="4"/>
      <c r="R773" s="4"/>
    </row>
    <row r="774" spans="1:18" ht="16.5" customHeight="1">
      <c r="A774" s="4"/>
      <c r="B774" s="4"/>
      <c r="C774" s="4"/>
      <c r="D774" s="4"/>
      <c r="E774" s="4"/>
      <c r="F774" s="4"/>
      <c r="G774" s="4"/>
      <c r="H774" s="4"/>
      <c r="I774" s="4"/>
      <c r="J774" s="4"/>
      <c r="K774" s="4"/>
      <c r="L774" s="4"/>
      <c r="M774" s="4"/>
      <c r="N774" s="4"/>
      <c r="O774" s="4"/>
      <c r="P774" s="4"/>
      <c r="Q774" s="4"/>
      <c r="R774" s="4"/>
    </row>
    <row r="775" spans="1:18" ht="16.5" customHeight="1">
      <c r="A775" s="4"/>
      <c r="B775" s="4"/>
      <c r="C775" s="4"/>
      <c r="D775" s="4"/>
      <c r="E775" s="4"/>
      <c r="F775" s="4"/>
      <c r="G775" s="4"/>
      <c r="H775" s="4"/>
      <c r="I775" s="4"/>
      <c r="J775" s="4"/>
      <c r="K775" s="4"/>
      <c r="L775" s="4"/>
      <c r="M775" s="4"/>
      <c r="N775" s="4"/>
      <c r="O775" s="4"/>
      <c r="P775" s="4"/>
      <c r="Q775" s="4"/>
      <c r="R775" s="4"/>
    </row>
    <row r="776" spans="1:18" ht="16.5" customHeight="1">
      <c r="A776" s="4"/>
      <c r="B776" s="4"/>
      <c r="C776" s="4"/>
      <c r="D776" s="4"/>
      <c r="E776" s="4"/>
      <c r="F776" s="4"/>
      <c r="G776" s="4"/>
      <c r="H776" s="4"/>
      <c r="I776" s="4"/>
      <c r="J776" s="4"/>
      <c r="K776" s="4"/>
      <c r="L776" s="4"/>
      <c r="M776" s="4"/>
      <c r="N776" s="4"/>
      <c r="O776" s="4"/>
      <c r="P776" s="4"/>
      <c r="Q776" s="4"/>
      <c r="R776" s="4"/>
    </row>
    <row r="777" spans="1:18" ht="16.5" customHeight="1">
      <c r="A777" s="4"/>
      <c r="B777" s="4"/>
      <c r="C777" s="4"/>
      <c r="D777" s="4"/>
      <c r="E777" s="4"/>
      <c r="F777" s="4"/>
      <c r="G777" s="4"/>
      <c r="H777" s="4"/>
      <c r="I777" s="4"/>
      <c r="J777" s="4"/>
      <c r="K777" s="4"/>
      <c r="L777" s="4"/>
      <c r="M777" s="4"/>
      <c r="N777" s="4"/>
      <c r="O777" s="4"/>
      <c r="P777" s="4"/>
      <c r="Q777" s="4"/>
      <c r="R777" s="4"/>
    </row>
    <row r="778" spans="1:18" ht="16.5" customHeight="1">
      <c r="A778" s="4"/>
      <c r="B778" s="4"/>
      <c r="C778" s="4"/>
      <c r="D778" s="4"/>
      <c r="E778" s="4"/>
      <c r="F778" s="4"/>
      <c r="G778" s="4"/>
      <c r="H778" s="4"/>
      <c r="I778" s="4"/>
      <c r="J778" s="4"/>
      <c r="K778" s="4"/>
      <c r="L778" s="4"/>
      <c r="M778" s="4"/>
      <c r="N778" s="4"/>
      <c r="O778" s="4"/>
      <c r="P778" s="4"/>
      <c r="Q778" s="4"/>
      <c r="R778" s="4"/>
    </row>
    <row r="779" spans="1:18" ht="16.5" customHeight="1">
      <c r="A779" s="4"/>
      <c r="B779" s="4"/>
      <c r="C779" s="4"/>
      <c r="D779" s="4"/>
      <c r="E779" s="4"/>
      <c r="F779" s="4"/>
      <c r="G779" s="4"/>
      <c r="H779" s="4"/>
      <c r="I779" s="4"/>
      <c r="J779" s="4"/>
      <c r="K779" s="4"/>
      <c r="L779" s="4"/>
      <c r="M779" s="4"/>
      <c r="N779" s="4"/>
      <c r="O779" s="4"/>
      <c r="P779" s="4"/>
      <c r="Q779" s="4"/>
      <c r="R779" s="4"/>
    </row>
    <row r="780" spans="1:18" ht="16.5" customHeight="1">
      <c r="A780" s="4"/>
      <c r="B780" s="4"/>
      <c r="C780" s="4"/>
      <c r="D780" s="4"/>
      <c r="E780" s="4"/>
      <c r="F780" s="4"/>
      <c r="G780" s="4"/>
      <c r="H780" s="4"/>
      <c r="I780" s="4"/>
      <c r="J780" s="4"/>
      <c r="K780" s="4"/>
      <c r="L780" s="4"/>
      <c r="M780" s="4"/>
      <c r="N780" s="4"/>
      <c r="O780" s="4"/>
      <c r="P780" s="4"/>
      <c r="Q780" s="4"/>
      <c r="R780" s="4"/>
    </row>
    <row r="781" spans="1:18" ht="16.5" customHeight="1">
      <c r="A781" s="4"/>
      <c r="B781" s="4"/>
      <c r="C781" s="4"/>
      <c r="D781" s="4"/>
      <c r="E781" s="4"/>
      <c r="F781" s="4"/>
      <c r="G781" s="4"/>
      <c r="H781" s="4"/>
      <c r="I781" s="4"/>
      <c r="J781" s="4"/>
      <c r="K781" s="4"/>
      <c r="L781" s="4"/>
      <c r="M781" s="4"/>
      <c r="N781" s="4"/>
      <c r="O781" s="4"/>
      <c r="P781" s="4"/>
      <c r="Q781" s="4"/>
      <c r="R781" s="4"/>
    </row>
    <row r="782" spans="1:18" ht="16.5" customHeight="1">
      <c r="A782" s="4"/>
      <c r="B782" s="4"/>
      <c r="C782" s="4"/>
      <c r="D782" s="4"/>
      <c r="E782" s="4"/>
      <c r="F782" s="4"/>
      <c r="G782" s="4"/>
      <c r="H782" s="4"/>
      <c r="I782" s="4"/>
      <c r="J782" s="4"/>
      <c r="K782" s="4"/>
      <c r="L782" s="4"/>
      <c r="M782" s="4"/>
      <c r="N782" s="4"/>
      <c r="O782" s="4"/>
      <c r="P782" s="4"/>
      <c r="Q782" s="4"/>
      <c r="R782" s="4"/>
    </row>
    <row r="783" spans="1:18" ht="16.5" customHeight="1">
      <c r="A783" s="4"/>
      <c r="B783" s="4"/>
      <c r="C783" s="4"/>
      <c r="D783" s="4"/>
      <c r="E783" s="4"/>
      <c r="F783" s="4"/>
      <c r="G783" s="4"/>
      <c r="H783" s="4"/>
      <c r="I783" s="4"/>
      <c r="J783" s="4"/>
      <c r="K783" s="4"/>
      <c r="L783" s="4"/>
      <c r="M783" s="4"/>
      <c r="N783" s="4"/>
      <c r="O783" s="4"/>
      <c r="P783" s="4"/>
      <c r="Q783" s="4"/>
      <c r="R783" s="4"/>
    </row>
    <row r="784" spans="1:18" ht="16.5" customHeight="1">
      <c r="A784" s="4"/>
      <c r="B784" s="4"/>
      <c r="C784" s="4"/>
      <c r="D784" s="4"/>
      <c r="E784" s="4"/>
      <c r="F784" s="4"/>
      <c r="G784" s="4"/>
      <c r="H784" s="4"/>
      <c r="I784" s="4"/>
      <c r="J784" s="4"/>
      <c r="K784" s="4"/>
      <c r="L784" s="4"/>
      <c r="M784" s="4"/>
      <c r="N784" s="4"/>
      <c r="O784" s="4"/>
      <c r="P784" s="4"/>
      <c r="Q784" s="4"/>
      <c r="R784" s="4"/>
    </row>
    <row r="785" spans="1:18" ht="16.5" customHeight="1">
      <c r="A785" s="4"/>
      <c r="B785" s="4"/>
      <c r="C785" s="4"/>
      <c r="D785" s="4"/>
      <c r="E785" s="4"/>
      <c r="F785" s="4"/>
      <c r="G785" s="4"/>
      <c r="H785" s="4"/>
      <c r="I785" s="4"/>
      <c r="J785" s="4"/>
      <c r="K785" s="4"/>
      <c r="L785" s="4"/>
      <c r="M785" s="4"/>
      <c r="N785" s="4"/>
      <c r="O785" s="4"/>
      <c r="P785" s="4"/>
      <c r="Q785" s="4"/>
      <c r="R785" s="4"/>
    </row>
    <row r="786" spans="1:18" ht="16.5" customHeight="1">
      <c r="A786" s="4"/>
      <c r="B786" s="4"/>
      <c r="C786" s="4"/>
      <c r="D786" s="4"/>
      <c r="E786" s="4"/>
      <c r="F786" s="4"/>
      <c r="G786" s="4"/>
      <c r="H786" s="4"/>
      <c r="I786" s="4"/>
      <c r="J786" s="4"/>
      <c r="K786" s="4"/>
      <c r="L786" s="4"/>
      <c r="M786" s="4"/>
      <c r="N786" s="4"/>
      <c r="O786" s="4"/>
      <c r="P786" s="4"/>
      <c r="Q786" s="4"/>
      <c r="R786" s="4"/>
    </row>
    <row r="787" spans="1:18" ht="16.5" customHeight="1">
      <c r="A787" s="4"/>
      <c r="B787" s="4"/>
      <c r="C787" s="4"/>
      <c r="D787" s="4"/>
      <c r="E787" s="4"/>
      <c r="F787" s="4"/>
      <c r="G787" s="4"/>
      <c r="H787" s="4"/>
      <c r="I787" s="4"/>
      <c r="J787" s="4"/>
      <c r="K787" s="4"/>
      <c r="L787" s="4"/>
      <c r="M787" s="4"/>
      <c r="N787" s="4"/>
      <c r="O787" s="4"/>
      <c r="P787" s="4"/>
      <c r="Q787" s="4"/>
      <c r="R787" s="4"/>
    </row>
    <row r="788" spans="1:18" ht="16.5" customHeight="1">
      <c r="A788" s="4"/>
      <c r="B788" s="4"/>
      <c r="C788" s="4"/>
      <c r="D788" s="4"/>
      <c r="E788" s="4"/>
      <c r="F788" s="4"/>
      <c r="G788" s="4"/>
      <c r="H788" s="4"/>
      <c r="I788" s="4"/>
      <c r="J788" s="4"/>
      <c r="K788" s="4"/>
      <c r="L788" s="4"/>
      <c r="M788" s="4"/>
      <c r="N788" s="4"/>
      <c r="O788" s="4"/>
      <c r="P788" s="4"/>
      <c r="Q788" s="4"/>
      <c r="R788" s="4"/>
    </row>
    <row r="789" spans="1:18" ht="16.5" customHeight="1">
      <c r="A789" s="4"/>
      <c r="B789" s="4"/>
      <c r="C789" s="4"/>
      <c r="D789" s="4"/>
      <c r="E789" s="4"/>
      <c r="F789" s="4"/>
      <c r="G789" s="4"/>
      <c r="H789" s="4"/>
      <c r="I789" s="4"/>
      <c r="J789" s="4"/>
      <c r="K789" s="4"/>
      <c r="L789" s="4"/>
      <c r="M789" s="4"/>
      <c r="N789" s="4"/>
      <c r="O789" s="4"/>
      <c r="P789" s="4"/>
      <c r="Q789" s="4"/>
      <c r="R789" s="4"/>
    </row>
    <row r="790" spans="1:18" ht="16.5" customHeight="1">
      <c r="A790" s="4"/>
      <c r="B790" s="4"/>
      <c r="C790" s="4"/>
      <c r="D790" s="4"/>
      <c r="E790" s="4"/>
      <c r="F790" s="4"/>
      <c r="G790" s="4"/>
      <c r="H790" s="4"/>
      <c r="I790" s="4"/>
      <c r="J790" s="4"/>
      <c r="K790" s="4"/>
      <c r="L790" s="4"/>
      <c r="M790" s="4"/>
      <c r="N790" s="4"/>
      <c r="O790" s="4"/>
      <c r="P790" s="4"/>
      <c r="Q790" s="4"/>
      <c r="R790" s="4"/>
    </row>
    <row r="791" spans="1:18" ht="16.5" customHeight="1">
      <c r="A791" s="4"/>
      <c r="B791" s="4"/>
      <c r="C791" s="4"/>
      <c r="D791" s="4"/>
      <c r="E791" s="4"/>
      <c r="F791" s="4"/>
      <c r="G791" s="4"/>
      <c r="H791" s="4"/>
      <c r="I791" s="4"/>
      <c r="J791" s="4"/>
      <c r="K791" s="4"/>
      <c r="L791" s="4"/>
      <c r="M791" s="4"/>
      <c r="N791" s="4"/>
      <c r="O791" s="4"/>
      <c r="P791" s="4"/>
      <c r="Q791" s="4"/>
      <c r="R791" s="4"/>
    </row>
    <row r="792" spans="1:18" ht="16.5" customHeight="1">
      <c r="A792" s="4"/>
      <c r="B792" s="4"/>
      <c r="C792" s="4"/>
      <c r="D792" s="4"/>
      <c r="E792" s="4"/>
      <c r="F792" s="4"/>
      <c r="G792" s="4"/>
      <c r="H792" s="4"/>
      <c r="I792" s="4"/>
      <c r="J792" s="4"/>
      <c r="K792" s="4"/>
      <c r="L792" s="4"/>
      <c r="M792" s="4"/>
      <c r="N792" s="4"/>
      <c r="O792" s="4"/>
      <c r="P792" s="4"/>
      <c r="Q792" s="4"/>
      <c r="R792" s="4"/>
    </row>
    <row r="793" spans="1:18" ht="16.5" customHeight="1">
      <c r="A793" s="4"/>
      <c r="B793" s="4"/>
      <c r="C793" s="4"/>
      <c r="D793" s="4"/>
      <c r="E793" s="4"/>
      <c r="F793" s="4"/>
      <c r="G793" s="4"/>
      <c r="H793" s="4"/>
      <c r="I793" s="4"/>
      <c r="J793" s="4"/>
      <c r="K793" s="4"/>
      <c r="L793" s="4"/>
      <c r="M793" s="4"/>
      <c r="N793" s="4"/>
      <c r="O793" s="4"/>
      <c r="P793" s="4"/>
      <c r="Q793" s="4"/>
      <c r="R793" s="4"/>
    </row>
    <row r="794" spans="1:18" ht="16.5" customHeight="1">
      <c r="A794" s="4"/>
      <c r="B794" s="4"/>
      <c r="C794" s="4"/>
      <c r="D794" s="4"/>
      <c r="E794" s="4"/>
      <c r="F794" s="4"/>
      <c r="G794" s="4"/>
      <c r="H794" s="4"/>
      <c r="I794" s="4"/>
      <c r="J794" s="4"/>
      <c r="K794" s="4"/>
      <c r="L794" s="4"/>
      <c r="M794" s="4"/>
      <c r="N794" s="4"/>
      <c r="O794" s="4"/>
      <c r="P794" s="4"/>
      <c r="Q794" s="4"/>
      <c r="R794" s="4"/>
    </row>
    <row r="795" spans="1:18" ht="16.5" customHeight="1">
      <c r="A795" s="4"/>
      <c r="B795" s="4"/>
      <c r="C795" s="4"/>
      <c r="D795" s="4"/>
      <c r="E795" s="4"/>
      <c r="F795" s="4"/>
      <c r="G795" s="4"/>
      <c r="H795" s="4"/>
      <c r="I795" s="4"/>
      <c r="J795" s="4"/>
      <c r="K795" s="4"/>
      <c r="L795" s="4"/>
      <c r="M795" s="4"/>
      <c r="N795" s="4"/>
      <c r="O795" s="4"/>
      <c r="P795" s="4"/>
      <c r="Q795" s="4"/>
      <c r="R795" s="4"/>
    </row>
    <row r="796" spans="1:18" ht="16.5" customHeight="1">
      <c r="A796" s="4"/>
      <c r="B796" s="4"/>
      <c r="C796" s="4"/>
      <c r="D796" s="4"/>
      <c r="E796" s="4"/>
      <c r="F796" s="4"/>
      <c r="G796" s="4"/>
      <c r="H796" s="4"/>
      <c r="I796" s="4"/>
      <c r="J796" s="4"/>
      <c r="K796" s="4"/>
      <c r="L796" s="4"/>
      <c r="M796" s="4"/>
      <c r="N796" s="4"/>
      <c r="O796" s="4"/>
      <c r="P796" s="4"/>
      <c r="Q796" s="4"/>
      <c r="R796" s="4"/>
    </row>
    <row r="797" spans="1:18" ht="16.5" customHeight="1">
      <c r="A797" s="4"/>
      <c r="B797" s="4"/>
      <c r="C797" s="4"/>
      <c r="D797" s="4"/>
      <c r="E797" s="4"/>
      <c r="F797" s="4"/>
      <c r="G797" s="4"/>
      <c r="H797" s="4"/>
      <c r="I797" s="4"/>
      <c r="J797" s="4"/>
      <c r="K797" s="4"/>
      <c r="L797" s="4"/>
      <c r="M797" s="4"/>
      <c r="N797" s="4"/>
      <c r="O797" s="4"/>
      <c r="P797" s="4"/>
      <c r="Q797" s="4"/>
      <c r="R797" s="4"/>
    </row>
    <row r="798" spans="1:18" ht="16.5" customHeight="1">
      <c r="A798" s="4"/>
      <c r="B798" s="4"/>
      <c r="C798" s="4"/>
      <c r="D798" s="4"/>
      <c r="E798" s="4"/>
      <c r="F798" s="4"/>
      <c r="G798" s="4"/>
      <c r="H798" s="4"/>
      <c r="I798" s="4"/>
      <c r="J798" s="4"/>
      <c r="K798" s="4"/>
      <c r="L798" s="4"/>
      <c r="M798" s="4"/>
      <c r="N798" s="4"/>
      <c r="O798" s="4"/>
      <c r="P798" s="4"/>
      <c r="Q798" s="4"/>
      <c r="R798" s="4"/>
    </row>
    <row r="799" spans="1:18" ht="16.5" customHeight="1">
      <c r="A799" s="4"/>
      <c r="B799" s="4"/>
      <c r="C799" s="4"/>
      <c r="D799" s="4"/>
      <c r="E799" s="4"/>
      <c r="F799" s="4"/>
      <c r="G799" s="4"/>
      <c r="H799" s="4"/>
      <c r="I799" s="4"/>
      <c r="J799" s="4"/>
      <c r="K799" s="4"/>
      <c r="L799" s="4"/>
      <c r="M799" s="4"/>
      <c r="N799" s="4"/>
      <c r="O799" s="4"/>
      <c r="P799" s="4"/>
      <c r="Q799" s="4"/>
      <c r="R799" s="4"/>
    </row>
    <row r="800" spans="1:18" ht="16.5" customHeight="1">
      <c r="A800" s="4"/>
      <c r="B800" s="4"/>
      <c r="C800" s="4"/>
      <c r="D800" s="4"/>
      <c r="E800" s="4"/>
      <c r="F800" s="4"/>
      <c r="G800" s="4"/>
      <c r="H800" s="4"/>
      <c r="I800" s="4"/>
      <c r="J800" s="4"/>
      <c r="K800" s="4"/>
      <c r="L800" s="4"/>
      <c r="M800" s="4"/>
      <c r="N800" s="4"/>
      <c r="O800" s="4"/>
      <c r="P800" s="4"/>
      <c r="Q800" s="4"/>
      <c r="R800" s="4"/>
    </row>
    <row r="801" spans="1:18" ht="16.5" customHeight="1">
      <c r="A801" s="4"/>
      <c r="B801" s="4"/>
      <c r="C801" s="4"/>
      <c r="D801" s="4"/>
      <c r="E801" s="4"/>
      <c r="F801" s="4"/>
      <c r="G801" s="4"/>
      <c r="H801" s="4"/>
      <c r="I801" s="4"/>
      <c r="J801" s="4"/>
      <c r="K801" s="4"/>
      <c r="L801" s="4"/>
      <c r="M801" s="4"/>
      <c r="N801" s="4"/>
      <c r="O801" s="4"/>
      <c r="P801" s="4"/>
      <c r="Q801" s="4"/>
      <c r="R801" s="4"/>
    </row>
    <row r="802" spans="1:18" ht="16.5" customHeight="1">
      <c r="A802" s="4"/>
      <c r="B802" s="4"/>
      <c r="C802" s="4"/>
      <c r="D802" s="4"/>
      <c r="E802" s="4"/>
      <c r="F802" s="4"/>
      <c r="G802" s="4"/>
      <c r="H802" s="4"/>
      <c r="I802" s="4"/>
      <c r="J802" s="4"/>
      <c r="K802" s="4"/>
      <c r="L802" s="4"/>
      <c r="M802" s="4"/>
      <c r="N802" s="4"/>
      <c r="O802" s="4"/>
      <c r="P802" s="4"/>
      <c r="Q802" s="4"/>
      <c r="R802" s="4"/>
    </row>
    <row r="803" spans="1:18" ht="16.5" customHeight="1">
      <c r="A803" s="4"/>
      <c r="B803" s="4"/>
      <c r="C803" s="4"/>
      <c r="D803" s="4"/>
      <c r="E803" s="4"/>
      <c r="F803" s="4"/>
      <c r="G803" s="4"/>
      <c r="H803" s="4"/>
      <c r="I803" s="4"/>
      <c r="J803" s="4"/>
      <c r="K803" s="4"/>
      <c r="L803" s="4"/>
      <c r="M803" s="4"/>
      <c r="N803" s="4"/>
      <c r="O803" s="4"/>
      <c r="P803" s="4"/>
      <c r="Q803" s="4"/>
      <c r="R803" s="4"/>
    </row>
    <row r="804" spans="1:18" ht="16.5" customHeight="1">
      <c r="A804" s="4"/>
      <c r="B804" s="4"/>
      <c r="C804" s="4"/>
      <c r="D804" s="4"/>
      <c r="E804" s="4"/>
      <c r="F804" s="4"/>
      <c r="G804" s="4"/>
      <c r="H804" s="4"/>
      <c r="I804" s="4"/>
      <c r="J804" s="4"/>
      <c r="K804" s="4"/>
      <c r="L804" s="4"/>
      <c r="M804" s="4"/>
      <c r="N804" s="4"/>
      <c r="O804" s="4"/>
      <c r="P804" s="4"/>
      <c r="Q804" s="4"/>
      <c r="R804" s="4"/>
    </row>
    <row r="805" spans="1:18" ht="16.5" customHeight="1">
      <c r="A805" s="4"/>
      <c r="B805" s="4"/>
      <c r="C805" s="4"/>
      <c r="D805" s="4"/>
      <c r="E805" s="4"/>
      <c r="F805" s="4"/>
      <c r="G805" s="4"/>
      <c r="H805" s="4"/>
      <c r="I805" s="4"/>
      <c r="J805" s="4"/>
      <c r="K805" s="4"/>
      <c r="L805" s="4"/>
      <c r="M805" s="4"/>
      <c r="N805" s="4"/>
      <c r="O805" s="4"/>
      <c r="P805" s="4"/>
      <c r="Q805" s="4"/>
      <c r="R805" s="4"/>
    </row>
    <row r="806" spans="1:18" ht="16.5" customHeight="1">
      <c r="A806" s="4"/>
      <c r="B806" s="4"/>
      <c r="C806" s="4"/>
      <c r="D806" s="4"/>
      <c r="E806" s="4"/>
      <c r="F806" s="4"/>
      <c r="G806" s="4"/>
      <c r="H806" s="4"/>
      <c r="I806" s="4"/>
      <c r="J806" s="4"/>
      <c r="K806" s="4"/>
      <c r="L806" s="4"/>
      <c r="M806" s="4"/>
      <c r="N806" s="4"/>
      <c r="O806" s="4"/>
      <c r="P806" s="4"/>
      <c r="Q806" s="4"/>
      <c r="R806" s="4"/>
    </row>
    <row r="807" spans="1:18" ht="16.5" customHeight="1">
      <c r="A807" s="4"/>
      <c r="B807" s="4"/>
      <c r="C807" s="4"/>
      <c r="D807" s="4"/>
      <c r="E807" s="4"/>
      <c r="F807" s="4"/>
      <c r="G807" s="4"/>
      <c r="H807" s="4"/>
      <c r="I807" s="4"/>
      <c r="J807" s="4"/>
      <c r="K807" s="4"/>
      <c r="L807" s="4"/>
      <c r="M807" s="4"/>
      <c r="N807" s="4"/>
      <c r="O807" s="4"/>
      <c r="P807" s="4"/>
      <c r="Q807" s="4"/>
      <c r="R807" s="4"/>
    </row>
    <row r="808" spans="1:18" ht="16.5" customHeight="1">
      <c r="A808" s="4"/>
      <c r="B808" s="4"/>
      <c r="C808" s="4"/>
      <c r="D808" s="4"/>
      <c r="E808" s="4"/>
      <c r="F808" s="4"/>
      <c r="G808" s="4"/>
      <c r="H808" s="4"/>
      <c r="I808" s="4"/>
      <c r="J808" s="4"/>
      <c r="K808" s="4"/>
      <c r="L808" s="4"/>
      <c r="M808" s="4"/>
      <c r="N808" s="4"/>
      <c r="O808" s="4"/>
      <c r="P808" s="4"/>
      <c r="Q808" s="4"/>
      <c r="R808" s="4"/>
    </row>
    <row r="809" spans="1:18" ht="16.5" customHeight="1">
      <c r="A809" s="4"/>
      <c r="B809" s="4"/>
      <c r="C809" s="4"/>
      <c r="D809" s="4"/>
      <c r="E809" s="4"/>
      <c r="F809" s="4"/>
      <c r="G809" s="4"/>
      <c r="H809" s="4"/>
      <c r="I809" s="4"/>
      <c r="J809" s="4"/>
      <c r="K809" s="4"/>
      <c r="L809" s="4"/>
      <c r="M809" s="4"/>
      <c r="N809" s="4"/>
      <c r="O809" s="4"/>
      <c r="P809" s="4"/>
      <c r="Q809" s="4"/>
      <c r="R809" s="4"/>
    </row>
    <row r="810" spans="1:18" ht="16.5" customHeight="1">
      <c r="A810" s="4"/>
      <c r="B810" s="4"/>
      <c r="C810" s="4"/>
      <c r="D810" s="4"/>
      <c r="E810" s="4"/>
      <c r="F810" s="4"/>
      <c r="G810" s="4"/>
      <c r="H810" s="4"/>
      <c r="I810" s="4"/>
      <c r="J810" s="4"/>
      <c r="K810" s="4"/>
      <c r="L810" s="4"/>
      <c r="M810" s="4"/>
      <c r="N810" s="4"/>
      <c r="O810" s="4"/>
      <c r="P810" s="4"/>
      <c r="Q810" s="4"/>
      <c r="R810" s="4"/>
    </row>
    <row r="811" spans="1:18" ht="16.5" customHeight="1">
      <c r="A811" s="4"/>
      <c r="B811" s="4"/>
      <c r="C811" s="4"/>
      <c r="D811" s="4"/>
      <c r="E811" s="4"/>
      <c r="F811" s="4"/>
      <c r="G811" s="4"/>
      <c r="H811" s="4"/>
      <c r="I811" s="4"/>
      <c r="J811" s="4"/>
      <c r="K811" s="4"/>
      <c r="L811" s="4"/>
      <c r="M811" s="4"/>
      <c r="N811" s="4"/>
      <c r="O811" s="4"/>
      <c r="P811" s="4"/>
      <c r="Q811" s="4"/>
      <c r="R811" s="4"/>
    </row>
    <row r="812" spans="1:18" ht="16.5" customHeight="1">
      <c r="A812" s="4"/>
      <c r="B812" s="4"/>
      <c r="C812" s="4"/>
      <c r="D812" s="4"/>
      <c r="E812" s="4"/>
      <c r="F812" s="4"/>
      <c r="G812" s="4"/>
      <c r="H812" s="4"/>
      <c r="I812" s="4"/>
      <c r="J812" s="4"/>
      <c r="K812" s="4"/>
      <c r="L812" s="4"/>
      <c r="M812" s="4"/>
      <c r="N812" s="4"/>
      <c r="O812" s="4"/>
      <c r="P812" s="4"/>
      <c r="Q812" s="4"/>
      <c r="R812" s="4"/>
    </row>
    <row r="813" spans="1:18" ht="16.5" customHeight="1">
      <c r="A813" s="4"/>
      <c r="B813" s="4"/>
      <c r="C813" s="4"/>
      <c r="D813" s="4"/>
      <c r="E813" s="4"/>
      <c r="F813" s="4"/>
      <c r="G813" s="4"/>
      <c r="H813" s="4"/>
      <c r="I813" s="4"/>
      <c r="J813" s="4"/>
      <c r="K813" s="4"/>
      <c r="L813" s="4"/>
      <c r="M813" s="4"/>
      <c r="N813" s="4"/>
      <c r="O813" s="4"/>
      <c r="P813" s="4"/>
      <c r="Q813" s="4"/>
      <c r="R813" s="4"/>
    </row>
    <row r="814" spans="1:18" ht="16.5" customHeight="1">
      <c r="A814" s="4"/>
      <c r="B814" s="4"/>
      <c r="C814" s="4"/>
      <c r="D814" s="4"/>
      <c r="E814" s="4"/>
      <c r="F814" s="4"/>
      <c r="G814" s="4"/>
      <c r="H814" s="4"/>
      <c r="I814" s="4"/>
      <c r="J814" s="4"/>
      <c r="K814" s="4"/>
      <c r="L814" s="4"/>
      <c r="M814" s="4"/>
      <c r="N814" s="4"/>
      <c r="O814" s="4"/>
      <c r="P814" s="4"/>
      <c r="Q814" s="4"/>
      <c r="R814" s="4"/>
    </row>
    <row r="815" spans="1:18" ht="16.5" customHeight="1">
      <c r="A815" s="4"/>
      <c r="B815" s="4"/>
      <c r="C815" s="4"/>
      <c r="D815" s="4"/>
      <c r="E815" s="4"/>
      <c r="F815" s="4"/>
      <c r="G815" s="4"/>
      <c r="H815" s="4"/>
      <c r="I815" s="4"/>
      <c r="J815" s="4"/>
      <c r="K815" s="4"/>
      <c r="L815" s="4"/>
      <c r="M815" s="4"/>
      <c r="N815" s="4"/>
      <c r="O815" s="4"/>
      <c r="P815" s="4"/>
      <c r="Q815" s="4"/>
      <c r="R815" s="4"/>
    </row>
    <row r="816" spans="1:18" ht="16.5" customHeight="1">
      <c r="A816" s="4"/>
      <c r="B816" s="4"/>
      <c r="C816" s="4"/>
      <c r="D816" s="4"/>
      <c r="E816" s="4"/>
      <c r="F816" s="4"/>
      <c r="G816" s="4"/>
      <c r="H816" s="4"/>
      <c r="I816" s="4"/>
      <c r="J816" s="4"/>
      <c r="K816" s="4"/>
      <c r="L816" s="4"/>
      <c r="M816" s="4"/>
      <c r="N816" s="4"/>
      <c r="O816" s="4"/>
      <c r="P816" s="4"/>
      <c r="Q816" s="4"/>
      <c r="R816" s="4"/>
    </row>
    <row r="817" spans="1:18" ht="16.5" customHeight="1">
      <c r="A817" s="4"/>
      <c r="B817" s="4"/>
      <c r="C817" s="4"/>
      <c r="D817" s="4"/>
      <c r="E817" s="4"/>
      <c r="F817" s="4"/>
      <c r="G817" s="4"/>
      <c r="H817" s="4"/>
      <c r="I817" s="4"/>
      <c r="J817" s="4"/>
      <c r="K817" s="4"/>
      <c r="L817" s="4"/>
      <c r="M817" s="4"/>
      <c r="N817" s="4"/>
      <c r="O817" s="4"/>
      <c r="P817" s="4"/>
      <c r="Q817" s="4"/>
      <c r="R817" s="4"/>
    </row>
    <row r="818" spans="1:18" ht="16.5" customHeight="1">
      <c r="A818" s="4"/>
      <c r="B818" s="4"/>
      <c r="C818" s="4"/>
      <c r="D818" s="4"/>
      <c r="E818" s="4"/>
      <c r="F818" s="4"/>
      <c r="G818" s="4"/>
      <c r="H818" s="4"/>
      <c r="I818" s="4"/>
      <c r="J818" s="4"/>
      <c r="K818" s="4"/>
      <c r="L818" s="4"/>
      <c r="M818" s="4"/>
      <c r="N818" s="4"/>
      <c r="O818" s="4"/>
      <c r="P818" s="4"/>
      <c r="Q818" s="4"/>
      <c r="R818" s="4"/>
    </row>
    <row r="819" spans="1:18" ht="16.5" customHeight="1">
      <c r="A819" s="4"/>
      <c r="B819" s="4"/>
      <c r="C819" s="4"/>
      <c r="D819" s="4"/>
      <c r="E819" s="4"/>
      <c r="F819" s="4"/>
      <c r="G819" s="4"/>
      <c r="H819" s="4"/>
      <c r="I819" s="4"/>
      <c r="J819" s="4"/>
      <c r="K819" s="4"/>
      <c r="L819" s="4"/>
      <c r="M819" s="4"/>
      <c r="N819" s="4"/>
      <c r="O819" s="4"/>
      <c r="P819" s="4"/>
      <c r="Q819" s="4"/>
      <c r="R819" s="4"/>
    </row>
    <row r="820" spans="1:18" ht="16.5" customHeight="1">
      <c r="A820" s="4"/>
      <c r="B820" s="4"/>
      <c r="C820" s="4"/>
      <c r="D820" s="4"/>
      <c r="E820" s="4"/>
      <c r="F820" s="4"/>
      <c r="G820" s="4"/>
      <c r="H820" s="4"/>
      <c r="I820" s="4"/>
      <c r="J820" s="4"/>
      <c r="K820" s="4"/>
      <c r="L820" s="4"/>
      <c r="M820" s="4"/>
      <c r="N820" s="4"/>
      <c r="O820" s="4"/>
      <c r="P820" s="4"/>
      <c r="Q820" s="4"/>
      <c r="R820" s="4"/>
    </row>
    <row r="821" spans="1:18" ht="16.5" customHeight="1">
      <c r="A821" s="4"/>
      <c r="B821" s="4"/>
      <c r="C821" s="4"/>
      <c r="D821" s="4"/>
      <c r="E821" s="4"/>
      <c r="F821" s="4"/>
      <c r="G821" s="4"/>
      <c r="H821" s="4"/>
      <c r="I821" s="4"/>
      <c r="J821" s="4"/>
      <c r="K821" s="4"/>
      <c r="L821" s="4"/>
      <c r="M821" s="4"/>
      <c r="N821" s="4"/>
      <c r="O821" s="4"/>
      <c r="P821" s="4"/>
      <c r="Q821" s="4"/>
      <c r="R821" s="4"/>
    </row>
    <row r="822" spans="1:18" ht="16.5" customHeight="1">
      <c r="A822" s="4"/>
      <c r="B822" s="4"/>
      <c r="C822" s="4"/>
      <c r="D822" s="4"/>
      <c r="E822" s="4"/>
      <c r="F822" s="4"/>
      <c r="G822" s="4"/>
      <c r="H822" s="4"/>
      <c r="I822" s="4"/>
      <c r="J822" s="4"/>
      <c r="K822" s="4"/>
      <c r="L822" s="4"/>
      <c r="M822" s="4"/>
      <c r="N822" s="4"/>
      <c r="O822" s="4"/>
      <c r="P822" s="4"/>
      <c r="Q822" s="4"/>
      <c r="R822" s="4"/>
    </row>
    <row r="823" spans="1:18" ht="16.5" customHeight="1">
      <c r="A823" s="4"/>
      <c r="B823" s="4"/>
      <c r="C823" s="4"/>
      <c r="D823" s="4"/>
      <c r="E823" s="4"/>
      <c r="F823" s="4"/>
      <c r="G823" s="4"/>
      <c r="H823" s="4"/>
      <c r="I823" s="4"/>
      <c r="J823" s="4"/>
      <c r="K823" s="4"/>
      <c r="L823" s="4"/>
      <c r="M823" s="4"/>
      <c r="N823" s="4"/>
      <c r="O823" s="4"/>
      <c r="P823" s="4"/>
      <c r="Q823" s="4"/>
      <c r="R823" s="4"/>
    </row>
    <row r="824" spans="1:18" ht="16.5" customHeight="1">
      <c r="A824" s="4"/>
      <c r="B824" s="4"/>
      <c r="C824" s="4"/>
      <c r="D824" s="4"/>
      <c r="E824" s="4"/>
      <c r="F824" s="4"/>
      <c r="G824" s="4"/>
      <c r="H824" s="4"/>
      <c r="I824" s="4"/>
      <c r="J824" s="4"/>
      <c r="K824" s="4"/>
      <c r="L824" s="4"/>
      <c r="M824" s="4"/>
      <c r="N824" s="4"/>
      <c r="O824" s="4"/>
      <c r="P824" s="4"/>
      <c r="Q824" s="4"/>
      <c r="R824" s="4"/>
    </row>
    <row r="825" spans="1:18" ht="16.5" customHeight="1">
      <c r="A825" s="4"/>
      <c r="B825" s="4"/>
      <c r="C825" s="4"/>
      <c r="D825" s="4"/>
      <c r="E825" s="4"/>
      <c r="F825" s="4"/>
      <c r="G825" s="4"/>
      <c r="H825" s="4"/>
      <c r="I825" s="4"/>
      <c r="J825" s="4"/>
      <c r="K825" s="4"/>
      <c r="L825" s="4"/>
      <c r="M825" s="4"/>
      <c r="N825" s="4"/>
      <c r="O825" s="4"/>
      <c r="P825" s="4"/>
      <c r="Q825" s="4"/>
      <c r="R825" s="4"/>
    </row>
    <row r="826" spans="1:18" ht="16.5" customHeight="1">
      <c r="A826" s="4"/>
      <c r="B826" s="4"/>
      <c r="C826" s="4"/>
      <c r="D826" s="4"/>
      <c r="E826" s="4"/>
      <c r="F826" s="4"/>
      <c r="G826" s="4"/>
      <c r="H826" s="4"/>
      <c r="I826" s="4"/>
      <c r="J826" s="4"/>
      <c r="K826" s="4"/>
      <c r="L826" s="4"/>
      <c r="M826" s="4"/>
      <c r="N826" s="4"/>
      <c r="O826" s="4"/>
      <c r="P826" s="4"/>
      <c r="Q826" s="4"/>
      <c r="R826" s="4"/>
    </row>
    <row r="827" spans="1:18" ht="16.5" customHeight="1">
      <c r="A827" s="4"/>
      <c r="B827" s="4"/>
      <c r="C827" s="4"/>
      <c r="D827" s="4"/>
      <c r="E827" s="4"/>
      <c r="F827" s="4"/>
      <c r="G827" s="4"/>
      <c r="H827" s="4"/>
      <c r="I827" s="4"/>
      <c r="J827" s="4"/>
      <c r="K827" s="4"/>
      <c r="L827" s="4"/>
      <c r="M827" s="4"/>
      <c r="N827" s="4"/>
      <c r="O827" s="4"/>
      <c r="P827" s="4"/>
      <c r="Q827" s="4"/>
      <c r="R827" s="4"/>
    </row>
    <row r="828" spans="1:18" ht="16.5" customHeight="1">
      <c r="A828" s="4"/>
      <c r="B828" s="4"/>
      <c r="C828" s="4"/>
      <c r="D828" s="4"/>
      <c r="E828" s="4"/>
      <c r="F828" s="4"/>
      <c r="G828" s="4"/>
      <c r="H828" s="4"/>
      <c r="I828" s="4"/>
      <c r="J828" s="4"/>
      <c r="K828" s="4"/>
      <c r="L828" s="4"/>
      <c r="M828" s="4"/>
      <c r="N828" s="4"/>
      <c r="O828" s="4"/>
      <c r="P828" s="4"/>
      <c r="Q828" s="4"/>
      <c r="R828" s="4"/>
    </row>
    <row r="829" spans="1:18" ht="16.5" customHeight="1">
      <c r="A829" s="4"/>
      <c r="B829" s="4"/>
      <c r="C829" s="4"/>
      <c r="D829" s="4"/>
      <c r="E829" s="4"/>
      <c r="F829" s="4"/>
      <c r="G829" s="4"/>
      <c r="H829" s="4"/>
      <c r="I829" s="4"/>
      <c r="J829" s="4"/>
      <c r="K829" s="4"/>
      <c r="L829" s="4"/>
      <c r="M829" s="4"/>
      <c r="N829" s="4"/>
      <c r="O829" s="4"/>
      <c r="P829" s="4"/>
      <c r="Q829" s="4"/>
      <c r="R829" s="4"/>
    </row>
    <row r="830" spans="1:18" ht="16.5" customHeight="1">
      <c r="A830" s="4"/>
      <c r="B830" s="4"/>
      <c r="C830" s="4"/>
      <c r="D830" s="4"/>
      <c r="E830" s="4"/>
      <c r="F830" s="4"/>
      <c r="G830" s="4"/>
      <c r="H830" s="4"/>
      <c r="I830" s="4"/>
      <c r="J830" s="4"/>
      <c r="K830" s="4"/>
      <c r="L830" s="4"/>
      <c r="M830" s="4"/>
      <c r="N830" s="4"/>
      <c r="O830" s="4"/>
      <c r="P830" s="4"/>
      <c r="Q830" s="4"/>
      <c r="R830" s="4"/>
    </row>
    <row r="831" spans="1:18" ht="16.5" customHeight="1">
      <c r="A831" s="4"/>
      <c r="B831" s="4"/>
      <c r="C831" s="4"/>
      <c r="D831" s="4"/>
      <c r="E831" s="4"/>
      <c r="F831" s="4"/>
      <c r="G831" s="4"/>
      <c r="H831" s="4"/>
      <c r="I831" s="4"/>
      <c r="J831" s="4"/>
      <c r="K831" s="4"/>
      <c r="L831" s="4"/>
      <c r="M831" s="4"/>
      <c r="N831" s="4"/>
      <c r="O831" s="4"/>
      <c r="P831" s="4"/>
      <c r="Q831" s="4"/>
      <c r="R831" s="4"/>
    </row>
    <row r="832" spans="1:18" ht="16.5" customHeight="1">
      <c r="A832" s="4"/>
      <c r="B832" s="4"/>
      <c r="C832" s="4"/>
      <c r="D832" s="4"/>
      <c r="E832" s="4"/>
      <c r="F832" s="4"/>
      <c r="G832" s="4"/>
      <c r="H832" s="4"/>
      <c r="I832" s="4"/>
      <c r="J832" s="4"/>
      <c r="K832" s="4"/>
      <c r="L832" s="4"/>
      <c r="M832" s="4"/>
      <c r="N832" s="4"/>
      <c r="O832" s="4"/>
      <c r="P832" s="4"/>
      <c r="Q832" s="4"/>
      <c r="R832" s="4"/>
    </row>
    <row r="833" spans="1:18" ht="16.5" customHeight="1">
      <c r="A833" s="4"/>
      <c r="B833" s="4"/>
      <c r="C833" s="4"/>
      <c r="D833" s="4"/>
      <c r="E833" s="4"/>
      <c r="F833" s="4"/>
      <c r="G833" s="4"/>
      <c r="H833" s="4"/>
      <c r="I833" s="4"/>
      <c r="J833" s="4"/>
      <c r="K833" s="4"/>
      <c r="L833" s="4"/>
      <c r="M833" s="4"/>
      <c r="N833" s="4"/>
      <c r="O833" s="4"/>
      <c r="P833" s="4"/>
      <c r="Q833" s="4"/>
      <c r="R833" s="4"/>
    </row>
    <row r="834" spans="1:18" ht="16.5" customHeight="1">
      <c r="A834" s="4"/>
      <c r="B834" s="4"/>
      <c r="C834" s="4"/>
      <c r="D834" s="4"/>
      <c r="E834" s="4"/>
      <c r="F834" s="4"/>
      <c r="G834" s="4"/>
      <c r="H834" s="4"/>
      <c r="I834" s="4"/>
      <c r="J834" s="4"/>
      <c r="K834" s="4"/>
      <c r="L834" s="4"/>
      <c r="M834" s="4"/>
      <c r="N834" s="4"/>
      <c r="O834" s="4"/>
      <c r="P834" s="4"/>
      <c r="Q834" s="4"/>
      <c r="R834" s="4"/>
    </row>
    <row r="835" spans="1:18" ht="16.5" customHeight="1">
      <c r="A835" s="4"/>
      <c r="B835" s="4"/>
      <c r="C835" s="4"/>
      <c r="D835" s="4"/>
      <c r="E835" s="4"/>
      <c r="F835" s="4"/>
      <c r="G835" s="4"/>
      <c r="H835" s="4"/>
      <c r="I835" s="4"/>
      <c r="J835" s="4"/>
      <c r="K835" s="4"/>
      <c r="L835" s="4"/>
      <c r="M835" s="4"/>
      <c r="N835" s="4"/>
      <c r="O835" s="4"/>
      <c r="P835" s="4"/>
      <c r="Q835" s="4"/>
      <c r="R835" s="4"/>
    </row>
    <row r="836" spans="1:18" ht="16.5" customHeight="1">
      <c r="A836" s="4"/>
      <c r="B836" s="4"/>
      <c r="C836" s="4"/>
      <c r="D836" s="4"/>
      <c r="E836" s="4"/>
      <c r="F836" s="4"/>
      <c r="G836" s="4"/>
      <c r="H836" s="4"/>
      <c r="I836" s="4"/>
      <c r="J836" s="4"/>
      <c r="K836" s="4"/>
      <c r="L836" s="4"/>
      <c r="M836" s="4"/>
      <c r="N836" s="4"/>
      <c r="O836" s="4"/>
      <c r="P836" s="4"/>
      <c r="Q836" s="4"/>
      <c r="R836" s="4"/>
    </row>
    <row r="837" spans="1:18" ht="16.5" customHeight="1">
      <c r="A837" s="4"/>
      <c r="B837" s="4"/>
      <c r="C837" s="4"/>
      <c r="D837" s="4"/>
      <c r="E837" s="4"/>
      <c r="F837" s="4"/>
      <c r="G837" s="4"/>
      <c r="H837" s="4"/>
      <c r="I837" s="4"/>
      <c r="J837" s="4"/>
      <c r="K837" s="4"/>
      <c r="L837" s="4"/>
      <c r="M837" s="4"/>
      <c r="N837" s="4"/>
      <c r="O837" s="4"/>
      <c r="P837" s="4"/>
      <c r="Q837" s="4"/>
      <c r="R837" s="4"/>
    </row>
    <row r="838" spans="1:18" ht="16.5" customHeight="1">
      <c r="A838" s="4"/>
      <c r="B838" s="4"/>
      <c r="C838" s="4"/>
      <c r="D838" s="4"/>
      <c r="E838" s="4"/>
      <c r="F838" s="4"/>
      <c r="G838" s="4"/>
      <c r="H838" s="4"/>
      <c r="I838" s="4"/>
      <c r="J838" s="4"/>
      <c r="K838" s="4"/>
      <c r="L838" s="4"/>
      <c r="M838" s="4"/>
      <c r="N838" s="4"/>
      <c r="O838" s="4"/>
      <c r="P838" s="4"/>
      <c r="Q838" s="4"/>
      <c r="R838" s="4"/>
    </row>
    <row r="839" spans="1:18" ht="16.5" customHeight="1">
      <c r="A839" s="4"/>
      <c r="B839" s="4"/>
      <c r="C839" s="4"/>
      <c r="D839" s="4"/>
      <c r="E839" s="4"/>
      <c r="F839" s="4"/>
      <c r="G839" s="4"/>
      <c r="H839" s="4"/>
      <c r="I839" s="4"/>
      <c r="J839" s="4"/>
      <c r="K839" s="4"/>
      <c r="L839" s="4"/>
      <c r="M839" s="4"/>
      <c r="N839" s="4"/>
      <c r="O839" s="4"/>
      <c r="P839" s="4"/>
      <c r="Q839" s="4"/>
      <c r="R839" s="4"/>
    </row>
    <row r="840" spans="1:18" ht="16.5" customHeight="1">
      <c r="A840" s="4"/>
      <c r="B840" s="4"/>
      <c r="C840" s="4"/>
      <c r="D840" s="4"/>
      <c r="E840" s="4"/>
      <c r="F840" s="4"/>
      <c r="G840" s="4"/>
      <c r="H840" s="4"/>
      <c r="I840" s="4"/>
      <c r="J840" s="4"/>
      <c r="K840" s="4"/>
      <c r="L840" s="4"/>
      <c r="M840" s="4"/>
      <c r="N840" s="4"/>
      <c r="O840" s="4"/>
      <c r="P840" s="4"/>
      <c r="Q840" s="4"/>
      <c r="R840" s="4"/>
    </row>
    <row r="841" spans="1:18" ht="16.5" customHeight="1">
      <c r="A841" s="4"/>
      <c r="B841" s="4"/>
      <c r="C841" s="4"/>
      <c r="D841" s="4"/>
      <c r="E841" s="4"/>
      <c r="F841" s="4"/>
      <c r="G841" s="4"/>
      <c r="H841" s="4"/>
      <c r="I841" s="4"/>
      <c r="J841" s="4"/>
      <c r="K841" s="4"/>
      <c r="L841" s="4"/>
      <c r="M841" s="4"/>
      <c r="N841" s="4"/>
      <c r="O841" s="4"/>
      <c r="P841" s="4"/>
      <c r="Q841" s="4"/>
      <c r="R841" s="4"/>
    </row>
    <row r="842" spans="1:18" ht="16.5" customHeight="1">
      <c r="A842" s="4"/>
      <c r="B842" s="4"/>
      <c r="C842" s="4"/>
      <c r="D842" s="4"/>
      <c r="E842" s="4"/>
      <c r="F842" s="4"/>
      <c r="G842" s="4"/>
      <c r="H842" s="4"/>
      <c r="I842" s="4"/>
      <c r="J842" s="4"/>
      <c r="K842" s="4"/>
      <c r="L842" s="4"/>
      <c r="M842" s="4"/>
      <c r="N842" s="4"/>
      <c r="O842" s="4"/>
      <c r="P842" s="4"/>
      <c r="Q842" s="4"/>
      <c r="R842" s="4"/>
    </row>
    <row r="843" spans="1:18" ht="16.5" customHeight="1">
      <c r="A843" s="4"/>
      <c r="B843" s="4"/>
      <c r="C843" s="4"/>
      <c r="D843" s="4"/>
      <c r="E843" s="4"/>
      <c r="F843" s="4"/>
      <c r="G843" s="4"/>
      <c r="H843" s="4"/>
      <c r="I843" s="4"/>
      <c r="J843" s="4"/>
      <c r="K843" s="4"/>
      <c r="L843" s="4"/>
      <c r="M843" s="4"/>
      <c r="N843" s="4"/>
      <c r="O843" s="4"/>
      <c r="P843" s="4"/>
      <c r="Q843" s="4"/>
      <c r="R843" s="4"/>
    </row>
    <row r="844" spans="1:18" ht="16.5" customHeight="1">
      <c r="A844" s="4"/>
      <c r="B844" s="4"/>
      <c r="C844" s="4"/>
      <c r="D844" s="4"/>
      <c r="E844" s="4"/>
      <c r="F844" s="4"/>
      <c r="G844" s="4"/>
      <c r="H844" s="4"/>
      <c r="I844" s="4"/>
      <c r="J844" s="4"/>
      <c r="K844" s="4"/>
      <c r="L844" s="4"/>
      <c r="M844" s="4"/>
      <c r="N844" s="4"/>
      <c r="O844" s="4"/>
      <c r="P844" s="4"/>
      <c r="Q844" s="4"/>
      <c r="R844" s="4"/>
    </row>
    <row r="845" spans="1:18" ht="16.5" customHeight="1">
      <c r="A845" s="4"/>
      <c r="B845" s="4"/>
      <c r="C845" s="4"/>
      <c r="D845" s="4"/>
      <c r="E845" s="4"/>
      <c r="F845" s="4"/>
      <c r="G845" s="4"/>
      <c r="H845" s="4"/>
      <c r="I845" s="4"/>
      <c r="J845" s="4"/>
      <c r="K845" s="4"/>
      <c r="L845" s="4"/>
      <c r="M845" s="4"/>
      <c r="N845" s="4"/>
      <c r="O845" s="4"/>
      <c r="P845" s="4"/>
      <c r="Q845" s="4"/>
      <c r="R845" s="4"/>
    </row>
    <row r="846" spans="1:18" ht="16.5" customHeight="1">
      <c r="A846" s="4"/>
      <c r="B846" s="4"/>
      <c r="C846" s="4"/>
      <c r="D846" s="4"/>
      <c r="E846" s="4"/>
      <c r="F846" s="4"/>
      <c r="G846" s="4"/>
      <c r="H846" s="4"/>
      <c r="I846" s="4"/>
      <c r="J846" s="4"/>
      <c r="K846" s="4"/>
      <c r="L846" s="4"/>
      <c r="M846" s="4"/>
      <c r="N846" s="4"/>
      <c r="O846" s="4"/>
      <c r="P846" s="4"/>
      <c r="Q846" s="4"/>
      <c r="R846" s="4"/>
    </row>
    <row r="847" spans="1:18" ht="16.5" customHeight="1">
      <c r="A847" s="4"/>
      <c r="B847" s="4"/>
      <c r="C847" s="4"/>
      <c r="D847" s="4"/>
      <c r="E847" s="4"/>
      <c r="F847" s="4"/>
      <c r="G847" s="4"/>
      <c r="H847" s="4"/>
      <c r="I847" s="4"/>
      <c r="J847" s="4"/>
      <c r="K847" s="4"/>
      <c r="L847" s="4"/>
      <c r="M847" s="4"/>
      <c r="N847" s="4"/>
      <c r="O847" s="4"/>
      <c r="P847" s="4"/>
      <c r="Q847" s="4"/>
      <c r="R847" s="4"/>
    </row>
    <row r="848" spans="1:18" ht="16.5" customHeight="1">
      <c r="A848" s="4"/>
      <c r="B848" s="4"/>
      <c r="C848" s="4"/>
      <c r="D848" s="4"/>
      <c r="E848" s="4"/>
      <c r="F848" s="4"/>
      <c r="G848" s="4"/>
      <c r="H848" s="4"/>
      <c r="I848" s="4"/>
      <c r="J848" s="4"/>
      <c r="K848" s="4"/>
      <c r="L848" s="4"/>
      <c r="M848" s="4"/>
      <c r="N848" s="4"/>
      <c r="O848" s="4"/>
      <c r="P848" s="4"/>
      <c r="Q848" s="4"/>
      <c r="R848" s="4"/>
    </row>
    <row r="849" spans="1:18" ht="16.5" customHeight="1">
      <c r="A849" s="4"/>
      <c r="B849" s="4"/>
      <c r="C849" s="4"/>
      <c r="D849" s="4"/>
      <c r="E849" s="4"/>
      <c r="F849" s="4"/>
      <c r="G849" s="4"/>
      <c r="H849" s="4"/>
      <c r="I849" s="4"/>
      <c r="J849" s="4"/>
      <c r="K849" s="4"/>
      <c r="L849" s="4"/>
      <c r="M849" s="4"/>
      <c r="N849" s="4"/>
      <c r="O849" s="4"/>
      <c r="P849" s="4"/>
      <c r="Q849" s="4"/>
      <c r="R849" s="4"/>
    </row>
    <row r="850" spans="1:18" ht="16.5" customHeight="1">
      <c r="A850" s="4"/>
      <c r="B850" s="4"/>
      <c r="C850" s="4"/>
      <c r="D850" s="4"/>
      <c r="E850" s="4"/>
      <c r="F850" s="4"/>
      <c r="G850" s="4"/>
      <c r="H850" s="4"/>
      <c r="I850" s="4"/>
      <c r="J850" s="4"/>
      <c r="K850" s="4"/>
      <c r="L850" s="4"/>
      <c r="M850" s="4"/>
      <c r="N850" s="4"/>
      <c r="O850" s="4"/>
      <c r="P850" s="4"/>
      <c r="Q850" s="4"/>
      <c r="R850" s="4"/>
    </row>
    <row r="851" spans="1:18" ht="16.5" customHeight="1">
      <c r="A851" s="4"/>
      <c r="B851" s="4"/>
      <c r="C851" s="4"/>
      <c r="D851" s="4"/>
      <c r="E851" s="4"/>
      <c r="F851" s="4"/>
      <c r="G851" s="4"/>
      <c r="H851" s="4"/>
      <c r="I851" s="4"/>
      <c r="J851" s="4"/>
      <c r="K851" s="4"/>
      <c r="L851" s="4"/>
      <c r="M851" s="4"/>
      <c r="N851" s="4"/>
      <c r="O851" s="4"/>
      <c r="P851" s="4"/>
      <c r="Q851" s="4"/>
      <c r="R851" s="4"/>
    </row>
    <row r="852" spans="1:18" ht="16.5" customHeight="1">
      <c r="A852" s="4"/>
      <c r="B852" s="4"/>
      <c r="C852" s="4"/>
      <c r="D852" s="4"/>
      <c r="E852" s="4"/>
      <c r="F852" s="4"/>
      <c r="G852" s="4"/>
      <c r="H852" s="4"/>
      <c r="I852" s="4"/>
      <c r="J852" s="4"/>
      <c r="K852" s="4"/>
      <c r="L852" s="4"/>
      <c r="M852" s="4"/>
      <c r="N852" s="4"/>
      <c r="O852" s="4"/>
      <c r="P852" s="4"/>
      <c r="Q852" s="4"/>
      <c r="R852" s="4"/>
    </row>
    <row r="853" spans="1:18" ht="16.5" customHeight="1">
      <c r="A853" s="4"/>
      <c r="B853" s="4"/>
      <c r="C853" s="4"/>
      <c r="D853" s="4"/>
      <c r="E853" s="4"/>
      <c r="F853" s="4"/>
      <c r="G853" s="4"/>
      <c r="H853" s="4"/>
      <c r="I853" s="4"/>
      <c r="J853" s="4"/>
      <c r="K853" s="4"/>
      <c r="L853" s="4"/>
      <c r="M853" s="4"/>
      <c r="N853" s="4"/>
      <c r="O853" s="4"/>
      <c r="P853" s="4"/>
      <c r="Q853" s="4"/>
      <c r="R853" s="4"/>
    </row>
    <row r="854" spans="1:18" ht="16.5" customHeight="1">
      <c r="A854" s="4"/>
      <c r="B854" s="4"/>
      <c r="C854" s="4"/>
      <c r="D854" s="4"/>
      <c r="E854" s="4"/>
      <c r="F854" s="4"/>
      <c r="G854" s="4"/>
      <c r="H854" s="4"/>
      <c r="I854" s="4"/>
      <c r="J854" s="4"/>
      <c r="K854" s="4"/>
      <c r="L854" s="4"/>
      <c r="M854" s="4"/>
      <c r="N854" s="4"/>
      <c r="O854" s="4"/>
      <c r="P854" s="4"/>
      <c r="Q854" s="4"/>
      <c r="R854" s="4"/>
    </row>
    <row r="855" spans="1:18" ht="16.5" customHeight="1">
      <c r="A855" s="4"/>
      <c r="B855" s="4"/>
      <c r="C855" s="4"/>
      <c r="D855" s="4"/>
      <c r="E855" s="4"/>
      <c r="F855" s="4"/>
      <c r="G855" s="4"/>
      <c r="H855" s="4"/>
      <c r="I855" s="4"/>
      <c r="J855" s="4"/>
      <c r="K855" s="4"/>
      <c r="L855" s="4"/>
      <c r="M855" s="4"/>
      <c r="N855" s="4"/>
      <c r="O855" s="4"/>
      <c r="P855" s="4"/>
      <c r="Q855" s="4"/>
      <c r="R855" s="4"/>
    </row>
    <row r="856" spans="1:18" ht="16.5" customHeight="1">
      <c r="A856" s="4"/>
      <c r="B856" s="4"/>
      <c r="C856" s="4"/>
      <c r="D856" s="4"/>
      <c r="E856" s="4"/>
      <c r="F856" s="4"/>
      <c r="G856" s="4"/>
      <c r="H856" s="4"/>
      <c r="I856" s="4"/>
      <c r="J856" s="4"/>
      <c r="K856" s="4"/>
      <c r="L856" s="4"/>
      <c r="M856" s="4"/>
      <c r="N856" s="4"/>
      <c r="O856" s="4"/>
      <c r="P856" s="4"/>
      <c r="Q856" s="4"/>
      <c r="R856" s="4"/>
    </row>
    <row r="857" spans="1:18" ht="16.5" customHeight="1">
      <c r="A857" s="4"/>
      <c r="B857" s="4"/>
      <c r="C857" s="4"/>
      <c r="D857" s="4"/>
      <c r="E857" s="4"/>
      <c r="F857" s="4"/>
      <c r="G857" s="4"/>
      <c r="H857" s="4"/>
      <c r="I857" s="4"/>
      <c r="J857" s="4"/>
      <c r="K857" s="4"/>
      <c r="L857" s="4"/>
      <c r="M857" s="4"/>
      <c r="N857" s="4"/>
      <c r="O857" s="4"/>
      <c r="P857" s="4"/>
      <c r="Q857" s="4"/>
      <c r="R857" s="4"/>
    </row>
    <row r="858" spans="1:18" ht="16.5" customHeight="1">
      <c r="A858" s="4"/>
      <c r="B858" s="4"/>
      <c r="C858" s="4"/>
      <c r="D858" s="4"/>
      <c r="E858" s="4"/>
      <c r="F858" s="4"/>
      <c r="G858" s="4"/>
      <c r="H858" s="4"/>
      <c r="I858" s="4"/>
      <c r="J858" s="4"/>
      <c r="K858" s="4"/>
      <c r="L858" s="4"/>
      <c r="M858" s="4"/>
      <c r="N858" s="4"/>
      <c r="O858" s="4"/>
      <c r="P858" s="4"/>
      <c r="Q858" s="4"/>
      <c r="R858" s="4"/>
    </row>
    <row r="859" spans="1:18" ht="16.5" customHeight="1">
      <c r="A859" s="4"/>
      <c r="B859" s="4"/>
      <c r="C859" s="4"/>
      <c r="D859" s="4"/>
      <c r="E859" s="4"/>
      <c r="F859" s="4"/>
      <c r="G859" s="4"/>
      <c r="H859" s="4"/>
      <c r="I859" s="4"/>
      <c r="J859" s="4"/>
      <c r="K859" s="4"/>
      <c r="L859" s="4"/>
      <c r="M859" s="4"/>
      <c r="N859" s="4"/>
      <c r="O859" s="4"/>
      <c r="P859" s="4"/>
      <c r="Q859" s="4"/>
      <c r="R859" s="4"/>
    </row>
    <row r="860" spans="1:18" ht="16.5" customHeight="1">
      <c r="A860" s="4"/>
      <c r="B860" s="4"/>
      <c r="C860" s="4"/>
      <c r="D860" s="4"/>
      <c r="E860" s="4"/>
      <c r="F860" s="4"/>
      <c r="G860" s="4"/>
      <c r="H860" s="4"/>
      <c r="I860" s="4"/>
      <c r="J860" s="4"/>
      <c r="K860" s="4"/>
      <c r="L860" s="4"/>
      <c r="M860" s="4"/>
      <c r="N860" s="4"/>
      <c r="O860" s="4"/>
      <c r="P860" s="4"/>
      <c r="Q860" s="4"/>
      <c r="R860" s="4"/>
    </row>
    <row r="861" spans="1:18" ht="16.5" customHeight="1">
      <c r="A861" s="4"/>
      <c r="B861" s="4"/>
      <c r="C861" s="4"/>
      <c r="D861" s="4"/>
      <c r="E861" s="4"/>
      <c r="F861" s="4"/>
      <c r="G861" s="4"/>
      <c r="H861" s="4"/>
      <c r="I861" s="4"/>
      <c r="J861" s="4"/>
      <c r="K861" s="4"/>
      <c r="L861" s="4"/>
      <c r="M861" s="4"/>
      <c r="N861" s="4"/>
      <c r="O861" s="4"/>
      <c r="P861" s="4"/>
      <c r="Q861" s="4"/>
      <c r="R861" s="4"/>
    </row>
    <row r="862" spans="1:18" ht="16.5" customHeight="1">
      <c r="A862" s="4"/>
      <c r="B862" s="4"/>
      <c r="C862" s="4"/>
      <c r="D862" s="4"/>
      <c r="E862" s="4"/>
      <c r="F862" s="4"/>
      <c r="G862" s="4"/>
      <c r="H862" s="4"/>
      <c r="I862" s="4"/>
      <c r="J862" s="4"/>
      <c r="K862" s="4"/>
      <c r="L862" s="4"/>
      <c r="M862" s="4"/>
      <c r="N862" s="4"/>
      <c r="O862" s="4"/>
      <c r="P862" s="4"/>
      <c r="Q862" s="4"/>
      <c r="R862" s="4"/>
    </row>
    <row r="863" spans="1:18" ht="16.5" customHeight="1">
      <c r="A863" s="4"/>
      <c r="B863" s="4"/>
      <c r="C863" s="4"/>
      <c r="D863" s="4"/>
      <c r="E863" s="4"/>
      <c r="F863" s="4"/>
      <c r="G863" s="4"/>
      <c r="H863" s="4"/>
      <c r="I863" s="4"/>
      <c r="J863" s="4"/>
      <c r="K863" s="4"/>
      <c r="L863" s="4"/>
      <c r="M863" s="4"/>
      <c r="N863" s="4"/>
      <c r="O863" s="4"/>
      <c r="P863" s="4"/>
      <c r="Q863" s="4"/>
      <c r="R863" s="4"/>
    </row>
    <row r="864" spans="1:18" ht="16.5" customHeight="1">
      <c r="A864" s="4"/>
      <c r="B864" s="4"/>
      <c r="C864" s="4"/>
      <c r="D864" s="4"/>
      <c r="E864" s="4"/>
      <c r="F864" s="4"/>
      <c r="G864" s="4"/>
      <c r="H864" s="4"/>
      <c r="I864" s="4"/>
      <c r="J864" s="4"/>
      <c r="K864" s="4"/>
      <c r="L864" s="4"/>
      <c r="M864" s="4"/>
      <c r="N864" s="4"/>
      <c r="O864" s="4"/>
      <c r="P864" s="4"/>
      <c r="Q864" s="4"/>
      <c r="R864" s="4"/>
    </row>
    <row r="865" spans="1:18" ht="16.5" customHeight="1">
      <c r="A865" s="4"/>
      <c r="B865" s="4"/>
      <c r="C865" s="4"/>
      <c r="D865" s="4"/>
      <c r="E865" s="4"/>
      <c r="F865" s="4"/>
      <c r="G865" s="4"/>
      <c r="H865" s="4"/>
      <c r="I865" s="4"/>
      <c r="J865" s="4"/>
      <c r="K865" s="4"/>
      <c r="L865" s="4"/>
      <c r="M865" s="4"/>
      <c r="N865" s="4"/>
      <c r="O865" s="4"/>
      <c r="P865" s="4"/>
      <c r="Q865" s="4"/>
      <c r="R865" s="4"/>
    </row>
    <row r="866" spans="1:18" ht="16.5" customHeight="1">
      <c r="A866" s="4"/>
      <c r="B866" s="4"/>
      <c r="C866" s="4"/>
      <c r="D866" s="4"/>
      <c r="E866" s="4"/>
      <c r="F866" s="4"/>
      <c r="G866" s="4"/>
      <c r="H866" s="4"/>
      <c r="I866" s="4"/>
      <c r="J866" s="4"/>
      <c r="K866" s="4"/>
      <c r="L866" s="4"/>
      <c r="M866" s="4"/>
      <c r="N866" s="4"/>
      <c r="O866" s="4"/>
      <c r="P866" s="4"/>
      <c r="Q866" s="4"/>
      <c r="R866" s="4"/>
    </row>
    <row r="867" spans="1:18" ht="16.5" customHeight="1">
      <c r="A867" s="4"/>
      <c r="B867" s="4"/>
      <c r="C867" s="4"/>
      <c r="D867" s="4"/>
      <c r="E867" s="4"/>
      <c r="F867" s="4"/>
      <c r="G867" s="4"/>
      <c r="H867" s="4"/>
      <c r="I867" s="4"/>
      <c r="J867" s="4"/>
      <c r="K867" s="4"/>
      <c r="L867" s="4"/>
      <c r="M867" s="4"/>
      <c r="N867" s="4"/>
      <c r="O867" s="4"/>
      <c r="P867" s="4"/>
      <c r="Q867" s="4"/>
      <c r="R867" s="4"/>
    </row>
    <row r="868" spans="1:18" ht="16.5" customHeight="1">
      <c r="A868" s="4"/>
      <c r="B868" s="4"/>
      <c r="C868" s="4"/>
      <c r="D868" s="4"/>
      <c r="E868" s="4"/>
      <c r="F868" s="4"/>
      <c r="G868" s="4"/>
      <c r="H868" s="4"/>
      <c r="I868" s="4"/>
      <c r="J868" s="4"/>
      <c r="K868" s="4"/>
      <c r="L868" s="4"/>
      <c r="M868" s="4"/>
      <c r="N868" s="4"/>
      <c r="O868" s="4"/>
      <c r="P868" s="4"/>
      <c r="Q868" s="4"/>
      <c r="R868" s="4"/>
    </row>
    <row r="869" spans="1:18" ht="16.5" customHeight="1">
      <c r="A869" s="4"/>
      <c r="B869" s="4"/>
      <c r="C869" s="4"/>
      <c r="D869" s="4"/>
      <c r="E869" s="4"/>
      <c r="F869" s="4"/>
      <c r="G869" s="4"/>
      <c r="H869" s="4"/>
      <c r="I869" s="4"/>
      <c r="J869" s="4"/>
      <c r="K869" s="4"/>
      <c r="L869" s="4"/>
      <c r="M869" s="4"/>
      <c r="N869" s="4"/>
      <c r="O869" s="4"/>
      <c r="P869" s="4"/>
      <c r="Q869" s="4"/>
      <c r="R869" s="4"/>
    </row>
    <row r="870" spans="1:18" ht="16.5" customHeight="1">
      <c r="A870" s="4"/>
      <c r="B870" s="4"/>
      <c r="C870" s="4"/>
      <c r="D870" s="4"/>
      <c r="E870" s="4"/>
      <c r="F870" s="4"/>
      <c r="G870" s="4"/>
      <c r="H870" s="4"/>
      <c r="I870" s="4"/>
      <c r="J870" s="4"/>
      <c r="K870" s="4"/>
      <c r="L870" s="4"/>
      <c r="M870" s="4"/>
      <c r="N870" s="4"/>
      <c r="O870" s="4"/>
      <c r="P870" s="4"/>
      <c r="Q870" s="4"/>
      <c r="R870" s="4"/>
    </row>
    <row r="871" spans="1:18" ht="16.5" customHeight="1">
      <c r="A871" s="4"/>
      <c r="B871" s="4"/>
      <c r="C871" s="4"/>
      <c r="D871" s="4"/>
      <c r="E871" s="4"/>
      <c r="F871" s="4"/>
      <c r="G871" s="4"/>
      <c r="H871" s="4"/>
      <c r="I871" s="4"/>
      <c r="J871" s="4"/>
      <c r="K871" s="4"/>
      <c r="L871" s="4"/>
      <c r="M871" s="4"/>
      <c r="N871" s="4"/>
      <c r="O871" s="4"/>
      <c r="P871" s="4"/>
      <c r="Q871" s="4"/>
      <c r="R871" s="4"/>
    </row>
    <row r="872" spans="1:18" ht="16.5" customHeight="1">
      <c r="A872" s="4"/>
      <c r="B872" s="4"/>
      <c r="C872" s="4"/>
      <c r="D872" s="4"/>
      <c r="E872" s="4"/>
      <c r="F872" s="4"/>
      <c r="G872" s="4"/>
      <c r="H872" s="4"/>
      <c r="I872" s="4"/>
      <c r="J872" s="4"/>
      <c r="K872" s="4"/>
      <c r="L872" s="4"/>
      <c r="M872" s="4"/>
      <c r="N872" s="4"/>
      <c r="O872" s="4"/>
      <c r="P872" s="4"/>
      <c r="Q872" s="4"/>
      <c r="R872" s="4"/>
    </row>
    <row r="873" spans="1:18" ht="16.5" customHeight="1">
      <c r="A873" s="4"/>
      <c r="B873" s="4"/>
      <c r="C873" s="4"/>
      <c r="D873" s="4"/>
      <c r="E873" s="4"/>
      <c r="F873" s="4"/>
      <c r="G873" s="4"/>
      <c r="H873" s="4"/>
      <c r="I873" s="4"/>
      <c r="J873" s="4"/>
      <c r="K873" s="4"/>
      <c r="L873" s="4"/>
      <c r="M873" s="4"/>
      <c r="N873" s="4"/>
      <c r="O873" s="4"/>
      <c r="P873" s="4"/>
      <c r="Q873" s="4"/>
      <c r="R873" s="4"/>
    </row>
    <row r="874" spans="1:18" ht="16.5" customHeight="1">
      <c r="A874" s="4"/>
      <c r="B874" s="4"/>
      <c r="C874" s="4"/>
      <c r="D874" s="4"/>
      <c r="E874" s="4"/>
      <c r="F874" s="4"/>
      <c r="G874" s="4"/>
      <c r="H874" s="4"/>
      <c r="I874" s="4"/>
      <c r="J874" s="4"/>
      <c r="K874" s="4"/>
      <c r="L874" s="4"/>
      <c r="M874" s="4"/>
      <c r="N874" s="4"/>
      <c r="O874" s="4"/>
      <c r="P874" s="4"/>
      <c r="Q874" s="4"/>
      <c r="R874" s="4"/>
    </row>
    <row r="875" spans="1:18" ht="16.5" customHeight="1">
      <c r="A875" s="4"/>
      <c r="B875" s="4"/>
      <c r="C875" s="4"/>
      <c r="D875" s="4"/>
      <c r="E875" s="4"/>
      <c r="F875" s="4"/>
      <c r="G875" s="4"/>
      <c r="H875" s="4"/>
      <c r="I875" s="4"/>
      <c r="J875" s="4"/>
      <c r="K875" s="4"/>
      <c r="L875" s="4"/>
      <c r="M875" s="4"/>
      <c r="N875" s="4"/>
      <c r="O875" s="4"/>
      <c r="P875" s="4"/>
      <c r="Q875" s="4"/>
      <c r="R875" s="4"/>
    </row>
    <row r="876" spans="1:18" ht="16.5" customHeight="1">
      <c r="A876" s="4"/>
      <c r="B876" s="4"/>
      <c r="C876" s="4"/>
      <c r="D876" s="4"/>
      <c r="E876" s="4"/>
      <c r="F876" s="4"/>
      <c r="G876" s="4"/>
      <c r="H876" s="4"/>
      <c r="I876" s="4"/>
      <c r="J876" s="4"/>
      <c r="K876" s="4"/>
      <c r="L876" s="4"/>
      <c r="M876" s="4"/>
      <c r="N876" s="4"/>
      <c r="O876" s="4"/>
      <c r="P876" s="4"/>
      <c r="Q876" s="4"/>
      <c r="R876" s="4"/>
    </row>
    <row r="877" spans="1:18" ht="16.5" customHeight="1">
      <c r="A877" s="4"/>
      <c r="B877" s="4"/>
      <c r="C877" s="4"/>
      <c r="D877" s="4"/>
      <c r="E877" s="4"/>
      <c r="F877" s="4"/>
      <c r="G877" s="4"/>
      <c r="H877" s="4"/>
      <c r="I877" s="4"/>
      <c r="J877" s="4"/>
      <c r="K877" s="4"/>
      <c r="L877" s="4"/>
      <c r="M877" s="4"/>
      <c r="N877" s="4"/>
      <c r="O877" s="4"/>
      <c r="P877" s="4"/>
      <c r="Q877" s="4"/>
      <c r="R877" s="4"/>
    </row>
    <row r="878" spans="1:18" ht="16.5" customHeight="1">
      <c r="A878" s="4"/>
      <c r="B878" s="4"/>
      <c r="C878" s="4"/>
      <c r="D878" s="4"/>
      <c r="E878" s="4"/>
      <c r="F878" s="4"/>
      <c r="G878" s="4"/>
      <c r="H878" s="4"/>
      <c r="I878" s="4"/>
      <c r="J878" s="4"/>
      <c r="K878" s="4"/>
      <c r="L878" s="4"/>
      <c r="M878" s="4"/>
      <c r="N878" s="4"/>
      <c r="O878" s="4"/>
      <c r="P878" s="4"/>
      <c r="Q878" s="4"/>
      <c r="R878" s="4"/>
    </row>
    <row r="879" spans="1:18" ht="16.5" customHeight="1">
      <c r="A879" s="4"/>
      <c r="B879" s="4"/>
      <c r="C879" s="4"/>
      <c r="D879" s="4"/>
      <c r="E879" s="4"/>
      <c r="F879" s="4"/>
      <c r="G879" s="4"/>
      <c r="H879" s="4"/>
      <c r="I879" s="4"/>
      <c r="J879" s="4"/>
      <c r="K879" s="4"/>
      <c r="L879" s="4"/>
      <c r="M879" s="4"/>
      <c r="N879" s="4"/>
      <c r="O879" s="4"/>
      <c r="P879" s="4"/>
      <c r="Q879" s="4"/>
      <c r="R879" s="4"/>
    </row>
    <row r="880" spans="1:18" ht="16.5" customHeight="1">
      <c r="A880" s="4"/>
      <c r="B880" s="4"/>
      <c r="C880" s="4"/>
      <c r="D880" s="4"/>
      <c r="E880" s="4"/>
      <c r="F880" s="4"/>
      <c r="G880" s="4"/>
      <c r="H880" s="4"/>
      <c r="I880" s="4"/>
      <c r="J880" s="4"/>
      <c r="K880" s="4"/>
      <c r="L880" s="4"/>
      <c r="M880" s="4"/>
      <c r="N880" s="4"/>
      <c r="O880" s="4"/>
      <c r="P880" s="4"/>
      <c r="Q880" s="4"/>
      <c r="R880" s="4"/>
    </row>
    <row r="881" spans="1:18" ht="16.5" customHeight="1">
      <c r="A881" s="4"/>
      <c r="B881" s="4"/>
      <c r="C881" s="4"/>
      <c r="D881" s="4"/>
      <c r="E881" s="4"/>
      <c r="F881" s="4"/>
      <c r="G881" s="4"/>
      <c r="H881" s="4"/>
      <c r="I881" s="4"/>
      <c r="J881" s="4"/>
      <c r="K881" s="4"/>
      <c r="L881" s="4"/>
      <c r="M881" s="4"/>
      <c r="N881" s="4"/>
      <c r="O881" s="4"/>
      <c r="P881" s="4"/>
      <c r="Q881" s="4"/>
      <c r="R881" s="4"/>
    </row>
    <row r="882" spans="1:18" ht="16.5" customHeight="1">
      <c r="A882" s="4"/>
      <c r="B882" s="4"/>
      <c r="C882" s="4"/>
      <c r="D882" s="4"/>
      <c r="E882" s="4"/>
      <c r="F882" s="4"/>
      <c r="G882" s="4"/>
      <c r="H882" s="4"/>
      <c r="I882" s="4"/>
      <c r="J882" s="4"/>
      <c r="K882" s="4"/>
      <c r="L882" s="4"/>
      <c r="M882" s="4"/>
      <c r="N882" s="4"/>
      <c r="O882" s="4"/>
      <c r="P882" s="4"/>
      <c r="Q882" s="4"/>
      <c r="R882" s="4"/>
    </row>
    <row r="883" spans="1:18" ht="16.5" customHeight="1">
      <c r="A883" s="4"/>
      <c r="B883" s="4"/>
      <c r="C883" s="4"/>
      <c r="D883" s="4"/>
      <c r="E883" s="4"/>
      <c r="F883" s="4"/>
      <c r="G883" s="4"/>
      <c r="H883" s="4"/>
      <c r="I883" s="4"/>
      <c r="J883" s="4"/>
      <c r="K883" s="4"/>
      <c r="L883" s="4"/>
      <c r="M883" s="4"/>
      <c r="N883" s="4"/>
      <c r="O883" s="4"/>
      <c r="P883" s="4"/>
      <c r="Q883" s="4"/>
      <c r="R883" s="4"/>
    </row>
    <row r="884" spans="1:18" ht="16.5" customHeight="1">
      <c r="A884" s="4"/>
      <c r="B884" s="4"/>
      <c r="C884" s="4"/>
      <c r="D884" s="4"/>
      <c r="E884" s="4"/>
      <c r="F884" s="4"/>
      <c r="G884" s="4"/>
      <c r="H884" s="4"/>
      <c r="I884" s="4"/>
      <c r="J884" s="4"/>
      <c r="K884" s="4"/>
      <c r="L884" s="4"/>
      <c r="M884" s="4"/>
      <c r="N884" s="4"/>
      <c r="O884" s="4"/>
      <c r="P884" s="4"/>
      <c r="Q884" s="4"/>
      <c r="R884" s="4"/>
    </row>
    <row r="885" spans="1:18" ht="16.5" customHeight="1">
      <c r="A885" s="4"/>
      <c r="B885" s="4"/>
      <c r="C885" s="4"/>
      <c r="D885" s="4"/>
      <c r="E885" s="4"/>
      <c r="F885" s="4"/>
      <c r="G885" s="4"/>
      <c r="H885" s="4"/>
      <c r="I885" s="4"/>
      <c r="J885" s="4"/>
      <c r="K885" s="4"/>
      <c r="L885" s="4"/>
      <c r="M885" s="4"/>
      <c r="N885" s="4"/>
      <c r="O885" s="4"/>
      <c r="P885" s="4"/>
      <c r="Q885" s="4"/>
      <c r="R885" s="4"/>
    </row>
    <row r="886" spans="1:18" ht="16.5" customHeight="1">
      <c r="A886" s="4"/>
      <c r="B886" s="4"/>
      <c r="C886" s="4"/>
      <c r="D886" s="4"/>
      <c r="E886" s="4"/>
      <c r="F886" s="4"/>
      <c r="G886" s="4"/>
      <c r="H886" s="4"/>
      <c r="I886" s="4"/>
      <c r="J886" s="4"/>
      <c r="K886" s="4"/>
      <c r="L886" s="4"/>
      <c r="M886" s="4"/>
      <c r="N886" s="4"/>
      <c r="O886" s="4"/>
      <c r="P886" s="4"/>
      <c r="Q886" s="4"/>
      <c r="R886" s="4"/>
    </row>
    <row r="887" spans="1:18" ht="16.5" customHeight="1">
      <c r="A887" s="4"/>
      <c r="B887" s="4"/>
      <c r="C887" s="4"/>
      <c r="D887" s="4"/>
      <c r="E887" s="4"/>
      <c r="F887" s="4"/>
      <c r="G887" s="4"/>
      <c r="H887" s="4"/>
      <c r="I887" s="4"/>
      <c r="J887" s="4"/>
      <c r="K887" s="4"/>
      <c r="L887" s="4"/>
      <c r="M887" s="4"/>
      <c r="N887" s="4"/>
      <c r="O887" s="4"/>
      <c r="P887" s="4"/>
      <c r="Q887" s="4"/>
      <c r="R887" s="4"/>
    </row>
    <row r="888" spans="1:18" ht="16.5" customHeight="1">
      <c r="A888" s="4"/>
      <c r="B888" s="4"/>
      <c r="C888" s="4"/>
      <c r="D888" s="4"/>
      <c r="E888" s="4"/>
      <c r="F888" s="4"/>
      <c r="G888" s="4"/>
      <c r="H888" s="4"/>
      <c r="I888" s="4"/>
      <c r="J888" s="4"/>
      <c r="K888" s="4"/>
      <c r="L888" s="4"/>
      <c r="M888" s="4"/>
      <c r="N888" s="4"/>
      <c r="O888" s="4"/>
      <c r="P888" s="4"/>
      <c r="Q888" s="4"/>
      <c r="R888" s="4"/>
    </row>
    <row r="889" spans="1:18" ht="16.5" customHeight="1">
      <c r="A889" s="4"/>
      <c r="B889" s="4"/>
      <c r="C889" s="4"/>
      <c r="D889" s="4"/>
      <c r="E889" s="4"/>
      <c r="F889" s="4"/>
      <c r="G889" s="4"/>
      <c r="H889" s="4"/>
      <c r="I889" s="4"/>
      <c r="J889" s="4"/>
      <c r="K889" s="4"/>
      <c r="L889" s="4"/>
      <c r="M889" s="4"/>
      <c r="N889" s="4"/>
      <c r="O889" s="4"/>
      <c r="P889" s="4"/>
      <c r="Q889" s="4"/>
      <c r="R889" s="4"/>
    </row>
    <row r="890" spans="1:18" ht="16.5" customHeight="1">
      <c r="A890" s="4"/>
      <c r="B890" s="4"/>
      <c r="C890" s="4"/>
      <c r="D890" s="4"/>
      <c r="E890" s="4"/>
      <c r="F890" s="4"/>
      <c r="G890" s="4"/>
      <c r="H890" s="4"/>
      <c r="I890" s="4"/>
      <c r="J890" s="4"/>
      <c r="K890" s="4"/>
      <c r="L890" s="4"/>
      <c r="M890" s="4"/>
      <c r="N890" s="4"/>
      <c r="O890" s="4"/>
      <c r="P890" s="4"/>
      <c r="Q890" s="4"/>
      <c r="R890" s="4"/>
    </row>
    <row r="891" spans="1:18" ht="16.5" customHeight="1">
      <c r="A891" s="4"/>
      <c r="B891" s="4"/>
      <c r="C891" s="4"/>
      <c r="D891" s="4"/>
      <c r="E891" s="4"/>
      <c r="F891" s="4"/>
      <c r="G891" s="4"/>
      <c r="H891" s="4"/>
      <c r="I891" s="4"/>
      <c r="J891" s="4"/>
      <c r="K891" s="4"/>
      <c r="L891" s="4"/>
      <c r="M891" s="4"/>
      <c r="N891" s="4"/>
      <c r="O891" s="4"/>
      <c r="P891" s="4"/>
      <c r="Q891" s="4"/>
      <c r="R891" s="4"/>
    </row>
    <row r="892" spans="1:18" ht="16.5" customHeight="1">
      <c r="A892" s="4"/>
      <c r="B892" s="4"/>
      <c r="C892" s="4"/>
      <c r="D892" s="4"/>
      <c r="E892" s="4"/>
      <c r="F892" s="4"/>
      <c r="G892" s="4"/>
      <c r="H892" s="4"/>
      <c r="I892" s="4"/>
      <c r="J892" s="4"/>
      <c r="K892" s="4"/>
      <c r="L892" s="4"/>
      <c r="M892" s="4"/>
      <c r="N892" s="4"/>
      <c r="O892" s="4"/>
      <c r="P892" s="4"/>
      <c r="Q892" s="4"/>
      <c r="R892" s="4"/>
    </row>
    <row r="893" spans="1:18" ht="16.5" customHeight="1">
      <c r="A893" s="4"/>
      <c r="B893" s="4"/>
      <c r="C893" s="4"/>
      <c r="D893" s="4"/>
      <c r="E893" s="4"/>
      <c r="F893" s="4"/>
      <c r="G893" s="4"/>
      <c r="H893" s="4"/>
      <c r="I893" s="4"/>
      <c r="J893" s="4"/>
      <c r="K893" s="4"/>
      <c r="L893" s="4"/>
      <c r="M893" s="4"/>
      <c r="N893" s="4"/>
      <c r="O893" s="4"/>
      <c r="P893" s="4"/>
      <c r="Q893" s="4"/>
      <c r="R893" s="4"/>
    </row>
    <row r="894" spans="1:18" ht="16.5" customHeight="1">
      <c r="A894" s="4"/>
      <c r="B894" s="4"/>
      <c r="C894" s="4"/>
      <c r="D894" s="4"/>
      <c r="E894" s="4"/>
      <c r="F894" s="4"/>
      <c r="G894" s="4"/>
      <c r="H894" s="4"/>
      <c r="I894" s="4"/>
      <c r="J894" s="4"/>
      <c r="K894" s="4"/>
      <c r="L894" s="4"/>
      <c r="M894" s="4"/>
      <c r="N894" s="4"/>
      <c r="O894" s="4"/>
      <c r="P894" s="4"/>
      <c r="Q894" s="4"/>
      <c r="R894" s="4"/>
    </row>
    <row r="895" spans="1:18" ht="16.5" customHeight="1">
      <c r="A895" s="4"/>
      <c r="B895" s="4"/>
      <c r="C895" s="4"/>
      <c r="D895" s="4"/>
      <c r="E895" s="4"/>
      <c r="F895" s="4"/>
      <c r="G895" s="4"/>
      <c r="H895" s="4"/>
      <c r="I895" s="4"/>
      <c r="J895" s="4"/>
      <c r="K895" s="4"/>
      <c r="L895" s="4"/>
      <c r="M895" s="4"/>
      <c r="N895" s="4"/>
      <c r="O895" s="4"/>
      <c r="P895" s="4"/>
      <c r="Q895" s="4"/>
      <c r="R895" s="4"/>
    </row>
    <row r="896" spans="1:18" ht="16.5" customHeight="1">
      <c r="A896" s="4"/>
      <c r="B896" s="4"/>
      <c r="C896" s="4"/>
      <c r="D896" s="4"/>
      <c r="E896" s="4"/>
      <c r="F896" s="4"/>
      <c r="G896" s="4"/>
      <c r="H896" s="4"/>
      <c r="I896" s="4"/>
      <c r="J896" s="4"/>
      <c r="K896" s="4"/>
      <c r="L896" s="4"/>
      <c r="M896" s="4"/>
      <c r="N896" s="4"/>
      <c r="O896" s="4"/>
      <c r="P896" s="4"/>
      <c r="Q896" s="4"/>
      <c r="R896" s="4"/>
    </row>
    <row r="897" spans="1:18" ht="16.5" customHeight="1">
      <c r="A897" s="4"/>
      <c r="B897" s="4"/>
      <c r="C897" s="4"/>
      <c r="D897" s="4"/>
      <c r="E897" s="4"/>
      <c r="F897" s="4"/>
      <c r="G897" s="4"/>
      <c r="H897" s="4"/>
      <c r="I897" s="4"/>
      <c r="J897" s="4"/>
      <c r="K897" s="4"/>
      <c r="L897" s="4"/>
      <c r="M897" s="4"/>
      <c r="N897" s="4"/>
      <c r="O897" s="4"/>
      <c r="P897" s="4"/>
      <c r="Q897" s="4"/>
      <c r="R897" s="4"/>
    </row>
    <row r="898" spans="1:18" ht="16.5" customHeight="1">
      <c r="A898" s="4"/>
      <c r="B898" s="4"/>
      <c r="C898" s="4"/>
      <c r="D898" s="4"/>
      <c r="E898" s="4"/>
      <c r="F898" s="4"/>
      <c r="G898" s="4"/>
      <c r="H898" s="4"/>
      <c r="I898" s="4"/>
      <c r="J898" s="4"/>
      <c r="K898" s="4"/>
      <c r="L898" s="4"/>
      <c r="M898" s="4"/>
      <c r="N898" s="4"/>
      <c r="O898" s="4"/>
      <c r="P898" s="4"/>
      <c r="Q898" s="4"/>
      <c r="R898" s="4"/>
    </row>
    <row r="899" spans="1:18" ht="16.5" customHeight="1">
      <c r="A899" s="4"/>
      <c r="B899" s="4"/>
      <c r="C899" s="4"/>
      <c r="D899" s="4"/>
      <c r="E899" s="4"/>
      <c r="F899" s="4"/>
      <c r="G899" s="4"/>
      <c r="H899" s="4"/>
      <c r="I899" s="4"/>
      <c r="J899" s="4"/>
      <c r="K899" s="4"/>
      <c r="L899" s="4"/>
      <c r="M899" s="4"/>
      <c r="N899" s="4"/>
      <c r="O899" s="4"/>
      <c r="P899" s="4"/>
      <c r="Q899" s="4"/>
      <c r="R899" s="4"/>
    </row>
    <row r="900" spans="1:18" ht="16.5" customHeight="1">
      <c r="A900" s="4"/>
      <c r="B900" s="4"/>
      <c r="C900" s="4"/>
      <c r="D900" s="4"/>
      <c r="E900" s="4"/>
      <c r="F900" s="4"/>
      <c r="G900" s="4"/>
      <c r="H900" s="4"/>
      <c r="I900" s="4"/>
      <c r="J900" s="4"/>
      <c r="K900" s="4"/>
      <c r="L900" s="4"/>
      <c r="M900" s="4"/>
      <c r="N900" s="4"/>
      <c r="O900" s="4"/>
      <c r="P900" s="4"/>
      <c r="Q900" s="4"/>
      <c r="R900" s="4"/>
    </row>
    <row r="901" spans="1:18" ht="16.5" customHeight="1">
      <c r="A901" s="4"/>
      <c r="B901" s="4"/>
      <c r="C901" s="4"/>
      <c r="D901" s="4"/>
      <c r="E901" s="4"/>
      <c r="F901" s="4"/>
      <c r="G901" s="4"/>
      <c r="H901" s="4"/>
      <c r="I901" s="4"/>
      <c r="J901" s="4"/>
      <c r="K901" s="4"/>
      <c r="L901" s="4"/>
      <c r="M901" s="4"/>
      <c r="N901" s="4"/>
      <c r="O901" s="4"/>
      <c r="P901" s="4"/>
      <c r="Q901" s="4"/>
      <c r="R901" s="4"/>
    </row>
    <row r="902" spans="1:18" ht="16.5" customHeight="1">
      <c r="A902" s="4"/>
      <c r="B902" s="4"/>
      <c r="C902" s="4"/>
      <c r="D902" s="4"/>
      <c r="E902" s="4"/>
      <c r="F902" s="4"/>
      <c r="G902" s="4"/>
      <c r="H902" s="4"/>
      <c r="I902" s="4"/>
      <c r="J902" s="4"/>
      <c r="K902" s="4"/>
      <c r="L902" s="4"/>
      <c r="M902" s="4"/>
      <c r="N902" s="4"/>
      <c r="O902" s="4"/>
      <c r="P902" s="4"/>
      <c r="Q902" s="4"/>
      <c r="R902" s="4"/>
    </row>
    <row r="903" spans="1:18" ht="16.5" customHeight="1">
      <c r="A903" s="4"/>
      <c r="B903" s="4"/>
      <c r="C903" s="4"/>
      <c r="D903" s="4"/>
      <c r="E903" s="4"/>
      <c r="F903" s="4"/>
      <c r="G903" s="4"/>
      <c r="H903" s="4"/>
      <c r="I903" s="4"/>
      <c r="J903" s="4"/>
      <c r="K903" s="4"/>
      <c r="L903" s="4"/>
      <c r="M903" s="4"/>
      <c r="N903" s="4"/>
      <c r="O903" s="4"/>
      <c r="P903" s="4"/>
      <c r="Q903" s="4"/>
      <c r="R903" s="4"/>
    </row>
    <row r="904" spans="1:18" ht="16.5" customHeight="1">
      <c r="A904" s="4"/>
      <c r="B904" s="4"/>
      <c r="C904" s="4"/>
      <c r="D904" s="4"/>
      <c r="E904" s="4"/>
      <c r="F904" s="4"/>
      <c r="G904" s="4"/>
      <c r="H904" s="4"/>
      <c r="I904" s="4"/>
      <c r="J904" s="4"/>
      <c r="K904" s="4"/>
      <c r="L904" s="4"/>
      <c r="M904" s="4"/>
      <c r="N904" s="4"/>
      <c r="O904" s="4"/>
      <c r="P904" s="4"/>
      <c r="Q904" s="4"/>
      <c r="R904" s="4"/>
    </row>
    <row r="905" spans="1:18" ht="16.5" customHeight="1">
      <c r="A905" s="4"/>
      <c r="B905" s="4"/>
      <c r="C905" s="4"/>
      <c r="D905" s="4"/>
      <c r="E905" s="4"/>
      <c r="F905" s="4"/>
      <c r="G905" s="4"/>
      <c r="H905" s="4"/>
      <c r="I905" s="4"/>
      <c r="J905" s="4"/>
      <c r="K905" s="4"/>
      <c r="L905" s="4"/>
      <c r="M905" s="4"/>
      <c r="N905" s="4"/>
      <c r="O905" s="4"/>
      <c r="P905" s="4"/>
      <c r="Q905" s="4"/>
      <c r="R905" s="4"/>
    </row>
    <row r="906" spans="1:18" ht="16.5" customHeight="1">
      <c r="A906" s="4"/>
      <c r="B906" s="4"/>
      <c r="C906" s="4"/>
      <c r="D906" s="4"/>
      <c r="E906" s="4"/>
      <c r="F906" s="4"/>
      <c r="G906" s="4"/>
      <c r="H906" s="4"/>
      <c r="I906" s="4"/>
      <c r="J906" s="4"/>
      <c r="K906" s="4"/>
      <c r="L906" s="4"/>
      <c r="M906" s="4"/>
      <c r="N906" s="4"/>
      <c r="O906" s="4"/>
      <c r="P906" s="4"/>
      <c r="Q906" s="4"/>
      <c r="R906" s="4"/>
    </row>
    <row r="907" spans="1:18" ht="16.5" customHeight="1">
      <c r="A907" s="4"/>
      <c r="B907" s="4"/>
      <c r="C907" s="4"/>
      <c r="D907" s="4"/>
      <c r="E907" s="4"/>
      <c r="F907" s="4"/>
      <c r="G907" s="4"/>
      <c r="H907" s="4"/>
      <c r="I907" s="4"/>
      <c r="J907" s="4"/>
      <c r="K907" s="4"/>
      <c r="L907" s="4"/>
      <c r="M907" s="4"/>
      <c r="N907" s="4"/>
      <c r="O907" s="4"/>
      <c r="P907" s="4"/>
      <c r="Q907" s="4"/>
      <c r="R907" s="4"/>
    </row>
    <row r="908" spans="1:18" ht="16.5" customHeight="1">
      <c r="A908" s="4"/>
      <c r="B908" s="4"/>
      <c r="C908" s="4"/>
      <c r="D908" s="4"/>
      <c r="E908" s="4"/>
      <c r="F908" s="4"/>
      <c r="G908" s="4"/>
      <c r="H908" s="4"/>
      <c r="I908" s="4"/>
      <c r="J908" s="4"/>
      <c r="K908" s="4"/>
      <c r="L908" s="4"/>
      <c r="M908" s="4"/>
      <c r="N908" s="4"/>
      <c r="O908" s="4"/>
      <c r="P908" s="4"/>
      <c r="Q908" s="4"/>
      <c r="R908" s="4"/>
    </row>
    <row r="909" spans="1:18" ht="16.5" customHeight="1">
      <c r="A909" s="4"/>
      <c r="B909" s="4"/>
      <c r="C909" s="4"/>
      <c r="D909" s="4"/>
      <c r="E909" s="4"/>
      <c r="F909" s="4"/>
      <c r="G909" s="4"/>
      <c r="H909" s="4"/>
      <c r="I909" s="4"/>
      <c r="J909" s="4"/>
      <c r="K909" s="4"/>
      <c r="L909" s="4"/>
      <c r="M909" s="4"/>
      <c r="N909" s="4"/>
      <c r="O909" s="4"/>
      <c r="P909" s="4"/>
      <c r="Q909" s="4"/>
      <c r="R909" s="4"/>
    </row>
    <row r="910" spans="1:18" ht="16.5" customHeight="1">
      <c r="A910" s="4"/>
      <c r="B910" s="4"/>
      <c r="C910" s="4"/>
      <c r="D910" s="4"/>
      <c r="E910" s="4"/>
      <c r="F910" s="4"/>
      <c r="G910" s="4"/>
      <c r="H910" s="4"/>
      <c r="I910" s="4"/>
      <c r="J910" s="4"/>
      <c r="K910" s="4"/>
      <c r="L910" s="4"/>
      <c r="M910" s="4"/>
      <c r="N910" s="4"/>
      <c r="O910" s="4"/>
      <c r="P910" s="4"/>
      <c r="Q910" s="4"/>
      <c r="R910" s="4"/>
    </row>
    <row r="911" spans="1:18" ht="16.5" customHeight="1">
      <c r="A911" s="4"/>
      <c r="B911" s="4"/>
      <c r="C911" s="4"/>
      <c r="D911" s="4"/>
      <c r="E911" s="4"/>
      <c r="F911" s="4"/>
      <c r="G911" s="4"/>
      <c r="H911" s="4"/>
      <c r="I911" s="4"/>
      <c r="J911" s="4"/>
      <c r="K911" s="4"/>
      <c r="L911" s="4"/>
      <c r="M911" s="4"/>
      <c r="N911" s="4"/>
      <c r="O911" s="4"/>
      <c r="P911" s="4"/>
      <c r="Q911" s="4"/>
      <c r="R911" s="4"/>
    </row>
    <row r="912" spans="1:18" ht="16.5" customHeight="1">
      <c r="A912" s="4"/>
      <c r="B912" s="4"/>
      <c r="C912" s="4"/>
      <c r="D912" s="4"/>
      <c r="E912" s="4"/>
      <c r="F912" s="4"/>
      <c r="G912" s="4"/>
      <c r="H912" s="4"/>
      <c r="I912" s="4"/>
      <c r="J912" s="4"/>
      <c r="K912" s="4"/>
      <c r="L912" s="4"/>
      <c r="M912" s="4"/>
      <c r="N912" s="4"/>
      <c r="O912" s="4"/>
      <c r="P912" s="4"/>
      <c r="Q912" s="4"/>
      <c r="R912" s="4"/>
    </row>
    <row r="913" spans="1:18" ht="16.5" customHeight="1">
      <c r="A913" s="4"/>
      <c r="B913" s="4"/>
      <c r="C913" s="4"/>
      <c r="D913" s="4"/>
      <c r="E913" s="4"/>
      <c r="F913" s="4"/>
      <c r="G913" s="4"/>
      <c r="H913" s="4"/>
      <c r="I913" s="4"/>
      <c r="J913" s="4"/>
      <c r="K913" s="4"/>
      <c r="L913" s="4"/>
      <c r="M913" s="4"/>
      <c r="N913" s="4"/>
      <c r="O913" s="4"/>
      <c r="P913" s="4"/>
      <c r="Q913" s="4"/>
      <c r="R913" s="4"/>
    </row>
    <row r="914" spans="1:18" ht="16.5" customHeight="1">
      <c r="A914" s="4"/>
      <c r="B914" s="4"/>
      <c r="C914" s="4"/>
      <c r="D914" s="4"/>
      <c r="E914" s="4"/>
      <c r="F914" s="4"/>
      <c r="G914" s="4"/>
      <c r="H914" s="4"/>
      <c r="I914" s="4"/>
      <c r="J914" s="4"/>
      <c r="K914" s="4"/>
      <c r="L914" s="4"/>
      <c r="M914" s="4"/>
      <c r="N914" s="4"/>
      <c r="O914" s="4"/>
      <c r="P914" s="4"/>
      <c r="Q914" s="4"/>
      <c r="R914" s="4"/>
    </row>
    <row r="915" spans="1:18" ht="16.5" customHeight="1">
      <c r="A915" s="4"/>
      <c r="B915" s="4"/>
      <c r="C915" s="4"/>
      <c r="D915" s="4"/>
      <c r="E915" s="4"/>
      <c r="F915" s="4"/>
      <c r="G915" s="4"/>
      <c r="H915" s="4"/>
      <c r="I915" s="4"/>
      <c r="J915" s="4"/>
      <c r="K915" s="4"/>
      <c r="L915" s="4"/>
      <c r="M915" s="4"/>
      <c r="N915" s="4"/>
      <c r="O915" s="4"/>
      <c r="P915" s="4"/>
      <c r="Q915" s="4"/>
      <c r="R915" s="4"/>
    </row>
    <row r="916" spans="1:18" ht="16.5" customHeight="1">
      <c r="A916" s="4"/>
      <c r="B916" s="4"/>
      <c r="C916" s="4"/>
      <c r="D916" s="4"/>
      <c r="E916" s="4"/>
      <c r="F916" s="4"/>
      <c r="G916" s="4"/>
      <c r="H916" s="4"/>
      <c r="I916" s="4"/>
      <c r="J916" s="4"/>
      <c r="K916" s="4"/>
      <c r="L916" s="4"/>
      <c r="M916" s="4"/>
      <c r="N916" s="4"/>
      <c r="O916" s="4"/>
      <c r="P916" s="4"/>
      <c r="Q916" s="4"/>
      <c r="R916" s="4"/>
    </row>
    <row r="917" spans="1:18" ht="16.5" customHeight="1">
      <c r="A917" s="4"/>
      <c r="B917" s="4"/>
      <c r="C917" s="4"/>
      <c r="D917" s="4"/>
      <c r="E917" s="4"/>
      <c r="F917" s="4"/>
      <c r="G917" s="4"/>
      <c r="H917" s="4"/>
      <c r="I917" s="4"/>
      <c r="J917" s="4"/>
      <c r="K917" s="4"/>
      <c r="L917" s="4"/>
      <c r="M917" s="4"/>
      <c r="N917" s="4"/>
      <c r="O917" s="4"/>
      <c r="P917" s="4"/>
      <c r="Q917" s="4"/>
      <c r="R917" s="4"/>
    </row>
    <row r="918" spans="1:18" ht="16.5" customHeight="1">
      <c r="A918" s="4"/>
      <c r="B918" s="4"/>
      <c r="C918" s="4"/>
      <c r="D918" s="4"/>
      <c r="E918" s="4"/>
      <c r="F918" s="4"/>
      <c r="G918" s="4"/>
      <c r="H918" s="4"/>
      <c r="I918" s="4"/>
      <c r="J918" s="4"/>
      <c r="K918" s="4"/>
      <c r="L918" s="4"/>
      <c r="M918" s="4"/>
      <c r="N918" s="4"/>
      <c r="O918" s="4"/>
      <c r="P918" s="4"/>
      <c r="Q918" s="4"/>
      <c r="R918" s="4"/>
    </row>
    <row r="919" spans="1:18" ht="16.5" customHeight="1">
      <c r="A919" s="4"/>
      <c r="B919" s="4"/>
      <c r="C919" s="4"/>
      <c r="D919" s="4"/>
      <c r="E919" s="4"/>
      <c r="F919" s="4"/>
      <c r="G919" s="4"/>
      <c r="H919" s="4"/>
      <c r="I919" s="4"/>
      <c r="J919" s="4"/>
      <c r="K919" s="4"/>
      <c r="L919" s="4"/>
      <c r="M919" s="4"/>
      <c r="N919" s="4"/>
      <c r="O919" s="4"/>
      <c r="P919" s="4"/>
      <c r="Q919" s="4"/>
      <c r="R919" s="4"/>
    </row>
    <row r="920" spans="1:18" ht="16.5" customHeight="1">
      <c r="A920" s="4"/>
      <c r="B920" s="4"/>
      <c r="C920" s="4"/>
      <c r="D920" s="4"/>
      <c r="E920" s="4"/>
      <c r="F920" s="4"/>
      <c r="G920" s="4"/>
      <c r="H920" s="4"/>
      <c r="I920" s="4"/>
      <c r="J920" s="4"/>
      <c r="K920" s="4"/>
      <c r="L920" s="4"/>
      <c r="M920" s="4"/>
      <c r="N920" s="4"/>
      <c r="O920" s="4"/>
      <c r="P920" s="4"/>
      <c r="Q920" s="4"/>
      <c r="R920" s="4"/>
    </row>
    <row r="921" spans="1:18" ht="16.5" customHeight="1">
      <c r="A921" s="4"/>
      <c r="B921" s="4"/>
      <c r="C921" s="4"/>
      <c r="D921" s="4"/>
      <c r="E921" s="4"/>
      <c r="F921" s="4"/>
      <c r="G921" s="4"/>
      <c r="H921" s="4"/>
      <c r="I921" s="4"/>
      <c r="J921" s="4"/>
      <c r="K921" s="4"/>
      <c r="L921" s="4"/>
      <c r="M921" s="4"/>
      <c r="N921" s="4"/>
      <c r="O921" s="4"/>
      <c r="P921" s="4"/>
      <c r="Q921" s="4"/>
      <c r="R921" s="4"/>
    </row>
    <row r="922" spans="1:18" ht="16.5" customHeight="1">
      <c r="A922" s="4"/>
      <c r="B922" s="4"/>
      <c r="C922" s="4"/>
      <c r="D922" s="4"/>
      <c r="E922" s="4"/>
      <c r="F922" s="4"/>
      <c r="G922" s="4"/>
      <c r="H922" s="4"/>
      <c r="I922" s="4"/>
      <c r="J922" s="4"/>
      <c r="K922" s="4"/>
      <c r="L922" s="4"/>
      <c r="M922" s="4"/>
      <c r="N922" s="4"/>
      <c r="O922" s="4"/>
      <c r="P922" s="4"/>
      <c r="Q922" s="4"/>
      <c r="R922" s="4"/>
    </row>
    <row r="923" spans="1:18" ht="16.5" customHeight="1">
      <c r="A923" s="4"/>
      <c r="B923" s="4"/>
      <c r="C923" s="4"/>
      <c r="D923" s="4"/>
      <c r="E923" s="4"/>
      <c r="F923" s="4"/>
      <c r="G923" s="4"/>
      <c r="H923" s="4"/>
      <c r="I923" s="4"/>
      <c r="J923" s="4"/>
      <c r="K923" s="4"/>
      <c r="L923" s="4"/>
      <c r="M923" s="4"/>
      <c r="N923" s="4"/>
      <c r="O923" s="4"/>
      <c r="P923" s="4"/>
      <c r="Q923" s="4"/>
      <c r="R923" s="4"/>
    </row>
    <row r="924" spans="1:18" ht="16.5" customHeight="1">
      <c r="A924" s="4"/>
      <c r="B924" s="4"/>
      <c r="C924" s="4"/>
      <c r="D924" s="4"/>
      <c r="E924" s="4"/>
      <c r="F924" s="4"/>
      <c r="G924" s="4"/>
      <c r="H924" s="4"/>
      <c r="I924" s="4"/>
      <c r="J924" s="4"/>
      <c r="K924" s="4"/>
      <c r="L924" s="4"/>
      <c r="M924" s="4"/>
      <c r="N924" s="4"/>
      <c r="O924" s="4"/>
      <c r="P924" s="4"/>
      <c r="Q924" s="4"/>
      <c r="R924" s="4"/>
    </row>
    <row r="925" spans="1:18" ht="16.5" customHeight="1">
      <c r="A925" s="4"/>
      <c r="B925" s="4"/>
      <c r="C925" s="4"/>
      <c r="D925" s="4"/>
      <c r="E925" s="4"/>
      <c r="F925" s="4"/>
      <c r="G925" s="4"/>
      <c r="H925" s="4"/>
      <c r="I925" s="4"/>
      <c r="J925" s="4"/>
      <c r="K925" s="4"/>
      <c r="L925" s="4"/>
      <c r="M925" s="4"/>
      <c r="N925" s="4"/>
      <c r="O925" s="4"/>
      <c r="P925" s="4"/>
      <c r="Q925" s="4"/>
      <c r="R925" s="4"/>
    </row>
    <row r="926" spans="1:18" ht="16.5" customHeight="1">
      <c r="A926" s="4"/>
      <c r="B926" s="4"/>
      <c r="C926" s="4"/>
      <c r="D926" s="4"/>
      <c r="E926" s="4"/>
      <c r="F926" s="4"/>
      <c r="G926" s="4"/>
      <c r="H926" s="4"/>
      <c r="I926" s="4"/>
      <c r="J926" s="4"/>
      <c r="K926" s="4"/>
      <c r="L926" s="4"/>
      <c r="M926" s="4"/>
      <c r="N926" s="4"/>
      <c r="O926" s="4"/>
      <c r="P926" s="4"/>
      <c r="Q926" s="4"/>
      <c r="R926" s="4"/>
    </row>
    <row r="927" spans="1:18" ht="16.5" customHeight="1">
      <c r="A927" s="4"/>
      <c r="B927" s="4"/>
      <c r="C927" s="4"/>
      <c r="D927" s="4"/>
      <c r="E927" s="4"/>
      <c r="F927" s="4"/>
      <c r="G927" s="4"/>
      <c r="H927" s="4"/>
      <c r="I927" s="4"/>
      <c r="J927" s="4"/>
      <c r="K927" s="4"/>
      <c r="L927" s="4"/>
      <c r="M927" s="4"/>
      <c r="N927" s="4"/>
      <c r="O927" s="4"/>
      <c r="P927" s="4"/>
      <c r="Q927" s="4"/>
      <c r="R927" s="4"/>
    </row>
    <row r="928" spans="1:18" ht="16.5" customHeight="1">
      <c r="A928" s="4"/>
      <c r="B928" s="4"/>
      <c r="C928" s="4"/>
      <c r="D928" s="4"/>
      <c r="E928" s="4"/>
      <c r="F928" s="4"/>
      <c r="G928" s="4"/>
      <c r="H928" s="4"/>
      <c r="I928" s="4"/>
      <c r="J928" s="4"/>
      <c r="K928" s="4"/>
      <c r="L928" s="4"/>
      <c r="M928" s="4"/>
      <c r="N928" s="4"/>
      <c r="O928" s="4"/>
      <c r="P928" s="4"/>
      <c r="Q928" s="4"/>
      <c r="R928" s="4"/>
    </row>
    <row r="929" spans="1:18" ht="16.5" customHeight="1">
      <c r="A929" s="4"/>
      <c r="B929" s="4"/>
      <c r="C929" s="4"/>
      <c r="D929" s="4"/>
      <c r="E929" s="4"/>
      <c r="F929" s="4"/>
      <c r="G929" s="4"/>
      <c r="H929" s="4"/>
      <c r="I929" s="4"/>
      <c r="J929" s="4"/>
      <c r="K929" s="4"/>
      <c r="L929" s="4"/>
      <c r="M929" s="4"/>
      <c r="N929" s="4"/>
      <c r="O929" s="4"/>
      <c r="P929" s="4"/>
      <c r="Q929" s="4"/>
      <c r="R929" s="4"/>
    </row>
    <row r="930" spans="1:18" ht="16.5" customHeight="1">
      <c r="A930" s="4"/>
      <c r="B930" s="4"/>
      <c r="C930" s="4"/>
      <c r="D930" s="4"/>
      <c r="E930" s="4"/>
      <c r="F930" s="4"/>
      <c r="G930" s="4"/>
      <c r="H930" s="4"/>
      <c r="I930" s="4"/>
      <c r="J930" s="4"/>
      <c r="K930" s="4"/>
      <c r="L930" s="4"/>
      <c r="M930" s="4"/>
      <c r="N930" s="4"/>
      <c r="O930" s="4"/>
      <c r="P930" s="4"/>
      <c r="Q930" s="4"/>
      <c r="R930" s="4"/>
    </row>
    <row r="931" spans="1:18" ht="16.5" customHeight="1">
      <c r="A931" s="4"/>
      <c r="B931" s="4"/>
      <c r="C931" s="4"/>
      <c r="D931" s="4"/>
      <c r="E931" s="4"/>
      <c r="F931" s="4"/>
      <c r="G931" s="4"/>
      <c r="H931" s="4"/>
      <c r="I931" s="4"/>
      <c r="J931" s="4"/>
      <c r="K931" s="4"/>
      <c r="L931" s="4"/>
      <c r="M931" s="4"/>
      <c r="N931" s="4"/>
      <c r="O931" s="4"/>
      <c r="P931" s="4"/>
      <c r="Q931" s="4"/>
      <c r="R931" s="4"/>
    </row>
    <row r="932" spans="1:18" ht="16.5" customHeight="1">
      <c r="A932" s="4"/>
      <c r="B932" s="4"/>
      <c r="C932" s="4"/>
      <c r="D932" s="4"/>
      <c r="E932" s="4"/>
      <c r="F932" s="4"/>
      <c r="G932" s="4"/>
      <c r="H932" s="4"/>
      <c r="I932" s="4"/>
      <c r="J932" s="4"/>
      <c r="K932" s="4"/>
      <c r="L932" s="4"/>
      <c r="M932" s="4"/>
      <c r="N932" s="4"/>
      <c r="O932" s="4"/>
      <c r="P932" s="4"/>
      <c r="Q932" s="4"/>
      <c r="R932" s="4"/>
    </row>
    <row r="933" spans="1:18" ht="16.5" customHeight="1">
      <c r="A933" s="4"/>
      <c r="B933" s="4"/>
      <c r="C933" s="4"/>
      <c r="D933" s="4"/>
      <c r="E933" s="4"/>
      <c r="F933" s="4"/>
      <c r="G933" s="4"/>
      <c r="H933" s="4"/>
      <c r="I933" s="4"/>
      <c r="J933" s="4"/>
      <c r="K933" s="4"/>
      <c r="L933" s="4"/>
      <c r="M933" s="4"/>
      <c r="N933" s="4"/>
      <c r="O933" s="4"/>
      <c r="P933" s="4"/>
      <c r="Q933" s="4"/>
      <c r="R933" s="4"/>
    </row>
    <row r="934" spans="1:18" ht="16.5" customHeight="1">
      <c r="A934" s="4"/>
      <c r="B934" s="4"/>
      <c r="C934" s="4"/>
      <c r="D934" s="4"/>
      <c r="E934" s="4"/>
      <c r="F934" s="4"/>
      <c r="G934" s="4"/>
      <c r="H934" s="4"/>
      <c r="I934" s="4"/>
      <c r="J934" s="4"/>
      <c r="K934" s="4"/>
      <c r="L934" s="4"/>
      <c r="M934" s="4"/>
      <c r="N934" s="4"/>
      <c r="O934" s="4"/>
      <c r="P934" s="4"/>
      <c r="Q934" s="4"/>
      <c r="R934" s="4"/>
    </row>
    <row r="935" spans="1:18" ht="16.5" customHeight="1">
      <c r="A935" s="4"/>
      <c r="B935" s="4"/>
      <c r="C935" s="4"/>
      <c r="D935" s="4"/>
      <c r="E935" s="4"/>
      <c r="F935" s="4"/>
      <c r="G935" s="4"/>
      <c r="H935" s="4"/>
      <c r="I935" s="4"/>
      <c r="J935" s="4"/>
      <c r="K935" s="4"/>
      <c r="L935" s="4"/>
      <c r="M935" s="4"/>
      <c r="N935" s="4"/>
      <c r="O935" s="4"/>
      <c r="P935" s="4"/>
      <c r="Q935" s="4"/>
      <c r="R935" s="4"/>
    </row>
    <row r="936" spans="1:18" ht="16.5" customHeight="1">
      <c r="A936" s="4"/>
      <c r="B936" s="4"/>
      <c r="C936" s="4"/>
      <c r="D936" s="4"/>
      <c r="E936" s="4"/>
      <c r="F936" s="4"/>
      <c r="G936" s="4"/>
      <c r="H936" s="4"/>
      <c r="I936" s="4"/>
      <c r="J936" s="4"/>
      <c r="K936" s="4"/>
      <c r="L936" s="4"/>
      <c r="M936" s="4"/>
      <c r="N936" s="4"/>
      <c r="O936" s="4"/>
      <c r="P936" s="4"/>
      <c r="Q936" s="4"/>
      <c r="R936" s="4"/>
    </row>
    <row r="937" spans="1:18" ht="16.5" customHeight="1">
      <c r="A937" s="4"/>
      <c r="B937" s="4"/>
      <c r="C937" s="4"/>
      <c r="D937" s="4"/>
      <c r="E937" s="4"/>
      <c r="F937" s="4"/>
      <c r="G937" s="4"/>
      <c r="H937" s="4"/>
      <c r="I937" s="4"/>
      <c r="J937" s="4"/>
      <c r="K937" s="4"/>
      <c r="L937" s="4"/>
      <c r="M937" s="4"/>
      <c r="N937" s="4"/>
      <c r="O937" s="4"/>
      <c r="P937" s="4"/>
      <c r="Q937" s="4"/>
      <c r="R937" s="4"/>
    </row>
    <row r="938" spans="1:18" ht="16.5" customHeight="1">
      <c r="A938" s="4"/>
      <c r="B938" s="4"/>
      <c r="C938" s="4"/>
      <c r="D938" s="4"/>
      <c r="E938" s="4"/>
      <c r="F938" s="4"/>
      <c r="G938" s="4"/>
      <c r="H938" s="4"/>
      <c r="I938" s="4"/>
      <c r="J938" s="4"/>
      <c r="K938" s="4"/>
      <c r="L938" s="4"/>
      <c r="M938" s="4"/>
      <c r="N938" s="4"/>
      <c r="O938" s="4"/>
      <c r="P938" s="4"/>
      <c r="Q938" s="4"/>
      <c r="R938" s="4"/>
    </row>
    <row r="939" spans="1:18" ht="16.5" customHeight="1">
      <c r="A939" s="4"/>
      <c r="B939" s="4"/>
      <c r="C939" s="4"/>
      <c r="D939" s="4"/>
      <c r="E939" s="4"/>
      <c r="F939" s="4"/>
      <c r="G939" s="4"/>
      <c r="H939" s="4"/>
      <c r="I939" s="4"/>
      <c r="J939" s="4"/>
      <c r="K939" s="4"/>
      <c r="L939" s="4"/>
      <c r="M939" s="4"/>
      <c r="N939" s="4"/>
      <c r="O939" s="4"/>
      <c r="P939" s="4"/>
      <c r="Q939" s="4"/>
      <c r="R939" s="4"/>
    </row>
    <row r="940" spans="1:18" ht="16.5" customHeight="1">
      <c r="A940" s="4"/>
      <c r="B940" s="4"/>
      <c r="C940" s="4"/>
      <c r="D940" s="4"/>
      <c r="E940" s="4"/>
      <c r="F940" s="4"/>
      <c r="G940" s="4"/>
      <c r="H940" s="4"/>
      <c r="I940" s="4"/>
      <c r="J940" s="4"/>
      <c r="K940" s="4"/>
      <c r="L940" s="4"/>
      <c r="M940" s="4"/>
      <c r="N940" s="4"/>
      <c r="O940" s="4"/>
      <c r="P940" s="4"/>
      <c r="Q940" s="4"/>
      <c r="R940" s="4"/>
    </row>
    <row r="941" spans="1:18" ht="16.5" customHeight="1">
      <c r="A941" s="4"/>
      <c r="B941" s="4"/>
      <c r="C941" s="4"/>
      <c r="D941" s="4"/>
      <c r="E941" s="4"/>
      <c r="F941" s="4"/>
      <c r="G941" s="4"/>
      <c r="H941" s="4"/>
      <c r="I941" s="4"/>
      <c r="J941" s="4"/>
      <c r="K941" s="4"/>
      <c r="L941" s="4"/>
      <c r="M941" s="4"/>
      <c r="N941" s="4"/>
      <c r="O941" s="4"/>
      <c r="P941" s="4"/>
      <c r="Q941" s="4"/>
      <c r="R941" s="4"/>
    </row>
    <row r="942" spans="1:18" ht="16.5" customHeight="1">
      <c r="A942" s="4"/>
      <c r="B942" s="4"/>
      <c r="C942" s="4"/>
      <c r="D942" s="4"/>
      <c r="E942" s="4"/>
      <c r="F942" s="4"/>
      <c r="G942" s="4"/>
      <c r="H942" s="4"/>
      <c r="I942" s="4"/>
      <c r="J942" s="4"/>
      <c r="K942" s="4"/>
      <c r="L942" s="4"/>
      <c r="M942" s="4"/>
      <c r="N942" s="4"/>
      <c r="O942" s="4"/>
      <c r="P942" s="4"/>
      <c r="Q942" s="4"/>
      <c r="R942" s="4"/>
    </row>
    <row r="943" spans="1:18" ht="16.5" customHeight="1">
      <c r="A943" s="4"/>
      <c r="B943" s="4"/>
      <c r="C943" s="4"/>
      <c r="D943" s="4"/>
      <c r="E943" s="4"/>
      <c r="F943" s="4"/>
      <c r="G943" s="4"/>
      <c r="H943" s="4"/>
      <c r="I943" s="4"/>
      <c r="J943" s="4"/>
      <c r="K943" s="4"/>
      <c r="L943" s="4"/>
      <c r="M943" s="4"/>
      <c r="N943" s="4"/>
      <c r="O943" s="4"/>
      <c r="P943" s="4"/>
      <c r="Q943" s="4"/>
      <c r="R943" s="4"/>
    </row>
    <row r="944" spans="1:18" ht="16.5" customHeight="1">
      <c r="A944" s="4"/>
      <c r="B944" s="4"/>
      <c r="C944" s="4"/>
      <c r="D944" s="4"/>
      <c r="E944" s="4"/>
      <c r="F944" s="4"/>
      <c r="G944" s="4"/>
      <c r="H944" s="4"/>
      <c r="I944" s="4"/>
      <c r="J944" s="4"/>
      <c r="K944" s="4"/>
      <c r="L944" s="4"/>
      <c r="M944" s="4"/>
      <c r="N944" s="4"/>
      <c r="O944" s="4"/>
      <c r="P944" s="4"/>
      <c r="Q944" s="4"/>
      <c r="R944" s="4"/>
    </row>
    <row r="945" spans="1:18" ht="16.5" customHeight="1">
      <c r="A945" s="4"/>
      <c r="B945" s="4"/>
      <c r="C945" s="4"/>
      <c r="D945" s="4"/>
      <c r="E945" s="4"/>
      <c r="F945" s="4"/>
      <c r="G945" s="4"/>
      <c r="H945" s="4"/>
      <c r="I945" s="4"/>
      <c r="J945" s="4"/>
      <c r="K945" s="4"/>
      <c r="L945" s="4"/>
      <c r="M945" s="4"/>
      <c r="N945" s="4"/>
      <c r="O945" s="4"/>
      <c r="P945" s="4"/>
      <c r="Q945" s="4"/>
      <c r="R945" s="4"/>
    </row>
    <row r="946" spans="1:18" ht="16.5" customHeight="1">
      <c r="A946" s="4"/>
      <c r="B946" s="4"/>
      <c r="C946" s="4"/>
      <c r="D946" s="4"/>
      <c r="E946" s="4"/>
      <c r="F946" s="4"/>
      <c r="G946" s="4"/>
      <c r="H946" s="4"/>
      <c r="I946" s="4"/>
      <c r="J946" s="4"/>
      <c r="K946" s="4"/>
      <c r="L946" s="4"/>
      <c r="M946" s="4"/>
      <c r="N946" s="4"/>
      <c r="O946" s="4"/>
      <c r="P946" s="4"/>
      <c r="Q946" s="4"/>
      <c r="R946" s="4"/>
    </row>
    <row r="947" spans="1:18" ht="16.5" customHeight="1">
      <c r="A947" s="4"/>
      <c r="B947" s="4"/>
      <c r="C947" s="4"/>
      <c r="D947" s="4"/>
      <c r="E947" s="4"/>
      <c r="F947" s="4"/>
      <c r="G947" s="4"/>
      <c r="H947" s="4"/>
      <c r="I947" s="4"/>
      <c r="J947" s="4"/>
      <c r="K947" s="4"/>
      <c r="L947" s="4"/>
      <c r="M947" s="4"/>
      <c r="N947" s="4"/>
      <c r="O947" s="4"/>
      <c r="P947" s="4"/>
      <c r="Q947" s="4"/>
      <c r="R947" s="4"/>
    </row>
    <row r="948" spans="1:18" ht="16.5" customHeight="1">
      <c r="A948" s="4"/>
      <c r="B948" s="4"/>
      <c r="C948" s="4"/>
      <c r="D948" s="4"/>
      <c r="E948" s="4"/>
      <c r="F948" s="4"/>
      <c r="G948" s="4"/>
      <c r="H948" s="4"/>
      <c r="I948" s="4"/>
      <c r="J948" s="4"/>
      <c r="K948" s="4"/>
      <c r="L948" s="4"/>
      <c r="M948" s="4"/>
      <c r="N948" s="4"/>
      <c r="O948" s="4"/>
      <c r="P948" s="4"/>
      <c r="Q948" s="4"/>
      <c r="R948" s="4"/>
    </row>
    <row r="949" spans="1:18" ht="16.5" customHeight="1">
      <c r="A949" s="4"/>
      <c r="B949" s="4"/>
      <c r="C949" s="4"/>
      <c r="D949" s="4"/>
      <c r="E949" s="4"/>
      <c r="F949" s="4"/>
      <c r="G949" s="4"/>
      <c r="H949" s="4"/>
      <c r="I949" s="4"/>
      <c r="J949" s="4"/>
      <c r="K949" s="4"/>
      <c r="L949" s="4"/>
      <c r="M949" s="4"/>
      <c r="N949" s="4"/>
      <c r="O949" s="4"/>
      <c r="P949" s="4"/>
      <c r="Q949" s="4"/>
      <c r="R949" s="4"/>
    </row>
    <row r="950" spans="1:18" ht="16.5" customHeight="1">
      <c r="A950" s="4"/>
      <c r="B950" s="4"/>
      <c r="C950" s="4"/>
      <c r="D950" s="4"/>
      <c r="E950" s="4"/>
      <c r="F950" s="4"/>
      <c r="G950" s="4"/>
      <c r="H950" s="4"/>
      <c r="I950" s="4"/>
      <c r="J950" s="4"/>
      <c r="K950" s="4"/>
      <c r="L950" s="4"/>
      <c r="M950" s="4"/>
      <c r="N950" s="4"/>
      <c r="O950" s="4"/>
      <c r="P950" s="4"/>
      <c r="Q950" s="4"/>
      <c r="R950" s="4"/>
    </row>
    <row r="951" spans="1:18" ht="16.5" customHeight="1">
      <c r="A951" s="4"/>
      <c r="B951" s="4"/>
      <c r="C951" s="4"/>
      <c r="D951" s="4"/>
      <c r="E951" s="4"/>
      <c r="F951" s="4"/>
      <c r="G951" s="4"/>
      <c r="H951" s="4"/>
      <c r="I951" s="4"/>
      <c r="J951" s="4"/>
      <c r="K951" s="4"/>
      <c r="L951" s="4"/>
      <c r="M951" s="4"/>
      <c r="N951" s="4"/>
      <c r="O951" s="4"/>
      <c r="P951" s="4"/>
      <c r="Q951" s="4"/>
      <c r="R951" s="4"/>
    </row>
    <row r="952" spans="1:18" ht="16.5" customHeight="1">
      <c r="A952" s="4"/>
      <c r="B952" s="4"/>
      <c r="C952" s="4"/>
      <c r="D952" s="4"/>
      <c r="E952" s="4"/>
      <c r="F952" s="4"/>
      <c r="G952" s="4"/>
      <c r="H952" s="4"/>
      <c r="I952" s="4"/>
      <c r="J952" s="4"/>
      <c r="K952" s="4"/>
      <c r="L952" s="4"/>
      <c r="M952" s="4"/>
      <c r="N952" s="4"/>
      <c r="O952" s="4"/>
      <c r="P952" s="4"/>
      <c r="Q952" s="4"/>
      <c r="R952" s="4"/>
    </row>
    <row r="953" spans="1:18" ht="16.5" customHeight="1">
      <c r="A953" s="4"/>
      <c r="B953" s="4"/>
      <c r="C953" s="4"/>
      <c r="D953" s="4"/>
      <c r="E953" s="4"/>
      <c r="F953" s="4"/>
      <c r="G953" s="4"/>
      <c r="H953" s="4"/>
      <c r="I953" s="4"/>
      <c r="J953" s="4"/>
      <c r="K953" s="4"/>
      <c r="L953" s="4"/>
      <c r="M953" s="4"/>
      <c r="N953" s="4"/>
      <c r="O953" s="4"/>
      <c r="P953" s="4"/>
      <c r="Q953" s="4"/>
      <c r="R953" s="4"/>
    </row>
    <row r="954" spans="1:18" ht="16.5" customHeight="1">
      <c r="A954" s="4"/>
      <c r="B954" s="4"/>
      <c r="C954" s="4"/>
      <c r="D954" s="4"/>
      <c r="E954" s="4"/>
      <c r="F954" s="4"/>
      <c r="G954" s="4"/>
      <c r="H954" s="4"/>
      <c r="I954" s="4"/>
      <c r="J954" s="4"/>
      <c r="K954" s="4"/>
      <c r="L954" s="4"/>
      <c r="M954" s="4"/>
      <c r="N954" s="4"/>
      <c r="O954" s="4"/>
      <c r="P954" s="4"/>
      <c r="Q954" s="4"/>
      <c r="R954" s="4"/>
    </row>
    <row r="955" spans="1:18" ht="16.5" customHeight="1">
      <c r="A955" s="4"/>
      <c r="B955" s="4"/>
      <c r="C955" s="4"/>
      <c r="D955" s="4"/>
      <c r="E955" s="4"/>
      <c r="F955" s="4"/>
      <c r="G955" s="4"/>
      <c r="H955" s="4"/>
      <c r="I955" s="4"/>
      <c r="J955" s="4"/>
      <c r="K955" s="4"/>
      <c r="L955" s="4"/>
      <c r="M955" s="4"/>
      <c r="N955" s="4"/>
      <c r="O955" s="4"/>
      <c r="P955" s="4"/>
      <c r="Q955" s="4"/>
      <c r="R955" s="4"/>
    </row>
    <row r="956" spans="1:18" ht="16.5" customHeight="1">
      <c r="A956" s="4"/>
      <c r="B956" s="4"/>
      <c r="C956" s="4"/>
      <c r="D956" s="4"/>
      <c r="E956" s="4"/>
      <c r="F956" s="4"/>
      <c r="G956" s="4"/>
      <c r="H956" s="4"/>
      <c r="I956" s="4"/>
      <c r="J956" s="4"/>
      <c r="K956" s="4"/>
      <c r="L956" s="4"/>
      <c r="M956" s="4"/>
      <c r="N956" s="4"/>
      <c r="O956" s="4"/>
      <c r="P956" s="4"/>
      <c r="Q956" s="4"/>
      <c r="R956" s="4"/>
    </row>
    <row r="957" spans="1:18" ht="16.5" customHeight="1">
      <c r="A957" s="4"/>
      <c r="B957" s="4"/>
      <c r="C957" s="4"/>
      <c r="D957" s="4"/>
      <c r="E957" s="4"/>
      <c r="F957" s="4"/>
      <c r="G957" s="4"/>
      <c r="H957" s="4"/>
      <c r="I957" s="4"/>
      <c r="J957" s="4"/>
      <c r="K957" s="4"/>
      <c r="L957" s="4"/>
      <c r="M957" s="4"/>
      <c r="N957" s="4"/>
      <c r="O957" s="4"/>
      <c r="P957" s="4"/>
      <c r="Q957" s="4"/>
      <c r="R957" s="4"/>
    </row>
    <row r="958" spans="1:18" ht="16.5" customHeight="1">
      <c r="A958" s="4"/>
      <c r="B958" s="4"/>
      <c r="C958" s="4"/>
      <c r="D958" s="4"/>
      <c r="E958" s="4"/>
      <c r="F958" s="4"/>
      <c r="G958" s="4"/>
      <c r="H958" s="4"/>
      <c r="I958" s="4"/>
      <c r="J958" s="4"/>
      <c r="K958" s="4"/>
      <c r="L958" s="4"/>
      <c r="M958" s="4"/>
      <c r="N958" s="4"/>
      <c r="O958" s="4"/>
      <c r="P958" s="4"/>
      <c r="Q958" s="4"/>
      <c r="R958" s="4"/>
    </row>
    <row r="959" spans="1:18" ht="16.5" customHeight="1">
      <c r="A959" s="4"/>
      <c r="B959" s="4"/>
      <c r="C959" s="4"/>
      <c r="D959" s="4"/>
      <c r="E959" s="4"/>
      <c r="F959" s="4"/>
      <c r="G959" s="4"/>
      <c r="H959" s="4"/>
      <c r="I959" s="4"/>
      <c r="J959" s="4"/>
      <c r="K959" s="4"/>
      <c r="L959" s="4"/>
      <c r="M959" s="4"/>
      <c r="N959" s="4"/>
      <c r="O959" s="4"/>
      <c r="P959" s="4"/>
      <c r="Q959" s="4"/>
      <c r="R959" s="4"/>
    </row>
    <row r="960" spans="1:18" ht="16.5" customHeight="1">
      <c r="A960" s="4"/>
      <c r="B960" s="4"/>
      <c r="C960" s="4"/>
      <c r="D960" s="4"/>
      <c r="E960" s="4"/>
      <c r="F960" s="4"/>
      <c r="G960" s="4"/>
      <c r="H960" s="4"/>
      <c r="I960" s="4"/>
      <c r="J960" s="4"/>
      <c r="K960" s="4"/>
      <c r="L960" s="4"/>
      <c r="M960" s="4"/>
      <c r="N960" s="4"/>
      <c r="O960" s="4"/>
      <c r="P960" s="4"/>
      <c r="Q960" s="4"/>
      <c r="R960" s="4"/>
    </row>
    <row r="961" spans="1:18" ht="16.5" customHeight="1">
      <c r="A961" s="4"/>
      <c r="B961" s="4"/>
      <c r="C961" s="4"/>
      <c r="D961" s="4"/>
      <c r="E961" s="4"/>
      <c r="F961" s="4"/>
      <c r="G961" s="4"/>
      <c r="H961" s="4"/>
      <c r="I961" s="4"/>
      <c r="J961" s="4"/>
      <c r="K961" s="4"/>
      <c r="L961" s="4"/>
      <c r="M961" s="4"/>
      <c r="N961" s="4"/>
      <c r="O961" s="4"/>
      <c r="P961" s="4"/>
      <c r="Q961" s="4"/>
      <c r="R961" s="4"/>
    </row>
    <row r="962" spans="1:18" ht="16.5" customHeight="1">
      <c r="A962" s="4"/>
      <c r="B962" s="4"/>
      <c r="C962" s="4"/>
      <c r="D962" s="4"/>
      <c r="E962" s="4"/>
      <c r="F962" s="4"/>
      <c r="G962" s="4"/>
      <c r="H962" s="4"/>
      <c r="I962" s="4"/>
      <c r="J962" s="4"/>
      <c r="K962" s="4"/>
      <c r="L962" s="4"/>
      <c r="M962" s="4"/>
      <c r="N962" s="4"/>
      <c r="O962" s="4"/>
      <c r="P962" s="4"/>
      <c r="Q962" s="4"/>
      <c r="R962" s="4"/>
    </row>
    <row r="963" spans="1:18" ht="16.5" customHeight="1">
      <c r="A963" s="4"/>
      <c r="B963" s="4"/>
      <c r="C963" s="4"/>
      <c r="D963" s="4"/>
      <c r="E963" s="4"/>
      <c r="F963" s="4"/>
      <c r="G963" s="4"/>
      <c r="H963" s="4"/>
      <c r="I963" s="4"/>
      <c r="J963" s="4"/>
      <c r="K963" s="4"/>
      <c r="L963" s="4"/>
      <c r="M963" s="4"/>
      <c r="N963" s="4"/>
      <c r="O963" s="4"/>
      <c r="P963" s="4"/>
      <c r="Q963" s="4"/>
      <c r="R963" s="4"/>
    </row>
    <row r="964" spans="1:18" ht="16.5" customHeight="1">
      <c r="A964" s="4"/>
      <c r="B964" s="4"/>
      <c r="C964" s="4"/>
      <c r="D964" s="4"/>
      <c r="E964" s="4"/>
      <c r="F964" s="4"/>
      <c r="G964" s="4"/>
      <c r="H964" s="4"/>
      <c r="I964" s="4"/>
      <c r="J964" s="4"/>
      <c r="K964" s="4"/>
      <c r="L964" s="4"/>
      <c r="M964" s="4"/>
      <c r="N964" s="4"/>
      <c r="O964" s="4"/>
      <c r="P964" s="4"/>
      <c r="Q964" s="4"/>
      <c r="R964" s="4"/>
    </row>
    <row r="965" spans="1:18" ht="16.5" customHeight="1">
      <c r="A965" s="4"/>
      <c r="B965" s="4"/>
      <c r="C965" s="4"/>
      <c r="D965" s="4"/>
      <c r="E965" s="4"/>
      <c r="F965" s="4"/>
      <c r="G965" s="4"/>
      <c r="H965" s="4"/>
      <c r="I965" s="4"/>
      <c r="J965" s="4"/>
      <c r="K965" s="4"/>
      <c r="L965" s="4"/>
      <c r="M965" s="4"/>
      <c r="N965" s="4"/>
      <c r="O965" s="4"/>
      <c r="P965" s="4"/>
      <c r="Q965" s="4"/>
      <c r="R965" s="4"/>
    </row>
    <row r="966" spans="1:18" ht="16.5" customHeight="1">
      <c r="A966" s="4"/>
      <c r="B966" s="4"/>
      <c r="C966" s="4"/>
      <c r="D966" s="4"/>
      <c r="E966" s="4"/>
      <c r="F966" s="4"/>
      <c r="G966" s="4"/>
      <c r="H966" s="4"/>
      <c r="I966" s="4"/>
      <c r="J966" s="4"/>
      <c r="K966" s="4"/>
      <c r="L966" s="4"/>
      <c r="M966" s="4"/>
      <c r="N966" s="4"/>
      <c r="O966" s="4"/>
      <c r="P966" s="4"/>
      <c r="Q966" s="4"/>
      <c r="R966" s="4"/>
    </row>
    <row r="967" spans="1:18" ht="16.5" customHeight="1">
      <c r="A967" s="4"/>
      <c r="B967" s="4"/>
      <c r="C967" s="4"/>
      <c r="D967" s="4"/>
      <c r="E967" s="4"/>
      <c r="F967" s="4"/>
      <c r="G967" s="4"/>
      <c r="H967" s="4"/>
      <c r="I967" s="4"/>
      <c r="J967" s="4"/>
      <c r="K967" s="4"/>
      <c r="L967" s="4"/>
      <c r="M967" s="4"/>
      <c r="N967" s="4"/>
      <c r="O967" s="4"/>
      <c r="P967" s="4"/>
      <c r="Q967" s="4"/>
      <c r="R967" s="4"/>
    </row>
    <row r="968" spans="1:18" ht="16.5" customHeight="1">
      <c r="A968" s="4"/>
      <c r="B968" s="4"/>
      <c r="C968" s="4"/>
      <c r="D968" s="4"/>
      <c r="E968" s="4"/>
      <c r="F968" s="4"/>
      <c r="G968" s="4"/>
      <c r="H968" s="4"/>
      <c r="I968" s="4"/>
      <c r="J968" s="4"/>
      <c r="K968" s="4"/>
      <c r="L968" s="4"/>
      <c r="M968" s="4"/>
      <c r="N968" s="4"/>
      <c r="O968" s="4"/>
      <c r="P968" s="4"/>
      <c r="Q968" s="4"/>
      <c r="R968" s="4"/>
    </row>
    <row r="969" spans="1:18" ht="16.5" customHeight="1">
      <c r="A969" s="4"/>
      <c r="B969" s="4"/>
      <c r="C969" s="4"/>
      <c r="D969" s="4"/>
      <c r="E969" s="4"/>
      <c r="F969" s="4"/>
      <c r="G969" s="4"/>
      <c r="H969" s="4"/>
      <c r="I969" s="4"/>
      <c r="J969" s="4"/>
      <c r="K969" s="4"/>
      <c r="L969" s="4"/>
      <c r="M969" s="4"/>
      <c r="N969" s="4"/>
      <c r="O969" s="4"/>
      <c r="P969" s="4"/>
      <c r="Q969" s="4"/>
      <c r="R969" s="4"/>
    </row>
    <row r="970" spans="1:18" ht="16.5" customHeight="1">
      <c r="A970" s="4"/>
      <c r="B970" s="4"/>
      <c r="C970" s="4"/>
      <c r="D970" s="4"/>
      <c r="E970" s="4"/>
      <c r="F970" s="4"/>
      <c r="G970" s="4"/>
      <c r="H970" s="4"/>
      <c r="I970" s="4"/>
      <c r="J970" s="4"/>
      <c r="K970" s="4"/>
      <c r="L970" s="4"/>
      <c r="M970" s="4"/>
      <c r="N970" s="4"/>
      <c r="O970" s="4"/>
      <c r="P970" s="4"/>
      <c r="Q970" s="4"/>
      <c r="R970" s="4"/>
    </row>
    <row r="971" spans="1:18" ht="16.5" customHeight="1">
      <c r="A971" s="4"/>
      <c r="B971" s="4"/>
      <c r="C971" s="4"/>
      <c r="D971" s="4"/>
      <c r="E971" s="4"/>
      <c r="F971" s="4"/>
      <c r="G971" s="4"/>
      <c r="H971" s="4"/>
      <c r="I971" s="4"/>
      <c r="J971" s="4"/>
      <c r="K971" s="4"/>
      <c r="L971" s="4"/>
      <c r="M971" s="4"/>
      <c r="N971" s="4"/>
      <c r="O971" s="4"/>
      <c r="P971" s="4"/>
      <c r="Q971" s="4"/>
      <c r="R971" s="4"/>
    </row>
    <row r="972" spans="1:18" ht="16.5" customHeight="1">
      <c r="A972" s="4"/>
      <c r="B972" s="4"/>
      <c r="C972" s="4"/>
      <c r="D972" s="4"/>
      <c r="E972" s="4"/>
      <c r="F972" s="4"/>
      <c r="G972" s="4"/>
      <c r="H972" s="4"/>
      <c r="I972" s="4"/>
      <c r="J972" s="4"/>
      <c r="K972" s="4"/>
      <c r="L972" s="4"/>
      <c r="M972" s="4"/>
      <c r="N972" s="4"/>
      <c r="O972" s="4"/>
      <c r="P972" s="4"/>
      <c r="Q972" s="4"/>
      <c r="R972" s="4"/>
    </row>
    <row r="973" spans="1:18" ht="16.5" customHeight="1">
      <c r="A973" s="4"/>
      <c r="B973" s="4"/>
      <c r="C973" s="4"/>
      <c r="D973" s="4"/>
      <c r="E973" s="4"/>
      <c r="F973" s="4"/>
      <c r="G973" s="4"/>
      <c r="H973" s="4"/>
      <c r="I973" s="4"/>
      <c r="J973" s="4"/>
      <c r="K973" s="4"/>
      <c r="L973" s="4"/>
      <c r="M973" s="4"/>
      <c r="N973" s="4"/>
      <c r="O973" s="4"/>
      <c r="P973" s="4"/>
      <c r="Q973" s="4"/>
      <c r="R973" s="4"/>
    </row>
    <row r="974" spans="1:18" ht="16.5" customHeight="1">
      <c r="A974" s="4"/>
      <c r="B974" s="4"/>
      <c r="C974" s="4"/>
      <c r="D974" s="4"/>
      <c r="E974" s="4"/>
      <c r="F974" s="4"/>
      <c r="G974" s="4"/>
      <c r="H974" s="4"/>
      <c r="I974" s="4"/>
      <c r="J974" s="4"/>
      <c r="K974" s="4"/>
      <c r="L974" s="4"/>
      <c r="M974" s="4"/>
      <c r="N974" s="4"/>
      <c r="O974" s="4"/>
      <c r="P974" s="4"/>
      <c r="Q974" s="4"/>
      <c r="R974" s="4"/>
    </row>
    <row r="975" spans="1:18" ht="16.5" customHeight="1">
      <c r="A975" s="4"/>
      <c r="B975" s="4"/>
      <c r="C975" s="4"/>
      <c r="D975" s="4"/>
      <c r="E975" s="4"/>
      <c r="F975" s="4"/>
      <c r="G975" s="4"/>
      <c r="H975" s="4"/>
      <c r="I975" s="4"/>
      <c r="J975" s="4"/>
      <c r="K975" s="4"/>
      <c r="L975" s="4"/>
      <c r="M975" s="4"/>
      <c r="N975" s="4"/>
      <c r="O975" s="4"/>
      <c r="P975" s="4"/>
      <c r="Q975" s="4"/>
      <c r="R975" s="4"/>
    </row>
    <row r="976" spans="1:18" ht="16.5" customHeight="1">
      <c r="A976" s="4"/>
      <c r="B976" s="4"/>
      <c r="C976" s="4"/>
      <c r="D976" s="4"/>
      <c r="E976" s="4"/>
      <c r="F976" s="4"/>
      <c r="G976" s="4"/>
      <c r="H976" s="4"/>
      <c r="I976" s="4"/>
      <c r="J976" s="4"/>
      <c r="K976" s="4"/>
      <c r="L976" s="4"/>
      <c r="M976" s="4"/>
      <c r="N976" s="4"/>
      <c r="O976" s="4"/>
      <c r="P976" s="4"/>
      <c r="Q976" s="4"/>
      <c r="R976" s="4"/>
    </row>
    <row r="977" spans="1:18" ht="16.5" customHeight="1">
      <c r="A977" s="4"/>
      <c r="B977" s="4"/>
      <c r="C977" s="4"/>
      <c r="D977" s="4"/>
      <c r="E977" s="4"/>
      <c r="F977" s="4"/>
      <c r="G977" s="4"/>
      <c r="H977" s="4"/>
      <c r="I977" s="4"/>
      <c r="J977" s="4"/>
      <c r="K977" s="4"/>
      <c r="L977" s="4"/>
      <c r="M977" s="4"/>
      <c r="N977" s="4"/>
      <c r="O977" s="4"/>
      <c r="P977" s="4"/>
      <c r="Q977" s="4"/>
      <c r="R977" s="4"/>
    </row>
    <row r="978" spans="1:18" ht="16.5" customHeight="1">
      <c r="A978" s="4"/>
      <c r="B978" s="4"/>
      <c r="C978" s="4"/>
      <c r="D978" s="4"/>
      <c r="E978" s="4"/>
      <c r="F978" s="4"/>
      <c r="G978" s="4"/>
      <c r="H978" s="4"/>
      <c r="I978" s="4"/>
      <c r="J978" s="4"/>
      <c r="K978" s="4"/>
      <c r="L978" s="4"/>
      <c r="M978" s="4"/>
      <c r="N978" s="4"/>
      <c r="O978" s="4"/>
      <c r="P978" s="4"/>
      <c r="Q978" s="4"/>
      <c r="R978" s="4"/>
    </row>
    <row r="979" spans="1:18" ht="16.5" customHeight="1">
      <c r="A979" s="4"/>
      <c r="B979" s="4"/>
      <c r="C979" s="4"/>
      <c r="D979" s="4"/>
      <c r="E979" s="4"/>
      <c r="F979" s="4"/>
      <c r="G979" s="4"/>
      <c r="H979" s="4"/>
      <c r="I979" s="4"/>
      <c r="J979" s="4"/>
      <c r="K979" s="4"/>
      <c r="L979" s="4"/>
      <c r="M979" s="4"/>
      <c r="N979" s="4"/>
      <c r="O979" s="4"/>
      <c r="P979" s="4"/>
      <c r="Q979" s="4"/>
      <c r="R979" s="4"/>
    </row>
    <row r="980" spans="1:18" ht="16.5" customHeight="1">
      <c r="A980" s="4"/>
      <c r="B980" s="4"/>
      <c r="C980" s="4"/>
      <c r="D980" s="4"/>
      <c r="E980" s="4"/>
      <c r="F980" s="4"/>
      <c r="G980" s="4"/>
      <c r="H980" s="4"/>
      <c r="I980" s="4"/>
      <c r="J980" s="4"/>
      <c r="K980" s="4"/>
      <c r="L980" s="4"/>
      <c r="M980" s="4"/>
      <c r="N980" s="4"/>
      <c r="O980" s="4"/>
      <c r="P980" s="4"/>
      <c r="Q980" s="4"/>
      <c r="R980" s="4"/>
    </row>
    <row r="981" spans="1:18" ht="16.5" customHeight="1">
      <c r="A981" s="4"/>
      <c r="B981" s="4"/>
      <c r="C981" s="4"/>
      <c r="D981" s="4"/>
      <c r="E981" s="4"/>
      <c r="F981" s="4"/>
      <c r="G981" s="4"/>
      <c r="H981" s="4"/>
      <c r="I981" s="4"/>
      <c r="J981" s="4"/>
      <c r="K981" s="4"/>
      <c r="L981" s="4"/>
      <c r="M981" s="4"/>
      <c r="N981" s="4"/>
      <c r="O981" s="4"/>
      <c r="P981" s="4"/>
      <c r="Q981" s="4"/>
      <c r="R981" s="4"/>
    </row>
    <row r="982" spans="1:18" ht="16.5" customHeight="1">
      <c r="A982" s="4"/>
      <c r="B982" s="4"/>
      <c r="C982" s="4"/>
      <c r="D982" s="4"/>
      <c r="E982" s="4"/>
      <c r="F982" s="4"/>
      <c r="G982" s="4"/>
      <c r="H982" s="4"/>
      <c r="I982" s="4"/>
      <c r="J982" s="4"/>
      <c r="K982" s="4"/>
      <c r="L982" s="4"/>
      <c r="M982" s="4"/>
      <c r="N982" s="4"/>
      <c r="O982" s="4"/>
      <c r="P982" s="4"/>
      <c r="Q982" s="4"/>
      <c r="R982" s="4"/>
    </row>
    <row r="983" spans="1:18" ht="16.5" customHeight="1">
      <c r="A983" s="4"/>
      <c r="B983" s="4"/>
      <c r="C983" s="4"/>
      <c r="D983" s="4"/>
      <c r="E983" s="4"/>
      <c r="F983" s="4"/>
      <c r="G983" s="4"/>
      <c r="H983" s="4"/>
      <c r="I983" s="4"/>
      <c r="J983" s="4"/>
      <c r="K983" s="4"/>
      <c r="L983" s="4"/>
      <c r="M983" s="4"/>
      <c r="N983" s="4"/>
      <c r="O983" s="4"/>
      <c r="P983" s="4"/>
      <c r="Q983" s="4"/>
      <c r="R983" s="4"/>
    </row>
    <row r="984" spans="1:18" ht="16.5" customHeight="1">
      <c r="A984" s="4"/>
      <c r="B984" s="4"/>
      <c r="C984" s="4"/>
      <c r="D984" s="4"/>
      <c r="E984" s="4"/>
      <c r="F984" s="4"/>
      <c r="G984" s="4"/>
      <c r="H984" s="4"/>
      <c r="I984" s="4"/>
      <c r="J984" s="4"/>
      <c r="K984" s="4"/>
      <c r="L984" s="4"/>
      <c r="M984" s="4"/>
      <c r="N984" s="4"/>
      <c r="O984" s="4"/>
      <c r="P984" s="4"/>
      <c r="Q984" s="4"/>
      <c r="R984" s="4"/>
    </row>
    <row r="985" spans="1:18" ht="16.5" customHeight="1">
      <c r="A985" s="4"/>
      <c r="B985" s="4"/>
      <c r="C985" s="4"/>
      <c r="D985" s="4"/>
      <c r="E985" s="4"/>
      <c r="F985" s="4"/>
      <c r="G985" s="4"/>
      <c r="H985" s="4"/>
      <c r="I985" s="4"/>
      <c r="J985" s="4"/>
      <c r="K985" s="4"/>
      <c r="L985" s="4"/>
      <c r="M985" s="4"/>
      <c r="N985" s="4"/>
      <c r="O985" s="4"/>
      <c r="P985" s="4"/>
      <c r="Q985" s="4"/>
      <c r="R985" s="4"/>
    </row>
    <row r="986" spans="1:18" ht="16.5" customHeight="1">
      <c r="A986" s="4"/>
      <c r="B986" s="4"/>
      <c r="C986" s="4"/>
      <c r="D986" s="4"/>
      <c r="E986" s="4"/>
      <c r="F986" s="4"/>
      <c r="G986" s="4"/>
      <c r="H986" s="4"/>
      <c r="I986" s="4"/>
      <c r="J986" s="4"/>
      <c r="K986" s="4"/>
      <c r="L986" s="4"/>
      <c r="M986" s="4"/>
      <c r="N986" s="4"/>
      <c r="O986" s="4"/>
      <c r="P986" s="4"/>
      <c r="Q986" s="4"/>
      <c r="R986" s="4"/>
    </row>
    <row r="987" spans="1:18" ht="16.5" customHeight="1">
      <c r="A987" s="4"/>
      <c r="B987" s="4"/>
      <c r="C987" s="4"/>
      <c r="D987" s="4"/>
      <c r="E987" s="4"/>
      <c r="F987" s="4"/>
      <c r="G987" s="4"/>
      <c r="H987" s="4"/>
      <c r="I987" s="4"/>
      <c r="J987" s="4"/>
      <c r="K987" s="4"/>
      <c r="L987" s="4"/>
      <c r="M987" s="4"/>
      <c r="N987" s="4"/>
      <c r="O987" s="4"/>
      <c r="P987" s="4"/>
      <c r="Q987" s="4"/>
      <c r="R987" s="4"/>
    </row>
    <row r="988" spans="1:18" ht="16.5" customHeight="1">
      <c r="A988" s="4"/>
      <c r="B988" s="4"/>
      <c r="C988" s="4"/>
      <c r="D988" s="4"/>
      <c r="E988" s="4"/>
      <c r="F988" s="4"/>
      <c r="G988" s="4"/>
      <c r="H988" s="4"/>
      <c r="I988" s="4"/>
      <c r="J988" s="4"/>
      <c r="K988" s="4"/>
      <c r="L988" s="4"/>
      <c r="M988" s="4"/>
      <c r="N988" s="4"/>
      <c r="O988" s="4"/>
      <c r="P988" s="4"/>
      <c r="Q988" s="4"/>
      <c r="R988" s="4"/>
    </row>
    <row r="989" spans="1:18" ht="16.5" customHeight="1">
      <c r="A989" s="4"/>
      <c r="B989" s="4"/>
      <c r="C989" s="4"/>
      <c r="D989" s="4"/>
      <c r="E989" s="4"/>
      <c r="F989" s="4"/>
      <c r="G989" s="4"/>
      <c r="H989" s="4"/>
      <c r="I989" s="4"/>
      <c r="J989" s="4"/>
      <c r="K989" s="4"/>
      <c r="L989" s="4"/>
      <c r="M989" s="4"/>
      <c r="N989" s="4"/>
      <c r="O989" s="4"/>
      <c r="P989" s="4"/>
      <c r="Q989" s="4"/>
      <c r="R989" s="4"/>
    </row>
    <row r="990" spans="1:18" ht="16.5" customHeight="1">
      <c r="A990" s="4"/>
      <c r="B990" s="4"/>
      <c r="C990" s="4"/>
      <c r="D990" s="4"/>
      <c r="E990" s="4"/>
      <c r="F990" s="4"/>
      <c r="G990" s="4"/>
      <c r="H990" s="4"/>
      <c r="I990" s="4"/>
      <c r="J990" s="4"/>
      <c r="K990" s="4"/>
      <c r="L990" s="4"/>
      <c r="M990" s="4"/>
      <c r="N990" s="4"/>
      <c r="O990" s="4"/>
      <c r="P990" s="4"/>
      <c r="Q990" s="4"/>
      <c r="R990" s="4"/>
    </row>
    <row r="991" spans="1:18" ht="16.5" customHeight="1">
      <c r="A991" s="4"/>
      <c r="B991" s="4"/>
      <c r="C991" s="4"/>
      <c r="D991" s="4"/>
      <c r="E991" s="4"/>
      <c r="F991" s="4"/>
      <c r="G991" s="4"/>
      <c r="H991" s="4"/>
      <c r="I991" s="4"/>
      <c r="J991" s="4"/>
      <c r="K991" s="4"/>
      <c r="L991" s="4"/>
      <c r="M991" s="4"/>
      <c r="N991" s="4"/>
      <c r="O991" s="4"/>
      <c r="P991" s="4"/>
      <c r="Q991" s="4"/>
      <c r="R991" s="4"/>
    </row>
    <row r="992" spans="1:18" ht="16.5" customHeight="1">
      <c r="A992" s="4"/>
      <c r="B992" s="4"/>
      <c r="C992" s="4"/>
      <c r="D992" s="4"/>
      <c r="E992" s="4"/>
      <c r="F992" s="4"/>
      <c r="G992" s="4"/>
      <c r="H992" s="4"/>
      <c r="I992" s="4"/>
      <c r="J992" s="4"/>
      <c r="K992" s="4"/>
      <c r="L992" s="4"/>
      <c r="M992" s="4"/>
      <c r="N992" s="4"/>
      <c r="O992" s="4"/>
      <c r="P992" s="4"/>
      <c r="Q992" s="4"/>
      <c r="R992" s="4"/>
    </row>
    <row r="993" spans="1:18" ht="16.5" customHeight="1">
      <c r="A993" s="4"/>
      <c r="B993" s="4"/>
      <c r="C993" s="4"/>
      <c r="D993" s="4"/>
      <c r="E993" s="4"/>
      <c r="F993" s="4"/>
      <c r="G993" s="4"/>
      <c r="H993" s="4"/>
      <c r="I993" s="4"/>
      <c r="J993" s="4"/>
      <c r="K993" s="4"/>
      <c r="L993" s="4"/>
      <c r="M993" s="4"/>
      <c r="N993" s="4"/>
      <c r="O993" s="4"/>
      <c r="P993" s="4"/>
      <c r="Q993" s="4"/>
      <c r="R993" s="4"/>
    </row>
    <row r="994" spans="1:18" ht="16.5" customHeight="1">
      <c r="A994" s="4"/>
      <c r="B994" s="4"/>
      <c r="C994" s="4"/>
      <c r="D994" s="4"/>
      <c r="E994" s="4"/>
      <c r="F994" s="4"/>
      <c r="G994" s="4"/>
      <c r="H994" s="4"/>
      <c r="I994" s="4"/>
      <c r="J994" s="4"/>
      <c r="K994" s="4"/>
      <c r="L994" s="4"/>
      <c r="M994" s="4"/>
      <c r="N994" s="4"/>
      <c r="O994" s="4"/>
      <c r="P994" s="4"/>
      <c r="Q994" s="4"/>
      <c r="R994" s="4"/>
    </row>
    <row r="995" spans="1:18" ht="16.5" customHeight="1">
      <c r="A995" s="4"/>
      <c r="B995" s="4"/>
      <c r="C995" s="4"/>
      <c r="D995" s="4"/>
      <c r="E995" s="4"/>
      <c r="F995" s="4"/>
      <c r="G995" s="4"/>
      <c r="H995" s="4"/>
      <c r="I995" s="4"/>
      <c r="J995" s="4"/>
      <c r="K995" s="4"/>
      <c r="L995" s="4"/>
      <c r="M995" s="4"/>
      <c r="N995" s="4"/>
      <c r="O995" s="4"/>
      <c r="P995" s="4"/>
      <c r="Q995" s="4"/>
      <c r="R995" s="4"/>
    </row>
    <row r="996" spans="1:18" ht="16.5" customHeight="1">
      <c r="A996" s="4"/>
      <c r="B996" s="4"/>
      <c r="C996" s="4"/>
      <c r="D996" s="4"/>
      <c r="E996" s="4"/>
      <c r="F996" s="4"/>
      <c r="G996" s="4"/>
      <c r="H996" s="4"/>
      <c r="I996" s="4"/>
      <c r="J996" s="4"/>
      <c r="K996" s="4"/>
      <c r="L996" s="4"/>
      <c r="M996" s="4"/>
      <c r="N996" s="4"/>
      <c r="O996" s="4"/>
      <c r="P996" s="4"/>
      <c r="Q996" s="4"/>
      <c r="R996" s="4"/>
    </row>
    <row r="997" spans="1:18" ht="16.5" customHeight="1">
      <c r="A997" s="4"/>
      <c r="B997" s="4"/>
      <c r="C997" s="4"/>
      <c r="D997" s="4"/>
      <c r="E997" s="4"/>
      <c r="F997" s="4"/>
      <c r="G997" s="4"/>
      <c r="H997" s="4"/>
      <c r="I997" s="4"/>
      <c r="J997" s="4"/>
      <c r="K997" s="4"/>
      <c r="L997" s="4"/>
      <c r="M997" s="4"/>
      <c r="N997" s="4"/>
      <c r="O997" s="4"/>
      <c r="P997" s="4"/>
      <c r="Q997" s="4"/>
      <c r="R997" s="4"/>
    </row>
    <row r="998" spans="1:18" ht="16.5" customHeight="1">
      <c r="A998" s="4"/>
      <c r="B998" s="4"/>
      <c r="C998" s="4"/>
      <c r="D998" s="4"/>
      <c r="E998" s="4"/>
      <c r="F998" s="4"/>
      <c r="G998" s="4"/>
      <c r="H998" s="4"/>
      <c r="I998" s="4"/>
      <c r="J998" s="4"/>
      <c r="K998" s="4"/>
      <c r="L998" s="4"/>
      <c r="M998" s="4"/>
      <c r="N998" s="4"/>
      <c r="O998" s="4"/>
      <c r="P998" s="4"/>
      <c r="Q998" s="4"/>
      <c r="R998" s="4"/>
    </row>
    <row r="999" spans="1:18" ht="16.5" customHeight="1">
      <c r="A999" s="4"/>
      <c r="B999" s="4"/>
      <c r="C999" s="4"/>
      <c r="D999" s="4"/>
      <c r="E999" s="4"/>
      <c r="F999" s="4"/>
      <c r="G999" s="4"/>
      <c r="H999" s="4"/>
      <c r="I999" s="4"/>
      <c r="J999" s="4"/>
      <c r="K999" s="4"/>
      <c r="L999" s="4"/>
      <c r="M999" s="4"/>
      <c r="N999" s="4"/>
      <c r="O999" s="4"/>
      <c r="P999" s="4"/>
      <c r="Q999" s="4"/>
      <c r="R999" s="4"/>
    </row>
    <row r="1000" spans="1:18" ht="16.5" customHeight="1">
      <c r="A1000" s="4"/>
      <c r="B1000" s="4"/>
      <c r="C1000" s="4"/>
      <c r="D1000" s="4"/>
      <c r="E1000" s="4"/>
      <c r="F1000" s="4"/>
      <c r="G1000" s="4"/>
      <c r="H1000" s="4"/>
      <c r="I1000" s="4"/>
      <c r="J1000" s="4"/>
      <c r="K1000" s="4"/>
      <c r="L1000" s="4"/>
      <c r="M1000" s="4"/>
      <c r="N1000" s="4"/>
      <c r="O1000" s="4"/>
      <c r="P1000" s="4"/>
      <c r="Q1000" s="4"/>
      <c r="R1000" s="4"/>
    </row>
    <row r="1001" spans="1:18" ht="16.5" customHeight="1">
      <c r="A1001" s="4"/>
      <c r="B1001" s="4"/>
      <c r="C1001" s="4"/>
      <c r="D1001" s="4"/>
      <c r="E1001" s="4"/>
      <c r="F1001" s="4"/>
      <c r="G1001" s="4"/>
      <c r="H1001" s="4"/>
      <c r="I1001" s="4"/>
      <c r="J1001" s="4"/>
      <c r="K1001" s="4"/>
      <c r="L1001" s="4"/>
      <c r="M1001" s="4"/>
      <c r="N1001" s="4"/>
      <c r="O1001" s="4"/>
      <c r="P1001" s="4"/>
      <c r="Q1001" s="4"/>
      <c r="R1001" s="4"/>
    </row>
    <row r="1002" spans="1:18" ht="16.5" customHeight="1">
      <c r="A1002" s="4"/>
      <c r="B1002" s="4"/>
      <c r="C1002" s="4"/>
      <c r="D1002" s="4"/>
      <c r="E1002" s="4"/>
      <c r="F1002" s="4"/>
      <c r="G1002" s="4"/>
      <c r="H1002" s="4"/>
      <c r="I1002" s="4"/>
      <c r="J1002" s="4"/>
      <c r="K1002" s="4"/>
      <c r="L1002" s="4"/>
      <c r="M1002" s="4"/>
      <c r="N1002" s="4"/>
      <c r="O1002" s="4"/>
      <c r="P1002" s="4"/>
      <c r="Q1002" s="4"/>
      <c r="R1002" s="4"/>
    </row>
    <row r="1003" spans="1:18" ht="16.5" customHeight="1">
      <c r="A1003" s="4"/>
      <c r="B1003" s="4"/>
      <c r="C1003" s="4"/>
      <c r="D1003" s="4"/>
      <c r="E1003" s="4"/>
      <c r="F1003" s="4"/>
      <c r="G1003" s="4"/>
      <c r="H1003" s="4"/>
      <c r="I1003" s="4"/>
      <c r="J1003" s="4"/>
      <c r="K1003" s="4"/>
      <c r="L1003" s="4"/>
      <c r="M1003" s="4"/>
      <c r="N1003" s="4"/>
      <c r="O1003" s="4"/>
      <c r="P1003" s="4"/>
      <c r="Q1003" s="4"/>
      <c r="R1003" s="4"/>
    </row>
    <row r="1004" spans="1:18" ht="16.5" customHeight="1">
      <c r="A1004" s="4"/>
      <c r="B1004" s="4"/>
      <c r="C1004" s="4"/>
      <c r="D1004" s="4"/>
      <c r="E1004" s="4"/>
      <c r="F1004" s="4"/>
      <c r="G1004" s="4"/>
      <c r="H1004" s="4"/>
      <c r="I1004" s="4"/>
      <c r="J1004" s="4"/>
      <c r="K1004" s="4"/>
      <c r="L1004" s="4"/>
      <c r="M1004" s="4"/>
      <c r="N1004" s="4"/>
      <c r="O1004" s="4"/>
      <c r="P1004" s="4"/>
      <c r="Q1004" s="4"/>
      <c r="R1004" s="4"/>
    </row>
    <row r="1005" spans="1:18" ht="16.5" customHeight="1">
      <c r="A1005" s="4"/>
      <c r="B1005" s="4"/>
      <c r="C1005" s="4"/>
      <c r="D1005" s="4"/>
      <c r="E1005" s="4"/>
      <c r="F1005" s="4"/>
      <c r="G1005" s="4"/>
      <c r="H1005" s="4"/>
      <c r="I1005" s="4"/>
      <c r="J1005" s="4"/>
      <c r="K1005" s="4"/>
      <c r="L1005" s="4"/>
      <c r="M1005" s="4"/>
      <c r="N1005" s="4"/>
      <c r="O1005" s="4"/>
      <c r="P1005" s="4"/>
      <c r="Q1005" s="4"/>
      <c r="R1005" s="4"/>
    </row>
  </sheetData>
  <mergeCells count="16">
    <mergeCell ref="A1:R1"/>
    <mergeCell ref="O3:P3"/>
    <mergeCell ref="G3:H3"/>
    <mergeCell ref="M3:N3"/>
    <mergeCell ref="I3:J3"/>
    <mergeCell ref="K3:L3"/>
    <mergeCell ref="A3:A4"/>
    <mergeCell ref="B3:B4"/>
    <mergeCell ref="C3:C4"/>
    <mergeCell ref="B49:R49"/>
    <mergeCell ref="B89:R89"/>
    <mergeCell ref="B90:R90"/>
    <mergeCell ref="D3:D4"/>
    <mergeCell ref="E3:E4"/>
    <mergeCell ref="F3:F4"/>
    <mergeCell ref="Q3:R3"/>
  </mergeCells>
  <phoneticPr fontId="38" type="noConversion"/>
  <pageMargins left="0.7" right="0.7" top="0.75" bottom="0.75" header="0.3" footer="0.3"/>
  <pageSetup orientation="portrait" horizontalDpi="4294967292"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Z1000"/>
  <sheetViews>
    <sheetView workbookViewId="0">
      <selection activeCell="B25" sqref="B25"/>
    </sheetView>
  </sheetViews>
  <sheetFormatPr defaultColWidth="13.44140625" defaultRowHeight="15" customHeight="1"/>
  <cols>
    <col min="1" max="1" width="5.77734375" customWidth="1"/>
    <col min="2" max="2" width="24.21875" customWidth="1"/>
    <col min="3" max="3" width="7.5546875" customWidth="1"/>
    <col min="4" max="4" width="6.109375" customWidth="1"/>
    <col min="5" max="5" width="14.21875" customWidth="1"/>
    <col min="6" max="6" width="10.21875" customWidth="1"/>
    <col min="7" max="16" width="8.77734375" customWidth="1"/>
    <col min="17" max="26" width="8" customWidth="1"/>
  </cols>
  <sheetData>
    <row r="1" spans="1:26" ht="16.5" customHeight="1">
      <c r="A1" s="1" t="s">
        <v>0</v>
      </c>
      <c r="B1" s="1" t="s">
        <v>1</v>
      </c>
      <c r="C1" s="1" t="s">
        <v>2</v>
      </c>
      <c r="D1" s="1" t="s">
        <v>3</v>
      </c>
      <c r="E1" s="3" t="s">
        <v>4</v>
      </c>
      <c r="F1" s="3" t="s">
        <v>4</v>
      </c>
      <c r="G1" s="4"/>
      <c r="H1" s="4"/>
      <c r="I1" s="4"/>
      <c r="J1" s="4"/>
      <c r="K1" s="4"/>
      <c r="L1" s="4"/>
      <c r="M1" s="4"/>
      <c r="N1" s="4"/>
      <c r="O1" s="4"/>
      <c r="P1" s="4"/>
      <c r="Q1" s="4"/>
      <c r="R1" s="4"/>
      <c r="S1" s="4"/>
      <c r="T1" s="4"/>
      <c r="U1" s="4"/>
      <c r="V1" s="4"/>
      <c r="W1" s="4"/>
      <c r="X1" s="4"/>
      <c r="Y1" s="4"/>
      <c r="Z1" s="4"/>
    </row>
    <row r="2" spans="1:26" ht="16.5" customHeight="1">
      <c r="A2" s="5" t="s">
        <v>6</v>
      </c>
      <c r="B2" s="5" t="s">
        <v>7</v>
      </c>
      <c r="C2" s="5" t="s">
        <v>8</v>
      </c>
      <c r="D2" s="5" t="s">
        <v>9</v>
      </c>
      <c r="E2" s="7" t="s">
        <v>10</v>
      </c>
      <c r="F2" s="7" t="s">
        <v>13</v>
      </c>
      <c r="G2" s="4"/>
      <c r="H2" s="4"/>
      <c r="I2" s="4"/>
      <c r="J2" s="4"/>
      <c r="K2" s="4"/>
      <c r="L2" s="4"/>
      <c r="M2" s="4"/>
      <c r="N2" s="4"/>
      <c r="O2" s="4"/>
      <c r="P2" s="4"/>
      <c r="Q2" s="4"/>
      <c r="R2" s="4"/>
      <c r="S2" s="4"/>
      <c r="T2" s="4"/>
      <c r="U2" s="4"/>
      <c r="V2" s="4"/>
      <c r="W2" s="4"/>
      <c r="X2" s="4"/>
      <c r="Y2" s="4"/>
      <c r="Z2" s="4"/>
    </row>
    <row r="3" spans="1:26" ht="16.5" customHeight="1">
      <c r="A3" s="8"/>
      <c r="B3" s="10"/>
      <c r="C3" s="8"/>
      <c r="D3" s="8"/>
      <c r="E3" s="11"/>
      <c r="F3" s="11"/>
      <c r="G3" s="4"/>
      <c r="H3" s="4"/>
      <c r="I3" s="4"/>
      <c r="J3" s="4"/>
      <c r="K3" s="4"/>
      <c r="L3" s="4"/>
      <c r="M3" s="4"/>
      <c r="N3" s="4"/>
      <c r="O3" s="4"/>
      <c r="P3" s="4"/>
      <c r="Q3" s="4"/>
      <c r="R3" s="4"/>
      <c r="S3" s="4"/>
      <c r="T3" s="4"/>
      <c r="U3" s="4"/>
      <c r="V3" s="4"/>
      <c r="W3" s="4"/>
      <c r="X3" s="4"/>
      <c r="Y3" s="4"/>
      <c r="Z3" s="4"/>
    </row>
    <row r="4" spans="1:26" ht="16.5" customHeight="1">
      <c r="A4" s="12">
        <v>1</v>
      </c>
      <c r="B4" s="15" t="s">
        <v>15</v>
      </c>
      <c r="C4" s="12" t="s">
        <v>18</v>
      </c>
      <c r="D4" s="12">
        <v>18</v>
      </c>
      <c r="E4" s="20">
        <v>150000</v>
      </c>
      <c r="F4" s="23">
        <f t="shared" ref="F4:F88" si="0">E4/(D4*26)</f>
        <v>320.5128205128205</v>
      </c>
      <c r="G4" s="4"/>
      <c r="H4" s="4"/>
      <c r="I4" s="4"/>
      <c r="J4" s="4"/>
      <c r="K4" s="4"/>
      <c r="L4" s="4"/>
      <c r="M4" s="4"/>
      <c r="N4" s="4"/>
      <c r="O4" s="4"/>
      <c r="P4" s="4"/>
      <c r="Q4" s="4"/>
      <c r="R4" s="4"/>
      <c r="S4" s="4"/>
      <c r="T4" s="4"/>
      <c r="U4" s="4"/>
      <c r="V4" s="4"/>
      <c r="W4" s="4"/>
      <c r="X4" s="4"/>
      <c r="Y4" s="4"/>
      <c r="Z4" s="4"/>
    </row>
    <row r="5" spans="1:26" ht="16.5" customHeight="1">
      <c r="A5" s="14">
        <v>2</v>
      </c>
      <c r="B5" s="16" t="s">
        <v>22</v>
      </c>
      <c r="C5" s="14" t="s">
        <v>18</v>
      </c>
      <c r="D5" s="14">
        <v>12</v>
      </c>
      <c r="E5" s="17">
        <v>80000</v>
      </c>
      <c r="F5" s="25">
        <f t="shared" si="0"/>
        <v>256.41025641025641</v>
      </c>
      <c r="G5" s="4"/>
      <c r="H5" s="4"/>
      <c r="I5" s="4"/>
      <c r="J5" s="4"/>
      <c r="K5" s="4"/>
      <c r="L5" s="4"/>
      <c r="M5" s="4"/>
      <c r="N5" s="4"/>
      <c r="O5" s="4"/>
      <c r="P5" s="4"/>
      <c r="Q5" s="4"/>
      <c r="R5" s="4"/>
      <c r="S5" s="4"/>
      <c r="T5" s="4"/>
      <c r="U5" s="4"/>
      <c r="V5" s="4"/>
      <c r="W5" s="4"/>
      <c r="X5" s="4"/>
      <c r="Y5" s="4"/>
      <c r="Z5" s="4"/>
    </row>
    <row r="6" spans="1:26" ht="16.5" customHeight="1">
      <c r="A6" s="14">
        <v>3</v>
      </c>
      <c r="B6" s="16" t="s">
        <v>24</v>
      </c>
      <c r="C6" s="14" t="s">
        <v>18</v>
      </c>
      <c r="D6" s="14">
        <v>18</v>
      </c>
      <c r="E6" s="17">
        <v>180000</v>
      </c>
      <c r="F6" s="25">
        <f t="shared" si="0"/>
        <v>384.61538461538464</v>
      </c>
      <c r="G6" s="4"/>
      <c r="H6" s="4"/>
      <c r="I6" s="4"/>
      <c r="J6" s="4"/>
      <c r="K6" s="4"/>
      <c r="L6" s="4"/>
      <c r="M6" s="4"/>
      <c r="N6" s="4"/>
      <c r="O6" s="4"/>
      <c r="P6" s="4"/>
      <c r="Q6" s="4"/>
      <c r="R6" s="4"/>
      <c r="S6" s="4"/>
      <c r="T6" s="4"/>
      <c r="U6" s="4"/>
      <c r="V6" s="4"/>
      <c r="W6" s="4"/>
      <c r="X6" s="4"/>
      <c r="Y6" s="4"/>
      <c r="Z6" s="4"/>
    </row>
    <row r="7" spans="1:26" ht="16.5" customHeight="1">
      <c r="A7" s="14">
        <v>4</v>
      </c>
      <c r="B7" s="16" t="s">
        <v>25</v>
      </c>
      <c r="C7" s="14" t="s">
        <v>18</v>
      </c>
      <c r="D7" s="14">
        <v>12</v>
      </c>
      <c r="E7" s="17">
        <v>30000</v>
      </c>
      <c r="F7" s="25">
        <f t="shared" si="0"/>
        <v>96.15384615384616</v>
      </c>
      <c r="G7" s="4"/>
      <c r="H7" s="4"/>
      <c r="I7" s="4"/>
      <c r="J7" s="4"/>
      <c r="K7" s="4"/>
      <c r="L7" s="4"/>
      <c r="M7" s="4"/>
      <c r="N7" s="4"/>
      <c r="O7" s="4"/>
      <c r="P7" s="4"/>
      <c r="Q7" s="4"/>
      <c r="R7" s="4"/>
      <c r="S7" s="4"/>
      <c r="T7" s="4"/>
      <c r="U7" s="4"/>
      <c r="V7" s="4"/>
      <c r="W7" s="4"/>
      <c r="X7" s="4"/>
      <c r="Y7" s="4"/>
      <c r="Z7" s="4"/>
    </row>
    <row r="8" spans="1:26" ht="16.5" customHeight="1">
      <c r="A8" s="14">
        <v>5</v>
      </c>
      <c r="B8" s="16" t="s">
        <v>26</v>
      </c>
      <c r="C8" s="14" t="s">
        <v>27</v>
      </c>
      <c r="D8" s="14">
        <v>24</v>
      </c>
      <c r="E8" s="17">
        <v>120000</v>
      </c>
      <c r="F8" s="25">
        <f t="shared" si="0"/>
        <v>192.30769230769232</v>
      </c>
      <c r="G8" s="4"/>
      <c r="H8" s="4"/>
      <c r="I8" s="4"/>
      <c r="J8" s="4"/>
      <c r="K8" s="4"/>
      <c r="L8" s="4"/>
      <c r="M8" s="4"/>
      <c r="N8" s="4"/>
      <c r="O8" s="4"/>
      <c r="P8" s="4"/>
      <c r="Q8" s="4"/>
      <c r="R8" s="4"/>
      <c r="S8" s="4"/>
      <c r="T8" s="4"/>
      <c r="U8" s="4"/>
      <c r="V8" s="4"/>
      <c r="W8" s="4"/>
      <c r="X8" s="4"/>
      <c r="Y8" s="4"/>
      <c r="Z8" s="4"/>
    </row>
    <row r="9" spans="1:26" ht="16.5" customHeight="1">
      <c r="A9" s="14">
        <v>6</v>
      </c>
      <c r="B9" s="16" t="s">
        <v>30</v>
      </c>
      <c r="C9" s="14" t="s">
        <v>27</v>
      </c>
      <c r="D9" s="14">
        <v>24</v>
      </c>
      <c r="E9" s="17">
        <v>300000</v>
      </c>
      <c r="F9" s="25">
        <f t="shared" si="0"/>
        <v>480.76923076923077</v>
      </c>
      <c r="G9" s="4"/>
      <c r="H9" s="4"/>
      <c r="I9" s="4"/>
      <c r="J9" s="4"/>
      <c r="K9" s="4"/>
      <c r="L9" s="4"/>
      <c r="M9" s="4"/>
      <c r="N9" s="4"/>
      <c r="O9" s="4"/>
      <c r="P9" s="4"/>
      <c r="Q9" s="4"/>
      <c r="R9" s="4"/>
      <c r="S9" s="4"/>
      <c r="T9" s="4"/>
      <c r="U9" s="4"/>
      <c r="V9" s="4"/>
      <c r="W9" s="4"/>
      <c r="X9" s="4"/>
      <c r="Y9" s="4"/>
      <c r="Z9" s="4"/>
    </row>
    <row r="10" spans="1:26" ht="16.5" customHeight="1">
      <c r="A10" s="14">
        <v>7</v>
      </c>
      <c r="B10" s="16" t="s">
        <v>33</v>
      </c>
      <c r="C10" s="14" t="s">
        <v>34</v>
      </c>
      <c r="D10" s="14">
        <v>12</v>
      </c>
      <c r="E10" s="17">
        <v>10000</v>
      </c>
      <c r="F10" s="25">
        <f t="shared" si="0"/>
        <v>32.051282051282051</v>
      </c>
      <c r="G10" s="4"/>
      <c r="H10" s="4"/>
      <c r="I10" s="4"/>
      <c r="J10" s="4"/>
      <c r="K10" s="4"/>
      <c r="L10" s="4"/>
      <c r="M10" s="4"/>
      <c r="N10" s="4"/>
      <c r="O10" s="4"/>
      <c r="P10" s="4"/>
      <c r="Q10" s="4"/>
      <c r="R10" s="4"/>
      <c r="S10" s="4"/>
      <c r="T10" s="4"/>
      <c r="U10" s="4"/>
      <c r="V10" s="4"/>
      <c r="W10" s="4"/>
      <c r="X10" s="4"/>
      <c r="Y10" s="4"/>
      <c r="Z10" s="4"/>
    </row>
    <row r="11" spans="1:26" ht="16.5" customHeight="1">
      <c r="A11" s="14">
        <v>8</v>
      </c>
      <c r="B11" s="16" t="s">
        <v>38</v>
      </c>
      <c r="C11" s="14" t="s">
        <v>18</v>
      </c>
      <c r="D11" s="14">
        <v>24</v>
      </c>
      <c r="E11" s="17">
        <v>15000</v>
      </c>
      <c r="F11" s="25">
        <f t="shared" si="0"/>
        <v>24.03846153846154</v>
      </c>
      <c r="G11" s="4"/>
      <c r="H11" s="4"/>
      <c r="I11" s="4"/>
      <c r="J11" s="4"/>
      <c r="K11" s="4"/>
      <c r="L11" s="4"/>
      <c r="M11" s="4"/>
      <c r="N11" s="4"/>
      <c r="O11" s="4"/>
      <c r="P11" s="4"/>
      <c r="Q11" s="4"/>
      <c r="R11" s="4"/>
      <c r="S11" s="4"/>
      <c r="T11" s="4"/>
      <c r="U11" s="4"/>
      <c r="V11" s="4"/>
      <c r="W11" s="4"/>
      <c r="X11" s="4"/>
      <c r="Y11" s="4"/>
      <c r="Z11" s="4"/>
    </row>
    <row r="12" spans="1:26" ht="16.5" customHeight="1">
      <c r="A12" s="14">
        <v>9</v>
      </c>
      <c r="B12" s="16" t="s">
        <v>40</v>
      </c>
      <c r="C12" s="14" t="s">
        <v>18</v>
      </c>
      <c r="D12" s="14">
        <v>24</v>
      </c>
      <c r="E12" s="17">
        <v>50000</v>
      </c>
      <c r="F12" s="25">
        <f t="shared" si="0"/>
        <v>80.128205128205124</v>
      </c>
      <c r="G12" s="4"/>
      <c r="H12" s="4"/>
      <c r="I12" s="4"/>
      <c r="J12" s="4"/>
      <c r="K12" s="4"/>
      <c r="L12" s="4"/>
      <c r="M12" s="4"/>
      <c r="N12" s="4"/>
      <c r="O12" s="4"/>
      <c r="P12" s="4"/>
      <c r="Q12" s="4"/>
      <c r="R12" s="4"/>
      <c r="S12" s="4"/>
      <c r="T12" s="4"/>
      <c r="U12" s="4"/>
      <c r="V12" s="4"/>
      <c r="W12" s="4"/>
      <c r="X12" s="4"/>
      <c r="Y12" s="4"/>
      <c r="Z12" s="4"/>
    </row>
    <row r="13" spans="1:26" ht="16.5" customHeight="1">
      <c r="A13" s="14">
        <v>10</v>
      </c>
      <c r="B13" s="16" t="s">
        <v>45</v>
      </c>
      <c r="C13" s="14" t="s">
        <v>18</v>
      </c>
      <c r="D13" s="14">
        <v>24</v>
      </c>
      <c r="E13" s="17">
        <v>75000</v>
      </c>
      <c r="F13" s="25">
        <f t="shared" si="0"/>
        <v>120.19230769230769</v>
      </c>
      <c r="G13" s="4"/>
      <c r="H13" s="4"/>
      <c r="I13" s="4"/>
      <c r="J13" s="4"/>
      <c r="K13" s="4"/>
      <c r="L13" s="4"/>
      <c r="M13" s="4"/>
      <c r="N13" s="4"/>
      <c r="O13" s="4"/>
      <c r="P13" s="4"/>
      <c r="Q13" s="4"/>
      <c r="R13" s="4"/>
      <c r="S13" s="4"/>
      <c r="T13" s="4"/>
      <c r="U13" s="4"/>
      <c r="V13" s="4"/>
      <c r="W13" s="4"/>
      <c r="X13" s="4"/>
      <c r="Y13" s="4"/>
      <c r="Z13" s="4"/>
    </row>
    <row r="14" spans="1:26" ht="16.5" customHeight="1">
      <c r="A14" s="14">
        <v>11</v>
      </c>
      <c r="B14" s="16" t="s">
        <v>47</v>
      </c>
      <c r="C14" s="14" t="s">
        <v>18</v>
      </c>
      <c r="D14" s="14">
        <v>12</v>
      </c>
      <c r="E14" s="17">
        <v>60000</v>
      </c>
      <c r="F14" s="25">
        <f t="shared" si="0"/>
        <v>192.30769230769232</v>
      </c>
      <c r="G14" s="4"/>
      <c r="H14" s="4"/>
      <c r="I14" s="4"/>
      <c r="J14" s="4"/>
      <c r="K14" s="4"/>
      <c r="L14" s="4"/>
      <c r="M14" s="4"/>
      <c r="N14" s="4"/>
      <c r="O14" s="4"/>
      <c r="P14" s="4"/>
      <c r="Q14" s="4"/>
      <c r="R14" s="4"/>
      <c r="S14" s="4"/>
      <c r="T14" s="4"/>
      <c r="U14" s="4"/>
      <c r="V14" s="4"/>
      <c r="W14" s="4"/>
      <c r="X14" s="4"/>
      <c r="Y14" s="4"/>
      <c r="Z14" s="4"/>
    </row>
    <row r="15" spans="1:26" ht="16.5" customHeight="1">
      <c r="A15" s="14">
        <v>12</v>
      </c>
      <c r="B15" s="16" t="s">
        <v>51</v>
      </c>
      <c r="C15" s="14" t="s">
        <v>18</v>
      </c>
      <c r="D15" s="14">
        <v>24</v>
      </c>
      <c r="E15" s="17">
        <v>40000</v>
      </c>
      <c r="F15" s="25">
        <f t="shared" si="0"/>
        <v>64.102564102564102</v>
      </c>
      <c r="G15" s="4"/>
      <c r="H15" s="4"/>
      <c r="I15" s="4"/>
      <c r="J15" s="4"/>
      <c r="K15" s="4"/>
      <c r="L15" s="4"/>
      <c r="M15" s="4"/>
      <c r="N15" s="4"/>
      <c r="O15" s="4"/>
      <c r="P15" s="4"/>
      <c r="Q15" s="4"/>
      <c r="R15" s="4"/>
      <c r="S15" s="4"/>
      <c r="T15" s="4"/>
      <c r="U15" s="4"/>
      <c r="V15" s="4"/>
      <c r="W15" s="4"/>
      <c r="X15" s="4"/>
      <c r="Y15" s="4"/>
      <c r="Z15" s="4"/>
    </row>
    <row r="16" spans="1:26" ht="16.5" customHeight="1">
      <c r="A16" s="14">
        <v>13</v>
      </c>
      <c r="B16" s="16" t="s">
        <v>56</v>
      </c>
      <c r="C16" s="14" t="s">
        <v>18</v>
      </c>
      <c r="D16" s="14">
        <v>12</v>
      </c>
      <c r="E16" s="17">
        <v>40000</v>
      </c>
      <c r="F16" s="25">
        <f t="shared" si="0"/>
        <v>128.2051282051282</v>
      </c>
      <c r="G16" s="4"/>
      <c r="H16" s="4"/>
      <c r="I16" s="4"/>
      <c r="J16" s="4"/>
      <c r="K16" s="4"/>
      <c r="L16" s="4"/>
      <c r="M16" s="4"/>
      <c r="N16" s="4"/>
      <c r="O16" s="4"/>
      <c r="P16" s="4"/>
      <c r="Q16" s="4"/>
      <c r="R16" s="4"/>
      <c r="S16" s="4"/>
      <c r="T16" s="4"/>
      <c r="U16" s="4"/>
      <c r="V16" s="4"/>
      <c r="W16" s="4"/>
      <c r="X16" s="4"/>
      <c r="Y16" s="4"/>
      <c r="Z16" s="4"/>
    </row>
    <row r="17" spans="1:26" ht="16.5" customHeight="1">
      <c r="A17" s="14">
        <v>14</v>
      </c>
      <c r="B17" s="16" t="s">
        <v>62</v>
      </c>
      <c r="C17" s="14" t="s">
        <v>18</v>
      </c>
      <c r="D17" s="14">
        <v>12</v>
      </c>
      <c r="E17" s="17">
        <v>40000</v>
      </c>
      <c r="F17" s="25">
        <f t="shared" si="0"/>
        <v>128.2051282051282</v>
      </c>
      <c r="G17" s="4"/>
      <c r="H17" s="4"/>
      <c r="I17" s="4"/>
      <c r="J17" s="4"/>
      <c r="K17" s="4"/>
      <c r="L17" s="4"/>
      <c r="M17" s="4"/>
      <c r="N17" s="4"/>
      <c r="O17" s="4"/>
      <c r="P17" s="4"/>
      <c r="Q17" s="4"/>
      <c r="R17" s="4"/>
      <c r="S17" s="4"/>
      <c r="T17" s="4"/>
      <c r="U17" s="4"/>
      <c r="V17" s="4"/>
      <c r="W17" s="4"/>
      <c r="X17" s="4"/>
      <c r="Y17" s="4"/>
      <c r="Z17" s="4"/>
    </row>
    <row r="18" spans="1:26" ht="16.5" customHeight="1">
      <c r="A18" s="14">
        <v>15</v>
      </c>
      <c r="B18" s="16" t="s">
        <v>65</v>
      </c>
      <c r="C18" s="14" t="s">
        <v>18</v>
      </c>
      <c r="D18" s="14">
        <v>36</v>
      </c>
      <c r="E18" s="17">
        <v>150000</v>
      </c>
      <c r="F18" s="25">
        <f t="shared" si="0"/>
        <v>160.25641025641025</v>
      </c>
      <c r="G18" s="4"/>
      <c r="H18" s="4"/>
      <c r="I18" s="4"/>
      <c r="J18" s="4"/>
      <c r="K18" s="4"/>
      <c r="L18" s="4"/>
      <c r="M18" s="4"/>
      <c r="N18" s="4"/>
      <c r="O18" s="4"/>
      <c r="P18" s="4"/>
      <c r="Q18" s="4"/>
      <c r="R18" s="4"/>
      <c r="S18" s="4"/>
      <c r="T18" s="4"/>
      <c r="U18" s="4"/>
      <c r="V18" s="4"/>
      <c r="W18" s="4"/>
      <c r="X18" s="4"/>
      <c r="Y18" s="4"/>
      <c r="Z18" s="4"/>
    </row>
    <row r="19" spans="1:26" ht="16.5" customHeight="1">
      <c r="A19" s="14">
        <v>16</v>
      </c>
      <c r="B19" s="16" t="s">
        <v>67</v>
      </c>
      <c r="C19" s="14" t="s">
        <v>69</v>
      </c>
      <c r="D19" s="14">
        <v>24</v>
      </c>
      <c r="E19" s="17">
        <v>60000</v>
      </c>
      <c r="F19" s="25">
        <f t="shared" si="0"/>
        <v>96.15384615384616</v>
      </c>
      <c r="G19" s="4"/>
      <c r="H19" s="4"/>
      <c r="I19" s="4"/>
      <c r="J19" s="4"/>
      <c r="K19" s="4"/>
      <c r="L19" s="4"/>
      <c r="M19" s="4"/>
      <c r="N19" s="4"/>
      <c r="O19" s="4"/>
      <c r="P19" s="4"/>
      <c r="Q19" s="4"/>
      <c r="R19" s="4"/>
      <c r="S19" s="4"/>
      <c r="T19" s="4"/>
      <c r="U19" s="4"/>
      <c r="V19" s="4"/>
      <c r="W19" s="4"/>
      <c r="X19" s="4"/>
      <c r="Y19" s="4"/>
      <c r="Z19" s="4"/>
    </row>
    <row r="20" spans="1:26" ht="16.5" customHeight="1">
      <c r="A20" s="14">
        <v>17</v>
      </c>
      <c r="B20" s="16" t="s">
        <v>73</v>
      </c>
      <c r="C20" s="14" t="s">
        <v>58</v>
      </c>
      <c r="D20" s="14">
        <v>6</v>
      </c>
      <c r="E20" s="17">
        <v>25000</v>
      </c>
      <c r="F20" s="25">
        <f t="shared" si="0"/>
        <v>160.25641025641025</v>
      </c>
      <c r="G20" s="4"/>
      <c r="H20" s="4"/>
      <c r="I20" s="4"/>
      <c r="J20" s="4"/>
      <c r="K20" s="4"/>
      <c r="L20" s="4"/>
      <c r="M20" s="4"/>
      <c r="N20" s="4"/>
      <c r="O20" s="4"/>
      <c r="P20" s="4"/>
      <c r="Q20" s="4"/>
      <c r="R20" s="4"/>
      <c r="S20" s="4"/>
      <c r="T20" s="4"/>
      <c r="U20" s="4"/>
      <c r="V20" s="4"/>
      <c r="W20" s="4"/>
      <c r="X20" s="4"/>
      <c r="Y20" s="4"/>
      <c r="Z20" s="4"/>
    </row>
    <row r="21" spans="1:26" ht="16.5" customHeight="1">
      <c r="A21" s="14">
        <v>18</v>
      </c>
      <c r="B21" s="16" t="s">
        <v>77</v>
      </c>
      <c r="C21" s="14" t="s">
        <v>58</v>
      </c>
      <c r="D21" s="14">
        <v>12</v>
      </c>
      <c r="E21" s="17">
        <v>85000</v>
      </c>
      <c r="F21" s="25">
        <f t="shared" si="0"/>
        <v>272.43589743589746</v>
      </c>
      <c r="G21" s="4"/>
      <c r="H21" s="4"/>
      <c r="I21" s="4"/>
      <c r="J21" s="4"/>
      <c r="K21" s="4"/>
      <c r="L21" s="4"/>
      <c r="M21" s="4"/>
      <c r="N21" s="4"/>
      <c r="O21" s="4"/>
      <c r="P21" s="4"/>
      <c r="Q21" s="4"/>
      <c r="R21" s="4"/>
      <c r="S21" s="4"/>
      <c r="T21" s="4"/>
      <c r="U21" s="4"/>
      <c r="V21" s="4"/>
      <c r="W21" s="4"/>
      <c r="X21" s="4"/>
      <c r="Y21" s="4"/>
      <c r="Z21" s="4"/>
    </row>
    <row r="22" spans="1:26" ht="16.5" customHeight="1">
      <c r="A22" s="14">
        <v>19</v>
      </c>
      <c r="B22" s="16" t="s">
        <v>80</v>
      </c>
      <c r="C22" s="14" t="s">
        <v>18</v>
      </c>
      <c r="D22" s="14">
        <v>48</v>
      </c>
      <c r="E22" s="17">
        <v>150000</v>
      </c>
      <c r="F22" s="25">
        <f t="shared" si="0"/>
        <v>120.19230769230769</v>
      </c>
      <c r="G22" s="4"/>
      <c r="H22" s="4"/>
      <c r="I22" s="4"/>
      <c r="J22" s="4"/>
      <c r="K22" s="4"/>
      <c r="L22" s="4"/>
      <c r="M22" s="4"/>
      <c r="N22" s="4"/>
      <c r="O22" s="4"/>
      <c r="P22" s="4"/>
      <c r="Q22" s="4"/>
      <c r="R22" s="4"/>
      <c r="S22" s="4"/>
      <c r="T22" s="4"/>
      <c r="U22" s="4"/>
      <c r="V22" s="4"/>
      <c r="W22" s="4"/>
      <c r="X22" s="4"/>
      <c r="Y22" s="4"/>
      <c r="Z22" s="4"/>
    </row>
    <row r="23" spans="1:26" ht="16.5" customHeight="1">
      <c r="A23" s="14">
        <v>20</v>
      </c>
      <c r="B23" s="16" t="s">
        <v>83</v>
      </c>
      <c r="C23" s="14" t="s">
        <v>18</v>
      </c>
      <c r="D23" s="14">
        <v>48</v>
      </c>
      <c r="E23" s="17">
        <v>150000</v>
      </c>
      <c r="F23" s="25">
        <f t="shared" si="0"/>
        <v>120.19230769230769</v>
      </c>
      <c r="G23" s="4"/>
      <c r="H23" s="4"/>
      <c r="I23" s="4"/>
      <c r="J23" s="4"/>
      <c r="K23" s="4"/>
      <c r="L23" s="4"/>
      <c r="M23" s="4"/>
      <c r="N23" s="4"/>
      <c r="O23" s="4"/>
      <c r="P23" s="4"/>
      <c r="Q23" s="4"/>
      <c r="R23" s="4"/>
      <c r="S23" s="4"/>
      <c r="T23" s="4"/>
      <c r="U23" s="4"/>
      <c r="V23" s="4"/>
      <c r="W23" s="4"/>
      <c r="X23" s="4"/>
      <c r="Y23" s="4"/>
      <c r="Z23" s="4"/>
    </row>
    <row r="24" spans="1:26" ht="16.5" customHeight="1">
      <c r="A24" s="14">
        <v>21</v>
      </c>
      <c r="B24" s="16" t="s">
        <v>86</v>
      </c>
      <c r="C24" s="14" t="s">
        <v>18</v>
      </c>
      <c r="D24" s="14">
        <v>24</v>
      </c>
      <c r="E24" s="17">
        <v>30000</v>
      </c>
      <c r="F24" s="25">
        <f t="shared" si="0"/>
        <v>48.07692307692308</v>
      </c>
      <c r="G24" s="4"/>
      <c r="H24" s="4"/>
      <c r="I24" s="4"/>
      <c r="J24" s="4"/>
      <c r="K24" s="4"/>
      <c r="L24" s="4"/>
      <c r="M24" s="4"/>
      <c r="N24" s="4"/>
      <c r="O24" s="4"/>
      <c r="P24" s="4"/>
      <c r="Q24" s="4"/>
      <c r="R24" s="4"/>
      <c r="S24" s="4"/>
      <c r="T24" s="4"/>
      <c r="U24" s="4"/>
      <c r="V24" s="4"/>
      <c r="W24" s="4"/>
      <c r="X24" s="4"/>
      <c r="Y24" s="4"/>
      <c r="Z24" s="4"/>
    </row>
    <row r="25" spans="1:26" ht="16.5" customHeight="1">
      <c r="A25" s="14">
        <v>22</v>
      </c>
      <c r="B25" s="16" t="s">
        <v>89</v>
      </c>
      <c r="C25" s="14" t="s">
        <v>18</v>
      </c>
      <c r="D25" s="14">
        <v>36</v>
      </c>
      <c r="E25" s="17">
        <v>270000</v>
      </c>
      <c r="F25" s="25">
        <f t="shared" si="0"/>
        <v>288.46153846153845</v>
      </c>
      <c r="G25" s="4"/>
      <c r="H25" s="4"/>
      <c r="I25" s="4"/>
      <c r="J25" s="4"/>
      <c r="K25" s="4"/>
      <c r="L25" s="4"/>
      <c r="M25" s="4"/>
      <c r="N25" s="4"/>
      <c r="O25" s="4"/>
      <c r="P25" s="4"/>
      <c r="Q25" s="4"/>
      <c r="R25" s="4"/>
      <c r="S25" s="4"/>
      <c r="T25" s="4"/>
      <c r="U25" s="4"/>
      <c r="V25" s="4"/>
      <c r="W25" s="4"/>
      <c r="X25" s="4"/>
      <c r="Y25" s="4"/>
      <c r="Z25" s="4"/>
    </row>
    <row r="26" spans="1:26" ht="16.5" customHeight="1">
      <c r="A26" s="14">
        <v>23</v>
      </c>
      <c r="B26" s="16" t="s">
        <v>92</v>
      </c>
      <c r="C26" s="14" t="s">
        <v>18</v>
      </c>
      <c r="D26" s="14">
        <v>12</v>
      </c>
      <c r="E26" s="17">
        <v>40000</v>
      </c>
      <c r="F26" s="25">
        <f t="shared" si="0"/>
        <v>128.2051282051282</v>
      </c>
      <c r="G26" s="4"/>
      <c r="H26" s="4"/>
      <c r="I26" s="4"/>
      <c r="J26" s="4"/>
      <c r="K26" s="4"/>
      <c r="L26" s="4"/>
      <c r="M26" s="4"/>
      <c r="N26" s="4"/>
      <c r="O26" s="4"/>
      <c r="P26" s="4"/>
      <c r="Q26" s="4"/>
      <c r="R26" s="4"/>
      <c r="S26" s="4"/>
      <c r="T26" s="4"/>
      <c r="U26" s="4"/>
      <c r="V26" s="4"/>
      <c r="W26" s="4"/>
      <c r="X26" s="4"/>
      <c r="Y26" s="4"/>
      <c r="Z26" s="4"/>
    </row>
    <row r="27" spans="1:26" ht="16.5" customHeight="1">
      <c r="A27" s="14">
        <v>24</v>
      </c>
      <c r="B27" s="16" t="s">
        <v>98</v>
      </c>
      <c r="C27" s="14" t="s">
        <v>99</v>
      </c>
      <c r="D27" s="14">
        <v>9</v>
      </c>
      <c r="E27" s="17">
        <v>50000</v>
      </c>
      <c r="F27" s="25">
        <f t="shared" si="0"/>
        <v>213.67521367521368</v>
      </c>
      <c r="G27" s="4"/>
      <c r="H27" s="4"/>
      <c r="I27" s="4"/>
      <c r="J27" s="4"/>
      <c r="K27" s="4"/>
      <c r="L27" s="4"/>
      <c r="M27" s="4"/>
      <c r="N27" s="4"/>
      <c r="O27" s="4"/>
      <c r="P27" s="4"/>
      <c r="Q27" s="4"/>
      <c r="R27" s="4"/>
      <c r="S27" s="4"/>
      <c r="T27" s="4"/>
      <c r="U27" s="4"/>
      <c r="V27" s="4"/>
      <c r="W27" s="4"/>
      <c r="X27" s="4"/>
      <c r="Y27" s="4"/>
      <c r="Z27" s="4"/>
    </row>
    <row r="28" spans="1:26" ht="16.5" customHeight="1">
      <c r="A28" s="14">
        <v>25</v>
      </c>
      <c r="B28" s="16" t="s">
        <v>102</v>
      </c>
      <c r="C28" s="14" t="s">
        <v>104</v>
      </c>
      <c r="D28" s="14">
        <v>9</v>
      </c>
      <c r="E28" s="17">
        <v>20000</v>
      </c>
      <c r="F28" s="25">
        <f t="shared" si="0"/>
        <v>85.470085470085465</v>
      </c>
      <c r="G28" s="4"/>
      <c r="H28" s="4"/>
      <c r="I28" s="4"/>
      <c r="J28" s="4"/>
      <c r="K28" s="4"/>
      <c r="L28" s="4"/>
      <c r="M28" s="4"/>
      <c r="N28" s="4"/>
      <c r="O28" s="4"/>
      <c r="P28" s="4"/>
      <c r="Q28" s="4"/>
      <c r="R28" s="4"/>
      <c r="S28" s="4"/>
      <c r="T28" s="4"/>
      <c r="U28" s="4"/>
      <c r="V28" s="4"/>
      <c r="W28" s="4"/>
      <c r="X28" s="4"/>
      <c r="Y28" s="4"/>
      <c r="Z28" s="4"/>
    </row>
    <row r="29" spans="1:26" ht="16.5" customHeight="1">
      <c r="A29" s="14">
        <v>26</v>
      </c>
      <c r="B29" s="16" t="s">
        <v>107</v>
      </c>
      <c r="C29" s="14" t="s">
        <v>18</v>
      </c>
      <c r="D29" s="14">
        <v>24</v>
      </c>
      <c r="E29" s="17">
        <v>50000</v>
      </c>
      <c r="F29" s="25">
        <f t="shared" si="0"/>
        <v>80.128205128205124</v>
      </c>
      <c r="G29" s="4"/>
      <c r="H29" s="4"/>
      <c r="I29" s="4"/>
      <c r="J29" s="4"/>
      <c r="K29" s="4"/>
      <c r="L29" s="4"/>
      <c r="M29" s="4"/>
      <c r="N29" s="4"/>
      <c r="O29" s="4"/>
      <c r="P29" s="4"/>
      <c r="Q29" s="4"/>
      <c r="R29" s="4"/>
      <c r="S29" s="4"/>
      <c r="T29" s="4"/>
      <c r="U29" s="4"/>
      <c r="V29" s="4"/>
      <c r="W29" s="4"/>
      <c r="X29" s="4"/>
      <c r="Y29" s="4"/>
      <c r="Z29" s="4"/>
    </row>
    <row r="30" spans="1:26" ht="16.5" customHeight="1">
      <c r="A30" s="14">
        <v>27</v>
      </c>
      <c r="B30" s="16" t="s">
        <v>109</v>
      </c>
      <c r="C30" s="14" t="s">
        <v>18</v>
      </c>
      <c r="D30" s="14">
        <v>60</v>
      </c>
      <c r="E30" s="17">
        <v>750000</v>
      </c>
      <c r="F30" s="25">
        <f t="shared" si="0"/>
        <v>480.76923076923077</v>
      </c>
      <c r="G30" s="4"/>
      <c r="H30" s="4"/>
      <c r="I30" s="4"/>
      <c r="J30" s="4"/>
      <c r="K30" s="4"/>
      <c r="L30" s="4"/>
      <c r="M30" s="4"/>
      <c r="N30" s="4"/>
      <c r="O30" s="4"/>
      <c r="P30" s="4"/>
      <c r="Q30" s="4"/>
      <c r="R30" s="4"/>
      <c r="S30" s="4"/>
      <c r="T30" s="4"/>
      <c r="U30" s="4"/>
      <c r="V30" s="4"/>
      <c r="W30" s="4"/>
      <c r="X30" s="4"/>
      <c r="Y30" s="4"/>
      <c r="Z30" s="4"/>
    </row>
    <row r="31" spans="1:26" ht="16.5" customHeight="1">
      <c r="A31" s="14">
        <v>28</v>
      </c>
      <c r="B31" s="16" t="s">
        <v>111</v>
      </c>
      <c r="C31" s="14" t="s">
        <v>18</v>
      </c>
      <c r="D31" s="14">
        <v>24</v>
      </c>
      <c r="E31" s="17">
        <v>60000</v>
      </c>
      <c r="F31" s="25">
        <f t="shared" si="0"/>
        <v>96.15384615384616</v>
      </c>
      <c r="G31" s="4"/>
      <c r="H31" s="4"/>
      <c r="I31" s="4"/>
      <c r="J31" s="4"/>
      <c r="K31" s="4"/>
      <c r="L31" s="4"/>
      <c r="M31" s="4"/>
      <c r="N31" s="4"/>
      <c r="O31" s="4"/>
      <c r="P31" s="4"/>
      <c r="Q31" s="4"/>
      <c r="R31" s="4"/>
      <c r="S31" s="4"/>
      <c r="T31" s="4"/>
      <c r="U31" s="4"/>
      <c r="V31" s="4"/>
      <c r="W31" s="4"/>
      <c r="X31" s="4"/>
      <c r="Y31" s="4"/>
      <c r="Z31" s="4"/>
    </row>
    <row r="32" spans="1:26" ht="16.5" customHeight="1">
      <c r="A32" s="14">
        <v>29</v>
      </c>
      <c r="B32" s="16" t="s">
        <v>114</v>
      </c>
      <c r="C32" s="14" t="s">
        <v>69</v>
      </c>
      <c r="D32" s="14">
        <v>9</v>
      </c>
      <c r="E32" s="17">
        <v>150000</v>
      </c>
      <c r="F32" s="25">
        <f t="shared" si="0"/>
        <v>641.02564102564099</v>
      </c>
      <c r="G32" s="4"/>
      <c r="H32" s="4"/>
      <c r="I32" s="4"/>
      <c r="J32" s="4"/>
      <c r="K32" s="4"/>
      <c r="L32" s="4"/>
      <c r="M32" s="4"/>
      <c r="N32" s="4"/>
      <c r="O32" s="4"/>
      <c r="P32" s="4"/>
      <c r="Q32" s="4"/>
      <c r="R32" s="4"/>
      <c r="S32" s="4"/>
      <c r="T32" s="4"/>
      <c r="U32" s="4"/>
      <c r="V32" s="4"/>
      <c r="W32" s="4"/>
      <c r="X32" s="4"/>
      <c r="Y32" s="4"/>
      <c r="Z32" s="4"/>
    </row>
    <row r="33" spans="1:26" ht="16.5" customHeight="1">
      <c r="A33" s="14">
        <v>30</v>
      </c>
      <c r="B33" s="16" t="s">
        <v>116</v>
      </c>
      <c r="C33" s="14" t="s">
        <v>18</v>
      </c>
      <c r="D33" s="14">
        <v>12</v>
      </c>
      <c r="E33" s="17">
        <v>100000</v>
      </c>
      <c r="F33" s="25">
        <f t="shared" si="0"/>
        <v>320.5128205128205</v>
      </c>
      <c r="G33" s="4"/>
      <c r="H33" s="4"/>
      <c r="I33" s="4"/>
      <c r="J33" s="4"/>
      <c r="K33" s="4"/>
      <c r="L33" s="4"/>
      <c r="M33" s="4"/>
      <c r="N33" s="4"/>
      <c r="O33" s="4"/>
      <c r="P33" s="4"/>
      <c r="Q33" s="4"/>
      <c r="R33" s="4"/>
      <c r="S33" s="4"/>
      <c r="T33" s="4"/>
      <c r="U33" s="4"/>
      <c r="V33" s="4"/>
      <c r="W33" s="4"/>
      <c r="X33" s="4"/>
      <c r="Y33" s="4"/>
      <c r="Z33" s="4"/>
    </row>
    <row r="34" spans="1:26" ht="16.5" customHeight="1">
      <c r="A34" s="14">
        <v>31</v>
      </c>
      <c r="B34" s="16" t="s">
        <v>119</v>
      </c>
      <c r="C34" s="14" t="s">
        <v>120</v>
      </c>
      <c r="D34" s="14">
        <v>6</v>
      </c>
      <c r="E34" s="17">
        <v>18000</v>
      </c>
      <c r="F34" s="25">
        <f t="shared" si="0"/>
        <v>115.38461538461539</v>
      </c>
      <c r="G34" s="4"/>
      <c r="H34" s="4"/>
      <c r="I34" s="4"/>
      <c r="J34" s="4"/>
      <c r="K34" s="4"/>
      <c r="L34" s="4"/>
      <c r="M34" s="4"/>
      <c r="N34" s="4"/>
      <c r="O34" s="4"/>
      <c r="P34" s="4"/>
      <c r="Q34" s="4"/>
      <c r="R34" s="4"/>
      <c r="S34" s="4"/>
      <c r="T34" s="4"/>
      <c r="U34" s="4"/>
      <c r="V34" s="4"/>
      <c r="W34" s="4"/>
      <c r="X34" s="4"/>
      <c r="Y34" s="4"/>
      <c r="Z34" s="4"/>
    </row>
    <row r="35" spans="1:26" ht="16.5" customHeight="1">
      <c r="A35" s="14">
        <v>32</v>
      </c>
      <c r="B35" s="16" t="s">
        <v>124</v>
      </c>
      <c r="C35" s="14" t="s">
        <v>34</v>
      </c>
      <c r="D35" s="14">
        <v>60</v>
      </c>
      <c r="E35" s="17">
        <v>754000</v>
      </c>
      <c r="F35" s="25">
        <f t="shared" si="0"/>
        <v>483.33333333333331</v>
      </c>
      <c r="G35" s="4"/>
      <c r="H35" s="4"/>
      <c r="I35" s="4"/>
      <c r="J35" s="4"/>
      <c r="K35" s="4"/>
      <c r="L35" s="4"/>
      <c r="M35" s="4"/>
      <c r="N35" s="4"/>
      <c r="O35" s="4"/>
      <c r="P35" s="4"/>
      <c r="Q35" s="4"/>
      <c r="R35" s="4"/>
      <c r="S35" s="4"/>
      <c r="T35" s="4"/>
      <c r="U35" s="4"/>
      <c r="V35" s="4"/>
      <c r="W35" s="4"/>
      <c r="X35" s="4"/>
      <c r="Y35" s="4"/>
      <c r="Z35" s="4"/>
    </row>
    <row r="36" spans="1:26" ht="16.5" customHeight="1">
      <c r="A36" s="14">
        <v>33</v>
      </c>
      <c r="B36" s="16" t="s">
        <v>128</v>
      </c>
      <c r="C36" s="14" t="s">
        <v>34</v>
      </c>
      <c r="D36" s="14">
        <v>60</v>
      </c>
      <c r="E36" s="17">
        <v>360000</v>
      </c>
      <c r="F36" s="25">
        <f t="shared" si="0"/>
        <v>230.76923076923077</v>
      </c>
      <c r="G36" s="4"/>
      <c r="H36" s="4"/>
      <c r="I36" s="4"/>
      <c r="J36" s="4"/>
      <c r="K36" s="4"/>
      <c r="L36" s="4"/>
      <c r="M36" s="4"/>
      <c r="N36" s="4"/>
      <c r="O36" s="4"/>
      <c r="P36" s="4"/>
      <c r="Q36" s="4"/>
      <c r="R36" s="4"/>
      <c r="S36" s="4"/>
      <c r="T36" s="4"/>
      <c r="U36" s="4"/>
      <c r="V36" s="4"/>
      <c r="W36" s="4"/>
      <c r="X36" s="4"/>
      <c r="Y36" s="4"/>
      <c r="Z36" s="4"/>
    </row>
    <row r="37" spans="1:26" ht="16.5" customHeight="1">
      <c r="A37" s="14">
        <v>34</v>
      </c>
      <c r="B37" s="16" t="s">
        <v>131</v>
      </c>
      <c r="C37" s="14" t="s">
        <v>34</v>
      </c>
      <c r="D37" s="14">
        <v>60</v>
      </c>
      <c r="E37" s="17">
        <v>2331000</v>
      </c>
      <c r="F37" s="25">
        <f t="shared" si="0"/>
        <v>1494.2307692307693</v>
      </c>
      <c r="G37" s="4"/>
      <c r="H37" s="4"/>
      <c r="I37" s="4"/>
      <c r="J37" s="4"/>
      <c r="K37" s="4"/>
      <c r="L37" s="4"/>
      <c r="M37" s="4"/>
      <c r="N37" s="4"/>
      <c r="O37" s="4"/>
      <c r="P37" s="4"/>
      <c r="Q37" s="4"/>
      <c r="R37" s="4"/>
      <c r="S37" s="4"/>
      <c r="T37" s="4"/>
      <c r="U37" s="4"/>
      <c r="V37" s="4"/>
      <c r="W37" s="4"/>
      <c r="X37" s="4"/>
      <c r="Y37" s="4"/>
      <c r="Z37" s="4"/>
    </row>
    <row r="38" spans="1:26" ht="16.5" customHeight="1">
      <c r="A38" s="14">
        <v>35</v>
      </c>
      <c r="B38" s="16" t="s">
        <v>133</v>
      </c>
      <c r="C38" s="14" t="s">
        <v>34</v>
      </c>
      <c r="D38" s="14">
        <v>24</v>
      </c>
      <c r="E38" s="17">
        <v>15000</v>
      </c>
      <c r="F38" s="25">
        <f t="shared" si="0"/>
        <v>24.03846153846154</v>
      </c>
      <c r="G38" s="4"/>
      <c r="H38" s="4"/>
      <c r="I38" s="4"/>
      <c r="J38" s="4"/>
      <c r="K38" s="4"/>
      <c r="L38" s="4"/>
      <c r="M38" s="4"/>
      <c r="N38" s="4"/>
      <c r="O38" s="4"/>
      <c r="P38" s="4"/>
      <c r="Q38" s="4"/>
      <c r="R38" s="4"/>
      <c r="S38" s="4"/>
      <c r="T38" s="4"/>
      <c r="U38" s="4"/>
      <c r="V38" s="4"/>
      <c r="W38" s="4"/>
      <c r="X38" s="4"/>
      <c r="Y38" s="4"/>
      <c r="Z38" s="4"/>
    </row>
    <row r="39" spans="1:26" ht="16.5" customHeight="1">
      <c r="A39" s="14">
        <v>36</v>
      </c>
      <c r="B39" s="16" t="s">
        <v>135</v>
      </c>
      <c r="C39" s="14" t="s">
        <v>34</v>
      </c>
      <c r="D39" s="14">
        <v>12</v>
      </c>
      <c r="E39" s="17">
        <v>48000</v>
      </c>
      <c r="F39" s="25">
        <f t="shared" si="0"/>
        <v>153.84615384615384</v>
      </c>
      <c r="G39" s="4"/>
      <c r="H39" s="4"/>
      <c r="I39" s="4"/>
      <c r="J39" s="4"/>
      <c r="K39" s="4"/>
      <c r="L39" s="4"/>
      <c r="M39" s="4"/>
      <c r="N39" s="4"/>
      <c r="O39" s="4"/>
      <c r="P39" s="4"/>
      <c r="Q39" s="4"/>
      <c r="R39" s="4"/>
      <c r="S39" s="4"/>
      <c r="T39" s="4"/>
      <c r="U39" s="4"/>
      <c r="V39" s="4"/>
      <c r="W39" s="4"/>
      <c r="X39" s="4"/>
      <c r="Y39" s="4"/>
      <c r="Z39" s="4"/>
    </row>
    <row r="40" spans="1:26" ht="16.5" customHeight="1">
      <c r="A40" s="14">
        <v>37</v>
      </c>
      <c r="B40" s="16" t="s">
        <v>136</v>
      </c>
      <c r="C40" s="14" t="s">
        <v>34</v>
      </c>
      <c r="D40" s="14">
        <v>12</v>
      </c>
      <c r="E40" s="17">
        <v>25000</v>
      </c>
      <c r="F40" s="25">
        <f t="shared" si="0"/>
        <v>80.128205128205124</v>
      </c>
      <c r="G40" s="4"/>
      <c r="H40" s="4"/>
      <c r="I40" s="4"/>
      <c r="J40" s="4"/>
      <c r="K40" s="4"/>
      <c r="L40" s="4"/>
      <c r="M40" s="4"/>
      <c r="N40" s="4"/>
      <c r="O40" s="4"/>
      <c r="P40" s="4"/>
      <c r="Q40" s="4"/>
      <c r="R40" s="4"/>
      <c r="S40" s="4"/>
      <c r="T40" s="4"/>
      <c r="U40" s="4"/>
      <c r="V40" s="4"/>
      <c r="W40" s="4"/>
      <c r="X40" s="4"/>
      <c r="Y40" s="4"/>
      <c r="Z40" s="4"/>
    </row>
    <row r="41" spans="1:26" ht="16.5" customHeight="1">
      <c r="A41" s="14">
        <v>38</v>
      </c>
      <c r="B41" s="16" t="s">
        <v>137</v>
      </c>
      <c r="C41" s="14" t="s">
        <v>34</v>
      </c>
      <c r="D41" s="14">
        <v>12</v>
      </c>
      <c r="E41" s="17">
        <v>35000</v>
      </c>
      <c r="F41" s="25">
        <f t="shared" si="0"/>
        <v>112.17948717948718</v>
      </c>
      <c r="G41" s="4"/>
      <c r="H41" s="4"/>
      <c r="I41" s="4"/>
      <c r="J41" s="4"/>
      <c r="K41" s="4"/>
      <c r="L41" s="4"/>
      <c r="M41" s="4"/>
      <c r="N41" s="4"/>
      <c r="O41" s="4"/>
      <c r="P41" s="4"/>
      <c r="Q41" s="4"/>
      <c r="R41" s="4"/>
      <c r="S41" s="4"/>
      <c r="T41" s="4"/>
      <c r="U41" s="4"/>
      <c r="V41" s="4"/>
      <c r="W41" s="4"/>
      <c r="X41" s="4"/>
      <c r="Y41" s="4"/>
      <c r="Z41" s="4"/>
    </row>
    <row r="42" spans="1:26" ht="16.5" customHeight="1">
      <c r="A42" s="14">
        <v>39</v>
      </c>
      <c r="B42" s="16" t="s">
        <v>138</v>
      </c>
      <c r="C42" s="14" t="s">
        <v>34</v>
      </c>
      <c r="D42" s="14">
        <v>9</v>
      </c>
      <c r="E42" s="17">
        <v>15000</v>
      </c>
      <c r="F42" s="25">
        <f t="shared" si="0"/>
        <v>64.102564102564102</v>
      </c>
      <c r="G42" s="4"/>
      <c r="H42" s="4"/>
      <c r="I42" s="4"/>
      <c r="J42" s="4"/>
      <c r="K42" s="4"/>
      <c r="L42" s="4"/>
      <c r="M42" s="4"/>
      <c r="N42" s="4"/>
      <c r="O42" s="4"/>
      <c r="P42" s="4"/>
      <c r="Q42" s="4"/>
      <c r="R42" s="4"/>
      <c r="S42" s="4"/>
      <c r="T42" s="4"/>
      <c r="U42" s="4"/>
      <c r="V42" s="4"/>
      <c r="W42" s="4"/>
      <c r="X42" s="4"/>
      <c r="Y42" s="4"/>
      <c r="Z42" s="4"/>
    </row>
    <row r="43" spans="1:26" ht="16.5" customHeight="1">
      <c r="A43" s="14">
        <v>40</v>
      </c>
      <c r="B43" s="16" t="s">
        <v>140</v>
      </c>
      <c r="C43" s="14" t="s">
        <v>34</v>
      </c>
      <c r="D43" s="14">
        <v>12</v>
      </c>
      <c r="E43" s="17">
        <v>25000</v>
      </c>
      <c r="F43" s="25">
        <f t="shared" si="0"/>
        <v>80.128205128205124</v>
      </c>
      <c r="G43" s="4"/>
      <c r="H43" s="4"/>
      <c r="I43" s="4"/>
      <c r="J43" s="4"/>
      <c r="K43" s="4"/>
      <c r="L43" s="4"/>
      <c r="M43" s="4"/>
      <c r="N43" s="4"/>
      <c r="O43" s="4"/>
      <c r="P43" s="4"/>
      <c r="Q43" s="4"/>
      <c r="R43" s="4"/>
      <c r="S43" s="4"/>
      <c r="T43" s="4"/>
      <c r="U43" s="4"/>
      <c r="V43" s="4"/>
      <c r="W43" s="4"/>
      <c r="X43" s="4"/>
      <c r="Y43" s="4"/>
      <c r="Z43" s="4"/>
    </row>
    <row r="44" spans="1:26" ht="16.5" customHeight="1">
      <c r="A44" s="14">
        <v>41</v>
      </c>
      <c r="B44" s="16" t="s">
        <v>142</v>
      </c>
      <c r="C44" s="14" t="s">
        <v>34</v>
      </c>
      <c r="D44" s="14">
        <v>36</v>
      </c>
      <c r="E44" s="17">
        <v>870000</v>
      </c>
      <c r="F44" s="25">
        <f t="shared" si="0"/>
        <v>929.48717948717945</v>
      </c>
      <c r="G44" s="4"/>
      <c r="H44" s="4"/>
      <c r="I44" s="4"/>
      <c r="J44" s="4"/>
      <c r="K44" s="4"/>
      <c r="L44" s="4"/>
      <c r="M44" s="4"/>
      <c r="N44" s="4"/>
      <c r="O44" s="4"/>
      <c r="P44" s="4"/>
      <c r="Q44" s="4"/>
      <c r="R44" s="4"/>
      <c r="S44" s="4"/>
      <c r="T44" s="4"/>
      <c r="U44" s="4"/>
      <c r="V44" s="4"/>
      <c r="W44" s="4"/>
      <c r="X44" s="4"/>
      <c r="Y44" s="4"/>
      <c r="Z44" s="4"/>
    </row>
    <row r="45" spans="1:26" ht="16.5" customHeight="1">
      <c r="A45" s="14">
        <v>42</v>
      </c>
      <c r="B45" s="16" t="s">
        <v>144</v>
      </c>
      <c r="C45" s="14" t="s">
        <v>27</v>
      </c>
      <c r="D45" s="14">
        <v>30</v>
      </c>
      <c r="E45" s="17">
        <v>65000</v>
      </c>
      <c r="F45" s="25">
        <f t="shared" si="0"/>
        <v>83.333333333333329</v>
      </c>
      <c r="G45" s="4"/>
      <c r="H45" s="4"/>
      <c r="I45" s="4"/>
      <c r="J45" s="4"/>
      <c r="K45" s="4"/>
      <c r="L45" s="4"/>
      <c r="M45" s="4"/>
      <c r="N45" s="4"/>
      <c r="O45" s="4"/>
      <c r="P45" s="4"/>
      <c r="Q45" s="4"/>
      <c r="R45" s="4"/>
      <c r="S45" s="4"/>
      <c r="T45" s="4"/>
      <c r="U45" s="4"/>
      <c r="V45" s="4"/>
      <c r="W45" s="4"/>
      <c r="X45" s="4"/>
      <c r="Y45" s="4"/>
      <c r="Z45" s="4"/>
    </row>
    <row r="46" spans="1:26" ht="16.5" customHeight="1">
      <c r="A46" s="14">
        <v>43</v>
      </c>
      <c r="B46" s="16" t="s">
        <v>145</v>
      </c>
      <c r="C46" s="14" t="s">
        <v>18</v>
      </c>
      <c r="D46" s="14">
        <v>60</v>
      </c>
      <c r="E46" s="17">
        <v>1250000</v>
      </c>
      <c r="F46" s="25">
        <f t="shared" si="0"/>
        <v>801.28205128205127</v>
      </c>
      <c r="G46" s="4"/>
      <c r="H46" s="4"/>
      <c r="I46" s="4"/>
      <c r="J46" s="4"/>
      <c r="K46" s="4"/>
      <c r="L46" s="4"/>
      <c r="M46" s="4"/>
      <c r="N46" s="4"/>
      <c r="O46" s="4"/>
      <c r="P46" s="4"/>
      <c r="Q46" s="4"/>
      <c r="R46" s="4"/>
      <c r="S46" s="4"/>
      <c r="T46" s="4"/>
      <c r="U46" s="4"/>
      <c r="V46" s="4"/>
      <c r="W46" s="4"/>
      <c r="X46" s="4"/>
      <c r="Y46" s="4"/>
      <c r="Z46" s="4"/>
    </row>
    <row r="47" spans="1:26" ht="16.5" customHeight="1">
      <c r="A47" s="14">
        <v>44</v>
      </c>
      <c r="B47" s="16" t="s">
        <v>146</v>
      </c>
      <c r="C47" s="14" t="s">
        <v>18</v>
      </c>
      <c r="D47" s="14">
        <v>60</v>
      </c>
      <c r="E47" s="17">
        <v>3695000</v>
      </c>
      <c r="F47" s="25">
        <f t="shared" si="0"/>
        <v>2368.5897435897436</v>
      </c>
      <c r="G47" s="4"/>
      <c r="H47" s="4"/>
      <c r="I47" s="4"/>
      <c r="J47" s="4"/>
      <c r="K47" s="4"/>
      <c r="L47" s="4"/>
      <c r="M47" s="4"/>
      <c r="N47" s="4"/>
      <c r="O47" s="4"/>
      <c r="P47" s="4"/>
      <c r="Q47" s="4"/>
      <c r="R47" s="4"/>
      <c r="S47" s="4"/>
      <c r="T47" s="4"/>
      <c r="U47" s="4"/>
      <c r="V47" s="4"/>
      <c r="W47" s="4"/>
      <c r="X47" s="4"/>
      <c r="Y47" s="4"/>
      <c r="Z47" s="4"/>
    </row>
    <row r="48" spans="1:26" ht="16.5" customHeight="1">
      <c r="A48" s="14">
        <v>45</v>
      </c>
      <c r="B48" s="16" t="s">
        <v>147</v>
      </c>
      <c r="C48" s="14" t="s">
        <v>18</v>
      </c>
      <c r="D48" s="14">
        <v>60</v>
      </c>
      <c r="E48" s="17">
        <v>1375000</v>
      </c>
      <c r="F48" s="25">
        <f t="shared" si="0"/>
        <v>881.41025641025647</v>
      </c>
      <c r="G48" s="4"/>
      <c r="H48" s="4"/>
      <c r="I48" s="4"/>
      <c r="J48" s="4"/>
      <c r="K48" s="4"/>
      <c r="L48" s="4"/>
      <c r="M48" s="4"/>
      <c r="N48" s="4"/>
      <c r="O48" s="4"/>
      <c r="P48" s="4"/>
      <c r="Q48" s="4"/>
      <c r="R48" s="4"/>
      <c r="S48" s="4"/>
      <c r="T48" s="4"/>
      <c r="U48" s="4"/>
      <c r="V48" s="4"/>
      <c r="W48" s="4"/>
      <c r="X48" s="4"/>
      <c r="Y48" s="4"/>
      <c r="Z48" s="4"/>
    </row>
    <row r="49" spans="1:26" ht="16.5" customHeight="1">
      <c r="A49" s="14">
        <v>46</v>
      </c>
      <c r="B49" s="16" t="s">
        <v>148</v>
      </c>
      <c r="C49" s="14" t="s">
        <v>18</v>
      </c>
      <c r="D49" s="14">
        <v>60</v>
      </c>
      <c r="E49" s="17">
        <v>1250000</v>
      </c>
      <c r="F49" s="25">
        <f t="shared" si="0"/>
        <v>801.28205128205127</v>
      </c>
      <c r="G49" s="4"/>
      <c r="H49" s="4"/>
      <c r="I49" s="4"/>
      <c r="J49" s="4"/>
      <c r="K49" s="4"/>
      <c r="L49" s="4"/>
      <c r="M49" s="4"/>
      <c r="N49" s="4"/>
      <c r="O49" s="4"/>
      <c r="P49" s="4"/>
      <c r="Q49" s="4"/>
      <c r="R49" s="4"/>
      <c r="S49" s="4"/>
      <c r="T49" s="4"/>
      <c r="U49" s="4"/>
      <c r="V49" s="4"/>
      <c r="W49" s="4"/>
      <c r="X49" s="4"/>
      <c r="Y49" s="4"/>
      <c r="Z49" s="4"/>
    </row>
    <row r="50" spans="1:26" ht="16.5" customHeight="1">
      <c r="A50" s="14">
        <v>47</v>
      </c>
      <c r="B50" s="16" t="s">
        <v>150</v>
      </c>
      <c r="C50" s="14" t="s">
        <v>18</v>
      </c>
      <c r="D50" s="14">
        <v>36</v>
      </c>
      <c r="E50" s="17">
        <v>220000</v>
      </c>
      <c r="F50" s="25">
        <f t="shared" si="0"/>
        <v>235.04273504273505</v>
      </c>
      <c r="G50" s="4"/>
      <c r="H50" s="4"/>
      <c r="I50" s="4"/>
      <c r="J50" s="4"/>
      <c r="K50" s="4"/>
      <c r="L50" s="4"/>
      <c r="M50" s="4"/>
      <c r="N50" s="4"/>
      <c r="O50" s="4"/>
      <c r="P50" s="4"/>
      <c r="Q50" s="4"/>
      <c r="R50" s="4"/>
      <c r="S50" s="4"/>
      <c r="T50" s="4"/>
      <c r="U50" s="4"/>
      <c r="V50" s="4"/>
      <c r="W50" s="4"/>
      <c r="X50" s="4"/>
      <c r="Y50" s="4"/>
      <c r="Z50" s="4"/>
    </row>
    <row r="51" spans="1:26" ht="16.5" customHeight="1">
      <c r="A51" s="14">
        <v>48</v>
      </c>
      <c r="B51" s="16" t="s">
        <v>151</v>
      </c>
      <c r="C51" s="14" t="s">
        <v>27</v>
      </c>
      <c r="D51" s="14">
        <v>12</v>
      </c>
      <c r="E51" s="17">
        <v>160000</v>
      </c>
      <c r="F51" s="25">
        <f t="shared" si="0"/>
        <v>512.82051282051282</v>
      </c>
      <c r="G51" s="4"/>
      <c r="H51" s="4"/>
      <c r="I51" s="4"/>
      <c r="J51" s="4"/>
      <c r="K51" s="4"/>
      <c r="L51" s="4"/>
      <c r="M51" s="4"/>
      <c r="N51" s="4"/>
      <c r="O51" s="4"/>
      <c r="P51" s="4"/>
      <c r="Q51" s="4"/>
      <c r="R51" s="4"/>
      <c r="S51" s="4"/>
      <c r="T51" s="4"/>
      <c r="U51" s="4"/>
      <c r="V51" s="4"/>
      <c r="W51" s="4"/>
      <c r="X51" s="4"/>
      <c r="Y51" s="4"/>
      <c r="Z51" s="4"/>
    </row>
    <row r="52" spans="1:26" ht="16.5" customHeight="1">
      <c r="A52" s="14">
        <v>49</v>
      </c>
      <c r="B52" s="16" t="s">
        <v>152</v>
      </c>
      <c r="C52" s="14" t="s">
        <v>61</v>
      </c>
      <c r="D52" s="14">
        <v>60</v>
      </c>
      <c r="E52" s="17">
        <v>25000</v>
      </c>
      <c r="F52" s="25">
        <f t="shared" si="0"/>
        <v>16.025641025641026</v>
      </c>
      <c r="G52" s="4"/>
      <c r="H52" s="4"/>
      <c r="I52" s="4"/>
      <c r="J52" s="4"/>
      <c r="K52" s="4"/>
      <c r="L52" s="4"/>
      <c r="M52" s="4"/>
      <c r="N52" s="4"/>
      <c r="O52" s="4"/>
      <c r="P52" s="4"/>
      <c r="Q52" s="4"/>
      <c r="R52" s="4"/>
      <c r="S52" s="4"/>
      <c r="T52" s="4"/>
      <c r="U52" s="4"/>
      <c r="V52" s="4"/>
      <c r="W52" s="4"/>
      <c r="X52" s="4"/>
      <c r="Y52" s="4"/>
      <c r="Z52" s="4"/>
    </row>
    <row r="53" spans="1:26" ht="16.5" customHeight="1">
      <c r="A53" s="14">
        <v>50</v>
      </c>
      <c r="B53" s="16" t="s">
        <v>154</v>
      </c>
      <c r="C53" s="14" t="s">
        <v>58</v>
      </c>
      <c r="D53" s="14">
        <v>48</v>
      </c>
      <c r="E53" s="17">
        <v>15000</v>
      </c>
      <c r="F53" s="25">
        <f t="shared" si="0"/>
        <v>12.01923076923077</v>
      </c>
      <c r="G53" s="4"/>
      <c r="H53" s="4"/>
      <c r="I53" s="4"/>
      <c r="J53" s="4"/>
      <c r="K53" s="4"/>
      <c r="L53" s="4"/>
      <c r="M53" s="4"/>
      <c r="N53" s="4"/>
      <c r="O53" s="4"/>
      <c r="P53" s="4"/>
      <c r="Q53" s="4"/>
      <c r="R53" s="4"/>
      <c r="S53" s="4"/>
      <c r="T53" s="4"/>
      <c r="U53" s="4"/>
      <c r="V53" s="4"/>
      <c r="W53" s="4"/>
      <c r="X53" s="4"/>
      <c r="Y53" s="4"/>
      <c r="Z53" s="4"/>
    </row>
    <row r="54" spans="1:26" ht="16.5" customHeight="1">
      <c r="A54" s="14">
        <v>51</v>
      </c>
      <c r="B54" s="16" t="s">
        <v>156</v>
      </c>
      <c r="C54" s="14" t="s">
        <v>18</v>
      </c>
      <c r="D54" s="14">
        <v>60</v>
      </c>
      <c r="E54" s="17">
        <v>60000</v>
      </c>
      <c r="F54" s="25">
        <f t="shared" si="0"/>
        <v>38.46153846153846</v>
      </c>
      <c r="G54" s="4"/>
      <c r="H54" s="4"/>
      <c r="I54" s="4"/>
      <c r="J54" s="4"/>
      <c r="K54" s="4"/>
      <c r="L54" s="4"/>
      <c r="M54" s="4"/>
      <c r="N54" s="4"/>
      <c r="O54" s="4"/>
      <c r="P54" s="4"/>
      <c r="Q54" s="4"/>
      <c r="R54" s="4"/>
      <c r="S54" s="4"/>
      <c r="T54" s="4"/>
      <c r="U54" s="4"/>
      <c r="V54" s="4"/>
      <c r="W54" s="4"/>
      <c r="X54" s="4"/>
      <c r="Y54" s="4"/>
      <c r="Z54" s="4"/>
    </row>
    <row r="55" spans="1:26" ht="16.5" customHeight="1">
      <c r="A55" s="14">
        <v>52</v>
      </c>
      <c r="B55" s="16" t="s">
        <v>157</v>
      </c>
      <c r="C55" s="14" t="s">
        <v>18</v>
      </c>
      <c r="D55" s="14">
        <v>24</v>
      </c>
      <c r="E55" s="17">
        <v>60000</v>
      </c>
      <c r="F55" s="25">
        <f t="shared" si="0"/>
        <v>96.15384615384616</v>
      </c>
      <c r="G55" s="4"/>
      <c r="H55" s="4"/>
      <c r="I55" s="4"/>
      <c r="J55" s="4"/>
      <c r="K55" s="4"/>
      <c r="L55" s="4"/>
      <c r="M55" s="4"/>
      <c r="N55" s="4"/>
      <c r="O55" s="4"/>
      <c r="P55" s="4"/>
      <c r="Q55" s="4"/>
      <c r="R55" s="4"/>
      <c r="S55" s="4"/>
      <c r="T55" s="4"/>
      <c r="U55" s="4"/>
      <c r="V55" s="4"/>
      <c r="W55" s="4"/>
      <c r="X55" s="4"/>
      <c r="Y55" s="4"/>
      <c r="Z55" s="4"/>
    </row>
    <row r="56" spans="1:26" ht="16.5" customHeight="1">
      <c r="A56" s="14">
        <v>53</v>
      </c>
      <c r="B56" s="16" t="s">
        <v>158</v>
      </c>
      <c r="C56" s="14" t="s">
        <v>18</v>
      </c>
      <c r="D56" s="14">
        <v>36</v>
      </c>
      <c r="E56" s="17">
        <v>95000</v>
      </c>
      <c r="F56" s="25">
        <f t="shared" si="0"/>
        <v>101.4957264957265</v>
      </c>
      <c r="G56" s="4"/>
      <c r="H56" s="4"/>
      <c r="I56" s="4"/>
      <c r="J56" s="4"/>
      <c r="K56" s="4"/>
      <c r="L56" s="4"/>
      <c r="M56" s="4"/>
      <c r="N56" s="4"/>
      <c r="O56" s="4"/>
      <c r="P56" s="4"/>
      <c r="Q56" s="4"/>
      <c r="R56" s="4"/>
      <c r="S56" s="4"/>
      <c r="T56" s="4"/>
      <c r="U56" s="4"/>
      <c r="V56" s="4"/>
      <c r="W56" s="4"/>
      <c r="X56" s="4"/>
      <c r="Y56" s="4"/>
      <c r="Z56" s="4"/>
    </row>
    <row r="57" spans="1:26" ht="16.5" customHeight="1">
      <c r="A57" s="14">
        <v>54</v>
      </c>
      <c r="B57" s="16" t="s">
        <v>159</v>
      </c>
      <c r="C57" s="14" t="s">
        <v>18</v>
      </c>
      <c r="D57" s="14">
        <v>12</v>
      </c>
      <c r="E57" s="17">
        <v>15000</v>
      </c>
      <c r="F57" s="25">
        <f t="shared" si="0"/>
        <v>48.07692307692308</v>
      </c>
      <c r="G57" s="4"/>
      <c r="H57" s="4"/>
      <c r="I57" s="4"/>
      <c r="J57" s="4"/>
      <c r="K57" s="4"/>
      <c r="L57" s="4"/>
      <c r="M57" s="4"/>
      <c r="N57" s="4"/>
      <c r="O57" s="4"/>
      <c r="P57" s="4"/>
      <c r="Q57" s="4"/>
      <c r="R57" s="4"/>
      <c r="S57" s="4"/>
      <c r="T57" s="4"/>
      <c r="U57" s="4"/>
      <c r="V57" s="4"/>
      <c r="W57" s="4"/>
      <c r="X57" s="4"/>
      <c r="Y57" s="4"/>
      <c r="Z57" s="4"/>
    </row>
    <row r="58" spans="1:26" ht="16.5" customHeight="1">
      <c r="A58" s="14">
        <v>55</v>
      </c>
      <c r="B58" s="16" t="s">
        <v>160</v>
      </c>
      <c r="C58" s="14" t="s">
        <v>18</v>
      </c>
      <c r="D58" s="14">
        <v>12</v>
      </c>
      <c r="E58" s="17">
        <v>30000</v>
      </c>
      <c r="F58" s="25">
        <f t="shared" si="0"/>
        <v>96.15384615384616</v>
      </c>
      <c r="G58" s="4"/>
      <c r="H58" s="4"/>
      <c r="I58" s="4"/>
      <c r="J58" s="4"/>
      <c r="K58" s="4"/>
      <c r="L58" s="4"/>
      <c r="M58" s="4"/>
      <c r="N58" s="4"/>
      <c r="O58" s="4"/>
      <c r="P58" s="4"/>
      <c r="Q58" s="4"/>
      <c r="R58" s="4"/>
      <c r="S58" s="4"/>
      <c r="T58" s="4"/>
      <c r="U58" s="4"/>
      <c r="V58" s="4"/>
      <c r="W58" s="4"/>
      <c r="X58" s="4"/>
      <c r="Y58" s="4"/>
      <c r="Z58" s="4"/>
    </row>
    <row r="59" spans="1:26" ht="16.5" customHeight="1">
      <c r="A59" s="14">
        <v>56</v>
      </c>
      <c r="B59" s="16" t="s">
        <v>161</v>
      </c>
      <c r="C59" s="14" t="s">
        <v>18</v>
      </c>
      <c r="D59" s="14">
        <v>12</v>
      </c>
      <c r="E59" s="17">
        <v>60000</v>
      </c>
      <c r="F59" s="25">
        <f t="shared" si="0"/>
        <v>192.30769230769232</v>
      </c>
      <c r="G59" s="4"/>
      <c r="H59" s="4"/>
      <c r="I59" s="4"/>
      <c r="J59" s="4"/>
      <c r="K59" s="4"/>
      <c r="L59" s="4"/>
      <c r="M59" s="4"/>
      <c r="N59" s="4"/>
      <c r="O59" s="4"/>
      <c r="P59" s="4"/>
      <c r="Q59" s="4"/>
      <c r="R59" s="4"/>
      <c r="S59" s="4"/>
      <c r="T59" s="4"/>
      <c r="U59" s="4"/>
      <c r="V59" s="4"/>
      <c r="W59" s="4"/>
      <c r="X59" s="4"/>
      <c r="Y59" s="4"/>
      <c r="Z59" s="4"/>
    </row>
    <row r="60" spans="1:26" ht="16.5" customHeight="1">
      <c r="A60" s="14">
        <v>57</v>
      </c>
      <c r="B60" s="16" t="s">
        <v>162</v>
      </c>
      <c r="C60" s="14" t="s">
        <v>18</v>
      </c>
      <c r="D60" s="14">
        <v>12</v>
      </c>
      <c r="E60" s="17">
        <v>60000</v>
      </c>
      <c r="F60" s="25">
        <f t="shared" si="0"/>
        <v>192.30769230769232</v>
      </c>
      <c r="G60" s="4"/>
      <c r="H60" s="4"/>
      <c r="I60" s="4"/>
      <c r="J60" s="4"/>
      <c r="K60" s="4"/>
      <c r="L60" s="4"/>
      <c r="M60" s="4"/>
      <c r="N60" s="4"/>
      <c r="O60" s="4"/>
      <c r="P60" s="4"/>
      <c r="Q60" s="4"/>
      <c r="R60" s="4"/>
      <c r="S60" s="4"/>
      <c r="T60" s="4"/>
      <c r="U60" s="4"/>
      <c r="V60" s="4"/>
      <c r="W60" s="4"/>
      <c r="X60" s="4"/>
      <c r="Y60" s="4"/>
      <c r="Z60" s="4"/>
    </row>
    <row r="61" spans="1:26" ht="16.5" customHeight="1">
      <c r="A61" s="14">
        <v>58</v>
      </c>
      <c r="B61" s="16" t="s">
        <v>163</v>
      </c>
      <c r="C61" s="14" t="s">
        <v>18</v>
      </c>
      <c r="D61" s="14">
        <v>48</v>
      </c>
      <c r="E61" s="17">
        <v>300000</v>
      </c>
      <c r="F61" s="25">
        <f t="shared" si="0"/>
        <v>240.38461538461539</v>
      </c>
      <c r="G61" s="4"/>
      <c r="H61" s="4"/>
      <c r="I61" s="4"/>
      <c r="J61" s="4"/>
      <c r="K61" s="4"/>
      <c r="L61" s="4"/>
      <c r="M61" s="4"/>
      <c r="N61" s="4"/>
      <c r="O61" s="4"/>
      <c r="P61" s="4"/>
      <c r="Q61" s="4"/>
      <c r="R61" s="4"/>
      <c r="S61" s="4"/>
      <c r="T61" s="4"/>
      <c r="U61" s="4"/>
      <c r="V61" s="4"/>
      <c r="W61" s="4"/>
      <c r="X61" s="4"/>
      <c r="Y61" s="4"/>
      <c r="Z61" s="4"/>
    </row>
    <row r="62" spans="1:26" ht="16.5" customHeight="1">
      <c r="A62" s="14">
        <v>59</v>
      </c>
      <c r="B62" s="16" t="s">
        <v>164</v>
      </c>
      <c r="C62" s="14" t="s">
        <v>18</v>
      </c>
      <c r="D62" s="14">
        <v>48</v>
      </c>
      <c r="E62" s="17">
        <v>150000</v>
      </c>
      <c r="F62" s="25">
        <f t="shared" si="0"/>
        <v>120.19230769230769</v>
      </c>
      <c r="G62" s="4"/>
      <c r="H62" s="4"/>
      <c r="I62" s="4"/>
      <c r="J62" s="4"/>
      <c r="K62" s="4"/>
      <c r="L62" s="4"/>
      <c r="M62" s="4"/>
      <c r="N62" s="4"/>
      <c r="O62" s="4"/>
      <c r="P62" s="4"/>
      <c r="Q62" s="4"/>
      <c r="R62" s="4"/>
      <c r="S62" s="4"/>
      <c r="T62" s="4"/>
      <c r="U62" s="4"/>
      <c r="V62" s="4"/>
      <c r="W62" s="4"/>
      <c r="X62" s="4"/>
      <c r="Y62" s="4"/>
      <c r="Z62" s="4"/>
    </row>
    <row r="63" spans="1:26" ht="16.5" customHeight="1">
      <c r="A63" s="14">
        <v>60</v>
      </c>
      <c r="B63" s="16" t="s">
        <v>165</v>
      </c>
      <c r="C63" s="14" t="s">
        <v>18</v>
      </c>
      <c r="D63" s="14">
        <v>48</v>
      </c>
      <c r="E63" s="17">
        <v>1050000</v>
      </c>
      <c r="F63" s="25">
        <f t="shared" si="0"/>
        <v>841.34615384615381</v>
      </c>
      <c r="G63" s="4"/>
      <c r="H63" s="4"/>
      <c r="I63" s="4"/>
      <c r="J63" s="4"/>
      <c r="K63" s="4"/>
      <c r="L63" s="4"/>
      <c r="M63" s="4"/>
      <c r="N63" s="4"/>
      <c r="O63" s="4"/>
      <c r="P63" s="4"/>
      <c r="Q63" s="4"/>
      <c r="R63" s="4"/>
      <c r="S63" s="4"/>
      <c r="T63" s="4"/>
      <c r="U63" s="4"/>
      <c r="V63" s="4"/>
      <c r="W63" s="4"/>
      <c r="X63" s="4"/>
      <c r="Y63" s="4"/>
      <c r="Z63" s="4"/>
    </row>
    <row r="64" spans="1:26" ht="16.5" customHeight="1">
      <c r="A64" s="14">
        <v>61</v>
      </c>
      <c r="B64" s="16" t="s">
        <v>166</v>
      </c>
      <c r="C64" s="14" t="s">
        <v>18</v>
      </c>
      <c r="D64" s="14">
        <v>36</v>
      </c>
      <c r="E64" s="17">
        <v>10000</v>
      </c>
      <c r="F64" s="25">
        <f t="shared" si="0"/>
        <v>10.683760683760683</v>
      </c>
      <c r="G64" s="4"/>
      <c r="H64" s="4"/>
      <c r="I64" s="4"/>
      <c r="J64" s="4"/>
      <c r="K64" s="4"/>
      <c r="L64" s="4"/>
      <c r="M64" s="4"/>
      <c r="N64" s="4"/>
      <c r="O64" s="4"/>
      <c r="P64" s="4"/>
      <c r="Q64" s="4"/>
      <c r="R64" s="4"/>
      <c r="S64" s="4"/>
      <c r="T64" s="4"/>
      <c r="U64" s="4"/>
      <c r="V64" s="4"/>
      <c r="W64" s="4"/>
      <c r="X64" s="4"/>
      <c r="Y64" s="4"/>
      <c r="Z64" s="4"/>
    </row>
    <row r="65" spans="1:26" ht="16.5" customHeight="1">
      <c r="A65" s="14">
        <v>62</v>
      </c>
      <c r="B65" s="35" t="s">
        <v>167</v>
      </c>
      <c r="C65" s="36" t="s">
        <v>34</v>
      </c>
      <c r="D65" s="14">
        <v>72</v>
      </c>
      <c r="E65" s="17">
        <v>3500000</v>
      </c>
      <c r="F65" s="25">
        <f t="shared" si="0"/>
        <v>1869.6581196581196</v>
      </c>
      <c r="G65" s="4"/>
      <c r="H65" s="4"/>
      <c r="I65" s="4"/>
      <c r="J65" s="4"/>
      <c r="K65" s="4"/>
      <c r="L65" s="4"/>
      <c r="M65" s="4"/>
      <c r="N65" s="4"/>
      <c r="O65" s="4"/>
      <c r="P65" s="4"/>
      <c r="Q65" s="4"/>
      <c r="R65" s="4"/>
      <c r="S65" s="4"/>
      <c r="T65" s="4"/>
      <c r="U65" s="4"/>
      <c r="V65" s="4"/>
      <c r="W65" s="4"/>
      <c r="X65" s="4"/>
      <c r="Y65" s="4"/>
      <c r="Z65" s="4"/>
    </row>
    <row r="66" spans="1:26" ht="16.5" customHeight="1">
      <c r="A66" s="14">
        <v>63</v>
      </c>
      <c r="B66" s="37" t="s">
        <v>168</v>
      </c>
      <c r="C66" s="14" t="s">
        <v>18</v>
      </c>
      <c r="D66" s="14">
        <v>36</v>
      </c>
      <c r="E66" s="17">
        <v>30000</v>
      </c>
      <c r="F66" s="17">
        <f t="shared" si="0"/>
        <v>32.051282051282051</v>
      </c>
      <c r="G66" s="4"/>
      <c r="H66" s="4"/>
      <c r="I66" s="4"/>
      <c r="J66" s="4"/>
      <c r="K66" s="4"/>
      <c r="L66" s="4"/>
      <c r="M66" s="4"/>
      <c r="N66" s="4"/>
      <c r="O66" s="4"/>
      <c r="P66" s="4"/>
      <c r="Q66" s="4"/>
      <c r="R66" s="4"/>
      <c r="S66" s="4"/>
      <c r="T66" s="4"/>
      <c r="U66" s="4"/>
      <c r="V66" s="4"/>
      <c r="W66" s="4"/>
      <c r="X66" s="4"/>
      <c r="Y66" s="4"/>
      <c r="Z66" s="4"/>
    </row>
    <row r="67" spans="1:26" ht="16.5" customHeight="1">
      <c r="A67" s="14">
        <v>64</v>
      </c>
      <c r="B67" s="37" t="s">
        <v>169</v>
      </c>
      <c r="C67" s="14" t="s">
        <v>18</v>
      </c>
      <c r="D67" s="14">
        <v>24</v>
      </c>
      <c r="E67" s="17">
        <v>25000</v>
      </c>
      <c r="F67" s="17">
        <f t="shared" si="0"/>
        <v>40.064102564102562</v>
      </c>
      <c r="G67" s="4"/>
      <c r="H67" s="4"/>
      <c r="I67" s="4"/>
      <c r="J67" s="4"/>
      <c r="K67" s="4"/>
      <c r="L67" s="4"/>
      <c r="M67" s="4"/>
      <c r="N67" s="4"/>
      <c r="O67" s="4"/>
      <c r="P67" s="4"/>
      <c r="Q67" s="4"/>
      <c r="R67" s="4"/>
      <c r="S67" s="4"/>
      <c r="T67" s="4"/>
      <c r="U67" s="4"/>
      <c r="V67" s="4"/>
      <c r="W67" s="4"/>
      <c r="X67" s="4"/>
      <c r="Y67" s="4"/>
      <c r="Z67" s="4"/>
    </row>
    <row r="68" spans="1:26" ht="16.5" customHeight="1">
      <c r="A68" s="14">
        <v>65</v>
      </c>
      <c r="B68" s="16" t="s">
        <v>33</v>
      </c>
      <c r="C68" s="14" t="s">
        <v>34</v>
      </c>
      <c r="D68" s="14">
        <v>12</v>
      </c>
      <c r="E68" s="17">
        <v>10000</v>
      </c>
      <c r="F68" s="17">
        <f t="shared" si="0"/>
        <v>32.051282051282051</v>
      </c>
      <c r="G68" s="4"/>
      <c r="H68" s="4"/>
      <c r="I68" s="4"/>
      <c r="J68" s="4"/>
      <c r="K68" s="4"/>
      <c r="L68" s="4"/>
      <c r="M68" s="4"/>
      <c r="N68" s="4"/>
      <c r="O68" s="4"/>
      <c r="P68" s="4"/>
      <c r="Q68" s="4"/>
      <c r="R68" s="4"/>
      <c r="S68" s="4"/>
      <c r="T68" s="4"/>
      <c r="U68" s="4"/>
      <c r="V68" s="4"/>
      <c r="W68" s="4"/>
      <c r="X68" s="4"/>
      <c r="Y68" s="4"/>
      <c r="Z68" s="4"/>
    </row>
    <row r="69" spans="1:26" ht="16.5" customHeight="1">
      <c r="A69" s="14">
        <v>66</v>
      </c>
      <c r="B69" s="16" t="s">
        <v>170</v>
      </c>
      <c r="C69" s="14" t="s">
        <v>18</v>
      </c>
      <c r="D69" s="14">
        <v>24</v>
      </c>
      <c r="E69" s="17">
        <v>20000</v>
      </c>
      <c r="F69" s="17">
        <f t="shared" si="0"/>
        <v>32.051282051282051</v>
      </c>
      <c r="G69" s="4"/>
      <c r="H69" s="4"/>
      <c r="I69" s="4"/>
      <c r="J69" s="4"/>
      <c r="K69" s="4"/>
      <c r="L69" s="4"/>
      <c r="M69" s="4"/>
      <c r="N69" s="4"/>
      <c r="O69" s="4"/>
      <c r="P69" s="4"/>
      <c r="Q69" s="4"/>
      <c r="R69" s="4"/>
      <c r="S69" s="4"/>
      <c r="T69" s="4"/>
      <c r="U69" s="4"/>
      <c r="V69" s="4"/>
      <c r="W69" s="4"/>
      <c r="X69" s="4"/>
      <c r="Y69" s="4"/>
      <c r="Z69" s="4"/>
    </row>
    <row r="70" spans="1:26" ht="16.5" customHeight="1">
      <c r="A70" s="14">
        <v>67</v>
      </c>
      <c r="B70" s="16" t="s">
        <v>171</v>
      </c>
      <c r="C70" s="14" t="s">
        <v>18</v>
      </c>
      <c r="D70" s="14">
        <v>2</v>
      </c>
      <c r="E70" s="17">
        <v>850000</v>
      </c>
      <c r="F70" s="17">
        <f t="shared" si="0"/>
        <v>16346.153846153846</v>
      </c>
      <c r="G70" s="4"/>
      <c r="H70" s="4"/>
      <c r="I70" s="4"/>
      <c r="J70" s="4"/>
      <c r="K70" s="4"/>
      <c r="L70" s="4"/>
      <c r="M70" s="4"/>
      <c r="N70" s="4"/>
      <c r="O70" s="4"/>
      <c r="P70" s="4"/>
      <c r="Q70" s="4"/>
      <c r="R70" s="4"/>
      <c r="S70" s="4"/>
      <c r="T70" s="4"/>
      <c r="U70" s="4"/>
      <c r="V70" s="4"/>
      <c r="W70" s="4"/>
      <c r="X70" s="4"/>
      <c r="Y70" s="4"/>
      <c r="Z70" s="4"/>
    </row>
    <row r="71" spans="1:26" ht="16.5" customHeight="1">
      <c r="A71" s="14">
        <v>68</v>
      </c>
      <c r="B71" s="16" t="s">
        <v>172</v>
      </c>
      <c r="C71" s="14" t="s">
        <v>95</v>
      </c>
      <c r="D71" s="14">
        <v>48</v>
      </c>
      <c r="E71" s="17">
        <v>25000</v>
      </c>
      <c r="F71" s="17">
        <f t="shared" si="0"/>
        <v>20.032051282051281</v>
      </c>
      <c r="G71" s="4"/>
      <c r="H71" s="4"/>
      <c r="I71" s="4"/>
      <c r="J71" s="4"/>
      <c r="K71" s="4"/>
      <c r="L71" s="4"/>
      <c r="M71" s="4"/>
      <c r="N71" s="4"/>
      <c r="O71" s="4"/>
      <c r="P71" s="4"/>
      <c r="Q71" s="4"/>
      <c r="R71" s="4"/>
      <c r="S71" s="4"/>
      <c r="T71" s="4"/>
      <c r="U71" s="4"/>
      <c r="V71" s="4"/>
      <c r="W71" s="4"/>
      <c r="X71" s="4"/>
      <c r="Y71" s="4"/>
      <c r="Z71" s="4"/>
    </row>
    <row r="72" spans="1:26" ht="16.5" customHeight="1">
      <c r="A72" s="14">
        <v>69</v>
      </c>
      <c r="B72" s="37" t="s">
        <v>173</v>
      </c>
      <c r="C72" s="14" t="s">
        <v>18</v>
      </c>
      <c r="D72" s="14">
        <v>6</v>
      </c>
      <c r="E72" s="17">
        <v>1000</v>
      </c>
      <c r="F72" s="17">
        <f t="shared" si="0"/>
        <v>6.4102564102564106</v>
      </c>
      <c r="G72" s="4"/>
      <c r="H72" s="4"/>
      <c r="I72" s="4"/>
      <c r="J72" s="4"/>
      <c r="K72" s="4"/>
      <c r="L72" s="4"/>
      <c r="M72" s="4"/>
      <c r="N72" s="4"/>
      <c r="O72" s="4"/>
      <c r="P72" s="4"/>
      <c r="Q72" s="4"/>
      <c r="R72" s="4"/>
      <c r="S72" s="4"/>
      <c r="T72" s="4"/>
      <c r="U72" s="4"/>
      <c r="V72" s="4"/>
      <c r="W72" s="4"/>
      <c r="X72" s="4"/>
      <c r="Y72" s="4"/>
      <c r="Z72" s="4"/>
    </row>
    <row r="73" spans="1:26" ht="16.5" customHeight="1">
      <c r="A73" s="14">
        <v>70</v>
      </c>
      <c r="B73" s="16" t="s">
        <v>174</v>
      </c>
      <c r="C73" s="14" t="s">
        <v>18</v>
      </c>
      <c r="D73" s="14">
        <v>36</v>
      </c>
      <c r="E73" s="17">
        <v>875000</v>
      </c>
      <c r="F73" s="17">
        <f t="shared" si="0"/>
        <v>934.82905982905982</v>
      </c>
      <c r="G73" s="4"/>
      <c r="H73" s="4"/>
      <c r="I73" s="4"/>
      <c r="J73" s="4"/>
      <c r="K73" s="4"/>
      <c r="L73" s="4"/>
      <c r="M73" s="4"/>
      <c r="N73" s="4"/>
      <c r="O73" s="4"/>
      <c r="P73" s="4"/>
      <c r="Q73" s="4"/>
      <c r="R73" s="4"/>
      <c r="S73" s="4"/>
      <c r="T73" s="4"/>
      <c r="U73" s="4"/>
      <c r="V73" s="4"/>
      <c r="W73" s="4"/>
      <c r="X73" s="4"/>
      <c r="Y73" s="4"/>
      <c r="Z73" s="4"/>
    </row>
    <row r="74" spans="1:26" ht="16.5" customHeight="1">
      <c r="A74" s="14">
        <v>71</v>
      </c>
      <c r="B74" s="16" t="s">
        <v>175</v>
      </c>
      <c r="C74" s="14" t="s">
        <v>18</v>
      </c>
      <c r="D74" s="14">
        <v>36</v>
      </c>
      <c r="E74" s="17">
        <v>230000</v>
      </c>
      <c r="F74" s="17">
        <f t="shared" si="0"/>
        <v>245.72649572649573</v>
      </c>
      <c r="G74" s="4"/>
      <c r="H74" s="4"/>
      <c r="I74" s="4"/>
      <c r="J74" s="4"/>
      <c r="K74" s="4"/>
      <c r="L74" s="4"/>
      <c r="M74" s="4"/>
      <c r="N74" s="4"/>
      <c r="O74" s="4"/>
      <c r="P74" s="4"/>
      <c r="Q74" s="4"/>
      <c r="R74" s="4"/>
      <c r="S74" s="4"/>
      <c r="T74" s="4"/>
      <c r="U74" s="4"/>
      <c r="V74" s="4"/>
      <c r="W74" s="4"/>
      <c r="X74" s="4"/>
      <c r="Y74" s="4"/>
      <c r="Z74" s="4"/>
    </row>
    <row r="75" spans="1:26" ht="16.5" customHeight="1">
      <c r="A75" s="14">
        <v>72</v>
      </c>
      <c r="B75" s="16" t="s">
        <v>176</v>
      </c>
      <c r="C75" s="14" t="s">
        <v>18</v>
      </c>
      <c r="D75" s="14">
        <v>24</v>
      </c>
      <c r="E75" s="17">
        <v>12000</v>
      </c>
      <c r="F75" s="17">
        <f t="shared" si="0"/>
        <v>19.23076923076923</v>
      </c>
      <c r="G75" s="4"/>
      <c r="H75" s="4"/>
      <c r="I75" s="4"/>
      <c r="J75" s="4"/>
      <c r="K75" s="4"/>
      <c r="L75" s="4"/>
      <c r="M75" s="4"/>
      <c r="N75" s="4"/>
      <c r="O75" s="4"/>
      <c r="P75" s="4"/>
      <c r="Q75" s="4"/>
      <c r="R75" s="4"/>
      <c r="S75" s="4"/>
      <c r="T75" s="4"/>
      <c r="U75" s="4"/>
      <c r="V75" s="4"/>
      <c r="W75" s="4"/>
      <c r="X75" s="4"/>
      <c r="Y75" s="4"/>
      <c r="Z75" s="4"/>
    </row>
    <row r="76" spans="1:26" ht="16.5" customHeight="1">
      <c r="A76" s="14">
        <v>73</v>
      </c>
      <c r="B76" s="16" t="s">
        <v>177</v>
      </c>
      <c r="C76" s="14" t="s">
        <v>18</v>
      </c>
      <c r="D76" s="14">
        <v>36</v>
      </c>
      <c r="E76" s="17">
        <v>50000</v>
      </c>
      <c r="F76" s="17">
        <f t="shared" si="0"/>
        <v>53.418803418803421</v>
      </c>
      <c r="G76" s="4"/>
      <c r="H76" s="4"/>
      <c r="I76" s="4"/>
      <c r="J76" s="4"/>
      <c r="K76" s="4"/>
      <c r="L76" s="4"/>
      <c r="M76" s="4"/>
      <c r="N76" s="4"/>
      <c r="O76" s="4"/>
      <c r="P76" s="4"/>
      <c r="Q76" s="4"/>
      <c r="R76" s="4"/>
      <c r="S76" s="4"/>
      <c r="T76" s="4"/>
      <c r="U76" s="4"/>
      <c r="V76" s="4"/>
      <c r="W76" s="4"/>
      <c r="X76" s="4"/>
      <c r="Y76" s="4"/>
      <c r="Z76" s="4"/>
    </row>
    <row r="77" spans="1:26" ht="16.5" customHeight="1">
      <c r="A77" s="14">
        <v>74</v>
      </c>
      <c r="B77" s="16" t="s">
        <v>178</v>
      </c>
      <c r="C77" s="14" t="s">
        <v>18</v>
      </c>
      <c r="D77" s="14">
        <v>36</v>
      </c>
      <c r="E77" s="17">
        <v>230000</v>
      </c>
      <c r="F77" s="17">
        <f t="shared" si="0"/>
        <v>245.72649572649573</v>
      </c>
      <c r="G77" s="4"/>
      <c r="H77" s="4"/>
      <c r="I77" s="4"/>
      <c r="J77" s="4"/>
      <c r="K77" s="4"/>
      <c r="L77" s="4"/>
      <c r="M77" s="4"/>
      <c r="N77" s="4"/>
      <c r="O77" s="4"/>
      <c r="P77" s="4"/>
      <c r="Q77" s="4"/>
      <c r="R77" s="4"/>
      <c r="S77" s="4"/>
      <c r="T77" s="4"/>
      <c r="U77" s="4"/>
      <c r="V77" s="4"/>
      <c r="W77" s="4"/>
      <c r="X77" s="4"/>
      <c r="Y77" s="4"/>
      <c r="Z77" s="4"/>
    </row>
    <row r="78" spans="1:26" ht="16.5" customHeight="1">
      <c r="A78" s="14">
        <v>75</v>
      </c>
      <c r="B78" s="16" t="s">
        <v>179</v>
      </c>
      <c r="C78" s="14" t="s">
        <v>18</v>
      </c>
      <c r="D78" s="14">
        <v>24</v>
      </c>
      <c r="E78" s="17">
        <v>20000</v>
      </c>
      <c r="F78" s="17">
        <f t="shared" si="0"/>
        <v>32.051282051282051</v>
      </c>
      <c r="G78" s="4"/>
      <c r="H78" s="4"/>
      <c r="I78" s="4"/>
      <c r="J78" s="4"/>
      <c r="K78" s="4"/>
      <c r="L78" s="4"/>
      <c r="M78" s="4"/>
      <c r="N78" s="4"/>
      <c r="O78" s="4"/>
      <c r="P78" s="4"/>
      <c r="Q78" s="4"/>
      <c r="R78" s="4"/>
      <c r="S78" s="4"/>
      <c r="T78" s="4"/>
      <c r="U78" s="4"/>
      <c r="V78" s="4"/>
      <c r="W78" s="4"/>
      <c r="X78" s="4"/>
      <c r="Y78" s="4"/>
      <c r="Z78" s="4"/>
    </row>
    <row r="79" spans="1:26" ht="16.5" customHeight="1">
      <c r="A79" s="14">
        <v>76</v>
      </c>
      <c r="B79" s="16" t="s">
        <v>40</v>
      </c>
      <c r="C79" s="14" t="s">
        <v>34</v>
      </c>
      <c r="D79" s="14">
        <v>12</v>
      </c>
      <c r="E79" s="17">
        <v>50000</v>
      </c>
      <c r="F79" s="17">
        <f t="shared" si="0"/>
        <v>160.25641025641025</v>
      </c>
      <c r="G79" s="4"/>
      <c r="H79" s="4"/>
      <c r="I79" s="4"/>
      <c r="J79" s="4"/>
      <c r="K79" s="4"/>
      <c r="L79" s="4"/>
      <c r="M79" s="4"/>
      <c r="N79" s="4"/>
      <c r="O79" s="4"/>
      <c r="P79" s="4"/>
      <c r="Q79" s="4"/>
      <c r="R79" s="4"/>
      <c r="S79" s="4"/>
      <c r="T79" s="4"/>
      <c r="U79" s="4"/>
      <c r="V79" s="4"/>
      <c r="W79" s="4"/>
      <c r="X79" s="4"/>
      <c r="Y79" s="4"/>
      <c r="Z79" s="4"/>
    </row>
    <row r="80" spans="1:26" ht="16.5" customHeight="1">
      <c r="A80" s="14">
        <v>77</v>
      </c>
      <c r="B80" s="16" t="s">
        <v>156</v>
      </c>
      <c r="C80" s="14" t="s">
        <v>18</v>
      </c>
      <c r="D80" s="14">
        <v>24</v>
      </c>
      <c r="E80" s="17">
        <v>60000</v>
      </c>
      <c r="F80" s="17">
        <f t="shared" si="0"/>
        <v>96.15384615384616</v>
      </c>
      <c r="G80" s="4"/>
      <c r="H80" s="4"/>
      <c r="I80" s="4"/>
      <c r="J80" s="4"/>
      <c r="K80" s="4"/>
      <c r="L80" s="4"/>
      <c r="M80" s="4"/>
      <c r="N80" s="4"/>
      <c r="O80" s="4"/>
      <c r="P80" s="4"/>
      <c r="Q80" s="4"/>
      <c r="R80" s="4"/>
      <c r="S80" s="4"/>
      <c r="T80" s="4"/>
      <c r="U80" s="4"/>
      <c r="V80" s="4"/>
      <c r="W80" s="4"/>
      <c r="X80" s="4"/>
      <c r="Y80" s="4"/>
      <c r="Z80" s="4"/>
    </row>
    <row r="81" spans="1:26" ht="16.5" customHeight="1">
      <c r="A81" s="14">
        <v>78</v>
      </c>
      <c r="B81" s="16" t="s">
        <v>180</v>
      </c>
      <c r="C81" s="14" t="s">
        <v>18</v>
      </c>
      <c r="D81" s="14">
        <v>24</v>
      </c>
      <c r="E81" s="17">
        <v>60000</v>
      </c>
      <c r="F81" s="17">
        <f t="shared" si="0"/>
        <v>96.15384615384616</v>
      </c>
      <c r="G81" s="4"/>
      <c r="H81" s="4"/>
      <c r="I81" s="4"/>
      <c r="J81" s="4"/>
      <c r="K81" s="4"/>
      <c r="L81" s="4"/>
      <c r="M81" s="4"/>
      <c r="N81" s="4"/>
      <c r="O81" s="4"/>
      <c r="P81" s="4"/>
      <c r="Q81" s="4"/>
      <c r="R81" s="4"/>
      <c r="S81" s="4"/>
      <c r="T81" s="4"/>
      <c r="U81" s="4"/>
      <c r="V81" s="4"/>
      <c r="W81" s="4"/>
      <c r="X81" s="4"/>
      <c r="Y81" s="4"/>
      <c r="Z81" s="4"/>
    </row>
    <row r="82" spans="1:26" ht="16.5" customHeight="1">
      <c r="A82" s="14">
        <v>79</v>
      </c>
      <c r="B82" s="16" t="s">
        <v>181</v>
      </c>
      <c r="C82" s="14" t="s">
        <v>18</v>
      </c>
      <c r="D82" s="14">
        <v>24</v>
      </c>
      <c r="E82" s="17">
        <v>30000</v>
      </c>
      <c r="F82" s="17">
        <f t="shared" si="0"/>
        <v>48.07692307692308</v>
      </c>
      <c r="G82" s="4"/>
      <c r="H82" s="4"/>
      <c r="I82" s="4"/>
      <c r="J82" s="4"/>
      <c r="K82" s="4"/>
      <c r="L82" s="4"/>
      <c r="M82" s="4"/>
      <c r="N82" s="4"/>
      <c r="O82" s="4"/>
      <c r="P82" s="4"/>
      <c r="Q82" s="4"/>
      <c r="R82" s="4"/>
      <c r="S82" s="4"/>
      <c r="T82" s="4"/>
      <c r="U82" s="4"/>
      <c r="V82" s="4"/>
      <c r="W82" s="4"/>
      <c r="X82" s="4"/>
      <c r="Y82" s="4"/>
      <c r="Z82" s="4"/>
    </row>
    <row r="83" spans="1:26" ht="16.5" customHeight="1">
      <c r="A83" s="14">
        <v>80</v>
      </c>
      <c r="B83" s="33" t="s">
        <v>182</v>
      </c>
      <c r="C83" s="14" t="s">
        <v>34</v>
      </c>
      <c r="D83" s="14">
        <v>60</v>
      </c>
      <c r="E83" s="17">
        <v>6519000</v>
      </c>
      <c r="F83" s="17">
        <f t="shared" si="0"/>
        <v>4178.8461538461543</v>
      </c>
      <c r="G83" s="4"/>
      <c r="H83" s="4"/>
      <c r="I83" s="4"/>
      <c r="J83" s="4"/>
      <c r="K83" s="4"/>
      <c r="L83" s="4"/>
      <c r="M83" s="4"/>
      <c r="N83" s="4"/>
      <c r="O83" s="4"/>
      <c r="P83" s="4"/>
      <c r="Q83" s="4"/>
      <c r="R83" s="4"/>
      <c r="S83" s="4"/>
      <c r="T83" s="4"/>
      <c r="U83" s="4"/>
      <c r="V83" s="4"/>
      <c r="W83" s="4"/>
      <c r="X83" s="4"/>
      <c r="Y83" s="4"/>
      <c r="Z83" s="4"/>
    </row>
    <row r="84" spans="1:26" ht="16.5" customHeight="1">
      <c r="A84" s="14">
        <v>81</v>
      </c>
      <c r="B84" s="33" t="s">
        <v>183</v>
      </c>
      <c r="C84" s="14" t="s">
        <v>34</v>
      </c>
      <c r="D84" s="14">
        <v>60</v>
      </c>
      <c r="E84" s="17">
        <v>2360000</v>
      </c>
      <c r="F84" s="17">
        <f t="shared" si="0"/>
        <v>1512.8205128205129</v>
      </c>
      <c r="G84" s="4"/>
      <c r="H84" s="4"/>
      <c r="I84" s="4"/>
      <c r="J84" s="4"/>
      <c r="K84" s="4"/>
      <c r="L84" s="4"/>
      <c r="M84" s="4"/>
      <c r="N84" s="4"/>
      <c r="O84" s="4"/>
      <c r="P84" s="4"/>
      <c r="Q84" s="4"/>
      <c r="R84" s="4"/>
      <c r="S84" s="4"/>
      <c r="T84" s="4"/>
      <c r="U84" s="4"/>
      <c r="V84" s="4"/>
      <c r="W84" s="4"/>
      <c r="X84" s="4"/>
      <c r="Y84" s="4"/>
      <c r="Z84" s="4"/>
    </row>
    <row r="85" spans="1:26" ht="16.5" customHeight="1">
      <c r="A85" s="14">
        <v>82</v>
      </c>
      <c r="B85" s="33" t="s">
        <v>184</v>
      </c>
      <c r="C85" s="14" t="s">
        <v>34</v>
      </c>
      <c r="D85" s="14">
        <v>4</v>
      </c>
      <c r="E85" s="17">
        <v>100000</v>
      </c>
      <c r="F85" s="17">
        <f t="shared" si="0"/>
        <v>961.53846153846155</v>
      </c>
      <c r="G85" s="4"/>
      <c r="H85" s="4"/>
      <c r="I85" s="4"/>
      <c r="J85" s="4"/>
      <c r="K85" s="4"/>
      <c r="L85" s="4"/>
      <c r="M85" s="4"/>
      <c r="N85" s="4"/>
      <c r="O85" s="4"/>
      <c r="P85" s="4"/>
      <c r="Q85" s="4"/>
      <c r="R85" s="4"/>
      <c r="S85" s="4"/>
      <c r="T85" s="4"/>
      <c r="U85" s="4"/>
      <c r="V85" s="4"/>
      <c r="W85" s="4"/>
      <c r="X85" s="4"/>
      <c r="Y85" s="4"/>
      <c r="Z85" s="4"/>
    </row>
    <row r="86" spans="1:26" ht="16.5" customHeight="1">
      <c r="A86" s="14">
        <v>83</v>
      </c>
      <c r="B86" s="33" t="s">
        <v>185</v>
      </c>
      <c r="C86" s="14" t="s">
        <v>34</v>
      </c>
      <c r="D86" s="14">
        <v>72</v>
      </c>
      <c r="E86" s="17">
        <v>900000</v>
      </c>
      <c r="F86" s="17">
        <f t="shared" si="0"/>
        <v>480.76923076923077</v>
      </c>
      <c r="G86" s="4"/>
      <c r="H86" s="4"/>
      <c r="I86" s="4"/>
      <c r="J86" s="4"/>
      <c r="K86" s="4"/>
      <c r="L86" s="4"/>
      <c r="M86" s="4"/>
      <c r="N86" s="4"/>
      <c r="O86" s="4"/>
      <c r="P86" s="4"/>
      <c r="Q86" s="4"/>
      <c r="R86" s="4"/>
      <c r="S86" s="4"/>
      <c r="T86" s="4"/>
      <c r="U86" s="4"/>
      <c r="V86" s="4"/>
      <c r="W86" s="4"/>
      <c r="X86" s="4"/>
      <c r="Y86" s="4"/>
      <c r="Z86" s="4"/>
    </row>
    <row r="87" spans="1:26" ht="16.5" customHeight="1">
      <c r="A87" s="14">
        <v>84</v>
      </c>
      <c r="B87" s="33" t="s">
        <v>186</v>
      </c>
      <c r="C87" s="14" t="s">
        <v>18</v>
      </c>
      <c r="D87" s="14">
        <v>24</v>
      </c>
      <c r="E87" s="17">
        <v>150000</v>
      </c>
      <c r="F87" s="17">
        <f t="shared" si="0"/>
        <v>240.38461538461539</v>
      </c>
      <c r="G87" s="4"/>
      <c r="H87" s="4"/>
      <c r="I87" s="4"/>
      <c r="J87" s="4"/>
      <c r="K87" s="4"/>
      <c r="L87" s="4"/>
      <c r="M87" s="4"/>
      <c r="N87" s="4"/>
      <c r="O87" s="4"/>
      <c r="P87" s="4"/>
      <c r="Q87" s="4"/>
      <c r="R87" s="4"/>
      <c r="S87" s="4"/>
      <c r="T87" s="4"/>
      <c r="U87" s="4"/>
      <c r="V87" s="4"/>
      <c r="W87" s="4"/>
      <c r="X87" s="4"/>
      <c r="Y87" s="4"/>
      <c r="Z87" s="4"/>
    </row>
    <row r="88" spans="1:26" ht="16.5" customHeight="1">
      <c r="A88" s="14">
        <v>85</v>
      </c>
      <c r="B88" s="33" t="s">
        <v>187</v>
      </c>
      <c r="C88" s="14" t="s">
        <v>27</v>
      </c>
      <c r="D88" s="14">
        <v>30</v>
      </c>
      <c r="E88" s="17">
        <v>90000</v>
      </c>
      <c r="F88" s="17">
        <f t="shared" si="0"/>
        <v>115.38461538461539</v>
      </c>
      <c r="G88" s="4"/>
      <c r="H88" s="4"/>
      <c r="I88" s="4"/>
      <c r="J88" s="4"/>
      <c r="K88" s="4"/>
      <c r="L88" s="4"/>
      <c r="M88" s="4"/>
      <c r="N88" s="4"/>
      <c r="O88" s="4"/>
      <c r="P88" s="4"/>
      <c r="Q88" s="4"/>
      <c r="R88" s="4"/>
      <c r="S88" s="4"/>
      <c r="T88" s="4"/>
      <c r="U88" s="4"/>
      <c r="V88" s="4"/>
      <c r="W88" s="4"/>
      <c r="X88" s="4"/>
      <c r="Y88" s="4"/>
      <c r="Z88" s="4"/>
    </row>
    <row r="89" spans="1:26" ht="16.5" customHeight="1">
      <c r="A89" s="14">
        <v>86</v>
      </c>
      <c r="B89" s="33" t="s">
        <v>17</v>
      </c>
      <c r="C89" s="14" t="s">
        <v>19</v>
      </c>
      <c r="D89" s="14"/>
      <c r="E89" s="17">
        <v>1554</v>
      </c>
      <c r="F89" s="17">
        <v>1554</v>
      </c>
      <c r="G89" s="4"/>
      <c r="H89" s="4"/>
      <c r="I89" s="4"/>
      <c r="J89" s="4"/>
      <c r="K89" s="4"/>
      <c r="L89" s="4"/>
      <c r="M89" s="4"/>
      <c r="N89" s="4"/>
      <c r="O89" s="4"/>
      <c r="P89" s="4"/>
      <c r="Q89" s="4"/>
      <c r="R89" s="4"/>
      <c r="S89" s="4"/>
      <c r="T89" s="4"/>
      <c r="U89" s="4"/>
      <c r="V89" s="4"/>
      <c r="W89" s="4"/>
      <c r="X89" s="4"/>
      <c r="Y89" s="4"/>
      <c r="Z89" s="4"/>
    </row>
    <row r="90" spans="1:26" ht="16.5" customHeight="1">
      <c r="A90" s="14"/>
      <c r="B90" s="33"/>
      <c r="C90" s="14"/>
      <c r="D90" s="14"/>
      <c r="E90" s="17"/>
      <c r="F90" s="17"/>
      <c r="G90" s="4"/>
      <c r="H90" s="4"/>
      <c r="I90" s="4"/>
      <c r="J90" s="4"/>
      <c r="K90" s="4"/>
      <c r="L90" s="4"/>
      <c r="M90" s="4"/>
      <c r="N90" s="4"/>
      <c r="O90" s="4"/>
      <c r="P90" s="4"/>
      <c r="Q90" s="4"/>
      <c r="R90" s="4"/>
      <c r="S90" s="4"/>
      <c r="T90" s="4"/>
      <c r="U90" s="4"/>
      <c r="V90" s="4"/>
      <c r="W90" s="4"/>
      <c r="X90" s="4"/>
      <c r="Y90" s="4"/>
      <c r="Z90" s="4"/>
    </row>
    <row r="91" spans="1:26" ht="16.5" customHeight="1">
      <c r="A91" s="14"/>
      <c r="B91" s="33"/>
      <c r="C91" s="14"/>
      <c r="D91" s="14"/>
      <c r="E91" s="17"/>
      <c r="F91" s="17"/>
      <c r="G91" s="4"/>
      <c r="H91" s="4"/>
      <c r="I91" s="4"/>
      <c r="J91" s="4"/>
      <c r="K91" s="4"/>
      <c r="L91" s="4"/>
      <c r="M91" s="4"/>
      <c r="N91" s="4"/>
      <c r="O91" s="4"/>
      <c r="P91" s="4"/>
      <c r="Q91" s="4"/>
      <c r="R91" s="4"/>
      <c r="S91" s="4"/>
      <c r="T91" s="4"/>
      <c r="U91" s="4"/>
      <c r="V91" s="4"/>
      <c r="W91" s="4"/>
      <c r="X91" s="4"/>
      <c r="Y91" s="4"/>
      <c r="Z91" s="4"/>
    </row>
    <row r="92" spans="1:26" ht="16.5" customHeight="1">
      <c r="A92" s="14"/>
      <c r="B92" s="33"/>
      <c r="C92" s="14"/>
      <c r="D92" s="14"/>
      <c r="E92" s="17"/>
      <c r="F92" s="17"/>
      <c r="G92" s="4"/>
      <c r="H92" s="4"/>
      <c r="I92" s="4"/>
      <c r="J92" s="4"/>
      <c r="K92" s="4"/>
      <c r="L92" s="4"/>
      <c r="M92" s="4"/>
      <c r="N92" s="4"/>
      <c r="O92" s="4"/>
      <c r="P92" s="4"/>
      <c r="Q92" s="4"/>
      <c r="R92" s="4"/>
      <c r="S92" s="4"/>
      <c r="T92" s="4"/>
      <c r="U92" s="4"/>
      <c r="V92" s="4"/>
      <c r="W92" s="4"/>
      <c r="X92" s="4"/>
      <c r="Y92" s="4"/>
      <c r="Z92" s="4"/>
    </row>
    <row r="93" spans="1:26" ht="16.5" customHeight="1">
      <c r="A93" s="14"/>
      <c r="B93" s="33"/>
      <c r="C93" s="14"/>
      <c r="D93" s="14"/>
      <c r="E93" s="17"/>
      <c r="F93" s="17"/>
      <c r="G93" s="4"/>
      <c r="H93" s="4"/>
      <c r="I93" s="4"/>
      <c r="J93" s="4"/>
      <c r="K93" s="4"/>
      <c r="L93" s="4"/>
      <c r="M93" s="4"/>
      <c r="N93" s="4"/>
      <c r="O93" s="4"/>
      <c r="P93" s="4"/>
      <c r="Q93" s="4"/>
      <c r="R93" s="4"/>
      <c r="S93" s="4"/>
      <c r="T93" s="4"/>
      <c r="U93" s="4"/>
      <c r="V93" s="4"/>
      <c r="W93" s="4"/>
      <c r="X93" s="4"/>
      <c r="Y93" s="4"/>
      <c r="Z93" s="4"/>
    </row>
    <row r="94" spans="1:26" ht="16.5" customHeight="1">
      <c r="A94" s="14"/>
      <c r="B94" s="33"/>
      <c r="C94" s="14"/>
      <c r="D94" s="14"/>
      <c r="E94" s="17"/>
      <c r="F94" s="17"/>
      <c r="G94" s="4"/>
      <c r="H94" s="4"/>
      <c r="I94" s="4"/>
      <c r="J94" s="4"/>
      <c r="K94" s="4"/>
      <c r="L94" s="4"/>
      <c r="M94" s="4"/>
      <c r="N94" s="4"/>
      <c r="O94" s="4"/>
      <c r="P94" s="4"/>
      <c r="Q94" s="4"/>
      <c r="R94" s="4"/>
      <c r="S94" s="4"/>
      <c r="T94" s="4"/>
      <c r="U94" s="4"/>
      <c r="V94" s="4"/>
      <c r="W94" s="4"/>
      <c r="X94" s="4"/>
      <c r="Y94" s="4"/>
      <c r="Z94" s="4"/>
    </row>
    <row r="95" spans="1:26" ht="16.5" customHeight="1">
      <c r="A95" s="14"/>
      <c r="B95" s="33"/>
      <c r="C95" s="14"/>
      <c r="D95" s="14"/>
      <c r="E95" s="17"/>
      <c r="F95" s="17"/>
      <c r="G95" s="4"/>
      <c r="H95" s="4"/>
      <c r="I95" s="4"/>
      <c r="J95" s="4"/>
      <c r="K95" s="4"/>
      <c r="L95" s="4"/>
      <c r="M95" s="4"/>
      <c r="N95" s="4"/>
      <c r="O95" s="4"/>
      <c r="P95" s="4"/>
      <c r="Q95" s="4"/>
      <c r="R95" s="4"/>
      <c r="S95" s="4"/>
      <c r="T95" s="4"/>
      <c r="U95" s="4"/>
      <c r="V95" s="4"/>
      <c r="W95" s="4"/>
      <c r="X95" s="4"/>
      <c r="Y95" s="4"/>
      <c r="Z95" s="4"/>
    </row>
    <row r="96" spans="1:26" ht="16.5" customHeight="1">
      <c r="A96" s="14"/>
      <c r="B96" s="33"/>
      <c r="C96" s="14"/>
      <c r="D96" s="14"/>
      <c r="E96" s="17"/>
      <c r="F96" s="17"/>
      <c r="G96" s="4"/>
      <c r="H96" s="4"/>
      <c r="I96" s="4"/>
      <c r="J96" s="4"/>
      <c r="K96" s="4"/>
      <c r="L96" s="4"/>
      <c r="M96" s="4"/>
      <c r="N96" s="4"/>
      <c r="O96" s="4"/>
      <c r="P96" s="4"/>
      <c r="Q96" s="4"/>
      <c r="R96" s="4"/>
      <c r="S96" s="4"/>
      <c r="T96" s="4"/>
      <c r="U96" s="4"/>
      <c r="V96" s="4"/>
      <c r="W96" s="4"/>
      <c r="X96" s="4"/>
      <c r="Y96" s="4"/>
      <c r="Z96" s="4"/>
    </row>
    <row r="97" spans="1:26" ht="16.5" customHeight="1">
      <c r="A97" s="14"/>
      <c r="B97" s="33"/>
      <c r="C97" s="14"/>
      <c r="D97" s="14"/>
      <c r="E97" s="17"/>
      <c r="F97" s="17"/>
      <c r="G97" s="4"/>
      <c r="H97" s="4"/>
      <c r="I97" s="4"/>
      <c r="J97" s="4"/>
      <c r="K97" s="4"/>
      <c r="L97" s="4"/>
      <c r="M97" s="4"/>
      <c r="N97" s="4"/>
      <c r="O97" s="4"/>
      <c r="P97" s="4"/>
      <c r="Q97" s="4"/>
      <c r="R97" s="4"/>
      <c r="S97" s="4"/>
      <c r="T97" s="4"/>
      <c r="U97" s="4"/>
      <c r="V97" s="4"/>
      <c r="W97" s="4"/>
      <c r="X97" s="4"/>
      <c r="Y97" s="4"/>
      <c r="Z97" s="4"/>
    </row>
    <row r="98" spans="1:26" ht="16.5" customHeight="1">
      <c r="A98" s="14"/>
      <c r="B98" s="33"/>
      <c r="C98" s="14"/>
      <c r="D98" s="14"/>
      <c r="E98" s="17"/>
      <c r="F98" s="17"/>
      <c r="G98" s="4"/>
      <c r="H98" s="4"/>
      <c r="I98" s="4"/>
      <c r="J98" s="4"/>
      <c r="K98" s="4"/>
      <c r="L98" s="4"/>
      <c r="M98" s="4"/>
      <c r="N98" s="4"/>
      <c r="O98" s="4"/>
      <c r="P98" s="4"/>
      <c r="Q98" s="4"/>
      <c r="R98" s="4"/>
      <c r="S98" s="4"/>
      <c r="T98" s="4"/>
      <c r="U98" s="4"/>
      <c r="V98" s="4"/>
      <c r="W98" s="4"/>
      <c r="X98" s="4"/>
      <c r="Y98" s="4"/>
      <c r="Z98" s="4"/>
    </row>
    <row r="99" spans="1:26" ht="16.5" customHeight="1">
      <c r="A99" s="4"/>
      <c r="B99" s="4"/>
      <c r="C99" s="4"/>
      <c r="D99" s="34"/>
      <c r="E99" s="4"/>
      <c r="F99" s="4"/>
      <c r="G99" s="4"/>
      <c r="H99" s="4"/>
      <c r="I99" s="4"/>
      <c r="J99" s="4"/>
      <c r="K99" s="4"/>
      <c r="L99" s="4"/>
      <c r="M99" s="4"/>
      <c r="N99" s="4"/>
      <c r="O99" s="4"/>
      <c r="P99" s="4"/>
      <c r="Q99" s="4"/>
      <c r="R99" s="4"/>
      <c r="S99" s="4"/>
      <c r="T99" s="4"/>
      <c r="U99" s="4"/>
      <c r="V99" s="4"/>
      <c r="W99" s="4"/>
      <c r="X99" s="4"/>
      <c r="Y99" s="4"/>
      <c r="Z99" s="4"/>
    </row>
    <row r="100" spans="1:26" ht="16.5" customHeight="1">
      <c r="A100" s="4"/>
      <c r="B100" s="4"/>
      <c r="C100" s="4"/>
      <c r="D100" s="34"/>
      <c r="E100" s="4"/>
      <c r="F100" s="4"/>
      <c r="G100" s="4"/>
      <c r="H100" s="4"/>
      <c r="I100" s="4"/>
      <c r="J100" s="4"/>
      <c r="K100" s="4"/>
      <c r="L100" s="4"/>
      <c r="M100" s="4"/>
      <c r="N100" s="4"/>
      <c r="O100" s="4"/>
      <c r="P100" s="4"/>
      <c r="Q100" s="4"/>
      <c r="R100" s="4"/>
      <c r="S100" s="4"/>
      <c r="T100" s="4"/>
      <c r="U100" s="4"/>
      <c r="V100" s="4"/>
      <c r="W100" s="4"/>
      <c r="X100" s="4"/>
      <c r="Y100" s="4"/>
      <c r="Z100" s="4"/>
    </row>
    <row r="101" spans="1:26" ht="16.5" customHeight="1">
      <c r="A101" s="4"/>
      <c r="B101" s="4"/>
      <c r="C101" s="4"/>
      <c r="D101" s="34"/>
      <c r="E101" s="4"/>
      <c r="F101" s="4"/>
      <c r="G101" s="4"/>
      <c r="H101" s="4"/>
      <c r="I101" s="4"/>
      <c r="J101" s="4"/>
      <c r="K101" s="4"/>
      <c r="L101" s="4"/>
      <c r="M101" s="4"/>
      <c r="N101" s="4"/>
      <c r="O101" s="4"/>
      <c r="P101" s="4"/>
      <c r="Q101" s="4"/>
      <c r="R101" s="4"/>
      <c r="S101" s="4"/>
      <c r="T101" s="4"/>
      <c r="U101" s="4"/>
      <c r="V101" s="4"/>
      <c r="W101" s="4"/>
      <c r="X101" s="4"/>
      <c r="Y101" s="4"/>
      <c r="Z101" s="4"/>
    </row>
    <row r="102" spans="1:26" ht="16.5" customHeight="1">
      <c r="A102" s="4"/>
      <c r="B102" s="4"/>
      <c r="C102" s="4"/>
      <c r="D102" s="34"/>
      <c r="E102" s="4"/>
      <c r="F102" s="4"/>
      <c r="G102" s="4"/>
      <c r="H102" s="4"/>
      <c r="I102" s="4"/>
      <c r="J102" s="4"/>
      <c r="K102" s="4"/>
      <c r="L102" s="4"/>
      <c r="M102" s="4"/>
      <c r="N102" s="4"/>
      <c r="O102" s="4"/>
      <c r="P102" s="4"/>
      <c r="Q102" s="4"/>
      <c r="R102" s="4"/>
      <c r="S102" s="4"/>
      <c r="T102" s="4"/>
      <c r="U102" s="4"/>
      <c r="V102" s="4"/>
      <c r="W102" s="4"/>
      <c r="X102" s="4"/>
      <c r="Y102" s="4"/>
      <c r="Z102" s="4"/>
    </row>
    <row r="103" spans="1:26" ht="16.5" customHeight="1">
      <c r="A103" s="4"/>
      <c r="B103" s="4"/>
      <c r="C103" s="4"/>
      <c r="D103" s="34"/>
      <c r="E103" s="4"/>
      <c r="F103" s="4"/>
      <c r="G103" s="4"/>
      <c r="H103" s="4"/>
      <c r="I103" s="4"/>
      <c r="J103" s="4"/>
      <c r="K103" s="4"/>
      <c r="L103" s="4"/>
      <c r="M103" s="4"/>
      <c r="N103" s="4"/>
      <c r="O103" s="4"/>
      <c r="P103" s="4"/>
      <c r="Q103" s="4"/>
      <c r="R103" s="4"/>
      <c r="S103" s="4"/>
      <c r="T103" s="4"/>
      <c r="U103" s="4"/>
      <c r="V103" s="4"/>
      <c r="W103" s="4"/>
      <c r="X103" s="4"/>
      <c r="Y103" s="4"/>
      <c r="Z103" s="4"/>
    </row>
    <row r="104" spans="1:26" ht="16.5" customHeight="1">
      <c r="A104" s="4"/>
      <c r="B104" s="4"/>
      <c r="C104" s="4"/>
      <c r="D104" s="34"/>
      <c r="E104" s="4"/>
      <c r="F104" s="4"/>
      <c r="G104" s="4"/>
      <c r="H104" s="4"/>
      <c r="I104" s="4"/>
      <c r="J104" s="4"/>
      <c r="K104" s="4"/>
      <c r="L104" s="4"/>
      <c r="M104" s="4"/>
      <c r="N104" s="4"/>
      <c r="O104" s="4"/>
      <c r="P104" s="4"/>
      <c r="Q104" s="4"/>
      <c r="R104" s="4"/>
      <c r="S104" s="4"/>
      <c r="T104" s="4"/>
      <c r="U104" s="4"/>
      <c r="V104" s="4"/>
      <c r="W104" s="4"/>
      <c r="X104" s="4"/>
      <c r="Y104" s="4"/>
      <c r="Z104" s="4"/>
    </row>
    <row r="105" spans="1:26" ht="16.5" customHeight="1">
      <c r="A105" s="4"/>
      <c r="B105" s="4"/>
      <c r="C105" s="4"/>
      <c r="D105" s="34"/>
      <c r="E105" s="4"/>
      <c r="F105" s="4"/>
      <c r="G105" s="4"/>
      <c r="H105" s="4"/>
      <c r="I105" s="4"/>
      <c r="J105" s="4"/>
      <c r="K105" s="4"/>
      <c r="L105" s="4"/>
      <c r="M105" s="4"/>
      <c r="N105" s="4"/>
      <c r="O105" s="4"/>
      <c r="P105" s="4"/>
      <c r="Q105" s="4"/>
      <c r="R105" s="4"/>
      <c r="S105" s="4"/>
      <c r="T105" s="4"/>
      <c r="U105" s="4"/>
      <c r="V105" s="4"/>
      <c r="W105" s="4"/>
      <c r="X105" s="4"/>
      <c r="Y105" s="4"/>
      <c r="Z105" s="4"/>
    </row>
    <row r="106" spans="1:26" ht="16.5" customHeight="1">
      <c r="A106" s="4"/>
      <c r="B106" s="4"/>
      <c r="C106" s="4"/>
      <c r="D106" s="34"/>
      <c r="E106" s="4"/>
      <c r="F106" s="4"/>
      <c r="G106" s="4"/>
      <c r="H106" s="4"/>
      <c r="I106" s="4"/>
      <c r="J106" s="4"/>
      <c r="K106" s="4"/>
      <c r="L106" s="4"/>
      <c r="M106" s="4"/>
      <c r="N106" s="4"/>
      <c r="O106" s="4"/>
      <c r="P106" s="4"/>
      <c r="Q106" s="4"/>
      <c r="R106" s="4"/>
      <c r="S106" s="4"/>
      <c r="T106" s="4"/>
      <c r="U106" s="4"/>
      <c r="V106" s="4"/>
      <c r="W106" s="4"/>
      <c r="X106" s="4"/>
      <c r="Y106" s="4"/>
      <c r="Z106" s="4"/>
    </row>
    <row r="107" spans="1:26" ht="16.5" customHeight="1">
      <c r="A107" s="4"/>
      <c r="B107" s="4"/>
      <c r="C107" s="4"/>
      <c r="D107" s="34"/>
      <c r="E107" s="4"/>
      <c r="F107" s="4"/>
      <c r="G107" s="4"/>
      <c r="H107" s="4"/>
      <c r="I107" s="4"/>
      <c r="J107" s="4"/>
      <c r="K107" s="4"/>
      <c r="L107" s="4"/>
      <c r="M107" s="4"/>
      <c r="N107" s="4"/>
      <c r="O107" s="4"/>
      <c r="P107" s="4"/>
      <c r="Q107" s="4"/>
      <c r="R107" s="4"/>
      <c r="S107" s="4"/>
      <c r="T107" s="4"/>
      <c r="U107" s="4"/>
      <c r="V107" s="4"/>
      <c r="W107" s="4"/>
      <c r="X107" s="4"/>
      <c r="Y107" s="4"/>
      <c r="Z107" s="4"/>
    </row>
    <row r="108" spans="1:26" ht="16.5" customHeight="1">
      <c r="A108" s="4"/>
      <c r="B108" s="4"/>
      <c r="C108" s="4"/>
      <c r="D108" s="34"/>
      <c r="E108" s="4"/>
      <c r="F108" s="4"/>
      <c r="G108" s="4"/>
      <c r="H108" s="4"/>
      <c r="I108" s="4"/>
      <c r="J108" s="4"/>
      <c r="K108" s="4"/>
      <c r="L108" s="4"/>
      <c r="M108" s="4"/>
      <c r="N108" s="4"/>
      <c r="O108" s="4"/>
      <c r="P108" s="4"/>
      <c r="Q108" s="4"/>
      <c r="R108" s="4"/>
      <c r="S108" s="4"/>
      <c r="T108" s="4"/>
      <c r="U108" s="4"/>
      <c r="V108" s="4"/>
      <c r="W108" s="4"/>
      <c r="X108" s="4"/>
      <c r="Y108" s="4"/>
      <c r="Z108" s="4"/>
    </row>
    <row r="109" spans="1:26" ht="16.5" customHeight="1">
      <c r="A109" s="4"/>
      <c r="B109" s="4"/>
      <c r="C109" s="4"/>
      <c r="D109" s="34"/>
      <c r="E109" s="4"/>
      <c r="F109" s="4"/>
      <c r="G109" s="4"/>
      <c r="H109" s="4"/>
      <c r="I109" s="4"/>
      <c r="J109" s="4"/>
      <c r="K109" s="4"/>
      <c r="L109" s="4"/>
      <c r="M109" s="4"/>
      <c r="N109" s="4"/>
      <c r="O109" s="4"/>
      <c r="P109" s="4"/>
      <c r="Q109" s="4"/>
      <c r="R109" s="4"/>
      <c r="S109" s="4"/>
      <c r="T109" s="4"/>
      <c r="U109" s="4"/>
      <c r="V109" s="4"/>
      <c r="W109" s="4"/>
      <c r="X109" s="4"/>
      <c r="Y109" s="4"/>
      <c r="Z109" s="4"/>
    </row>
    <row r="110" spans="1:26" ht="16.5" customHeight="1">
      <c r="A110" s="4"/>
      <c r="B110" s="4"/>
      <c r="C110" s="4"/>
      <c r="D110" s="34"/>
      <c r="E110" s="4"/>
      <c r="F110" s="4"/>
      <c r="G110" s="4"/>
      <c r="H110" s="4"/>
      <c r="I110" s="4"/>
      <c r="J110" s="4"/>
      <c r="K110" s="4"/>
      <c r="L110" s="4"/>
      <c r="M110" s="4"/>
      <c r="N110" s="4"/>
      <c r="O110" s="4"/>
      <c r="P110" s="4"/>
      <c r="Q110" s="4"/>
      <c r="R110" s="4"/>
      <c r="S110" s="4"/>
      <c r="T110" s="4"/>
      <c r="U110" s="4"/>
      <c r="V110" s="4"/>
      <c r="W110" s="4"/>
      <c r="X110" s="4"/>
      <c r="Y110" s="4"/>
      <c r="Z110" s="4"/>
    </row>
    <row r="111" spans="1:26" ht="16.5" customHeight="1">
      <c r="A111" s="4"/>
      <c r="B111" s="4"/>
      <c r="C111" s="4"/>
      <c r="D111" s="34"/>
      <c r="E111" s="4"/>
      <c r="F111" s="4"/>
      <c r="G111" s="4"/>
      <c r="H111" s="4"/>
      <c r="I111" s="4"/>
      <c r="J111" s="4"/>
      <c r="K111" s="4"/>
      <c r="L111" s="4"/>
      <c r="M111" s="4"/>
      <c r="N111" s="4"/>
      <c r="O111" s="4"/>
      <c r="P111" s="4"/>
      <c r="Q111" s="4"/>
      <c r="R111" s="4"/>
      <c r="S111" s="4"/>
      <c r="T111" s="4"/>
      <c r="U111" s="4"/>
      <c r="V111" s="4"/>
      <c r="W111" s="4"/>
      <c r="X111" s="4"/>
      <c r="Y111" s="4"/>
      <c r="Z111" s="4"/>
    </row>
    <row r="112" spans="1:26" ht="16.5" customHeight="1">
      <c r="A112" s="4"/>
      <c r="B112" s="4"/>
      <c r="C112" s="4"/>
      <c r="D112" s="34"/>
      <c r="E112" s="4"/>
      <c r="F112" s="4"/>
      <c r="G112" s="4"/>
      <c r="H112" s="4"/>
      <c r="I112" s="4"/>
      <c r="J112" s="4"/>
      <c r="K112" s="4"/>
      <c r="L112" s="4"/>
      <c r="M112" s="4"/>
      <c r="N112" s="4"/>
      <c r="O112" s="4"/>
      <c r="P112" s="4"/>
      <c r="Q112" s="4"/>
      <c r="R112" s="4"/>
      <c r="S112" s="4"/>
      <c r="T112" s="4"/>
      <c r="U112" s="4"/>
      <c r="V112" s="4"/>
      <c r="W112" s="4"/>
      <c r="X112" s="4"/>
      <c r="Y112" s="4"/>
      <c r="Z112" s="4"/>
    </row>
    <row r="113" spans="1:26" ht="16.5" customHeight="1">
      <c r="A113" s="4"/>
      <c r="B113" s="4"/>
      <c r="C113" s="4"/>
      <c r="D113" s="34"/>
      <c r="E113" s="4"/>
      <c r="F113" s="4"/>
      <c r="G113" s="4"/>
      <c r="H113" s="4"/>
      <c r="I113" s="4"/>
      <c r="J113" s="4"/>
      <c r="K113" s="4"/>
      <c r="L113" s="4"/>
      <c r="M113" s="4"/>
      <c r="N113" s="4"/>
      <c r="O113" s="4"/>
      <c r="P113" s="4"/>
      <c r="Q113" s="4"/>
      <c r="R113" s="4"/>
      <c r="S113" s="4"/>
      <c r="T113" s="4"/>
      <c r="U113" s="4"/>
      <c r="V113" s="4"/>
      <c r="W113" s="4"/>
      <c r="X113" s="4"/>
      <c r="Y113" s="4"/>
      <c r="Z113" s="4"/>
    </row>
    <row r="114" spans="1:26" ht="16.5" customHeight="1">
      <c r="A114" s="4"/>
      <c r="B114" s="4"/>
      <c r="C114" s="4"/>
      <c r="D114" s="34"/>
      <c r="E114" s="4"/>
      <c r="F114" s="4"/>
      <c r="G114" s="4"/>
      <c r="H114" s="4"/>
      <c r="I114" s="4"/>
      <c r="J114" s="4"/>
      <c r="K114" s="4"/>
      <c r="L114" s="4"/>
      <c r="M114" s="4"/>
      <c r="N114" s="4"/>
      <c r="O114" s="4"/>
      <c r="P114" s="4"/>
      <c r="Q114" s="4"/>
      <c r="R114" s="4"/>
      <c r="S114" s="4"/>
      <c r="T114" s="4"/>
      <c r="U114" s="4"/>
      <c r="V114" s="4"/>
      <c r="W114" s="4"/>
      <c r="X114" s="4"/>
      <c r="Y114" s="4"/>
      <c r="Z114" s="4"/>
    </row>
    <row r="115" spans="1:26" ht="16.5" customHeight="1">
      <c r="A115" s="4"/>
      <c r="B115" s="4"/>
      <c r="C115" s="4"/>
      <c r="D115" s="34"/>
      <c r="E115" s="4"/>
      <c r="F115" s="4"/>
      <c r="G115" s="4"/>
      <c r="H115" s="4"/>
      <c r="I115" s="4"/>
      <c r="J115" s="4"/>
      <c r="K115" s="4"/>
      <c r="L115" s="4"/>
      <c r="M115" s="4"/>
      <c r="N115" s="4"/>
      <c r="O115" s="4"/>
      <c r="P115" s="4"/>
      <c r="Q115" s="4"/>
      <c r="R115" s="4"/>
      <c r="S115" s="4"/>
      <c r="T115" s="4"/>
      <c r="U115" s="4"/>
      <c r="V115" s="4"/>
      <c r="W115" s="4"/>
      <c r="X115" s="4"/>
      <c r="Y115" s="4"/>
      <c r="Z115" s="4"/>
    </row>
    <row r="116" spans="1:26" ht="16.5" customHeight="1">
      <c r="A116" s="4"/>
      <c r="B116" s="4"/>
      <c r="C116" s="4"/>
      <c r="D116" s="34"/>
      <c r="E116" s="4"/>
      <c r="F116" s="4"/>
      <c r="G116" s="4"/>
      <c r="H116" s="4"/>
      <c r="I116" s="4"/>
      <c r="J116" s="4"/>
      <c r="K116" s="4"/>
      <c r="L116" s="4"/>
      <c r="M116" s="4"/>
      <c r="N116" s="4"/>
      <c r="O116" s="4"/>
      <c r="P116" s="4"/>
      <c r="Q116" s="4"/>
      <c r="R116" s="4"/>
      <c r="S116" s="4"/>
      <c r="T116" s="4"/>
      <c r="U116" s="4"/>
      <c r="V116" s="4"/>
      <c r="W116" s="4"/>
      <c r="X116" s="4"/>
      <c r="Y116" s="4"/>
      <c r="Z116" s="4"/>
    </row>
    <row r="117" spans="1:26" ht="16.5" customHeight="1">
      <c r="A117" s="4"/>
      <c r="B117" s="4"/>
      <c r="C117" s="4"/>
      <c r="D117" s="34"/>
      <c r="E117" s="4"/>
      <c r="F117" s="4"/>
      <c r="G117" s="4"/>
      <c r="H117" s="4"/>
      <c r="I117" s="4"/>
      <c r="J117" s="4"/>
      <c r="K117" s="4"/>
      <c r="L117" s="4"/>
      <c r="M117" s="4"/>
      <c r="N117" s="4"/>
      <c r="O117" s="4"/>
      <c r="P117" s="4"/>
      <c r="Q117" s="4"/>
      <c r="R117" s="4"/>
      <c r="S117" s="4"/>
      <c r="T117" s="4"/>
      <c r="U117" s="4"/>
      <c r="V117" s="4"/>
      <c r="W117" s="4"/>
      <c r="X117" s="4"/>
      <c r="Y117" s="4"/>
      <c r="Z117" s="4"/>
    </row>
    <row r="118" spans="1:26" ht="16.5" customHeight="1">
      <c r="A118" s="4"/>
      <c r="B118" s="4"/>
      <c r="C118" s="4"/>
      <c r="D118" s="34"/>
      <c r="E118" s="4"/>
      <c r="F118" s="4"/>
      <c r="G118" s="4"/>
      <c r="H118" s="4"/>
      <c r="I118" s="4"/>
      <c r="J118" s="4"/>
      <c r="K118" s="4"/>
      <c r="L118" s="4"/>
      <c r="M118" s="4"/>
      <c r="N118" s="4"/>
      <c r="O118" s="4"/>
      <c r="P118" s="4"/>
      <c r="Q118" s="4"/>
      <c r="R118" s="4"/>
      <c r="S118" s="4"/>
      <c r="T118" s="4"/>
      <c r="U118" s="4"/>
      <c r="V118" s="4"/>
      <c r="W118" s="4"/>
      <c r="X118" s="4"/>
      <c r="Y118" s="4"/>
      <c r="Z118" s="4"/>
    </row>
    <row r="119" spans="1:26" ht="16.5" customHeight="1">
      <c r="A119" s="4"/>
      <c r="B119" s="4"/>
      <c r="C119" s="4"/>
      <c r="D119" s="34"/>
      <c r="E119" s="4"/>
      <c r="F119" s="4"/>
      <c r="G119" s="4"/>
      <c r="H119" s="4"/>
      <c r="I119" s="4"/>
      <c r="J119" s="4"/>
      <c r="K119" s="4"/>
      <c r="L119" s="4"/>
      <c r="M119" s="4"/>
      <c r="N119" s="4"/>
      <c r="O119" s="4"/>
      <c r="P119" s="4"/>
      <c r="Q119" s="4"/>
      <c r="R119" s="4"/>
      <c r="S119" s="4"/>
      <c r="T119" s="4"/>
      <c r="U119" s="4"/>
      <c r="V119" s="4"/>
      <c r="W119" s="4"/>
      <c r="X119" s="4"/>
      <c r="Y119" s="4"/>
      <c r="Z119" s="4"/>
    </row>
    <row r="120" spans="1:26" ht="16.5" customHeight="1">
      <c r="A120" s="4"/>
      <c r="B120" s="4"/>
      <c r="C120" s="4"/>
      <c r="D120" s="34"/>
      <c r="E120" s="4"/>
      <c r="F120" s="4"/>
      <c r="G120" s="4"/>
      <c r="H120" s="4"/>
      <c r="I120" s="4"/>
      <c r="J120" s="4"/>
      <c r="K120" s="4"/>
      <c r="L120" s="4"/>
      <c r="M120" s="4"/>
      <c r="N120" s="4"/>
      <c r="O120" s="4"/>
      <c r="P120" s="4"/>
      <c r="Q120" s="4"/>
      <c r="R120" s="4"/>
      <c r="S120" s="4"/>
      <c r="T120" s="4"/>
      <c r="U120" s="4"/>
      <c r="V120" s="4"/>
      <c r="W120" s="4"/>
      <c r="X120" s="4"/>
      <c r="Y120" s="4"/>
      <c r="Z120" s="4"/>
    </row>
    <row r="121" spans="1:26" ht="16.5" customHeight="1">
      <c r="A121" s="4"/>
      <c r="B121" s="4"/>
      <c r="C121" s="4"/>
      <c r="D121" s="34"/>
      <c r="E121" s="4"/>
      <c r="F121" s="4"/>
      <c r="G121" s="4"/>
      <c r="H121" s="4"/>
      <c r="I121" s="4"/>
      <c r="J121" s="4"/>
      <c r="K121" s="4"/>
      <c r="L121" s="4"/>
      <c r="M121" s="4"/>
      <c r="N121" s="4"/>
      <c r="O121" s="4"/>
      <c r="P121" s="4"/>
      <c r="Q121" s="4"/>
      <c r="R121" s="4"/>
      <c r="S121" s="4"/>
      <c r="T121" s="4"/>
      <c r="U121" s="4"/>
      <c r="V121" s="4"/>
      <c r="W121" s="4"/>
      <c r="X121" s="4"/>
      <c r="Y121" s="4"/>
      <c r="Z121" s="4"/>
    </row>
    <row r="122" spans="1:26" ht="16.5" customHeight="1">
      <c r="A122" s="4"/>
      <c r="B122" s="4"/>
      <c r="C122" s="4"/>
      <c r="D122" s="34"/>
      <c r="E122" s="4"/>
      <c r="F122" s="4"/>
      <c r="G122" s="4"/>
      <c r="H122" s="4"/>
      <c r="I122" s="4"/>
      <c r="J122" s="4"/>
      <c r="K122" s="4"/>
      <c r="L122" s="4"/>
      <c r="M122" s="4"/>
      <c r="N122" s="4"/>
      <c r="O122" s="4"/>
      <c r="P122" s="4"/>
      <c r="Q122" s="4"/>
      <c r="R122" s="4"/>
      <c r="S122" s="4"/>
      <c r="T122" s="4"/>
      <c r="U122" s="4"/>
      <c r="V122" s="4"/>
      <c r="W122" s="4"/>
      <c r="X122" s="4"/>
      <c r="Y122" s="4"/>
      <c r="Z122" s="4"/>
    </row>
    <row r="123" spans="1:26" ht="16.5" customHeight="1">
      <c r="A123" s="4"/>
      <c r="B123" s="4"/>
      <c r="C123" s="4"/>
      <c r="D123" s="34"/>
      <c r="E123" s="4"/>
      <c r="F123" s="4"/>
      <c r="G123" s="4"/>
      <c r="H123" s="4"/>
      <c r="I123" s="4"/>
      <c r="J123" s="4"/>
      <c r="K123" s="4"/>
      <c r="L123" s="4"/>
      <c r="M123" s="4"/>
      <c r="N123" s="4"/>
      <c r="O123" s="4"/>
      <c r="P123" s="4"/>
      <c r="Q123" s="4"/>
      <c r="R123" s="4"/>
      <c r="S123" s="4"/>
      <c r="T123" s="4"/>
      <c r="U123" s="4"/>
      <c r="V123" s="4"/>
      <c r="W123" s="4"/>
      <c r="X123" s="4"/>
      <c r="Y123" s="4"/>
      <c r="Z123" s="4"/>
    </row>
    <row r="124" spans="1:26" ht="16.5" customHeight="1">
      <c r="A124" s="4"/>
      <c r="B124" s="4"/>
      <c r="C124" s="4"/>
      <c r="D124" s="34"/>
      <c r="E124" s="4"/>
      <c r="F124" s="4"/>
      <c r="G124" s="4"/>
      <c r="H124" s="4"/>
      <c r="I124" s="4"/>
      <c r="J124" s="4"/>
      <c r="K124" s="4"/>
      <c r="L124" s="4"/>
      <c r="M124" s="4"/>
      <c r="N124" s="4"/>
      <c r="O124" s="4"/>
      <c r="P124" s="4"/>
      <c r="Q124" s="4"/>
      <c r="R124" s="4"/>
      <c r="S124" s="4"/>
      <c r="T124" s="4"/>
      <c r="U124" s="4"/>
      <c r="V124" s="4"/>
      <c r="W124" s="4"/>
      <c r="X124" s="4"/>
      <c r="Y124" s="4"/>
      <c r="Z124" s="4"/>
    </row>
    <row r="125" spans="1:26" ht="16.5" customHeight="1">
      <c r="A125" s="4"/>
      <c r="B125" s="4"/>
      <c r="C125" s="4"/>
      <c r="D125" s="34"/>
      <c r="E125" s="4"/>
      <c r="F125" s="4"/>
      <c r="G125" s="4"/>
      <c r="H125" s="4"/>
      <c r="I125" s="4"/>
      <c r="J125" s="4"/>
      <c r="K125" s="4"/>
      <c r="L125" s="4"/>
      <c r="M125" s="4"/>
      <c r="N125" s="4"/>
      <c r="O125" s="4"/>
      <c r="P125" s="4"/>
      <c r="Q125" s="4"/>
      <c r="R125" s="4"/>
      <c r="S125" s="4"/>
      <c r="T125" s="4"/>
      <c r="U125" s="4"/>
      <c r="V125" s="4"/>
      <c r="W125" s="4"/>
      <c r="X125" s="4"/>
      <c r="Y125" s="4"/>
      <c r="Z125" s="4"/>
    </row>
    <row r="126" spans="1:26" ht="16.5" customHeight="1">
      <c r="A126" s="4"/>
      <c r="B126" s="4"/>
      <c r="C126" s="4"/>
      <c r="D126" s="34"/>
      <c r="E126" s="4"/>
      <c r="F126" s="4"/>
      <c r="G126" s="4"/>
      <c r="H126" s="4"/>
      <c r="I126" s="4"/>
      <c r="J126" s="4"/>
      <c r="K126" s="4"/>
      <c r="L126" s="4"/>
      <c r="M126" s="4"/>
      <c r="N126" s="4"/>
      <c r="O126" s="4"/>
      <c r="P126" s="4"/>
      <c r="Q126" s="4"/>
      <c r="R126" s="4"/>
      <c r="S126" s="4"/>
      <c r="T126" s="4"/>
      <c r="U126" s="4"/>
      <c r="V126" s="4"/>
      <c r="W126" s="4"/>
      <c r="X126" s="4"/>
      <c r="Y126" s="4"/>
      <c r="Z126" s="4"/>
    </row>
    <row r="127" spans="1:26" ht="16.5" customHeight="1">
      <c r="A127" s="4"/>
      <c r="B127" s="4"/>
      <c r="C127" s="4"/>
      <c r="D127" s="34"/>
      <c r="E127" s="4"/>
      <c r="F127" s="4"/>
      <c r="G127" s="4"/>
      <c r="H127" s="4"/>
      <c r="I127" s="4"/>
      <c r="J127" s="4"/>
      <c r="K127" s="4"/>
      <c r="L127" s="4"/>
      <c r="M127" s="4"/>
      <c r="N127" s="4"/>
      <c r="O127" s="4"/>
      <c r="P127" s="4"/>
      <c r="Q127" s="4"/>
      <c r="R127" s="4"/>
      <c r="S127" s="4"/>
      <c r="T127" s="4"/>
      <c r="U127" s="4"/>
      <c r="V127" s="4"/>
      <c r="W127" s="4"/>
      <c r="X127" s="4"/>
      <c r="Y127" s="4"/>
      <c r="Z127" s="4"/>
    </row>
    <row r="128" spans="1:26" ht="16.5" customHeight="1">
      <c r="A128" s="4"/>
      <c r="B128" s="4"/>
      <c r="C128" s="4"/>
      <c r="D128" s="34"/>
      <c r="E128" s="4"/>
      <c r="F128" s="4"/>
      <c r="G128" s="4"/>
      <c r="H128" s="4"/>
      <c r="I128" s="4"/>
      <c r="J128" s="4"/>
      <c r="K128" s="4"/>
      <c r="L128" s="4"/>
      <c r="M128" s="4"/>
      <c r="N128" s="4"/>
      <c r="O128" s="4"/>
      <c r="P128" s="4"/>
      <c r="Q128" s="4"/>
      <c r="R128" s="4"/>
      <c r="S128" s="4"/>
      <c r="T128" s="4"/>
      <c r="U128" s="4"/>
      <c r="V128" s="4"/>
      <c r="W128" s="4"/>
      <c r="X128" s="4"/>
      <c r="Y128" s="4"/>
      <c r="Z128" s="4"/>
    </row>
    <row r="129" spans="1:26" ht="16.5" customHeight="1">
      <c r="A129" s="4"/>
      <c r="B129" s="4"/>
      <c r="C129" s="4"/>
      <c r="D129" s="34"/>
      <c r="E129" s="4"/>
      <c r="F129" s="4"/>
      <c r="G129" s="4"/>
      <c r="H129" s="4"/>
      <c r="I129" s="4"/>
      <c r="J129" s="4"/>
      <c r="K129" s="4"/>
      <c r="L129" s="4"/>
      <c r="M129" s="4"/>
      <c r="N129" s="4"/>
      <c r="O129" s="4"/>
      <c r="P129" s="4"/>
      <c r="Q129" s="4"/>
      <c r="R129" s="4"/>
      <c r="S129" s="4"/>
      <c r="T129" s="4"/>
      <c r="U129" s="4"/>
      <c r="V129" s="4"/>
      <c r="W129" s="4"/>
      <c r="X129" s="4"/>
      <c r="Y129" s="4"/>
      <c r="Z129" s="4"/>
    </row>
    <row r="130" spans="1:26" ht="16.5" customHeight="1">
      <c r="A130" s="4"/>
      <c r="B130" s="4"/>
      <c r="C130" s="4"/>
      <c r="D130" s="34"/>
      <c r="E130" s="4"/>
      <c r="F130" s="4"/>
      <c r="G130" s="4"/>
      <c r="H130" s="4"/>
      <c r="I130" s="4"/>
      <c r="J130" s="4"/>
      <c r="K130" s="4"/>
      <c r="L130" s="4"/>
      <c r="M130" s="4"/>
      <c r="N130" s="4"/>
      <c r="O130" s="4"/>
      <c r="P130" s="4"/>
      <c r="Q130" s="4"/>
      <c r="R130" s="4"/>
      <c r="S130" s="4"/>
      <c r="T130" s="4"/>
      <c r="U130" s="4"/>
      <c r="V130" s="4"/>
      <c r="W130" s="4"/>
      <c r="X130" s="4"/>
      <c r="Y130" s="4"/>
      <c r="Z130" s="4"/>
    </row>
    <row r="131" spans="1:26" ht="16.5" customHeight="1">
      <c r="A131" s="4"/>
      <c r="B131" s="4"/>
      <c r="C131" s="4"/>
      <c r="D131" s="34"/>
      <c r="E131" s="4"/>
      <c r="F131" s="4"/>
      <c r="G131" s="4"/>
      <c r="H131" s="4"/>
      <c r="I131" s="4"/>
      <c r="J131" s="4"/>
      <c r="K131" s="4"/>
      <c r="L131" s="4"/>
      <c r="M131" s="4"/>
      <c r="N131" s="4"/>
      <c r="O131" s="4"/>
      <c r="P131" s="4"/>
      <c r="Q131" s="4"/>
      <c r="R131" s="4"/>
      <c r="S131" s="4"/>
      <c r="T131" s="4"/>
      <c r="U131" s="4"/>
      <c r="V131" s="4"/>
      <c r="W131" s="4"/>
      <c r="X131" s="4"/>
      <c r="Y131" s="4"/>
      <c r="Z131" s="4"/>
    </row>
    <row r="132" spans="1:26" ht="16.5" customHeight="1">
      <c r="A132" s="4"/>
      <c r="B132" s="4"/>
      <c r="C132" s="4"/>
      <c r="D132" s="34"/>
      <c r="E132" s="4"/>
      <c r="F132" s="4"/>
      <c r="G132" s="4"/>
      <c r="H132" s="4"/>
      <c r="I132" s="4"/>
      <c r="J132" s="4"/>
      <c r="K132" s="4"/>
      <c r="L132" s="4"/>
      <c r="M132" s="4"/>
      <c r="N132" s="4"/>
      <c r="O132" s="4"/>
      <c r="P132" s="4"/>
      <c r="Q132" s="4"/>
      <c r="R132" s="4"/>
      <c r="S132" s="4"/>
      <c r="T132" s="4"/>
      <c r="U132" s="4"/>
      <c r="V132" s="4"/>
      <c r="W132" s="4"/>
      <c r="X132" s="4"/>
      <c r="Y132" s="4"/>
      <c r="Z132" s="4"/>
    </row>
    <row r="133" spans="1:26" ht="16.5" customHeight="1">
      <c r="A133" s="4"/>
      <c r="B133" s="4"/>
      <c r="C133" s="4"/>
      <c r="D133" s="34"/>
      <c r="E133" s="4"/>
      <c r="F133" s="4"/>
      <c r="G133" s="4"/>
      <c r="H133" s="4"/>
      <c r="I133" s="4"/>
      <c r="J133" s="4"/>
      <c r="K133" s="4"/>
      <c r="L133" s="4"/>
      <c r="M133" s="4"/>
      <c r="N133" s="4"/>
      <c r="O133" s="4"/>
      <c r="P133" s="4"/>
      <c r="Q133" s="4"/>
      <c r="R133" s="4"/>
      <c r="S133" s="4"/>
      <c r="T133" s="4"/>
      <c r="U133" s="4"/>
      <c r="V133" s="4"/>
      <c r="W133" s="4"/>
      <c r="X133" s="4"/>
      <c r="Y133" s="4"/>
      <c r="Z133" s="4"/>
    </row>
    <row r="134" spans="1:26" ht="16.5" customHeight="1">
      <c r="A134" s="4"/>
      <c r="B134" s="4"/>
      <c r="C134" s="4"/>
      <c r="D134" s="34"/>
      <c r="E134" s="4"/>
      <c r="F134" s="4"/>
      <c r="G134" s="4"/>
      <c r="H134" s="4"/>
      <c r="I134" s="4"/>
      <c r="J134" s="4"/>
      <c r="K134" s="4"/>
      <c r="L134" s="4"/>
      <c r="M134" s="4"/>
      <c r="N134" s="4"/>
      <c r="O134" s="4"/>
      <c r="P134" s="4"/>
      <c r="Q134" s="4"/>
      <c r="R134" s="4"/>
      <c r="S134" s="4"/>
      <c r="T134" s="4"/>
      <c r="U134" s="4"/>
      <c r="V134" s="4"/>
      <c r="W134" s="4"/>
      <c r="X134" s="4"/>
      <c r="Y134" s="4"/>
      <c r="Z134" s="4"/>
    </row>
    <row r="135" spans="1:26" ht="16.5" customHeight="1">
      <c r="A135" s="4"/>
      <c r="B135" s="4"/>
      <c r="C135" s="4"/>
      <c r="D135" s="34"/>
      <c r="E135" s="4"/>
      <c r="F135" s="4"/>
      <c r="G135" s="4"/>
      <c r="H135" s="4"/>
      <c r="I135" s="4"/>
      <c r="J135" s="4"/>
      <c r="K135" s="4"/>
      <c r="L135" s="4"/>
      <c r="M135" s="4"/>
      <c r="N135" s="4"/>
      <c r="O135" s="4"/>
      <c r="P135" s="4"/>
      <c r="Q135" s="4"/>
      <c r="R135" s="4"/>
      <c r="S135" s="4"/>
      <c r="T135" s="4"/>
      <c r="U135" s="4"/>
      <c r="V135" s="4"/>
      <c r="W135" s="4"/>
      <c r="X135" s="4"/>
      <c r="Y135" s="4"/>
      <c r="Z135" s="4"/>
    </row>
    <row r="136" spans="1:26" ht="16.5" customHeight="1">
      <c r="A136" s="4"/>
      <c r="B136" s="4"/>
      <c r="C136" s="4"/>
      <c r="D136" s="34"/>
      <c r="E136" s="4"/>
      <c r="F136" s="4"/>
      <c r="G136" s="4"/>
      <c r="H136" s="4"/>
      <c r="I136" s="4"/>
      <c r="J136" s="4"/>
      <c r="K136" s="4"/>
      <c r="L136" s="4"/>
      <c r="M136" s="4"/>
      <c r="N136" s="4"/>
      <c r="O136" s="4"/>
      <c r="P136" s="4"/>
      <c r="Q136" s="4"/>
      <c r="R136" s="4"/>
      <c r="S136" s="4"/>
      <c r="T136" s="4"/>
      <c r="U136" s="4"/>
      <c r="V136" s="4"/>
      <c r="W136" s="4"/>
      <c r="X136" s="4"/>
      <c r="Y136" s="4"/>
      <c r="Z136" s="4"/>
    </row>
    <row r="137" spans="1:26" ht="16.5" customHeight="1">
      <c r="A137" s="4"/>
      <c r="B137" s="4"/>
      <c r="C137" s="4"/>
      <c r="D137" s="34"/>
      <c r="E137" s="4"/>
      <c r="F137" s="4"/>
      <c r="G137" s="4"/>
      <c r="H137" s="4"/>
      <c r="I137" s="4"/>
      <c r="J137" s="4"/>
      <c r="K137" s="4"/>
      <c r="L137" s="4"/>
      <c r="M137" s="4"/>
      <c r="N137" s="4"/>
      <c r="O137" s="4"/>
      <c r="P137" s="4"/>
      <c r="Q137" s="4"/>
      <c r="R137" s="4"/>
      <c r="S137" s="4"/>
      <c r="T137" s="4"/>
      <c r="U137" s="4"/>
      <c r="V137" s="4"/>
      <c r="W137" s="4"/>
      <c r="X137" s="4"/>
      <c r="Y137" s="4"/>
      <c r="Z137" s="4"/>
    </row>
    <row r="138" spans="1:26" ht="16.5" customHeight="1">
      <c r="A138" s="4"/>
      <c r="B138" s="4"/>
      <c r="C138" s="4"/>
      <c r="D138" s="34"/>
      <c r="E138" s="4"/>
      <c r="F138" s="4"/>
      <c r="G138" s="4"/>
      <c r="H138" s="4"/>
      <c r="I138" s="4"/>
      <c r="J138" s="4"/>
      <c r="K138" s="4"/>
      <c r="L138" s="4"/>
      <c r="M138" s="4"/>
      <c r="N138" s="4"/>
      <c r="O138" s="4"/>
      <c r="P138" s="4"/>
      <c r="Q138" s="4"/>
      <c r="R138" s="4"/>
      <c r="S138" s="4"/>
      <c r="T138" s="4"/>
      <c r="U138" s="4"/>
      <c r="V138" s="4"/>
      <c r="W138" s="4"/>
      <c r="X138" s="4"/>
      <c r="Y138" s="4"/>
      <c r="Z138" s="4"/>
    </row>
    <row r="139" spans="1:26" ht="16.5" customHeight="1">
      <c r="A139" s="4"/>
      <c r="B139" s="4"/>
      <c r="C139" s="4"/>
      <c r="D139" s="34"/>
      <c r="E139" s="4"/>
      <c r="F139" s="4"/>
      <c r="G139" s="4"/>
      <c r="H139" s="4"/>
      <c r="I139" s="4"/>
      <c r="J139" s="4"/>
      <c r="K139" s="4"/>
      <c r="L139" s="4"/>
      <c r="M139" s="4"/>
      <c r="N139" s="4"/>
      <c r="O139" s="4"/>
      <c r="P139" s="4"/>
      <c r="Q139" s="4"/>
      <c r="R139" s="4"/>
      <c r="S139" s="4"/>
      <c r="T139" s="4"/>
      <c r="U139" s="4"/>
      <c r="V139" s="4"/>
      <c r="W139" s="4"/>
      <c r="X139" s="4"/>
      <c r="Y139" s="4"/>
      <c r="Z139" s="4"/>
    </row>
    <row r="140" spans="1:26" ht="16.5" customHeight="1">
      <c r="A140" s="4"/>
      <c r="B140" s="4"/>
      <c r="C140" s="4"/>
      <c r="D140" s="34"/>
      <c r="E140" s="4"/>
      <c r="F140" s="4"/>
      <c r="G140" s="4"/>
      <c r="H140" s="4"/>
      <c r="I140" s="4"/>
      <c r="J140" s="4"/>
      <c r="K140" s="4"/>
      <c r="L140" s="4"/>
      <c r="M140" s="4"/>
      <c r="N140" s="4"/>
      <c r="O140" s="4"/>
      <c r="P140" s="4"/>
      <c r="Q140" s="4"/>
      <c r="R140" s="4"/>
      <c r="S140" s="4"/>
      <c r="T140" s="4"/>
      <c r="U140" s="4"/>
      <c r="V140" s="4"/>
      <c r="W140" s="4"/>
      <c r="X140" s="4"/>
      <c r="Y140" s="4"/>
      <c r="Z140" s="4"/>
    </row>
    <row r="141" spans="1:26" ht="16.5" customHeight="1">
      <c r="A141" s="4"/>
      <c r="B141" s="4"/>
      <c r="C141" s="4"/>
      <c r="D141" s="34"/>
      <c r="E141" s="4"/>
      <c r="F141" s="4"/>
      <c r="G141" s="4"/>
      <c r="H141" s="4"/>
      <c r="I141" s="4"/>
      <c r="J141" s="4"/>
      <c r="K141" s="4"/>
      <c r="L141" s="4"/>
      <c r="M141" s="4"/>
      <c r="N141" s="4"/>
      <c r="O141" s="4"/>
      <c r="P141" s="4"/>
      <c r="Q141" s="4"/>
      <c r="R141" s="4"/>
      <c r="S141" s="4"/>
      <c r="T141" s="4"/>
      <c r="U141" s="4"/>
      <c r="V141" s="4"/>
      <c r="W141" s="4"/>
      <c r="X141" s="4"/>
      <c r="Y141" s="4"/>
      <c r="Z141" s="4"/>
    </row>
    <row r="142" spans="1:26" ht="16.5" customHeight="1">
      <c r="A142" s="4"/>
      <c r="B142" s="4"/>
      <c r="C142" s="4"/>
      <c r="D142" s="34"/>
      <c r="E142" s="4"/>
      <c r="F142" s="4"/>
      <c r="G142" s="4"/>
      <c r="H142" s="4"/>
      <c r="I142" s="4"/>
      <c r="J142" s="4"/>
      <c r="K142" s="4"/>
      <c r="L142" s="4"/>
      <c r="M142" s="4"/>
      <c r="N142" s="4"/>
      <c r="O142" s="4"/>
      <c r="P142" s="4"/>
      <c r="Q142" s="4"/>
      <c r="R142" s="4"/>
      <c r="S142" s="4"/>
      <c r="T142" s="4"/>
      <c r="U142" s="4"/>
      <c r="V142" s="4"/>
      <c r="W142" s="4"/>
      <c r="X142" s="4"/>
      <c r="Y142" s="4"/>
      <c r="Z142" s="4"/>
    </row>
    <row r="143" spans="1:26" ht="16.5" customHeight="1">
      <c r="A143" s="4"/>
      <c r="B143" s="4"/>
      <c r="C143" s="4"/>
      <c r="D143" s="34"/>
      <c r="E143" s="4"/>
      <c r="F143" s="4"/>
      <c r="G143" s="4"/>
      <c r="H143" s="4"/>
      <c r="I143" s="4"/>
      <c r="J143" s="4"/>
      <c r="K143" s="4"/>
      <c r="L143" s="4"/>
      <c r="M143" s="4"/>
      <c r="N143" s="4"/>
      <c r="O143" s="4"/>
      <c r="P143" s="4"/>
      <c r="Q143" s="4"/>
      <c r="R143" s="4"/>
      <c r="S143" s="4"/>
      <c r="T143" s="4"/>
      <c r="U143" s="4"/>
      <c r="V143" s="4"/>
      <c r="W143" s="4"/>
      <c r="X143" s="4"/>
      <c r="Y143" s="4"/>
      <c r="Z143" s="4"/>
    </row>
    <row r="144" spans="1:26" ht="16.5" customHeight="1">
      <c r="A144" s="4"/>
      <c r="B144" s="4"/>
      <c r="C144" s="4"/>
      <c r="D144" s="34"/>
      <c r="E144" s="4"/>
      <c r="F144" s="4"/>
      <c r="G144" s="4"/>
      <c r="H144" s="4"/>
      <c r="I144" s="4"/>
      <c r="J144" s="4"/>
      <c r="K144" s="4"/>
      <c r="L144" s="4"/>
      <c r="M144" s="4"/>
      <c r="N144" s="4"/>
      <c r="O144" s="4"/>
      <c r="P144" s="4"/>
      <c r="Q144" s="4"/>
      <c r="R144" s="4"/>
      <c r="S144" s="4"/>
      <c r="T144" s="4"/>
      <c r="U144" s="4"/>
      <c r="V144" s="4"/>
      <c r="W144" s="4"/>
      <c r="X144" s="4"/>
      <c r="Y144" s="4"/>
      <c r="Z144" s="4"/>
    </row>
    <row r="145" spans="1:26" ht="16.5" customHeight="1">
      <c r="A145" s="4"/>
      <c r="B145" s="4"/>
      <c r="C145" s="4"/>
      <c r="D145" s="34"/>
      <c r="E145" s="4"/>
      <c r="F145" s="4"/>
      <c r="G145" s="4"/>
      <c r="H145" s="4"/>
      <c r="I145" s="4"/>
      <c r="J145" s="4"/>
      <c r="K145" s="4"/>
      <c r="L145" s="4"/>
      <c r="M145" s="4"/>
      <c r="N145" s="4"/>
      <c r="O145" s="4"/>
      <c r="P145" s="4"/>
      <c r="Q145" s="4"/>
      <c r="R145" s="4"/>
      <c r="S145" s="4"/>
      <c r="T145" s="4"/>
      <c r="U145" s="4"/>
      <c r="V145" s="4"/>
      <c r="W145" s="4"/>
      <c r="X145" s="4"/>
      <c r="Y145" s="4"/>
      <c r="Z145" s="4"/>
    </row>
    <row r="146" spans="1:26" ht="16.5" customHeight="1">
      <c r="A146" s="4"/>
      <c r="B146" s="4"/>
      <c r="C146" s="4"/>
      <c r="D146" s="34"/>
      <c r="E146" s="4"/>
      <c r="F146" s="4"/>
      <c r="G146" s="4"/>
      <c r="H146" s="4"/>
      <c r="I146" s="4"/>
      <c r="J146" s="4"/>
      <c r="K146" s="4"/>
      <c r="L146" s="4"/>
      <c r="M146" s="4"/>
      <c r="N146" s="4"/>
      <c r="O146" s="4"/>
      <c r="P146" s="4"/>
      <c r="Q146" s="4"/>
      <c r="R146" s="4"/>
      <c r="S146" s="4"/>
      <c r="T146" s="4"/>
      <c r="U146" s="4"/>
      <c r="V146" s="4"/>
      <c r="W146" s="4"/>
      <c r="X146" s="4"/>
      <c r="Y146" s="4"/>
      <c r="Z146" s="4"/>
    </row>
    <row r="147" spans="1:26" ht="16.5" customHeight="1">
      <c r="A147" s="4"/>
      <c r="B147" s="4"/>
      <c r="C147" s="4"/>
      <c r="D147" s="34"/>
      <c r="E147" s="4"/>
      <c r="F147" s="4"/>
      <c r="G147" s="4"/>
      <c r="H147" s="4"/>
      <c r="I147" s="4"/>
      <c r="J147" s="4"/>
      <c r="K147" s="4"/>
      <c r="L147" s="4"/>
      <c r="M147" s="4"/>
      <c r="N147" s="4"/>
      <c r="O147" s="4"/>
      <c r="P147" s="4"/>
      <c r="Q147" s="4"/>
      <c r="R147" s="4"/>
      <c r="S147" s="4"/>
      <c r="T147" s="4"/>
      <c r="U147" s="4"/>
      <c r="V147" s="4"/>
      <c r="W147" s="4"/>
      <c r="X147" s="4"/>
      <c r="Y147" s="4"/>
      <c r="Z147" s="4"/>
    </row>
    <row r="148" spans="1:26" ht="16.5" customHeight="1">
      <c r="A148" s="4"/>
      <c r="B148" s="4"/>
      <c r="C148" s="4"/>
      <c r="D148" s="34"/>
      <c r="E148" s="4"/>
      <c r="F148" s="4"/>
      <c r="G148" s="4"/>
      <c r="H148" s="4"/>
      <c r="I148" s="4"/>
      <c r="J148" s="4"/>
      <c r="K148" s="4"/>
      <c r="L148" s="4"/>
      <c r="M148" s="4"/>
      <c r="N148" s="4"/>
      <c r="O148" s="4"/>
      <c r="P148" s="4"/>
      <c r="Q148" s="4"/>
      <c r="R148" s="4"/>
      <c r="S148" s="4"/>
      <c r="T148" s="4"/>
      <c r="U148" s="4"/>
      <c r="V148" s="4"/>
      <c r="W148" s="4"/>
      <c r="X148" s="4"/>
      <c r="Y148" s="4"/>
      <c r="Z148" s="4"/>
    </row>
    <row r="149" spans="1:26" ht="16.5" customHeight="1">
      <c r="A149" s="4"/>
      <c r="B149" s="4"/>
      <c r="C149" s="4"/>
      <c r="D149" s="34"/>
      <c r="E149" s="4"/>
      <c r="F149" s="4"/>
      <c r="G149" s="4"/>
      <c r="H149" s="4"/>
      <c r="I149" s="4"/>
      <c r="J149" s="4"/>
      <c r="K149" s="4"/>
      <c r="L149" s="4"/>
      <c r="M149" s="4"/>
      <c r="N149" s="4"/>
      <c r="O149" s="4"/>
      <c r="P149" s="4"/>
      <c r="Q149" s="4"/>
      <c r="R149" s="4"/>
      <c r="S149" s="4"/>
      <c r="T149" s="4"/>
      <c r="U149" s="4"/>
      <c r="V149" s="4"/>
      <c r="W149" s="4"/>
      <c r="X149" s="4"/>
      <c r="Y149" s="4"/>
      <c r="Z149" s="4"/>
    </row>
    <row r="150" spans="1:26" ht="16.5" customHeight="1">
      <c r="A150" s="4"/>
      <c r="B150" s="4"/>
      <c r="C150" s="4"/>
      <c r="D150" s="34"/>
      <c r="E150" s="4"/>
      <c r="F150" s="4"/>
      <c r="G150" s="4"/>
      <c r="H150" s="4"/>
      <c r="I150" s="4"/>
      <c r="J150" s="4"/>
      <c r="K150" s="4"/>
      <c r="L150" s="4"/>
      <c r="M150" s="4"/>
      <c r="N150" s="4"/>
      <c r="O150" s="4"/>
      <c r="P150" s="4"/>
      <c r="Q150" s="4"/>
      <c r="R150" s="4"/>
      <c r="S150" s="4"/>
      <c r="T150" s="4"/>
      <c r="U150" s="4"/>
      <c r="V150" s="4"/>
      <c r="W150" s="4"/>
      <c r="X150" s="4"/>
      <c r="Y150" s="4"/>
      <c r="Z150" s="4"/>
    </row>
    <row r="151" spans="1:26" ht="16.5" customHeight="1">
      <c r="A151" s="4"/>
      <c r="B151" s="4"/>
      <c r="C151" s="4"/>
      <c r="D151" s="34"/>
      <c r="E151" s="4"/>
      <c r="F151" s="4"/>
      <c r="G151" s="4"/>
      <c r="H151" s="4"/>
      <c r="I151" s="4"/>
      <c r="J151" s="4"/>
      <c r="K151" s="4"/>
      <c r="L151" s="4"/>
      <c r="M151" s="4"/>
      <c r="N151" s="4"/>
      <c r="O151" s="4"/>
      <c r="P151" s="4"/>
      <c r="Q151" s="4"/>
      <c r="R151" s="4"/>
      <c r="S151" s="4"/>
      <c r="T151" s="4"/>
      <c r="U151" s="4"/>
      <c r="V151" s="4"/>
      <c r="W151" s="4"/>
      <c r="X151" s="4"/>
      <c r="Y151" s="4"/>
      <c r="Z151" s="4"/>
    </row>
    <row r="152" spans="1:26" ht="16.5" customHeight="1">
      <c r="A152" s="4"/>
      <c r="B152" s="4"/>
      <c r="C152" s="4"/>
      <c r="D152" s="34"/>
      <c r="E152" s="4"/>
      <c r="F152" s="4"/>
      <c r="G152" s="4"/>
      <c r="H152" s="4"/>
      <c r="I152" s="4"/>
      <c r="J152" s="4"/>
      <c r="K152" s="4"/>
      <c r="L152" s="4"/>
      <c r="M152" s="4"/>
      <c r="N152" s="4"/>
      <c r="O152" s="4"/>
      <c r="P152" s="4"/>
      <c r="Q152" s="4"/>
      <c r="R152" s="4"/>
      <c r="S152" s="4"/>
      <c r="T152" s="4"/>
      <c r="U152" s="4"/>
      <c r="V152" s="4"/>
      <c r="W152" s="4"/>
      <c r="X152" s="4"/>
      <c r="Y152" s="4"/>
      <c r="Z152" s="4"/>
    </row>
    <row r="153" spans="1:26" ht="16.5" customHeight="1">
      <c r="A153" s="4"/>
      <c r="B153" s="4"/>
      <c r="C153" s="4"/>
      <c r="D153" s="34"/>
      <c r="E153" s="4"/>
      <c r="F153" s="4"/>
      <c r="G153" s="4"/>
      <c r="H153" s="4"/>
      <c r="I153" s="4"/>
      <c r="J153" s="4"/>
      <c r="K153" s="4"/>
      <c r="L153" s="4"/>
      <c r="M153" s="4"/>
      <c r="N153" s="4"/>
      <c r="O153" s="4"/>
      <c r="P153" s="4"/>
      <c r="Q153" s="4"/>
      <c r="R153" s="4"/>
      <c r="S153" s="4"/>
      <c r="T153" s="4"/>
      <c r="U153" s="4"/>
      <c r="V153" s="4"/>
      <c r="W153" s="4"/>
      <c r="X153" s="4"/>
      <c r="Y153" s="4"/>
      <c r="Z153" s="4"/>
    </row>
    <row r="154" spans="1:26" ht="16.5" customHeight="1">
      <c r="A154" s="4"/>
      <c r="B154" s="4"/>
      <c r="C154" s="4"/>
      <c r="D154" s="34"/>
      <c r="E154" s="4"/>
      <c r="F154" s="4"/>
      <c r="G154" s="4"/>
      <c r="H154" s="4"/>
      <c r="I154" s="4"/>
      <c r="J154" s="4"/>
      <c r="K154" s="4"/>
      <c r="L154" s="4"/>
      <c r="M154" s="4"/>
      <c r="N154" s="4"/>
      <c r="O154" s="4"/>
      <c r="P154" s="4"/>
      <c r="Q154" s="4"/>
      <c r="R154" s="4"/>
      <c r="S154" s="4"/>
      <c r="T154" s="4"/>
      <c r="U154" s="4"/>
      <c r="V154" s="4"/>
      <c r="W154" s="4"/>
      <c r="X154" s="4"/>
      <c r="Y154" s="4"/>
      <c r="Z154" s="4"/>
    </row>
    <row r="155" spans="1:26" ht="16.5" customHeight="1">
      <c r="A155" s="4"/>
      <c r="B155" s="4"/>
      <c r="C155" s="4"/>
      <c r="D155" s="34"/>
      <c r="E155" s="4"/>
      <c r="F155" s="4"/>
      <c r="G155" s="4"/>
      <c r="H155" s="4"/>
      <c r="I155" s="4"/>
      <c r="J155" s="4"/>
      <c r="K155" s="4"/>
      <c r="L155" s="4"/>
      <c r="M155" s="4"/>
      <c r="N155" s="4"/>
      <c r="O155" s="4"/>
      <c r="P155" s="4"/>
      <c r="Q155" s="4"/>
      <c r="R155" s="4"/>
      <c r="S155" s="4"/>
      <c r="T155" s="4"/>
      <c r="U155" s="4"/>
      <c r="V155" s="4"/>
      <c r="W155" s="4"/>
      <c r="X155" s="4"/>
      <c r="Y155" s="4"/>
      <c r="Z155" s="4"/>
    </row>
    <row r="156" spans="1:26" ht="16.5" customHeight="1">
      <c r="A156" s="4"/>
      <c r="B156" s="4"/>
      <c r="C156" s="4"/>
      <c r="D156" s="34"/>
      <c r="E156" s="4"/>
      <c r="F156" s="4"/>
      <c r="G156" s="4"/>
      <c r="H156" s="4"/>
      <c r="I156" s="4"/>
      <c r="J156" s="4"/>
      <c r="K156" s="4"/>
      <c r="L156" s="4"/>
      <c r="M156" s="4"/>
      <c r="N156" s="4"/>
      <c r="O156" s="4"/>
      <c r="P156" s="4"/>
      <c r="Q156" s="4"/>
      <c r="R156" s="4"/>
      <c r="S156" s="4"/>
      <c r="T156" s="4"/>
      <c r="U156" s="4"/>
      <c r="V156" s="4"/>
      <c r="W156" s="4"/>
      <c r="X156" s="4"/>
      <c r="Y156" s="4"/>
      <c r="Z156" s="4"/>
    </row>
    <row r="157" spans="1:26" ht="16.5" customHeight="1">
      <c r="A157" s="4"/>
      <c r="B157" s="4"/>
      <c r="C157" s="4"/>
      <c r="D157" s="34"/>
      <c r="E157" s="4"/>
      <c r="F157" s="4"/>
      <c r="G157" s="4"/>
      <c r="H157" s="4"/>
      <c r="I157" s="4"/>
      <c r="J157" s="4"/>
      <c r="K157" s="4"/>
      <c r="L157" s="4"/>
      <c r="M157" s="4"/>
      <c r="N157" s="4"/>
      <c r="O157" s="4"/>
      <c r="P157" s="4"/>
      <c r="Q157" s="4"/>
      <c r="R157" s="4"/>
      <c r="S157" s="4"/>
      <c r="T157" s="4"/>
      <c r="U157" s="4"/>
      <c r="V157" s="4"/>
      <c r="W157" s="4"/>
      <c r="X157" s="4"/>
      <c r="Y157" s="4"/>
      <c r="Z157" s="4"/>
    </row>
    <row r="158" spans="1:26" ht="16.5" customHeight="1">
      <c r="A158" s="4"/>
      <c r="B158" s="4"/>
      <c r="C158" s="4"/>
      <c r="D158" s="34"/>
      <c r="E158" s="4"/>
      <c r="F158" s="4"/>
      <c r="G158" s="4"/>
      <c r="H158" s="4"/>
      <c r="I158" s="4"/>
      <c r="J158" s="4"/>
      <c r="K158" s="4"/>
      <c r="L158" s="4"/>
      <c r="M158" s="4"/>
      <c r="N158" s="4"/>
      <c r="O158" s="4"/>
      <c r="P158" s="4"/>
      <c r="Q158" s="4"/>
      <c r="R158" s="4"/>
      <c r="S158" s="4"/>
      <c r="T158" s="4"/>
      <c r="U158" s="4"/>
      <c r="V158" s="4"/>
      <c r="W158" s="4"/>
      <c r="X158" s="4"/>
      <c r="Y158" s="4"/>
      <c r="Z158" s="4"/>
    </row>
    <row r="159" spans="1:26" ht="16.5" customHeight="1">
      <c r="A159" s="4"/>
      <c r="B159" s="4"/>
      <c r="C159" s="4"/>
      <c r="D159" s="34"/>
      <c r="E159" s="4"/>
      <c r="F159" s="4"/>
      <c r="G159" s="4"/>
      <c r="H159" s="4"/>
      <c r="I159" s="4"/>
      <c r="J159" s="4"/>
      <c r="K159" s="4"/>
      <c r="L159" s="4"/>
      <c r="M159" s="4"/>
      <c r="N159" s="4"/>
      <c r="O159" s="4"/>
      <c r="P159" s="4"/>
      <c r="Q159" s="4"/>
      <c r="R159" s="4"/>
      <c r="S159" s="4"/>
      <c r="T159" s="4"/>
      <c r="U159" s="4"/>
      <c r="V159" s="4"/>
      <c r="W159" s="4"/>
      <c r="X159" s="4"/>
      <c r="Y159" s="4"/>
      <c r="Z159" s="4"/>
    </row>
    <row r="160" spans="1:26" ht="16.5" customHeight="1">
      <c r="A160" s="4"/>
      <c r="B160" s="4"/>
      <c r="C160" s="4"/>
      <c r="D160" s="34"/>
      <c r="E160" s="4"/>
      <c r="F160" s="4"/>
      <c r="G160" s="4"/>
      <c r="H160" s="4"/>
      <c r="I160" s="4"/>
      <c r="J160" s="4"/>
      <c r="K160" s="4"/>
      <c r="L160" s="4"/>
      <c r="M160" s="4"/>
      <c r="N160" s="4"/>
      <c r="O160" s="4"/>
      <c r="P160" s="4"/>
      <c r="Q160" s="4"/>
      <c r="R160" s="4"/>
      <c r="S160" s="4"/>
      <c r="T160" s="4"/>
      <c r="U160" s="4"/>
      <c r="V160" s="4"/>
      <c r="W160" s="4"/>
      <c r="X160" s="4"/>
      <c r="Y160" s="4"/>
      <c r="Z160" s="4"/>
    </row>
    <row r="161" spans="1:26" ht="16.5" customHeight="1">
      <c r="A161" s="4"/>
      <c r="B161" s="4"/>
      <c r="C161" s="4"/>
      <c r="D161" s="34"/>
      <c r="E161" s="4"/>
      <c r="F161" s="4"/>
      <c r="G161" s="4"/>
      <c r="H161" s="4"/>
      <c r="I161" s="4"/>
      <c r="J161" s="4"/>
      <c r="K161" s="4"/>
      <c r="L161" s="4"/>
      <c r="M161" s="4"/>
      <c r="N161" s="4"/>
      <c r="O161" s="4"/>
      <c r="P161" s="4"/>
      <c r="Q161" s="4"/>
      <c r="R161" s="4"/>
      <c r="S161" s="4"/>
      <c r="T161" s="4"/>
      <c r="U161" s="4"/>
      <c r="V161" s="4"/>
      <c r="W161" s="4"/>
      <c r="X161" s="4"/>
      <c r="Y161" s="4"/>
      <c r="Z161" s="4"/>
    </row>
    <row r="162" spans="1:26" ht="16.5" customHeight="1">
      <c r="A162" s="4"/>
      <c r="B162" s="4"/>
      <c r="C162" s="4"/>
      <c r="D162" s="34"/>
      <c r="E162" s="4"/>
      <c r="F162" s="4"/>
      <c r="G162" s="4"/>
      <c r="H162" s="4"/>
      <c r="I162" s="4"/>
      <c r="J162" s="4"/>
      <c r="K162" s="4"/>
      <c r="L162" s="4"/>
      <c r="M162" s="4"/>
      <c r="N162" s="4"/>
      <c r="O162" s="4"/>
      <c r="P162" s="4"/>
      <c r="Q162" s="4"/>
      <c r="R162" s="4"/>
      <c r="S162" s="4"/>
      <c r="T162" s="4"/>
      <c r="U162" s="4"/>
      <c r="V162" s="4"/>
      <c r="W162" s="4"/>
      <c r="X162" s="4"/>
      <c r="Y162" s="4"/>
      <c r="Z162" s="4"/>
    </row>
    <row r="163" spans="1:26" ht="16.5" customHeight="1">
      <c r="A163" s="4"/>
      <c r="B163" s="4"/>
      <c r="C163" s="4"/>
      <c r="D163" s="34"/>
      <c r="E163" s="4"/>
      <c r="F163" s="4"/>
      <c r="G163" s="4"/>
      <c r="H163" s="4"/>
      <c r="I163" s="4"/>
      <c r="J163" s="4"/>
      <c r="K163" s="4"/>
      <c r="L163" s="4"/>
      <c r="M163" s="4"/>
      <c r="N163" s="4"/>
      <c r="O163" s="4"/>
      <c r="P163" s="4"/>
      <c r="Q163" s="4"/>
      <c r="R163" s="4"/>
      <c r="S163" s="4"/>
      <c r="T163" s="4"/>
      <c r="U163" s="4"/>
      <c r="V163" s="4"/>
      <c r="W163" s="4"/>
      <c r="X163" s="4"/>
      <c r="Y163" s="4"/>
      <c r="Z163" s="4"/>
    </row>
    <row r="164" spans="1:26" ht="16.5" customHeight="1">
      <c r="A164" s="4"/>
      <c r="B164" s="4"/>
      <c r="C164" s="4"/>
      <c r="D164" s="34"/>
      <c r="E164" s="4"/>
      <c r="F164" s="4"/>
      <c r="G164" s="4"/>
      <c r="H164" s="4"/>
      <c r="I164" s="4"/>
      <c r="J164" s="4"/>
      <c r="K164" s="4"/>
      <c r="L164" s="4"/>
      <c r="M164" s="4"/>
      <c r="N164" s="4"/>
      <c r="O164" s="4"/>
      <c r="P164" s="4"/>
      <c r="Q164" s="4"/>
      <c r="R164" s="4"/>
      <c r="S164" s="4"/>
      <c r="T164" s="4"/>
      <c r="U164" s="4"/>
      <c r="V164" s="4"/>
      <c r="W164" s="4"/>
      <c r="X164" s="4"/>
      <c r="Y164" s="4"/>
      <c r="Z164" s="4"/>
    </row>
    <row r="165" spans="1:26" ht="16.5" customHeight="1">
      <c r="A165" s="4"/>
      <c r="B165" s="4"/>
      <c r="C165" s="4"/>
      <c r="D165" s="34"/>
      <c r="E165" s="4"/>
      <c r="F165" s="4"/>
      <c r="G165" s="4"/>
      <c r="H165" s="4"/>
      <c r="I165" s="4"/>
      <c r="J165" s="4"/>
      <c r="K165" s="4"/>
      <c r="L165" s="4"/>
      <c r="M165" s="4"/>
      <c r="N165" s="4"/>
      <c r="O165" s="4"/>
      <c r="P165" s="4"/>
      <c r="Q165" s="4"/>
      <c r="R165" s="4"/>
      <c r="S165" s="4"/>
      <c r="T165" s="4"/>
      <c r="U165" s="4"/>
      <c r="V165" s="4"/>
      <c r="W165" s="4"/>
      <c r="X165" s="4"/>
      <c r="Y165" s="4"/>
      <c r="Z165" s="4"/>
    </row>
    <row r="166" spans="1:26" ht="16.5" customHeight="1">
      <c r="A166" s="4"/>
      <c r="B166" s="4"/>
      <c r="C166" s="4"/>
      <c r="D166" s="34"/>
      <c r="E166" s="4"/>
      <c r="F166" s="4"/>
      <c r="G166" s="4"/>
      <c r="H166" s="4"/>
      <c r="I166" s="4"/>
      <c r="J166" s="4"/>
      <c r="K166" s="4"/>
      <c r="L166" s="4"/>
      <c r="M166" s="4"/>
      <c r="N166" s="4"/>
      <c r="O166" s="4"/>
      <c r="P166" s="4"/>
      <c r="Q166" s="4"/>
      <c r="R166" s="4"/>
      <c r="S166" s="4"/>
      <c r="T166" s="4"/>
      <c r="U166" s="4"/>
      <c r="V166" s="4"/>
      <c r="W166" s="4"/>
      <c r="X166" s="4"/>
      <c r="Y166" s="4"/>
      <c r="Z166" s="4"/>
    </row>
    <row r="167" spans="1:26" ht="16.5" customHeight="1">
      <c r="A167" s="4"/>
      <c r="B167" s="4"/>
      <c r="C167" s="4"/>
      <c r="D167" s="34"/>
      <c r="E167" s="4"/>
      <c r="F167" s="4"/>
      <c r="G167" s="4"/>
      <c r="H167" s="4"/>
      <c r="I167" s="4"/>
      <c r="J167" s="4"/>
      <c r="K167" s="4"/>
      <c r="L167" s="4"/>
      <c r="M167" s="4"/>
      <c r="N167" s="4"/>
      <c r="O167" s="4"/>
      <c r="P167" s="4"/>
      <c r="Q167" s="4"/>
      <c r="R167" s="4"/>
      <c r="S167" s="4"/>
      <c r="T167" s="4"/>
      <c r="U167" s="4"/>
      <c r="V167" s="4"/>
      <c r="W167" s="4"/>
      <c r="X167" s="4"/>
      <c r="Y167" s="4"/>
      <c r="Z167" s="4"/>
    </row>
    <row r="168" spans="1:26" ht="16.5" customHeight="1">
      <c r="A168" s="4"/>
      <c r="B168" s="4"/>
      <c r="C168" s="4"/>
      <c r="D168" s="34"/>
      <c r="E168" s="4"/>
      <c r="F168" s="4"/>
      <c r="G168" s="4"/>
      <c r="H168" s="4"/>
      <c r="I168" s="4"/>
      <c r="J168" s="4"/>
      <c r="K168" s="4"/>
      <c r="L168" s="4"/>
      <c r="M168" s="4"/>
      <c r="N168" s="4"/>
      <c r="O168" s="4"/>
      <c r="P168" s="4"/>
      <c r="Q168" s="4"/>
      <c r="R168" s="4"/>
      <c r="S168" s="4"/>
      <c r="T168" s="4"/>
      <c r="U168" s="4"/>
      <c r="V168" s="4"/>
      <c r="W168" s="4"/>
      <c r="X168" s="4"/>
      <c r="Y168" s="4"/>
      <c r="Z168" s="4"/>
    </row>
    <row r="169" spans="1:26" ht="16.5" customHeight="1">
      <c r="A169" s="4"/>
      <c r="B169" s="4"/>
      <c r="C169" s="4"/>
      <c r="D169" s="34"/>
      <c r="E169" s="4"/>
      <c r="F169" s="4"/>
      <c r="G169" s="4"/>
      <c r="H169" s="4"/>
      <c r="I169" s="4"/>
      <c r="J169" s="4"/>
      <c r="K169" s="4"/>
      <c r="L169" s="4"/>
      <c r="M169" s="4"/>
      <c r="N169" s="4"/>
      <c r="O169" s="4"/>
      <c r="P169" s="4"/>
      <c r="Q169" s="4"/>
      <c r="R169" s="4"/>
      <c r="S169" s="4"/>
      <c r="T169" s="4"/>
      <c r="U169" s="4"/>
      <c r="V169" s="4"/>
      <c r="W169" s="4"/>
      <c r="X169" s="4"/>
      <c r="Y169" s="4"/>
      <c r="Z169" s="4"/>
    </row>
    <row r="170" spans="1:26" ht="16.5" customHeight="1">
      <c r="A170" s="4"/>
      <c r="B170" s="4"/>
      <c r="C170" s="4"/>
      <c r="D170" s="34"/>
      <c r="E170" s="4"/>
      <c r="F170" s="4"/>
      <c r="G170" s="4"/>
      <c r="H170" s="4"/>
      <c r="I170" s="4"/>
      <c r="J170" s="4"/>
      <c r="K170" s="4"/>
      <c r="L170" s="4"/>
      <c r="M170" s="4"/>
      <c r="N170" s="4"/>
      <c r="O170" s="4"/>
      <c r="P170" s="4"/>
      <c r="Q170" s="4"/>
      <c r="R170" s="4"/>
      <c r="S170" s="4"/>
      <c r="T170" s="4"/>
      <c r="U170" s="4"/>
      <c r="V170" s="4"/>
      <c r="W170" s="4"/>
      <c r="X170" s="4"/>
      <c r="Y170" s="4"/>
      <c r="Z170" s="4"/>
    </row>
    <row r="171" spans="1:26" ht="16.5" customHeight="1">
      <c r="A171" s="4"/>
      <c r="B171" s="4"/>
      <c r="C171" s="4"/>
      <c r="D171" s="34"/>
      <c r="E171" s="4"/>
      <c r="F171" s="4"/>
      <c r="G171" s="4"/>
      <c r="H171" s="4"/>
      <c r="I171" s="4"/>
      <c r="J171" s="4"/>
      <c r="K171" s="4"/>
      <c r="L171" s="4"/>
      <c r="M171" s="4"/>
      <c r="N171" s="4"/>
      <c r="O171" s="4"/>
      <c r="P171" s="4"/>
      <c r="Q171" s="4"/>
      <c r="R171" s="4"/>
      <c r="S171" s="4"/>
      <c r="T171" s="4"/>
      <c r="U171" s="4"/>
      <c r="V171" s="4"/>
      <c r="W171" s="4"/>
      <c r="X171" s="4"/>
      <c r="Y171" s="4"/>
      <c r="Z171" s="4"/>
    </row>
    <row r="172" spans="1:26" ht="16.5" customHeight="1">
      <c r="A172" s="4"/>
      <c r="B172" s="4"/>
      <c r="C172" s="4"/>
      <c r="D172" s="34"/>
      <c r="E172" s="4"/>
      <c r="F172" s="4"/>
      <c r="G172" s="4"/>
      <c r="H172" s="4"/>
      <c r="I172" s="4"/>
      <c r="J172" s="4"/>
      <c r="K172" s="4"/>
      <c r="L172" s="4"/>
      <c r="M172" s="4"/>
      <c r="N172" s="4"/>
      <c r="O172" s="4"/>
      <c r="P172" s="4"/>
      <c r="Q172" s="4"/>
      <c r="R172" s="4"/>
      <c r="S172" s="4"/>
      <c r="T172" s="4"/>
      <c r="U172" s="4"/>
      <c r="V172" s="4"/>
      <c r="W172" s="4"/>
      <c r="X172" s="4"/>
      <c r="Y172" s="4"/>
      <c r="Z172" s="4"/>
    </row>
    <row r="173" spans="1:26" ht="16.5" customHeight="1">
      <c r="A173" s="4"/>
      <c r="B173" s="4"/>
      <c r="C173" s="4"/>
      <c r="D173" s="34"/>
      <c r="E173" s="4"/>
      <c r="F173" s="4"/>
      <c r="G173" s="4"/>
      <c r="H173" s="4"/>
      <c r="I173" s="4"/>
      <c r="J173" s="4"/>
      <c r="K173" s="4"/>
      <c r="L173" s="4"/>
      <c r="M173" s="4"/>
      <c r="N173" s="4"/>
      <c r="O173" s="4"/>
      <c r="P173" s="4"/>
      <c r="Q173" s="4"/>
      <c r="R173" s="4"/>
      <c r="S173" s="4"/>
      <c r="T173" s="4"/>
      <c r="U173" s="4"/>
      <c r="V173" s="4"/>
      <c r="W173" s="4"/>
      <c r="X173" s="4"/>
      <c r="Y173" s="4"/>
      <c r="Z173" s="4"/>
    </row>
    <row r="174" spans="1:26" ht="16.5" customHeight="1">
      <c r="A174" s="4"/>
      <c r="B174" s="4"/>
      <c r="C174" s="4"/>
      <c r="D174" s="34"/>
      <c r="E174" s="4"/>
      <c r="F174" s="4"/>
      <c r="G174" s="4"/>
      <c r="H174" s="4"/>
      <c r="I174" s="4"/>
      <c r="J174" s="4"/>
      <c r="K174" s="4"/>
      <c r="L174" s="4"/>
      <c r="M174" s="4"/>
      <c r="N174" s="4"/>
      <c r="O174" s="4"/>
      <c r="P174" s="4"/>
      <c r="Q174" s="4"/>
      <c r="R174" s="4"/>
      <c r="S174" s="4"/>
      <c r="T174" s="4"/>
      <c r="U174" s="4"/>
      <c r="V174" s="4"/>
      <c r="W174" s="4"/>
      <c r="X174" s="4"/>
      <c r="Y174" s="4"/>
      <c r="Z174" s="4"/>
    </row>
    <row r="175" spans="1:26" ht="16.5" customHeight="1">
      <c r="A175" s="4"/>
      <c r="B175" s="4"/>
      <c r="C175" s="4"/>
      <c r="D175" s="34"/>
      <c r="E175" s="4"/>
      <c r="F175" s="4"/>
      <c r="G175" s="4"/>
      <c r="H175" s="4"/>
      <c r="I175" s="4"/>
      <c r="J175" s="4"/>
      <c r="K175" s="4"/>
      <c r="L175" s="4"/>
      <c r="M175" s="4"/>
      <c r="N175" s="4"/>
      <c r="O175" s="4"/>
      <c r="P175" s="4"/>
      <c r="Q175" s="4"/>
      <c r="R175" s="4"/>
      <c r="S175" s="4"/>
      <c r="T175" s="4"/>
      <c r="U175" s="4"/>
      <c r="V175" s="4"/>
      <c r="W175" s="4"/>
      <c r="X175" s="4"/>
      <c r="Y175" s="4"/>
      <c r="Z175" s="4"/>
    </row>
    <row r="176" spans="1:26" ht="16.5" customHeight="1">
      <c r="A176" s="4"/>
      <c r="B176" s="4"/>
      <c r="C176" s="4"/>
      <c r="D176" s="34"/>
      <c r="E176" s="4"/>
      <c r="F176" s="4"/>
      <c r="G176" s="4"/>
      <c r="H176" s="4"/>
      <c r="I176" s="4"/>
      <c r="J176" s="4"/>
      <c r="K176" s="4"/>
      <c r="L176" s="4"/>
      <c r="M176" s="4"/>
      <c r="N176" s="4"/>
      <c r="O176" s="4"/>
      <c r="P176" s="4"/>
      <c r="Q176" s="4"/>
      <c r="R176" s="4"/>
      <c r="S176" s="4"/>
      <c r="T176" s="4"/>
      <c r="U176" s="4"/>
      <c r="V176" s="4"/>
      <c r="W176" s="4"/>
      <c r="X176" s="4"/>
      <c r="Y176" s="4"/>
      <c r="Z176" s="4"/>
    </row>
    <row r="177" spans="1:26" ht="16.5" customHeight="1">
      <c r="A177" s="4"/>
      <c r="B177" s="4"/>
      <c r="C177" s="4"/>
      <c r="D177" s="34"/>
      <c r="E177" s="4"/>
      <c r="F177" s="4"/>
      <c r="G177" s="4"/>
      <c r="H177" s="4"/>
      <c r="I177" s="4"/>
      <c r="J177" s="4"/>
      <c r="K177" s="4"/>
      <c r="L177" s="4"/>
      <c r="M177" s="4"/>
      <c r="N177" s="4"/>
      <c r="O177" s="4"/>
      <c r="P177" s="4"/>
      <c r="Q177" s="4"/>
      <c r="R177" s="4"/>
      <c r="S177" s="4"/>
      <c r="T177" s="4"/>
      <c r="U177" s="4"/>
      <c r="V177" s="4"/>
      <c r="W177" s="4"/>
      <c r="X177" s="4"/>
      <c r="Y177" s="4"/>
      <c r="Z177" s="4"/>
    </row>
    <row r="178" spans="1:26" ht="16.5" customHeight="1">
      <c r="A178" s="4"/>
      <c r="B178" s="4"/>
      <c r="C178" s="4"/>
      <c r="D178" s="34"/>
      <c r="E178" s="4"/>
      <c r="F178" s="4"/>
      <c r="G178" s="4"/>
      <c r="H178" s="4"/>
      <c r="I178" s="4"/>
      <c r="J178" s="4"/>
      <c r="K178" s="4"/>
      <c r="L178" s="4"/>
      <c r="M178" s="4"/>
      <c r="N178" s="4"/>
      <c r="O178" s="4"/>
      <c r="P178" s="4"/>
      <c r="Q178" s="4"/>
      <c r="R178" s="4"/>
      <c r="S178" s="4"/>
      <c r="T178" s="4"/>
      <c r="U178" s="4"/>
      <c r="V178" s="4"/>
      <c r="W178" s="4"/>
      <c r="X178" s="4"/>
      <c r="Y178" s="4"/>
      <c r="Z178" s="4"/>
    </row>
    <row r="179" spans="1:26" ht="16.5" customHeight="1">
      <c r="A179" s="4"/>
      <c r="B179" s="4"/>
      <c r="C179" s="4"/>
      <c r="D179" s="34"/>
      <c r="E179" s="4"/>
      <c r="F179" s="4"/>
      <c r="G179" s="4"/>
      <c r="H179" s="4"/>
      <c r="I179" s="4"/>
      <c r="J179" s="4"/>
      <c r="K179" s="4"/>
      <c r="L179" s="4"/>
      <c r="M179" s="4"/>
      <c r="N179" s="4"/>
      <c r="O179" s="4"/>
      <c r="P179" s="4"/>
      <c r="Q179" s="4"/>
      <c r="R179" s="4"/>
      <c r="S179" s="4"/>
      <c r="T179" s="4"/>
      <c r="U179" s="4"/>
      <c r="V179" s="4"/>
      <c r="W179" s="4"/>
      <c r="X179" s="4"/>
      <c r="Y179" s="4"/>
      <c r="Z179" s="4"/>
    </row>
    <row r="180" spans="1:26" ht="16.5" customHeight="1">
      <c r="A180" s="4"/>
      <c r="B180" s="4"/>
      <c r="C180" s="4"/>
      <c r="D180" s="34"/>
      <c r="E180" s="4"/>
      <c r="F180" s="4"/>
      <c r="G180" s="4"/>
      <c r="H180" s="4"/>
      <c r="I180" s="4"/>
      <c r="J180" s="4"/>
      <c r="K180" s="4"/>
      <c r="L180" s="4"/>
      <c r="M180" s="4"/>
      <c r="N180" s="4"/>
      <c r="O180" s="4"/>
      <c r="P180" s="4"/>
      <c r="Q180" s="4"/>
      <c r="R180" s="4"/>
      <c r="S180" s="4"/>
      <c r="T180" s="4"/>
      <c r="U180" s="4"/>
      <c r="V180" s="4"/>
      <c r="W180" s="4"/>
      <c r="X180" s="4"/>
      <c r="Y180" s="4"/>
      <c r="Z180" s="4"/>
    </row>
    <row r="181" spans="1:26" ht="16.5" customHeight="1">
      <c r="A181" s="4"/>
      <c r="B181" s="4"/>
      <c r="C181" s="4"/>
      <c r="D181" s="34"/>
      <c r="E181" s="4"/>
      <c r="F181" s="4"/>
      <c r="G181" s="4"/>
      <c r="H181" s="4"/>
      <c r="I181" s="4"/>
      <c r="J181" s="4"/>
      <c r="K181" s="4"/>
      <c r="L181" s="4"/>
      <c r="M181" s="4"/>
      <c r="N181" s="4"/>
      <c r="O181" s="4"/>
      <c r="P181" s="4"/>
      <c r="Q181" s="4"/>
      <c r="R181" s="4"/>
      <c r="S181" s="4"/>
      <c r="T181" s="4"/>
      <c r="U181" s="4"/>
      <c r="V181" s="4"/>
      <c r="W181" s="4"/>
      <c r="X181" s="4"/>
      <c r="Y181" s="4"/>
      <c r="Z181" s="4"/>
    </row>
    <row r="182" spans="1:26" ht="16.5" customHeight="1">
      <c r="A182" s="4"/>
      <c r="B182" s="4"/>
      <c r="C182" s="4"/>
      <c r="D182" s="34"/>
      <c r="E182" s="4"/>
      <c r="F182" s="4"/>
      <c r="G182" s="4"/>
      <c r="H182" s="4"/>
      <c r="I182" s="4"/>
      <c r="J182" s="4"/>
      <c r="K182" s="4"/>
      <c r="L182" s="4"/>
      <c r="M182" s="4"/>
      <c r="N182" s="4"/>
      <c r="O182" s="4"/>
      <c r="P182" s="4"/>
      <c r="Q182" s="4"/>
      <c r="R182" s="4"/>
      <c r="S182" s="4"/>
      <c r="T182" s="4"/>
      <c r="U182" s="4"/>
      <c r="V182" s="4"/>
      <c r="W182" s="4"/>
      <c r="X182" s="4"/>
      <c r="Y182" s="4"/>
      <c r="Z182" s="4"/>
    </row>
    <row r="183" spans="1:26" ht="16.5" customHeight="1">
      <c r="A183" s="4"/>
      <c r="B183" s="4"/>
      <c r="C183" s="4"/>
      <c r="D183" s="34"/>
      <c r="E183" s="4"/>
      <c r="F183" s="4"/>
      <c r="G183" s="4"/>
      <c r="H183" s="4"/>
      <c r="I183" s="4"/>
      <c r="J183" s="4"/>
      <c r="K183" s="4"/>
      <c r="L183" s="4"/>
      <c r="M183" s="4"/>
      <c r="N183" s="4"/>
      <c r="O183" s="4"/>
      <c r="P183" s="4"/>
      <c r="Q183" s="4"/>
      <c r="R183" s="4"/>
      <c r="S183" s="4"/>
      <c r="T183" s="4"/>
      <c r="U183" s="4"/>
      <c r="V183" s="4"/>
      <c r="W183" s="4"/>
      <c r="X183" s="4"/>
      <c r="Y183" s="4"/>
      <c r="Z183" s="4"/>
    </row>
    <row r="184" spans="1:26" ht="16.5" customHeight="1">
      <c r="A184" s="4"/>
      <c r="B184" s="4"/>
      <c r="C184" s="4"/>
      <c r="D184" s="34"/>
      <c r="E184" s="4"/>
      <c r="F184" s="4"/>
      <c r="G184" s="4"/>
      <c r="H184" s="4"/>
      <c r="I184" s="4"/>
      <c r="J184" s="4"/>
      <c r="K184" s="4"/>
      <c r="L184" s="4"/>
      <c r="M184" s="4"/>
      <c r="N184" s="4"/>
      <c r="O184" s="4"/>
      <c r="P184" s="4"/>
      <c r="Q184" s="4"/>
      <c r="R184" s="4"/>
      <c r="S184" s="4"/>
      <c r="T184" s="4"/>
      <c r="U184" s="4"/>
      <c r="V184" s="4"/>
      <c r="W184" s="4"/>
      <c r="X184" s="4"/>
      <c r="Y184" s="4"/>
      <c r="Z184" s="4"/>
    </row>
    <row r="185" spans="1:26" ht="16.5" customHeight="1">
      <c r="A185" s="4"/>
      <c r="B185" s="4"/>
      <c r="C185" s="4"/>
      <c r="D185" s="34"/>
      <c r="E185" s="4"/>
      <c r="F185" s="4"/>
      <c r="G185" s="4"/>
      <c r="H185" s="4"/>
      <c r="I185" s="4"/>
      <c r="J185" s="4"/>
      <c r="K185" s="4"/>
      <c r="L185" s="4"/>
      <c r="M185" s="4"/>
      <c r="N185" s="4"/>
      <c r="O185" s="4"/>
      <c r="P185" s="4"/>
      <c r="Q185" s="4"/>
      <c r="R185" s="4"/>
      <c r="S185" s="4"/>
      <c r="T185" s="4"/>
      <c r="U185" s="4"/>
      <c r="V185" s="4"/>
      <c r="W185" s="4"/>
      <c r="X185" s="4"/>
      <c r="Y185" s="4"/>
      <c r="Z185" s="4"/>
    </row>
    <row r="186" spans="1:26" ht="16.5" customHeight="1">
      <c r="A186" s="4"/>
      <c r="B186" s="4"/>
      <c r="C186" s="4"/>
      <c r="D186" s="34"/>
      <c r="E186" s="4"/>
      <c r="F186" s="4"/>
      <c r="G186" s="4"/>
      <c r="H186" s="4"/>
      <c r="I186" s="4"/>
      <c r="J186" s="4"/>
      <c r="K186" s="4"/>
      <c r="L186" s="4"/>
      <c r="M186" s="4"/>
      <c r="N186" s="4"/>
      <c r="O186" s="4"/>
      <c r="P186" s="4"/>
      <c r="Q186" s="4"/>
      <c r="R186" s="4"/>
      <c r="S186" s="4"/>
      <c r="T186" s="4"/>
      <c r="U186" s="4"/>
      <c r="V186" s="4"/>
      <c r="W186" s="4"/>
      <c r="X186" s="4"/>
      <c r="Y186" s="4"/>
      <c r="Z186" s="4"/>
    </row>
    <row r="187" spans="1:26" ht="16.5" customHeight="1">
      <c r="A187" s="4"/>
      <c r="B187" s="4"/>
      <c r="C187" s="4"/>
      <c r="D187" s="34"/>
      <c r="E187" s="4"/>
      <c r="F187" s="4"/>
      <c r="G187" s="4"/>
      <c r="H187" s="4"/>
      <c r="I187" s="4"/>
      <c r="J187" s="4"/>
      <c r="K187" s="4"/>
      <c r="L187" s="4"/>
      <c r="M187" s="4"/>
      <c r="N187" s="4"/>
      <c r="O187" s="4"/>
      <c r="P187" s="4"/>
      <c r="Q187" s="4"/>
      <c r="R187" s="4"/>
      <c r="S187" s="4"/>
      <c r="T187" s="4"/>
      <c r="U187" s="4"/>
      <c r="V187" s="4"/>
      <c r="W187" s="4"/>
      <c r="X187" s="4"/>
      <c r="Y187" s="4"/>
      <c r="Z187" s="4"/>
    </row>
    <row r="188" spans="1:26" ht="16.5" customHeight="1">
      <c r="A188" s="4"/>
      <c r="B188" s="4"/>
      <c r="C188" s="4"/>
      <c r="D188" s="34"/>
      <c r="E188" s="4"/>
      <c r="F188" s="4"/>
      <c r="G188" s="4"/>
      <c r="H188" s="4"/>
      <c r="I188" s="4"/>
      <c r="J188" s="4"/>
      <c r="K188" s="4"/>
      <c r="L188" s="4"/>
      <c r="M188" s="4"/>
      <c r="N188" s="4"/>
      <c r="O188" s="4"/>
      <c r="P188" s="4"/>
      <c r="Q188" s="4"/>
      <c r="R188" s="4"/>
      <c r="S188" s="4"/>
      <c r="T188" s="4"/>
      <c r="U188" s="4"/>
      <c r="V188" s="4"/>
      <c r="W188" s="4"/>
      <c r="X188" s="4"/>
      <c r="Y188" s="4"/>
      <c r="Z188" s="4"/>
    </row>
    <row r="189" spans="1:26" ht="16.5" customHeight="1">
      <c r="A189" s="4"/>
      <c r="B189" s="4"/>
      <c r="C189" s="4"/>
      <c r="D189" s="34"/>
      <c r="E189" s="4"/>
      <c r="F189" s="4"/>
      <c r="G189" s="4"/>
      <c r="H189" s="4"/>
      <c r="I189" s="4"/>
      <c r="J189" s="4"/>
      <c r="K189" s="4"/>
      <c r="L189" s="4"/>
      <c r="M189" s="4"/>
      <c r="N189" s="4"/>
      <c r="O189" s="4"/>
      <c r="P189" s="4"/>
      <c r="Q189" s="4"/>
      <c r="R189" s="4"/>
      <c r="S189" s="4"/>
      <c r="T189" s="4"/>
      <c r="U189" s="4"/>
      <c r="V189" s="4"/>
      <c r="W189" s="4"/>
      <c r="X189" s="4"/>
      <c r="Y189" s="4"/>
      <c r="Z189" s="4"/>
    </row>
    <row r="190" spans="1:26" ht="16.5" customHeight="1">
      <c r="A190" s="4"/>
      <c r="B190" s="4"/>
      <c r="C190" s="4"/>
      <c r="D190" s="34"/>
      <c r="E190" s="4"/>
      <c r="F190" s="4"/>
      <c r="G190" s="4"/>
      <c r="H190" s="4"/>
      <c r="I190" s="4"/>
      <c r="J190" s="4"/>
      <c r="K190" s="4"/>
      <c r="L190" s="4"/>
      <c r="M190" s="4"/>
      <c r="N190" s="4"/>
      <c r="O190" s="4"/>
      <c r="P190" s="4"/>
      <c r="Q190" s="4"/>
      <c r="R190" s="4"/>
      <c r="S190" s="4"/>
      <c r="T190" s="4"/>
      <c r="U190" s="4"/>
      <c r="V190" s="4"/>
      <c r="W190" s="4"/>
      <c r="X190" s="4"/>
      <c r="Y190" s="4"/>
      <c r="Z190" s="4"/>
    </row>
    <row r="191" spans="1:26" ht="16.5" customHeight="1">
      <c r="A191" s="4"/>
      <c r="B191" s="4"/>
      <c r="C191" s="4"/>
      <c r="D191" s="34"/>
      <c r="E191" s="4"/>
      <c r="F191" s="4"/>
      <c r="G191" s="4"/>
      <c r="H191" s="4"/>
      <c r="I191" s="4"/>
      <c r="J191" s="4"/>
      <c r="K191" s="4"/>
      <c r="L191" s="4"/>
      <c r="M191" s="4"/>
      <c r="N191" s="4"/>
      <c r="O191" s="4"/>
      <c r="P191" s="4"/>
      <c r="Q191" s="4"/>
      <c r="R191" s="4"/>
      <c r="S191" s="4"/>
      <c r="T191" s="4"/>
      <c r="U191" s="4"/>
      <c r="V191" s="4"/>
      <c r="W191" s="4"/>
      <c r="X191" s="4"/>
      <c r="Y191" s="4"/>
      <c r="Z191" s="4"/>
    </row>
    <row r="192" spans="1:26" ht="16.5" customHeight="1">
      <c r="A192" s="4"/>
      <c r="B192" s="4"/>
      <c r="C192" s="4"/>
      <c r="D192" s="34"/>
      <c r="E192" s="4"/>
      <c r="F192" s="4"/>
      <c r="G192" s="4"/>
      <c r="H192" s="4"/>
      <c r="I192" s="4"/>
      <c r="J192" s="4"/>
      <c r="K192" s="4"/>
      <c r="L192" s="4"/>
      <c r="M192" s="4"/>
      <c r="N192" s="4"/>
      <c r="O192" s="4"/>
      <c r="P192" s="4"/>
      <c r="Q192" s="4"/>
      <c r="R192" s="4"/>
      <c r="S192" s="4"/>
      <c r="T192" s="4"/>
      <c r="U192" s="4"/>
      <c r="V192" s="4"/>
      <c r="W192" s="4"/>
      <c r="X192" s="4"/>
      <c r="Y192" s="4"/>
      <c r="Z192" s="4"/>
    </row>
    <row r="193" spans="1:26" ht="16.5" customHeight="1">
      <c r="A193" s="4"/>
      <c r="B193" s="4"/>
      <c r="C193" s="4"/>
      <c r="D193" s="34"/>
      <c r="E193" s="4"/>
      <c r="F193" s="4"/>
      <c r="G193" s="4"/>
      <c r="H193" s="4"/>
      <c r="I193" s="4"/>
      <c r="J193" s="4"/>
      <c r="K193" s="4"/>
      <c r="L193" s="4"/>
      <c r="M193" s="4"/>
      <c r="N193" s="4"/>
      <c r="O193" s="4"/>
      <c r="P193" s="4"/>
      <c r="Q193" s="4"/>
      <c r="R193" s="4"/>
      <c r="S193" s="4"/>
      <c r="T193" s="4"/>
      <c r="U193" s="4"/>
      <c r="V193" s="4"/>
      <c r="W193" s="4"/>
      <c r="X193" s="4"/>
      <c r="Y193" s="4"/>
      <c r="Z193" s="4"/>
    </row>
    <row r="194" spans="1:26" ht="16.5" customHeight="1">
      <c r="A194" s="4"/>
      <c r="B194" s="4"/>
      <c r="C194" s="4"/>
      <c r="D194" s="34"/>
      <c r="E194" s="4"/>
      <c r="F194" s="4"/>
      <c r="G194" s="4"/>
      <c r="H194" s="4"/>
      <c r="I194" s="4"/>
      <c r="J194" s="4"/>
      <c r="K194" s="4"/>
      <c r="L194" s="4"/>
      <c r="M194" s="4"/>
      <c r="N194" s="4"/>
      <c r="O194" s="4"/>
      <c r="P194" s="4"/>
      <c r="Q194" s="4"/>
      <c r="R194" s="4"/>
      <c r="S194" s="4"/>
      <c r="T194" s="4"/>
      <c r="U194" s="4"/>
      <c r="V194" s="4"/>
      <c r="W194" s="4"/>
      <c r="X194" s="4"/>
      <c r="Y194" s="4"/>
      <c r="Z194" s="4"/>
    </row>
    <row r="195" spans="1:26" ht="16.5" customHeight="1">
      <c r="A195" s="4"/>
      <c r="B195" s="4"/>
      <c r="C195" s="4"/>
      <c r="D195" s="34"/>
      <c r="E195" s="4"/>
      <c r="F195" s="4"/>
      <c r="G195" s="4"/>
      <c r="H195" s="4"/>
      <c r="I195" s="4"/>
      <c r="J195" s="4"/>
      <c r="K195" s="4"/>
      <c r="L195" s="4"/>
      <c r="M195" s="4"/>
      <c r="N195" s="4"/>
      <c r="O195" s="4"/>
      <c r="P195" s="4"/>
      <c r="Q195" s="4"/>
      <c r="R195" s="4"/>
      <c r="S195" s="4"/>
      <c r="T195" s="4"/>
      <c r="U195" s="4"/>
      <c r="V195" s="4"/>
      <c r="W195" s="4"/>
      <c r="X195" s="4"/>
      <c r="Y195" s="4"/>
      <c r="Z195" s="4"/>
    </row>
    <row r="196" spans="1:26" ht="16.5" customHeight="1">
      <c r="A196" s="4"/>
      <c r="B196" s="4"/>
      <c r="C196" s="4"/>
      <c r="D196" s="34"/>
      <c r="E196" s="4"/>
      <c r="F196" s="4"/>
      <c r="G196" s="4"/>
      <c r="H196" s="4"/>
      <c r="I196" s="4"/>
      <c r="J196" s="4"/>
      <c r="K196" s="4"/>
      <c r="L196" s="4"/>
      <c r="M196" s="4"/>
      <c r="N196" s="4"/>
      <c r="O196" s="4"/>
      <c r="P196" s="4"/>
      <c r="Q196" s="4"/>
      <c r="R196" s="4"/>
      <c r="S196" s="4"/>
      <c r="T196" s="4"/>
      <c r="U196" s="4"/>
      <c r="V196" s="4"/>
      <c r="W196" s="4"/>
      <c r="X196" s="4"/>
      <c r="Y196" s="4"/>
      <c r="Z196" s="4"/>
    </row>
    <row r="197" spans="1:26" ht="16.5" customHeight="1">
      <c r="A197" s="4"/>
      <c r="B197" s="4"/>
      <c r="C197" s="4"/>
      <c r="D197" s="34"/>
      <c r="E197" s="4"/>
      <c r="F197" s="4"/>
      <c r="G197" s="4"/>
      <c r="H197" s="4"/>
      <c r="I197" s="4"/>
      <c r="J197" s="4"/>
      <c r="K197" s="4"/>
      <c r="L197" s="4"/>
      <c r="M197" s="4"/>
      <c r="N197" s="4"/>
      <c r="O197" s="4"/>
      <c r="P197" s="4"/>
      <c r="Q197" s="4"/>
      <c r="R197" s="4"/>
      <c r="S197" s="4"/>
      <c r="T197" s="4"/>
      <c r="U197" s="4"/>
      <c r="V197" s="4"/>
      <c r="W197" s="4"/>
      <c r="X197" s="4"/>
      <c r="Y197" s="4"/>
      <c r="Z197" s="4"/>
    </row>
    <row r="198" spans="1:26" ht="16.5" customHeight="1">
      <c r="A198" s="4"/>
      <c r="B198" s="4"/>
      <c r="C198" s="4"/>
      <c r="D198" s="34"/>
      <c r="E198" s="4"/>
      <c r="F198" s="4"/>
      <c r="G198" s="4"/>
      <c r="H198" s="4"/>
      <c r="I198" s="4"/>
      <c r="J198" s="4"/>
      <c r="K198" s="4"/>
      <c r="L198" s="4"/>
      <c r="M198" s="4"/>
      <c r="N198" s="4"/>
      <c r="O198" s="4"/>
      <c r="P198" s="4"/>
      <c r="Q198" s="4"/>
      <c r="R198" s="4"/>
      <c r="S198" s="4"/>
      <c r="T198" s="4"/>
      <c r="U198" s="4"/>
      <c r="V198" s="4"/>
      <c r="W198" s="4"/>
      <c r="X198" s="4"/>
      <c r="Y198" s="4"/>
      <c r="Z198" s="4"/>
    </row>
    <row r="199" spans="1:26" ht="16.5" customHeight="1">
      <c r="A199" s="4"/>
      <c r="B199" s="4"/>
      <c r="C199" s="4"/>
      <c r="D199" s="34"/>
      <c r="E199" s="4"/>
      <c r="F199" s="4"/>
      <c r="G199" s="4"/>
      <c r="H199" s="4"/>
      <c r="I199" s="4"/>
      <c r="J199" s="4"/>
      <c r="K199" s="4"/>
      <c r="L199" s="4"/>
      <c r="M199" s="4"/>
      <c r="N199" s="4"/>
      <c r="O199" s="4"/>
      <c r="P199" s="4"/>
      <c r="Q199" s="4"/>
      <c r="R199" s="4"/>
      <c r="S199" s="4"/>
      <c r="T199" s="4"/>
      <c r="U199" s="4"/>
      <c r="V199" s="4"/>
      <c r="W199" s="4"/>
      <c r="X199" s="4"/>
      <c r="Y199" s="4"/>
      <c r="Z199" s="4"/>
    </row>
    <row r="200" spans="1:26" ht="16.5" customHeight="1">
      <c r="A200" s="4"/>
      <c r="B200" s="4"/>
      <c r="C200" s="4"/>
      <c r="D200" s="34"/>
      <c r="E200" s="4"/>
      <c r="F200" s="4"/>
      <c r="G200" s="4"/>
      <c r="H200" s="4"/>
      <c r="I200" s="4"/>
      <c r="J200" s="4"/>
      <c r="K200" s="4"/>
      <c r="L200" s="4"/>
      <c r="M200" s="4"/>
      <c r="N200" s="4"/>
      <c r="O200" s="4"/>
      <c r="P200" s="4"/>
      <c r="Q200" s="4"/>
      <c r="R200" s="4"/>
      <c r="S200" s="4"/>
      <c r="T200" s="4"/>
      <c r="U200" s="4"/>
      <c r="V200" s="4"/>
      <c r="W200" s="4"/>
      <c r="X200" s="4"/>
      <c r="Y200" s="4"/>
      <c r="Z200" s="4"/>
    </row>
    <row r="201" spans="1:26" ht="16.5" customHeight="1">
      <c r="A201" s="4"/>
      <c r="B201" s="4"/>
      <c r="C201" s="4"/>
      <c r="D201" s="34"/>
      <c r="E201" s="4"/>
      <c r="F201" s="4"/>
      <c r="G201" s="4"/>
      <c r="H201" s="4"/>
      <c r="I201" s="4"/>
      <c r="J201" s="4"/>
      <c r="K201" s="4"/>
      <c r="L201" s="4"/>
      <c r="M201" s="4"/>
      <c r="N201" s="4"/>
      <c r="O201" s="4"/>
      <c r="P201" s="4"/>
      <c r="Q201" s="4"/>
      <c r="R201" s="4"/>
      <c r="S201" s="4"/>
      <c r="T201" s="4"/>
      <c r="U201" s="4"/>
      <c r="V201" s="4"/>
      <c r="W201" s="4"/>
      <c r="X201" s="4"/>
      <c r="Y201" s="4"/>
      <c r="Z201" s="4"/>
    </row>
    <row r="202" spans="1:26" ht="16.5" customHeight="1">
      <c r="A202" s="4"/>
      <c r="B202" s="4"/>
      <c r="C202" s="4"/>
      <c r="D202" s="34"/>
      <c r="E202" s="4"/>
      <c r="F202" s="4"/>
      <c r="G202" s="4"/>
      <c r="H202" s="4"/>
      <c r="I202" s="4"/>
      <c r="J202" s="4"/>
      <c r="K202" s="4"/>
      <c r="L202" s="4"/>
      <c r="M202" s="4"/>
      <c r="N202" s="4"/>
      <c r="O202" s="4"/>
      <c r="P202" s="4"/>
      <c r="Q202" s="4"/>
      <c r="R202" s="4"/>
      <c r="S202" s="4"/>
      <c r="T202" s="4"/>
      <c r="U202" s="4"/>
      <c r="V202" s="4"/>
      <c r="W202" s="4"/>
      <c r="X202" s="4"/>
      <c r="Y202" s="4"/>
      <c r="Z202" s="4"/>
    </row>
    <row r="203" spans="1:26" ht="16.5" customHeight="1">
      <c r="A203" s="4"/>
      <c r="B203" s="4"/>
      <c r="C203" s="4"/>
      <c r="D203" s="34"/>
      <c r="E203" s="4"/>
      <c r="F203" s="4"/>
      <c r="G203" s="4"/>
      <c r="H203" s="4"/>
      <c r="I203" s="4"/>
      <c r="J203" s="4"/>
      <c r="K203" s="4"/>
      <c r="L203" s="4"/>
      <c r="M203" s="4"/>
      <c r="N203" s="4"/>
      <c r="O203" s="4"/>
      <c r="P203" s="4"/>
      <c r="Q203" s="4"/>
      <c r="R203" s="4"/>
      <c r="S203" s="4"/>
      <c r="T203" s="4"/>
      <c r="U203" s="4"/>
      <c r="V203" s="4"/>
      <c r="W203" s="4"/>
      <c r="X203" s="4"/>
      <c r="Y203" s="4"/>
      <c r="Z203" s="4"/>
    </row>
    <row r="204" spans="1:26" ht="16.5" customHeight="1">
      <c r="A204" s="4"/>
      <c r="B204" s="4"/>
      <c r="C204" s="4"/>
      <c r="D204" s="34"/>
      <c r="E204" s="4"/>
      <c r="F204" s="4"/>
      <c r="G204" s="4"/>
      <c r="H204" s="4"/>
      <c r="I204" s="4"/>
      <c r="J204" s="4"/>
      <c r="K204" s="4"/>
      <c r="L204" s="4"/>
      <c r="M204" s="4"/>
      <c r="N204" s="4"/>
      <c r="O204" s="4"/>
      <c r="P204" s="4"/>
      <c r="Q204" s="4"/>
      <c r="R204" s="4"/>
      <c r="S204" s="4"/>
      <c r="T204" s="4"/>
      <c r="U204" s="4"/>
      <c r="V204" s="4"/>
      <c r="W204" s="4"/>
      <c r="X204" s="4"/>
      <c r="Y204" s="4"/>
      <c r="Z204" s="4"/>
    </row>
    <row r="205" spans="1:26" ht="16.5" customHeight="1">
      <c r="A205" s="4"/>
      <c r="B205" s="4"/>
      <c r="C205" s="4"/>
      <c r="D205" s="34"/>
      <c r="E205" s="4"/>
      <c r="F205" s="4"/>
      <c r="G205" s="4"/>
      <c r="H205" s="4"/>
      <c r="I205" s="4"/>
      <c r="J205" s="4"/>
      <c r="K205" s="4"/>
      <c r="L205" s="4"/>
      <c r="M205" s="4"/>
      <c r="N205" s="4"/>
      <c r="O205" s="4"/>
      <c r="P205" s="4"/>
      <c r="Q205" s="4"/>
      <c r="R205" s="4"/>
      <c r="S205" s="4"/>
      <c r="T205" s="4"/>
      <c r="U205" s="4"/>
      <c r="V205" s="4"/>
      <c r="W205" s="4"/>
      <c r="X205" s="4"/>
      <c r="Y205" s="4"/>
      <c r="Z205" s="4"/>
    </row>
    <row r="206" spans="1:26" ht="16.5" customHeight="1">
      <c r="A206" s="4"/>
      <c r="B206" s="4"/>
      <c r="C206" s="4"/>
      <c r="D206" s="34"/>
      <c r="E206" s="4"/>
      <c r="F206" s="4"/>
      <c r="G206" s="4"/>
      <c r="H206" s="4"/>
      <c r="I206" s="4"/>
      <c r="J206" s="4"/>
      <c r="K206" s="4"/>
      <c r="L206" s="4"/>
      <c r="M206" s="4"/>
      <c r="N206" s="4"/>
      <c r="O206" s="4"/>
      <c r="P206" s="4"/>
      <c r="Q206" s="4"/>
      <c r="R206" s="4"/>
      <c r="S206" s="4"/>
      <c r="T206" s="4"/>
      <c r="U206" s="4"/>
      <c r="V206" s="4"/>
      <c r="W206" s="4"/>
      <c r="X206" s="4"/>
      <c r="Y206" s="4"/>
      <c r="Z206" s="4"/>
    </row>
    <row r="207" spans="1:26" ht="16.5" customHeight="1">
      <c r="A207" s="4"/>
      <c r="B207" s="4"/>
      <c r="C207" s="4"/>
      <c r="D207" s="34"/>
      <c r="E207" s="4"/>
      <c r="F207" s="4"/>
      <c r="G207" s="4"/>
      <c r="H207" s="4"/>
      <c r="I207" s="4"/>
      <c r="J207" s="4"/>
      <c r="K207" s="4"/>
      <c r="L207" s="4"/>
      <c r="M207" s="4"/>
      <c r="N207" s="4"/>
      <c r="O207" s="4"/>
      <c r="P207" s="4"/>
      <c r="Q207" s="4"/>
      <c r="R207" s="4"/>
      <c r="S207" s="4"/>
      <c r="T207" s="4"/>
      <c r="U207" s="4"/>
      <c r="V207" s="4"/>
      <c r="W207" s="4"/>
      <c r="X207" s="4"/>
      <c r="Y207" s="4"/>
      <c r="Z207" s="4"/>
    </row>
    <row r="208" spans="1:26" ht="16.5" customHeight="1">
      <c r="A208" s="4"/>
      <c r="B208" s="4"/>
      <c r="C208" s="4"/>
      <c r="D208" s="34"/>
      <c r="E208" s="4"/>
      <c r="F208" s="4"/>
      <c r="G208" s="4"/>
      <c r="H208" s="4"/>
      <c r="I208" s="4"/>
      <c r="J208" s="4"/>
      <c r="K208" s="4"/>
      <c r="L208" s="4"/>
      <c r="M208" s="4"/>
      <c r="N208" s="4"/>
      <c r="O208" s="4"/>
      <c r="P208" s="4"/>
      <c r="Q208" s="4"/>
      <c r="R208" s="4"/>
      <c r="S208" s="4"/>
      <c r="T208" s="4"/>
      <c r="U208" s="4"/>
      <c r="V208" s="4"/>
      <c r="W208" s="4"/>
      <c r="X208" s="4"/>
      <c r="Y208" s="4"/>
      <c r="Z208" s="4"/>
    </row>
    <row r="209" spans="1:26" ht="16.5" customHeight="1">
      <c r="A209" s="4"/>
      <c r="B209" s="4"/>
      <c r="C209" s="4"/>
      <c r="D209" s="34"/>
      <c r="E209" s="4"/>
      <c r="F209" s="4"/>
      <c r="G209" s="4"/>
      <c r="H209" s="4"/>
      <c r="I209" s="4"/>
      <c r="J209" s="4"/>
      <c r="K209" s="4"/>
      <c r="L209" s="4"/>
      <c r="M209" s="4"/>
      <c r="N209" s="4"/>
      <c r="O209" s="4"/>
      <c r="P209" s="4"/>
      <c r="Q209" s="4"/>
      <c r="R209" s="4"/>
      <c r="S209" s="4"/>
      <c r="T209" s="4"/>
      <c r="U209" s="4"/>
      <c r="V209" s="4"/>
      <c r="W209" s="4"/>
      <c r="X209" s="4"/>
      <c r="Y209" s="4"/>
      <c r="Z209" s="4"/>
    </row>
    <row r="210" spans="1:26" ht="16.5" customHeight="1">
      <c r="A210" s="4"/>
      <c r="B210" s="4"/>
      <c r="C210" s="4"/>
      <c r="D210" s="34"/>
      <c r="E210" s="4"/>
      <c r="F210" s="4"/>
      <c r="G210" s="4"/>
      <c r="H210" s="4"/>
      <c r="I210" s="4"/>
      <c r="J210" s="4"/>
      <c r="K210" s="4"/>
      <c r="L210" s="4"/>
      <c r="M210" s="4"/>
      <c r="N210" s="4"/>
      <c r="O210" s="4"/>
      <c r="P210" s="4"/>
      <c r="Q210" s="4"/>
      <c r="R210" s="4"/>
      <c r="S210" s="4"/>
      <c r="T210" s="4"/>
      <c r="U210" s="4"/>
      <c r="V210" s="4"/>
      <c r="W210" s="4"/>
      <c r="X210" s="4"/>
      <c r="Y210" s="4"/>
      <c r="Z210" s="4"/>
    </row>
    <row r="211" spans="1:26" ht="16.5" customHeight="1">
      <c r="A211" s="4"/>
      <c r="B211" s="4"/>
      <c r="C211" s="4"/>
      <c r="D211" s="34"/>
      <c r="E211" s="4"/>
      <c r="F211" s="4"/>
      <c r="G211" s="4"/>
      <c r="H211" s="4"/>
      <c r="I211" s="4"/>
      <c r="J211" s="4"/>
      <c r="K211" s="4"/>
      <c r="L211" s="4"/>
      <c r="M211" s="4"/>
      <c r="N211" s="4"/>
      <c r="O211" s="4"/>
      <c r="P211" s="4"/>
      <c r="Q211" s="4"/>
      <c r="R211" s="4"/>
      <c r="S211" s="4"/>
      <c r="T211" s="4"/>
      <c r="U211" s="4"/>
      <c r="V211" s="4"/>
      <c r="W211" s="4"/>
      <c r="X211" s="4"/>
      <c r="Y211" s="4"/>
      <c r="Z211" s="4"/>
    </row>
    <row r="212" spans="1:26" ht="16.5" customHeight="1">
      <c r="A212" s="4"/>
      <c r="B212" s="4"/>
      <c r="C212" s="4"/>
      <c r="D212" s="34"/>
      <c r="E212" s="4"/>
      <c r="F212" s="4"/>
      <c r="G212" s="4"/>
      <c r="H212" s="4"/>
      <c r="I212" s="4"/>
      <c r="J212" s="4"/>
      <c r="K212" s="4"/>
      <c r="L212" s="4"/>
      <c r="M212" s="4"/>
      <c r="N212" s="4"/>
      <c r="O212" s="4"/>
      <c r="P212" s="4"/>
      <c r="Q212" s="4"/>
      <c r="R212" s="4"/>
      <c r="S212" s="4"/>
      <c r="T212" s="4"/>
      <c r="U212" s="4"/>
      <c r="V212" s="4"/>
      <c r="W212" s="4"/>
      <c r="X212" s="4"/>
      <c r="Y212" s="4"/>
      <c r="Z212" s="4"/>
    </row>
    <row r="213" spans="1:26" ht="16.5" customHeight="1">
      <c r="A213" s="4"/>
      <c r="B213" s="4"/>
      <c r="C213" s="4"/>
      <c r="D213" s="34"/>
      <c r="E213" s="4"/>
      <c r="F213" s="4"/>
      <c r="G213" s="4"/>
      <c r="H213" s="4"/>
      <c r="I213" s="4"/>
      <c r="J213" s="4"/>
      <c r="K213" s="4"/>
      <c r="L213" s="4"/>
      <c r="M213" s="4"/>
      <c r="N213" s="4"/>
      <c r="O213" s="4"/>
      <c r="P213" s="4"/>
      <c r="Q213" s="4"/>
      <c r="R213" s="4"/>
      <c r="S213" s="4"/>
      <c r="T213" s="4"/>
      <c r="U213" s="4"/>
      <c r="V213" s="4"/>
      <c r="W213" s="4"/>
      <c r="X213" s="4"/>
      <c r="Y213" s="4"/>
      <c r="Z213" s="4"/>
    </row>
    <row r="214" spans="1:26" ht="16.5" customHeight="1">
      <c r="A214" s="4"/>
      <c r="B214" s="4"/>
      <c r="C214" s="4"/>
      <c r="D214" s="34"/>
      <c r="E214" s="4"/>
      <c r="F214" s="4"/>
      <c r="G214" s="4"/>
      <c r="H214" s="4"/>
      <c r="I214" s="4"/>
      <c r="J214" s="4"/>
      <c r="K214" s="4"/>
      <c r="L214" s="4"/>
      <c r="M214" s="4"/>
      <c r="N214" s="4"/>
      <c r="O214" s="4"/>
      <c r="P214" s="4"/>
      <c r="Q214" s="4"/>
      <c r="R214" s="4"/>
      <c r="S214" s="4"/>
      <c r="T214" s="4"/>
      <c r="U214" s="4"/>
      <c r="V214" s="4"/>
      <c r="W214" s="4"/>
      <c r="X214" s="4"/>
      <c r="Y214" s="4"/>
      <c r="Z214" s="4"/>
    </row>
    <row r="215" spans="1:26" ht="16.5" customHeight="1">
      <c r="A215" s="4"/>
      <c r="B215" s="4"/>
      <c r="C215" s="4"/>
      <c r="D215" s="34"/>
      <c r="E215" s="4"/>
      <c r="F215" s="4"/>
      <c r="G215" s="4"/>
      <c r="H215" s="4"/>
      <c r="I215" s="4"/>
      <c r="J215" s="4"/>
      <c r="K215" s="4"/>
      <c r="L215" s="4"/>
      <c r="M215" s="4"/>
      <c r="N215" s="4"/>
      <c r="O215" s="4"/>
      <c r="P215" s="4"/>
      <c r="Q215" s="4"/>
      <c r="R215" s="4"/>
      <c r="S215" s="4"/>
      <c r="T215" s="4"/>
      <c r="U215" s="4"/>
      <c r="V215" s="4"/>
      <c r="W215" s="4"/>
      <c r="X215" s="4"/>
      <c r="Y215" s="4"/>
      <c r="Z215" s="4"/>
    </row>
    <row r="216" spans="1:26" ht="16.5" customHeight="1">
      <c r="A216" s="4"/>
      <c r="B216" s="4"/>
      <c r="C216" s="4"/>
      <c r="D216" s="34"/>
      <c r="E216" s="4"/>
      <c r="F216" s="4"/>
      <c r="G216" s="4"/>
      <c r="H216" s="4"/>
      <c r="I216" s="4"/>
      <c r="J216" s="4"/>
      <c r="K216" s="4"/>
      <c r="L216" s="4"/>
      <c r="M216" s="4"/>
      <c r="N216" s="4"/>
      <c r="O216" s="4"/>
      <c r="P216" s="4"/>
      <c r="Q216" s="4"/>
      <c r="R216" s="4"/>
      <c r="S216" s="4"/>
      <c r="T216" s="4"/>
      <c r="U216" s="4"/>
      <c r="V216" s="4"/>
      <c r="W216" s="4"/>
      <c r="X216" s="4"/>
      <c r="Y216" s="4"/>
      <c r="Z216" s="4"/>
    </row>
    <row r="217" spans="1:26" ht="16.5" customHeight="1">
      <c r="A217" s="4"/>
      <c r="B217" s="4"/>
      <c r="C217" s="4"/>
      <c r="D217" s="34"/>
      <c r="E217" s="4"/>
      <c r="F217" s="4"/>
      <c r="G217" s="4"/>
      <c r="H217" s="4"/>
      <c r="I217" s="4"/>
      <c r="J217" s="4"/>
      <c r="K217" s="4"/>
      <c r="L217" s="4"/>
      <c r="M217" s="4"/>
      <c r="N217" s="4"/>
      <c r="O217" s="4"/>
      <c r="P217" s="4"/>
      <c r="Q217" s="4"/>
      <c r="R217" s="4"/>
      <c r="S217" s="4"/>
      <c r="T217" s="4"/>
      <c r="U217" s="4"/>
      <c r="V217" s="4"/>
      <c r="W217" s="4"/>
      <c r="X217" s="4"/>
      <c r="Y217" s="4"/>
      <c r="Z217" s="4"/>
    </row>
    <row r="218" spans="1:26" ht="16.5" customHeight="1">
      <c r="A218" s="4"/>
      <c r="B218" s="4"/>
      <c r="C218" s="4"/>
      <c r="D218" s="34"/>
      <c r="E218" s="4"/>
      <c r="F218" s="4"/>
      <c r="G218" s="4"/>
      <c r="H218" s="4"/>
      <c r="I218" s="4"/>
      <c r="J218" s="4"/>
      <c r="K218" s="4"/>
      <c r="L218" s="4"/>
      <c r="M218" s="4"/>
      <c r="N218" s="4"/>
      <c r="O218" s="4"/>
      <c r="P218" s="4"/>
      <c r="Q218" s="4"/>
      <c r="R218" s="4"/>
      <c r="S218" s="4"/>
      <c r="T218" s="4"/>
      <c r="U218" s="4"/>
      <c r="V218" s="4"/>
      <c r="W218" s="4"/>
      <c r="X218" s="4"/>
      <c r="Y218" s="4"/>
      <c r="Z218" s="4"/>
    </row>
    <row r="219" spans="1:26" ht="16.5" customHeight="1">
      <c r="A219" s="4"/>
      <c r="B219" s="4"/>
      <c r="C219" s="4"/>
      <c r="D219" s="34"/>
      <c r="E219" s="4"/>
      <c r="F219" s="4"/>
      <c r="G219" s="4"/>
      <c r="H219" s="4"/>
      <c r="I219" s="4"/>
      <c r="J219" s="4"/>
      <c r="K219" s="4"/>
      <c r="L219" s="4"/>
      <c r="M219" s="4"/>
      <c r="N219" s="4"/>
      <c r="O219" s="4"/>
      <c r="P219" s="4"/>
      <c r="Q219" s="4"/>
      <c r="R219" s="4"/>
      <c r="S219" s="4"/>
      <c r="T219" s="4"/>
      <c r="U219" s="4"/>
      <c r="V219" s="4"/>
      <c r="W219" s="4"/>
      <c r="X219" s="4"/>
      <c r="Y219" s="4"/>
      <c r="Z219" s="4"/>
    </row>
    <row r="220" spans="1:26" ht="16.5" customHeight="1">
      <c r="A220" s="4"/>
      <c r="B220" s="4"/>
      <c r="C220" s="4"/>
      <c r="D220" s="34"/>
      <c r="E220" s="4"/>
      <c r="F220" s="4"/>
      <c r="G220" s="4"/>
      <c r="H220" s="4"/>
      <c r="I220" s="4"/>
      <c r="J220" s="4"/>
      <c r="K220" s="4"/>
      <c r="L220" s="4"/>
      <c r="M220" s="4"/>
      <c r="N220" s="4"/>
      <c r="O220" s="4"/>
      <c r="P220" s="4"/>
      <c r="Q220" s="4"/>
      <c r="R220" s="4"/>
      <c r="S220" s="4"/>
      <c r="T220" s="4"/>
      <c r="U220" s="4"/>
      <c r="V220" s="4"/>
      <c r="W220" s="4"/>
      <c r="X220" s="4"/>
      <c r="Y220" s="4"/>
      <c r="Z220" s="4"/>
    </row>
    <row r="221" spans="1:26" ht="16.5" customHeight="1">
      <c r="A221" s="4"/>
      <c r="B221" s="4"/>
      <c r="C221" s="4"/>
      <c r="D221" s="34"/>
      <c r="E221" s="4"/>
      <c r="F221" s="4"/>
      <c r="G221" s="4"/>
      <c r="H221" s="4"/>
      <c r="I221" s="4"/>
      <c r="J221" s="4"/>
      <c r="K221" s="4"/>
      <c r="L221" s="4"/>
      <c r="M221" s="4"/>
      <c r="N221" s="4"/>
      <c r="O221" s="4"/>
      <c r="P221" s="4"/>
      <c r="Q221" s="4"/>
      <c r="R221" s="4"/>
      <c r="S221" s="4"/>
      <c r="T221" s="4"/>
      <c r="U221" s="4"/>
      <c r="V221" s="4"/>
      <c r="W221" s="4"/>
      <c r="X221" s="4"/>
      <c r="Y221" s="4"/>
      <c r="Z221" s="4"/>
    </row>
    <row r="222" spans="1:26" ht="16.5" customHeight="1">
      <c r="A222" s="4"/>
      <c r="B222" s="4"/>
      <c r="C222" s="4"/>
      <c r="D222" s="34"/>
      <c r="E222" s="4"/>
      <c r="F222" s="4"/>
      <c r="G222" s="4"/>
      <c r="H222" s="4"/>
      <c r="I222" s="4"/>
      <c r="J222" s="4"/>
      <c r="K222" s="4"/>
      <c r="L222" s="4"/>
      <c r="M222" s="4"/>
      <c r="N222" s="4"/>
      <c r="O222" s="4"/>
      <c r="P222" s="4"/>
      <c r="Q222" s="4"/>
      <c r="R222" s="4"/>
      <c r="S222" s="4"/>
      <c r="T222" s="4"/>
      <c r="U222" s="4"/>
      <c r="V222" s="4"/>
      <c r="W222" s="4"/>
      <c r="X222" s="4"/>
      <c r="Y222" s="4"/>
      <c r="Z222" s="4"/>
    </row>
    <row r="223" spans="1:26" ht="16.5" customHeight="1">
      <c r="A223" s="4"/>
      <c r="B223" s="4"/>
      <c r="C223" s="4"/>
      <c r="D223" s="34"/>
      <c r="E223" s="4"/>
      <c r="F223" s="4"/>
      <c r="G223" s="4"/>
      <c r="H223" s="4"/>
      <c r="I223" s="4"/>
      <c r="J223" s="4"/>
      <c r="K223" s="4"/>
      <c r="L223" s="4"/>
      <c r="M223" s="4"/>
      <c r="N223" s="4"/>
      <c r="O223" s="4"/>
      <c r="P223" s="4"/>
      <c r="Q223" s="4"/>
      <c r="R223" s="4"/>
      <c r="S223" s="4"/>
      <c r="T223" s="4"/>
      <c r="U223" s="4"/>
      <c r="V223" s="4"/>
      <c r="W223" s="4"/>
      <c r="X223" s="4"/>
      <c r="Y223" s="4"/>
      <c r="Z223" s="4"/>
    </row>
    <row r="224" spans="1:26" ht="16.5" customHeight="1">
      <c r="A224" s="4"/>
      <c r="B224" s="4"/>
      <c r="C224" s="4"/>
      <c r="D224" s="34"/>
      <c r="E224" s="4"/>
      <c r="F224" s="4"/>
      <c r="G224" s="4"/>
      <c r="H224" s="4"/>
      <c r="I224" s="4"/>
      <c r="J224" s="4"/>
      <c r="K224" s="4"/>
      <c r="L224" s="4"/>
      <c r="M224" s="4"/>
      <c r="N224" s="4"/>
      <c r="O224" s="4"/>
      <c r="P224" s="4"/>
      <c r="Q224" s="4"/>
      <c r="R224" s="4"/>
      <c r="S224" s="4"/>
      <c r="T224" s="4"/>
      <c r="U224" s="4"/>
      <c r="V224" s="4"/>
      <c r="W224" s="4"/>
      <c r="X224" s="4"/>
      <c r="Y224" s="4"/>
      <c r="Z224" s="4"/>
    </row>
    <row r="225" spans="1:26" ht="16.5" customHeight="1">
      <c r="A225" s="4"/>
      <c r="B225" s="4"/>
      <c r="C225" s="4"/>
      <c r="D225" s="34"/>
      <c r="E225" s="4"/>
      <c r="F225" s="4"/>
      <c r="G225" s="4"/>
      <c r="H225" s="4"/>
      <c r="I225" s="4"/>
      <c r="J225" s="4"/>
      <c r="K225" s="4"/>
      <c r="L225" s="4"/>
      <c r="M225" s="4"/>
      <c r="N225" s="4"/>
      <c r="O225" s="4"/>
      <c r="P225" s="4"/>
      <c r="Q225" s="4"/>
      <c r="R225" s="4"/>
      <c r="S225" s="4"/>
      <c r="T225" s="4"/>
      <c r="U225" s="4"/>
      <c r="V225" s="4"/>
      <c r="W225" s="4"/>
      <c r="X225" s="4"/>
      <c r="Y225" s="4"/>
      <c r="Z225" s="4"/>
    </row>
    <row r="226" spans="1:26" ht="16.5" customHeight="1">
      <c r="A226" s="4"/>
      <c r="B226" s="4"/>
      <c r="C226" s="4"/>
      <c r="D226" s="34"/>
      <c r="E226" s="4"/>
      <c r="F226" s="4"/>
      <c r="G226" s="4"/>
      <c r="H226" s="4"/>
      <c r="I226" s="4"/>
      <c r="J226" s="4"/>
      <c r="K226" s="4"/>
      <c r="L226" s="4"/>
      <c r="M226" s="4"/>
      <c r="N226" s="4"/>
      <c r="O226" s="4"/>
      <c r="P226" s="4"/>
      <c r="Q226" s="4"/>
      <c r="R226" s="4"/>
      <c r="S226" s="4"/>
      <c r="T226" s="4"/>
      <c r="U226" s="4"/>
      <c r="V226" s="4"/>
      <c r="W226" s="4"/>
      <c r="X226" s="4"/>
      <c r="Y226" s="4"/>
      <c r="Z226" s="4"/>
    </row>
    <row r="227" spans="1:26" ht="16.5" customHeight="1">
      <c r="A227" s="4"/>
      <c r="B227" s="4"/>
      <c r="C227" s="4"/>
      <c r="D227" s="34"/>
      <c r="E227" s="4"/>
      <c r="F227" s="4"/>
      <c r="G227" s="4"/>
      <c r="H227" s="4"/>
      <c r="I227" s="4"/>
      <c r="J227" s="4"/>
      <c r="K227" s="4"/>
      <c r="L227" s="4"/>
      <c r="M227" s="4"/>
      <c r="N227" s="4"/>
      <c r="O227" s="4"/>
      <c r="P227" s="4"/>
      <c r="Q227" s="4"/>
      <c r="R227" s="4"/>
      <c r="S227" s="4"/>
      <c r="T227" s="4"/>
      <c r="U227" s="4"/>
      <c r="V227" s="4"/>
      <c r="W227" s="4"/>
      <c r="X227" s="4"/>
      <c r="Y227" s="4"/>
      <c r="Z227" s="4"/>
    </row>
    <row r="228" spans="1:26" ht="16.5" customHeight="1">
      <c r="A228" s="4"/>
      <c r="B228" s="4"/>
      <c r="C228" s="4"/>
      <c r="D228" s="34"/>
      <c r="E228" s="4"/>
      <c r="F228" s="4"/>
      <c r="G228" s="4"/>
      <c r="H228" s="4"/>
      <c r="I228" s="4"/>
      <c r="J228" s="4"/>
      <c r="K228" s="4"/>
      <c r="L228" s="4"/>
      <c r="M228" s="4"/>
      <c r="N228" s="4"/>
      <c r="O228" s="4"/>
      <c r="P228" s="4"/>
      <c r="Q228" s="4"/>
      <c r="R228" s="4"/>
      <c r="S228" s="4"/>
      <c r="T228" s="4"/>
      <c r="U228" s="4"/>
      <c r="V228" s="4"/>
      <c r="W228" s="4"/>
      <c r="X228" s="4"/>
      <c r="Y228" s="4"/>
      <c r="Z228" s="4"/>
    </row>
    <row r="229" spans="1:26" ht="16.5" customHeight="1">
      <c r="A229" s="4"/>
      <c r="B229" s="4"/>
      <c r="C229" s="4"/>
      <c r="D229" s="34"/>
      <c r="E229" s="4"/>
      <c r="F229" s="4"/>
      <c r="G229" s="4"/>
      <c r="H229" s="4"/>
      <c r="I229" s="4"/>
      <c r="J229" s="4"/>
      <c r="K229" s="4"/>
      <c r="L229" s="4"/>
      <c r="M229" s="4"/>
      <c r="N229" s="4"/>
      <c r="O229" s="4"/>
      <c r="P229" s="4"/>
      <c r="Q229" s="4"/>
      <c r="R229" s="4"/>
      <c r="S229" s="4"/>
      <c r="T229" s="4"/>
      <c r="U229" s="4"/>
      <c r="V229" s="4"/>
      <c r="W229" s="4"/>
      <c r="X229" s="4"/>
      <c r="Y229" s="4"/>
      <c r="Z229" s="4"/>
    </row>
    <row r="230" spans="1:26" ht="16.5" customHeight="1">
      <c r="A230" s="4"/>
      <c r="B230" s="4"/>
      <c r="C230" s="4"/>
      <c r="D230" s="34"/>
      <c r="E230" s="4"/>
      <c r="F230" s="4"/>
      <c r="G230" s="4"/>
      <c r="H230" s="4"/>
      <c r="I230" s="4"/>
      <c r="J230" s="4"/>
      <c r="K230" s="4"/>
      <c r="L230" s="4"/>
      <c r="M230" s="4"/>
      <c r="N230" s="4"/>
      <c r="O230" s="4"/>
      <c r="P230" s="4"/>
      <c r="Q230" s="4"/>
      <c r="R230" s="4"/>
      <c r="S230" s="4"/>
      <c r="T230" s="4"/>
      <c r="U230" s="4"/>
      <c r="V230" s="4"/>
      <c r="W230" s="4"/>
      <c r="X230" s="4"/>
      <c r="Y230" s="4"/>
      <c r="Z230" s="4"/>
    </row>
    <row r="231" spans="1:26" ht="16.5" customHeight="1">
      <c r="A231" s="4"/>
      <c r="B231" s="4"/>
      <c r="C231" s="4"/>
      <c r="D231" s="34"/>
      <c r="E231" s="4"/>
      <c r="F231" s="4"/>
      <c r="G231" s="4"/>
      <c r="H231" s="4"/>
      <c r="I231" s="4"/>
      <c r="J231" s="4"/>
      <c r="K231" s="4"/>
      <c r="L231" s="4"/>
      <c r="M231" s="4"/>
      <c r="N231" s="4"/>
      <c r="O231" s="4"/>
      <c r="P231" s="4"/>
      <c r="Q231" s="4"/>
      <c r="R231" s="4"/>
      <c r="S231" s="4"/>
      <c r="T231" s="4"/>
      <c r="U231" s="4"/>
      <c r="V231" s="4"/>
      <c r="W231" s="4"/>
      <c r="X231" s="4"/>
      <c r="Y231" s="4"/>
      <c r="Z231" s="4"/>
    </row>
    <row r="232" spans="1:26" ht="16.5" customHeight="1">
      <c r="A232" s="4"/>
      <c r="B232" s="4"/>
      <c r="C232" s="4"/>
      <c r="D232" s="34"/>
      <c r="E232" s="4"/>
      <c r="F232" s="4"/>
      <c r="G232" s="4"/>
      <c r="H232" s="4"/>
      <c r="I232" s="4"/>
      <c r="J232" s="4"/>
      <c r="K232" s="4"/>
      <c r="L232" s="4"/>
      <c r="M232" s="4"/>
      <c r="N232" s="4"/>
      <c r="O232" s="4"/>
      <c r="P232" s="4"/>
      <c r="Q232" s="4"/>
      <c r="R232" s="4"/>
      <c r="S232" s="4"/>
      <c r="T232" s="4"/>
      <c r="U232" s="4"/>
      <c r="V232" s="4"/>
      <c r="W232" s="4"/>
      <c r="X232" s="4"/>
      <c r="Y232" s="4"/>
      <c r="Z232" s="4"/>
    </row>
    <row r="233" spans="1:26" ht="16.5" customHeight="1">
      <c r="A233" s="4"/>
      <c r="B233" s="4"/>
      <c r="C233" s="4"/>
      <c r="D233" s="34"/>
      <c r="E233" s="4"/>
      <c r="F233" s="4"/>
      <c r="G233" s="4"/>
      <c r="H233" s="4"/>
      <c r="I233" s="4"/>
      <c r="J233" s="4"/>
      <c r="K233" s="4"/>
      <c r="L233" s="4"/>
      <c r="M233" s="4"/>
      <c r="N233" s="4"/>
      <c r="O233" s="4"/>
      <c r="P233" s="4"/>
      <c r="Q233" s="4"/>
      <c r="R233" s="4"/>
      <c r="S233" s="4"/>
      <c r="T233" s="4"/>
      <c r="U233" s="4"/>
      <c r="V233" s="4"/>
      <c r="W233" s="4"/>
      <c r="X233" s="4"/>
      <c r="Y233" s="4"/>
      <c r="Z233" s="4"/>
    </row>
    <row r="234" spans="1:26" ht="16.5" customHeight="1">
      <c r="A234" s="4"/>
      <c r="B234" s="4"/>
      <c r="C234" s="4"/>
      <c r="D234" s="34"/>
      <c r="E234" s="4"/>
      <c r="F234" s="4"/>
      <c r="G234" s="4"/>
      <c r="H234" s="4"/>
      <c r="I234" s="4"/>
      <c r="J234" s="4"/>
      <c r="K234" s="4"/>
      <c r="L234" s="4"/>
      <c r="M234" s="4"/>
      <c r="N234" s="4"/>
      <c r="O234" s="4"/>
      <c r="P234" s="4"/>
      <c r="Q234" s="4"/>
      <c r="R234" s="4"/>
      <c r="S234" s="4"/>
      <c r="T234" s="4"/>
      <c r="U234" s="4"/>
      <c r="V234" s="4"/>
      <c r="W234" s="4"/>
      <c r="X234" s="4"/>
      <c r="Y234" s="4"/>
      <c r="Z234" s="4"/>
    </row>
    <row r="235" spans="1:26" ht="16.5" customHeight="1">
      <c r="A235" s="4"/>
      <c r="B235" s="4"/>
      <c r="C235" s="4"/>
      <c r="D235" s="34"/>
      <c r="E235" s="4"/>
      <c r="F235" s="4"/>
      <c r="G235" s="4"/>
      <c r="H235" s="4"/>
      <c r="I235" s="4"/>
      <c r="J235" s="4"/>
      <c r="K235" s="4"/>
      <c r="L235" s="4"/>
      <c r="M235" s="4"/>
      <c r="N235" s="4"/>
      <c r="O235" s="4"/>
      <c r="P235" s="4"/>
      <c r="Q235" s="4"/>
      <c r="R235" s="4"/>
      <c r="S235" s="4"/>
      <c r="T235" s="4"/>
      <c r="U235" s="4"/>
      <c r="V235" s="4"/>
      <c r="W235" s="4"/>
      <c r="X235" s="4"/>
      <c r="Y235" s="4"/>
      <c r="Z235" s="4"/>
    </row>
    <row r="236" spans="1:26" ht="16.5" customHeight="1">
      <c r="A236" s="4"/>
      <c r="B236" s="4"/>
      <c r="C236" s="4"/>
      <c r="D236" s="34"/>
      <c r="E236" s="4"/>
      <c r="F236" s="4"/>
      <c r="G236" s="4"/>
      <c r="H236" s="4"/>
      <c r="I236" s="4"/>
      <c r="J236" s="4"/>
      <c r="K236" s="4"/>
      <c r="L236" s="4"/>
      <c r="M236" s="4"/>
      <c r="N236" s="4"/>
      <c r="O236" s="4"/>
      <c r="P236" s="4"/>
      <c r="Q236" s="4"/>
      <c r="R236" s="4"/>
      <c r="S236" s="4"/>
      <c r="T236" s="4"/>
      <c r="U236" s="4"/>
      <c r="V236" s="4"/>
      <c r="W236" s="4"/>
      <c r="X236" s="4"/>
      <c r="Y236" s="4"/>
      <c r="Z236" s="4"/>
    </row>
    <row r="237" spans="1:26" ht="16.5" customHeight="1">
      <c r="A237" s="4"/>
      <c r="B237" s="4"/>
      <c r="C237" s="4"/>
      <c r="D237" s="34"/>
      <c r="E237" s="4"/>
      <c r="F237" s="4"/>
      <c r="G237" s="4"/>
      <c r="H237" s="4"/>
      <c r="I237" s="4"/>
      <c r="J237" s="4"/>
      <c r="K237" s="4"/>
      <c r="L237" s="4"/>
      <c r="M237" s="4"/>
      <c r="N237" s="4"/>
      <c r="O237" s="4"/>
      <c r="P237" s="4"/>
      <c r="Q237" s="4"/>
      <c r="R237" s="4"/>
      <c r="S237" s="4"/>
      <c r="T237" s="4"/>
      <c r="U237" s="4"/>
      <c r="V237" s="4"/>
      <c r="W237" s="4"/>
      <c r="X237" s="4"/>
      <c r="Y237" s="4"/>
      <c r="Z237" s="4"/>
    </row>
    <row r="238" spans="1:26" ht="16.5" customHeight="1">
      <c r="A238" s="4"/>
      <c r="B238" s="4"/>
      <c r="C238" s="4"/>
      <c r="D238" s="34"/>
      <c r="E238" s="4"/>
      <c r="F238" s="4"/>
      <c r="G238" s="4"/>
      <c r="H238" s="4"/>
      <c r="I238" s="4"/>
      <c r="J238" s="4"/>
      <c r="K238" s="4"/>
      <c r="L238" s="4"/>
      <c r="M238" s="4"/>
      <c r="N238" s="4"/>
      <c r="O238" s="4"/>
      <c r="P238" s="4"/>
      <c r="Q238" s="4"/>
      <c r="R238" s="4"/>
      <c r="S238" s="4"/>
      <c r="T238" s="4"/>
      <c r="U238" s="4"/>
      <c r="V238" s="4"/>
      <c r="W238" s="4"/>
      <c r="X238" s="4"/>
      <c r="Y238" s="4"/>
      <c r="Z238" s="4"/>
    </row>
    <row r="239" spans="1:26" ht="16.5" customHeight="1">
      <c r="A239" s="4"/>
      <c r="B239" s="4"/>
      <c r="C239" s="4"/>
      <c r="D239" s="34"/>
      <c r="E239" s="4"/>
      <c r="F239" s="4"/>
      <c r="G239" s="4"/>
      <c r="H239" s="4"/>
      <c r="I239" s="4"/>
      <c r="J239" s="4"/>
      <c r="K239" s="4"/>
      <c r="L239" s="4"/>
      <c r="M239" s="4"/>
      <c r="N239" s="4"/>
      <c r="O239" s="4"/>
      <c r="P239" s="4"/>
      <c r="Q239" s="4"/>
      <c r="R239" s="4"/>
      <c r="S239" s="4"/>
      <c r="T239" s="4"/>
      <c r="U239" s="4"/>
      <c r="V239" s="4"/>
      <c r="W239" s="4"/>
      <c r="X239" s="4"/>
      <c r="Y239" s="4"/>
      <c r="Z239" s="4"/>
    </row>
    <row r="240" spans="1:26" ht="16.5" customHeight="1">
      <c r="A240" s="4"/>
      <c r="B240" s="4"/>
      <c r="C240" s="4"/>
      <c r="D240" s="34"/>
      <c r="E240" s="4"/>
      <c r="F240" s="4"/>
      <c r="G240" s="4"/>
      <c r="H240" s="4"/>
      <c r="I240" s="4"/>
      <c r="J240" s="4"/>
      <c r="K240" s="4"/>
      <c r="L240" s="4"/>
      <c r="M240" s="4"/>
      <c r="N240" s="4"/>
      <c r="O240" s="4"/>
      <c r="P240" s="4"/>
      <c r="Q240" s="4"/>
      <c r="R240" s="4"/>
      <c r="S240" s="4"/>
      <c r="T240" s="4"/>
      <c r="U240" s="4"/>
      <c r="V240" s="4"/>
      <c r="W240" s="4"/>
      <c r="X240" s="4"/>
      <c r="Y240" s="4"/>
      <c r="Z240" s="4"/>
    </row>
    <row r="241" spans="1:26" ht="16.5" customHeight="1">
      <c r="A241" s="4"/>
      <c r="B241" s="4"/>
      <c r="C241" s="4"/>
      <c r="D241" s="34"/>
      <c r="E241" s="4"/>
      <c r="F241" s="4"/>
      <c r="G241" s="4"/>
      <c r="H241" s="4"/>
      <c r="I241" s="4"/>
      <c r="J241" s="4"/>
      <c r="K241" s="4"/>
      <c r="L241" s="4"/>
      <c r="M241" s="4"/>
      <c r="N241" s="4"/>
      <c r="O241" s="4"/>
      <c r="P241" s="4"/>
      <c r="Q241" s="4"/>
      <c r="R241" s="4"/>
      <c r="S241" s="4"/>
      <c r="T241" s="4"/>
      <c r="U241" s="4"/>
      <c r="V241" s="4"/>
      <c r="W241" s="4"/>
      <c r="X241" s="4"/>
      <c r="Y241" s="4"/>
      <c r="Z241" s="4"/>
    </row>
    <row r="242" spans="1:26" ht="16.5" customHeight="1">
      <c r="A242" s="4"/>
      <c r="B242" s="4"/>
      <c r="C242" s="4"/>
      <c r="D242" s="34"/>
      <c r="E242" s="4"/>
      <c r="F242" s="4"/>
      <c r="G242" s="4"/>
      <c r="H242" s="4"/>
      <c r="I242" s="4"/>
      <c r="J242" s="4"/>
      <c r="K242" s="4"/>
      <c r="L242" s="4"/>
      <c r="M242" s="4"/>
      <c r="N242" s="4"/>
      <c r="O242" s="4"/>
      <c r="P242" s="4"/>
      <c r="Q242" s="4"/>
      <c r="R242" s="4"/>
      <c r="S242" s="4"/>
      <c r="T242" s="4"/>
      <c r="U242" s="4"/>
      <c r="V242" s="4"/>
      <c r="W242" s="4"/>
      <c r="X242" s="4"/>
      <c r="Y242" s="4"/>
      <c r="Z242" s="4"/>
    </row>
    <row r="243" spans="1:26" ht="16.5" customHeight="1">
      <c r="A243" s="4"/>
      <c r="B243" s="4"/>
      <c r="C243" s="4"/>
      <c r="D243" s="34"/>
      <c r="E243" s="4"/>
      <c r="F243" s="4"/>
      <c r="G243" s="4"/>
      <c r="H243" s="4"/>
      <c r="I243" s="4"/>
      <c r="J243" s="4"/>
      <c r="K243" s="4"/>
      <c r="L243" s="4"/>
      <c r="M243" s="4"/>
      <c r="N243" s="4"/>
      <c r="O243" s="4"/>
      <c r="P243" s="4"/>
      <c r="Q243" s="4"/>
      <c r="R243" s="4"/>
      <c r="S243" s="4"/>
      <c r="T243" s="4"/>
      <c r="U243" s="4"/>
      <c r="V243" s="4"/>
      <c r="W243" s="4"/>
      <c r="X243" s="4"/>
      <c r="Y243" s="4"/>
      <c r="Z243" s="4"/>
    </row>
    <row r="244" spans="1:26" ht="16.5" customHeight="1">
      <c r="A244" s="4"/>
      <c r="B244" s="4"/>
      <c r="C244" s="4"/>
      <c r="D244" s="34"/>
      <c r="E244" s="4"/>
      <c r="F244" s="4"/>
      <c r="G244" s="4"/>
      <c r="H244" s="4"/>
      <c r="I244" s="4"/>
      <c r="J244" s="4"/>
      <c r="K244" s="4"/>
      <c r="L244" s="4"/>
      <c r="M244" s="4"/>
      <c r="N244" s="4"/>
      <c r="O244" s="4"/>
      <c r="P244" s="4"/>
      <c r="Q244" s="4"/>
      <c r="R244" s="4"/>
      <c r="S244" s="4"/>
      <c r="T244" s="4"/>
      <c r="U244" s="4"/>
      <c r="V244" s="4"/>
      <c r="W244" s="4"/>
      <c r="X244" s="4"/>
      <c r="Y244" s="4"/>
      <c r="Z244" s="4"/>
    </row>
    <row r="245" spans="1:26" ht="16.5" customHeight="1">
      <c r="A245" s="4"/>
      <c r="B245" s="4"/>
      <c r="C245" s="4"/>
      <c r="D245" s="34"/>
      <c r="E245" s="4"/>
      <c r="F245" s="4"/>
      <c r="G245" s="4"/>
      <c r="H245" s="4"/>
      <c r="I245" s="4"/>
      <c r="J245" s="4"/>
      <c r="K245" s="4"/>
      <c r="L245" s="4"/>
      <c r="M245" s="4"/>
      <c r="N245" s="4"/>
      <c r="O245" s="4"/>
      <c r="P245" s="4"/>
      <c r="Q245" s="4"/>
      <c r="R245" s="4"/>
      <c r="S245" s="4"/>
      <c r="T245" s="4"/>
      <c r="U245" s="4"/>
      <c r="V245" s="4"/>
      <c r="W245" s="4"/>
      <c r="X245" s="4"/>
      <c r="Y245" s="4"/>
      <c r="Z245" s="4"/>
    </row>
    <row r="246" spans="1:26" ht="16.5" customHeight="1">
      <c r="A246" s="4"/>
      <c r="B246" s="4"/>
      <c r="C246" s="4"/>
      <c r="D246" s="34"/>
      <c r="E246" s="4"/>
      <c r="F246" s="4"/>
      <c r="G246" s="4"/>
      <c r="H246" s="4"/>
      <c r="I246" s="4"/>
      <c r="J246" s="4"/>
      <c r="K246" s="4"/>
      <c r="L246" s="4"/>
      <c r="M246" s="4"/>
      <c r="N246" s="4"/>
      <c r="O246" s="4"/>
      <c r="P246" s="4"/>
      <c r="Q246" s="4"/>
      <c r="R246" s="4"/>
      <c r="S246" s="4"/>
      <c r="T246" s="4"/>
      <c r="U246" s="4"/>
      <c r="V246" s="4"/>
      <c r="W246" s="4"/>
      <c r="X246" s="4"/>
      <c r="Y246" s="4"/>
      <c r="Z246" s="4"/>
    </row>
    <row r="247" spans="1:26" ht="16.5" customHeight="1">
      <c r="A247" s="4"/>
      <c r="B247" s="4"/>
      <c r="C247" s="4"/>
      <c r="D247" s="34"/>
      <c r="E247" s="4"/>
      <c r="F247" s="4"/>
      <c r="G247" s="4"/>
      <c r="H247" s="4"/>
      <c r="I247" s="4"/>
      <c r="J247" s="4"/>
      <c r="K247" s="4"/>
      <c r="L247" s="4"/>
      <c r="M247" s="4"/>
      <c r="N247" s="4"/>
      <c r="O247" s="4"/>
      <c r="P247" s="4"/>
      <c r="Q247" s="4"/>
      <c r="R247" s="4"/>
      <c r="S247" s="4"/>
      <c r="T247" s="4"/>
      <c r="U247" s="4"/>
      <c r="V247" s="4"/>
      <c r="W247" s="4"/>
      <c r="X247" s="4"/>
      <c r="Y247" s="4"/>
      <c r="Z247" s="4"/>
    </row>
    <row r="248" spans="1:26" ht="16.5" customHeight="1">
      <c r="A248" s="4"/>
      <c r="B248" s="4"/>
      <c r="C248" s="4"/>
      <c r="D248" s="34"/>
      <c r="E248" s="4"/>
      <c r="F248" s="4"/>
      <c r="G248" s="4"/>
      <c r="H248" s="4"/>
      <c r="I248" s="4"/>
      <c r="J248" s="4"/>
      <c r="K248" s="4"/>
      <c r="L248" s="4"/>
      <c r="M248" s="4"/>
      <c r="N248" s="4"/>
      <c r="O248" s="4"/>
      <c r="P248" s="4"/>
      <c r="Q248" s="4"/>
      <c r="R248" s="4"/>
      <c r="S248" s="4"/>
      <c r="T248" s="4"/>
      <c r="U248" s="4"/>
      <c r="V248" s="4"/>
      <c r="W248" s="4"/>
      <c r="X248" s="4"/>
      <c r="Y248" s="4"/>
      <c r="Z248" s="4"/>
    </row>
    <row r="249" spans="1:26" ht="16.5" customHeight="1">
      <c r="A249" s="4"/>
      <c r="B249" s="4"/>
      <c r="C249" s="4"/>
      <c r="D249" s="34"/>
      <c r="E249" s="4"/>
      <c r="F249" s="4"/>
      <c r="G249" s="4"/>
      <c r="H249" s="4"/>
      <c r="I249" s="4"/>
      <c r="J249" s="4"/>
      <c r="K249" s="4"/>
      <c r="L249" s="4"/>
      <c r="M249" s="4"/>
      <c r="N249" s="4"/>
      <c r="O249" s="4"/>
      <c r="P249" s="4"/>
      <c r="Q249" s="4"/>
      <c r="R249" s="4"/>
      <c r="S249" s="4"/>
      <c r="T249" s="4"/>
      <c r="U249" s="4"/>
      <c r="V249" s="4"/>
      <c r="W249" s="4"/>
      <c r="X249" s="4"/>
      <c r="Y249" s="4"/>
      <c r="Z249" s="4"/>
    </row>
    <row r="250" spans="1:26" ht="16.5" customHeight="1">
      <c r="A250" s="4"/>
      <c r="B250" s="4"/>
      <c r="C250" s="4"/>
      <c r="D250" s="34"/>
      <c r="E250" s="4"/>
      <c r="F250" s="4"/>
      <c r="G250" s="4"/>
      <c r="H250" s="4"/>
      <c r="I250" s="4"/>
      <c r="J250" s="4"/>
      <c r="K250" s="4"/>
      <c r="L250" s="4"/>
      <c r="M250" s="4"/>
      <c r="N250" s="4"/>
      <c r="O250" s="4"/>
      <c r="P250" s="4"/>
      <c r="Q250" s="4"/>
      <c r="R250" s="4"/>
      <c r="S250" s="4"/>
      <c r="T250" s="4"/>
      <c r="U250" s="4"/>
      <c r="V250" s="4"/>
      <c r="W250" s="4"/>
      <c r="X250" s="4"/>
      <c r="Y250" s="4"/>
      <c r="Z250" s="4"/>
    </row>
    <row r="251" spans="1:26" ht="16.5" customHeight="1">
      <c r="A251" s="4"/>
      <c r="B251" s="4"/>
      <c r="C251" s="4"/>
      <c r="D251" s="34"/>
      <c r="E251" s="4"/>
      <c r="F251" s="4"/>
      <c r="G251" s="4"/>
      <c r="H251" s="4"/>
      <c r="I251" s="4"/>
      <c r="J251" s="4"/>
      <c r="K251" s="4"/>
      <c r="L251" s="4"/>
      <c r="M251" s="4"/>
      <c r="N251" s="4"/>
      <c r="O251" s="4"/>
      <c r="P251" s="4"/>
      <c r="Q251" s="4"/>
      <c r="R251" s="4"/>
      <c r="S251" s="4"/>
      <c r="T251" s="4"/>
      <c r="U251" s="4"/>
      <c r="V251" s="4"/>
      <c r="W251" s="4"/>
      <c r="X251" s="4"/>
      <c r="Y251" s="4"/>
      <c r="Z251" s="4"/>
    </row>
    <row r="252" spans="1:26" ht="16.5" customHeight="1">
      <c r="A252" s="4"/>
      <c r="B252" s="4"/>
      <c r="C252" s="4"/>
      <c r="D252" s="34"/>
      <c r="E252" s="4"/>
      <c r="F252" s="4"/>
      <c r="G252" s="4"/>
      <c r="H252" s="4"/>
      <c r="I252" s="4"/>
      <c r="J252" s="4"/>
      <c r="K252" s="4"/>
      <c r="L252" s="4"/>
      <c r="M252" s="4"/>
      <c r="N252" s="4"/>
      <c r="O252" s="4"/>
      <c r="P252" s="4"/>
      <c r="Q252" s="4"/>
      <c r="R252" s="4"/>
      <c r="S252" s="4"/>
      <c r="T252" s="4"/>
      <c r="U252" s="4"/>
      <c r="V252" s="4"/>
      <c r="W252" s="4"/>
      <c r="X252" s="4"/>
      <c r="Y252" s="4"/>
      <c r="Z252" s="4"/>
    </row>
    <row r="253" spans="1:26" ht="16.5" customHeight="1">
      <c r="A253" s="4"/>
      <c r="B253" s="4"/>
      <c r="C253" s="4"/>
      <c r="D253" s="34"/>
      <c r="E253" s="4"/>
      <c r="F253" s="4"/>
      <c r="G253" s="4"/>
      <c r="H253" s="4"/>
      <c r="I253" s="4"/>
      <c r="J253" s="4"/>
      <c r="K253" s="4"/>
      <c r="L253" s="4"/>
      <c r="M253" s="4"/>
      <c r="N253" s="4"/>
      <c r="O253" s="4"/>
      <c r="P253" s="4"/>
      <c r="Q253" s="4"/>
      <c r="R253" s="4"/>
      <c r="S253" s="4"/>
      <c r="T253" s="4"/>
      <c r="U253" s="4"/>
      <c r="V253" s="4"/>
      <c r="W253" s="4"/>
      <c r="X253" s="4"/>
      <c r="Y253" s="4"/>
      <c r="Z253" s="4"/>
    </row>
    <row r="254" spans="1:26" ht="16.5" customHeight="1">
      <c r="A254" s="4"/>
      <c r="B254" s="4"/>
      <c r="C254" s="4"/>
      <c r="D254" s="34"/>
      <c r="E254" s="4"/>
      <c r="F254" s="4"/>
      <c r="G254" s="4"/>
      <c r="H254" s="4"/>
      <c r="I254" s="4"/>
      <c r="J254" s="4"/>
      <c r="K254" s="4"/>
      <c r="L254" s="4"/>
      <c r="M254" s="4"/>
      <c r="N254" s="4"/>
      <c r="O254" s="4"/>
      <c r="P254" s="4"/>
      <c r="Q254" s="4"/>
      <c r="R254" s="4"/>
      <c r="S254" s="4"/>
      <c r="T254" s="4"/>
      <c r="U254" s="4"/>
      <c r="V254" s="4"/>
      <c r="W254" s="4"/>
      <c r="X254" s="4"/>
      <c r="Y254" s="4"/>
      <c r="Z254" s="4"/>
    </row>
    <row r="255" spans="1:26" ht="16.5" customHeight="1">
      <c r="A255" s="4"/>
      <c r="B255" s="4"/>
      <c r="C255" s="4"/>
      <c r="D255" s="34"/>
      <c r="E255" s="4"/>
      <c r="F255" s="4"/>
      <c r="G255" s="4"/>
      <c r="H255" s="4"/>
      <c r="I255" s="4"/>
      <c r="J255" s="4"/>
      <c r="K255" s="4"/>
      <c r="L255" s="4"/>
      <c r="M255" s="4"/>
      <c r="N255" s="4"/>
      <c r="O255" s="4"/>
      <c r="P255" s="4"/>
      <c r="Q255" s="4"/>
      <c r="R255" s="4"/>
      <c r="S255" s="4"/>
      <c r="T255" s="4"/>
      <c r="U255" s="4"/>
      <c r="V255" s="4"/>
      <c r="W255" s="4"/>
      <c r="X255" s="4"/>
      <c r="Y255" s="4"/>
      <c r="Z255" s="4"/>
    </row>
    <row r="256" spans="1:26" ht="16.5" customHeight="1">
      <c r="A256" s="4"/>
      <c r="B256" s="4"/>
      <c r="C256" s="4"/>
      <c r="D256" s="34"/>
      <c r="E256" s="4"/>
      <c r="F256" s="4"/>
      <c r="G256" s="4"/>
      <c r="H256" s="4"/>
      <c r="I256" s="4"/>
      <c r="J256" s="4"/>
      <c r="K256" s="4"/>
      <c r="L256" s="4"/>
      <c r="M256" s="4"/>
      <c r="N256" s="4"/>
      <c r="O256" s="4"/>
      <c r="P256" s="4"/>
      <c r="Q256" s="4"/>
      <c r="R256" s="4"/>
      <c r="S256" s="4"/>
      <c r="T256" s="4"/>
      <c r="U256" s="4"/>
      <c r="V256" s="4"/>
      <c r="W256" s="4"/>
      <c r="X256" s="4"/>
      <c r="Y256" s="4"/>
      <c r="Z256" s="4"/>
    </row>
    <row r="257" spans="1:26" ht="16.5" customHeight="1">
      <c r="A257" s="4"/>
      <c r="B257" s="4"/>
      <c r="C257" s="4"/>
      <c r="D257" s="34"/>
      <c r="E257" s="4"/>
      <c r="F257" s="4"/>
      <c r="G257" s="4"/>
      <c r="H257" s="4"/>
      <c r="I257" s="4"/>
      <c r="J257" s="4"/>
      <c r="K257" s="4"/>
      <c r="L257" s="4"/>
      <c r="M257" s="4"/>
      <c r="N257" s="4"/>
      <c r="O257" s="4"/>
      <c r="P257" s="4"/>
      <c r="Q257" s="4"/>
      <c r="R257" s="4"/>
      <c r="S257" s="4"/>
      <c r="T257" s="4"/>
      <c r="U257" s="4"/>
      <c r="V257" s="4"/>
      <c r="W257" s="4"/>
      <c r="X257" s="4"/>
      <c r="Y257" s="4"/>
      <c r="Z257" s="4"/>
    </row>
    <row r="258" spans="1:26" ht="16.5" customHeight="1">
      <c r="A258" s="4"/>
      <c r="B258" s="4"/>
      <c r="C258" s="4"/>
      <c r="D258" s="34"/>
      <c r="E258" s="4"/>
      <c r="F258" s="4"/>
      <c r="G258" s="4"/>
      <c r="H258" s="4"/>
      <c r="I258" s="4"/>
      <c r="J258" s="4"/>
      <c r="K258" s="4"/>
      <c r="L258" s="4"/>
      <c r="M258" s="4"/>
      <c r="N258" s="4"/>
      <c r="O258" s="4"/>
      <c r="P258" s="4"/>
      <c r="Q258" s="4"/>
      <c r="R258" s="4"/>
      <c r="S258" s="4"/>
      <c r="T258" s="4"/>
      <c r="U258" s="4"/>
      <c r="V258" s="4"/>
      <c r="W258" s="4"/>
      <c r="X258" s="4"/>
      <c r="Y258" s="4"/>
      <c r="Z258" s="4"/>
    </row>
    <row r="259" spans="1:26" ht="16.5" customHeight="1">
      <c r="A259" s="4"/>
      <c r="B259" s="4"/>
      <c r="C259" s="4"/>
      <c r="D259" s="34"/>
      <c r="E259" s="4"/>
      <c r="F259" s="4"/>
      <c r="G259" s="4"/>
      <c r="H259" s="4"/>
      <c r="I259" s="4"/>
      <c r="J259" s="4"/>
      <c r="K259" s="4"/>
      <c r="L259" s="4"/>
      <c r="M259" s="4"/>
      <c r="N259" s="4"/>
      <c r="O259" s="4"/>
      <c r="P259" s="4"/>
      <c r="Q259" s="4"/>
      <c r="R259" s="4"/>
      <c r="S259" s="4"/>
      <c r="T259" s="4"/>
      <c r="U259" s="4"/>
      <c r="V259" s="4"/>
      <c r="W259" s="4"/>
      <c r="X259" s="4"/>
      <c r="Y259" s="4"/>
      <c r="Z259" s="4"/>
    </row>
    <row r="260" spans="1:26" ht="16.5" customHeight="1">
      <c r="A260" s="4"/>
      <c r="B260" s="4"/>
      <c r="C260" s="4"/>
      <c r="D260" s="34"/>
      <c r="E260" s="4"/>
      <c r="F260" s="4"/>
      <c r="G260" s="4"/>
      <c r="H260" s="4"/>
      <c r="I260" s="4"/>
      <c r="J260" s="4"/>
      <c r="K260" s="4"/>
      <c r="L260" s="4"/>
      <c r="M260" s="4"/>
      <c r="N260" s="4"/>
      <c r="O260" s="4"/>
      <c r="P260" s="4"/>
      <c r="Q260" s="4"/>
      <c r="R260" s="4"/>
      <c r="S260" s="4"/>
      <c r="T260" s="4"/>
      <c r="U260" s="4"/>
      <c r="V260" s="4"/>
      <c r="W260" s="4"/>
      <c r="X260" s="4"/>
      <c r="Y260" s="4"/>
      <c r="Z260" s="4"/>
    </row>
    <row r="261" spans="1:26" ht="16.5" customHeight="1">
      <c r="A261" s="4"/>
      <c r="B261" s="4"/>
      <c r="C261" s="4"/>
      <c r="D261" s="34"/>
      <c r="E261" s="4"/>
      <c r="F261" s="4"/>
      <c r="G261" s="4"/>
      <c r="H261" s="4"/>
      <c r="I261" s="4"/>
      <c r="J261" s="4"/>
      <c r="K261" s="4"/>
      <c r="L261" s="4"/>
      <c r="M261" s="4"/>
      <c r="N261" s="4"/>
      <c r="O261" s="4"/>
      <c r="P261" s="4"/>
      <c r="Q261" s="4"/>
      <c r="R261" s="4"/>
      <c r="S261" s="4"/>
      <c r="T261" s="4"/>
      <c r="U261" s="4"/>
      <c r="V261" s="4"/>
      <c r="W261" s="4"/>
      <c r="X261" s="4"/>
      <c r="Y261" s="4"/>
      <c r="Z261" s="4"/>
    </row>
    <row r="262" spans="1:26" ht="16.5" customHeight="1">
      <c r="A262" s="4"/>
      <c r="B262" s="4"/>
      <c r="C262" s="4"/>
      <c r="D262" s="34"/>
      <c r="E262" s="4"/>
      <c r="F262" s="4"/>
      <c r="G262" s="4"/>
      <c r="H262" s="4"/>
      <c r="I262" s="4"/>
      <c r="J262" s="4"/>
      <c r="K262" s="4"/>
      <c r="L262" s="4"/>
      <c r="M262" s="4"/>
      <c r="N262" s="4"/>
      <c r="O262" s="4"/>
      <c r="P262" s="4"/>
      <c r="Q262" s="4"/>
      <c r="R262" s="4"/>
      <c r="S262" s="4"/>
      <c r="T262" s="4"/>
      <c r="U262" s="4"/>
      <c r="V262" s="4"/>
      <c r="W262" s="4"/>
      <c r="X262" s="4"/>
      <c r="Y262" s="4"/>
      <c r="Z262" s="4"/>
    </row>
    <row r="263" spans="1:26" ht="16.5" customHeight="1">
      <c r="A263" s="4"/>
      <c r="B263" s="4"/>
      <c r="C263" s="4"/>
      <c r="D263" s="34"/>
      <c r="E263" s="4"/>
      <c r="F263" s="4"/>
      <c r="G263" s="4"/>
      <c r="H263" s="4"/>
      <c r="I263" s="4"/>
      <c r="J263" s="4"/>
      <c r="K263" s="4"/>
      <c r="L263" s="4"/>
      <c r="M263" s="4"/>
      <c r="N263" s="4"/>
      <c r="O263" s="4"/>
      <c r="P263" s="4"/>
      <c r="Q263" s="4"/>
      <c r="R263" s="4"/>
      <c r="S263" s="4"/>
      <c r="T263" s="4"/>
      <c r="U263" s="4"/>
      <c r="V263" s="4"/>
      <c r="W263" s="4"/>
      <c r="X263" s="4"/>
      <c r="Y263" s="4"/>
      <c r="Z263" s="4"/>
    </row>
    <row r="264" spans="1:26" ht="16.5" customHeight="1">
      <c r="A264" s="4"/>
      <c r="B264" s="4"/>
      <c r="C264" s="4"/>
      <c r="D264" s="34"/>
      <c r="E264" s="4"/>
      <c r="F264" s="4"/>
      <c r="G264" s="4"/>
      <c r="H264" s="4"/>
      <c r="I264" s="4"/>
      <c r="J264" s="4"/>
      <c r="K264" s="4"/>
      <c r="L264" s="4"/>
      <c r="M264" s="4"/>
      <c r="N264" s="4"/>
      <c r="O264" s="4"/>
      <c r="P264" s="4"/>
      <c r="Q264" s="4"/>
      <c r="R264" s="4"/>
      <c r="S264" s="4"/>
      <c r="T264" s="4"/>
      <c r="U264" s="4"/>
      <c r="V264" s="4"/>
      <c r="W264" s="4"/>
      <c r="X264" s="4"/>
      <c r="Y264" s="4"/>
      <c r="Z264" s="4"/>
    </row>
    <row r="265" spans="1:26" ht="16.5" customHeight="1">
      <c r="A265" s="4"/>
      <c r="B265" s="4"/>
      <c r="C265" s="4"/>
      <c r="D265" s="34"/>
      <c r="E265" s="4"/>
      <c r="F265" s="4"/>
      <c r="G265" s="4"/>
      <c r="H265" s="4"/>
      <c r="I265" s="4"/>
      <c r="J265" s="4"/>
      <c r="K265" s="4"/>
      <c r="L265" s="4"/>
      <c r="M265" s="4"/>
      <c r="N265" s="4"/>
      <c r="O265" s="4"/>
      <c r="P265" s="4"/>
      <c r="Q265" s="4"/>
      <c r="R265" s="4"/>
      <c r="S265" s="4"/>
      <c r="T265" s="4"/>
      <c r="U265" s="4"/>
      <c r="V265" s="4"/>
      <c r="W265" s="4"/>
      <c r="X265" s="4"/>
      <c r="Y265" s="4"/>
      <c r="Z265" s="4"/>
    </row>
    <row r="266" spans="1:26" ht="16.5" customHeight="1">
      <c r="A266" s="4"/>
      <c r="B266" s="4"/>
      <c r="C266" s="4"/>
      <c r="D266" s="34"/>
      <c r="E266" s="4"/>
      <c r="F266" s="4"/>
      <c r="G266" s="4"/>
      <c r="H266" s="4"/>
      <c r="I266" s="4"/>
      <c r="J266" s="4"/>
      <c r="K266" s="4"/>
      <c r="L266" s="4"/>
      <c r="M266" s="4"/>
      <c r="N266" s="4"/>
      <c r="O266" s="4"/>
      <c r="P266" s="4"/>
      <c r="Q266" s="4"/>
      <c r="R266" s="4"/>
      <c r="S266" s="4"/>
      <c r="T266" s="4"/>
      <c r="U266" s="4"/>
      <c r="V266" s="4"/>
      <c r="W266" s="4"/>
      <c r="X266" s="4"/>
      <c r="Y266" s="4"/>
      <c r="Z266" s="4"/>
    </row>
    <row r="267" spans="1:26" ht="16.5" customHeight="1">
      <c r="A267" s="4"/>
      <c r="B267" s="4"/>
      <c r="C267" s="4"/>
      <c r="D267" s="34"/>
      <c r="E267" s="4"/>
      <c r="F267" s="4"/>
      <c r="G267" s="4"/>
      <c r="H267" s="4"/>
      <c r="I267" s="4"/>
      <c r="J267" s="4"/>
      <c r="K267" s="4"/>
      <c r="L267" s="4"/>
      <c r="M267" s="4"/>
      <c r="N267" s="4"/>
      <c r="O267" s="4"/>
      <c r="P267" s="4"/>
      <c r="Q267" s="4"/>
      <c r="R267" s="4"/>
      <c r="S267" s="4"/>
      <c r="T267" s="4"/>
      <c r="U267" s="4"/>
      <c r="V267" s="4"/>
      <c r="W267" s="4"/>
      <c r="X267" s="4"/>
      <c r="Y267" s="4"/>
      <c r="Z267" s="4"/>
    </row>
    <row r="268" spans="1:26" ht="16.5" customHeight="1">
      <c r="A268" s="4"/>
      <c r="B268" s="4"/>
      <c r="C268" s="4"/>
      <c r="D268" s="34"/>
      <c r="E268" s="4"/>
      <c r="F268" s="4"/>
      <c r="G268" s="4"/>
      <c r="H268" s="4"/>
      <c r="I268" s="4"/>
      <c r="J268" s="4"/>
      <c r="K268" s="4"/>
      <c r="L268" s="4"/>
      <c r="M268" s="4"/>
      <c r="N268" s="4"/>
      <c r="O268" s="4"/>
      <c r="P268" s="4"/>
      <c r="Q268" s="4"/>
      <c r="R268" s="4"/>
      <c r="S268" s="4"/>
      <c r="T268" s="4"/>
      <c r="U268" s="4"/>
      <c r="V268" s="4"/>
      <c r="W268" s="4"/>
      <c r="X268" s="4"/>
      <c r="Y268" s="4"/>
      <c r="Z268" s="4"/>
    </row>
    <row r="269" spans="1:26" ht="16.5" customHeight="1">
      <c r="A269" s="4"/>
      <c r="B269" s="4"/>
      <c r="C269" s="4"/>
      <c r="D269" s="34"/>
      <c r="E269" s="4"/>
      <c r="F269" s="4"/>
      <c r="G269" s="4"/>
      <c r="H269" s="4"/>
      <c r="I269" s="4"/>
      <c r="J269" s="4"/>
      <c r="K269" s="4"/>
      <c r="L269" s="4"/>
      <c r="M269" s="4"/>
      <c r="N269" s="4"/>
      <c r="O269" s="4"/>
      <c r="P269" s="4"/>
      <c r="Q269" s="4"/>
      <c r="R269" s="4"/>
      <c r="S269" s="4"/>
      <c r="T269" s="4"/>
      <c r="U269" s="4"/>
      <c r="V269" s="4"/>
      <c r="W269" s="4"/>
      <c r="X269" s="4"/>
      <c r="Y269" s="4"/>
      <c r="Z269" s="4"/>
    </row>
    <row r="270" spans="1:26" ht="16.5" customHeight="1">
      <c r="A270" s="4"/>
      <c r="B270" s="4"/>
      <c r="C270" s="4"/>
      <c r="D270" s="34"/>
      <c r="E270" s="4"/>
      <c r="F270" s="4"/>
      <c r="G270" s="4"/>
      <c r="H270" s="4"/>
      <c r="I270" s="4"/>
      <c r="J270" s="4"/>
      <c r="K270" s="4"/>
      <c r="L270" s="4"/>
      <c r="M270" s="4"/>
      <c r="N270" s="4"/>
      <c r="O270" s="4"/>
      <c r="P270" s="4"/>
      <c r="Q270" s="4"/>
      <c r="R270" s="4"/>
      <c r="S270" s="4"/>
      <c r="T270" s="4"/>
      <c r="U270" s="4"/>
      <c r="V270" s="4"/>
      <c r="W270" s="4"/>
      <c r="X270" s="4"/>
      <c r="Y270" s="4"/>
      <c r="Z270" s="4"/>
    </row>
    <row r="271" spans="1:26" ht="16.5" customHeight="1">
      <c r="A271" s="4"/>
      <c r="B271" s="4"/>
      <c r="C271" s="4"/>
      <c r="D271" s="34"/>
      <c r="E271" s="4"/>
      <c r="F271" s="4"/>
      <c r="G271" s="4"/>
      <c r="H271" s="4"/>
      <c r="I271" s="4"/>
      <c r="J271" s="4"/>
      <c r="K271" s="4"/>
      <c r="L271" s="4"/>
      <c r="M271" s="4"/>
      <c r="N271" s="4"/>
      <c r="O271" s="4"/>
      <c r="P271" s="4"/>
      <c r="Q271" s="4"/>
      <c r="R271" s="4"/>
      <c r="S271" s="4"/>
      <c r="T271" s="4"/>
      <c r="U271" s="4"/>
      <c r="V271" s="4"/>
      <c r="W271" s="4"/>
      <c r="X271" s="4"/>
      <c r="Y271" s="4"/>
      <c r="Z271" s="4"/>
    </row>
    <row r="272" spans="1:26" ht="16.5" customHeight="1">
      <c r="A272" s="4"/>
      <c r="B272" s="4"/>
      <c r="C272" s="4"/>
      <c r="D272" s="34"/>
      <c r="E272" s="4"/>
      <c r="F272" s="4"/>
      <c r="G272" s="4"/>
      <c r="H272" s="4"/>
      <c r="I272" s="4"/>
      <c r="J272" s="4"/>
      <c r="K272" s="4"/>
      <c r="L272" s="4"/>
      <c r="M272" s="4"/>
      <c r="N272" s="4"/>
      <c r="O272" s="4"/>
      <c r="P272" s="4"/>
      <c r="Q272" s="4"/>
      <c r="R272" s="4"/>
      <c r="S272" s="4"/>
      <c r="T272" s="4"/>
      <c r="U272" s="4"/>
      <c r="V272" s="4"/>
      <c r="W272" s="4"/>
      <c r="X272" s="4"/>
      <c r="Y272" s="4"/>
      <c r="Z272" s="4"/>
    </row>
    <row r="273" spans="1:26" ht="16.5" customHeight="1">
      <c r="A273" s="4"/>
      <c r="B273" s="4"/>
      <c r="C273" s="4"/>
      <c r="D273" s="34"/>
      <c r="E273" s="4"/>
      <c r="F273" s="4"/>
      <c r="G273" s="4"/>
      <c r="H273" s="4"/>
      <c r="I273" s="4"/>
      <c r="J273" s="4"/>
      <c r="K273" s="4"/>
      <c r="L273" s="4"/>
      <c r="M273" s="4"/>
      <c r="N273" s="4"/>
      <c r="O273" s="4"/>
      <c r="P273" s="4"/>
      <c r="Q273" s="4"/>
      <c r="R273" s="4"/>
      <c r="S273" s="4"/>
      <c r="T273" s="4"/>
      <c r="U273" s="4"/>
      <c r="V273" s="4"/>
      <c r="W273" s="4"/>
      <c r="X273" s="4"/>
      <c r="Y273" s="4"/>
      <c r="Z273" s="4"/>
    </row>
    <row r="274" spans="1:26" ht="16.5" customHeight="1">
      <c r="A274" s="4"/>
      <c r="B274" s="4"/>
      <c r="C274" s="4"/>
      <c r="D274" s="34"/>
      <c r="E274" s="4"/>
      <c r="F274" s="4"/>
      <c r="G274" s="4"/>
      <c r="H274" s="4"/>
      <c r="I274" s="4"/>
      <c r="J274" s="4"/>
      <c r="K274" s="4"/>
      <c r="L274" s="4"/>
      <c r="M274" s="4"/>
      <c r="N274" s="4"/>
      <c r="O274" s="4"/>
      <c r="P274" s="4"/>
      <c r="Q274" s="4"/>
      <c r="R274" s="4"/>
      <c r="S274" s="4"/>
      <c r="T274" s="4"/>
      <c r="U274" s="4"/>
      <c r="V274" s="4"/>
      <c r="W274" s="4"/>
      <c r="X274" s="4"/>
      <c r="Y274" s="4"/>
      <c r="Z274" s="4"/>
    </row>
    <row r="275" spans="1:26" ht="16.5" customHeight="1">
      <c r="A275" s="4"/>
      <c r="B275" s="4"/>
      <c r="C275" s="4"/>
      <c r="D275" s="34"/>
      <c r="E275" s="4"/>
      <c r="F275" s="4"/>
      <c r="G275" s="4"/>
      <c r="H275" s="4"/>
      <c r="I275" s="4"/>
      <c r="J275" s="4"/>
      <c r="K275" s="4"/>
      <c r="L275" s="4"/>
      <c r="M275" s="4"/>
      <c r="N275" s="4"/>
      <c r="O275" s="4"/>
      <c r="P275" s="4"/>
      <c r="Q275" s="4"/>
      <c r="R275" s="4"/>
      <c r="S275" s="4"/>
      <c r="T275" s="4"/>
      <c r="U275" s="4"/>
      <c r="V275" s="4"/>
      <c r="W275" s="4"/>
      <c r="X275" s="4"/>
      <c r="Y275" s="4"/>
      <c r="Z275" s="4"/>
    </row>
    <row r="276" spans="1:26" ht="16.5" customHeight="1">
      <c r="A276" s="4"/>
      <c r="B276" s="4"/>
      <c r="C276" s="4"/>
      <c r="D276" s="34"/>
      <c r="E276" s="4"/>
      <c r="F276" s="4"/>
      <c r="G276" s="4"/>
      <c r="H276" s="4"/>
      <c r="I276" s="4"/>
      <c r="J276" s="4"/>
      <c r="K276" s="4"/>
      <c r="L276" s="4"/>
      <c r="M276" s="4"/>
      <c r="N276" s="4"/>
      <c r="O276" s="4"/>
      <c r="P276" s="4"/>
      <c r="Q276" s="4"/>
      <c r="R276" s="4"/>
      <c r="S276" s="4"/>
      <c r="T276" s="4"/>
      <c r="U276" s="4"/>
      <c r="V276" s="4"/>
      <c r="W276" s="4"/>
      <c r="X276" s="4"/>
      <c r="Y276" s="4"/>
      <c r="Z276" s="4"/>
    </row>
    <row r="277" spans="1:26" ht="16.5" customHeight="1">
      <c r="A277" s="4"/>
      <c r="B277" s="4"/>
      <c r="C277" s="4"/>
      <c r="D277" s="34"/>
      <c r="E277" s="4"/>
      <c r="F277" s="4"/>
      <c r="G277" s="4"/>
      <c r="H277" s="4"/>
      <c r="I277" s="4"/>
      <c r="J277" s="4"/>
      <c r="K277" s="4"/>
      <c r="L277" s="4"/>
      <c r="M277" s="4"/>
      <c r="N277" s="4"/>
      <c r="O277" s="4"/>
      <c r="P277" s="4"/>
      <c r="Q277" s="4"/>
      <c r="R277" s="4"/>
      <c r="S277" s="4"/>
      <c r="T277" s="4"/>
      <c r="U277" s="4"/>
      <c r="V277" s="4"/>
      <c r="W277" s="4"/>
      <c r="X277" s="4"/>
      <c r="Y277" s="4"/>
      <c r="Z277" s="4"/>
    </row>
    <row r="278" spans="1:26" ht="16.5" customHeight="1">
      <c r="A278" s="4"/>
      <c r="B278" s="4"/>
      <c r="C278" s="4"/>
      <c r="D278" s="34"/>
      <c r="E278" s="4"/>
      <c r="F278" s="4"/>
      <c r="G278" s="4"/>
      <c r="H278" s="4"/>
      <c r="I278" s="4"/>
      <c r="J278" s="4"/>
      <c r="K278" s="4"/>
      <c r="L278" s="4"/>
      <c r="M278" s="4"/>
      <c r="N278" s="4"/>
      <c r="O278" s="4"/>
      <c r="P278" s="4"/>
      <c r="Q278" s="4"/>
      <c r="R278" s="4"/>
      <c r="S278" s="4"/>
      <c r="T278" s="4"/>
      <c r="U278" s="4"/>
      <c r="V278" s="4"/>
      <c r="W278" s="4"/>
      <c r="X278" s="4"/>
      <c r="Y278" s="4"/>
      <c r="Z278" s="4"/>
    </row>
    <row r="279" spans="1:26" ht="16.5" customHeight="1">
      <c r="A279" s="4"/>
      <c r="B279" s="4"/>
      <c r="C279" s="4"/>
      <c r="D279" s="34"/>
      <c r="E279" s="4"/>
      <c r="F279" s="4"/>
      <c r="G279" s="4"/>
      <c r="H279" s="4"/>
      <c r="I279" s="4"/>
      <c r="J279" s="4"/>
      <c r="K279" s="4"/>
      <c r="L279" s="4"/>
      <c r="M279" s="4"/>
      <c r="N279" s="4"/>
      <c r="O279" s="4"/>
      <c r="P279" s="4"/>
      <c r="Q279" s="4"/>
      <c r="R279" s="4"/>
      <c r="S279" s="4"/>
      <c r="T279" s="4"/>
      <c r="U279" s="4"/>
      <c r="V279" s="4"/>
      <c r="W279" s="4"/>
      <c r="X279" s="4"/>
      <c r="Y279" s="4"/>
      <c r="Z279" s="4"/>
    </row>
    <row r="280" spans="1:26" ht="16.5" customHeight="1">
      <c r="A280" s="4"/>
      <c r="B280" s="4"/>
      <c r="C280" s="4"/>
      <c r="D280" s="34"/>
      <c r="E280" s="4"/>
      <c r="F280" s="4"/>
      <c r="G280" s="4"/>
      <c r="H280" s="4"/>
      <c r="I280" s="4"/>
      <c r="J280" s="4"/>
      <c r="K280" s="4"/>
      <c r="L280" s="4"/>
      <c r="M280" s="4"/>
      <c r="N280" s="4"/>
      <c r="O280" s="4"/>
      <c r="P280" s="4"/>
      <c r="Q280" s="4"/>
      <c r="R280" s="4"/>
      <c r="S280" s="4"/>
      <c r="T280" s="4"/>
      <c r="U280" s="4"/>
      <c r="V280" s="4"/>
      <c r="W280" s="4"/>
      <c r="X280" s="4"/>
      <c r="Y280" s="4"/>
      <c r="Z280" s="4"/>
    </row>
    <row r="281" spans="1:26" ht="16.5" customHeight="1">
      <c r="A281" s="4"/>
      <c r="B281" s="4"/>
      <c r="C281" s="4"/>
      <c r="D281" s="34"/>
      <c r="E281" s="4"/>
      <c r="F281" s="4"/>
      <c r="G281" s="4"/>
      <c r="H281" s="4"/>
      <c r="I281" s="4"/>
      <c r="J281" s="4"/>
      <c r="K281" s="4"/>
      <c r="L281" s="4"/>
      <c r="M281" s="4"/>
      <c r="N281" s="4"/>
      <c r="O281" s="4"/>
      <c r="P281" s="4"/>
      <c r="Q281" s="4"/>
      <c r="R281" s="4"/>
      <c r="S281" s="4"/>
      <c r="T281" s="4"/>
      <c r="U281" s="4"/>
      <c r="V281" s="4"/>
      <c r="W281" s="4"/>
      <c r="X281" s="4"/>
      <c r="Y281" s="4"/>
      <c r="Z281" s="4"/>
    </row>
    <row r="282" spans="1:26" ht="16.5" customHeight="1">
      <c r="A282" s="4"/>
      <c r="B282" s="4"/>
      <c r="C282" s="4"/>
      <c r="D282" s="34"/>
      <c r="E282" s="4"/>
      <c r="F282" s="4"/>
      <c r="G282" s="4"/>
      <c r="H282" s="4"/>
      <c r="I282" s="4"/>
      <c r="J282" s="4"/>
      <c r="K282" s="4"/>
      <c r="L282" s="4"/>
      <c r="M282" s="4"/>
      <c r="N282" s="4"/>
      <c r="O282" s="4"/>
      <c r="P282" s="4"/>
      <c r="Q282" s="4"/>
      <c r="R282" s="4"/>
      <c r="S282" s="4"/>
      <c r="T282" s="4"/>
      <c r="U282" s="4"/>
      <c r="V282" s="4"/>
      <c r="W282" s="4"/>
      <c r="X282" s="4"/>
      <c r="Y282" s="4"/>
      <c r="Z282" s="4"/>
    </row>
    <row r="283" spans="1:26" ht="16.5" customHeight="1">
      <c r="A283" s="4"/>
      <c r="B283" s="4"/>
      <c r="C283" s="4"/>
      <c r="D283" s="34"/>
      <c r="E283" s="4"/>
      <c r="F283" s="4"/>
      <c r="G283" s="4"/>
      <c r="H283" s="4"/>
      <c r="I283" s="4"/>
      <c r="J283" s="4"/>
      <c r="K283" s="4"/>
      <c r="L283" s="4"/>
      <c r="M283" s="4"/>
      <c r="N283" s="4"/>
      <c r="O283" s="4"/>
      <c r="P283" s="4"/>
      <c r="Q283" s="4"/>
      <c r="R283" s="4"/>
      <c r="S283" s="4"/>
      <c r="T283" s="4"/>
      <c r="U283" s="4"/>
      <c r="V283" s="4"/>
      <c r="W283" s="4"/>
      <c r="X283" s="4"/>
      <c r="Y283" s="4"/>
      <c r="Z283" s="4"/>
    </row>
    <row r="284" spans="1:26" ht="16.5" customHeight="1">
      <c r="A284" s="4"/>
      <c r="B284" s="4"/>
      <c r="C284" s="4"/>
      <c r="D284" s="34"/>
      <c r="E284" s="4"/>
      <c r="F284" s="4"/>
      <c r="G284" s="4"/>
      <c r="H284" s="4"/>
      <c r="I284" s="4"/>
      <c r="J284" s="4"/>
      <c r="K284" s="4"/>
      <c r="L284" s="4"/>
      <c r="M284" s="4"/>
      <c r="N284" s="4"/>
      <c r="O284" s="4"/>
      <c r="P284" s="4"/>
      <c r="Q284" s="4"/>
      <c r="R284" s="4"/>
      <c r="S284" s="4"/>
      <c r="T284" s="4"/>
      <c r="U284" s="4"/>
      <c r="V284" s="4"/>
      <c r="W284" s="4"/>
      <c r="X284" s="4"/>
      <c r="Y284" s="4"/>
      <c r="Z284" s="4"/>
    </row>
    <row r="285" spans="1:26" ht="16.5" customHeight="1">
      <c r="A285" s="4"/>
      <c r="B285" s="4"/>
      <c r="C285" s="4"/>
      <c r="D285" s="34"/>
      <c r="E285" s="4"/>
      <c r="F285" s="4"/>
      <c r="G285" s="4"/>
      <c r="H285" s="4"/>
      <c r="I285" s="4"/>
      <c r="J285" s="4"/>
      <c r="K285" s="4"/>
      <c r="L285" s="4"/>
      <c r="M285" s="4"/>
      <c r="N285" s="4"/>
      <c r="O285" s="4"/>
      <c r="P285" s="4"/>
      <c r="Q285" s="4"/>
      <c r="R285" s="4"/>
      <c r="S285" s="4"/>
      <c r="T285" s="4"/>
      <c r="U285" s="4"/>
      <c r="V285" s="4"/>
      <c r="W285" s="4"/>
      <c r="X285" s="4"/>
      <c r="Y285" s="4"/>
      <c r="Z285" s="4"/>
    </row>
    <row r="286" spans="1:26" ht="16.5" customHeight="1">
      <c r="A286" s="4"/>
      <c r="B286" s="4"/>
      <c r="C286" s="4"/>
      <c r="D286" s="34"/>
      <c r="E286" s="4"/>
      <c r="F286" s="4"/>
      <c r="G286" s="4"/>
      <c r="H286" s="4"/>
      <c r="I286" s="4"/>
      <c r="J286" s="4"/>
      <c r="K286" s="4"/>
      <c r="L286" s="4"/>
      <c r="M286" s="4"/>
      <c r="N286" s="4"/>
      <c r="O286" s="4"/>
      <c r="P286" s="4"/>
      <c r="Q286" s="4"/>
      <c r="R286" s="4"/>
      <c r="S286" s="4"/>
      <c r="T286" s="4"/>
      <c r="U286" s="4"/>
      <c r="V286" s="4"/>
      <c r="W286" s="4"/>
      <c r="X286" s="4"/>
      <c r="Y286" s="4"/>
      <c r="Z286" s="4"/>
    </row>
    <row r="287" spans="1:26" ht="16.5" customHeight="1">
      <c r="A287" s="4"/>
      <c r="B287" s="4"/>
      <c r="C287" s="4"/>
      <c r="D287" s="34"/>
      <c r="E287" s="4"/>
      <c r="F287" s="4"/>
      <c r="G287" s="4"/>
      <c r="H287" s="4"/>
      <c r="I287" s="4"/>
      <c r="J287" s="4"/>
      <c r="K287" s="4"/>
      <c r="L287" s="4"/>
      <c r="M287" s="4"/>
      <c r="N287" s="4"/>
      <c r="O287" s="4"/>
      <c r="P287" s="4"/>
      <c r="Q287" s="4"/>
      <c r="R287" s="4"/>
      <c r="S287" s="4"/>
      <c r="T287" s="4"/>
      <c r="U287" s="4"/>
      <c r="V287" s="4"/>
      <c r="W287" s="4"/>
      <c r="X287" s="4"/>
      <c r="Y287" s="4"/>
      <c r="Z287" s="4"/>
    </row>
    <row r="288" spans="1:26" ht="16.5" customHeight="1">
      <c r="A288" s="4"/>
      <c r="B288" s="4"/>
      <c r="C288" s="4"/>
      <c r="D288" s="34"/>
      <c r="E288" s="4"/>
      <c r="F288" s="4"/>
      <c r="G288" s="4"/>
      <c r="H288" s="4"/>
      <c r="I288" s="4"/>
      <c r="J288" s="4"/>
      <c r="K288" s="4"/>
      <c r="L288" s="4"/>
      <c r="M288" s="4"/>
      <c r="N288" s="4"/>
      <c r="O288" s="4"/>
      <c r="P288" s="4"/>
      <c r="Q288" s="4"/>
      <c r="R288" s="4"/>
      <c r="S288" s="4"/>
      <c r="T288" s="4"/>
      <c r="U288" s="4"/>
      <c r="V288" s="4"/>
      <c r="W288" s="4"/>
      <c r="X288" s="4"/>
      <c r="Y288" s="4"/>
      <c r="Z288" s="4"/>
    </row>
    <row r="289" spans="1:26" ht="16.5" customHeight="1">
      <c r="A289" s="4"/>
      <c r="B289" s="4"/>
      <c r="C289" s="4"/>
      <c r="D289" s="34"/>
      <c r="E289" s="4"/>
      <c r="F289" s="4"/>
      <c r="G289" s="4"/>
      <c r="H289" s="4"/>
      <c r="I289" s="4"/>
      <c r="J289" s="4"/>
      <c r="K289" s="4"/>
      <c r="L289" s="4"/>
      <c r="M289" s="4"/>
      <c r="N289" s="4"/>
      <c r="O289" s="4"/>
      <c r="P289" s="4"/>
      <c r="Q289" s="4"/>
      <c r="R289" s="4"/>
      <c r="S289" s="4"/>
      <c r="T289" s="4"/>
      <c r="U289" s="4"/>
      <c r="V289" s="4"/>
      <c r="W289" s="4"/>
      <c r="X289" s="4"/>
      <c r="Y289" s="4"/>
      <c r="Z289" s="4"/>
    </row>
    <row r="290" spans="1:26" ht="16.5" customHeight="1">
      <c r="A290" s="4"/>
      <c r="B290" s="4"/>
      <c r="C290" s="4"/>
      <c r="D290" s="34"/>
      <c r="E290" s="4"/>
      <c r="F290" s="4"/>
      <c r="G290" s="4"/>
      <c r="H290" s="4"/>
      <c r="I290" s="4"/>
      <c r="J290" s="4"/>
      <c r="K290" s="4"/>
      <c r="L290" s="4"/>
      <c r="M290" s="4"/>
      <c r="N290" s="4"/>
      <c r="O290" s="4"/>
      <c r="P290" s="4"/>
      <c r="Q290" s="4"/>
      <c r="R290" s="4"/>
      <c r="S290" s="4"/>
      <c r="T290" s="4"/>
      <c r="U290" s="4"/>
      <c r="V290" s="4"/>
      <c r="W290" s="4"/>
      <c r="X290" s="4"/>
      <c r="Y290" s="4"/>
      <c r="Z290" s="4"/>
    </row>
    <row r="291" spans="1:26" ht="16.5" customHeight="1">
      <c r="A291" s="4"/>
      <c r="B291" s="4"/>
      <c r="C291" s="4"/>
      <c r="D291" s="34"/>
      <c r="E291" s="4"/>
      <c r="F291" s="4"/>
      <c r="G291" s="4"/>
      <c r="H291" s="4"/>
      <c r="I291" s="4"/>
      <c r="J291" s="4"/>
      <c r="K291" s="4"/>
      <c r="L291" s="4"/>
      <c r="M291" s="4"/>
      <c r="N291" s="4"/>
      <c r="O291" s="4"/>
      <c r="P291" s="4"/>
      <c r="Q291" s="4"/>
      <c r="R291" s="4"/>
      <c r="S291" s="4"/>
      <c r="T291" s="4"/>
      <c r="U291" s="4"/>
      <c r="V291" s="4"/>
      <c r="W291" s="4"/>
      <c r="X291" s="4"/>
      <c r="Y291" s="4"/>
      <c r="Z291" s="4"/>
    </row>
    <row r="292" spans="1:26" ht="16.5" customHeight="1">
      <c r="A292" s="4"/>
      <c r="B292" s="4"/>
      <c r="C292" s="4"/>
      <c r="D292" s="34"/>
      <c r="E292" s="4"/>
      <c r="F292" s="4"/>
      <c r="G292" s="4"/>
      <c r="H292" s="4"/>
      <c r="I292" s="4"/>
      <c r="J292" s="4"/>
      <c r="K292" s="4"/>
      <c r="L292" s="4"/>
      <c r="M292" s="4"/>
      <c r="N292" s="4"/>
      <c r="O292" s="4"/>
      <c r="P292" s="4"/>
      <c r="Q292" s="4"/>
      <c r="R292" s="4"/>
      <c r="S292" s="4"/>
      <c r="T292" s="4"/>
      <c r="U292" s="4"/>
      <c r="V292" s="4"/>
      <c r="W292" s="4"/>
      <c r="X292" s="4"/>
      <c r="Y292" s="4"/>
      <c r="Z292" s="4"/>
    </row>
    <row r="293" spans="1:26" ht="16.5" customHeight="1">
      <c r="A293" s="4"/>
      <c r="B293" s="4"/>
      <c r="C293" s="4"/>
      <c r="D293" s="34"/>
      <c r="E293" s="4"/>
      <c r="F293" s="4"/>
      <c r="G293" s="4"/>
      <c r="H293" s="4"/>
      <c r="I293" s="4"/>
      <c r="J293" s="4"/>
      <c r="K293" s="4"/>
      <c r="L293" s="4"/>
      <c r="M293" s="4"/>
      <c r="N293" s="4"/>
      <c r="O293" s="4"/>
      <c r="P293" s="4"/>
      <c r="Q293" s="4"/>
      <c r="R293" s="4"/>
      <c r="S293" s="4"/>
      <c r="T293" s="4"/>
      <c r="U293" s="4"/>
      <c r="V293" s="4"/>
      <c r="W293" s="4"/>
      <c r="X293" s="4"/>
      <c r="Y293" s="4"/>
      <c r="Z293" s="4"/>
    </row>
    <row r="294" spans="1:26" ht="16.5" customHeight="1">
      <c r="A294" s="4"/>
      <c r="B294" s="4"/>
      <c r="C294" s="4"/>
      <c r="D294" s="34"/>
      <c r="E294" s="4"/>
      <c r="F294" s="4"/>
      <c r="G294" s="4"/>
      <c r="H294" s="4"/>
      <c r="I294" s="4"/>
      <c r="J294" s="4"/>
      <c r="K294" s="4"/>
      <c r="L294" s="4"/>
      <c r="M294" s="4"/>
      <c r="N294" s="4"/>
      <c r="O294" s="4"/>
      <c r="P294" s="4"/>
      <c r="Q294" s="4"/>
      <c r="R294" s="4"/>
      <c r="S294" s="4"/>
      <c r="T294" s="4"/>
      <c r="U294" s="4"/>
      <c r="V294" s="4"/>
      <c r="W294" s="4"/>
      <c r="X294" s="4"/>
      <c r="Y294" s="4"/>
      <c r="Z294" s="4"/>
    </row>
    <row r="295" spans="1:26" ht="16.5" customHeight="1">
      <c r="A295" s="4"/>
      <c r="B295" s="4"/>
      <c r="C295" s="4"/>
      <c r="D295" s="34"/>
      <c r="E295" s="4"/>
      <c r="F295" s="4"/>
      <c r="G295" s="4"/>
      <c r="H295" s="4"/>
      <c r="I295" s="4"/>
      <c r="J295" s="4"/>
      <c r="K295" s="4"/>
      <c r="L295" s="4"/>
      <c r="M295" s="4"/>
      <c r="N295" s="4"/>
      <c r="O295" s="4"/>
      <c r="P295" s="4"/>
      <c r="Q295" s="4"/>
      <c r="R295" s="4"/>
      <c r="S295" s="4"/>
      <c r="T295" s="4"/>
      <c r="U295" s="4"/>
      <c r="V295" s="4"/>
      <c r="W295" s="4"/>
      <c r="X295" s="4"/>
      <c r="Y295" s="4"/>
      <c r="Z295" s="4"/>
    </row>
    <row r="296" spans="1:26" ht="16.5" customHeight="1">
      <c r="A296" s="4"/>
      <c r="B296" s="4"/>
      <c r="C296" s="4"/>
      <c r="D296" s="34"/>
      <c r="E296" s="4"/>
      <c r="F296" s="4"/>
      <c r="G296" s="4"/>
      <c r="H296" s="4"/>
      <c r="I296" s="4"/>
      <c r="J296" s="4"/>
      <c r="K296" s="4"/>
      <c r="L296" s="4"/>
      <c r="M296" s="4"/>
      <c r="N296" s="4"/>
      <c r="O296" s="4"/>
      <c r="P296" s="4"/>
      <c r="Q296" s="4"/>
      <c r="R296" s="4"/>
      <c r="S296" s="4"/>
      <c r="T296" s="4"/>
      <c r="U296" s="4"/>
      <c r="V296" s="4"/>
      <c r="W296" s="4"/>
      <c r="X296" s="4"/>
      <c r="Y296" s="4"/>
      <c r="Z296" s="4"/>
    </row>
    <row r="297" spans="1:26" ht="16.5" customHeight="1">
      <c r="A297" s="4"/>
      <c r="B297" s="4"/>
      <c r="C297" s="4"/>
      <c r="D297" s="34"/>
      <c r="E297" s="4"/>
      <c r="F297" s="4"/>
      <c r="G297" s="4"/>
      <c r="H297" s="4"/>
      <c r="I297" s="4"/>
      <c r="J297" s="4"/>
      <c r="K297" s="4"/>
      <c r="L297" s="4"/>
      <c r="M297" s="4"/>
      <c r="N297" s="4"/>
      <c r="O297" s="4"/>
      <c r="P297" s="4"/>
      <c r="Q297" s="4"/>
      <c r="R297" s="4"/>
      <c r="S297" s="4"/>
      <c r="T297" s="4"/>
      <c r="U297" s="4"/>
      <c r="V297" s="4"/>
      <c r="W297" s="4"/>
      <c r="X297" s="4"/>
      <c r="Y297" s="4"/>
      <c r="Z297" s="4"/>
    </row>
    <row r="298" spans="1:26" ht="16.5" customHeight="1">
      <c r="A298" s="4"/>
      <c r="B298" s="4"/>
      <c r="C298" s="4"/>
      <c r="D298" s="34"/>
      <c r="E298" s="4"/>
      <c r="F298" s="4"/>
      <c r="G298" s="4"/>
      <c r="H298" s="4"/>
      <c r="I298" s="4"/>
      <c r="J298" s="4"/>
      <c r="K298" s="4"/>
      <c r="L298" s="4"/>
      <c r="M298" s="4"/>
      <c r="N298" s="4"/>
      <c r="O298" s="4"/>
      <c r="P298" s="4"/>
      <c r="Q298" s="4"/>
      <c r="R298" s="4"/>
      <c r="S298" s="4"/>
      <c r="T298" s="4"/>
      <c r="U298" s="4"/>
      <c r="V298" s="4"/>
      <c r="W298" s="4"/>
      <c r="X298" s="4"/>
      <c r="Y298" s="4"/>
      <c r="Z298" s="4"/>
    </row>
    <row r="299" spans="1:26" ht="16.5" customHeight="1">
      <c r="A299" s="4"/>
      <c r="B299" s="4"/>
      <c r="C299" s="4"/>
      <c r="D299" s="34"/>
      <c r="E299" s="4"/>
      <c r="F299" s="4"/>
      <c r="G299" s="4"/>
      <c r="H299" s="4"/>
      <c r="I299" s="4"/>
      <c r="J299" s="4"/>
      <c r="K299" s="4"/>
      <c r="L299" s="4"/>
      <c r="M299" s="4"/>
      <c r="N299" s="4"/>
      <c r="O299" s="4"/>
      <c r="P299" s="4"/>
      <c r="Q299" s="4"/>
      <c r="R299" s="4"/>
      <c r="S299" s="4"/>
      <c r="T299" s="4"/>
      <c r="U299" s="4"/>
      <c r="V299" s="4"/>
      <c r="W299" s="4"/>
      <c r="X299" s="4"/>
      <c r="Y299" s="4"/>
      <c r="Z299" s="4"/>
    </row>
    <row r="300" spans="1:26" ht="16.5" customHeight="1">
      <c r="A300" s="4"/>
      <c r="B300" s="4"/>
      <c r="C300" s="4"/>
      <c r="D300" s="34"/>
      <c r="E300" s="4"/>
      <c r="F300" s="4"/>
      <c r="G300" s="4"/>
      <c r="H300" s="4"/>
      <c r="I300" s="4"/>
      <c r="J300" s="4"/>
      <c r="K300" s="4"/>
      <c r="L300" s="4"/>
      <c r="M300" s="4"/>
      <c r="N300" s="4"/>
      <c r="O300" s="4"/>
      <c r="P300" s="4"/>
      <c r="Q300" s="4"/>
      <c r="R300" s="4"/>
      <c r="S300" s="4"/>
      <c r="T300" s="4"/>
      <c r="U300" s="4"/>
      <c r="V300" s="4"/>
      <c r="W300" s="4"/>
      <c r="X300" s="4"/>
      <c r="Y300" s="4"/>
      <c r="Z300" s="4"/>
    </row>
    <row r="301" spans="1:26" ht="16.5" customHeight="1">
      <c r="A301" s="4"/>
      <c r="B301" s="4"/>
      <c r="C301" s="4"/>
      <c r="D301" s="34"/>
      <c r="E301" s="4"/>
      <c r="F301" s="4"/>
      <c r="G301" s="4"/>
      <c r="H301" s="4"/>
      <c r="I301" s="4"/>
      <c r="J301" s="4"/>
      <c r="K301" s="4"/>
      <c r="L301" s="4"/>
      <c r="M301" s="4"/>
      <c r="N301" s="4"/>
      <c r="O301" s="4"/>
      <c r="P301" s="4"/>
      <c r="Q301" s="4"/>
      <c r="R301" s="4"/>
      <c r="S301" s="4"/>
      <c r="T301" s="4"/>
      <c r="U301" s="4"/>
      <c r="V301" s="4"/>
      <c r="W301" s="4"/>
      <c r="X301" s="4"/>
      <c r="Y301" s="4"/>
      <c r="Z301" s="4"/>
    </row>
    <row r="302" spans="1:26" ht="16.5" customHeight="1">
      <c r="A302" s="4"/>
      <c r="B302" s="4"/>
      <c r="C302" s="4"/>
      <c r="D302" s="34"/>
      <c r="E302" s="4"/>
      <c r="F302" s="4"/>
      <c r="G302" s="4"/>
      <c r="H302" s="4"/>
      <c r="I302" s="4"/>
      <c r="J302" s="4"/>
      <c r="K302" s="4"/>
      <c r="L302" s="4"/>
      <c r="M302" s="4"/>
      <c r="N302" s="4"/>
      <c r="O302" s="4"/>
      <c r="P302" s="4"/>
      <c r="Q302" s="4"/>
      <c r="R302" s="4"/>
      <c r="S302" s="4"/>
      <c r="T302" s="4"/>
      <c r="U302" s="4"/>
      <c r="V302" s="4"/>
      <c r="W302" s="4"/>
      <c r="X302" s="4"/>
      <c r="Y302" s="4"/>
      <c r="Z302" s="4"/>
    </row>
    <row r="303" spans="1:26" ht="16.5" customHeight="1">
      <c r="A303" s="4"/>
      <c r="B303" s="4"/>
      <c r="C303" s="4"/>
      <c r="D303" s="34"/>
      <c r="E303" s="4"/>
      <c r="F303" s="4"/>
      <c r="G303" s="4"/>
      <c r="H303" s="4"/>
      <c r="I303" s="4"/>
      <c r="J303" s="4"/>
      <c r="K303" s="4"/>
      <c r="L303" s="4"/>
      <c r="M303" s="4"/>
      <c r="N303" s="4"/>
      <c r="O303" s="4"/>
      <c r="P303" s="4"/>
      <c r="Q303" s="4"/>
      <c r="R303" s="4"/>
      <c r="S303" s="4"/>
      <c r="T303" s="4"/>
      <c r="U303" s="4"/>
      <c r="V303" s="4"/>
      <c r="W303" s="4"/>
      <c r="X303" s="4"/>
      <c r="Y303" s="4"/>
      <c r="Z303" s="4"/>
    </row>
    <row r="304" spans="1:26" ht="16.5" customHeight="1">
      <c r="A304" s="4"/>
      <c r="B304" s="4"/>
      <c r="C304" s="4"/>
      <c r="D304" s="34"/>
      <c r="E304" s="4"/>
      <c r="F304" s="4"/>
      <c r="G304" s="4"/>
      <c r="H304" s="4"/>
      <c r="I304" s="4"/>
      <c r="J304" s="4"/>
      <c r="K304" s="4"/>
      <c r="L304" s="4"/>
      <c r="M304" s="4"/>
      <c r="N304" s="4"/>
      <c r="O304" s="4"/>
      <c r="P304" s="4"/>
      <c r="Q304" s="4"/>
      <c r="R304" s="4"/>
      <c r="S304" s="4"/>
      <c r="T304" s="4"/>
      <c r="U304" s="4"/>
      <c r="V304" s="4"/>
      <c r="W304" s="4"/>
      <c r="X304" s="4"/>
      <c r="Y304" s="4"/>
      <c r="Z304" s="4"/>
    </row>
    <row r="305" spans="1:26" ht="16.5" customHeight="1">
      <c r="A305" s="4"/>
      <c r="B305" s="4"/>
      <c r="C305" s="4"/>
      <c r="D305" s="34"/>
      <c r="E305" s="4"/>
      <c r="F305" s="4"/>
      <c r="G305" s="4"/>
      <c r="H305" s="4"/>
      <c r="I305" s="4"/>
      <c r="J305" s="4"/>
      <c r="K305" s="4"/>
      <c r="L305" s="4"/>
      <c r="M305" s="4"/>
      <c r="N305" s="4"/>
      <c r="O305" s="4"/>
      <c r="P305" s="4"/>
      <c r="Q305" s="4"/>
      <c r="R305" s="4"/>
      <c r="S305" s="4"/>
      <c r="T305" s="4"/>
      <c r="U305" s="4"/>
      <c r="V305" s="4"/>
      <c r="W305" s="4"/>
      <c r="X305" s="4"/>
      <c r="Y305" s="4"/>
      <c r="Z305" s="4"/>
    </row>
    <row r="306" spans="1:26" ht="16.5" customHeight="1">
      <c r="A306" s="4"/>
      <c r="B306" s="4"/>
      <c r="C306" s="4"/>
      <c r="D306" s="34"/>
      <c r="E306" s="4"/>
      <c r="F306" s="4"/>
      <c r="G306" s="4"/>
      <c r="H306" s="4"/>
      <c r="I306" s="4"/>
      <c r="J306" s="4"/>
      <c r="K306" s="4"/>
      <c r="L306" s="4"/>
      <c r="M306" s="4"/>
      <c r="N306" s="4"/>
      <c r="O306" s="4"/>
      <c r="P306" s="4"/>
      <c r="Q306" s="4"/>
      <c r="R306" s="4"/>
      <c r="S306" s="4"/>
      <c r="T306" s="4"/>
      <c r="U306" s="4"/>
      <c r="V306" s="4"/>
      <c r="W306" s="4"/>
      <c r="X306" s="4"/>
      <c r="Y306" s="4"/>
      <c r="Z306" s="4"/>
    </row>
    <row r="307" spans="1:26" ht="16.5" customHeight="1">
      <c r="A307" s="4"/>
      <c r="B307" s="4"/>
      <c r="C307" s="4"/>
      <c r="D307" s="34"/>
      <c r="E307" s="4"/>
      <c r="F307" s="4"/>
      <c r="G307" s="4"/>
      <c r="H307" s="4"/>
      <c r="I307" s="4"/>
      <c r="J307" s="4"/>
      <c r="K307" s="4"/>
      <c r="L307" s="4"/>
      <c r="M307" s="4"/>
      <c r="N307" s="4"/>
      <c r="O307" s="4"/>
      <c r="P307" s="4"/>
      <c r="Q307" s="4"/>
      <c r="R307" s="4"/>
      <c r="S307" s="4"/>
      <c r="T307" s="4"/>
      <c r="U307" s="4"/>
      <c r="V307" s="4"/>
      <c r="W307" s="4"/>
      <c r="X307" s="4"/>
      <c r="Y307" s="4"/>
      <c r="Z307" s="4"/>
    </row>
    <row r="308" spans="1:26" ht="16.5" customHeight="1">
      <c r="A308" s="4"/>
      <c r="B308" s="4"/>
      <c r="C308" s="4"/>
      <c r="D308" s="34"/>
      <c r="E308" s="4"/>
      <c r="F308" s="4"/>
      <c r="G308" s="4"/>
      <c r="H308" s="4"/>
      <c r="I308" s="4"/>
      <c r="J308" s="4"/>
      <c r="K308" s="4"/>
      <c r="L308" s="4"/>
      <c r="M308" s="4"/>
      <c r="N308" s="4"/>
      <c r="O308" s="4"/>
      <c r="P308" s="4"/>
      <c r="Q308" s="4"/>
      <c r="R308" s="4"/>
      <c r="S308" s="4"/>
      <c r="T308" s="4"/>
      <c r="U308" s="4"/>
      <c r="V308" s="4"/>
      <c r="W308" s="4"/>
      <c r="X308" s="4"/>
      <c r="Y308" s="4"/>
      <c r="Z308" s="4"/>
    </row>
    <row r="309" spans="1:26" ht="16.5" customHeight="1">
      <c r="A309" s="4"/>
      <c r="B309" s="4"/>
      <c r="C309" s="4"/>
      <c r="D309" s="34"/>
      <c r="E309" s="4"/>
      <c r="F309" s="4"/>
      <c r="G309" s="4"/>
      <c r="H309" s="4"/>
      <c r="I309" s="4"/>
      <c r="J309" s="4"/>
      <c r="K309" s="4"/>
      <c r="L309" s="4"/>
      <c r="M309" s="4"/>
      <c r="N309" s="4"/>
      <c r="O309" s="4"/>
      <c r="P309" s="4"/>
      <c r="Q309" s="4"/>
      <c r="R309" s="4"/>
      <c r="S309" s="4"/>
      <c r="T309" s="4"/>
      <c r="U309" s="4"/>
      <c r="V309" s="4"/>
      <c r="W309" s="4"/>
      <c r="X309" s="4"/>
      <c r="Y309" s="4"/>
      <c r="Z309" s="4"/>
    </row>
    <row r="310" spans="1:26" ht="16.5" customHeight="1">
      <c r="A310" s="4"/>
      <c r="B310" s="4"/>
      <c r="C310" s="4"/>
      <c r="D310" s="34"/>
      <c r="E310" s="4"/>
      <c r="F310" s="4"/>
      <c r="G310" s="4"/>
      <c r="H310" s="4"/>
      <c r="I310" s="4"/>
      <c r="J310" s="4"/>
      <c r="K310" s="4"/>
      <c r="L310" s="4"/>
      <c r="M310" s="4"/>
      <c r="N310" s="4"/>
      <c r="O310" s="4"/>
      <c r="P310" s="4"/>
      <c r="Q310" s="4"/>
      <c r="R310" s="4"/>
      <c r="S310" s="4"/>
      <c r="T310" s="4"/>
      <c r="U310" s="4"/>
      <c r="V310" s="4"/>
      <c r="W310" s="4"/>
      <c r="X310" s="4"/>
      <c r="Y310" s="4"/>
      <c r="Z310" s="4"/>
    </row>
    <row r="311" spans="1:26" ht="16.5" customHeight="1">
      <c r="A311" s="4"/>
      <c r="B311" s="4"/>
      <c r="C311" s="4"/>
      <c r="D311" s="34"/>
      <c r="E311" s="4"/>
      <c r="F311" s="4"/>
      <c r="G311" s="4"/>
      <c r="H311" s="4"/>
      <c r="I311" s="4"/>
      <c r="J311" s="4"/>
      <c r="K311" s="4"/>
      <c r="L311" s="4"/>
      <c r="M311" s="4"/>
      <c r="N311" s="4"/>
      <c r="O311" s="4"/>
      <c r="P311" s="4"/>
      <c r="Q311" s="4"/>
      <c r="R311" s="4"/>
      <c r="S311" s="4"/>
      <c r="T311" s="4"/>
      <c r="U311" s="4"/>
      <c r="V311" s="4"/>
      <c r="W311" s="4"/>
      <c r="X311" s="4"/>
      <c r="Y311" s="4"/>
      <c r="Z311" s="4"/>
    </row>
    <row r="312" spans="1:26" ht="16.5" customHeight="1">
      <c r="A312" s="4"/>
      <c r="B312" s="4"/>
      <c r="C312" s="4"/>
      <c r="D312" s="34"/>
      <c r="E312" s="4"/>
      <c r="F312" s="4"/>
      <c r="G312" s="4"/>
      <c r="H312" s="4"/>
      <c r="I312" s="4"/>
      <c r="J312" s="4"/>
      <c r="K312" s="4"/>
      <c r="L312" s="4"/>
      <c r="M312" s="4"/>
      <c r="N312" s="4"/>
      <c r="O312" s="4"/>
      <c r="P312" s="4"/>
      <c r="Q312" s="4"/>
      <c r="R312" s="4"/>
      <c r="S312" s="4"/>
      <c r="T312" s="4"/>
      <c r="U312" s="4"/>
      <c r="V312" s="4"/>
      <c r="W312" s="4"/>
      <c r="X312" s="4"/>
      <c r="Y312" s="4"/>
      <c r="Z312" s="4"/>
    </row>
    <row r="313" spans="1:26" ht="16.5" customHeight="1">
      <c r="A313" s="4"/>
      <c r="B313" s="4"/>
      <c r="C313" s="4"/>
      <c r="D313" s="34"/>
      <c r="E313" s="4"/>
      <c r="F313" s="4"/>
      <c r="G313" s="4"/>
      <c r="H313" s="4"/>
      <c r="I313" s="4"/>
      <c r="J313" s="4"/>
      <c r="K313" s="4"/>
      <c r="L313" s="4"/>
      <c r="M313" s="4"/>
      <c r="N313" s="4"/>
      <c r="O313" s="4"/>
      <c r="P313" s="4"/>
      <c r="Q313" s="4"/>
      <c r="R313" s="4"/>
      <c r="S313" s="4"/>
      <c r="T313" s="4"/>
      <c r="U313" s="4"/>
      <c r="V313" s="4"/>
      <c r="W313" s="4"/>
      <c r="X313" s="4"/>
      <c r="Y313" s="4"/>
      <c r="Z313" s="4"/>
    </row>
    <row r="314" spans="1:26" ht="16.5" customHeight="1">
      <c r="A314" s="4"/>
      <c r="B314" s="4"/>
      <c r="C314" s="4"/>
      <c r="D314" s="34"/>
      <c r="E314" s="4"/>
      <c r="F314" s="4"/>
      <c r="G314" s="4"/>
      <c r="H314" s="4"/>
      <c r="I314" s="4"/>
      <c r="J314" s="4"/>
      <c r="K314" s="4"/>
      <c r="L314" s="4"/>
      <c r="M314" s="4"/>
      <c r="N314" s="4"/>
      <c r="O314" s="4"/>
      <c r="P314" s="4"/>
      <c r="Q314" s="4"/>
      <c r="R314" s="4"/>
      <c r="S314" s="4"/>
      <c r="T314" s="4"/>
      <c r="U314" s="4"/>
      <c r="V314" s="4"/>
      <c r="W314" s="4"/>
      <c r="X314" s="4"/>
      <c r="Y314" s="4"/>
      <c r="Z314" s="4"/>
    </row>
    <row r="315" spans="1:26" ht="16.5" customHeight="1">
      <c r="A315" s="4"/>
      <c r="B315" s="4"/>
      <c r="C315" s="4"/>
      <c r="D315" s="34"/>
      <c r="E315" s="4"/>
      <c r="F315" s="4"/>
      <c r="G315" s="4"/>
      <c r="H315" s="4"/>
      <c r="I315" s="4"/>
      <c r="J315" s="4"/>
      <c r="K315" s="4"/>
      <c r="L315" s="4"/>
      <c r="M315" s="4"/>
      <c r="N315" s="4"/>
      <c r="O315" s="4"/>
      <c r="P315" s="4"/>
      <c r="Q315" s="4"/>
      <c r="R315" s="4"/>
      <c r="S315" s="4"/>
      <c r="T315" s="4"/>
      <c r="U315" s="4"/>
      <c r="V315" s="4"/>
      <c r="W315" s="4"/>
      <c r="X315" s="4"/>
      <c r="Y315" s="4"/>
      <c r="Z315" s="4"/>
    </row>
    <row r="316" spans="1:26" ht="16.5" customHeight="1">
      <c r="A316" s="4"/>
      <c r="B316" s="4"/>
      <c r="C316" s="4"/>
      <c r="D316" s="34"/>
      <c r="E316" s="4"/>
      <c r="F316" s="4"/>
      <c r="G316" s="4"/>
      <c r="H316" s="4"/>
      <c r="I316" s="4"/>
      <c r="J316" s="4"/>
      <c r="K316" s="4"/>
      <c r="L316" s="4"/>
      <c r="M316" s="4"/>
      <c r="N316" s="4"/>
      <c r="O316" s="4"/>
      <c r="P316" s="4"/>
      <c r="Q316" s="4"/>
      <c r="R316" s="4"/>
      <c r="S316" s="4"/>
      <c r="T316" s="4"/>
      <c r="U316" s="4"/>
      <c r="V316" s="4"/>
      <c r="W316" s="4"/>
      <c r="X316" s="4"/>
      <c r="Y316" s="4"/>
      <c r="Z316" s="4"/>
    </row>
    <row r="317" spans="1:26" ht="16.5" customHeight="1">
      <c r="A317" s="4"/>
      <c r="B317" s="4"/>
      <c r="C317" s="4"/>
      <c r="D317" s="34"/>
      <c r="E317" s="4"/>
      <c r="F317" s="4"/>
      <c r="G317" s="4"/>
      <c r="H317" s="4"/>
      <c r="I317" s="4"/>
      <c r="J317" s="4"/>
      <c r="K317" s="4"/>
      <c r="L317" s="4"/>
      <c r="M317" s="4"/>
      <c r="N317" s="4"/>
      <c r="O317" s="4"/>
      <c r="P317" s="4"/>
      <c r="Q317" s="4"/>
      <c r="R317" s="4"/>
      <c r="S317" s="4"/>
      <c r="T317" s="4"/>
      <c r="U317" s="4"/>
      <c r="V317" s="4"/>
      <c r="W317" s="4"/>
      <c r="X317" s="4"/>
      <c r="Y317" s="4"/>
      <c r="Z317" s="4"/>
    </row>
    <row r="318" spans="1:26" ht="16.5" customHeight="1">
      <c r="A318" s="4"/>
      <c r="B318" s="4"/>
      <c r="C318" s="4"/>
      <c r="D318" s="34"/>
      <c r="E318" s="4"/>
      <c r="F318" s="4"/>
      <c r="G318" s="4"/>
      <c r="H318" s="4"/>
      <c r="I318" s="4"/>
      <c r="J318" s="4"/>
      <c r="K318" s="4"/>
      <c r="L318" s="4"/>
      <c r="M318" s="4"/>
      <c r="N318" s="4"/>
      <c r="O318" s="4"/>
      <c r="P318" s="4"/>
      <c r="Q318" s="4"/>
      <c r="R318" s="4"/>
      <c r="S318" s="4"/>
      <c r="T318" s="4"/>
      <c r="U318" s="4"/>
      <c r="V318" s="4"/>
      <c r="W318" s="4"/>
      <c r="X318" s="4"/>
      <c r="Y318" s="4"/>
      <c r="Z318" s="4"/>
    </row>
    <row r="319" spans="1:26" ht="16.5" customHeight="1">
      <c r="A319" s="4"/>
      <c r="B319" s="4"/>
      <c r="C319" s="4"/>
      <c r="D319" s="34"/>
      <c r="E319" s="4"/>
      <c r="F319" s="4"/>
      <c r="G319" s="4"/>
      <c r="H319" s="4"/>
      <c r="I319" s="4"/>
      <c r="J319" s="4"/>
      <c r="K319" s="4"/>
      <c r="L319" s="4"/>
      <c r="M319" s="4"/>
      <c r="N319" s="4"/>
      <c r="O319" s="4"/>
      <c r="P319" s="4"/>
      <c r="Q319" s="4"/>
      <c r="R319" s="4"/>
      <c r="S319" s="4"/>
      <c r="T319" s="4"/>
      <c r="U319" s="4"/>
      <c r="V319" s="4"/>
      <c r="W319" s="4"/>
      <c r="X319" s="4"/>
      <c r="Y319" s="4"/>
      <c r="Z319" s="4"/>
    </row>
    <row r="320" spans="1:26" ht="16.5" customHeight="1">
      <c r="A320" s="4"/>
      <c r="B320" s="4"/>
      <c r="C320" s="4"/>
      <c r="D320" s="34"/>
      <c r="E320" s="4"/>
      <c r="F320" s="4"/>
      <c r="G320" s="4"/>
      <c r="H320" s="4"/>
      <c r="I320" s="4"/>
      <c r="J320" s="4"/>
      <c r="K320" s="4"/>
      <c r="L320" s="4"/>
      <c r="M320" s="4"/>
      <c r="N320" s="4"/>
      <c r="O320" s="4"/>
      <c r="P320" s="4"/>
      <c r="Q320" s="4"/>
      <c r="R320" s="4"/>
      <c r="S320" s="4"/>
      <c r="T320" s="4"/>
      <c r="U320" s="4"/>
      <c r="V320" s="4"/>
      <c r="W320" s="4"/>
      <c r="X320" s="4"/>
      <c r="Y320" s="4"/>
      <c r="Z320" s="4"/>
    </row>
    <row r="321" spans="1:26" ht="16.5" customHeight="1">
      <c r="A321" s="4"/>
      <c r="B321" s="4"/>
      <c r="C321" s="4"/>
      <c r="D321" s="34"/>
      <c r="E321" s="4"/>
      <c r="F321" s="4"/>
      <c r="G321" s="4"/>
      <c r="H321" s="4"/>
      <c r="I321" s="4"/>
      <c r="J321" s="4"/>
      <c r="K321" s="4"/>
      <c r="L321" s="4"/>
      <c r="M321" s="4"/>
      <c r="N321" s="4"/>
      <c r="O321" s="4"/>
      <c r="P321" s="4"/>
      <c r="Q321" s="4"/>
      <c r="R321" s="4"/>
      <c r="S321" s="4"/>
      <c r="T321" s="4"/>
      <c r="U321" s="4"/>
      <c r="V321" s="4"/>
      <c r="W321" s="4"/>
      <c r="X321" s="4"/>
      <c r="Y321" s="4"/>
      <c r="Z321" s="4"/>
    </row>
    <row r="322" spans="1:26" ht="16.5" customHeight="1">
      <c r="A322" s="4"/>
      <c r="B322" s="4"/>
      <c r="C322" s="4"/>
      <c r="D322" s="34"/>
      <c r="E322" s="4"/>
      <c r="F322" s="4"/>
      <c r="G322" s="4"/>
      <c r="H322" s="4"/>
      <c r="I322" s="4"/>
      <c r="J322" s="4"/>
      <c r="K322" s="4"/>
      <c r="L322" s="4"/>
      <c r="M322" s="4"/>
      <c r="N322" s="4"/>
      <c r="O322" s="4"/>
      <c r="P322" s="4"/>
      <c r="Q322" s="4"/>
      <c r="R322" s="4"/>
      <c r="S322" s="4"/>
      <c r="T322" s="4"/>
      <c r="U322" s="4"/>
      <c r="V322" s="4"/>
      <c r="W322" s="4"/>
      <c r="X322" s="4"/>
      <c r="Y322" s="4"/>
      <c r="Z322" s="4"/>
    </row>
    <row r="323" spans="1:26" ht="16.5" customHeight="1">
      <c r="A323" s="4"/>
      <c r="B323" s="4"/>
      <c r="C323" s="4"/>
      <c r="D323" s="34"/>
      <c r="E323" s="4"/>
      <c r="F323" s="4"/>
      <c r="G323" s="4"/>
      <c r="H323" s="4"/>
      <c r="I323" s="4"/>
      <c r="J323" s="4"/>
      <c r="K323" s="4"/>
      <c r="L323" s="4"/>
      <c r="M323" s="4"/>
      <c r="N323" s="4"/>
      <c r="O323" s="4"/>
      <c r="P323" s="4"/>
      <c r="Q323" s="4"/>
      <c r="R323" s="4"/>
      <c r="S323" s="4"/>
      <c r="T323" s="4"/>
      <c r="U323" s="4"/>
      <c r="V323" s="4"/>
      <c r="W323" s="4"/>
      <c r="X323" s="4"/>
      <c r="Y323" s="4"/>
      <c r="Z323" s="4"/>
    </row>
    <row r="324" spans="1:26" ht="16.5" customHeight="1">
      <c r="A324" s="4"/>
      <c r="B324" s="4"/>
      <c r="C324" s="4"/>
      <c r="D324" s="34"/>
      <c r="E324" s="4"/>
      <c r="F324" s="4"/>
      <c r="G324" s="4"/>
      <c r="H324" s="4"/>
      <c r="I324" s="4"/>
      <c r="J324" s="4"/>
      <c r="K324" s="4"/>
      <c r="L324" s="4"/>
      <c r="M324" s="4"/>
      <c r="N324" s="4"/>
      <c r="O324" s="4"/>
      <c r="P324" s="4"/>
      <c r="Q324" s="4"/>
      <c r="R324" s="4"/>
      <c r="S324" s="4"/>
      <c r="T324" s="4"/>
      <c r="U324" s="4"/>
      <c r="V324" s="4"/>
      <c r="W324" s="4"/>
      <c r="X324" s="4"/>
      <c r="Y324" s="4"/>
      <c r="Z324" s="4"/>
    </row>
    <row r="325" spans="1:26" ht="16.5" customHeight="1">
      <c r="A325" s="4"/>
      <c r="B325" s="4"/>
      <c r="C325" s="4"/>
      <c r="D325" s="34"/>
      <c r="E325" s="4"/>
      <c r="F325" s="4"/>
      <c r="G325" s="4"/>
      <c r="H325" s="4"/>
      <c r="I325" s="4"/>
      <c r="J325" s="4"/>
      <c r="K325" s="4"/>
      <c r="L325" s="4"/>
      <c r="M325" s="4"/>
      <c r="N325" s="4"/>
      <c r="O325" s="4"/>
      <c r="P325" s="4"/>
      <c r="Q325" s="4"/>
      <c r="R325" s="4"/>
      <c r="S325" s="4"/>
      <c r="T325" s="4"/>
      <c r="U325" s="4"/>
      <c r="V325" s="4"/>
      <c r="W325" s="4"/>
      <c r="X325" s="4"/>
      <c r="Y325" s="4"/>
      <c r="Z325" s="4"/>
    </row>
    <row r="326" spans="1:26" ht="16.5" customHeight="1">
      <c r="A326" s="4"/>
      <c r="B326" s="4"/>
      <c r="C326" s="4"/>
      <c r="D326" s="34"/>
      <c r="E326" s="4"/>
      <c r="F326" s="4"/>
      <c r="G326" s="4"/>
      <c r="H326" s="4"/>
      <c r="I326" s="4"/>
      <c r="J326" s="4"/>
      <c r="K326" s="4"/>
      <c r="L326" s="4"/>
      <c r="M326" s="4"/>
      <c r="N326" s="4"/>
      <c r="O326" s="4"/>
      <c r="P326" s="4"/>
      <c r="Q326" s="4"/>
      <c r="R326" s="4"/>
      <c r="S326" s="4"/>
      <c r="T326" s="4"/>
      <c r="U326" s="4"/>
      <c r="V326" s="4"/>
      <c r="W326" s="4"/>
      <c r="X326" s="4"/>
      <c r="Y326" s="4"/>
      <c r="Z326" s="4"/>
    </row>
    <row r="327" spans="1:26" ht="16.5" customHeight="1">
      <c r="A327" s="4"/>
      <c r="B327" s="4"/>
      <c r="C327" s="4"/>
      <c r="D327" s="34"/>
      <c r="E327" s="4"/>
      <c r="F327" s="4"/>
      <c r="G327" s="4"/>
      <c r="H327" s="4"/>
      <c r="I327" s="4"/>
      <c r="J327" s="4"/>
      <c r="K327" s="4"/>
      <c r="L327" s="4"/>
      <c r="M327" s="4"/>
      <c r="N327" s="4"/>
      <c r="O327" s="4"/>
      <c r="P327" s="4"/>
      <c r="Q327" s="4"/>
      <c r="R327" s="4"/>
      <c r="S327" s="4"/>
      <c r="T327" s="4"/>
      <c r="U327" s="4"/>
      <c r="V327" s="4"/>
      <c r="W327" s="4"/>
      <c r="X327" s="4"/>
      <c r="Y327" s="4"/>
      <c r="Z327" s="4"/>
    </row>
    <row r="328" spans="1:26" ht="16.5" customHeight="1">
      <c r="A328" s="4"/>
      <c r="B328" s="4"/>
      <c r="C328" s="4"/>
      <c r="D328" s="34"/>
      <c r="E328" s="4"/>
      <c r="F328" s="4"/>
      <c r="G328" s="4"/>
      <c r="H328" s="4"/>
      <c r="I328" s="4"/>
      <c r="J328" s="4"/>
      <c r="K328" s="4"/>
      <c r="L328" s="4"/>
      <c r="M328" s="4"/>
      <c r="N328" s="4"/>
      <c r="O328" s="4"/>
      <c r="P328" s="4"/>
      <c r="Q328" s="4"/>
      <c r="R328" s="4"/>
      <c r="S328" s="4"/>
      <c r="T328" s="4"/>
      <c r="U328" s="4"/>
      <c r="V328" s="4"/>
      <c r="W328" s="4"/>
      <c r="X328" s="4"/>
      <c r="Y328" s="4"/>
      <c r="Z328" s="4"/>
    </row>
    <row r="329" spans="1:26" ht="16.5" customHeight="1">
      <c r="A329" s="4"/>
      <c r="B329" s="4"/>
      <c r="C329" s="4"/>
      <c r="D329" s="34"/>
      <c r="E329" s="4"/>
      <c r="F329" s="4"/>
      <c r="G329" s="4"/>
      <c r="H329" s="4"/>
      <c r="I329" s="4"/>
      <c r="J329" s="4"/>
      <c r="K329" s="4"/>
      <c r="L329" s="4"/>
      <c r="M329" s="4"/>
      <c r="N329" s="4"/>
      <c r="O329" s="4"/>
      <c r="P329" s="4"/>
      <c r="Q329" s="4"/>
      <c r="R329" s="4"/>
      <c r="S329" s="4"/>
      <c r="T329" s="4"/>
      <c r="U329" s="4"/>
      <c r="V329" s="4"/>
      <c r="W329" s="4"/>
      <c r="X329" s="4"/>
      <c r="Y329" s="4"/>
      <c r="Z329" s="4"/>
    </row>
    <row r="330" spans="1:26" ht="16.5" customHeight="1">
      <c r="A330" s="4"/>
      <c r="B330" s="4"/>
      <c r="C330" s="4"/>
      <c r="D330" s="34"/>
      <c r="E330" s="4"/>
      <c r="F330" s="4"/>
      <c r="G330" s="4"/>
      <c r="H330" s="4"/>
      <c r="I330" s="4"/>
      <c r="J330" s="4"/>
      <c r="K330" s="4"/>
      <c r="L330" s="4"/>
      <c r="M330" s="4"/>
      <c r="N330" s="4"/>
      <c r="O330" s="4"/>
      <c r="P330" s="4"/>
      <c r="Q330" s="4"/>
      <c r="R330" s="4"/>
      <c r="S330" s="4"/>
      <c r="T330" s="4"/>
      <c r="U330" s="4"/>
      <c r="V330" s="4"/>
      <c r="W330" s="4"/>
      <c r="X330" s="4"/>
      <c r="Y330" s="4"/>
      <c r="Z330" s="4"/>
    </row>
    <row r="331" spans="1:26" ht="16.5" customHeight="1">
      <c r="A331" s="4"/>
      <c r="B331" s="4"/>
      <c r="C331" s="4"/>
      <c r="D331" s="34"/>
      <c r="E331" s="4"/>
      <c r="F331" s="4"/>
      <c r="G331" s="4"/>
      <c r="H331" s="4"/>
      <c r="I331" s="4"/>
      <c r="J331" s="4"/>
      <c r="K331" s="4"/>
      <c r="L331" s="4"/>
      <c r="M331" s="4"/>
      <c r="N331" s="4"/>
      <c r="O331" s="4"/>
      <c r="P331" s="4"/>
      <c r="Q331" s="4"/>
      <c r="R331" s="4"/>
      <c r="S331" s="4"/>
      <c r="T331" s="4"/>
      <c r="U331" s="4"/>
      <c r="V331" s="4"/>
      <c r="W331" s="4"/>
      <c r="X331" s="4"/>
      <c r="Y331" s="4"/>
      <c r="Z331" s="4"/>
    </row>
    <row r="332" spans="1:26" ht="16.5" customHeight="1">
      <c r="A332" s="4"/>
      <c r="B332" s="4"/>
      <c r="C332" s="4"/>
      <c r="D332" s="34"/>
      <c r="E332" s="4"/>
      <c r="F332" s="4"/>
      <c r="G332" s="4"/>
      <c r="H332" s="4"/>
      <c r="I332" s="4"/>
      <c r="J332" s="4"/>
      <c r="K332" s="4"/>
      <c r="L332" s="4"/>
      <c r="M332" s="4"/>
      <c r="N332" s="4"/>
      <c r="O332" s="4"/>
      <c r="P332" s="4"/>
      <c r="Q332" s="4"/>
      <c r="R332" s="4"/>
      <c r="S332" s="4"/>
      <c r="T332" s="4"/>
      <c r="U332" s="4"/>
      <c r="V332" s="4"/>
      <c r="W332" s="4"/>
      <c r="X332" s="4"/>
      <c r="Y332" s="4"/>
      <c r="Z332" s="4"/>
    </row>
    <row r="333" spans="1:26" ht="16.5" customHeight="1">
      <c r="A333" s="4"/>
      <c r="B333" s="4"/>
      <c r="C333" s="4"/>
      <c r="D333" s="34"/>
      <c r="E333" s="4"/>
      <c r="F333" s="4"/>
      <c r="G333" s="4"/>
      <c r="H333" s="4"/>
      <c r="I333" s="4"/>
      <c r="J333" s="4"/>
      <c r="K333" s="4"/>
      <c r="L333" s="4"/>
      <c r="M333" s="4"/>
      <c r="N333" s="4"/>
      <c r="O333" s="4"/>
      <c r="P333" s="4"/>
      <c r="Q333" s="4"/>
      <c r="R333" s="4"/>
      <c r="S333" s="4"/>
      <c r="T333" s="4"/>
      <c r="U333" s="4"/>
      <c r="V333" s="4"/>
      <c r="W333" s="4"/>
      <c r="X333" s="4"/>
      <c r="Y333" s="4"/>
      <c r="Z333" s="4"/>
    </row>
    <row r="334" spans="1:26" ht="16.5" customHeight="1">
      <c r="A334" s="4"/>
      <c r="B334" s="4"/>
      <c r="C334" s="4"/>
      <c r="D334" s="34"/>
      <c r="E334" s="4"/>
      <c r="F334" s="4"/>
      <c r="G334" s="4"/>
      <c r="H334" s="4"/>
      <c r="I334" s="4"/>
      <c r="J334" s="4"/>
      <c r="K334" s="4"/>
      <c r="L334" s="4"/>
      <c r="M334" s="4"/>
      <c r="N334" s="4"/>
      <c r="O334" s="4"/>
      <c r="P334" s="4"/>
      <c r="Q334" s="4"/>
      <c r="R334" s="4"/>
      <c r="S334" s="4"/>
      <c r="T334" s="4"/>
      <c r="U334" s="4"/>
      <c r="V334" s="4"/>
      <c r="W334" s="4"/>
      <c r="X334" s="4"/>
      <c r="Y334" s="4"/>
      <c r="Z334" s="4"/>
    </row>
    <row r="335" spans="1:26" ht="16.5" customHeight="1">
      <c r="A335" s="4"/>
      <c r="B335" s="4"/>
      <c r="C335" s="4"/>
      <c r="D335" s="34"/>
      <c r="E335" s="4"/>
      <c r="F335" s="4"/>
      <c r="G335" s="4"/>
      <c r="H335" s="4"/>
      <c r="I335" s="4"/>
      <c r="J335" s="4"/>
      <c r="K335" s="4"/>
      <c r="L335" s="4"/>
      <c r="M335" s="4"/>
      <c r="N335" s="4"/>
      <c r="O335" s="4"/>
      <c r="P335" s="4"/>
      <c r="Q335" s="4"/>
      <c r="R335" s="4"/>
      <c r="S335" s="4"/>
      <c r="T335" s="4"/>
      <c r="U335" s="4"/>
      <c r="V335" s="4"/>
      <c r="W335" s="4"/>
      <c r="X335" s="4"/>
      <c r="Y335" s="4"/>
      <c r="Z335" s="4"/>
    </row>
    <row r="336" spans="1:26" ht="16.5" customHeight="1">
      <c r="A336" s="4"/>
      <c r="B336" s="4"/>
      <c r="C336" s="4"/>
      <c r="D336" s="34"/>
      <c r="E336" s="4"/>
      <c r="F336" s="4"/>
      <c r="G336" s="4"/>
      <c r="H336" s="4"/>
      <c r="I336" s="4"/>
      <c r="J336" s="4"/>
      <c r="K336" s="4"/>
      <c r="L336" s="4"/>
      <c r="M336" s="4"/>
      <c r="N336" s="4"/>
      <c r="O336" s="4"/>
      <c r="P336" s="4"/>
      <c r="Q336" s="4"/>
      <c r="R336" s="4"/>
      <c r="S336" s="4"/>
      <c r="T336" s="4"/>
      <c r="U336" s="4"/>
      <c r="V336" s="4"/>
      <c r="W336" s="4"/>
      <c r="X336" s="4"/>
      <c r="Y336" s="4"/>
      <c r="Z336" s="4"/>
    </row>
    <row r="337" spans="1:26" ht="16.5" customHeight="1">
      <c r="A337" s="4"/>
      <c r="B337" s="4"/>
      <c r="C337" s="4"/>
      <c r="D337" s="34"/>
      <c r="E337" s="4"/>
      <c r="F337" s="4"/>
      <c r="G337" s="4"/>
      <c r="H337" s="4"/>
      <c r="I337" s="4"/>
      <c r="J337" s="4"/>
      <c r="K337" s="4"/>
      <c r="L337" s="4"/>
      <c r="M337" s="4"/>
      <c r="N337" s="4"/>
      <c r="O337" s="4"/>
      <c r="P337" s="4"/>
      <c r="Q337" s="4"/>
      <c r="R337" s="4"/>
      <c r="S337" s="4"/>
      <c r="T337" s="4"/>
      <c r="U337" s="4"/>
      <c r="V337" s="4"/>
      <c r="W337" s="4"/>
      <c r="X337" s="4"/>
      <c r="Y337" s="4"/>
      <c r="Z337" s="4"/>
    </row>
    <row r="338" spans="1:26" ht="16.5" customHeight="1">
      <c r="A338" s="4"/>
      <c r="B338" s="4"/>
      <c r="C338" s="4"/>
      <c r="D338" s="34"/>
      <c r="E338" s="4"/>
      <c r="F338" s="4"/>
      <c r="G338" s="4"/>
      <c r="H338" s="4"/>
      <c r="I338" s="4"/>
      <c r="J338" s="4"/>
      <c r="K338" s="4"/>
      <c r="L338" s="4"/>
      <c r="M338" s="4"/>
      <c r="N338" s="4"/>
      <c r="O338" s="4"/>
      <c r="P338" s="4"/>
      <c r="Q338" s="4"/>
      <c r="R338" s="4"/>
      <c r="S338" s="4"/>
      <c r="T338" s="4"/>
      <c r="U338" s="4"/>
      <c r="V338" s="4"/>
      <c r="W338" s="4"/>
      <c r="X338" s="4"/>
      <c r="Y338" s="4"/>
      <c r="Z338" s="4"/>
    </row>
    <row r="339" spans="1:26" ht="16.5" customHeight="1">
      <c r="A339" s="4"/>
      <c r="B339" s="4"/>
      <c r="C339" s="4"/>
      <c r="D339" s="34"/>
      <c r="E339" s="4"/>
      <c r="F339" s="4"/>
      <c r="G339" s="4"/>
      <c r="H339" s="4"/>
      <c r="I339" s="4"/>
      <c r="J339" s="4"/>
      <c r="K339" s="4"/>
      <c r="L339" s="4"/>
      <c r="M339" s="4"/>
      <c r="N339" s="4"/>
      <c r="O339" s="4"/>
      <c r="P339" s="4"/>
      <c r="Q339" s="4"/>
      <c r="R339" s="4"/>
      <c r="S339" s="4"/>
      <c r="T339" s="4"/>
      <c r="U339" s="4"/>
      <c r="V339" s="4"/>
      <c r="W339" s="4"/>
      <c r="X339" s="4"/>
      <c r="Y339" s="4"/>
      <c r="Z339" s="4"/>
    </row>
    <row r="340" spans="1:26" ht="16.5" customHeight="1">
      <c r="A340" s="4"/>
      <c r="B340" s="4"/>
      <c r="C340" s="4"/>
      <c r="D340" s="34"/>
      <c r="E340" s="4"/>
      <c r="F340" s="4"/>
      <c r="G340" s="4"/>
      <c r="H340" s="4"/>
      <c r="I340" s="4"/>
      <c r="J340" s="4"/>
      <c r="K340" s="4"/>
      <c r="L340" s="4"/>
      <c r="M340" s="4"/>
      <c r="N340" s="4"/>
      <c r="O340" s="4"/>
      <c r="P340" s="4"/>
      <c r="Q340" s="4"/>
      <c r="R340" s="4"/>
      <c r="S340" s="4"/>
      <c r="T340" s="4"/>
      <c r="U340" s="4"/>
      <c r="V340" s="4"/>
      <c r="W340" s="4"/>
      <c r="X340" s="4"/>
      <c r="Y340" s="4"/>
      <c r="Z340" s="4"/>
    </row>
    <row r="341" spans="1:26" ht="16.5" customHeight="1">
      <c r="A341" s="4"/>
      <c r="B341" s="4"/>
      <c r="C341" s="4"/>
      <c r="D341" s="34"/>
      <c r="E341" s="4"/>
      <c r="F341" s="4"/>
      <c r="G341" s="4"/>
      <c r="H341" s="4"/>
      <c r="I341" s="4"/>
      <c r="J341" s="4"/>
      <c r="K341" s="4"/>
      <c r="L341" s="4"/>
      <c r="M341" s="4"/>
      <c r="N341" s="4"/>
      <c r="O341" s="4"/>
      <c r="P341" s="4"/>
      <c r="Q341" s="4"/>
      <c r="R341" s="4"/>
      <c r="S341" s="4"/>
      <c r="T341" s="4"/>
      <c r="U341" s="4"/>
      <c r="V341" s="4"/>
      <c r="W341" s="4"/>
      <c r="X341" s="4"/>
      <c r="Y341" s="4"/>
      <c r="Z341" s="4"/>
    </row>
    <row r="342" spans="1:26" ht="16.5" customHeight="1">
      <c r="A342" s="4"/>
      <c r="B342" s="4"/>
      <c r="C342" s="4"/>
      <c r="D342" s="34"/>
      <c r="E342" s="4"/>
      <c r="F342" s="4"/>
      <c r="G342" s="4"/>
      <c r="H342" s="4"/>
      <c r="I342" s="4"/>
      <c r="J342" s="4"/>
      <c r="K342" s="4"/>
      <c r="L342" s="4"/>
      <c r="M342" s="4"/>
      <c r="N342" s="4"/>
      <c r="O342" s="4"/>
      <c r="P342" s="4"/>
      <c r="Q342" s="4"/>
      <c r="R342" s="4"/>
      <c r="S342" s="4"/>
      <c r="T342" s="4"/>
      <c r="U342" s="4"/>
      <c r="V342" s="4"/>
      <c r="W342" s="4"/>
      <c r="X342" s="4"/>
      <c r="Y342" s="4"/>
      <c r="Z342" s="4"/>
    </row>
    <row r="343" spans="1:26" ht="16.5" customHeight="1">
      <c r="A343" s="4"/>
      <c r="B343" s="4"/>
      <c r="C343" s="4"/>
      <c r="D343" s="34"/>
      <c r="E343" s="4"/>
      <c r="F343" s="4"/>
      <c r="G343" s="4"/>
      <c r="H343" s="4"/>
      <c r="I343" s="4"/>
      <c r="J343" s="4"/>
      <c r="K343" s="4"/>
      <c r="L343" s="4"/>
      <c r="M343" s="4"/>
      <c r="N343" s="4"/>
      <c r="O343" s="4"/>
      <c r="P343" s="4"/>
      <c r="Q343" s="4"/>
      <c r="R343" s="4"/>
      <c r="S343" s="4"/>
      <c r="T343" s="4"/>
      <c r="U343" s="4"/>
      <c r="V343" s="4"/>
      <c r="W343" s="4"/>
      <c r="X343" s="4"/>
      <c r="Y343" s="4"/>
      <c r="Z343" s="4"/>
    </row>
    <row r="344" spans="1:26" ht="16.5" customHeight="1">
      <c r="A344" s="4"/>
      <c r="B344" s="4"/>
      <c r="C344" s="4"/>
      <c r="D344" s="34"/>
      <c r="E344" s="4"/>
      <c r="F344" s="4"/>
      <c r="G344" s="4"/>
      <c r="H344" s="4"/>
      <c r="I344" s="4"/>
      <c r="J344" s="4"/>
      <c r="K344" s="4"/>
      <c r="L344" s="4"/>
      <c r="M344" s="4"/>
      <c r="N344" s="4"/>
      <c r="O344" s="4"/>
      <c r="P344" s="4"/>
      <c r="Q344" s="4"/>
      <c r="R344" s="4"/>
      <c r="S344" s="4"/>
      <c r="T344" s="4"/>
      <c r="U344" s="4"/>
      <c r="V344" s="4"/>
      <c r="W344" s="4"/>
      <c r="X344" s="4"/>
      <c r="Y344" s="4"/>
      <c r="Z344" s="4"/>
    </row>
    <row r="345" spans="1:26" ht="16.5" customHeight="1">
      <c r="A345" s="4"/>
      <c r="B345" s="4"/>
      <c r="C345" s="4"/>
      <c r="D345" s="34"/>
      <c r="E345" s="4"/>
      <c r="F345" s="4"/>
      <c r="G345" s="4"/>
      <c r="H345" s="4"/>
      <c r="I345" s="4"/>
      <c r="J345" s="4"/>
      <c r="K345" s="4"/>
      <c r="L345" s="4"/>
      <c r="M345" s="4"/>
      <c r="N345" s="4"/>
      <c r="O345" s="4"/>
      <c r="P345" s="4"/>
      <c r="Q345" s="4"/>
      <c r="R345" s="4"/>
      <c r="S345" s="4"/>
      <c r="T345" s="4"/>
      <c r="U345" s="4"/>
      <c r="V345" s="4"/>
      <c r="W345" s="4"/>
      <c r="X345" s="4"/>
      <c r="Y345" s="4"/>
      <c r="Z345" s="4"/>
    </row>
    <row r="346" spans="1:26" ht="16.5" customHeight="1">
      <c r="A346" s="4"/>
      <c r="B346" s="4"/>
      <c r="C346" s="4"/>
      <c r="D346" s="34"/>
      <c r="E346" s="4"/>
      <c r="F346" s="4"/>
      <c r="G346" s="4"/>
      <c r="H346" s="4"/>
      <c r="I346" s="4"/>
      <c r="J346" s="4"/>
      <c r="K346" s="4"/>
      <c r="L346" s="4"/>
      <c r="M346" s="4"/>
      <c r="N346" s="4"/>
      <c r="O346" s="4"/>
      <c r="P346" s="4"/>
      <c r="Q346" s="4"/>
      <c r="R346" s="4"/>
      <c r="S346" s="4"/>
      <c r="T346" s="4"/>
      <c r="U346" s="4"/>
      <c r="V346" s="4"/>
      <c r="W346" s="4"/>
      <c r="X346" s="4"/>
      <c r="Y346" s="4"/>
      <c r="Z346" s="4"/>
    </row>
    <row r="347" spans="1:26" ht="16.5" customHeight="1">
      <c r="A347" s="4"/>
      <c r="B347" s="4"/>
      <c r="C347" s="4"/>
      <c r="D347" s="34"/>
      <c r="E347" s="4"/>
      <c r="F347" s="4"/>
      <c r="G347" s="4"/>
      <c r="H347" s="4"/>
      <c r="I347" s="4"/>
      <c r="J347" s="4"/>
      <c r="K347" s="4"/>
      <c r="L347" s="4"/>
      <c r="M347" s="4"/>
      <c r="N347" s="4"/>
      <c r="O347" s="4"/>
      <c r="P347" s="4"/>
      <c r="Q347" s="4"/>
      <c r="R347" s="4"/>
      <c r="S347" s="4"/>
      <c r="T347" s="4"/>
      <c r="U347" s="4"/>
      <c r="V347" s="4"/>
      <c r="W347" s="4"/>
      <c r="X347" s="4"/>
      <c r="Y347" s="4"/>
      <c r="Z347" s="4"/>
    </row>
    <row r="348" spans="1:26" ht="16.5" customHeight="1">
      <c r="A348" s="4"/>
      <c r="B348" s="4"/>
      <c r="C348" s="4"/>
      <c r="D348" s="34"/>
      <c r="E348" s="4"/>
      <c r="F348" s="4"/>
      <c r="G348" s="4"/>
      <c r="H348" s="4"/>
      <c r="I348" s="4"/>
      <c r="J348" s="4"/>
      <c r="K348" s="4"/>
      <c r="L348" s="4"/>
      <c r="M348" s="4"/>
      <c r="N348" s="4"/>
      <c r="O348" s="4"/>
      <c r="P348" s="4"/>
      <c r="Q348" s="4"/>
      <c r="R348" s="4"/>
      <c r="S348" s="4"/>
      <c r="T348" s="4"/>
      <c r="U348" s="4"/>
      <c r="V348" s="4"/>
      <c r="W348" s="4"/>
      <c r="X348" s="4"/>
      <c r="Y348" s="4"/>
      <c r="Z348" s="4"/>
    </row>
    <row r="349" spans="1:26" ht="16.5" customHeight="1">
      <c r="A349" s="4"/>
      <c r="B349" s="4"/>
      <c r="C349" s="4"/>
      <c r="D349" s="34"/>
      <c r="E349" s="4"/>
      <c r="F349" s="4"/>
      <c r="G349" s="4"/>
      <c r="H349" s="4"/>
      <c r="I349" s="4"/>
      <c r="J349" s="4"/>
      <c r="K349" s="4"/>
      <c r="L349" s="4"/>
      <c r="M349" s="4"/>
      <c r="N349" s="4"/>
      <c r="O349" s="4"/>
      <c r="P349" s="4"/>
      <c r="Q349" s="4"/>
      <c r="R349" s="4"/>
      <c r="S349" s="4"/>
      <c r="T349" s="4"/>
      <c r="U349" s="4"/>
      <c r="V349" s="4"/>
      <c r="W349" s="4"/>
      <c r="X349" s="4"/>
      <c r="Y349" s="4"/>
      <c r="Z349" s="4"/>
    </row>
    <row r="350" spans="1:26" ht="16.5" customHeight="1">
      <c r="A350" s="4"/>
      <c r="B350" s="4"/>
      <c r="C350" s="4"/>
      <c r="D350" s="34"/>
      <c r="E350" s="4"/>
      <c r="F350" s="4"/>
      <c r="G350" s="4"/>
      <c r="H350" s="4"/>
      <c r="I350" s="4"/>
      <c r="J350" s="4"/>
      <c r="K350" s="4"/>
      <c r="L350" s="4"/>
      <c r="M350" s="4"/>
      <c r="N350" s="4"/>
      <c r="O350" s="4"/>
      <c r="P350" s="4"/>
      <c r="Q350" s="4"/>
      <c r="R350" s="4"/>
      <c r="S350" s="4"/>
      <c r="T350" s="4"/>
      <c r="U350" s="4"/>
      <c r="V350" s="4"/>
      <c r="W350" s="4"/>
      <c r="X350" s="4"/>
      <c r="Y350" s="4"/>
      <c r="Z350" s="4"/>
    </row>
    <row r="351" spans="1:26" ht="16.5" customHeight="1">
      <c r="A351" s="4"/>
      <c r="B351" s="4"/>
      <c r="C351" s="4"/>
      <c r="D351" s="34"/>
      <c r="E351" s="4"/>
      <c r="F351" s="4"/>
      <c r="G351" s="4"/>
      <c r="H351" s="4"/>
      <c r="I351" s="4"/>
      <c r="J351" s="4"/>
      <c r="K351" s="4"/>
      <c r="L351" s="4"/>
      <c r="M351" s="4"/>
      <c r="N351" s="4"/>
      <c r="O351" s="4"/>
      <c r="P351" s="4"/>
      <c r="Q351" s="4"/>
      <c r="R351" s="4"/>
      <c r="S351" s="4"/>
      <c r="T351" s="4"/>
      <c r="U351" s="4"/>
      <c r="V351" s="4"/>
      <c r="W351" s="4"/>
      <c r="X351" s="4"/>
      <c r="Y351" s="4"/>
      <c r="Z351" s="4"/>
    </row>
    <row r="352" spans="1:26" ht="16.5" customHeight="1">
      <c r="A352" s="4"/>
      <c r="B352" s="4"/>
      <c r="C352" s="4"/>
      <c r="D352" s="34"/>
      <c r="E352" s="4"/>
      <c r="F352" s="4"/>
      <c r="G352" s="4"/>
      <c r="H352" s="4"/>
      <c r="I352" s="4"/>
      <c r="J352" s="4"/>
      <c r="K352" s="4"/>
      <c r="L352" s="4"/>
      <c r="M352" s="4"/>
      <c r="N352" s="4"/>
      <c r="O352" s="4"/>
      <c r="P352" s="4"/>
      <c r="Q352" s="4"/>
      <c r="R352" s="4"/>
      <c r="S352" s="4"/>
      <c r="T352" s="4"/>
      <c r="U352" s="4"/>
      <c r="V352" s="4"/>
      <c r="W352" s="4"/>
      <c r="X352" s="4"/>
      <c r="Y352" s="4"/>
      <c r="Z352" s="4"/>
    </row>
    <row r="353" spans="1:26" ht="16.5" customHeight="1">
      <c r="A353" s="4"/>
      <c r="B353" s="4"/>
      <c r="C353" s="4"/>
      <c r="D353" s="34"/>
      <c r="E353" s="4"/>
      <c r="F353" s="4"/>
      <c r="G353" s="4"/>
      <c r="H353" s="4"/>
      <c r="I353" s="4"/>
      <c r="J353" s="4"/>
      <c r="K353" s="4"/>
      <c r="L353" s="4"/>
      <c r="M353" s="4"/>
      <c r="N353" s="4"/>
      <c r="O353" s="4"/>
      <c r="P353" s="4"/>
      <c r="Q353" s="4"/>
      <c r="R353" s="4"/>
      <c r="S353" s="4"/>
      <c r="T353" s="4"/>
      <c r="U353" s="4"/>
      <c r="V353" s="4"/>
      <c r="W353" s="4"/>
      <c r="X353" s="4"/>
      <c r="Y353" s="4"/>
      <c r="Z353" s="4"/>
    </row>
    <row r="354" spans="1:26" ht="16.5" customHeight="1">
      <c r="A354" s="4"/>
      <c r="B354" s="4"/>
      <c r="C354" s="4"/>
      <c r="D354" s="34"/>
      <c r="E354" s="4"/>
      <c r="F354" s="4"/>
      <c r="G354" s="4"/>
      <c r="H354" s="4"/>
      <c r="I354" s="4"/>
      <c r="J354" s="4"/>
      <c r="K354" s="4"/>
      <c r="L354" s="4"/>
      <c r="M354" s="4"/>
      <c r="N354" s="4"/>
      <c r="O354" s="4"/>
      <c r="P354" s="4"/>
      <c r="Q354" s="4"/>
      <c r="R354" s="4"/>
      <c r="S354" s="4"/>
      <c r="T354" s="4"/>
      <c r="U354" s="4"/>
      <c r="V354" s="4"/>
      <c r="W354" s="4"/>
      <c r="X354" s="4"/>
      <c r="Y354" s="4"/>
      <c r="Z354" s="4"/>
    </row>
    <row r="355" spans="1:26" ht="16.5" customHeight="1">
      <c r="A355" s="4"/>
      <c r="B355" s="4"/>
      <c r="C355" s="4"/>
      <c r="D355" s="34"/>
      <c r="E355" s="4"/>
      <c r="F355" s="4"/>
      <c r="G355" s="4"/>
      <c r="H355" s="4"/>
      <c r="I355" s="4"/>
      <c r="J355" s="4"/>
      <c r="K355" s="4"/>
      <c r="L355" s="4"/>
      <c r="M355" s="4"/>
      <c r="N355" s="4"/>
      <c r="O355" s="4"/>
      <c r="P355" s="4"/>
      <c r="Q355" s="4"/>
      <c r="R355" s="4"/>
      <c r="S355" s="4"/>
      <c r="T355" s="4"/>
      <c r="U355" s="4"/>
      <c r="V355" s="4"/>
      <c r="W355" s="4"/>
      <c r="X355" s="4"/>
      <c r="Y355" s="4"/>
      <c r="Z355" s="4"/>
    </row>
    <row r="356" spans="1:26" ht="16.5" customHeight="1">
      <c r="A356" s="4"/>
      <c r="B356" s="4"/>
      <c r="C356" s="4"/>
      <c r="D356" s="34"/>
      <c r="E356" s="4"/>
      <c r="F356" s="4"/>
      <c r="G356" s="4"/>
      <c r="H356" s="4"/>
      <c r="I356" s="4"/>
      <c r="J356" s="4"/>
      <c r="K356" s="4"/>
      <c r="L356" s="4"/>
      <c r="M356" s="4"/>
      <c r="N356" s="4"/>
      <c r="O356" s="4"/>
      <c r="P356" s="4"/>
      <c r="Q356" s="4"/>
      <c r="R356" s="4"/>
      <c r="S356" s="4"/>
      <c r="T356" s="4"/>
      <c r="U356" s="4"/>
      <c r="V356" s="4"/>
      <c r="W356" s="4"/>
      <c r="X356" s="4"/>
      <c r="Y356" s="4"/>
      <c r="Z356" s="4"/>
    </row>
    <row r="357" spans="1:26" ht="16.5" customHeight="1">
      <c r="A357" s="4"/>
      <c r="B357" s="4"/>
      <c r="C357" s="4"/>
      <c r="D357" s="34"/>
      <c r="E357" s="4"/>
      <c r="F357" s="4"/>
      <c r="G357" s="4"/>
      <c r="H357" s="4"/>
      <c r="I357" s="4"/>
      <c r="J357" s="4"/>
      <c r="K357" s="4"/>
      <c r="L357" s="4"/>
      <c r="M357" s="4"/>
      <c r="N357" s="4"/>
      <c r="O357" s="4"/>
      <c r="P357" s="4"/>
      <c r="Q357" s="4"/>
      <c r="R357" s="4"/>
      <c r="S357" s="4"/>
      <c r="T357" s="4"/>
      <c r="U357" s="4"/>
      <c r="V357" s="4"/>
      <c r="W357" s="4"/>
      <c r="X357" s="4"/>
      <c r="Y357" s="4"/>
      <c r="Z357" s="4"/>
    </row>
    <row r="358" spans="1:26" ht="16.5" customHeight="1">
      <c r="A358" s="4"/>
      <c r="B358" s="4"/>
      <c r="C358" s="4"/>
      <c r="D358" s="34"/>
      <c r="E358" s="4"/>
      <c r="F358" s="4"/>
      <c r="G358" s="4"/>
      <c r="H358" s="4"/>
      <c r="I358" s="4"/>
      <c r="J358" s="4"/>
      <c r="K358" s="4"/>
      <c r="L358" s="4"/>
      <c r="M358" s="4"/>
      <c r="N358" s="4"/>
      <c r="O358" s="4"/>
      <c r="P358" s="4"/>
      <c r="Q358" s="4"/>
      <c r="R358" s="4"/>
      <c r="S358" s="4"/>
      <c r="T358" s="4"/>
      <c r="U358" s="4"/>
      <c r="V358" s="4"/>
      <c r="W358" s="4"/>
      <c r="X358" s="4"/>
      <c r="Y358" s="4"/>
      <c r="Z358" s="4"/>
    </row>
    <row r="359" spans="1:26" ht="16.5" customHeight="1">
      <c r="A359" s="4"/>
      <c r="B359" s="4"/>
      <c r="C359" s="4"/>
      <c r="D359" s="34"/>
      <c r="E359" s="4"/>
      <c r="F359" s="4"/>
      <c r="G359" s="4"/>
      <c r="H359" s="4"/>
      <c r="I359" s="4"/>
      <c r="J359" s="4"/>
      <c r="K359" s="4"/>
      <c r="L359" s="4"/>
      <c r="M359" s="4"/>
      <c r="N359" s="4"/>
      <c r="O359" s="4"/>
      <c r="P359" s="4"/>
      <c r="Q359" s="4"/>
      <c r="R359" s="4"/>
      <c r="S359" s="4"/>
      <c r="T359" s="4"/>
      <c r="U359" s="4"/>
      <c r="V359" s="4"/>
      <c r="W359" s="4"/>
      <c r="X359" s="4"/>
      <c r="Y359" s="4"/>
      <c r="Z359" s="4"/>
    </row>
    <row r="360" spans="1:26" ht="16.5" customHeight="1">
      <c r="A360" s="4"/>
      <c r="B360" s="4"/>
      <c r="C360" s="4"/>
      <c r="D360" s="34"/>
      <c r="E360" s="4"/>
      <c r="F360" s="4"/>
      <c r="G360" s="4"/>
      <c r="H360" s="4"/>
      <c r="I360" s="4"/>
      <c r="J360" s="4"/>
      <c r="K360" s="4"/>
      <c r="L360" s="4"/>
      <c r="M360" s="4"/>
      <c r="N360" s="4"/>
      <c r="O360" s="4"/>
      <c r="P360" s="4"/>
      <c r="Q360" s="4"/>
      <c r="R360" s="4"/>
      <c r="S360" s="4"/>
      <c r="T360" s="4"/>
      <c r="U360" s="4"/>
      <c r="V360" s="4"/>
      <c r="W360" s="4"/>
      <c r="X360" s="4"/>
      <c r="Y360" s="4"/>
      <c r="Z360" s="4"/>
    </row>
    <row r="361" spans="1:26" ht="16.5" customHeight="1">
      <c r="A361" s="4"/>
      <c r="B361" s="4"/>
      <c r="C361" s="4"/>
      <c r="D361" s="34"/>
      <c r="E361" s="4"/>
      <c r="F361" s="4"/>
      <c r="G361" s="4"/>
      <c r="H361" s="4"/>
      <c r="I361" s="4"/>
      <c r="J361" s="4"/>
      <c r="K361" s="4"/>
      <c r="L361" s="4"/>
      <c r="M361" s="4"/>
      <c r="N361" s="4"/>
      <c r="O361" s="4"/>
      <c r="P361" s="4"/>
      <c r="Q361" s="4"/>
      <c r="R361" s="4"/>
      <c r="S361" s="4"/>
      <c r="T361" s="4"/>
      <c r="U361" s="4"/>
      <c r="V361" s="4"/>
      <c r="W361" s="4"/>
      <c r="X361" s="4"/>
      <c r="Y361" s="4"/>
      <c r="Z361" s="4"/>
    </row>
    <row r="362" spans="1:26" ht="16.5" customHeight="1">
      <c r="A362" s="4"/>
      <c r="B362" s="4"/>
      <c r="C362" s="4"/>
      <c r="D362" s="34"/>
      <c r="E362" s="4"/>
      <c r="F362" s="4"/>
      <c r="G362" s="4"/>
      <c r="H362" s="4"/>
      <c r="I362" s="4"/>
      <c r="J362" s="4"/>
      <c r="K362" s="4"/>
      <c r="L362" s="4"/>
      <c r="M362" s="4"/>
      <c r="N362" s="4"/>
      <c r="O362" s="4"/>
      <c r="P362" s="4"/>
      <c r="Q362" s="4"/>
      <c r="R362" s="4"/>
      <c r="S362" s="4"/>
      <c r="T362" s="4"/>
      <c r="U362" s="4"/>
      <c r="V362" s="4"/>
      <c r="W362" s="4"/>
      <c r="X362" s="4"/>
      <c r="Y362" s="4"/>
      <c r="Z362" s="4"/>
    </row>
    <row r="363" spans="1:26" ht="16.5" customHeight="1">
      <c r="A363" s="4"/>
      <c r="B363" s="4"/>
      <c r="C363" s="4"/>
      <c r="D363" s="34"/>
      <c r="E363" s="4"/>
      <c r="F363" s="4"/>
      <c r="G363" s="4"/>
      <c r="H363" s="4"/>
      <c r="I363" s="4"/>
      <c r="J363" s="4"/>
      <c r="K363" s="4"/>
      <c r="L363" s="4"/>
      <c r="M363" s="4"/>
      <c r="N363" s="4"/>
      <c r="O363" s="4"/>
      <c r="P363" s="4"/>
      <c r="Q363" s="4"/>
      <c r="R363" s="4"/>
      <c r="S363" s="4"/>
      <c r="T363" s="4"/>
      <c r="U363" s="4"/>
      <c r="V363" s="4"/>
      <c r="W363" s="4"/>
      <c r="X363" s="4"/>
      <c r="Y363" s="4"/>
      <c r="Z363" s="4"/>
    </row>
    <row r="364" spans="1:26" ht="16.5" customHeight="1">
      <c r="A364" s="4"/>
      <c r="B364" s="4"/>
      <c r="C364" s="4"/>
      <c r="D364" s="34"/>
      <c r="E364" s="4"/>
      <c r="F364" s="4"/>
      <c r="G364" s="4"/>
      <c r="H364" s="4"/>
      <c r="I364" s="4"/>
      <c r="J364" s="4"/>
      <c r="K364" s="4"/>
      <c r="L364" s="4"/>
      <c r="M364" s="4"/>
      <c r="N364" s="4"/>
      <c r="O364" s="4"/>
      <c r="P364" s="4"/>
      <c r="Q364" s="4"/>
      <c r="R364" s="4"/>
      <c r="S364" s="4"/>
      <c r="T364" s="4"/>
      <c r="U364" s="4"/>
      <c r="V364" s="4"/>
      <c r="W364" s="4"/>
      <c r="X364" s="4"/>
      <c r="Y364" s="4"/>
      <c r="Z364" s="4"/>
    </row>
    <row r="365" spans="1:26" ht="16.5" customHeight="1">
      <c r="A365" s="4"/>
      <c r="B365" s="4"/>
      <c r="C365" s="4"/>
      <c r="D365" s="34"/>
      <c r="E365" s="4"/>
      <c r="F365" s="4"/>
      <c r="G365" s="4"/>
      <c r="H365" s="4"/>
      <c r="I365" s="4"/>
      <c r="J365" s="4"/>
      <c r="K365" s="4"/>
      <c r="L365" s="4"/>
      <c r="M365" s="4"/>
      <c r="N365" s="4"/>
      <c r="O365" s="4"/>
      <c r="P365" s="4"/>
      <c r="Q365" s="4"/>
      <c r="R365" s="4"/>
      <c r="S365" s="4"/>
      <c r="T365" s="4"/>
      <c r="U365" s="4"/>
      <c r="V365" s="4"/>
      <c r="W365" s="4"/>
      <c r="X365" s="4"/>
      <c r="Y365" s="4"/>
      <c r="Z365" s="4"/>
    </row>
    <row r="366" spans="1:26" ht="16.5" customHeight="1">
      <c r="A366" s="4"/>
      <c r="B366" s="4"/>
      <c r="C366" s="4"/>
      <c r="D366" s="34"/>
      <c r="E366" s="4"/>
      <c r="F366" s="4"/>
      <c r="G366" s="4"/>
      <c r="H366" s="4"/>
      <c r="I366" s="4"/>
      <c r="J366" s="4"/>
      <c r="K366" s="4"/>
      <c r="L366" s="4"/>
      <c r="M366" s="4"/>
      <c r="N366" s="4"/>
      <c r="O366" s="4"/>
      <c r="P366" s="4"/>
      <c r="Q366" s="4"/>
      <c r="R366" s="4"/>
      <c r="S366" s="4"/>
      <c r="T366" s="4"/>
      <c r="U366" s="4"/>
      <c r="V366" s="4"/>
      <c r="W366" s="4"/>
      <c r="X366" s="4"/>
      <c r="Y366" s="4"/>
      <c r="Z366" s="4"/>
    </row>
    <row r="367" spans="1:26" ht="16.5" customHeight="1">
      <c r="A367" s="4"/>
      <c r="B367" s="4"/>
      <c r="C367" s="4"/>
      <c r="D367" s="34"/>
      <c r="E367" s="4"/>
      <c r="F367" s="4"/>
      <c r="G367" s="4"/>
      <c r="H367" s="4"/>
      <c r="I367" s="4"/>
      <c r="J367" s="4"/>
      <c r="K367" s="4"/>
      <c r="L367" s="4"/>
      <c r="M367" s="4"/>
      <c r="N367" s="4"/>
      <c r="O367" s="4"/>
      <c r="P367" s="4"/>
      <c r="Q367" s="4"/>
      <c r="R367" s="4"/>
      <c r="S367" s="4"/>
      <c r="T367" s="4"/>
      <c r="U367" s="4"/>
      <c r="V367" s="4"/>
      <c r="W367" s="4"/>
      <c r="X367" s="4"/>
      <c r="Y367" s="4"/>
      <c r="Z367" s="4"/>
    </row>
    <row r="368" spans="1:26" ht="16.5" customHeight="1">
      <c r="A368" s="4"/>
      <c r="B368" s="4"/>
      <c r="C368" s="4"/>
      <c r="D368" s="34"/>
      <c r="E368" s="4"/>
      <c r="F368" s="4"/>
      <c r="G368" s="4"/>
      <c r="H368" s="4"/>
      <c r="I368" s="4"/>
      <c r="J368" s="4"/>
      <c r="K368" s="4"/>
      <c r="L368" s="4"/>
      <c r="M368" s="4"/>
      <c r="N368" s="4"/>
      <c r="O368" s="4"/>
      <c r="P368" s="4"/>
      <c r="Q368" s="4"/>
      <c r="R368" s="4"/>
      <c r="S368" s="4"/>
      <c r="T368" s="4"/>
      <c r="U368" s="4"/>
      <c r="V368" s="4"/>
      <c r="W368" s="4"/>
      <c r="X368" s="4"/>
      <c r="Y368" s="4"/>
      <c r="Z368" s="4"/>
    </row>
    <row r="369" spans="1:26" ht="16.5" customHeight="1">
      <c r="A369" s="4"/>
      <c r="B369" s="4"/>
      <c r="C369" s="4"/>
      <c r="D369" s="34"/>
      <c r="E369" s="4"/>
      <c r="F369" s="4"/>
      <c r="G369" s="4"/>
      <c r="H369" s="4"/>
      <c r="I369" s="4"/>
      <c r="J369" s="4"/>
      <c r="K369" s="4"/>
      <c r="L369" s="4"/>
      <c r="M369" s="4"/>
      <c r="N369" s="4"/>
      <c r="O369" s="4"/>
      <c r="P369" s="4"/>
      <c r="Q369" s="4"/>
      <c r="R369" s="4"/>
      <c r="S369" s="4"/>
      <c r="T369" s="4"/>
      <c r="U369" s="4"/>
      <c r="V369" s="4"/>
      <c r="W369" s="4"/>
      <c r="X369" s="4"/>
      <c r="Y369" s="4"/>
      <c r="Z369" s="4"/>
    </row>
    <row r="370" spans="1:26" ht="16.5" customHeight="1">
      <c r="A370" s="4"/>
      <c r="B370" s="4"/>
      <c r="C370" s="4"/>
      <c r="D370" s="34"/>
      <c r="E370" s="4"/>
      <c r="F370" s="4"/>
      <c r="G370" s="4"/>
      <c r="H370" s="4"/>
      <c r="I370" s="4"/>
      <c r="J370" s="4"/>
      <c r="K370" s="4"/>
      <c r="L370" s="4"/>
      <c r="M370" s="4"/>
      <c r="N370" s="4"/>
      <c r="O370" s="4"/>
      <c r="P370" s="4"/>
      <c r="Q370" s="4"/>
      <c r="R370" s="4"/>
      <c r="S370" s="4"/>
      <c r="T370" s="4"/>
      <c r="U370" s="4"/>
      <c r="V370" s="4"/>
      <c r="W370" s="4"/>
      <c r="X370" s="4"/>
      <c r="Y370" s="4"/>
      <c r="Z370" s="4"/>
    </row>
    <row r="371" spans="1:26" ht="16.5" customHeight="1">
      <c r="A371" s="4"/>
      <c r="B371" s="4"/>
      <c r="C371" s="4"/>
      <c r="D371" s="34"/>
      <c r="E371" s="4"/>
      <c r="F371" s="4"/>
      <c r="G371" s="4"/>
      <c r="H371" s="4"/>
      <c r="I371" s="4"/>
      <c r="J371" s="4"/>
      <c r="K371" s="4"/>
      <c r="L371" s="4"/>
      <c r="M371" s="4"/>
      <c r="N371" s="4"/>
      <c r="O371" s="4"/>
      <c r="P371" s="4"/>
      <c r="Q371" s="4"/>
      <c r="R371" s="4"/>
      <c r="S371" s="4"/>
      <c r="T371" s="4"/>
      <c r="U371" s="4"/>
      <c r="V371" s="4"/>
      <c r="W371" s="4"/>
      <c r="X371" s="4"/>
      <c r="Y371" s="4"/>
      <c r="Z371" s="4"/>
    </row>
    <row r="372" spans="1:26" ht="16.5" customHeight="1">
      <c r="A372" s="4"/>
      <c r="B372" s="4"/>
      <c r="C372" s="4"/>
      <c r="D372" s="34"/>
      <c r="E372" s="4"/>
      <c r="F372" s="4"/>
      <c r="G372" s="4"/>
      <c r="H372" s="4"/>
      <c r="I372" s="4"/>
      <c r="J372" s="4"/>
      <c r="K372" s="4"/>
      <c r="L372" s="4"/>
      <c r="M372" s="4"/>
      <c r="N372" s="4"/>
      <c r="O372" s="4"/>
      <c r="P372" s="4"/>
      <c r="Q372" s="4"/>
      <c r="R372" s="4"/>
      <c r="S372" s="4"/>
      <c r="T372" s="4"/>
      <c r="U372" s="4"/>
      <c r="V372" s="4"/>
      <c r="W372" s="4"/>
      <c r="X372" s="4"/>
      <c r="Y372" s="4"/>
      <c r="Z372" s="4"/>
    </row>
    <row r="373" spans="1:26" ht="16.5" customHeight="1">
      <c r="A373" s="4"/>
      <c r="B373" s="4"/>
      <c r="C373" s="4"/>
      <c r="D373" s="34"/>
      <c r="E373" s="4"/>
      <c r="F373" s="4"/>
      <c r="G373" s="4"/>
      <c r="H373" s="4"/>
      <c r="I373" s="4"/>
      <c r="J373" s="4"/>
      <c r="K373" s="4"/>
      <c r="L373" s="4"/>
      <c r="M373" s="4"/>
      <c r="N373" s="4"/>
      <c r="O373" s="4"/>
      <c r="P373" s="4"/>
      <c r="Q373" s="4"/>
      <c r="R373" s="4"/>
      <c r="S373" s="4"/>
      <c r="T373" s="4"/>
      <c r="U373" s="4"/>
      <c r="V373" s="4"/>
      <c r="W373" s="4"/>
      <c r="X373" s="4"/>
      <c r="Y373" s="4"/>
      <c r="Z373" s="4"/>
    </row>
    <row r="374" spans="1:26" ht="16.5" customHeight="1">
      <c r="A374" s="4"/>
      <c r="B374" s="4"/>
      <c r="C374" s="4"/>
      <c r="D374" s="34"/>
      <c r="E374" s="4"/>
      <c r="F374" s="4"/>
      <c r="G374" s="4"/>
      <c r="H374" s="4"/>
      <c r="I374" s="4"/>
      <c r="J374" s="4"/>
      <c r="K374" s="4"/>
      <c r="L374" s="4"/>
      <c r="M374" s="4"/>
      <c r="N374" s="4"/>
      <c r="O374" s="4"/>
      <c r="P374" s="4"/>
      <c r="Q374" s="4"/>
      <c r="R374" s="4"/>
      <c r="S374" s="4"/>
      <c r="T374" s="4"/>
      <c r="U374" s="4"/>
      <c r="V374" s="4"/>
      <c r="W374" s="4"/>
      <c r="X374" s="4"/>
      <c r="Y374" s="4"/>
      <c r="Z374" s="4"/>
    </row>
    <row r="375" spans="1:26" ht="16.5" customHeight="1">
      <c r="A375" s="4"/>
      <c r="B375" s="4"/>
      <c r="C375" s="4"/>
      <c r="D375" s="34"/>
      <c r="E375" s="4"/>
      <c r="F375" s="4"/>
      <c r="G375" s="4"/>
      <c r="H375" s="4"/>
      <c r="I375" s="4"/>
      <c r="J375" s="4"/>
      <c r="K375" s="4"/>
      <c r="L375" s="4"/>
      <c r="M375" s="4"/>
      <c r="N375" s="4"/>
      <c r="O375" s="4"/>
      <c r="P375" s="4"/>
      <c r="Q375" s="4"/>
      <c r="R375" s="4"/>
      <c r="S375" s="4"/>
      <c r="T375" s="4"/>
      <c r="U375" s="4"/>
      <c r="V375" s="4"/>
      <c r="W375" s="4"/>
      <c r="X375" s="4"/>
      <c r="Y375" s="4"/>
      <c r="Z375" s="4"/>
    </row>
    <row r="376" spans="1:26" ht="16.5" customHeight="1">
      <c r="A376" s="4"/>
      <c r="B376" s="4"/>
      <c r="C376" s="4"/>
      <c r="D376" s="34"/>
      <c r="E376" s="4"/>
      <c r="F376" s="4"/>
      <c r="G376" s="4"/>
      <c r="H376" s="4"/>
      <c r="I376" s="4"/>
      <c r="J376" s="4"/>
      <c r="K376" s="4"/>
      <c r="L376" s="4"/>
      <c r="M376" s="4"/>
      <c r="N376" s="4"/>
      <c r="O376" s="4"/>
      <c r="P376" s="4"/>
      <c r="Q376" s="4"/>
      <c r="R376" s="4"/>
      <c r="S376" s="4"/>
      <c r="T376" s="4"/>
      <c r="U376" s="4"/>
      <c r="V376" s="4"/>
      <c r="W376" s="4"/>
      <c r="X376" s="4"/>
      <c r="Y376" s="4"/>
      <c r="Z376" s="4"/>
    </row>
    <row r="377" spans="1:26" ht="16.5" customHeight="1">
      <c r="A377" s="4"/>
      <c r="B377" s="4"/>
      <c r="C377" s="4"/>
      <c r="D377" s="34"/>
      <c r="E377" s="4"/>
      <c r="F377" s="4"/>
      <c r="G377" s="4"/>
      <c r="H377" s="4"/>
      <c r="I377" s="4"/>
      <c r="J377" s="4"/>
      <c r="K377" s="4"/>
      <c r="L377" s="4"/>
      <c r="M377" s="4"/>
      <c r="N377" s="4"/>
      <c r="O377" s="4"/>
      <c r="P377" s="4"/>
      <c r="Q377" s="4"/>
      <c r="R377" s="4"/>
      <c r="S377" s="4"/>
      <c r="T377" s="4"/>
      <c r="U377" s="4"/>
      <c r="V377" s="4"/>
      <c r="W377" s="4"/>
      <c r="X377" s="4"/>
      <c r="Y377" s="4"/>
      <c r="Z377" s="4"/>
    </row>
    <row r="378" spans="1:26" ht="16.5" customHeight="1">
      <c r="A378" s="4"/>
      <c r="B378" s="4"/>
      <c r="C378" s="4"/>
      <c r="D378" s="34"/>
      <c r="E378" s="4"/>
      <c r="F378" s="4"/>
      <c r="G378" s="4"/>
      <c r="H378" s="4"/>
      <c r="I378" s="4"/>
      <c r="J378" s="4"/>
      <c r="K378" s="4"/>
      <c r="L378" s="4"/>
      <c r="M378" s="4"/>
      <c r="N378" s="4"/>
      <c r="O378" s="4"/>
      <c r="P378" s="4"/>
      <c r="Q378" s="4"/>
      <c r="R378" s="4"/>
      <c r="S378" s="4"/>
      <c r="T378" s="4"/>
      <c r="U378" s="4"/>
      <c r="V378" s="4"/>
      <c r="W378" s="4"/>
      <c r="X378" s="4"/>
      <c r="Y378" s="4"/>
      <c r="Z378" s="4"/>
    </row>
    <row r="379" spans="1:26" ht="16.5" customHeight="1">
      <c r="A379" s="4"/>
      <c r="B379" s="4"/>
      <c r="C379" s="4"/>
      <c r="D379" s="34"/>
      <c r="E379" s="4"/>
      <c r="F379" s="4"/>
      <c r="G379" s="4"/>
      <c r="H379" s="4"/>
      <c r="I379" s="4"/>
      <c r="J379" s="4"/>
      <c r="K379" s="4"/>
      <c r="L379" s="4"/>
      <c r="M379" s="4"/>
      <c r="N379" s="4"/>
      <c r="O379" s="4"/>
      <c r="P379" s="4"/>
      <c r="Q379" s="4"/>
      <c r="R379" s="4"/>
      <c r="S379" s="4"/>
      <c r="T379" s="4"/>
      <c r="U379" s="4"/>
      <c r="V379" s="4"/>
      <c r="W379" s="4"/>
      <c r="X379" s="4"/>
      <c r="Y379" s="4"/>
      <c r="Z379" s="4"/>
    </row>
    <row r="380" spans="1:26" ht="16.5" customHeight="1">
      <c r="A380" s="4"/>
      <c r="B380" s="4"/>
      <c r="C380" s="4"/>
      <c r="D380" s="34"/>
      <c r="E380" s="4"/>
      <c r="F380" s="4"/>
      <c r="G380" s="4"/>
      <c r="H380" s="4"/>
      <c r="I380" s="4"/>
      <c r="J380" s="4"/>
      <c r="K380" s="4"/>
      <c r="L380" s="4"/>
      <c r="M380" s="4"/>
      <c r="N380" s="4"/>
      <c r="O380" s="4"/>
      <c r="P380" s="4"/>
      <c r="Q380" s="4"/>
      <c r="R380" s="4"/>
      <c r="S380" s="4"/>
      <c r="T380" s="4"/>
      <c r="U380" s="4"/>
      <c r="V380" s="4"/>
      <c r="W380" s="4"/>
      <c r="X380" s="4"/>
      <c r="Y380" s="4"/>
      <c r="Z380" s="4"/>
    </row>
    <row r="381" spans="1:26" ht="16.5" customHeight="1">
      <c r="A381" s="4"/>
      <c r="B381" s="4"/>
      <c r="C381" s="4"/>
      <c r="D381" s="34"/>
      <c r="E381" s="4"/>
      <c r="F381" s="4"/>
      <c r="G381" s="4"/>
      <c r="H381" s="4"/>
      <c r="I381" s="4"/>
      <c r="J381" s="4"/>
      <c r="K381" s="4"/>
      <c r="L381" s="4"/>
      <c r="M381" s="4"/>
      <c r="N381" s="4"/>
      <c r="O381" s="4"/>
      <c r="P381" s="4"/>
      <c r="Q381" s="4"/>
      <c r="R381" s="4"/>
      <c r="S381" s="4"/>
      <c r="T381" s="4"/>
      <c r="U381" s="4"/>
      <c r="V381" s="4"/>
      <c r="W381" s="4"/>
      <c r="X381" s="4"/>
      <c r="Y381" s="4"/>
      <c r="Z381" s="4"/>
    </row>
    <row r="382" spans="1:26" ht="16.5" customHeight="1">
      <c r="A382" s="4"/>
      <c r="B382" s="4"/>
      <c r="C382" s="4"/>
      <c r="D382" s="34"/>
      <c r="E382" s="4"/>
      <c r="F382" s="4"/>
      <c r="G382" s="4"/>
      <c r="H382" s="4"/>
      <c r="I382" s="4"/>
      <c r="J382" s="4"/>
      <c r="K382" s="4"/>
      <c r="L382" s="4"/>
      <c r="M382" s="4"/>
      <c r="N382" s="4"/>
      <c r="O382" s="4"/>
      <c r="P382" s="4"/>
      <c r="Q382" s="4"/>
      <c r="R382" s="4"/>
      <c r="S382" s="4"/>
      <c r="T382" s="4"/>
      <c r="U382" s="4"/>
      <c r="V382" s="4"/>
      <c r="W382" s="4"/>
      <c r="X382" s="4"/>
      <c r="Y382" s="4"/>
      <c r="Z382" s="4"/>
    </row>
    <row r="383" spans="1:26" ht="16.5" customHeight="1">
      <c r="A383" s="4"/>
      <c r="B383" s="4"/>
      <c r="C383" s="4"/>
      <c r="D383" s="34"/>
      <c r="E383" s="4"/>
      <c r="F383" s="4"/>
      <c r="G383" s="4"/>
      <c r="H383" s="4"/>
      <c r="I383" s="4"/>
      <c r="J383" s="4"/>
      <c r="K383" s="4"/>
      <c r="L383" s="4"/>
      <c r="M383" s="4"/>
      <c r="N383" s="4"/>
      <c r="O383" s="4"/>
      <c r="P383" s="4"/>
      <c r="Q383" s="4"/>
      <c r="R383" s="4"/>
      <c r="S383" s="4"/>
      <c r="T383" s="4"/>
      <c r="U383" s="4"/>
      <c r="V383" s="4"/>
      <c r="W383" s="4"/>
      <c r="X383" s="4"/>
      <c r="Y383" s="4"/>
      <c r="Z383" s="4"/>
    </row>
    <row r="384" spans="1:26" ht="16.5" customHeight="1">
      <c r="A384" s="4"/>
      <c r="B384" s="4"/>
      <c r="C384" s="4"/>
      <c r="D384" s="34"/>
      <c r="E384" s="4"/>
      <c r="F384" s="4"/>
      <c r="G384" s="4"/>
      <c r="H384" s="4"/>
      <c r="I384" s="4"/>
      <c r="J384" s="4"/>
      <c r="K384" s="4"/>
      <c r="L384" s="4"/>
      <c r="M384" s="4"/>
      <c r="N384" s="4"/>
      <c r="O384" s="4"/>
      <c r="P384" s="4"/>
      <c r="Q384" s="4"/>
      <c r="R384" s="4"/>
      <c r="S384" s="4"/>
      <c r="T384" s="4"/>
      <c r="U384" s="4"/>
      <c r="V384" s="4"/>
      <c r="W384" s="4"/>
      <c r="X384" s="4"/>
      <c r="Y384" s="4"/>
      <c r="Z384" s="4"/>
    </row>
    <row r="385" spans="1:26" ht="16.5" customHeight="1">
      <c r="A385" s="4"/>
      <c r="B385" s="4"/>
      <c r="C385" s="4"/>
      <c r="D385" s="34"/>
      <c r="E385" s="4"/>
      <c r="F385" s="4"/>
      <c r="G385" s="4"/>
      <c r="H385" s="4"/>
      <c r="I385" s="4"/>
      <c r="J385" s="4"/>
      <c r="K385" s="4"/>
      <c r="L385" s="4"/>
      <c r="M385" s="4"/>
      <c r="N385" s="4"/>
      <c r="O385" s="4"/>
      <c r="P385" s="4"/>
      <c r="Q385" s="4"/>
      <c r="R385" s="4"/>
      <c r="S385" s="4"/>
      <c r="T385" s="4"/>
      <c r="U385" s="4"/>
      <c r="V385" s="4"/>
      <c r="W385" s="4"/>
      <c r="X385" s="4"/>
      <c r="Y385" s="4"/>
      <c r="Z385" s="4"/>
    </row>
    <row r="386" spans="1:26" ht="16.5" customHeight="1">
      <c r="A386" s="4"/>
      <c r="B386" s="4"/>
      <c r="C386" s="4"/>
      <c r="D386" s="34"/>
      <c r="E386" s="4"/>
      <c r="F386" s="4"/>
      <c r="G386" s="4"/>
      <c r="H386" s="4"/>
      <c r="I386" s="4"/>
      <c r="J386" s="4"/>
      <c r="K386" s="4"/>
      <c r="L386" s="4"/>
      <c r="M386" s="4"/>
      <c r="N386" s="4"/>
      <c r="O386" s="4"/>
      <c r="P386" s="4"/>
      <c r="Q386" s="4"/>
      <c r="R386" s="4"/>
      <c r="S386" s="4"/>
      <c r="T386" s="4"/>
      <c r="U386" s="4"/>
      <c r="V386" s="4"/>
      <c r="W386" s="4"/>
      <c r="X386" s="4"/>
      <c r="Y386" s="4"/>
      <c r="Z386" s="4"/>
    </row>
    <row r="387" spans="1:26" ht="16.5" customHeight="1">
      <c r="A387" s="4"/>
      <c r="B387" s="4"/>
      <c r="C387" s="4"/>
      <c r="D387" s="34"/>
      <c r="E387" s="4"/>
      <c r="F387" s="4"/>
      <c r="G387" s="4"/>
      <c r="H387" s="4"/>
      <c r="I387" s="4"/>
      <c r="J387" s="4"/>
      <c r="K387" s="4"/>
      <c r="L387" s="4"/>
      <c r="M387" s="4"/>
      <c r="N387" s="4"/>
      <c r="O387" s="4"/>
      <c r="P387" s="4"/>
      <c r="Q387" s="4"/>
      <c r="R387" s="4"/>
      <c r="S387" s="4"/>
      <c r="T387" s="4"/>
      <c r="U387" s="4"/>
      <c r="V387" s="4"/>
      <c r="W387" s="4"/>
      <c r="X387" s="4"/>
      <c r="Y387" s="4"/>
      <c r="Z387" s="4"/>
    </row>
    <row r="388" spans="1:26" ht="16.5" customHeight="1">
      <c r="A388" s="4"/>
      <c r="B388" s="4"/>
      <c r="C388" s="4"/>
      <c r="D388" s="34"/>
      <c r="E388" s="4"/>
      <c r="F388" s="4"/>
      <c r="G388" s="4"/>
      <c r="H388" s="4"/>
      <c r="I388" s="4"/>
      <c r="J388" s="4"/>
      <c r="K388" s="4"/>
      <c r="L388" s="4"/>
      <c r="M388" s="4"/>
      <c r="N388" s="4"/>
      <c r="O388" s="4"/>
      <c r="P388" s="4"/>
      <c r="Q388" s="4"/>
      <c r="R388" s="4"/>
      <c r="S388" s="4"/>
      <c r="T388" s="4"/>
      <c r="U388" s="4"/>
      <c r="V388" s="4"/>
      <c r="W388" s="4"/>
      <c r="X388" s="4"/>
      <c r="Y388" s="4"/>
      <c r="Z388" s="4"/>
    </row>
    <row r="389" spans="1:26" ht="16.5" customHeight="1">
      <c r="A389" s="4"/>
      <c r="B389" s="4"/>
      <c r="C389" s="4"/>
      <c r="D389" s="34"/>
      <c r="E389" s="4"/>
      <c r="F389" s="4"/>
      <c r="G389" s="4"/>
      <c r="H389" s="4"/>
      <c r="I389" s="4"/>
      <c r="J389" s="4"/>
      <c r="K389" s="4"/>
      <c r="L389" s="4"/>
      <c r="M389" s="4"/>
      <c r="N389" s="4"/>
      <c r="O389" s="4"/>
      <c r="P389" s="4"/>
      <c r="Q389" s="4"/>
      <c r="R389" s="4"/>
      <c r="S389" s="4"/>
      <c r="T389" s="4"/>
      <c r="U389" s="4"/>
      <c r="V389" s="4"/>
      <c r="W389" s="4"/>
      <c r="X389" s="4"/>
      <c r="Y389" s="4"/>
      <c r="Z389" s="4"/>
    </row>
    <row r="390" spans="1:26" ht="16.5" customHeight="1">
      <c r="A390" s="4"/>
      <c r="B390" s="4"/>
      <c r="C390" s="4"/>
      <c r="D390" s="34"/>
      <c r="E390" s="4"/>
      <c r="F390" s="4"/>
      <c r="G390" s="4"/>
      <c r="H390" s="4"/>
      <c r="I390" s="4"/>
      <c r="J390" s="4"/>
      <c r="K390" s="4"/>
      <c r="L390" s="4"/>
      <c r="M390" s="4"/>
      <c r="N390" s="4"/>
      <c r="O390" s="4"/>
      <c r="P390" s="4"/>
      <c r="Q390" s="4"/>
      <c r="R390" s="4"/>
      <c r="S390" s="4"/>
      <c r="T390" s="4"/>
      <c r="U390" s="4"/>
      <c r="V390" s="4"/>
      <c r="W390" s="4"/>
      <c r="X390" s="4"/>
      <c r="Y390" s="4"/>
      <c r="Z390" s="4"/>
    </row>
    <row r="391" spans="1:26" ht="16.5" customHeight="1">
      <c r="A391" s="4"/>
      <c r="B391" s="4"/>
      <c r="C391" s="4"/>
      <c r="D391" s="34"/>
      <c r="E391" s="4"/>
      <c r="F391" s="4"/>
      <c r="G391" s="4"/>
      <c r="H391" s="4"/>
      <c r="I391" s="4"/>
      <c r="J391" s="4"/>
      <c r="K391" s="4"/>
      <c r="L391" s="4"/>
      <c r="M391" s="4"/>
      <c r="N391" s="4"/>
      <c r="O391" s="4"/>
      <c r="P391" s="4"/>
      <c r="Q391" s="4"/>
      <c r="R391" s="4"/>
      <c r="S391" s="4"/>
      <c r="T391" s="4"/>
      <c r="U391" s="4"/>
      <c r="V391" s="4"/>
      <c r="W391" s="4"/>
      <c r="X391" s="4"/>
      <c r="Y391" s="4"/>
      <c r="Z391" s="4"/>
    </row>
    <row r="392" spans="1:26" ht="16.5" customHeight="1">
      <c r="A392" s="4"/>
      <c r="B392" s="4"/>
      <c r="C392" s="4"/>
      <c r="D392" s="34"/>
      <c r="E392" s="4"/>
      <c r="F392" s="4"/>
      <c r="G392" s="4"/>
      <c r="H392" s="4"/>
      <c r="I392" s="4"/>
      <c r="J392" s="4"/>
      <c r="K392" s="4"/>
      <c r="L392" s="4"/>
      <c r="M392" s="4"/>
      <c r="N392" s="4"/>
      <c r="O392" s="4"/>
      <c r="P392" s="4"/>
      <c r="Q392" s="4"/>
      <c r="R392" s="4"/>
      <c r="S392" s="4"/>
      <c r="T392" s="4"/>
      <c r="U392" s="4"/>
      <c r="V392" s="4"/>
      <c r="W392" s="4"/>
      <c r="X392" s="4"/>
      <c r="Y392" s="4"/>
      <c r="Z392" s="4"/>
    </row>
    <row r="393" spans="1:26" ht="16.5" customHeight="1">
      <c r="A393" s="4"/>
      <c r="B393" s="4"/>
      <c r="C393" s="4"/>
      <c r="D393" s="34"/>
      <c r="E393" s="4"/>
      <c r="F393" s="4"/>
      <c r="G393" s="4"/>
      <c r="H393" s="4"/>
      <c r="I393" s="4"/>
      <c r="J393" s="4"/>
      <c r="K393" s="4"/>
      <c r="L393" s="4"/>
      <c r="M393" s="4"/>
      <c r="N393" s="4"/>
      <c r="O393" s="4"/>
      <c r="P393" s="4"/>
      <c r="Q393" s="4"/>
      <c r="R393" s="4"/>
      <c r="S393" s="4"/>
      <c r="T393" s="4"/>
      <c r="U393" s="4"/>
      <c r="V393" s="4"/>
      <c r="W393" s="4"/>
      <c r="X393" s="4"/>
      <c r="Y393" s="4"/>
      <c r="Z393" s="4"/>
    </row>
    <row r="394" spans="1:26" ht="16.5" customHeight="1">
      <c r="A394" s="4"/>
      <c r="B394" s="4"/>
      <c r="C394" s="4"/>
      <c r="D394" s="34"/>
      <c r="E394" s="4"/>
      <c r="F394" s="4"/>
      <c r="G394" s="4"/>
      <c r="H394" s="4"/>
      <c r="I394" s="4"/>
      <c r="J394" s="4"/>
      <c r="K394" s="4"/>
      <c r="L394" s="4"/>
      <c r="M394" s="4"/>
      <c r="N394" s="4"/>
      <c r="O394" s="4"/>
      <c r="P394" s="4"/>
      <c r="Q394" s="4"/>
      <c r="R394" s="4"/>
      <c r="S394" s="4"/>
      <c r="T394" s="4"/>
      <c r="U394" s="4"/>
      <c r="V394" s="4"/>
      <c r="W394" s="4"/>
      <c r="X394" s="4"/>
      <c r="Y394" s="4"/>
      <c r="Z394" s="4"/>
    </row>
    <row r="395" spans="1:26" ht="16.5" customHeight="1">
      <c r="A395" s="4"/>
      <c r="B395" s="4"/>
      <c r="C395" s="4"/>
      <c r="D395" s="34"/>
      <c r="E395" s="4"/>
      <c r="F395" s="4"/>
      <c r="G395" s="4"/>
      <c r="H395" s="4"/>
      <c r="I395" s="4"/>
      <c r="J395" s="4"/>
      <c r="K395" s="4"/>
      <c r="L395" s="4"/>
      <c r="M395" s="4"/>
      <c r="N395" s="4"/>
      <c r="O395" s="4"/>
      <c r="P395" s="4"/>
      <c r="Q395" s="4"/>
      <c r="R395" s="4"/>
      <c r="S395" s="4"/>
      <c r="T395" s="4"/>
      <c r="U395" s="4"/>
      <c r="V395" s="4"/>
      <c r="W395" s="4"/>
      <c r="X395" s="4"/>
      <c r="Y395" s="4"/>
      <c r="Z395" s="4"/>
    </row>
    <row r="396" spans="1:26" ht="16.5" customHeight="1">
      <c r="A396" s="4"/>
      <c r="B396" s="4"/>
      <c r="C396" s="4"/>
      <c r="D396" s="34"/>
      <c r="E396" s="4"/>
      <c r="F396" s="4"/>
      <c r="G396" s="4"/>
      <c r="H396" s="4"/>
      <c r="I396" s="4"/>
      <c r="J396" s="4"/>
      <c r="K396" s="4"/>
      <c r="L396" s="4"/>
      <c r="M396" s="4"/>
      <c r="N396" s="4"/>
      <c r="O396" s="4"/>
      <c r="P396" s="4"/>
      <c r="Q396" s="4"/>
      <c r="R396" s="4"/>
      <c r="S396" s="4"/>
      <c r="T396" s="4"/>
      <c r="U396" s="4"/>
      <c r="V396" s="4"/>
      <c r="W396" s="4"/>
      <c r="X396" s="4"/>
      <c r="Y396" s="4"/>
      <c r="Z396" s="4"/>
    </row>
    <row r="397" spans="1:26" ht="16.5" customHeight="1">
      <c r="A397" s="4"/>
      <c r="B397" s="4"/>
      <c r="C397" s="4"/>
      <c r="D397" s="34"/>
      <c r="E397" s="4"/>
      <c r="F397" s="4"/>
      <c r="G397" s="4"/>
      <c r="H397" s="4"/>
      <c r="I397" s="4"/>
      <c r="J397" s="4"/>
      <c r="K397" s="4"/>
      <c r="L397" s="4"/>
      <c r="M397" s="4"/>
      <c r="N397" s="4"/>
      <c r="O397" s="4"/>
      <c r="P397" s="4"/>
      <c r="Q397" s="4"/>
      <c r="R397" s="4"/>
      <c r="S397" s="4"/>
      <c r="T397" s="4"/>
      <c r="U397" s="4"/>
      <c r="V397" s="4"/>
      <c r="W397" s="4"/>
      <c r="X397" s="4"/>
      <c r="Y397" s="4"/>
      <c r="Z397" s="4"/>
    </row>
    <row r="398" spans="1:26" ht="16.5" customHeight="1">
      <c r="A398" s="4"/>
      <c r="B398" s="4"/>
      <c r="C398" s="4"/>
      <c r="D398" s="34"/>
      <c r="E398" s="4"/>
      <c r="F398" s="4"/>
      <c r="G398" s="4"/>
      <c r="H398" s="4"/>
      <c r="I398" s="4"/>
      <c r="J398" s="4"/>
      <c r="K398" s="4"/>
      <c r="L398" s="4"/>
      <c r="M398" s="4"/>
      <c r="N398" s="4"/>
      <c r="O398" s="4"/>
      <c r="P398" s="4"/>
      <c r="Q398" s="4"/>
      <c r="R398" s="4"/>
      <c r="S398" s="4"/>
      <c r="T398" s="4"/>
      <c r="U398" s="4"/>
      <c r="V398" s="4"/>
      <c r="W398" s="4"/>
      <c r="X398" s="4"/>
      <c r="Y398" s="4"/>
      <c r="Z398" s="4"/>
    </row>
    <row r="399" spans="1:26" ht="16.5" customHeight="1">
      <c r="A399" s="4"/>
      <c r="B399" s="4"/>
      <c r="C399" s="4"/>
      <c r="D399" s="34"/>
      <c r="E399" s="4"/>
      <c r="F399" s="4"/>
      <c r="G399" s="4"/>
      <c r="H399" s="4"/>
      <c r="I399" s="4"/>
      <c r="J399" s="4"/>
      <c r="K399" s="4"/>
      <c r="L399" s="4"/>
      <c r="M399" s="4"/>
      <c r="N399" s="4"/>
      <c r="O399" s="4"/>
      <c r="P399" s="4"/>
      <c r="Q399" s="4"/>
      <c r="R399" s="4"/>
      <c r="S399" s="4"/>
      <c r="T399" s="4"/>
      <c r="U399" s="4"/>
      <c r="V399" s="4"/>
      <c r="W399" s="4"/>
      <c r="X399" s="4"/>
      <c r="Y399" s="4"/>
      <c r="Z399" s="4"/>
    </row>
    <row r="400" spans="1:26" ht="16.5" customHeight="1">
      <c r="A400" s="4"/>
      <c r="B400" s="4"/>
      <c r="C400" s="4"/>
      <c r="D400" s="34"/>
      <c r="E400" s="4"/>
      <c r="F400" s="4"/>
      <c r="G400" s="4"/>
      <c r="H400" s="4"/>
      <c r="I400" s="4"/>
      <c r="J400" s="4"/>
      <c r="K400" s="4"/>
      <c r="L400" s="4"/>
      <c r="M400" s="4"/>
      <c r="N400" s="4"/>
      <c r="O400" s="4"/>
      <c r="P400" s="4"/>
      <c r="Q400" s="4"/>
      <c r="R400" s="4"/>
      <c r="S400" s="4"/>
      <c r="T400" s="4"/>
      <c r="U400" s="4"/>
      <c r="V400" s="4"/>
      <c r="W400" s="4"/>
      <c r="X400" s="4"/>
      <c r="Y400" s="4"/>
      <c r="Z400" s="4"/>
    </row>
    <row r="401" spans="1:26" ht="16.5" customHeight="1">
      <c r="A401" s="4"/>
      <c r="B401" s="4"/>
      <c r="C401" s="4"/>
      <c r="D401" s="34"/>
      <c r="E401" s="4"/>
      <c r="F401" s="4"/>
      <c r="G401" s="4"/>
      <c r="H401" s="4"/>
      <c r="I401" s="4"/>
      <c r="J401" s="4"/>
      <c r="K401" s="4"/>
      <c r="L401" s="4"/>
      <c r="M401" s="4"/>
      <c r="N401" s="4"/>
      <c r="O401" s="4"/>
      <c r="P401" s="4"/>
      <c r="Q401" s="4"/>
      <c r="R401" s="4"/>
      <c r="S401" s="4"/>
      <c r="T401" s="4"/>
      <c r="U401" s="4"/>
      <c r="V401" s="4"/>
      <c r="W401" s="4"/>
      <c r="X401" s="4"/>
      <c r="Y401" s="4"/>
      <c r="Z401" s="4"/>
    </row>
    <row r="402" spans="1:26" ht="16.5" customHeight="1">
      <c r="A402" s="4"/>
      <c r="B402" s="4"/>
      <c r="C402" s="4"/>
      <c r="D402" s="34"/>
      <c r="E402" s="4"/>
      <c r="F402" s="4"/>
      <c r="G402" s="4"/>
      <c r="H402" s="4"/>
      <c r="I402" s="4"/>
      <c r="J402" s="4"/>
      <c r="K402" s="4"/>
      <c r="L402" s="4"/>
      <c r="M402" s="4"/>
      <c r="N402" s="4"/>
      <c r="O402" s="4"/>
      <c r="P402" s="4"/>
      <c r="Q402" s="4"/>
      <c r="R402" s="4"/>
      <c r="S402" s="4"/>
      <c r="T402" s="4"/>
      <c r="U402" s="4"/>
      <c r="V402" s="4"/>
      <c r="W402" s="4"/>
      <c r="X402" s="4"/>
      <c r="Y402" s="4"/>
      <c r="Z402" s="4"/>
    </row>
    <row r="403" spans="1:26" ht="16.5" customHeight="1">
      <c r="A403" s="4"/>
      <c r="B403" s="4"/>
      <c r="C403" s="4"/>
      <c r="D403" s="34"/>
      <c r="E403" s="4"/>
      <c r="F403" s="4"/>
      <c r="G403" s="4"/>
      <c r="H403" s="4"/>
      <c r="I403" s="4"/>
      <c r="J403" s="4"/>
      <c r="K403" s="4"/>
      <c r="L403" s="4"/>
      <c r="M403" s="4"/>
      <c r="N403" s="4"/>
      <c r="O403" s="4"/>
      <c r="P403" s="4"/>
      <c r="Q403" s="4"/>
      <c r="R403" s="4"/>
      <c r="S403" s="4"/>
      <c r="T403" s="4"/>
      <c r="U403" s="4"/>
      <c r="V403" s="4"/>
      <c r="W403" s="4"/>
      <c r="X403" s="4"/>
      <c r="Y403" s="4"/>
      <c r="Z403" s="4"/>
    </row>
    <row r="404" spans="1:26" ht="16.5" customHeight="1">
      <c r="A404" s="4"/>
      <c r="B404" s="4"/>
      <c r="C404" s="4"/>
      <c r="D404" s="34"/>
      <c r="E404" s="4"/>
      <c r="F404" s="4"/>
      <c r="G404" s="4"/>
      <c r="H404" s="4"/>
      <c r="I404" s="4"/>
      <c r="J404" s="4"/>
      <c r="K404" s="4"/>
      <c r="L404" s="4"/>
      <c r="M404" s="4"/>
      <c r="N404" s="4"/>
      <c r="O404" s="4"/>
      <c r="P404" s="4"/>
      <c r="Q404" s="4"/>
      <c r="R404" s="4"/>
      <c r="S404" s="4"/>
      <c r="T404" s="4"/>
      <c r="U404" s="4"/>
      <c r="V404" s="4"/>
      <c r="W404" s="4"/>
      <c r="X404" s="4"/>
      <c r="Y404" s="4"/>
      <c r="Z404" s="4"/>
    </row>
    <row r="405" spans="1:26" ht="16.5" customHeight="1">
      <c r="A405" s="4"/>
      <c r="B405" s="4"/>
      <c r="C405" s="4"/>
      <c r="D405" s="34"/>
      <c r="E405" s="4"/>
      <c r="F405" s="4"/>
      <c r="G405" s="4"/>
      <c r="H405" s="4"/>
      <c r="I405" s="4"/>
      <c r="J405" s="4"/>
      <c r="K405" s="4"/>
      <c r="L405" s="4"/>
      <c r="M405" s="4"/>
      <c r="N405" s="4"/>
      <c r="O405" s="4"/>
      <c r="P405" s="4"/>
      <c r="Q405" s="4"/>
      <c r="R405" s="4"/>
      <c r="S405" s="4"/>
      <c r="T405" s="4"/>
      <c r="U405" s="4"/>
      <c r="V405" s="4"/>
      <c r="W405" s="4"/>
      <c r="X405" s="4"/>
      <c r="Y405" s="4"/>
      <c r="Z405" s="4"/>
    </row>
    <row r="406" spans="1:26" ht="16.5" customHeight="1">
      <c r="A406" s="4"/>
      <c r="B406" s="4"/>
      <c r="C406" s="4"/>
      <c r="D406" s="34"/>
      <c r="E406" s="4"/>
      <c r="F406" s="4"/>
      <c r="G406" s="4"/>
      <c r="H406" s="4"/>
      <c r="I406" s="4"/>
      <c r="J406" s="4"/>
      <c r="K406" s="4"/>
      <c r="L406" s="4"/>
      <c r="M406" s="4"/>
      <c r="N406" s="4"/>
      <c r="O406" s="4"/>
      <c r="P406" s="4"/>
      <c r="Q406" s="4"/>
      <c r="R406" s="4"/>
      <c r="S406" s="4"/>
      <c r="T406" s="4"/>
      <c r="U406" s="4"/>
      <c r="V406" s="4"/>
      <c r="W406" s="4"/>
      <c r="X406" s="4"/>
      <c r="Y406" s="4"/>
      <c r="Z406" s="4"/>
    </row>
    <row r="407" spans="1:26" ht="16.5" customHeight="1">
      <c r="A407" s="4"/>
      <c r="B407" s="4"/>
      <c r="C407" s="4"/>
      <c r="D407" s="34"/>
      <c r="E407" s="4"/>
      <c r="F407" s="4"/>
      <c r="G407" s="4"/>
      <c r="H407" s="4"/>
      <c r="I407" s="4"/>
      <c r="J407" s="4"/>
      <c r="K407" s="4"/>
      <c r="L407" s="4"/>
      <c r="M407" s="4"/>
      <c r="N407" s="4"/>
      <c r="O407" s="4"/>
      <c r="P407" s="4"/>
      <c r="Q407" s="4"/>
      <c r="R407" s="4"/>
      <c r="S407" s="4"/>
      <c r="T407" s="4"/>
      <c r="U407" s="4"/>
      <c r="V407" s="4"/>
      <c r="W407" s="4"/>
      <c r="X407" s="4"/>
      <c r="Y407" s="4"/>
      <c r="Z407" s="4"/>
    </row>
    <row r="408" spans="1:26" ht="16.5" customHeight="1">
      <c r="A408" s="4"/>
      <c r="B408" s="4"/>
      <c r="C408" s="4"/>
      <c r="D408" s="34"/>
      <c r="E408" s="4"/>
      <c r="F408" s="4"/>
      <c r="G408" s="4"/>
      <c r="H408" s="4"/>
      <c r="I408" s="4"/>
      <c r="J408" s="4"/>
      <c r="K408" s="4"/>
      <c r="L408" s="4"/>
      <c r="M408" s="4"/>
      <c r="N408" s="4"/>
      <c r="O408" s="4"/>
      <c r="P408" s="4"/>
      <c r="Q408" s="4"/>
      <c r="R408" s="4"/>
      <c r="S408" s="4"/>
      <c r="T408" s="4"/>
      <c r="U408" s="4"/>
      <c r="V408" s="4"/>
      <c r="W408" s="4"/>
      <c r="X408" s="4"/>
      <c r="Y408" s="4"/>
      <c r="Z408" s="4"/>
    </row>
    <row r="409" spans="1:26" ht="16.5" customHeight="1">
      <c r="A409" s="4"/>
      <c r="B409" s="4"/>
      <c r="C409" s="4"/>
      <c r="D409" s="34"/>
      <c r="E409" s="4"/>
      <c r="F409" s="4"/>
      <c r="G409" s="4"/>
      <c r="H409" s="4"/>
      <c r="I409" s="4"/>
      <c r="J409" s="4"/>
      <c r="K409" s="4"/>
      <c r="L409" s="4"/>
      <c r="M409" s="4"/>
      <c r="N409" s="4"/>
      <c r="O409" s="4"/>
      <c r="P409" s="4"/>
      <c r="Q409" s="4"/>
      <c r="R409" s="4"/>
      <c r="S409" s="4"/>
      <c r="T409" s="4"/>
      <c r="U409" s="4"/>
      <c r="V409" s="4"/>
      <c r="W409" s="4"/>
      <c r="X409" s="4"/>
      <c r="Y409" s="4"/>
      <c r="Z409" s="4"/>
    </row>
    <row r="410" spans="1:26" ht="16.5" customHeight="1">
      <c r="A410" s="4"/>
      <c r="B410" s="4"/>
      <c r="C410" s="4"/>
      <c r="D410" s="34"/>
      <c r="E410" s="4"/>
      <c r="F410" s="4"/>
      <c r="G410" s="4"/>
      <c r="H410" s="4"/>
      <c r="I410" s="4"/>
      <c r="J410" s="4"/>
      <c r="K410" s="4"/>
      <c r="L410" s="4"/>
      <c r="M410" s="4"/>
      <c r="N410" s="4"/>
      <c r="O410" s="4"/>
      <c r="P410" s="4"/>
      <c r="Q410" s="4"/>
      <c r="R410" s="4"/>
      <c r="S410" s="4"/>
      <c r="T410" s="4"/>
      <c r="U410" s="4"/>
      <c r="V410" s="4"/>
      <c r="W410" s="4"/>
      <c r="X410" s="4"/>
      <c r="Y410" s="4"/>
      <c r="Z410" s="4"/>
    </row>
    <row r="411" spans="1:26" ht="16.5" customHeight="1">
      <c r="A411" s="4"/>
      <c r="B411" s="4"/>
      <c r="C411" s="4"/>
      <c r="D411" s="34"/>
      <c r="E411" s="4"/>
      <c r="F411" s="4"/>
      <c r="G411" s="4"/>
      <c r="H411" s="4"/>
      <c r="I411" s="4"/>
      <c r="J411" s="4"/>
      <c r="K411" s="4"/>
      <c r="L411" s="4"/>
      <c r="M411" s="4"/>
      <c r="N411" s="4"/>
      <c r="O411" s="4"/>
      <c r="P411" s="4"/>
      <c r="Q411" s="4"/>
      <c r="R411" s="4"/>
      <c r="S411" s="4"/>
      <c r="T411" s="4"/>
      <c r="U411" s="4"/>
      <c r="V411" s="4"/>
      <c r="W411" s="4"/>
      <c r="X411" s="4"/>
      <c r="Y411" s="4"/>
      <c r="Z411" s="4"/>
    </row>
    <row r="412" spans="1:26" ht="16.5" customHeight="1">
      <c r="A412" s="4"/>
      <c r="B412" s="4"/>
      <c r="C412" s="4"/>
      <c r="D412" s="34"/>
      <c r="E412" s="4"/>
      <c r="F412" s="4"/>
      <c r="G412" s="4"/>
      <c r="H412" s="4"/>
      <c r="I412" s="4"/>
      <c r="J412" s="4"/>
      <c r="K412" s="4"/>
      <c r="L412" s="4"/>
      <c r="M412" s="4"/>
      <c r="N412" s="4"/>
      <c r="O412" s="4"/>
      <c r="P412" s="4"/>
      <c r="Q412" s="4"/>
      <c r="R412" s="4"/>
      <c r="S412" s="4"/>
      <c r="T412" s="4"/>
      <c r="U412" s="4"/>
      <c r="V412" s="4"/>
      <c r="W412" s="4"/>
      <c r="X412" s="4"/>
      <c r="Y412" s="4"/>
      <c r="Z412" s="4"/>
    </row>
    <row r="413" spans="1:26" ht="16.5" customHeight="1">
      <c r="A413" s="4"/>
      <c r="B413" s="4"/>
      <c r="C413" s="4"/>
      <c r="D413" s="34"/>
      <c r="E413" s="4"/>
      <c r="F413" s="4"/>
      <c r="G413" s="4"/>
      <c r="H413" s="4"/>
      <c r="I413" s="4"/>
      <c r="J413" s="4"/>
      <c r="K413" s="4"/>
      <c r="L413" s="4"/>
      <c r="M413" s="4"/>
      <c r="N413" s="4"/>
      <c r="O413" s="4"/>
      <c r="P413" s="4"/>
      <c r="Q413" s="4"/>
      <c r="R413" s="4"/>
      <c r="S413" s="4"/>
      <c r="T413" s="4"/>
      <c r="U413" s="4"/>
      <c r="V413" s="4"/>
      <c r="W413" s="4"/>
      <c r="X413" s="4"/>
      <c r="Y413" s="4"/>
      <c r="Z413" s="4"/>
    </row>
    <row r="414" spans="1:26" ht="16.5" customHeight="1">
      <c r="A414" s="4"/>
      <c r="B414" s="4"/>
      <c r="C414" s="4"/>
      <c r="D414" s="34"/>
      <c r="E414" s="4"/>
      <c r="F414" s="4"/>
      <c r="G414" s="4"/>
      <c r="H414" s="4"/>
      <c r="I414" s="4"/>
      <c r="J414" s="4"/>
      <c r="K414" s="4"/>
      <c r="L414" s="4"/>
      <c r="M414" s="4"/>
      <c r="N414" s="4"/>
      <c r="O414" s="4"/>
      <c r="P414" s="4"/>
      <c r="Q414" s="4"/>
      <c r="R414" s="4"/>
      <c r="S414" s="4"/>
      <c r="T414" s="4"/>
      <c r="U414" s="4"/>
      <c r="V414" s="4"/>
      <c r="W414" s="4"/>
      <c r="X414" s="4"/>
      <c r="Y414" s="4"/>
      <c r="Z414" s="4"/>
    </row>
    <row r="415" spans="1:26" ht="16.5" customHeight="1">
      <c r="A415" s="4"/>
      <c r="B415" s="4"/>
      <c r="C415" s="4"/>
      <c r="D415" s="34"/>
      <c r="E415" s="4"/>
      <c r="F415" s="4"/>
      <c r="G415" s="4"/>
      <c r="H415" s="4"/>
      <c r="I415" s="4"/>
      <c r="J415" s="4"/>
      <c r="K415" s="4"/>
      <c r="L415" s="4"/>
      <c r="M415" s="4"/>
      <c r="N415" s="4"/>
      <c r="O415" s="4"/>
      <c r="P415" s="4"/>
      <c r="Q415" s="4"/>
      <c r="R415" s="4"/>
      <c r="S415" s="4"/>
      <c r="T415" s="4"/>
      <c r="U415" s="4"/>
      <c r="V415" s="4"/>
      <c r="W415" s="4"/>
      <c r="X415" s="4"/>
      <c r="Y415" s="4"/>
      <c r="Z415" s="4"/>
    </row>
    <row r="416" spans="1:26" ht="16.5" customHeight="1">
      <c r="A416" s="4"/>
      <c r="B416" s="4"/>
      <c r="C416" s="4"/>
      <c r="D416" s="34"/>
      <c r="E416" s="4"/>
      <c r="F416" s="4"/>
      <c r="G416" s="4"/>
      <c r="H416" s="4"/>
      <c r="I416" s="4"/>
      <c r="J416" s="4"/>
      <c r="K416" s="4"/>
      <c r="L416" s="4"/>
      <c r="M416" s="4"/>
      <c r="N416" s="4"/>
      <c r="O416" s="4"/>
      <c r="P416" s="4"/>
      <c r="Q416" s="4"/>
      <c r="R416" s="4"/>
      <c r="S416" s="4"/>
      <c r="T416" s="4"/>
      <c r="U416" s="4"/>
      <c r="V416" s="4"/>
      <c r="W416" s="4"/>
      <c r="X416" s="4"/>
      <c r="Y416" s="4"/>
      <c r="Z416" s="4"/>
    </row>
    <row r="417" spans="1:26" ht="16.5" customHeight="1">
      <c r="A417" s="4"/>
      <c r="B417" s="4"/>
      <c r="C417" s="4"/>
      <c r="D417" s="34"/>
      <c r="E417" s="4"/>
      <c r="F417" s="4"/>
      <c r="G417" s="4"/>
      <c r="H417" s="4"/>
      <c r="I417" s="4"/>
      <c r="J417" s="4"/>
      <c r="K417" s="4"/>
      <c r="L417" s="4"/>
      <c r="M417" s="4"/>
      <c r="N417" s="4"/>
      <c r="O417" s="4"/>
      <c r="P417" s="4"/>
      <c r="Q417" s="4"/>
      <c r="R417" s="4"/>
      <c r="S417" s="4"/>
      <c r="T417" s="4"/>
      <c r="U417" s="4"/>
      <c r="V417" s="4"/>
      <c r="W417" s="4"/>
      <c r="X417" s="4"/>
      <c r="Y417" s="4"/>
      <c r="Z417" s="4"/>
    </row>
    <row r="418" spans="1:26" ht="16.5" customHeight="1">
      <c r="A418" s="4"/>
      <c r="B418" s="4"/>
      <c r="C418" s="4"/>
      <c r="D418" s="34"/>
      <c r="E418" s="4"/>
      <c r="F418" s="4"/>
      <c r="G418" s="4"/>
      <c r="H418" s="4"/>
      <c r="I418" s="4"/>
      <c r="J418" s="4"/>
      <c r="K418" s="4"/>
      <c r="L418" s="4"/>
      <c r="M418" s="4"/>
      <c r="N418" s="4"/>
      <c r="O418" s="4"/>
      <c r="P418" s="4"/>
      <c r="Q418" s="4"/>
      <c r="R418" s="4"/>
      <c r="S418" s="4"/>
      <c r="T418" s="4"/>
      <c r="U418" s="4"/>
      <c r="V418" s="4"/>
      <c r="W418" s="4"/>
      <c r="X418" s="4"/>
      <c r="Y418" s="4"/>
      <c r="Z418" s="4"/>
    </row>
    <row r="419" spans="1:26" ht="16.5" customHeight="1">
      <c r="A419" s="4"/>
      <c r="B419" s="4"/>
      <c r="C419" s="4"/>
      <c r="D419" s="34"/>
      <c r="E419" s="4"/>
      <c r="F419" s="4"/>
      <c r="G419" s="4"/>
      <c r="H419" s="4"/>
      <c r="I419" s="4"/>
      <c r="J419" s="4"/>
      <c r="K419" s="4"/>
      <c r="L419" s="4"/>
      <c r="M419" s="4"/>
      <c r="N419" s="4"/>
      <c r="O419" s="4"/>
      <c r="P419" s="4"/>
      <c r="Q419" s="4"/>
      <c r="R419" s="4"/>
      <c r="S419" s="4"/>
      <c r="T419" s="4"/>
      <c r="U419" s="4"/>
      <c r="V419" s="4"/>
      <c r="W419" s="4"/>
      <c r="X419" s="4"/>
      <c r="Y419" s="4"/>
      <c r="Z419" s="4"/>
    </row>
    <row r="420" spans="1:26" ht="16.5" customHeight="1">
      <c r="A420" s="4"/>
      <c r="B420" s="4"/>
      <c r="C420" s="4"/>
      <c r="D420" s="34"/>
      <c r="E420" s="4"/>
      <c r="F420" s="4"/>
      <c r="G420" s="4"/>
      <c r="H420" s="4"/>
      <c r="I420" s="4"/>
      <c r="J420" s="4"/>
      <c r="K420" s="4"/>
      <c r="L420" s="4"/>
      <c r="M420" s="4"/>
      <c r="N420" s="4"/>
      <c r="O420" s="4"/>
      <c r="P420" s="4"/>
      <c r="Q420" s="4"/>
      <c r="R420" s="4"/>
      <c r="S420" s="4"/>
      <c r="T420" s="4"/>
      <c r="U420" s="4"/>
      <c r="V420" s="4"/>
      <c r="W420" s="4"/>
      <c r="X420" s="4"/>
      <c r="Y420" s="4"/>
      <c r="Z420" s="4"/>
    </row>
    <row r="421" spans="1:26" ht="16.5" customHeight="1">
      <c r="A421" s="4"/>
      <c r="B421" s="4"/>
      <c r="C421" s="4"/>
      <c r="D421" s="34"/>
      <c r="E421" s="4"/>
      <c r="F421" s="4"/>
      <c r="G421" s="4"/>
      <c r="H421" s="4"/>
      <c r="I421" s="4"/>
      <c r="J421" s="4"/>
      <c r="K421" s="4"/>
      <c r="L421" s="4"/>
      <c r="M421" s="4"/>
      <c r="N421" s="4"/>
      <c r="O421" s="4"/>
      <c r="P421" s="4"/>
      <c r="Q421" s="4"/>
      <c r="R421" s="4"/>
      <c r="S421" s="4"/>
      <c r="T421" s="4"/>
      <c r="U421" s="4"/>
      <c r="V421" s="4"/>
      <c r="W421" s="4"/>
      <c r="X421" s="4"/>
      <c r="Y421" s="4"/>
      <c r="Z421" s="4"/>
    </row>
    <row r="422" spans="1:26" ht="16.5" customHeight="1">
      <c r="A422" s="4"/>
      <c r="B422" s="4"/>
      <c r="C422" s="4"/>
      <c r="D422" s="34"/>
      <c r="E422" s="4"/>
      <c r="F422" s="4"/>
      <c r="G422" s="4"/>
      <c r="H422" s="4"/>
      <c r="I422" s="4"/>
      <c r="J422" s="4"/>
      <c r="K422" s="4"/>
      <c r="L422" s="4"/>
      <c r="M422" s="4"/>
      <c r="N422" s="4"/>
      <c r="O422" s="4"/>
      <c r="P422" s="4"/>
      <c r="Q422" s="4"/>
      <c r="R422" s="4"/>
      <c r="S422" s="4"/>
      <c r="T422" s="4"/>
      <c r="U422" s="4"/>
      <c r="V422" s="4"/>
      <c r="W422" s="4"/>
      <c r="X422" s="4"/>
      <c r="Y422" s="4"/>
      <c r="Z422" s="4"/>
    </row>
    <row r="423" spans="1:26" ht="16.5" customHeight="1">
      <c r="A423" s="4"/>
      <c r="B423" s="4"/>
      <c r="C423" s="4"/>
      <c r="D423" s="34"/>
      <c r="E423" s="4"/>
      <c r="F423" s="4"/>
      <c r="G423" s="4"/>
      <c r="H423" s="4"/>
      <c r="I423" s="4"/>
      <c r="J423" s="4"/>
      <c r="K423" s="4"/>
      <c r="L423" s="4"/>
      <c r="M423" s="4"/>
      <c r="N423" s="4"/>
      <c r="O423" s="4"/>
      <c r="P423" s="4"/>
      <c r="Q423" s="4"/>
      <c r="R423" s="4"/>
      <c r="S423" s="4"/>
      <c r="T423" s="4"/>
      <c r="U423" s="4"/>
      <c r="V423" s="4"/>
      <c r="W423" s="4"/>
      <c r="X423" s="4"/>
      <c r="Y423" s="4"/>
      <c r="Z423" s="4"/>
    </row>
    <row r="424" spans="1:26" ht="16.5" customHeight="1">
      <c r="A424" s="4"/>
      <c r="B424" s="4"/>
      <c r="C424" s="4"/>
      <c r="D424" s="34"/>
      <c r="E424" s="4"/>
      <c r="F424" s="4"/>
      <c r="G424" s="4"/>
      <c r="H424" s="4"/>
      <c r="I424" s="4"/>
      <c r="J424" s="4"/>
      <c r="K424" s="4"/>
      <c r="L424" s="4"/>
      <c r="M424" s="4"/>
      <c r="N424" s="4"/>
      <c r="O424" s="4"/>
      <c r="P424" s="4"/>
      <c r="Q424" s="4"/>
      <c r="R424" s="4"/>
      <c r="S424" s="4"/>
      <c r="T424" s="4"/>
      <c r="U424" s="4"/>
      <c r="V424" s="4"/>
      <c r="W424" s="4"/>
      <c r="X424" s="4"/>
      <c r="Y424" s="4"/>
      <c r="Z424" s="4"/>
    </row>
    <row r="425" spans="1:26" ht="16.5" customHeight="1">
      <c r="A425" s="4"/>
      <c r="B425" s="4"/>
      <c r="C425" s="4"/>
      <c r="D425" s="34"/>
      <c r="E425" s="4"/>
      <c r="F425" s="4"/>
      <c r="G425" s="4"/>
      <c r="H425" s="4"/>
      <c r="I425" s="4"/>
      <c r="J425" s="4"/>
      <c r="K425" s="4"/>
      <c r="L425" s="4"/>
      <c r="M425" s="4"/>
      <c r="N425" s="4"/>
      <c r="O425" s="4"/>
      <c r="P425" s="4"/>
      <c r="Q425" s="4"/>
      <c r="R425" s="4"/>
      <c r="S425" s="4"/>
      <c r="T425" s="4"/>
      <c r="U425" s="4"/>
      <c r="V425" s="4"/>
      <c r="W425" s="4"/>
      <c r="X425" s="4"/>
      <c r="Y425" s="4"/>
      <c r="Z425" s="4"/>
    </row>
    <row r="426" spans="1:26" ht="16.5" customHeight="1">
      <c r="A426" s="4"/>
      <c r="B426" s="4"/>
      <c r="C426" s="4"/>
      <c r="D426" s="34"/>
      <c r="E426" s="4"/>
      <c r="F426" s="4"/>
      <c r="G426" s="4"/>
      <c r="H426" s="4"/>
      <c r="I426" s="4"/>
      <c r="J426" s="4"/>
      <c r="K426" s="4"/>
      <c r="L426" s="4"/>
      <c r="M426" s="4"/>
      <c r="N426" s="4"/>
      <c r="O426" s="4"/>
      <c r="P426" s="4"/>
      <c r="Q426" s="4"/>
      <c r="R426" s="4"/>
      <c r="S426" s="4"/>
      <c r="T426" s="4"/>
      <c r="U426" s="4"/>
      <c r="V426" s="4"/>
      <c r="W426" s="4"/>
      <c r="X426" s="4"/>
      <c r="Y426" s="4"/>
      <c r="Z426" s="4"/>
    </row>
    <row r="427" spans="1:26" ht="16.5" customHeight="1">
      <c r="A427" s="4"/>
      <c r="B427" s="4"/>
      <c r="C427" s="4"/>
      <c r="D427" s="34"/>
      <c r="E427" s="4"/>
      <c r="F427" s="4"/>
      <c r="G427" s="4"/>
      <c r="H427" s="4"/>
      <c r="I427" s="4"/>
      <c r="J427" s="4"/>
      <c r="K427" s="4"/>
      <c r="L427" s="4"/>
      <c r="M427" s="4"/>
      <c r="N427" s="4"/>
      <c r="O427" s="4"/>
      <c r="P427" s="4"/>
      <c r="Q427" s="4"/>
      <c r="R427" s="4"/>
      <c r="S427" s="4"/>
      <c r="T427" s="4"/>
      <c r="U427" s="4"/>
      <c r="V427" s="4"/>
      <c r="W427" s="4"/>
      <c r="X427" s="4"/>
      <c r="Y427" s="4"/>
      <c r="Z427" s="4"/>
    </row>
    <row r="428" spans="1:26" ht="16.5" customHeight="1">
      <c r="A428" s="4"/>
      <c r="B428" s="4"/>
      <c r="C428" s="4"/>
      <c r="D428" s="34"/>
      <c r="E428" s="4"/>
      <c r="F428" s="4"/>
      <c r="G428" s="4"/>
      <c r="H428" s="4"/>
      <c r="I428" s="4"/>
      <c r="J428" s="4"/>
      <c r="K428" s="4"/>
      <c r="L428" s="4"/>
      <c r="M428" s="4"/>
      <c r="N428" s="4"/>
      <c r="O428" s="4"/>
      <c r="P428" s="4"/>
      <c r="Q428" s="4"/>
      <c r="R428" s="4"/>
      <c r="S428" s="4"/>
      <c r="T428" s="4"/>
      <c r="U428" s="4"/>
      <c r="V428" s="4"/>
      <c r="W428" s="4"/>
      <c r="X428" s="4"/>
      <c r="Y428" s="4"/>
      <c r="Z428" s="4"/>
    </row>
    <row r="429" spans="1:26" ht="16.5" customHeight="1">
      <c r="A429" s="4"/>
      <c r="B429" s="4"/>
      <c r="C429" s="4"/>
      <c r="D429" s="34"/>
      <c r="E429" s="4"/>
      <c r="F429" s="4"/>
      <c r="G429" s="4"/>
      <c r="H429" s="4"/>
      <c r="I429" s="4"/>
      <c r="J429" s="4"/>
      <c r="K429" s="4"/>
      <c r="L429" s="4"/>
      <c r="M429" s="4"/>
      <c r="N429" s="4"/>
      <c r="O429" s="4"/>
      <c r="P429" s="4"/>
      <c r="Q429" s="4"/>
      <c r="R429" s="4"/>
      <c r="S429" s="4"/>
      <c r="T429" s="4"/>
      <c r="U429" s="4"/>
      <c r="V429" s="4"/>
      <c r="W429" s="4"/>
      <c r="X429" s="4"/>
      <c r="Y429" s="4"/>
      <c r="Z429" s="4"/>
    </row>
    <row r="430" spans="1:26" ht="16.5" customHeight="1">
      <c r="A430" s="4"/>
      <c r="B430" s="4"/>
      <c r="C430" s="4"/>
      <c r="D430" s="34"/>
      <c r="E430" s="4"/>
      <c r="F430" s="4"/>
      <c r="G430" s="4"/>
      <c r="H430" s="4"/>
      <c r="I430" s="4"/>
      <c r="J430" s="4"/>
      <c r="K430" s="4"/>
      <c r="L430" s="4"/>
      <c r="M430" s="4"/>
      <c r="N430" s="4"/>
      <c r="O430" s="4"/>
      <c r="P430" s="4"/>
      <c r="Q430" s="4"/>
      <c r="R430" s="4"/>
      <c r="S430" s="4"/>
      <c r="T430" s="4"/>
      <c r="U430" s="4"/>
      <c r="V430" s="4"/>
      <c r="W430" s="4"/>
      <c r="X430" s="4"/>
      <c r="Y430" s="4"/>
      <c r="Z430" s="4"/>
    </row>
    <row r="431" spans="1:26" ht="16.5" customHeight="1">
      <c r="A431" s="4"/>
      <c r="B431" s="4"/>
      <c r="C431" s="4"/>
      <c r="D431" s="34"/>
      <c r="E431" s="4"/>
      <c r="F431" s="4"/>
      <c r="G431" s="4"/>
      <c r="H431" s="4"/>
      <c r="I431" s="4"/>
      <c r="J431" s="4"/>
      <c r="K431" s="4"/>
      <c r="L431" s="4"/>
      <c r="M431" s="4"/>
      <c r="N431" s="4"/>
      <c r="O431" s="4"/>
      <c r="P431" s="4"/>
      <c r="Q431" s="4"/>
      <c r="R431" s="4"/>
      <c r="S431" s="4"/>
      <c r="T431" s="4"/>
      <c r="U431" s="4"/>
      <c r="V431" s="4"/>
      <c r="W431" s="4"/>
      <c r="X431" s="4"/>
      <c r="Y431" s="4"/>
      <c r="Z431" s="4"/>
    </row>
    <row r="432" spans="1:26" ht="16.5" customHeight="1">
      <c r="A432" s="4"/>
      <c r="B432" s="4"/>
      <c r="C432" s="4"/>
      <c r="D432" s="34"/>
      <c r="E432" s="4"/>
      <c r="F432" s="4"/>
      <c r="G432" s="4"/>
      <c r="H432" s="4"/>
      <c r="I432" s="4"/>
      <c r="J432" s="4"/>
      <c r="K432" s="4"/>
      <c r="L432" s="4"/>
      <c r="M432" s="4"/>
      <c r="N432" s="4"/>
      <c r="O432" s="4"/>
      <c r="P432" s="4"/>
      <c r="Q432" s="4"/>
      <c r="R432" s="4"/>
      <c r="S432" s="4"/>
      <c r="T432" s="4"/>
      <c r="U432" s="4"/>
      <c r="V432" s="4"/>
      <c r="W432" s="4"/>
      <c r="X432" s="4"/>
      <c r="Y432" s="4"/>
      <c r="Z432" s="4"/>
    </row>
    <row r="433" spans="1:26" ht="16.5" customHeight="1">
      <c r="A433" s="4"/>
      <c r="B433" s="4"/>
      <c r="C433" s="4"/>
      <c r="D433" s="34"/>
      <c r="E433" s="4"/>
      <c r="F433" s="4"/>
      <c r="G433" s="4"/>
      <c r="H433" s="4"/>
      <c r="I433" s="4"/>
      <c r="J433" s="4"/>
      <c r="K433" s="4"/>
      <c r="L433" s="4"/>
      <c r="M433" s="4"/>
      <c r="N433" s="4"/>
      <c r="O433" s="4"/>
      <c r="P433" s="4"/>
      <c r="Q433" s="4"/>
      <c r="R433" s="4"/>
      <c r="S433" s="4"/>
      <c r="T433" s="4"/>
      <c r="U433" s="4"/>
      <c r="V433" s="4"/>
      <c r="W433" s="4"/>
      <c r="X433" s="4"/>
      <c r="Y433" s="4"/>
      <c r="Z433" s="4"/>
    </row>
    <row r="434" spans="1:26" ht="16.5" customHeight="1">
      <c r="A434" s="4"/>
      <c r="B434" s="4"/>
      <c r="C434" s="4"/>
      <c r="D434" s="34"/>
      <c r="E434" s="4"/>
      <c r="F434" s="4"/>
      <c r="G434" s="4"/>
      <c r="H434" s="4"/>
      <c r="I434" s="4"/>
      <c r="J434" s="4"/>
      <c r="K434" s="4"/>
      <c r="L434" s="4"/>
      <c r="M434" s="4"/>
      <c r="N434" s="4"/>
      <c r="O434" s="4"/>
      <c r="P434" s="4"/>
      <c r="Q434" s="4"/>
      <c r="R434" s="4"/>
      <c r="S434" s="4"/>
      <c r="T434" s="4"/>
      <c r="U434" s="4"/>
      <c r="V434" s="4"/>
      <c r="W434" s="4"/>
      <c r="X434" s="4"/>
      <c r="Y434" s="4"/>
      <c r="Z434" s="4"/>
    </row>
    <row r="435" spans="1:26" ht="16.5" customHeight="1">
      <c r="A435" s="4"/>
      <c r="B435" s="4"/>
      <c r="C435" s="4"/>
      <c r="D435" s="34"/>
      <c r="E435" s="4"/>
      <c r="F435" s="4"/>
      <c r="G435" s="4"/>
      <c r="H435" s="4"/>
      <c r="I435" s="4"/>
      <c r="J435" s="4"/>
      <c r="K435" s="4"/>
      <c r="L435" s="4"/>
      <c r="M435" s="4"/>
      <c r="N435" s="4"/>
      <c r="O435" s="4"/>
      <c r="P435" s="4"/>
      <c r="Q435" s="4"/>
      <c r="R435" s="4"/>
      <c r="S435" s="4"/>
      <c r="T435" s="4"/>
      <c r="U435" s="4"/>
      <c r="V435" s="4"/>
      <c r="W435" s="4"/>
      <c r="X435" s="4"/>
      <c r="Y435" s="4"/>
      <c r="Z435" s="4"/>
    </row>
    <row r="436" spans="1:26" ht="16.5" customHeight="1">
      <c r="A436" s="4"/>
      <c r="B436" s="4"/>
      <c r="C436" s="4"/>
      <c r="D436" s="34"/>
      <c r="E436" s="4"/>
      <c r="F436" s="4"/>
      <c r="G436" s="4"/>
      <c r="H436" s="4"/>
      <c r="I436" s="4"/>
      <c r="J436" s="4"/>
      <c r="K436" s="4"/>
      <c r="L436" s="4"/>
      <c r="M436" s="4"/>
      <c r="N436" s="4"/>
      <c r="O436" s="4"/>
      <c r="P436" s="4"/>
      <c r="Q436" s="4"/>
      <c r="R436" s="4"/>
      <c r="S436" s="4"/>
      <c r="T436" s="4"/>
      <c r="U436" s="4"/>
      <c r="V436" s="4"/>
      <c r="W436" s="4"/>
      <c r="X436" s="4"/>
      <c r="Y436" s="4"/>
      <c r="Z436" s="4"/>
    </row>
    <row r="437" spans="1:26" ht="16.5" customHeight="1">
      <c r="A437" s="4"/>
      <c r="B437" s="4"/>
      <c r="C437" s="4"/>
      <c r="D437" s="34"/>
      <c r="E437" s="4"/>
      <c r="F437" s="4"/>
      <c r="G437" s="4"/>
      <c r="H437" s="4"/>
      <c r="I437" s="4"/>
      <c r="J437" s="4"/>
      <c r="K437" s="4"/>
      <c r="L437" s="4"/>
      <c r="M437" s="4"/>
      <c r="N437" s="4"/>
      <c r="O437" s="4"/>
      <c r="P437" s="4"/>
      <c r="Q437" s="4"/>
      <c r="R437" s="4"/>
      <c r="S437" s="4"/>
      <c r="T437" s="4"/>
      <c r="U437" s="4"/>
      <c r="V437" s="4"/>
      <c r="W437" s="4"/>
      <c r="X437" s="4"/>
      <c r="Y437" s="4"/>
      <c r="Z437" s="4"/>
    </row>
    <row r="438" spans="1:26" ht="16.5" customHeight="1">
      <c r="A438" s="4"/>
      <c r="B438" s="4"/>
      <c r="C438" s="4"/>
      <c r="D438" s="34"/>
      <c r="E438" s="4"/>
      <c r="F438" s="4"/>
      <c r="G438" s="4"/>
      <c r="H438" s="4"/>
      <c r="I438" s="4"/>
      <c r="J438" s="4"/>
      <c r="K438" s="4"/>
      <c r="L438" s="4"/>
      <c r="M438" s="4"/>
      <c r="N438" s="4"/>
      <c r="O438" s="4"/>
      <c r="P438" s="4"/>
      <c r="Q438" s="4"/>
      <c r="R438" s="4"/>
      <c r="S438" s="4"/>
      <c r="T438" s="4"/>
      <c r="U438" s="4"/>
      <c r="V438" s="4"/>
      <c r="W438" s="4"/>
      <c r="X438" s="4"/>
      <c r="Y438" s="4"/>
      <c r="Z438" s="4"/>
    </row>
    <row r="439" spans="1:26" ht="16.5" customHeight="1">
      <c r="A439" s="4"/>
      <c r="B439" s="4"/>
      <c r="C439" s="4"/>
      <c r="D439" s="34"/>
      <c r="E439" s="4"/>
      <c r="F439" s="4"/>
      <c r="G439" s="4"/>
      <c r="H439" s="4"/>
      <c r="I439" s="4"/>
      <c r="J439" s="4"/>
      <c r="K439" s="4"/>
      <c r="L439" s="4"/>
      <c r="M439" s="4"/>
      <c r="N439" s="4"/>
      <c r="O439" s="4"/>
      <c r="P439" s="4"/>
      <c r="Q439" s="4"/>
      <c r="R439" s="4"/>
      <c r="S439" s="4"/>
      <c r="T439" s="4"/>
      <c r="U439" s="4"/>
      <c r="V439" s="4"/>
      <c r="W439" s="4"/>
      <c r="X439" s="4"/>
      <c r="Y439" s="4"/>
      <c r="Z439" s="4"/>
    </row>
    <row r="440" spans="1:26" ht="16.5" customHeight="1">
      <c r="A440" s="4"/>
      <c r="B440" s="4"/>
      <c r="C440" s="4"/>
      <c r="D440" s="34"/>
      <c r="E440" s="4"/>
      <c r="F440" s="4"/>
      <c r="G440" s="4"/>
      <c r="H440" s="4"/>
      <c r="I440" s="4"/>
      <c r="J440" s="4"/>
      <c r="K440" s="4"/>
      <c r="L440" s="4"/>
      <c r="M440" s="4"/>
      <c r="N440" s="4"/>
      <c r="O440" s="4"/>
      <c r="P440" s="4"/>
      <c r="Q440" s="4"/>
      <c r="R440" s="4"/>
      <c r="S440" s="4"/>
      <c r="T440" s="4"/>
      <c r="U440" s="4"/>
      <c r="V440" s="4"/>
      <c r="W440" s="4"/>
      <c r="X440" s="4"/>
      <c r="Y440" s="4"/>
      <c r="Z440" s="4"/>
    </row>
    <row r="441" spans="1:26" ht="16.5" customHeight="1">
      <c r="A441" s="4"/>
      <c r="B441" s="4"/>
      <c r="C441" s="4"/>
      <c r="D441" s="34"/>
      <c r="E441" s="4"/>
      <c r="F441" s="4"/>
      <c r="G441" s="4"/>
      <c r="H441" s="4"/>
      <c r="I441" s="4"/>
      <c r="J441" s="4"/>
      <c r="K441" s="4"/>
      <c r="L441" s="4"/>
      <c r="M441" s="4"/>
      <c r="N441" s="4"/>
      <c r="O441" s="4"/>
      <c r="P441" s="4"/>
      <c r="Q441" s="4"/>
      <c r="R441" s="4"/>
      <c r="S441" s="4"/>
      <c r="T441" s="4"/>
      <c r="U441" s="4"/>
      <c r="V441" s="4"/>
      <c r="W441" s="4"/>
      <c r="X441" s="4"/>
      <c r="Y441" s="4"/>
      <c r="Z441" s="4"/>
    </row>
    <row r="442" spans="1:26" ht="16.5" customHeight="1">
      <c r="A442" s="4"/>
      <c r="B442" s="4"/>
      <c r="C442" s="4"/>
      <c r="D442" s="34"/>
      <c r="E442" s="4"/>
      <c r="F442" s="4"/>
      <c r="G442" s="4"/>
      <c r="H442" s="4"/>
      <c r="I442" s="4"/>
      <c r="J442" s="4"/>
      <c r="K442" s="4"/>
      <c r="L442" s="4"/>
      <c r="M442" s="4"/>
      <c r="N442" s="4"/>
      <c r="O442" s="4"/>
      <c r="P442" s="4"/>
      <c r="Q442" s="4"/>
      <c r="R442" s="4"/>
      <c r="S442" s="4"/>
      <c r="T442" s="4"/>
      <c r="U442" s="4"/>
      <c r="V442" s="4"/>
      <c r="W442" s="4"/>
      <c r="X442" s="4"/>
      <c r="Y442" s="4"/>
      <c r="Z442" s="4"/>
    </row>
    <row r="443" spans="1:26" ht="16.5" customHeight="1">
      <c r="A443" s="4"/>
      <c r="B443" s="4"/>
      <c r="C443" s="4"/>
      <c r="D443" s="34"/>
      <c r="E443" s="4"/>
      <c r="F443" s="4"/>
      <c r="G443" s="4"/>
      <c r="H443" s="4"/>
      <c r="I443" s="4"/>
      <c r="J443" s="4"/>
      <c r="K443" s="4"/>
      <c r="L443" s="4"/>
      <c r="M443" s="4"/>
      <c r="N443" s="4"/>
      <c r="O443" s="4"/>
      <c r="P443" s="4"/>
      <c r="Q443" s="4"/>
      <c r="R443" s="4"/>
      <c r="S443" s="4"/>
      <c r="T443" s="4"/>
      <c r="U443" s="4"/>
      <c r="V443" s="4"/>
      <c r="W443" s="4"/>
      <c r="X443" s="4"/>
      <c r="Y443" s="4"/>
      <c r="Z443" s="4"/>
    </row>
    <row r="444" spans="1:26" ht="16.5" customHeight="1">
      <c r="A444" s="4"/>
      <c r="B444" s="4"/>
      <c r="C444" s="4"/>
      <c r="D444" s="34"/>
      <c r="E444" s="4"/>
      <c r="F444" s="4"/>
      <c r="G444" s="4"/>
      <c r="H444" s="4"/>
      <c r="I444" s="4"/>
      <c r="J444" s="4"/>
      <c r="K444" s="4"/>
      <c r="L444" s="4"/>
      <c r="M444" s="4"/>
      <c r="N444" s="4"/>
      <c r="O444" s="4"/>
      <c r="P444" s="4"/>
      <c r="Q444" s="4"/>
      <c r="R444" s="4"/>
      <c r="S444" s="4"/>
      <c r="T444" s="4"/>
      <c r="U444" s="4"/>
      <c r="V444" s="4"/>
      <c r="W444" s="4"/>
      <c r="X444" s="4"/>
      <c r="Y444" s="4"/>
      <c r="Z444" s="4"/>
    </row>
    <row r="445" spans="1:26" ht="16.5" customHeight="1">
      <c r="A445" s="4"/>
      <c r="B445" s="4"/>
      <c r="C445" s="4"/>
      <c r="D445" s="34"/>
      <c r="E445" s="4"/>
      <c r="F445" s="4"/>
      <c r="G445" s="4"/>
      <c r="H445" s="4"/>
      <c r="I445" s="4"/>
      <c r="J445" s="4"/>
      <c r="K445" s="4"/>
      <c r="L445" s="4"/>
      <c r="M445" s="4"/>
      <c r="N445" s="4"/>
      <c r="O445" s="4"/>
      <c r="P445" s="4"/>
      <c r="Q445" s="4"/>
      <c r="R445" s="4"/>
      <c r="S445" s="4"/>
      <c r="T445" s="4"/>
      <c r="U445" s="4"/>
      <c r="V445" s="4"/>
      <c r="W445" s="4"/>
      <c r="X445" s="4"/>
      <c r="Y445" s="4"/>
      <c r="Z445" s="4"/>
    </row>
    <row r="446" spans="1:26" ht="16.5" customHeight="1">
      <c r="A446" s="4"/>
      <c r="B446" s="4"/>
      <c r="C446" s="4"/>
      <c r="D446" s="34"/>
      <c r="E446" s="4"/>
      <c r="F446" s="4"/>
      <c r="G446" s="4"/>
      <c r="H446" s="4"/>
      <c r="I446" s="4"/>
      <c r="J446" s="4"/>
      <c r="K446" s="4"/>
      <c r="L446" s="4"/>
      <c r="M446" s="4"/>
      <c r="N446" s="4"/>
      <c r="O446" s="4"/>
      <c r="P446" s="4"/>
      <c r="Q446" s="4"/>
      <c r="R446" s="4"/>
      <c r="S446" s="4"/>
      <c r="T446" s="4"/>
      <c r="U446" s="4"/>
      <c r="V446" s="4"/>
      <c r="W446" s="4"/>
      <c r="X446" s="4"/>
      <c r="Y446" s="4"/>
      <c r="Z446" s="4"/>
    </row>
    <row r="447" spans="1:26" ht="16.5" customHeight="1">
      <c r="A447" s="4"/>
      <c r="B447" s="4"/>
      <c r="C447" s="4"/>
      <c r="D447" s="34"/>
      <c r="E447" s="4"/>
      <c r="F447" s="4"/>
      <c r="G447" s="4"/>
      <c r="H447" s="4"/>
      <c r="I447" s="4"/>
      <c r="J447" s="4"/>
      <c r="K447" s="4"/>
      <c r="L447" s="4"/>
      <c r="M447" s="4"/>
      <c r="N447" s="4"/>
      <c r="O447" s="4"/>
      <c r="P447" s="4"/>
      <c r="Q447" s="4"/>
      <c r="R447" s="4"/>
      <c r="S447" s="4"/>
      <c r="T447" s="4"/>
      <c r="U447" s="4"/>
      <c r="V447" s="4"/>
      <c r="W447" s="4"/>
      <c r="X447" s="4"/>
      <c r="Y447" s="4"/>
      <c r="Z447" s="4"/>
    </row>
    <row r="448" spans="1:26" ht="16.5" customHeight="1">
      <c r="A448" s="4"/>
      <c r="B448" s="4"/>
      <c r="C448" s="4"/>
      <c r="D448" s="34"/>
      <c r="E448" s="4"/>
      <c r="F448" s="4"/>
      <c r="G448" s="4"/>
      <c r="H448" s="4"/>
      <c r="I448" s="4"/>
      <c r="J448" s="4"/>
      <c r="K448" s="4"/>
      <c r="L448" s="4"/>
      <c r="M448" s="4"/>
      <c r="N448" s="4"/>
      <c r="O448" s="4"/>
      <c r="P448" s="4"/>
      <c r="Q448" s="4"/>
      <c r="R448" s="4"/>
      <c r="S448" s="4"/>
      <c r="T448" s="4"/>
      <c r="U448" s="4"/>
      <c r="V448" s="4"/>
      <c r="W448" s="4"/>
      <c r="X448" s="4"/>
      <c r="Y448" s="4"/>
      <c r="Z448" s="4"/>
    </row>
    <row r="449" spans="1:26" ht="16.5" customHeight="1">
      <c r="A449" s="4"/>
      <c r="B449" s="4"/>
      <c r="C449" s="4"/>
      <c r="D449" s="34"/>
      <c r="E449" s="4"/>
      <c r="F449" s="4"/>
      <c r="G449" s="4"/>
      <c r="H449" s="4"/>
      <c r="I449" s="4"/>
      <c r="J449" s="4"/>
      <c r="K449" s="4"/>
      <c r="L449" s="4"/>
      <c r="M449" s="4"/>
      <c r="N449" s="4"/>
      <c r="O449" s="4"/>
      <c r="P449" s="4"/>
      <c r="Q449" s="4"/>
      <c r="R449" s="4"/>
      <c r="S449" s="4"/>
      <c r="T449" s="4"/>
      <c r="U449" s="4"/>
      <c r="V449" s="4"/>
      <c r="W449" s="4"/>
      <c r="X449" s="4"/>
      <c r="Y449" s="4"/>
      <c r="Z449" s="4"/>
    </row>
    <row r="450" spans="1:26" ht="16.5" customHeight="1">
      <c r="A450" s="4"/>
      <c r="B450" s="4"/>
      <c r="C450" s="4"/>
      <c r="D450" s="34"/>
      <c r="E450" s="4"/>
      <c r="F450" s="4"/>
      <c r="G450" s="4"/>
      <c r="H450" s="4"/>
      <c r="I450" s="4"/>
      <c r="J450" s="4"/>
      <c r="K450" s="4"/>
      <c r="L450" s="4"/>
      <c r="M450" s="4"/>
      <c r="N450" s="4"/>
      <c r="O450" s="4"/>
      <c r="P450" s="4"/>
      <c r="Q450" s="4"/>
      <c r="R450" s="4"/>
      <c r="S450" s="4"/>
      <c r="T450" s="4"/>
      <c r="U450" s="4"/>
      <c r="V450" s="4"/>
      <c r="W450" s="4"/>
      <c r="X450" s="4"/>
      <c r="Y450" s="4"/>
      <c r="Z450" s="4"/>
    </row>
    <row r="451" spans="1:26" ht="16.5" customHeight="1">
      <c r="A451" s="4"/>
      <c r="B451" s="4"/>
      <c r="C451" s="4"/>
      <c r="D451" s="34"/>
      <c r="E451" s="4"/>
      <c r="F451" s="4"/>
      <c r="G451" s="4"/>
      <c r="H451" s="4"/>
      <c r="I451" s="4"/>
      <c r="J451" s="4"/>
      <c r="K451" s="4"/>
      <c r="L451" s="4"/>
      <c r="M451" s="4"/>
      <c r="N451" s="4"/>
      <c r="O451" s="4"/>
      <c r="P451" s="4"/>
      <c r="Q451" s="4"/>
      <c r="R451" s="4"/>
      <c r="S451" s="4"/>
      <c r="T451" s="4"/>
      <c r="U451" s="4"/>
      <c r="V451" s="4"/>
      <c r="W451" s="4"/>
      <c r="X451" s="4"/>
      <c r="Y451" s="4"/>
      <c r="Z451" s="4"/>
    </row>
    <row r="452" spans="1:26" ht="16.5" customHeight="1">
      <c r="A452" s="4"/>
      <c r="B452" s="4"/>
      <c r="C452" s="4"/>
      <c r="D452" s="34"/>
      <c r="E452" s="4"/>
      <c r="F452" s="4"/>
      <c r="G452" s="4"/>
      <c r="H452" s="4"/>
      <c r="I452" s="4"/>
      <c r="J452" s="4"/>
      <c r="K452" s="4"/>
      <c r="L452" s="4"/>
      <c r="M452" s="4"/>
      <c r="N452" s="4"/>
      <c r="O452" s="4"/>
      <c r="P452" s="4"/>
      <c r="Q452" s="4"/>
      <c r="R452" s="4"/>
      <c r="S452" s="4"/>
      <c r="T452" s="4"/>
      <c r="U452" s="4"/>
      <c r="V452" s="4"/>
      <c r="W452" s="4"/>
      <c r="X452" s="4"/>
      <c r="Y452" s="4"/>
      <c r="Z452" s="4"/>
    </row>
    <row r="453" spans="1:26" ht="16.5" customHeight="1">
      <c r="A453" s="4"/>
      <c r="B453" s="4"/>
      <c r="C453" s="4"/>
      <c r="D453" s="34"/>
      <c r="E453" s="4"/>
      <c r="F453" s="4"/>
      <c r="G453" s="4"/>
      <c r="H453" s="4"/>
      <c r="I453" s="4"/>
      <c r="J453" s="4"/>
      <c r="K453" s="4"/>
      <c r="L453" s="4"/>
      <c r="M453" s="4"/>
      <c r="N453" s="4"/>
      <c r="O453" s="4"/>
      <c r="P453" s="4"/>
      <c r="Q453" s="4"/>
      <c r="R453" s="4"/>
      <c r="S453" s="4"/>
      <c r="T453" s="4"/>
      <c r="U453" s="4"/>
      <c r="V453" s="4"/>
      <c r="W453" s="4"/>
      <c r="X453" s="4"/>
      <c r="Y453" s="4"/>
      <c r="Z453" s="4"/>
    </row>
    <row r="454" spans="1:26" ht="16.5" customHeight="1">
      <c r="A454" s="4"/>
      <c r="B454" s="4"/>
      <c r="C454" s="4"/>
      <c r="D454" s="34"/>
      <c r="E454" s="4"/>
      <c r="F454" s="4"/>
      <c r="G454" s="4"/>
      <c r="H454" s="4"/>
      <c r="I454" s="4"/>
      <c r="J454" s="4"/>
      <c r="K454" s="4"/>
      <c r="L454" s="4"/>
      <c r="M454" s="4"/>
      <c r="N454" s="4"/>
      <c r="O454" s="4"/>
      <c r="P454" s="4"/>
      <c r="Q454" s="4"/>
      <c r="R454" s="4"/>
      <c r="S454" s="4"/>
      <c r="T454" s="4"/>
      <c r="U454" s="4"/>
      <c r="V454" s="4"/>
      <c r="W454" s="4"/>
      <c r="X454" s="4"/>
      <c r="Y454" s="4"/>
      <c r="Z454" s="4"/>
    </row>
    <row r="455" spans="1:26" ht="16.5" customHeight="1">
      <c r="A455" s="4"/>
      <c r="B455" s="4"/>
      <c r="C455" s="4"/>
      <c r="D455" s="34"/>
      <c r="E455" s="4"/>
      <c r="F455" s="4"/>
      <c r="G455" s="4"/>
      <c r="H455" s="4"/>
      <c r="I455" s="4"/>
      <c r="J455" s="4"/>
      <c r="K455" s="4"/>
      <c r="L455" s="4"/>
      <c r="M455" s="4"/>
      <c r="N455" s="4"/>
      <c r="O455" s="4"/>
      <c r="P455" s="4"/>
      <c r="Q455" s="4"/>
      <c r="R455" s="4"/>
      <c r="S455" s="4"/>
      <c r="T455" s="4"/>
      <c r="U455" s="4"/>
      <c r="V455" s="4"/>
      <c r="W455" s="4"/>
      <c r="X455" s="4"/>
      <c r="Y455" s="4"/>
      <c r="Z455" s="4"/>
    </row>
    <row r="456" spans="1:26" ht="16.5" customHeight="1">
      <c r="A456" s="4"/>
      <c r="B456" s="4"/>
      <c r="C456" s="4"/>
      <c r="D456" s="34"/>
      <c r="E456" s="4"/>
      <c r="F456" s="4"/>
      <c r="G456" s="4"/>
      <c r="H456" s="4"/>
      <c r="I456" s="4"/>
      <c r="J456" s="4"/>
      <c r="K456" s="4"/>
      <c r="L456" s="4"/>
      <c r="M456" s="4"/>
      <c r="N456" s="4"/>
      <c r="O456" s="4"/>
      <c r="P456" s="4"/>
      <c r="Q456" s="4"/>
      <c r="R456" s="4"/>
      <c r="S456" s="4"/>
      <c r="T456" s="4"/>
      <c r="U456" s="4"/>
      <c r="V456" s="4"/>
      <c r="W456" s="4"/>
      <c r="X456" s="4"/>
      <c r="Y456" s="4"/>
      <c r="Z456" s="4"/>
    </row>
    <row r="457" spans="1:26" ht="16.5" customHeight="1">
      <c r="A457" s="4"/>
      <c r="B457" s="4"/>
      <c r="C457" s="4"/>
      <c r="D457" s="34"/>
      <c r="E457" s="4"/>
      <c r="F457" s="4"/>
      <c r="G457" s="4"/>
      <c r="H457" s="4"/>
      <c r="I457" s="4"/>
      <c r="J457" s="4"/>
      <c r="K457" s="4"/>
      <c r="L457" s="4"/>
      <c r="M457" s="4"/>
      <c r="N457" s="4"/>
      <c r="O457" s="4"/>
      <c r="P457" s="4"/>
      <c r="Q457" s="4"/>
      <c r="R457" s="4"/>
      <c r="S457" s="4"/>
      <c r="T457" s="4"/>
      <c r="U457" s="4"/>
      <c r="V457" s="4"/>
      <c r="W457" s="4"/>
      <c r="X457" s="4"/>
      <c r="Y457" s="4"/>
      <c r="Z457" s="4"/>
    </row>
    <row r="458" spans="1:26" ht="16.5" customHeight="1">
      <c r="A458" s="4"/>
      <c r="B458" s="4"/>
      <c r="C458" s="4"/>
      <c r="D458" s="34"/>
      <c r="E458" s="4"/>
      <c r="F458" s="4"/>
      <c r="G458" s="4"/>
      <c r="H458" s="4"/>
      <c r="I458" s="4"/>
      <c r="J458" s="4"/>
      <c r="K458" s="4"/>
      <c r="L458" s="4"/>
      <c r="M458" s="4"/>
      <c r="N458" s="4"/>
      <c r="O458" s="4"/>
      <c r="P458" s="4"/>
      <c r="Q458" s="4"/>
      <c r="R458" s="4"/>
      <c r="S458" s="4"/>
      <c r="T458" s="4"/>
      <c r="U458" s="4"/>
      <c r="V458" s="4"/>
      <c r="W458" s="4"/>
      <c r="X458" s="4"/>
      <c r="Y458" s="4"/>
      <c r="Z458" s="4"/>
    </row>
    <row r="459" spans="1:26" ht="16.5" customHeight="1">
      <c r="A459" s="4"/>
      <c r="B459" s="4"/>
      <c r="C459" s="4"/>
      <c r="D459" s="34"/>
      <c r="E459" s="4"/>
      <c r="F459" s="4"/>
      <c r="G459" s="4"/>
      <c r="H459" s="4"/>
      <c r="I459" s="4"/>
      <c r="J459" s="4"/>
      <c r="K459" s="4"/>
      <c r="L459" s="4"/>
      <c r="M459" s="4"/>
      <c r="N459" s="4"/>
      <c r="O459" s="4"/>
      <c r="P459" s="4"/>
      <c r="Q459" s="4"/>
      <c r="R459" s="4"/>
      <c r="S459" s="4"/>
      <c r="T459" s="4"/>
      <c r="U459" s="4"/>
      <c r="V459" s="4"/>
      <c r="W459" s="4"/>
      <c r="X459" s="4"/>
      <c r="Y459" s="4"/>
      <c r="Z459" s="4"/>
    </row>
    <row r="460" spans="1:26" ht="16.5" customHeight="1">
      <c r="A460" s="4"/>
      <c r="B460" s="4"/>
      <c r="C460" s="4"/>
      <c r="D460" s="34"/>
      <c r="E460" s="4"/>
      <c r="F460" s="4"/>
      <c r="G460" s="4"/>
      <c r="H460" s="4"/>
      <c r="I460" s="4"/>
      <c r="J460" s="4"/>
      <c r="K460" s="4"/>
      <c r="L460" s="4"/>
      <c r="M460" s="4"/>
      <c r="N460" s="4"/>
      <c r="O460" s="4"/>
      <c r="P460" s="4"/>
      <c r="Q460" s="4"/>
      <c r="R460" s="4"/>
      <c r="S460" s="4"/>
      <c r="T460" s="4"/>
      <c r="U460" s="4"/>
      <c r="V460" s="4"/>
      <c r="W460" s="4"/>
      <c r="X460" s="4"/>
      <c r="Y460" s="4"/>
      <c r="Z460" s="4"/>
    </row>
    <row r="461" spans="1:26" ht="16.5" customHeight="1">
      <c r="A461" s="4"/>
      <c r="B461" s="4"/>
      <c r="C461" s="4"/>
      <c r="D461" s="34"/>
      <c r="E461" s="4"/>
      <c r="F461" s="4"/>
      <c r="G461" s="4"/>
      <c r="H461" s="4"/>
      <c r="I461" s="4"/>
      <c r="J461" s="4"/>
      <c r="K461" s="4"/>
      <c r="L461" s="4"/>
      <c r="M461" s="4"/>
      <c r="N461" s="4"/>
      <c r="O461" s="4"/>
      <c r="P461" s="4"/>
      <c r="Q461" s="4"/>
      <c r="R461" s="4"/>
      <c r="S461" s="4"/>
      <c r="T461" s="4"/>
      <c r="U461" s="4"/>
      <c r="V461" s="4"/>
      <c r="W461" s="4"/>
      <c r="X461" s="4"/>
      <c r="Y461" s="4"/>
      <c r="Z461" s="4"/>
    </row>
    <row r="462" spans="1:26" ht="16.5" customHeight="1">
      <c r="A462" s="4"/>
      <c r="B462" s="4"/>
      <c r="C462" s="4"/>
      <c r="D462" s="34"/>
      <c r="E462" s="4"/>
      <c r="F462" s="4"/>
      <c r="G462" s="4"/>
      <c r="H462" s="4"/>
      <c r="I462" s="4"/>
      <c r="J462" s="4"/>
      <c r="K462" s="4"/>
      <c r="L462" s="4"/>
      <c r="M462" s="4"/>
      <c r="N462" s="4"/>
      <c r="O462" s="4"/>
      <c r="P462" s="4"/>
      <c r="Q462" s="4"/>
      <c r="R462" s="4"/>
      <c r="S462" s="4"/>
      <c r="T462" s="4"/>
      <c r="U462" s="4"/>
      <c r="V462" s="4"/>
      <c r="W462" s="4"/>
      <c r="X462" s="4"/>
      <c r="Y462" s="4"/>
      <c r="Z462" s="4"/>
    </row>
    <row r="463" spans="1:26" ht="16.5" customHeight="1">
      <c r="A463" s="4"/>
      <c r="B463" s="4"/>
      <c r="C463" s="4"/>
      <c r="D463" s="34"/>
      <c r="E463" s="4"/>
      <c r="F463" s="4"/>
      <c r="G463" s="4"/>
      <c r="H463" s="4"/>
      <c r="I463" s="4"/>
      <c r="J463" s="4"/>
      <c r="K463" s="4"/>
      <c r="L463" s="4"/>
      <c r="M463" s="4"/>
      <c r="N463" s="4"/>
      <c r="O463" s="4"/>
      <c r="P463" s="4"/>
      <c r="Q463" s="4"/>
      <c r="R463" s="4"/>
      <c r="S463" s="4"/>
      <c r="T463" s="4"/>
      <c r="U463" s="4"/>
      <c r="V463" s="4"/>
      <c r="W463" s="4"/>
      <c r="X463" s="4"/>
      <c r="Y463" s="4"/>
      <c r="Z463" s="4"/>
    </row>
    <row r="464" spans="1:26" ht="16.5" customHeight="1">
      <c r="A464" s="4"/>
      <c r="B464" s="4"/>
      <c r="C464" s="4"/>
      <c r="D464" s="34"/>
      <c r="E464" s="4"/>
      <c r="F464" s="4"/>
      <c r="G464" s="4"/>
      <c r="H464" s="4"/>
      <c r="I464" s="4"/>
      <c r="J464" s="4"/>
      <c r="K464" s="4"/>
      <c r="L464" s="4"/>
      <c r="M464" s="4"/>
      <c r="N464" s="4"/>
      <c r="O464" s="4"/>
      <c r="P464" s="4"/>
      <c r="Q464" s="4"/>
      <c r="R464" s="4"/>
      <c r="S464" s="4"/>
      <c r="T464" s="4"/>
      <c r="U464" s="4"/>
      <c r="V464" s="4"/>
      <c r="W464" s="4"/>
      <c r="X464" s="4"/>
      <c r="Y464" s="4"/>
      <c r="Z464" s="4"/>
    </row>
    <row r="465" spans="1:26" ht="16.5" customHeight="1">
      <c r="A465" s="4"/>
      <c r="B465" s="4"/>
      <c r="C465" s="4"/>
      <c r="D465" s="34"/>
      <c r="E465" s="4"/>
      <c r="F465" s="4"/>
      <c r="G465" s="4"/>
      <c r="H465" s="4"/>
      <c r="I465" s="4"/>
      <c r="J465" s="4"/>
      <c r="K465" s="4"/>
      <c r="L465" s="4"/>
      <c r="M465" s="4"/>
      <c r="N465" s="4"/>
      <c r="O465" s="4"/>
      <c r="P465" s="4"/>
      <c r="Q465" s="4"/>
      <c r="R465" s="4"/>
      <c r="S465" s="4"/>
      <c r="T465" s="4"/>
      <c r="U465" s="4"/>
      <c r="V465" s="4"/>
      <c r="W465" s="4"/>
      <c r="X465" s="4"/>
      <c r="Y465" s="4"/>
      <c r="Z465" s="4"/>
    </row>
    <row r="466" spans="1:26" ht="16.5" customHeight="1">
      <c r="A466" s="4"/>
      <c r="B466" s="4"/>
      <c r="C466" s="4"/>
      <c r="D466" s="34"/>
      <c r="E466" s="4"/>
      <c r="F466" s="4"/>
      <c r="G466" s="4"/>
      <c r="H466" s="4"/>
      <c r="I466" s="4"/>
      <c r="J466" s="4"/>
      <c r="K466" s="4"/>
      <c r="L466" s="4"/>
      <c r="M466" s="4"/>
      <c r="N466" s="4"/>
      <c r="O466" s="4"/>
      <c r="P466" s="4"/>
      <c r="Q466" s="4"/>
      <c r="R466" s="4"/>
      <c r="S466" s="4"/>
      <c r="T466" s="4"/>
      <c r="U466" s="4"/>
      <c r="V466" s="4"/>
      <c r="W466" s="4"/>
      <c r="X466" s="4"/>
      <c r="Y466" s="4"/>
      <c r="Z466" s="4"/>
    </row>
    <row r="467" spans="1:26" ht="16.5" customHeight="1">
      <c r="A467" s="4"/>
      <c r="B467" s="4"/>
      <c r="C467" s="4"/>
      <c r="D467" s="34"/>
      <c r="E467" s="4"/>
      <c r="F467" s="4"/>
      <c r="G467" s="4"/>
      <c r="H467" s="4"/>
      <c r="I467" s="4"/>
      <c r="J467" s="4"/>
      <c r="K467" s="4"/>
      <c r="L467" s="4"/>
      <c r="M467" s="4"/>
      <c r="N467" s="4"/>
      <c r="O467" s="4"/>
      <c r="P467" s="4"/>
      <c r="Q467" s="4"/>
      <c r="R467" s="4"/>
      <c r="S467" s="4"/>
      <c r="T467" s="4"/>
      <c r="U467" s="4"/>
      <c r="V467" s="4"/>
      <c r="W467" s="4"/>
      <c r="X467" s="4"/>
      <c r="Y467" s="4"/>
      <c r="Z467" s="4"/>
    </row>
    <row r="468" spans="1:26" ht="16.5" customHeight="1">
      <c r="A468" s="4"/>
      <c r="B468" s="4"/>
      <c r="C468" s="4"/>
      <c r="D468" s="34"/>
      <c r="E468" s="4"/>
      <c r="F468" s="4"/>
      <c r="G468" s="4"/>
      <c r="H468" s="4"/>
      <c r="I468" s="4"/>
      <c r="J468" s="4"/>
      <c r="K468" s="4"/>
      <c r="L468" s="4"/>
      <c r="M468" s="4"/>
      <c r="N468" s="4"/>
      <c r="O468" s="4"/>
      <c r="P468" s="4"/>
      <c r="Q468" s="4"/>
      <c r="R468" s="4"/>
      <c r="S468" s="4"/>
      <c r="T468" s="4"/>
      <c r="U468" s="4"/>
      <c r="V468" s="4"/>
      <c r="W468" s="4"/>
      <c r="X468" s="4"/>
      <c r="Y468" s="4"/>
      <c r="Z468" s="4"/>
    </row>
    <row r="469" spans="1:26" ht="16.5" customHeight="1">
      <c r="A469" s="4"/>
      <c r="B469" s="4"/>
      <c r="C469" s="4"/>
      <c r="D469" s="34"/>
      <c r="E469" s="4"/>
      <c r="F469" s="4"/>
      <c r="G469" s="4"/>
      <c r="H469" s="4"/>
      <c r="I469" s="4"/>
      <c r="J469" s="4"/>
      <c r="K469" s="4"/>
      <c r="L469" s="4"/>
      <c r="M469" s="4"/>
      <c r="N469" s="4"/>
      <c r="O469" s="4"/>
      <c r="P469" s="4"/>
      <c r="Q469" s="4"/>
      <c r="R469" s="4"/>
      <c r="S469" s="4"/>
      <c r="T469" s="4"/>
      <c r="U469" s="4"/>
      <c r="V469" s="4"/>
      <c r="W469" s="4"/>
      <c r="X469" s="4"/>
      <c r="Y469" s="4"/>
      <c r="Z469" s="4"/>
    </row>
    <row r="470" spans="1:26" ht="16.5" customHeight="1">
      <c r="A470" s="4"/>
      <c r="B470" s="4"/>
      <c r="C470" s="4"/>
      <c r="D470" s="34"/>
      <c r="E470" s="4"/>
      <c r="F470" s="4"/>
      <c r="G470" s="4"/>
      <c r="H470" s="4"/>
      <c r="I470" s="4"/>
      <c r="J470" s="4"/>
      <c r="K470" s="4"/>
      <c r="L470" s="4"/>
      <c r="M470" s="4"/>
      <c r="N470" s="4"/>
      <c r="O470" s="4"/>
      <c r="P470" s="4"/>
      <c r="Q470" s="4"/>
      <c r="R470" s="4"/>
      <c r="S470" s="4"/>
      <c r="T470" s="4"/>
      <c r="U470" s="4"/>
      <c r="V470" s="4"/>
      <c r="W470" s="4"/>
      <c r="X470" s="4"/>
      <c r="Y470" s="4"/>
      <c r="Z470" s="4"/>
    </row>
    <row r="471" spans="1:26" ht="16.5" customHeight="1">
      <c r="A471" s="4"/>
      <c r="B471" s="4"/>
      <c r="C471" s="4"/>
      <c r="D471" s="34"/>
      <c r="E471" s="4"/>
      <c r="F471" s="4"/>
      <c r="G471" s="4"/>
      <c r="H471" s="4"/>
      <c r="I471" s="4"/>
      <c r="J471" s="4"/>
      <c r="K471" s="4"/>
      <c r="L471" s="4"/>
      <c r="M471" s="4"/>
      <c r="N471" s="4"/>
      <c r="O471" s="4"/>
      <c r="P471" s="4"/>
      <c r="Q471" s="4"/>
      <c r="R471" s="4"/>
      <c r="S471" s="4"/>
      <c r="T471" s="4"/>
      <c r="U471" s="4"/>
      <c r="V471" s="4"/>
      <c r="W471" s="4"/>
      <c r="X471" s="4"/>
      <c r="Y471" s="4"/>
      <c r="Z471" s="4"/>
    </row>
    <row r="472" spans="1:26" ht="16.5" customHeight="1">
      <c r="A472" s="4"/>
      <c r="B472" s="4"/>
      <c r="C472" s="4"/>
      <c r="D472" s="34"/>
      <c r="E472" s="4"/>
      <c r="F472" s="4"/>
      <c r="G472" s="4"/>
      <c r="H472" s="4"/>
      <c r="I472" s="4"/>
      <c r="J472" s="4"/>
      <c r="K472" s="4"/>
      <c r="L472" s="4"/>
      <c r="M472" s="4"/>
      <c r="N472" s="4"/>
      <c r="O472" s="4"/>
      <c r="P472" s="4"/>
      <c r="Q472" s="4"/>
      <c r="R472" s="4"/>
      <c r="S472" s="4"/>
      <c r="T472" s="4"/>
      <c r="U472" s="4"/>
      <c r="V472" s="4"/>
      <c r="W472" s="4"/>
      <c r="X472" s="4"/>
      <c r="Y472" s="4"/>
      <c r="Z472" s="4"/>
    </row>
    <row r="473" spans="1:26" ht="16.5" customHeight="1">
      <c r="A473" s="4"/>
      <c r="B473" s="4"/>
      <c r="C473" s="4"/>
      <c r="D473" s="34"/>
      <c r="E473" s="4"/>
      <c r="F473" s="4"/>
      <c r="G473" s="4"/>
      <c r="H473" s="4"/>
      <c r="I473" s="4"/>
      <c r="J473" s="4"/>
      <c r="K473" s="4"/>
      <c r="L473" s="4"/>
      <c r="M473" s="4"/>
      <c r="N473" s="4"/>
      <c r="O473" s="4"/>
      <c r="P473" s="4"/>
      <c r="Q473" s="4"/>
      <c r="R473" s="4"/>
      <c r="S473" s="4"/>
      <c r="T473" s="4"/>
      <c r="U473" s="4"/>
      <c r="V473" s="4"/>
      <c r="W473" s="4"/>
      <c r="X473" s="4"/>
      <c r="Y473" s="4"/>
      <c r="Z473" s="4"/>
    </row>
    <row r="474" spans="1:26" ht="16.5" customHeight="1">
      <c r="A474" s="4"/>
      <c r="B474" s="4"/>
      <c r="C474" s="4"/>
      <c r="D474" s="34"/>
      <c r="E474" s="4"/>
      <c r="F474" s="4"/>
      <c r="G474" s="4"/>
      <c r="H474" s="4"/>
      <c r="I474" s="4"/>
      <c r="J474" s="4"/>
      <c r="K474" s="4"/>
      <c r="L474" s="4"/>
      <c r="M474" s="4"/>
      <c r="N474" s="4"/>
      <c r="O474" s="4"/>
      <c r="P474" s="4"/>
      <c r="Q474" s="4"/>
      <c r="R474" s="4"/>
      <c r="S474" s="4"/>
      <c r="T474" s="4"/>
      <c r="U474" s="4"/>
      <c r="V474" s="4"/>
      <c r="W474" s="4"/>
      <c r="X474" s="4"/>
      <c r="Y474" s="4"/>
      <c r="Z474" s="4"/>
    </row>
    <row r="475" spans="1:26" ht="16.5" customHeight="1">
      <c r="A475" s="4"/>
      <c r="B475" s="4"/>
      <c r="C475" s="4"/>
      <c r="D475" s="34"/>
      <c r="E475" s="4"/>
      <c r="F475" s="4"/>
      <c r="G475" s="4"/>
      <c r="H475" s="4"/>
      <c r="I475" s="4"/>
      <c r="J475" s="4"/>
      <c r="K475" s="4"/>
      <c r="L475" s="4"/>
      <c r="M475" s="4"/>
      <c r="N475" s="4"/>
      <c r="O475" s="4"/>
      <c r="P475" s="4"/>
      <c r="Q475" s="4"/>
      <c r="R475" s="4"/>
      <c r="S475" s="4"/>
      <c r="T475" s="4"/>
      <c r="U475" s="4"/>
      <c r="V475" s="4"/>
      <c r="W475" s="4"/>
      <c r="X475" s="4"/>
      <c r="Y475" s="4"/>
      <c r="Z475" s="4"/>
    </row>
    <row r="476" spans="1:26" ht="16.5" customHeight="1">
      <c r="A476" s="4"/>
      <c r="B476" s="4"/>
      <c r="C476" s="4"/>
      <c r="D476" s="34"/>
      <c r="E476" s="4"/>
      <c r="F476" s="4"/>
      <c r="G476" s="4"/>
      <c r="H476" s="4"/>
      <c r="I476" s="4"/>
      <c r="J476" s="4"/>
      <c r="K476" s="4"/>
      <c r="L476" s="4"/>
      <c r="M476" s="4"/>
      <c r="N476" s="4"/>
      <c r="O476" s="4"/>
      <c r="P476" s="4"/>
      <c r="Q476" s="4"/>
      <c r="R476" s="4"/>
      <c r="S476" s="4"/>
      <c r="T476" s="4"/>
      <c r="U476" s="4"/>
      <c r="V476" s="4"/>
      <c r="W476" s="4"/>
      <c r="X476" s="4"/>
      <c r="Y476" s="4"/>
      <c r="Z476" s="4"/>
    </row>
    <row r="477" spans="1:26" ht="16.5" customHeight="1">
      <c r="A477" s="4"/>
      <c r="B477" s="4"/>
      <c r="C477" s="4"/>
      <c r="D477" s="34"/>
      <c r="E477" s="4"/>
      <c r="F477" s="4"/>
      <c r="G477" s="4"/>
      <c r="H477" s="4"/>
      <c r="I477" s="4"/>
      <c r="J477" s="4"/>
      <c r="K477" s="4"/>
      <c r="L477" s="4"/>
      <c r="M477" s="4"/>
      <c r="N477" s="4"/>
      <c r="O477" s="4"/>
      <c r="P477" s="4"/>
      <c r="Q477" s="4"/>
      <c r="R477" s="4"/>
      <c r="S477" s="4"/>
      <c r="T477" s="4"/>
      <c r="U477" s="4"/>
      <c r="V477" s="4"/>
      <c r="W477" s="4"/>
      <c r="X477" s="4"/>
      <c r="Y477" s="4"/>
      <c r="Z477" s="4"/>
    </row>
    <row r="478" spans="1:26" ht="16.5" customHeight="1">
      <c r="A478" s="4"/>
      <c r="B478" s="4"/>
      <c r="C478" s="4"/>
      <c r="D478" s="34"/>
      <c r="E478" s="4"/>
      <c r="F478" s="4"/>
      <c r="G478" s="4"/>
      <c r="H478" s="4"/>
      <c r="I478" s="4"/>
      <c r="J478" s="4"/>
      <c r="K478" s="4"/>
      <c r="L478" s="4"/>
      <c r="M478" s="4"/>
      <c r="N478" s="4"/>
      <c r="O478" s="4"/>
      <c r="P478" s="4"/>
      <c r="Q478" s="4"/>
      <c r="R478" s="4"/>
      <c r="S478" s="4"/>
      <c r="T478" s="4"/>
      <c r="U478" s="4"/>
      <c r="V478" s="4"/>
      <c r="W478" s="4"/>
      <c r="X478" s="4"/>
      <c r="Y478" s="4"/>
      <c r="Z478" s="4"/>
    </row>
    <row r="479" spans="1:26" ht="16.5" customHeight="1">
      <c r="A479" s="4"/>
      <c r="B479" s="4"/>
      <c r="C479" s="4"/>
      <c r="D479" s="34"/>
      <c r="E479" s="4"/>
      <c r="F479" s="4"/>
      <c r="G479" s="4"/>
      <c r="H479" s="4"/>
      <c r="I479" s="4"/>
      <c r="J479" s="4"/>
      <c r="K479" s="4"/>
      <c r="L479" s="4"/>
      <c r="M479" s="4"/>
      <c r="N479" s="4"/>
      <c r="O479" s="4"/>
      <c r="P479" s="4"/>
      <c r="Q479" s="4"/>
      <c r="R479" s="4"/>
      <c r="S479" s="4"/>
      <c r="T479" s="4"/>
      <c r="U479" s="4"/>
      <c r="V479" s="4"/>
      <c r="W479" s="4"/>
      <c r="X479" s="4"/>
      <c r="Y479" s="4"/>
      <c r="Z479" s="4"/>
    </row>
    <row r="480" spans="1:26" ht="16.5" customHeight="1">
      <c r="A480" s="4"/>
      <c r="B480" s="4"/>
      <c r="C480" s="4"/>
      <c r="D480" s="34"/>
      <c r="E480" s="4"/>
      <c r="F480" s="4"/>
      <c r="G480" s="4"/>
      <c r="H480" s="4"/>
      <c r="I480" s="4"/>
      <c r="J480" s="4"/>
      <c r="K480" s="4"/>
      <c r="L480" s="4"/>
      <c r="M480" s="4"/>
      <c r="N480" s="4"/>
      <c r="O480" s="4"/>
      <c r="P480" s="4"/>
      <c r="Q480" s="4"/>
      <c r="R480" s="4"/>
      <c r="S480" s="4"/>
      <c r="T480" s="4"/>
      <c r="U480" s="4"/>
      <c r="V480" s="4"/>
      <c r="W480" s="4"/>
      <c r="X480" s="4"/>
      <c r="Y480" s="4"/>
      <c r="Z480" s="4"/>
    </row>
    <row r="481" spans="1:26" ht="16.5" customHeight="1">
      <c r="A481" s="4"/>
      <c r="B481" s="4"/>
      <c r="C481" s="4"/>
      <c r="D481" s="34"/>
      <c r="E481" s="4"/>
      <c r="F481" s="4"/>
      <c r="G481" s="4"/>
      <c r="H481" s="4"/>
      <c r="I481" s="4"/>
      <c r="J481" s="4"/>
      <c r="K481" s="4"/>
      <c r="L481" s="4"/>
      <c r="M481" s="4"/>
      <c r="N481" s="4"/>
      <c r="O481" s="4"/>
      <c r="P481" s="4"/>
      <c r="Q481" s="4"/>
      <c r="R481" s="4"/>
      <c r="S481" s="4"/>
      <c r="T481" s="4"/>
      <c r="U481" s="4"/>
      <c r="V481" s="4"/>
      <c r="W481" s="4"/>
      <c r="X481" s="4"/>
      <c r="Y481" s="4"/>
      <c r="Z481" s="4"/>
    </row>
    <row r="482" spans="1:26" ht="16.5" customHeight="1">
      <c r="A482" s="4"/>
      <c r="B482" s="4"/>
      <c r="C482" s="4"/>
      <c r="D482" s="34"/>
      <c r="E482" s="4"/>
      <c r="F482" s="4"/>
      <c r="G482" s="4"/>
      <c r="H482" s="4"/>
      <c r="I482" s="4"/>
      <c r="J482" s="4"/>
      <c r="K482" s="4"/>
      <c r="L482" s="4"/>
      <c r="M482" s="4"/>
      <c r="N482" s="4"/>
      <c r="O482" s="4"/>
      <c r="P482" s="4"/>
      <c r="Q482" s="4"/>
      <c r="R482" s="4"/>
      <c r="S482" s="4"/>
      <c r="T482" s="4"/>
      <c r="U482" s="4"/>
      <c r="V482" s="4"/>
      <c r="W482" s="4"/>
      <c r="X482" s="4"/>
      <c r="Y482" s="4"/>
      <c r="Z482" s="4"/>
    </row>
    <row r="483" spans="1:26" ht="16.5" customHeight="1">
      <c r="A483" s="4"/>
      <c r="B483" s="4"/>
      <c r="C483" s="4"/>
      <c r="D483" s="34"/>
      <c r="E483" s="4"/>
      <c r="F483" s="4"/>
      <c r="G483" s="4"/>
      <c r="H483" s="4"/>
      <c r="I483" s="4"/>
      <c r="J483" s="4"/>
      <c r="K483" s="4"/>
      <c r="L483" s="4"/>
      <c r="M483" s="4"/>
      <c r="N483" s="4"/>
      <c r="O483" s="4"/>
      <c r="P483" s="4"/>
      <c r="Q483" s="4"/>
      <c r="R483" s="4"/>
      <c r="S483" s="4"/>
      <c r="T483" s="4"/>
      <c r="U483" s="4"/>
      <c r="V483" s="4"/>
      <c r="W483" s="4"/>
      <c r="X483" s="4"/>
      <c r="Y483" s="4"/>
      <c r="Z483" s="4"/>
    </row>
    <row r="484" spans="1:26" ht="16.5" customHeight="1">
      <c r="A484" s="4"/>
      <c r="B484" s="4"/>
      <c r="C484" s="4"/>
      <c r="D484" s="34"/>
      <c r="E484" s="4"/>
      <c r="F484" s="4"/>
      <c r="G484" s="4"/>
      <c r="H484" s="4"/>
      <c r="I484" s="4"/>
      <c r="J484" s="4"/>
      <c r="K484" s="4"/>
      <c r="L484" s="4"/>
      <c r="M484" s="4"/>
      <c r="N484" s="4"/>
      <c r="O484" s="4"/>
      <c r="P484" s="4"/>
      <c r="Q484" s="4"/>
      <c r="R484" s="4"/>
      <c r="S484" s="4"/>
      <c r="T484" s="4"/>
      <c r="U484" s="4"/>
      <c r="V484" s="4"/>
      <c r="W484" s="4"/>
      <c r="X484" s="4"/>
      <c r="Y484" s="4"/>
      <c r="Z484" s="4"/>
    </row>
    <row r="485" spans="1:26" ht="16.5" customHeight="1">
      <c r="A485" s="4"/>
      <c r="B485" s="4"/>
      <c r="C485" s="4"/>
      <c r="D485" s="34"/>
      <c r="E485" s="4"/>
      <c r="F485" s="4"/>
      <c r="G485" s="4"/>
      <c r="H485" s="4"/>
      <c r="I485" s="4"/>
      <c r="J485" s="4"/>
      <c r="K485" s="4"/>
      <c r="L485" s="4"/>
      <c r="M485" s="4"/>
      <c r="N485" s="4"/>
      <c r="O485" s="4"/>
      <c r="P485" s="4"/>
      <c r="Q485" s="4"/>
      <c r="R485" s="4"/>
      <c r="S485" s="4"/>
      <c r="T485" s="4"/>
      <c r="U485" s="4"/>
      <c r="V485" s="4"/>
      <c r="W485" s="4"/>
      <c r="X485" s="4"/>
      <c r="Y485" s="4"/>
      <c r="Z485" s="4"/>
    </row>
    <row r="486" spans="1:26" ht="16.5" customHeight="1">
      <c r="A486" s="4"/>
      <c r="B486" s="4"/>
      <c r="C486" s="4"/>
      <c r="D486" s="34"/>
      <c r="E486" s="4"/>
      <c r="F486" s="4"/>
      <c r="G486" s="4"/>
      <c r="H486" s="4"/>
      <c r="I486" s="4"/>
      <c r="J486" s="4"/>
      <c r="K486" s="4"/>
      <c r="L486" s="4"/>
      <c r="M486" s="4"/>
      <c r="N486" s="4"/>
      <c r="O486" s="4"/>
      <c r="P486" s="4"/>
      <c r="Q486" s="4"/>
      <c r="R486" s="4"/>
      <c r="S486" s="4"/>
      <c r="T486" s="4"/>
      <c r="U486" s="4"/>
      <c r="V486" s="4"/>
      <c r="W486" s="4"/>
      <c r="X486" s="4"/>
      <c r="Y486" s="4"/>
      <c r="Z486" s="4"/>
    </row>
    <row r="487" spans="1:26" ht="16.5" customHeight="1">
      <c r="A487" s="4"/>
      <c r="B487" s="4"/>
      <c r="C487" s="4"/>
      <c r="D487" s="34"/>
      <c r="E487" s="4"/>
      <c r="F487" s="4"/>
      <c r="G487" s="4"/>
      <c r="H487" s="4"/>
      <c r="I487" s="4"/>
      <c r="J487" s="4"/>
      <c r="K487" s="4"/>
      <c r="L487" s="4"/>
      <c r="M487" s="4"/>
      <c r="N487" s="4"/>
      <c r="O487" s="4"/>
      <c r="P487" s="4"/>
      <c r="Q487" s="4"/>
      <c r="R487" s="4"/>
      <c r="S487" s="4"/>
      <c r="T487" s="4"/>
      <c r="U487" s="4"/>
      <c r="V487" s="4"/>
      <c r="W487" s="4"/>
      <c r="X487" s="4"/>
      <c r="Y487" s="4"/>
      <c r="Z487" s="4"/>
    </row>
    <row r="488" spans="1:26" ht="16.5" customHeight="1">
      <c r="A488" s="4"/>
      <c r="B488" s="4"/>
      <c r="C488" s="4"/>
      <c r="D488" s="34"/>
      <c r="E488" s="4"/>
      <c r="F488" s="4"/>
      <c r="G488" s="4"/>
      <c r="H488" s="4"/>
      <c r="I488" s="4"/>
      <c r="J488" s="4"/>
      <c r="K488" s="4"/>
      <c r="L488" s="4"/>
      <c r="M488" s="4"/>
      <c r="N488" s="4"/>
      <c r="O488" s="4"/>
      <c r="P488" s="4"/>
      <c r="Q488" s="4"/>
      <c r="R488" s="4"/>
      <c r="S488" s="4"/>
      <c r="T488" s="4"/>
      <c r="U488" s="4"/>
      <c r="V488" s="4"/>
      <c r="W488" s="4"/>
      <c r="X488" s="4"/>
      <c r="Y488" s="4"/>
      <c r="Z488" s="4"/>
    </row>
    <row r="489" spans="1:26" ht="16.5" customHeight="1">
      <c r="A489" s="4"/>
      <c r="B489" s="4"/>
      <c r="C489" s="4"/>
      <c r="D489" s="34"/>
      <c r="E489" s="4"/>
      <c r="F489" s="4"/>
      <c r="G489" s="4"/>
      <c r="H489" s="4"/>
      <c r="I489" s="4"/>
      <c r="J489" s="4"/>
      <c r="K489" s="4"/>
      <c r="L489" s="4"/>
      <c r="M489" s="4"/>
      <c r="N489" s="4"/>
      <c r="O489" s="4"/>
      <c r="P489" s="4"/>
      <c r="Q489" s="4"/>
      <c r="R489" s="4"/>
      <c r="S489" s="4"/>
      <c r="T489" s="4"/>
      <c r="U489" s="4"/>
      <c r="V489" s="4"/>
      <c r="W489" s="4"/>
      <c r="X489" s="4"/>
      <c r="Y489" s="4"/>
      <c r="Z489" s="4"/>
    </row>
    <row r="490" spans="1:26" ht="16.5" customHeight="1">
      <c r="A490" s="4"/>
      <c r="B490" s="4"/>
      <c r="C490" s="4"/>
      <c r="D490" s="34"/>
      <c r="E490" s="4"/>
      <c r="F490" s="4"/>
      <c r="G490" s="4"/>
      <c r="H490" s="4"/>
      <c r="I490" s="4"/>
      <c r="J490" s="4"/>
      <c r="K490" s="4"/>
      <c r="L490" s="4"/>
      <c r="M490" s="4"/>
      <c r="N490" s="4"/>
      <c r="O490" s="4"/>
      <c r="P490" s="4"/>
      <c r="Q490" s="4"/>
      <c r="R490" s="4"/>
      <c r="S490" s="4"/>
      <c r="T490" s="4"/>
      <c r="U490" s="4"/>
      <c r="V490" s="4"/>
      <c r="W490" s="4"/>
      <c r="X490" s="4"/>
      <c r="Y490" s="4"/>
      <c r="Z490" s="4"/>
    </row>
    <row r="491" spans="1:26" ht="16.5" customHeight="1">
      <c r="A491" s="4"/>
      <c r="B491" s="4"/>
      <c r="C491" s="4"/>
      <c r="D491" s="34"/>
      <c r="E491" s="4"/>
      <c r="F491" s="4"/>
      <c r="G491" s="4"/>
      <c r="H491" s="4"/>
      <c r="I491" s="4"/>
      <c r="J491" s="4"/>
      <c r="K491" s="4"/>
      <c r="L491" s="4"/>
      <c r="M491" s="4"/>
      <c r="N491" s="4"/>
      <c r="O491" s="4"/>
      <c r="P491" s="4"/>
      <c r="Q491" s="4"/>
      <c r="R491" s="4"/>
      <c r="S491" s="4"/>
      <c r="T491" s="4"/>
      <c r="U491" s="4"/>
      <c r="V491" s="4"/>
      <c r="W491" s="4"/>
      <c r="X491" s="4"/>
      <c r="Y491" s="4"/>
      <c r="Z491" s="4"/>
    </row>
    <row r="492" spans="1:26" ht="16.5" customHeight="1">
      <c r="A492" s="4"/>
      <c r="B492" s="4"/>
      <c r="C492" s="4"/>
      <c r="D492" s="34"/>
      <c r="E492" s="4"/>
      <c r="F492" s="4"/>
      <c r="G492" s="4"/>
      <c r="H492" s="4"/>
      <c r="I492" s="4"/>
      <c r="J492" s="4"/>
      <c r="K492" s="4"/>
      <c r="L492" s="4"/>
      <c r="M492" s="4"/>
      <c r="N492" s="4"/>
      <c r="O492" s="4"/>
      <c r="P492" s="4"/>
      <c r="Q492" s="4"/>
      <c r="R492" s="4"/>
      <c r="S492" s="4"/>
      <c r="T492" s="4"/>
      <c r="U492" s="4"/>
      <c r="V492" s="4"/>
      <c r="W492" s="4"/>
      <c r="X492" s="4"/>
      <c r="Y492" s="4"/>
      <c r="Z492" s="4"/>
    </row>
    <row r="493" spans="1:26" ht="16.5" customHeight="1">
      <c r="A493" s="4"/>
      <c r="B493" s="4"/>
      <c r="C493" s="4"/>
      <c r="D493" s="34"/>
      <c r="E493" s="4"/>
      <c r="F493" s="4"/>
      <c r="G493" s="4"/>
      <c r="H493" s="4"/>
      <c r="I493" s="4"/>
      <c r="J493" s="4"/>
      <c r="K493" s="4"/>
      <c r="L493" s="4"/>
      <c r="M493" s="4"/>
      <c r="N493" s="4"/>
      <c r="O493" s="4"/>
      <c r="P493" s="4"/>
      <c r="Q493" s="4"/>
      <c r="R493" s="4"/>
      <c r="S493" s="4"/>
      <c r="T493" s="4"/>
      <c r="U493" s="4"/>
      <c r="V493" s="4"/>
      <c r="W493" s="4"/>
      <c r="X493" s="4"/>
      <c r="Y493" s="4"/>
      <c r="Z493" s="4"/>
    </row>
    <row r="494" spans="1:26" ht="16.5" customHeight="1">
      <c r="A494" s="4"/>
      <c r="B494" s="4"/>
      <c r="C494" s="4"/>
      <c r="D494" s="34"/>
      <c r="E494" s="4"/>
      <c r="F494" s="4"/>
      <c r="G494" s="4"/>
      <c r="H494" s="4"/>
      <c r="I494" s="4"/>
      <c r="J494" s="4"/>
      <c r="K494" s="4"/>
      <c r="L494" s="4"/>
      <c r="M494" s="4"/>
      <c r="N494" s="4"/>
      <c r="O494" s="4"/>
      <c r="P494" s="4"/>
      <c r="Q494" s="4"/>
      <c r="R494" s="4"/>
      <c r="S494" s="4"/>
      <c r="T494" s="4"/>
      <c r="U494" s="4"/>
      <c r="V494" s="4"/>
      <c r="W494" s="4"/>
      <c r="X494" s="4"/>
      <c r="Y494" s="4"/>
      <c r="Z494" s="4"/>
    </row>
    <row r="495" spans="1:26" ht="16.5" customHeight="1">
      <c r="A495" s="4"/>
      <c r="B495" s="4"/>
      <c r="C495" s="4"/>
      <c r="D495" s="34"/>
      <c r="E495" s="4"/>
      <c r="F495" s="4"/>
      <c r="G495" s="4"/>
      <c r="H495" s="4"/>
      <c r="I495" s="4"/>
      <c r="J495" s="4"/>
      <c r="K495" s="4"/>
      <c r="L495" s="4"/>
      <c r="M495" s="4"/>
      <c r="N495" s="4"/>
      <c r="O495" s="4"/>
      <c r="P495" s="4"/>
      <c r="Q495" s="4"/>
      <c r="R495" s="4"/>
      <c r="S495" s="4"/>
      <c r="T495" s="4"/>
      <c r="U495" s="4"/>
      <c r="V495" s="4"/>
      <c r="W495" s="4"/>
      <c r="X495" s="4"/>
      <c r="Y495" s="4"/>
      <c r="Z495" s="4"/>
    </row>
    <row r="496" spans="1:26" ht="16.5" customHeight="1">
      <c r="A496" s="4"/>
      <c r="B496" s="4"/>
      <c r="C496" s="4"/>
      <c r="D496" s="34"/>
      <c r="E496" s="4"/>
      <c r="F496" s="4"/>
      <c r="G496" s="4"/>
      <c r="H496" s="4"/>
      <c r="I496" s="4"/>
      <c r="J496" s="4"/>
      <c r="K496" s="4"/>
      <c r="L496" s="4"/>
      <c r="M496" s="4"/>
      <c r="N496" s="4"/>
      <c r="O496" s="4"/>
      <c r="P496" s="4"/>
      <c r="Q496" s="4"/>
      <c r="R496" s="4"/>
      <c r="S496" s="4"/>
      <c r="T496" s="4"/>
      <c r="U496" s="4"/>
      <c r="V496" s="4"/>
      <c r="W496" s="4"/>
      <c r="X496" s="4"/>
      <c r="Y496" s="4"/>
      <c r="Z496" s="4"/>
    </row>
    <row r="497" spans="1:26" ht="16.5" customHeight="1">
      <c r="A497" s="4"/>
      <c r="B497" s="4"/>
      <c r="C497" s="4"/>
      <c r="D497" s="34"/>
      <c r="E497" s="4"/>
      <c r="F497" s="4"/>
      <c r="G497" s="4"/>
      <c r="H497" s="4"/>
      <c r="I497" s="4"/>
      <c r="J497" s="4"/>
      <c r="K497" s="4"/>
      <c r="L497" s="4"/>
      <c r="M497" s="4"/>
      <c r="N497" s="4"/>
      <c r="O497" s="4"/>
      <c r="P497" s="4"/>
      <c r="Q497" s="4"/>
      <c r="R497" s="4"/>
      <c r="S497" s="4"/>
      <c r="T497" s="4"/>
      <c r="U497" s="4"/>
      <c r="V497" s="4"/>
      <c r="W497" s="4"/>
      <c r="X497" s="4"/>
      <c r="Y497" s="4"/>
      <c r="Z497" s="4"/>
    </row>
    <row r="498" spans="1:26" ht="16.5" customHeight="1">
      <c r="A498" s="4"/>
      <c r="B498" s="4"/>
      <c r="C498" s="4"/>
      <c r="D498" s="34"/>
      <c r="E498" s="4"/>
      <c r="F498" s="4"/>
      <c r="G498" s="4"/>
      <c r="H498" s="4"/>
      <c r="I498" s="4"/>
      <c r="J498" s="4"/>
      <c r="K498" s="4"/>
      <c r="L498" s="4"/>
      <c r="M498" s="4"/>
      <c r="N498" s="4"/>
      <c r="O498" s="4"/>
      <c r="P498" s="4"/>
      <c r="Q498" s="4"/>
      <c r="R498" s="4"/>
      <c r="S498" s="4"/>
      <c r="T498" s="4"/>
      <c r="U498" s="4"/>
      <c r="V498" s="4"/>
      <c r="W498" s="4"/>
      <c r="X498" s="4"/>
      <c r="Y498" s="4"/>
      <c r="Z498" s="4"/>
    </row>
    <row r="499" spans="1:26" ht="16.5" customHeight="1">
      <c r="A499" s="4"/>
      <c r="B499" s="4"/>
      <c r="C499" s="4"/>
      <c r="D499" s="34"/>
      <c r="E499" s="4"/>
      <c r="F499" s="4"/>
      <c r="G499" s="4"/>
      <c r="H499" s="4"/>
      <c r="I499" s="4"/>
      <c r="J499" s="4"/>
      <c r="K499" s="4"/>
      <c r="L499" s="4"/>
      <c r="M499" s="4"/>
      <c r="N499" s="4"/>
      <c r="O499" s="4"/>
      <c r="P499" s="4"/>
      <c r="Q499" s="4"/>
      <c r="R499" s="4"/>
      <c r="S499" s="4"/>
      <c r="T499" s="4"/>
      <c r="U499" s="4"/>
      <c r="V499" s="4"/>
      <c r="W499" s="4"/>
      <c r="X499" s="4"/>
      <c r="Y499" s="4"/>
      <c r="Z499" s="4"/>
    </row>
    <row r="500" spans="1:26" ht="16.5" customHeight="1">
      <c r="A500" s="4"/>
      <c r="B500" s="4"/>
      <c r="C500" s="4"/>
      <c r="D500" s="34"/>
      <c r="E500" s="4"/>
      <c r="F500" s="4"/>
      <c r="G500" s="4"/>
      <c r="H500" s="4"/>
      <c r="I500" s="4"/>
      <c r="J500" s="4"/>
      <c r="K500" s="4"/>
      <c r="L500" s="4"/>
      <c r="M500" s="4"/>
      <c r="N500" s="4"/>
      <c r="O500" s="4"/>
      <c r="P500" s="4"/>
      <c r="Q500" s="4"/>
      <c r="R500" s="4"/>
      <c r="S500" s="4"/>
      <c r="T500" s="4"/>
      <c r="U500" s="4"/>
      <c r="V500" s="4"/>
      <c r="W500" s="4"/>
      <c r="X500" s="4"/>
      <c r="Y500" s="4"/>
      <c r="Z500" s="4"/>
    </row>
    <row r="501" spans="1:26" ht="16.5" customHeight="1">
      <c r="A501" s="4"/>
      <c r="B501" s="4"/>
      <c r="C501" s="4"/>
      <c r="D501" s="34"/>
      <c r="E501" s="4"/>
      <c r="F501" s="4"/>
      <c r="G501" s="4"/>
      <c r="H501" s="4"/>
      <c r="I501" s="4"/>
      <c r="J501" s="4"/>
      <c r="K501" s="4"/>
      <c r="L501" s="4"/>
      <c r="M501" s="4"/>
      <c r="N501" s="4"/>
      <c r="O501" s="4"/>
      <c r="P501" s="4"/>
      <c r="Q501" s="4"/>
      <c r="R501" s="4"/>
      <c r="S501" s="4"/>
      <c r="T501" s="4"/>
      <c r="U501" s="4"/>
      <c r="V501" s="4"/>
      <c r="W501" s="4"/>
      <c r="X501" s="4"/>
      <c r="Y501" s="4"/>
      <c r="Z501" s="4"/>
    </row>
    <row r="502" spans="1:26" ht="16.5" customHeight="1">
      <c r="A502" s="4"/>
      <c r="B502" s="4"/>
      <c r="C502" s="4"/>
      <c r="D502" s="34"/>
      <c r="E502" s="4"/>
      <c r="F502" s="4"/>
      <c r="G502" s="4"/>
      <c r="H502" s="4"/>
      <c r="I502" s="4"/>
      <c r="J502" s="4"/>
      <c r="K502" s="4"/>
      <c r="L502" s="4"/>
      <c r="M502" s="4"/>
      <c r="N502" s="4"/>
      <c r="O502" s="4"/>
      <c r="P502" s="4"/>
      <c r="Q502" s="4"/>
      <c r="R502" s="4"/>
      <c r="S502" s="4"/>
      <c r="T502" s="4"/>
      <c r="U502" s="4"/>
      <c r="V502" s="4"/>
      <c r="W502" s="4"/>
      <c r="X502" s="4"/>
      <c r="Y502" s="4"/>
      <c r="Z502" s="4"/>
    </row>
    <row r="503" spans="1:26" ht="16.5" customHeight="1">
      <c r="A503" s="4"/>
      <c r="B503" s="4"/>
      <c r="C503" s="4"/>
      <c r="D503" s="34"/>
      <c r="E503" s="4"/>
      <c r="F503" s="4"/>
      <c r="G503" s="4"/>
      <c r="H503" s="4"/>
      <c r="I503" s="4"/>
      <c r="J503" s="4"/>
      <c r="K503" s="4"/>
      <c r="L503" s="4"/>
      <c r="M503" s="4"/>
      <c r="N503" s="4"/>
      <c r="O503" s="4"/>
      <c r="P503" s="4"/>
      <c r="Q503" s="4"/>
      <c r="R503" s="4"/>
      <c r="S503" s="4"/>
      <c r="T503" s="4"/>
      <c r="U503" s="4"/>
      <c r="V503" s="4"/>
      <c r="W503" s="4"/>
      <c r="X503" s="4"/>
      <c r="Y503" s="4"/>
      <c r="Z503" s="4"/>
    </row>
    <row r="504" spans="1:26" ht="16.5" customHeight="1">
      <c r="A504" s="4"/>
      <c r="B504" s="4"/>
      <c r="C504" s="4"/>
      <c r="D504" s="34"/>
      <c r="E504" s="4"/>
      <c r="F504" s="4"/>
      <c r="G504" s="4"/>
      <c r="H504" s="4"/>
      <c r="I504" s="4"/>
      <c r="J504" s="4"/>
      <c r="K504" s="4"/>
      <c r="L504" s="4"/>
      <c r="M504" s="4"/>
      <c r="N504" s="4"/>
      <c r="O504" s="4"/>
      <c r="P504" s="4"/>
      <c r="Q504" s="4"/>
      <c r="R504" s="4"/>
      <c r="S504" s="4"/>
      <c r="T504" s="4"/>
      <c r="U504" s="4"/>
      <c r="V504" s="4"/>
      <c r="W504" s="4"/>
      <c r="X504" s="4"/>
      <c r="Y504" s="4"/>
      <c r="Z504" s="4"/>
    </row>
    <row r="505" spans="1:26" ht="16.5" customHeight="1">
      <c r="A505" s="4"/>
      <c r="B505" s="4"/>
      <c r="C505" s="4"/>
      <c r="D505" s="34"/>
      <c r="E505" s="4"/>
      <c r="F505" s="4"/>
      <c r="G505" s="4"/>
      <c r="H505" s="4"/>
      <c r="I505" s="4"/>
      <c r="J505" s="4"/>
      <c r="K505" s="4"/>
      <c r="L505" s="4"/>
      <c r="M505" s="4"/>
      <c r="N505" s="4"/>
      <c r="O505" s="4"/>
      <c r="P505" s="4"/>
      <c r="Q505" s="4"/>
      <c r="R505" s="4"/>
      <c r="S505" s="4"/>
      <c r="T505" s="4"/>
      <c r="U505" s="4"/>
      <c r="V505" s="4"/>
      <c r="W505" s="4"/>
      <c r="X505" s="4"/>
      <c r="Y505" s="4"/>
      <c r="Z505" s="4"/>
    </row>
    <row r="506" spans="1:26" ht="16.5" customHeight="1">
      <c r="A506" s="4"/>
      <c r="B506" s="4"/>
      <c r="C506" s="4"/>
      <c r="D506" s="34"/>
      <c r="E506" s="4"/>
      <c r="F506" s="4"/>
      <c r="G506" s="4"/>
      <c r="H506" s="4"/>
      <c r="I506" s="4"/>
      <c r="J506" s="4"/>
      <c r="K506" s="4"/>
      <c r="L506" s="4"/>
      <c r="M506" s="4"/>
      <c r="N506" s="4"/>
      <c r="O506" s="4"/>
      <c r="P506" s="4"/>
      <c r="Q506" s="4"/>
      <c r="R506" s="4"/>
      <c r="S506" s="4"/>
      <c r="T506" s="4"/>
      <c r="U506" s="4"/>
      <c r="V506" s="4"/>
      <c r="W506" s="4"/>
      <c r="X506" s="4"/>
      <c r="Y506" s="4"/>
      <c r="Z506" s="4"/>
    </row>
    <row r="507" spans="1:26" ht="16.5" customHeight="1">
      <c r="A507" s="4"/>
      <c r="B507" s="4"/>
      <c r="C507" s="4"/>
      <c r="D507" s="34"/>
      <c r="E507" s="4"/>
      <c r="F507" s="4"/>
      <c r="G507" s="4"/>
      <c r="H507" s="4"/>
      <c r="I507" s="4"/>
      <c r="J507" s="4"/>
      <c r="K507" s="4"/>
      <c r="L507" s="4"/>
      <c r="M507" s="4"/>
      <c r="N507" s="4"/>
      <c r="O507" s="4"/>
      <c r="P507" s="4"/>
      <c r="Q507" s="4"/>
      <c r="R507" s="4"/>
      <c r="S507" s="4"/>
      <c r="T507" s="4"/>
      <c r="U507" s="4"/>
      <c r="V507" s="4"/>
      <c r="W507" s="4"/>
      <c r="X507" s="4"/>
      <c r="Y507" s="4"/>
      <c r="Z507" s="4"/>
    </row>
    <row r="508" spans="1:26" ht="16.5" customHeight="1">
      <c r="A508" s="4"/>
      <c r="B508" s="4"/>
      <c r="C508" s="4"/>
      <c r="D508" s="34"/>
      <c r="E508" s="4"/>
      <c r="F508" s="4"/>
      <c r="G508" s="4"/>
      <c r="H508" s="4"/>
      <c r="I508" s="4"/>
      <c r="J508" s="4"/>
      <c r="K508" s="4"/>
      <c r="L508" s="4"/>
      <c r="M508" s="4"/>
      <c r="N508" s="4"/>
      <c r="O508" s="4"/>
      <c r="P508" s="4"/>
      <c r="Q508" s="4"/>
      <c r="R508" s="4"/>
      <c r="S508" s="4"/>
      <c r="T508" s="4"/>
      <c r="U508" s="4"/>
      <c r="V508" s="4"/>
      <c r="W508" s="4"/>
      <c r="X508" s="4"/>
      <c r="Y508" s="4"/>
      <c r="Z508" s="4"/>
    </row>
    <row r="509" spans="1:26" ht="16.5" customHeight="1">
      <c r="A509" s="4"/>
      <c r="B509" s="4"/>
      <c r="C509" s="4"/>
      <c r="D509" s="34"/>
      <c r="E509" s="4"/>
      <c r="F509" s="4"/>
      <c r="G509" s="4"/>
      <c r="H509" s="4"/>
      <c r="I509" s="4"/>
      <c r="J509" s="4"/>
      <c r="K509" s="4"/>
      <c r="L509" s="4"/>
      <c r="M509" s="4"/>
      <c r="N509" s="4"/>
      <c r="O509" s="4"/>
      <c r="P509" s="4"/>
      <c r="Q509" s="4"/>
      <c r="R509" s="4"/>
      <c r="S509" s="4"/>
      <c r="T509" s="4"/>
      <c r="U509" s="4"/>
      <c r="V509" s="4"/>
      <c r="W509" s="4"/>
      <c r="X509" s="4"/>
      <c r="Y509" s="4"/>
      <c r="Z509" s="4"/>
    </row>
    <row r="510" spans="1:26" ht="16.5" customHeight="1">
      <c r="A510" s="4"/>
      <c r="B510" s="4"/>
      <c r="C510" s="4"/>
      <c r="D510" s="34"/>
      <c r="E510" s="4"/>
      <c r="F510" s="4"/>
      <c r="G510" s="4"/>
      <c r="H510" s="4"/>
      <c r="I510" s="4"/>
      <c r="J510" s="4"/>
      <c r="K510" s="4"/>
      <c r="L510" s="4"/>
      <c r="M510" s="4"/>
      <c r="N510" s="4"/>
      <c r="O510" s="4"/>
      <c r="P510" s="4"/>
      <c r="Q510" s="4"/>
      <c r="R510" s="4"/>
      <c r="S510" s="4"/>
      <c r="T510" s="4"/>
      <c r="U510" s="4"/>
      <c r="V510" s="4"/>
      <c r="W510" s="4"/>
      <c r="X510" s="4"/>
      <c r="Y510" s="4"/>
      <c r="Z510" s="4"/>
    </row>
    <row r="511" spans="1:26" ht="16.5" customHeight="1">
      <c r="A511" s="4"/>
      <c r="B511" s="4"/>
      <c r="C511" s="4"/>
      <c r="D511" s="34"/>
      <c r="E511" s="4"/>
      <c r="F511" s="4"/>
      <c r="G511" s="4"/>
      <c r="H511" s="4"/>
      <c r="I511" s="4"/>
      <c r="J511" s="4"/>
      <c r="K511" s="4"/>
      <c r="L511" s="4"/>
      <c r="M511" s="4"/>
      <c r="N511" s="4"/>
      <c r="O511" s="4"/>
      <c r="P511" s="4"/>
      <c r="Q511" s="4"/>
      <c r="R511" s="4"/>
      <c r="S511" s="4"/>
      <c r="T511" s="4"/>
      <c r="U511" s="4"/>
      <c r="V511" s="4"/>
      <c r="W511" s="4"/>
      <c r="X511" s="4"/>
      <c r="Y511" s="4"/>
      <c r="Z511" s="4"/>
    </row>
    <row r="512" spans="1:26" ht="16.5" customHeight="1">
      <c r="A512" s="4"/>
      <c r="B512" s="4"/>
      <c r="C512" s="4"/>
      <c r="D512" s="34"/>
      <c r="E512" s="4"/>
      <c r="F512" s="4"/>
      <c r="G512" s="4"/>
      <c r="H512" s="4"/>
      <c r="I512" s="4"/>
      <c r="J512" s="4"/>
      <c r="K512" s="4"/>
      <c r="L512" s="4"/>
      <c r="M512" s="4"/>
      <c r="N512" s="4"/>
      <c r="O512" s="4"/>
      <c r="P512" s="4"/>
      <c r="Q512" s="4"/>
      <c r="R512" s="4"/>
      <c r="S512" s="4"/>
      <c r="T512" s="4"/>
      <c r="U512" s="4"/>
      <c r="V512" s="4"/>
      <c r="W512" s="4"/>
      <c r="X512" s="4"/>
      <c r="Y512" s="4"/>
      <c r="Z512" s="4"/>
    </row>
    <row r="513" spans="1:26" ht="16.5" customHeight="1">
      <c r="A513" s="4"/>
      <c r="B513" s="4"/>
      <c r="C513" s="4"/>
      <c r="D513" s="34"/>
      <c r="E513" s="4"/>
      <c r="F513" s="4"/>
      <c r="G513" s="4"/>
      <c r="H513" s="4"/>
      <c r="I513" s="4"/>
      <c r="J513" s="4"/>
      <c r="K513" s="4"/>
      <c r="L513" s="4"/>
      <c r="M513" s="4"/>
      <c r="N513" s="4"/>
      <c r="O513" s="4"/>
      <c r="P513" s="4"/>
      <c r="Q513" s="4"/>
      <c r="R513" s="4"/>
      <c r="S513" s="4"/>
      <c r="T513" s="4"/>
      <c r="U513" s="4"/>
      <c r="V513" s="4"/>
      <c r="W513" s="4"/>
      <c r="X513" s="4"/>
      <c r="Y513" s="4"/>
      <c r="Z513" s="4"/>
    </row>
    <row r="514" spans="1:26" ht="16.5" customHeight="1">
      <c r="A514" s="4"/>
      <c r="B514" s="4"/>
      <c r="C514" s="4"/>
      <c r="D514" s="34"/>
      <c r="E514" s="4"/>
      <c r="F514" s="4"/>
      <c r="G514" s="4"/>
      <c r="H514" s="4"/>
      <c r="I514" s="4"/>
      <c r="J514" s="4"/>
      <c r="K514" s="4"/>
      <c r="L514" s="4"/>
      <c r="M514" s="4"/>
      <c r="N514" s="4"/>
      <c r="O514" s="4"/>
      <c r="P514" s="4"/>
      <c r="Q514" s="4"/>
      <c r="R514" s="4"/>
      <c r="S514" s="4"/>
      <c r="T514" s="4"/>
      <c r="U514" s="4"/>
      <c r="V514" s="4"/>
      <c r="W514" s="4"/>
      <c r="X514" s="4"/>
      <c r="Y514" s="4"/>
      <c r="Z514" s="4"/>
    </row>
    <row r="515" spans="1:26" ht="16.5" customHeight="1">
      <c r="A515" s="4"/>
      <c r="B515" s="4"/>
      <c r="C515" s="4"/>
      <c r="D515" s="34"/>
      <c r="E515" s="4"/>
      <c r="F515" s="4"/>
      <c r="G515" s="4"/>
      <c r="H515" s="4"/>
      <c r="I515" s="4"/>
      <c r="J515" s="4"/>
      <c r="K515" s="4"/>
      <c r="L515" s="4"/>
      <c r="M515" s="4"/>
      <c r="N515" s="4"/>
      <c r="O515" s="4"/>
      <c r="P515" s="4"/>
      <c r="Q515" s="4"/>
      <c r="R515" s="4"/>
      <c r="S515" s="4"/>
      <c r="T515" s="4"/>
      <c r="U515" s="4"/>
      <c r="V515" s="4"/>
      <c r="W515" s="4"/>
      <c r="X515" s="4"/>
      <c r="Y515" s="4"/>
      <c r="Z515" s="4"/>
    </row>
    <row r="516" spans="1:26" ht="16.5" customHeight="1">
      <c r="A516" s="4"/>
      <c r="B516" s="4"/>
      <c r="C516" s="4"/>
      <c r="D516" s="34"/>
      <c r="E516" s="4"/>
      <c r="F516" s="4"/>
      <c r="G516" s="4"/>
      <c r="H516" s="4"/>
      <c r="I516" s="4"/>
      <c r="J516" s="4"/>
      <c r="K516" s="4"/>
      <c r="L516" s="4"/>
      <c r="M516" s="4"/>
      <c r="N516" s="4"/>
      <c r="O516" s="4"/>
      <c r="P516" s="4"/>
      <c r="Q516" s="4"/>
      <c r="R516" s="4"/>
      <c r="S516" s="4"/>
      <c r="T516" s="4"/>
      <c r="U516" s="4"/>
      <c r="V516" s="4"/>
      <c r="W516" s="4"/>
      <c r="X516" s="4"/>
      <c r="Y516" s="4"/>
      <c r="Z516" s="4"/>
    </row>
    <row r="517" spans="1:26" ht="16.5" customHeight="1">
      <c r="A517" s="4"/>
      <c r="B517" s="4"/>
      <c r="C517" s="4"/>
      <c r="D517" s="34"/>
      <c r="E517" s="4"/>
      <c r="F517" s="4"/>
      <c r="G517" s="4"/>
      <c r="H517" s="4"/>
      <c r="I517" s="4"/>
      <c r="J517" s="4"/>
      <c r="K517" s="4"/>
      <c r="L517" s="4"/>
      <c r="M517" s="4"/>
      <c r="N517" s="4"/>
      <c r="O517" s="4"/>
      <c r="P517" s="4"/>
      <c r="Q517" s="4"/>
      <c r="R517" s="4"/>
      <c r="S517" s="4"/>
      <c r="T517" s="4"/>
      <c r="U517" s="4"/>
      <c r="V517" s="4"/>
      <c r="W517" s="4"/>
      <c r="X517" s="4"/>
      <c r="Y517" s="4"/>
      <c r="Z517" s="4"/>
    </row>
    <row r="518" spans="1:26" ht="16.5" customHeight="1">
      <c r="A518" s="4"/>
      <c r="B518" s="4"/>
      <c r="C518" s="4"/>
      <c r="D518" s="34"/>
      <c r="E518" s="4"/>
      <c r="F518" s="4"/>
      <c r="G518" s="4"/>
      <c r="H518" s="4"/>
      <c r="I518" s="4"/>
      <c r="J518" s="4"/>
      <c r="K518" s="4"/>
      <c r="L518" s="4"/>
      <c r="M518" s="4"/>
      <c r="N518" s="4"/>
      <c r="O518" s="4"/>
      <c r="P518" s="4"/>
      <c r="Q518" s="4"/>
      <c r="R518" s="4"/>
      <c r="S518" s="4"/>
      <c r="T518" s="4"/>
      <c r="U518" s="4"/>
      <c r="V518" s="4"/>
      <c r="W518" s="4"/>
      <c r="X518" s="4"/>
      <c r="Y518" s="4"/>
      <c r="Z518" s="4"/>
    </row>
    <row r="519" spans="1:26" ht="16.5" customHeight="1">
      <c r="A519" s="4"/>
      <c r="B519" s="4"/>
      <c r="C519" s="4"/>
      <c r="D519" s="34"/>
      <c r="E519" s="4"/>
      <c r="F519" s="4"/>
      <c r="G519" s="4"/>
      <c r="H519" s="4"/>
      <c r="I519" s="4"/>
      <c r="J519" s="4"/>
      <c r="K519" s="4"/>
      <c r="L519" s="4"/>
      <c r="M519" s="4"/>
      <c r="N519" s="4"/>
      <c r="O519" s="4"/>
      <c r="P519" s="4"/>
      <c r="Q519" s="4"/>
      <c r="R519" s="4"/>
      <c r="S519" s="4"/>
      <c r="T519" s="4"/>
      <c r="U519" s="4"/>
      <c r="V519" s="4"/>
      <c r="W519" s="4"/>
      <c r="X519" s="4"/>
      <c r="Y519" s="4"/>
      <c r="Z519" s="4"/>
    </row>
    <row r="520" spans="1:26" ht="16.5" customHeight="1">
      <c r="A520" s="4"/>
      <c r="B520" s="4"/>
      <c r="C520" s="4"/>
      <c r="D520" s="34"/>
      <c r="E520" s="4"/>
      <c r="F520" s="4"/>
      <c r="G520" s="4"/>
      <c r="H520" s="4"/>
      <c r="I520" s="4"/>
      <c r="J520" s="4"/>
      <c r="K520" s="4"/>
      <c r="L520" s="4"/>
      <c r="M520" s="4"/>
      <c r="N520" s="4"/>
      <c r="O520" s="4"/>
      <c r="P520" s="4"/>
      <c r="Q520" s="4"/>
      <c r="R520" s="4"/>
      <c r="S520" s="4"/>
      <c r="T520" s="4"/>
      <c r="U520" s="4"/>
      <c r="V520" s="4"/>
      <c r="W520" s="4"/>
      <c r="X520" s="4"/>
      <c r="Y520" s="4"/>
      <c r="Z520" s="4"/>
    </row>
    <row r="521" spans="1:26" ht="16.5" customHeight="1">
      <c r="A521" s="4"/>
      <c r="B521" s="4"/>
      <c r="C521" s="4"/>
      <c r="D521" s="34"/>
      <c r="E521" s="4"/>
      <c r="F521" s="4"/>
      <c r="G521" s="4"/>
      <c r="H521" s="4"/>
      <c r="I521" s="4"/>
      <c r="J521" s="4"/>
      <c r="K521" s="4"/>
      <c r="L521" s="4"/>
      <c r="M521" s="4"/>
      <c r="N521" s="4"/>
      <c r="O521" s="4"/>
      <c r="P521" s="4"/>
      <c r="Q521" s="4"/>
      <c r="R521" s="4"/>
      <c r="S521" s="4"/>
      <c r="T521" s="4"/>
      <c r="U521" s="4"/>
      <c r="V521" s="4"/>
      <c r="W521" s="4"/>
      <c r="X521" s="4"/>
      <c r="Y521" s="4"/>
      <c r="Z521" s="4"/>
    </row>
    <row r="522" spans="1:26" ht="16.5" customHeight="1">
      <c r="A522" s="4"/>
      <c r="B522" s="4"/>
      <c r="C522" s="4"/>
      <c r="D522" s="34"/>
      <c r="E522" s="4"/>
      <c r="F522" s="4"/>
      <c r="G522" s="4"/>
      <c r="H522" s="4"/>
      <c r="I522" s="4"/>
      <c r="J522" s="4"/>
      <c r="K522" s="4"/>
      <c r="L522" s="4"/>
      <c r="M522" s="4"/>
      <c r="N522" s="4"/>
      <c r="O522" s="4"/>
      <c r="P522" s="4"/>
      <c r="Q522" s="4"/>
      <c r="R522" s="4"/>
      <c r="S522" s="4"/>
      <c r="T522" s="4"/>
      <c r="U522" s="4"/>
      <c r="V522" s="4"/>
      <c r="W522" s="4"/>
      <c r="X522" s="4"/>
      <c r="Y522" s="4"/>
      <c r="Z522" s="4"/>
    </row>
    <row r="523" spans="1:26" ht="16.5" customHeight="1">
      <c r="A523" s="4"/>
      <c r="B523" s="4"/>
      <c r="C523" s="4"/>
      <c r="D523" s="34"/>
      <c r="E523" s="4"/>
      <c r="F523" s="4"/>
      <c r="G523" s="4"/>
      <c r="H523" s="4"/>
      <c r="I523" s="4"/>
      <c r="J523" s="4"/>
      <c r="K523" s="4"/>
      <c r="L523" s="4"/>
      <c r="M523" s="4"/>
      <c r="N523" s="4"/>
      <c r="O523" s="4"/>
      <c r="P523" s="4"/>
      <c r="Q523" s="4"/>
      <c r="R523" s="4"/>
      <c r="S523" s="4"/>
      <c r="T523" s="4"/>
      <c r="U523" s="4"/>
      <c r="V523" s="4"/>
      <c r="W523" s="4"/>
      <c r="X523" s="4"/>
      <c r="Y523" s="4"/>
      <c r="Z523" s="4"/>
    </row>
    <row r="524" spans="1:26" ht="16.5" customHeight="1">
      <c r="A524" s="4"/>
      <c r="B524" s="4"/>
      <c r="C524" s="4"/>
      <c r="D524" s="34"/>
      <c r="E524" s="4"/>
      <c r="F524" s="4"/>
      <c r="G524" s="4"/>
      <c r="H524" s="4"/>
      <c r="I524" s="4"/>
      <c r="J524" s="4"/>
      <c r="K524" s="4"/>
      <c r="L524" s="4"/>
      <c r="M524" s="4"/>
      <c r="N524" s="4"/>
      <c r="O524" s="4"/>
      <c r="P524" s="4"/>
      <c r="Q524" s="4"/>
      <c r="R524" s="4"/>
      <c r="S524" s="4"/>
      <c r="T524" s="4"/>
      <c r="U524" s="4"/>
      <c r="V524" s="4"/>
      <c r="W524" s="4"/>
      <c r="X524" s="4"/>
      <c r="Y524" s="4"/>
      <c r="Z524" s="4"/>
    </row>
    <row r="525" spans="1:26" ht="16.5" customHeight="1">
      <c r="A525" s="4"/>
      <c r="B525" s="4"/>
      <c r="C525" s="4"/>
      <c r="D525" s="34"/>
      <c r="E525" s="4"/>
      <c r="F525" s="4"/>
      <c r="G525" s="4"/>
      <c r="H525" s="4"/>
      <c r="I525" s="4"/>
      <c r="J525" s="4"/>
      <c r="K525" s="4"/>
      <c r="L525" s="4"/>
      <c r="M525" s="4"/>
      <c r="N525" s="4"/>
      <c r="O525" s="4"/>
      <c r="P525" s="4"/>
      <c r="Q525" s="4"/>
      <c r="R525" s="4"/>
      <c r="S525" s="4"/>
      <c r="T525" s="4"/>
      <c r="U525" s="4"/>
      <c r="V525" s="4"/>
      <c r="W525" s="4"/>
      <c r="X525" s="4"/>
      <c r="Y525" s="4"/>
      <c r="Z525" s="4"/>
    </row>
    <row r="526" spans="1:26" ht="16.5" customHeight="1">
      <c r="A526" s="4"/>
      <c r="B526" s="4"/>
      <c r="C526" s="4"/>
      <c r="D526" s="34"/>
      <c r="E526" s="4"/>
      <c r="F526" s="4"/>
      <c r="G526" s="4"/>
      <c r="H526" s="4"/>
      <c r="I526" s="4"/>
      <c r="J526" s="4"/>
      <c r="K526" s="4"/>
      <c r="L526" s="4"/>
      <c r="M526" s="4"/>
      <c r="N526" s="4"/>
      <c r="O526" s="4"/>
      <c r="P526" s="4"/>
      <c r="Q526" s="4"/>
      <c r="R526" s="4"/>
      <c r="S526" s="4"/>
      <c r="T526" s="4"/>
      <c r="U526" s="4"/>
      <c r="V526" s="4"/>
      <c r="W526" s="4"/>
      <c r="X526" s="4"/>
      <c r="Y526" s="4"/>
      <c r="Z526" s="4"/>
    </row>
    <row r="527" spans="1:26" ht="16.5" customHeight="1">
      <c r="A527" s="4"/>
      <c r="B527" s="4"/>
      <c r="C527" s="4"/>
      <c r="D527" s="34"/>
      <c r="E527" s="4"/>
      <c r="F527" s="4"/>
      <c r="G527" s="4"/>
      <c r="H527" s="4"/>
      <c r="I527" s="4"/>
      <c r="J527" s="4"/>
      <c r="K527" s="4"/>
      <c r="L527" s="4"/>
      <c r="M527" s="4"/>
      <c r="N527" s="4"/>
      <c r="O527" s="4"/>
      <c r="P527" s="4"/>
      <c r="Q527" s="4"/>
      <c r="R527" s="4"/>
      <c r="S527" s="4"/>
      <c r="T527" s="4"/>
      <c r="U527" s="4"/>
      <c r="V527" s="4"/>
      <c r="W527" s="4"/>
      <c r="X527" s="4"/>
      <c r="Y527" s="4"/>
      <c r="Z527" s="4"/>
    </row>
    <row r="528" spans="1:26" ht="16.5" customHeight="1">
      <c r="A528" s="4"/>
      <c r="B528" s="4"/>
      <c r="C528" s="4"/>
      <c r="D528" s="34"/>
      <c r="E528" s="4"/>
      <c r="F528" s="4"/>
      <c r="G528" s="4"/>
      <c r="H528" s="4"/>
      <c r="I528" s="4"/>
      <c r="J528" s="4"/>
      <c r="K528" s="4"/>
      <c r="L528" s="4"/>
      <c r="M528" s="4"/>
      <c r="N528" s="4"/>
      <c r="O528" s="4"/>
      <c r="P528" s="4"/>
      <c r="Q528" s="4"/>
      <c r="R528" s="4"/>
      <c r="S528" s="4"/>
      <c r="T528" s="4"/>
      <c r="U528" s="4"/>
      <c r="V528" s="4"/>
      <c r="W528" s="4"/>
      <c r="X528" s="4"/>
      <c r="Y528" s="4"/>
      <c r="Z528" s="4"/>
    </row>
    <row r="529" spans="1:26" ht="16.5" customHeight="1">
      <c r="A529" s="4"/>
      <c r="B529" s="4"/>
      <c r="C529" s="4"/>
      <c r="D529" s="34"/>
      <c r="E529" s="4"/>
      <c r="F529" s="4"/>
      <c r="G529" s="4"/>
      <c r="H529" s="4"/>
      <c r="I529" s="4"/>
      <c r="J529" s="4"/>
      <c r="K529" s="4"/>
      <c r="L529" s="4"/>
      <c r="M529" s="4"/>
      <c r="N529" s="4"/>
      <c r="O529" s="4"/>
      <c r="P529" s="4"/>
      <c r="Q529" s="4"/>
      <c r="R529" s="4"/>
      <c r="S529" s="4"/>
      <c r="T529" s="4"/>
      <c r="U529" s="4"/>
      <c r="V529" s="4"/>
      <c r="W529" s="4"/>
      <c r="X529" s="4"/>
      <c r="Y529" s="4"/>
      <c r="Z529" s="4"/>
    </row>
    <row r="530" spans="1:26" ht="16.5" customHeight="1">
      <c r="A530" s="4"/>
      <c r="B530" s="4"/>
      <c r="C530" s="4"/>
      <c r="D530" s="34"/>
      <c r="E530" s="4"/>
      <c r="F530" s="4"/>
      <c r="G530" s="4"/>
      <c r="H530" s="4"/>
      <c r="I530" s="4"/>
      <c r="J530" s="4"/>
      <c r="K530" s="4"/>
      <c r="L530" s="4"/>
      <c r="M530" s="4"/>
      <c r="N530" s="4"/>
      <c r="O530" s="4"/>
      <c r="P530" s="4"/>
      <c r="Q530" s="4"/>
      <c r="R530" s="4"/>
      <c r="S530" s="4"/>
      <c r="T530" s="4"/>
      <c r="U530" s="4"/>
      <c r="V530" s="4"/>
      <c r="W530" s="4"/>
      <c r="X530" s="4"/>
      <c r="Y530" s="4"/>
      <c r="Z530" s="4"/>
    </row>
    <row r="531" spans="1:26" ht="16.5" customHeight="1">
      <c r="A531" s="4"/>
      <c r="B531" s="4"/>
      <c r="C531" s="4"/>
      <c r="D531" s="34"/>
      <c r="E531" s="4"/>
      <c r="F531" s="4"/>
      <c r="G531" s="4"/>
      <c r="H531" s="4"/>
      <c r="I531" s="4"/>
      <c r="J531" s="4"/>
      <c r="K531" s="4"/>
      <c r="L531" s="4"/>
      <c r="M531" s="4"/>
      <c r="N531" s="4"/>
      <c r="O531" s="4"/>
      <c r="P531" s="4"/>
      <c r="Q531" s="4"/>
      <c r="R531" s="4"/>
      <c r="S531" s="4"/>
      <c r="T531" s="4"/>
      <c r="U531" s="4"/>
      <c r="V531" s="4"/>
      <c r="W531" s="4"/>
      <c r="X531" s="4"/>
      <c r="Y531" s="4"/>
      <c r="Z531" s="4"/>
    </row>
    <row r="532" spans="1:26" ht="16.5" customHeight="1">
      <c r="A532" s="4"/>
      <c r="B532" s="4"/>
      <c r="C532" s="4"/>
      <c r="D532" s="34"/>
      <c r="E532" s="4"/>
      <c r="F532" s="4"/>
      <c r="G532" s="4"/>
      <c r="H532" s="4"/>
      <c r="I532" s="4"/>
      <c r="J532" s="4"/>
      <c r="K532" s="4"/>
      <c r="L532" s="4"/>
      <c r="M532" s="4"/>
      <c r="N532" s="4"/>
      <c r="O532" s="4"/>
      <c r="P532" s="4"/>
      <c r="Q532" s="4"/>
      <c r="R532" s="4"/>
      <c r="S532" s="4"/>
      <c r="T532" s="4"/>
      <c r="U532" s="4"/>
      <c r="V532" s="4"/>
      <c r="W532" s="4"/>
      <c r="X532" s="4"/>
      <c r="Y532" s="4"/>
      <c r="Z532" s="4"/>
    </row>
    <row r="533" spans="1:26" ht="16.5" customHeight="1">
      <c r="A533" s="4"/>
      <c r="B533" s="4"/>
      <c r="C533" s="4"/>
      <c r="D533" s="34"/>
      <c r="E533" s="4"/>
      <c r="F533" s="4"/>
      <c r="G533" s="4"/>
      <c r="H533" s="4"/>
      <c r="I533" s="4"/>
      <c r="J533" s="4"/>
      <c r="K533" s="4"/>
      <c r="L533" s="4"/>
      <c r="M533" s="4"/>
      <c r="N533" s="4"/>
      <c r="O533" s="4"/>
      <c r="P533" s="4"/>
      <c r="Q533" s="4"/>
      <c r="R533" s="4"/>
      <c r="S533" s="4"/>
      <c r="T533" s="4"/>
      <c r="U533" s="4"/>
      <c r="V533" s="4"/>
      <c r="W533" s="4"/>
      <c r="X533" s="4"/>
      <c r="Y533" s="4"/>
      <c r="Z533" s="4"/>
    </row>
    <row r="534" spans="1:26" ht="16.5" customHeight="1">
      <c r="A534" s="4"/>
      <c r="B534" s="4"/>
      <c r="C534" s="4"/>
      <c r="D534" s="34"/>
      <c r="E534" s="4"/>
      <c r="F534" s="4"/>
      <c r="G534" s="4"/>
      <c r="H534" s="4"/>
      <c r="I534" s="4"/>
      <c r="J534" s="4"/>
      <c r="K534" s="4"/>
      <c r="L534" s="4"/>
      <c r="M534" s="4"/>
      <c r="N534" s="4"/>
      <c r="O534" s="4"/>
      <c r="P534" s="4"/>
      <c r="Q534" s="4"/>
      <c r="R534" s="4"/>
      <c r="S534" s="4"/>
      <c r="T534" s="4"/>
      <c r="U534" s="4"/>
      <c r="V534" s="4"/>
      <c r="W534" s="4"/>
      <c r="X534" s="4"/>
      <c r="Y534" s="4"/>
      <c r="Z534" s="4"/>
    </row>
    <row r="535" spans="1:26" ht="16.5" customHeight="1">
      <c r="A535" s="4"/>
      <c r="B535" s="4"/>
      <c r="C535" s="4"/>
      <c r="D535" s="34"/>
      <c r="E535" s="4"/>
      <c r="F535" s="4"/>
      <c r="G535" s="4"/>
      <c r="H535" s="4"/>
      <c r="I535" s="4"/>
      <c r="J535" s="4"/>
      <c r="K535" s="4"/>
      <c r="L535" s="4"/>
      <c r="M535" s="4"/>
      <c r="N535" s="4"/>
      <c r="O535" s="4"/>
      <c r="P535" s="4"/>
      <c r="Q535" s="4"/>
      <c r="R535" s="4"/>
      <c r="S535" s="4"/>
      <c r="T535" s="4"/>
      <c r="U535" s="4"/>
      <c r="V535" s="4"/>
      <c r="W535" s="4"/>
      <c r="X535" s="4"/>
      <c r="Y535" s="4"/>
      <c r="Z535" s="4"/>
    </row>
    <row r="536" spans="1:26" ht="16.5" customHeight="1">
      <c r="A536" s="4"/>
      <c r="B536" s="4"/>
      <c r="C536" s="4"/>
      <c r="D536" s="34"/>
      <c r="E536" s="4"/>
      <c r="F536" s="4"/>
      <c r="G536" s="4"/>
      <c r="H536" s="4"/>
      <c r="I536" s="4"/>
      <c r="J536" s="4"/>
      <c r="K536" s="4"/>
      <c r="L536" s="4"/>
      <c r="M536" s="4"/>
      <c r="N536" s="4"/>
      <c r="O536" s="4"/>
      <c r="P536" s="4"/>
      <c r="Q536" s="4"/>
      <c r="R536" s="4"/>
      <c r="S536" s="4"/>
      <c r="T536" s="4"/>
      <c r="U536" s="4"/>
      <c r="V536" s="4"/>
      <c r="W536" s="4"/>
      <c r="X536" s="4"/>
      <c r="Y536" s="4"/>
      <c r="Z536" s="4"/>
    </row>
    <row r="537" spans="1:26" ht="16.5" customHeight="1">
      <c r="A537" s="4"/>
      <c r="B537" s="4"/>
      <c r="C537" s="4"/>
      <c r="D537" s="34"/>
      <c r="E537" s="4"/>
      <c r="F537" s="4"/>
      <c r="G537" s="4"/>
      <c r="H537" s="4"/>
      <c r="I537" s="4"/>
      <c r="J537" s="4"/>
      <c r="K537" s="4"/>
      <c r="L537" s="4"/>
      <c r="M537" s="4"/>
      <c r="N537" s="4"/>
      <c r="O537" s="4"/>
      <c r="P537" s="4"/>
      <c r="Q537" s="4"/>
      <c r="R537" s="4"/>
      <c r="S537" s="4"/>
      <c r="T537" s="4"/>
      <c r="U537" s="4"/>
      <c r="V537" s="4"/>
      <c r="W537" s="4"/>
      <c r="X537" s="4"/>
      <c r="Y537" s="4"/>
      <c r="Z537" s="4"/>
    </row>
    <row r="538" spans="1:26" ht="16.5" customHeight="1">
      <c r="A538" s="4"/>
      <c r="B538" s="4"/>
      <c r="C538" s="4"/>
      <c r="D538" s="34"/>
      <c r="E538" s="4"/>
      <c r="F538" s="4"/>
      <c r="G538" s="4"/>
      <c r="H538" s="4"/>
      <c r="I538" s="4"/>
      <c r="J538" s="4"/>
      <c r="K538" s="4"/>
      <c r="L538" s="4"/>
      <c r="M538" s="4"/>
      <c r="N538" s="4"/>
      <c r="O538" s="4"/>
      <c r="P538" s="4"/>
      <c r="Q538" s="4"/>
      <c r="R538" s="4"/>
      <c r="S538" s="4"/>
      <c r="T538" s="4"/>
      <c r="U538" s="4"/>
      <c r="V538" s="4"/>
      <c r="W538" s="4"/>
      <c r="X538" s="4"/>
      <c r="Y538" s="4"/>
      <c r="Z538" s="4"/>
    </row>
    <row r="539" spans="1:26" ht="16.5" customHeight="1">
      <c r="A539" s="4"/>
      <c r="B539" s="4"/>
      <c r="C539" s="4"/>
      <c r="D539" s="34"/>
      <c r="E539" s="4"/>
      <c r="F539" s="4"/>
      <c r="G539" s="4"/>
      <c r="H539" s="4"/>
      <c r="I539" s="4"/>
      <c r="J539" s="4"/>
      <c r="K539" s="4"/>
      <c r="L539" s="4"/>
      <c r="M539" s="4"/>
      <c r="N539" s="4"/>
      <c r="O539" s="4"/>
      <c r="P539" s="4"/>
      <c r="Q539" s="4"/>
      <c r="R539" s="4"/>
      <c r="S539" s="4"/>
      <c r="T539" s="4"/>
      <c r="U539" s="4"/>
      <c r="V539" s="4"/>
      <c r="W539" s="4"/>
      <c r="X539" s="4"/>
      <c r="Y539" s="4"/>
      <c r="Z539" s="4"/>
    </row>
    <row r="540" spans="1:26" ht="16.5" customHeight="1">
      <c r="A540" s="4"/>
      <c r="B540" s="4"/>
      <c r="C540" s="4"/>
      <c r="D540" s="34"/>
      <c r="E540" s="4"/>
      <c r="F540" s="4"/>
      <c r="G540" s="4"/>
      <c r="H540" s="4"/>
      <c r="I540" s="4"/>
      <c r="J540" s="4"/>
      <c r="K540" s="4"/>
      <c r="L540" s="4"/>
      <c r="M540" s="4"/>
      <c r="N540" s="4"/>
      <c r="O540" s="4"/>
      <c r="P540" s="4"/>
      <c r="Q540" s="4"/>
      <c r="R540" s="4"/>
      <c r="S540" s="4"/>
      <c r="T540" s="4"/>
      <c r="U540" s="4"/>
      <c r="V540" s="4"/>
      <c r="W540" s="4"/>
      <c r="X540" s="4"/>
      <c r="Y540" s="4"/>
      <c r="Z540" s="4"/>
    </row>
    <row r="541" spans="1:26" ht="16.5" customHeight="1">
      <c r="A541" s="4"/>
      <c r="B541" s="4"/>
      <c r="C541" s="4"/>
      <c r="D541" s="34"/>
      <c r="E541" s="4"/>
      <c r="F541" s="4"/>
      <c r="G541" s="4"/>
      <c r="H541" s="4"/>
      <c r="I541" s="4"/>
      <c r="J541" s="4"/>
      <c r="K541" s="4"/>
      <c r="L541" s="4"/>
      <c r="M541" s="4"/>
      <c r="N541" s="4"/>
      <c r="O541" s="4"/>
      <c r="P541" s="4"/>
      <c r="Q541" s="4"/>
      <c r="R541" s="4"/>
      <c r="S541" s="4"/>
      <c r="T541" s="4"/>
      <c r="U541" s="4"/>
      <c r="V541" s="4"/>
      <c r="W541" s="4"/>
      <c r="X541" s="4"/>
      <c r="Y541" s="4"/>
      <c r="Z541" s="4"/>
    </row>
    <row r="542" spans="1:26" ht="16.5" customHeight="1">
      <c r="A542" s="4"/>
      <c r="B542" s="4"/>
      <c r="C542" s="4"/>
      <c r="D542" s="34"/>
      <c r="E542" s="4"/>
      <c r="F542" s="4"/>
      <c r="G542" s="4"/>
      <c r="H542" s="4"/>
      <c r="I542" s="4"/>
      <c r="J542" s="4"/>
      <c r="K542" s="4"/>
      <c r="L542" s="4"/>
      <c r="M542" s="4"/>
      <c r="N542" s="4"/>
      <c r="O542" s="4"/>
      <c r="P542" s="4"/>
      <c r="Q542" s="4"/>
      <c r="R542" s="4"/>
      <c r="S542" s="4"/>
      <c r="T542" s="4"/>
      <c r="U542" s="4"/>
      <c r="V542" s="4"/>
      <c r="W542" s="4"/>
      <c r="X542" s="4"/>
      <c r="Y542" s="4"/>
      <c r="Z542" s="4"/>
    </row>
    <row r="543" spans="1:26" ht="16.5" customHeight="1">
      <c r="A543" s="4"/>
      <c r="B543" s="4"/>
      <c r="C543" s="4"/>
      <c r="D543" s="34"/>
      <c r="E543" s="4"/>
      <c r="F543" s="4"/>
      <c r="G543" s="4"/>
      <c r="H543" s="4"/>
      <c r="I543" s="4"/>
      <c r="J543" s="4"/>
      <c r="K543" s="4"/>
      <c r="L543" s="4"/>
      <c r="M543" s="4"/>
      <c r="N543" s="4"/>
      <c r="O543" s="4"/>
      <c r="P543" s="4"/>
      <c r="Q543" s="4"/>
      <c r="R543" s="4"/>
      <c r="S543" s="4"/>
      <c r="T543" s="4"/>
      <c r="U543" s="4"/>
      <c r="V543" s="4"/>
      <c r="W543" s="4"/>
      <c r="X543" s="4"/>
      <c r="Y543" s="4"/>
      <c r="Z543" s="4"/>
    </row>
    <row r="544" spans="1:26" ht="16.5" customHeight="1">
      <c r="A544" s="4"/>
      <c r="B544" s="4"/>
      <c r="C544" s="4"/>
      <c r="D544" s="34"/>
      <c r="E544" s="4"/>
      <c r="F544" s="4"/>
      <c r="G544" s="4"/>
      <c r="H544" s="4"/>
      <c r="I544" s="4"/>
      <c r="J544" s="4"/>
      <c r="K544" s="4"/>
      <c r="L544" s="4"/>
      <c r="M544" s="4"/>
      <c r="N544" s="4"/>
      <c r="O544" s="4"/>
      <c r="P544" s="4"/>
      <c r="Q544" s="4"/>
      <c r="R544" s="4"/>
      <c r="S544" s="4"/>
      <c r="T544" s="4"/>
      <c r="U544" s="4"/>
      <c r="V544" s="4"/>
      <c r="W544" s="4"/>
      <c r="X544" s="4"/>
      <c r="Y544" s="4"/>
      <c r="Z544" s="4"/>
    </row>
    <row r="545" spans="1:26" ht="16.5" customHeight="1">
      <c r="A545" s="4"/>
      <c r="B545" s="4"/>
      <c r="C545" s="4"/>
      <c r="D545" s="34"/>
      <c r="E545" s="4"/>
      <c r="F545" s="4"/>
      <c r="G545" s="4"/>
      <c r="H545" s="4"/>
      <c r="I545" s="4"/>
      <c r="J545" s="4"/>
      <c r="K545" s="4"/>
      <c r="L545" s="4"/>
      <c r="M545" s="4"/>
      <c r="N545" s="4"/>
      <c r="O545" s="4"/>
      <c r="P545" s="4"/>
      <c r="Q545" s="4"/>
      <c r="R545" s="4"/>
      <c r="S545" s="4"/>
      <c r="T545" s="4"/>
      <c r="U545" s="4"/>
      <c r="V545" s="4"/>
      <c r="W545" s="4"/>
      <c r="X545" s="4"/>
      <c r="Y545" s="4"/>
      <c r="Z545" s="4"/>
    </row>
    <row r="546" spans="1:26" ht="16.5" customHeight="1">
      <c r="A546" s="4"/>
      <c r="B546" s="4"/>
      <c r="C546" s="4"/>
      <c r="D546" s="34"/>
      <c r="E546" s="4"/>
      <c r="F546" s="4"/>
      <c r="G546" s="4"/>
      <c r="H546" s="4"/>
      <c r="I546" s="4"/>
      <c r="J546" s="4"/>
      <c r="K546" s="4"/>
      <c r="L546" s="4"/>
      <c r="M546" s="4"/>
      <c r="N546" s="4"/>
      <c r="O546" s="4"/>
      <c r="P546" s="4"/>
      <c r="Q546" s="4"/>
      <c r="R546" s="4"/>
      <c r="S546" s="4"/>
      <c r="T546" s="4"/>
      <c r="U546" s="4"/>
      <c r="V546" s="4"/>
      <c r="W546" s="4"/>
      <c r="X546" s="4"/>
      <c r="Y546" s="4"/>
      <c r="Z546" s="4"/>
    </row>
    <row r="547" spans="1:26" ht="16.5" customHeight="1">
      <c r="A547" s="4"/>
      <c r="B547" s="4"/>
      <c r="C547" s="4"/>
      <c r="D547" s="34"/>
      <c r="E547" s="4"/>
      <c r="F547" s="4"/>
      <c r="G547" s="4"/>
      <c r="H547" s="4"/>
      <c r="I547" s="4"/>
      <c r="J547" s="4"/>
      <c r="K547" s="4"/>
      <c r="L547" s="4"/>
      <c r="M547" s="4"/>
      <c r="N547" s="4"/>
      <c r="O547" s="4"/>
      <c r="P547" s="4"/>
      <c r="Q547" s="4"/>
      <c r="R547" s="4"/>
      <c r="S547" s="4"/>
      <c r="T547" s="4"/>
      <c r="U547" s="4"/>
      <c r="V547" s="4"/>
      <c r="W547" s="4"/>
      <c r="X547" s="4"/>
      <c r="Y547" s="4"/>
      <c r="Z547" s="4"/>
    </row>
    <row r="548" spans="1:26" ht="16.5" customHeight="1">
      <c r="A548" s="4"/>
      <c r="B548" s="4"/>
      <c r="C548" s="4"/>
      <c r="D548" s="34"/>
      <c r="E548" s="4"/>
      <c r="F548" s="4"/>
      <c r="G548" s="4"/>
      <c r="H548" s="4"/>
      <c r="I548" s="4"/>
      <c r="J548" s="4"/>
      <c r="K548" s="4"/>
      <c r="L548" s="4"/>
      <c r="M548" s="4"/>
      <c r="N548" s="4"/>
      <c r="O548" s="4"/>
      <c r="P548" s="4"/>
      <c r="Q548" s="4"/>
      <c r="R548" s="4"/>
      <c r="S548" s="4"/>
      <c r="T548" s="4"/>
      <c r="U548" s="4"/>
      <c r="V548" s="4"/>
      <c r="W548" s="4"/>
      <c r="X548" s="4"/>
      <c r="Y548" s="4"/>
      <c r="Z548" s="4"/>
    </row>
    <row r="549" spans="1:26" ht="16.5" customHeight="1">
      <c r="A549" s="4"/>
      <c r="B549" s="4"/>
      <c r="C549" s="4"/>
      <c r="D549" s="34"/>
      <c r="E549" s="4"/>
      <c r="F549" s="4"/>
      <c r="G549" s="4"/>
      <c r="H549" s="4"/>
      <c r="I549" s="4"/>
      <c r="J549" s="4"/>
      <c r="K549" s="4"/>
      <c r="L549" s="4"/>
      <c r="M549" s="4"/>
      <c r="N549" s="4"/>
      <c r="O549" s="4"/>
      <c r="P549" s="4"/>
      <c r="Q549" s="4"/>
      <c r="R549" s="4"/>
      <c r="S549" s="4"/>
      <c r="T549" s="4"/>
      <c r="U549" s="4"/>
      <c r="V549" s="4"/>
      <c r="W549" s="4"/>
      <c r="X549" s="4"/>
      <c r="Y549" s="4"/>
      <c r="Z549" s="4"/>
    </row>
    <row r="550" spans="1:26" ht="16.5" customHeight="1">
      <c r="A550" s="4"/>
      <c r="B550" s="4"/>
      <c r="C550" s="4"/>
      <c r="D550" s="34"/>
      <c r="E550" s="4"/>
      <c r="F550" s="4"/>
      <c r="G550" s="4"/>
      <c r="H550" s="4"/>
      <c r="I550" s="4"/>
      <c r="J550" s="4"/>
      <c r="K550" s="4"/>
      <c r="L550" s="4"/>
      <c r="M550" s="4"/>
      <c r="N550" s="4"/>
      <c r="O550" s="4"/>
      <c r="P550" s="4"/>
      <c r="Q550" s="4"/>
      <c r="R550" s="4"/>
      <c r="S550" s="4"/>
      <c r="T550" s="4"/>
      <c r="U550" s="4"/>
      <c r="V550" s="4"/>
      <c r="W550" s="4"/>
      <c r="X550" s="4"/>
      <c r="Y550" s="4"/>
      <c r="Z550" s="4"/>
    </row>
    <row r="551" spans="1:26" ht="16.5" customHeight="1">
      <c r="A551" s="4"/>
      <c r="B551" s="4"/>
      <c r="C551" s="4"/>
      <c r="D551" s="34"/>
      <c r="E551" s="4"/>
      <c r="F551" s="4"/>
      <c r="G551" s="4"/>
      <c r="H551" s="4"/>
      <c r="I551" s="4"/>
      <c r="J551" s="4"/>
      <c r="K551" s="4"/>
      <c r="L551" s="4"/>
      <c r="M551" s="4"/>
      <c r="N551" s="4"/>
      <c r="O551" s="4"/>
      <c r="P551" s="4"/>
      <c r="Q551" s="4"/>
      <c r="R551" s="4"/>
      <c r="S551" s="4"/>
      <c r="T551" s="4"/>
      <c r="U551" s="4"/>
      <c r="V551" s="4"/>
      <c r="W551" s="4"/>
      <c r="X551" s="4"/>
      <c r="Y551" s="4"/>
      <c r="Z551" s="4"/>
    </row>
    <row r="552" spans="1:26" ht="16.5" customHeight="1">
      <c r="A552" s="4"/>
      <c r="B552" s="4"/>
      <c r="C552" s="4"/>
      <c r="D552" s="34"/>
      <c r="E552" s="4"/>
      <c r="F552" s="4"/>
      <c r="G552" s="4"/>
      <c r="H552" s="4"/>
      <c r="I552" s="4"/>
      <c r="J552" s="4"/>
      <c r="K552" s="4"/>
      <c r="L552" s="4"/>
      <c r="M552" s="4"/>
      <c r="N552" s="4"/>
      <c r="O552" s="4"/>
      <c r="P552" s="4"/>
      <c r="Q552" s="4"/>
      <c r="R552" s="4"/>
      <c r="S552" s="4"/>
      <c r="T552" s="4"/>
      <c r="U552" s="4"/>
      <c r="V552" s="4"/>
      <c r="W552" s="4"/>
      <c r="X552" s="4"/>
      <c r="Y552" s="4"/>
      <c r="Z552" s="4"/>
    </row>
    <row r="553" spans="1:26" ht="16.5" customHeight="1">
      <c r="A553" s="4"/>
      <c r="B553" s="4"/>
      <c r="C553" s="4"/>
      <c r="D553" s="34"/>
      <c r="E553" s="4"/>
      <c r="F553" s="4"/>
      <c r="G553" s="4"/>
      <c r="H553" s="4"/>
      <c r="I553" s="4"/>
      <c r="J553" s="4"/>
      <c r="K553" s="4"/>
      <c r="L553" s="4"/>
      <c r="M553" s="4"/>
      <c r="N553" s="4"/>
      <c r="O553" s="4"/>
      <c r="P553" s="4"/>
      <c r="Q553" s="4"/>
      <c r="R553" s="4"/>
      <c r="S553" s="4"/>
      <c r="T553" s="4"/>
      <c r="U553" s="4"/>
      <c r="V553" s="4"/>
      <c r="W553" s="4"/>
      <c r="X553" s="4"/>
      <c r="Y553" s="4"/>
      <c r="Z553" s="4"/>
    </row>
    <row r="554" spans="1:26" ht="16.5" customHeight="1">
      <c r="A554" s="4"/>
      <c r="B554" s="4"/>
      <c r="C554" s="4"/>
      <c r="D554" s="34"/>
      <c r="E554" s="4"/>
      <c r="F554" s="4"/>
      <c r="G554" s="4"/>
      <c r="H554" s="4"/>
      <c r="I554" s="4"/>
      <c r="J554" s="4"/>
      <c r="K554" s="4"/>
      <c r="L554" s="4"/>
      <c r="M554" s="4"/>
      <c r="N554" s="4"/>
      <c r="O554" s="4"/>
      <c r="P554" s="4"/>
      <c r="Q554" s="4"/>
      <c r="R554" s="4"/>
      <c r="S554" s="4"/>
      <c r="T554" s="4"/>
      <c r="U554" s="4"/>
      <c r="V554" s="4"/>
      <c r="W554" s="4"/>
      <c r="X554" s="4"/>
      <c r="Y554" s="4"/>
      <c r="Z554" s="4"/>
    </row>
    <row r="555" spans="1:26" ht="16.5" customHeight="1">
      <c r="A555" s="4"/>
      <c r="B555" s="4"/>
      <c r="C555" s="4"/>
      <c r="D555" s="34"/>
      <c r="E555" s="4"/>
      <c r="F555" s="4"/>
      <c r="G555" s="4"/>
      <c r="H555" s="4"/>
      <c r="I555" s="4"/>
      <c r="J555" s="4"/>
      <c r="K555" s="4"/>
      <c r="L555" s="4"/>
      <c r="M555" s="4"/>
      <c r="N555" s="4"/>
      <c r="O555" s="4"/>
      <c r="P555" s="4"/>
      <c r="Q555" s="4"/>
      <c r="R555" s="4"/>
      <c r="S555" s="4"/>
      <c r="T555" s="4"/>
      <c r="U555" s="4"/>
      <c r="V555" s="4"/>
      <c r="W555" s="4"/>
      <c r="X555" s="4"/>
      <c r="Y555" s="4"/>
      <c r="Z555" s="4"/>
    </row>
    <row r="556" spans="1:26" ht="16.5" customHeight="1">
      <c r="A556" s="4"/>
      <c r="B556" s="4"/>
      <c r="C556" s="4"/>
      <c r="D556" s="34"/>
      <c r="E556" s="4"/>
      <c r="F556" s="4"/>
      <c r="G556" s="4"/>
      <c r="H556" s="4"/>
      <c r="I556" s="4"/>
      <c r="J556" s="4"/>
      <c r="K556" s="4"/>
      <c r="L556" s="4"/>
      <c r="M556" s="4"/>
      <c r="N556" s="4"/>
      <c r="O556" s="4"/>
      <c r="P556" s="4"/>
      <c r="Q556" s="4"/>
      <c r="R556" s="4"/>
      <c r="S556" s="4"/>
      <c r="T556" s="4"/>
      <c r="U556" s="4"/>
      <c r="V556" s="4"/>
      <c r="W556" s="4"/>
      <c r="X556" s="4"/>
      <c r="Y556" s="4"/>
      <c r="Z556" s="4"/>
    </row>
    <row r="557" spans="1:26" ht="16.5" customHeight="1">
      <c r="A557" s="4"/>
      <c r="B557" s="4"/>
      <c r="C557" s="4"/>
      <c r="D557" s="34"/>
      <c r="E557" s="4"/>
      <c r="F557" s="4"/>
      <c r="G557" s="4"/>
      <c r="H557" s="4"/>
      <c r="I557" s="4"/>
      <c r="J557" s="4"/>
      <c r="K557" s="4"/>
      <c r="L557" s="4"/>
      <c r="M557" s="4"/>
      <c r="N557" s="4"/>
      <c r="O557" s="4"/>
      <c r="P557" s="4"/>
      <c r="Q557" s="4"/>
      <c r="R557" s="4"/>
      <c r="S557" s="4"/>
      <c r="T557" s="4"/>
      <c r="U557" s="4"/>
      <c r="V557" s="4"/>
      <c r="W557" s="4"/>
      <c r="X557" s="4"/>
      <c r="Y557" s="4"/>
      <c r="Z557" s="4"/>
    </row>
    <row r="558" spans="1:26" ht="16.5" customHeight="1">
      <c r="A558" s="4"/>
      <c r="B558" s="4"/>
      <c r="C558" s="4"/>
      <c r="D558" s="34"/>
      <c r="E558" s="4"/>
      <c r="F558" s="4"/>
      <c r="G558" s="4"/>
      <c r="H558" s="4"/>
      <c r="I558" s="4"/>
      <c r="J558" s="4"/>
      <c r="K558" s="4"/>
      <c r="L558" s="4"/>
      <c r="M558" s="4"/>
      <c r="N558" s="4"/>
      <c r="O558" s="4"/>
      <c r="P558" s="4"/>
      <c r="Q558" s="4"/>
      <c r="R558" s="4"/>
      <c r="S558" s="4"/>
      <c r="T558" s="4"/>
      <c r="U558" s="4"/>
      <c r="V558" s="4"/>
      <c r="W558" s="4"/>
      <c r="X558" s="4"/>
      <c r="Y558" s="4"/>
      <c r="Z558" s="4"/>
    </row>
    <row r="559" spans="1:26" ht="16.5" customHeight="1">
      <c r="A559" s="4"/>
      <c r="B559" s="4"/>
      <c r="C559" s="4"/>
      <c r="D559" s="34"/>
      <c r="E559" s="4"/>
      <c r="F559" s="4"/>
      <c r="G559" s="4"/>
      <c r="H559" s="4"/>
      <c r="I559" s="4"/>
      <c r="J559" s="4"/>
      <c r="K559" s="4"/>
      <c r="L559" s="4"/>
      <c r="M559" s="4"/>
      <c r="N559" s="4"/>
      <c r="O559" s="4"/>
      <c r="P559" s="4"/>
      <c r="Q559" s="4"/>
      <c r="R559" s="4"/>
      <c r="S559" s="4"/>
      <c r="T559" s="4"/>
      <c r="U559" s="4"/>
      <c r="V559" s="4"/>
      <c r="W559" s="4"/>
      <c r="X559" s="4"/>
      <c r="Y559" s="4"/>
      <c r="Z559" s="4"/>
    </row>
    <row r="560" spans="1:26" ht="16.5" customHeight="1">
      <c r="A560" s="4"/>
      <c r="B560" s="4"/>
      <c r="C560" s="4"/>
      <c r="D560" s="34"/>
      <c r="E560" s="4"/>
      <c r="F560" s="4"/>
      <c r="G560" s="4"/>
      <c r="H560" s="4"/>
      <c r="I560" s="4"/>
      <c r="J560" s="4"/>
      <c r="K560" s="4"/>
      <c r="L560" s="4"/>
      <c r="M560" s="4"/>
      <c r="N560" s="4"/>
      <c r="O560" s="4"/>
      <c r="P560" s="4"/>
      <c r="Q560" s="4"/>
      <c r="R560" s="4"/>
      <c r="S560" s="4"/>
      <c r="T560" s="4"/>
      <c r="U560" s="4"/>
      <c r="V560" s="4"/>
      <c r="W560" s="4"/>
      <c r="X560" s="4"/>
      <c r="Y560" s="4"/>
      <c r="Z560" s="4"/>
    </row>
    <row r="561" spans="1:26" ht="16.5" customHeight="1">
      <c r="A561" s="4"/>
      <c r="B561" s="4"/>
      <c r="C561" s="4"/>
      <c r="D561" s="34"/>
      <c r="E561" s="4"/>
      <c r="F561" s="4"/>
      <c r="G561" s="4"/>
      <c r="H561" s="4"/>
      <c r="I561" s="4"/>
      <c r="J561" s="4"/>
      <c r="K561" s="4"/>
      <c r="L561" s="4"/>
      <c r="M561" s="4"/>
      <c r="N561" s="4"/>
      <c r="O561" s="4"/>
      <c r="P561" s="4"/>
      <c r="Q561" s="4"/>
      <c r="R561" s="4"/>
      <c r="S561" s="4"/>
      <c r="T561" s="4"/>
      <c r="U561" s="4"/>
      <c r="V561" s="4"/>
      <c r="W561" s="4"/>
      <c r="X561" s="4"/>
      <c r="Y561" s="4"/>
      <c r="Z561" s="4"/>
    </row>
    <row r="562" spans="1:26" ht="16.5" customHeight="1">
      <c r="A562" s="4"/>
      <c r="B562" s="4"/>
      <c r="C562" s="4"/>
      <c r="D562" s="34"/>
      <c r="E562" s="4"/>
      <c r="F562" s="4"/>
      <c r="G562" s="4"/>
      <c r="H562" s="4"/>
      <c r="I562" s="4"/>
      <c r="J562" s="4"/>
      <c r="K562" s="4"/>
      <c r="L562" s="4"/>
      <c r="M562" s="4"/>
      <c r="N562" s="4"/>
      <c r="O562" s="4"/>
      <c r="P562" s="4"/>
      <c r="Q562" s="4"/>
      <c r="R562" s="4"/>
      <c r="S562" s="4"/>
      <c r="T562" s="4"/>
      <c r="U562" s="4"/>
      <c r="V562" s="4"/>
      <c r="W562" s="4"/>
      <c r="X562" s="4"/>
      <c r="Y562" s="4"/>
      <c r="Z562" s="4"/>
    </row>
    <row r="563" spans="1:26" ht="16.5" customHeight="1">
      <c r="A563" s="4"/>
      <c r="B563" s="4"/>
      <c r="C563" s="4"/>
      <c r="D563" s="34"/>
      <c r="E563" s="4"/>
      <c r="F563" s="4"/>
      <c r="G563" s="4"/>
      <c r="H563" s="4"/>
      <c r="I563" s="4"/>
      <c r="J563" s="4"/>
      <c r="K563" s="4"/>
      <c r="L563" s="4"/>
      <c r="M563" s="4"/>
      <c r="N563" s="4"/>
      <c r="O563" s="4"/>
      <c r="P563" s="4"/>
      <c r="Q563" s="4"/>
      <c r="R563" s="4"/>
      <c r="S563" s="4"/>
      <c r="T563" s="4"/>
      <c r="U563" s="4"/>
      <c r="V563" s="4"/>
      <c r="W563" s="4"/>
      <c r="X563" s="4"/>
      <c r="Y563" s="4"/>
      <c r="Z563" s="4"/>
    </row>
    <row r="564" spans="1:26" ht="16.5" customHeight="1">
      <c r="A564" s="4"/>
      <c r="B564" s="4"/>
      <c r="C564" s="4"/>
      <c r="D564" s="34"/>
      <c r="E564" s="4"/>
      <c r="F564" s="4"/>
      <c r="G564" s="4"/>
      <c r="H564" s="4"/>
      <c r="I564" s="4"/>
      <c r="J564" s="4"/>
      <c r="K564" s="4"/>
      <c r="L564" s="4"/>
      <c r="M564" s="4"/>
      <c r="N564" s="4"/>
      <c r="O564" s="4"/>
      <c r="P564" s="4"/>
      <c r="Q564" s="4"/>
      <c r="R564" s="4"/>
      <c r="S564" s="4"/>
      <c r="T564" s="4"/>
      <c r="U564" s="4"/>
      <c r="V564" s="4"/>
      <c r="W564" s="4"/>
      <c r="X564" s="4"/>
      <c r="Y564" s="4"/>
      <c r="Z564" s="4"/>
    </row>
    <row r="565" spans="1:26" ht="16.5" customHeight="1">
      <c r="A565" s="4"/>
      <c r="B565" s="4"/>
      <c r="C565" s="4"/>
      <c r="D565" s="34"/>
      <c r="E565" s="4"/>
      <c r="F565" s="4"/>
      <c r="G565" s="4"/>
      <c r="H565" s="4"/>
      <c r="I565" s="4"/>
      <c r="J565" s="4"/>
      <c r="K565" s="4"/>
      <c r="L565" s="4"/>
      <c r="M565" s="4"/>
      <c r="N565" s="4"/>
      <c r="O565" s="4"/>
      <c r="P565" s="4"/>
      <c r="Q565" s="4"/>
      <c r="R565" s="4"/>
      <c r="S565" s="4"/>
      <c r="T565" s="4"/>
      <c r="U565" s="4"/>
      <c r="V565" s="4"/>
      <c r="W565" s="4"/>
      <c r="X565" s="4"/>
      <c r="Y565" s="4"/>
      <c r="Z565" s="4"/>
    </row>
    <row r="566" spans="1:26" ht="16.5" customHeight="1">
      <c r="A566" s="4"/>
      <c r="B566" s="4"/>
      <c r="C566" s="4"/>
      <c r="D566" s="34"/>
      <c r="E566" s="4"/>
      <c r="F566" s="4"/>
      <c r="G566" s="4"/>
      <c r="H566" s="4"/>
      <c r="I566" s="4"/>
      <c r="J566" s="4"/>
      <c r="K566" s="4"/>
      <c r="L566" s="4"/>
      <c r="M566" s="4"/>
      <c r="N566" s="4"/>
      <c r="O566" s="4"/>
      <c r="P566" s="4"/>
      <c r="Q566" s="4"/>
      <c r="R566" s="4"/>
      <c r="S566" s="4"/>
      <c r="T566" s="4"/>
      <c r="U566" s="4"/>
      <c r="V566" s="4"/>
      <c r="W566" s="4"/>
      <c r="X566" s="4"/>
      <c r="Y566" s="4"/>
      <c r="Z566" s="4"/>
    </row>
    <row r="567" spans="1:26" ht="16.5" customHeight="1">
      <c r="A567" s="4"/>
      <c r="B567" s="4"/>
      <c r="C567" s="4"/>
      <c r="D567" s="34"/>
      <c r="E567" s="4"/>
      <c r="F567" s="4"/>
      <c r="G567" s="4"/>
      <c r="H567" s="4"/>
      <c r="I567" s="4"/>
      <c r="J567" s="4"/>
      <c r="K567" s="4"/>
      <c r="L567" s="4"/>
      <c r="M567" s="4"/>
      <c r="N567" s="4"/>
      <c r="O567" s="4"/>
      <c r="P567" s="4"/>
      <c r="Q567" s="4"/>
      <c r="R567" s="4"/>
      <c r="S567" s="4"/>
      <c r="T567" s="4"/>
      <c r="U567" s="4"/>
      <c r="V567" s="4"/>
      <c r="W567" s="4"/>
      <c r="X567" s="4"/>
      <c r="Y567" s="4"/>
      <c r="Z567" s="4"/>
    </row>
    <row r="568" spans="1:26" ht="16.5" customHeight="1">
      <c r="A568" s="4"/>
      <c r="B568" s="4"/>
      <c r="C568" s="4"/>
      <c r="D568" s="34"/>
      <c r="E568" s="4"/>
      <c r="F568" s="4"/>
      <c r="G568" s="4"/>
      <c r="H568" s="4"/>
      <c r="I568" s="4"/>
      <c r="J568" s="4"/>
      <c r="K568" s="4"/>
      <c r="L568" s="4"/>
      <c r="M568" s="4"/>
      <c r="N568" s="4"/>
      <c r="O568" s="4"/>
      <c r="P568" s="4"/>
      <c r="Q568" s="4"/>
      <c r="R568" s="4"/>
      <c r="S568" s="4"/>
      <c r="T568" s="4"/>
      <c r="U568" s="4"/>
      <c r="V568" s="4"/>
      <c r="W568" s="4"/>
      <c r="X568" s="4"/>
      <c r="Y568" s="4"/>
      <c r="Z568" s="4"/>
    </row>
    <row r="569" spans="1:26" ht="16.5" customHeight="1">
      <c r="A569" s="4"/>
      <c r="B569" s="4"/>
      <c r="C569" s="4"/>
      <c r="D569" s="34"/>
      <c r="E569" s="4"/>
      <c r="F569" s="4"/>
      <c r="G569" s="4"/>
      <c r="H569" s="4"/>
      <c r="I569" s="4"/>
      <c r="J569" s="4"/>
      <c r="K569" s="4"/>
      <c r="L569" s="4"/>
      <c r="M569" s="4"/>
      <c r="N569" s="4"/>
      <c r="O569" s="4"/>
      <c r="P569" s="4"/>
      <c r="Q569" s="4"/>
      <c r="R569" s="4"/>
      <c r="S569" s="4"/>
      <c r="T569" s="4"/>
      <c r="U569" s="4"/>
      <c r="V569" s="4"/>
      <c r="W569" s="4"/>
      <c r="X569" s="4"/>
      <c r="Y569" s="4"/>
      <c r="Z569" s="4"/>
    </row>
    <row r="570" spans="1:26" ht="16.5" customHeight="1">
      <c r="A570" s="4"/>
      <c r="B570" s="4"/>
      <c r="C570" s="4"/>
      <c r="D570" s="34"/>
      <c r="E570" s="4"/>
      <c r="F570" s="4"/>
      <c r="G570" s="4"/>
      <c r="H570" s="4"/>
      <c r="I570" s="4"/>
      <c r="J570" s="4"/>
      <c r="K570" s="4"/>
      <c r="L570" s="4"/>
      <c r="M570" s="4"/>
      <c r="N570" s="4"/>
      <c r="O570" s="4"/>
      <c r="P570" s="4"/>
      <c r="Q570" s="4"/>
      <c r="R570" s="4"/>
      <c r="S570" s="4"/>
      <c r="T570" s="4"/>
      <c r="U570" s="4"/>
      <c r="V570" s="4"/>
      <c r="W570" s="4"/>
      <c r="X570" s="4"/>
      <c r="Y570" s="4"/>
      <c r="Z570" s="4"/>
    </row>
    <row r="571" spans="1:26" ht="16.5" customHeight="1">
      <c r="A571" s="4"/>
      <c r="B571" s="4"/>
      <c r="C571" s="4"/>
      <c r="D571" s="34"/>
      <c r="E571" s="4"/>
      <c r="F571" s="4"/>
      <c r="G571" s="4"/>
      <c r="H571" s="4"/>
      <c r="I571" s="4"/>
      <c r="J571" s="4"/>
      <c r="K571" s="4"/>
      <c r="L571" s="4"/>
      <c r="M571" s="4"/>
      <c r="N571" s="4"/>
      <c r="O571" s="4"/>
      <c r="P571" s="4"/>
      <c r="Q571" s="4"/>
      <c r="R571" s="4"/>
      <c r="S571" s="4"/>
      <c r="T571" s="4"/>
      <c r="U571" s="4"/>
      <c r="V571" s="4"/>
      <c r="W571" s="4"/>
      <c r="X571" s="4"/>
      <c r="Y571" s="4"/>
      <c r="Z571" s="4"/>
    </row>
    <row r="572" spans="1:26" ht="16.5" customHeight="1">
      <c r="A572" s="4"/>
      <c r="B572" s="4"/>
      <c r="C572" s="4"/>
      <c r="D572" s="34"/>
      <c r="E572" s="4"/>
      <c r="F572" s="4"/>
      <c r="G572" s="4"/>
      <c r="H572" s="4"/>
      <c r="I572" s="4"/>
      <c r="J572" s="4"/>
      <c r="K572" s="4"/>
      <c r="L572" s="4"/>
      <c r="M572" s="4"/>
      <c r="N572" s="4"/>
      <c r="O572" s="4"/>
      <c r="P572" s="4"/>
      <c r="Q572" s="4"/>
      <c r="R572" s="4"/>
      <c r="S572" s="4"/>
      <c r="T572" s="4"/>
      <c r="U572" s="4"/>
      <c r="V572" s="4"/>
      <c r="W572" s="4"/>
      <c r="X572" s="4"/>
      <c r="Y572" s="4"/>
      <c r="Z572" s="4"/>
    </row>
    <row r="573" spans="1:26" ht="16.5" customHeight="1">
      <c r="A573" s="4"/>
      <c r="B573" s="4"/>
      <c r="C573" s="4"/>
      <c r="D573" s="34"/>
      <c r="E573" s="4"/>
      <c r="F573" s="4"/>
      <c r="G573" s="4"/>
      <c r="H573" s="4"/>
      <c r="I573" s="4"/>
      <c r="J573" s="4"/>
      <c r="K573" s="4"/>
      <c r="L573" s="4"/>
      <c r="M573" s="4"/>
      <c r="N573" s="4"/>
      <c r="O573" s="4"/>
      <c r="P573" s="4"/>
      <c r="Q573" s="4"/>
      <c r="R573" s="4"/>
      <c r="S573" s="4"/>
      <c r="T573" s="4"/>
      <c r="U573" s="4"/>
      <c r="V573" s="4"/>
      <c r="W573" s="4"/>
      <c r="X573" s="4"/>
      <c r="Y573" s="4"/>
      <c r="Z573" s="4"/>
    </row>
    <row r="574" spans="1:26" ht="16.5" customHeight="1">
      <c r="A574" s="4"/>
      <c r="B574" s="4"/>
      <c r="C574" s="4"/>
      <c r="D574" s="34"/>
      <c r="E574" s="4"/>
      <c r="F574" s="4"/>
      <c r="G574" s="4"/>
      <c r="H574" s="4"/>
      <c r="I574" s="4"/>
      <c r="J574" s="4"/>
      <c r="K574" s="4"/>
      <c r="L574" s="4"/>
      <c r="M574" s="4"/>
      <c r="N574" s="4"/>
      <c r="O574" s="4"/>
      <c r="P574" s="4"/>
      <c r="Q574" s="4"/>
      <c r="R574" s="4"/>
      <c r="S574" s="4"/>
      <c r="T574" s="4"/>
      <c r="U574" s="4"/>
      <c r="V574" s="4"/>
      <c r="W574" s="4"/>
      <c r="X574" s="4"/>
      <c r="Y574" s="4"/>
      <c r="Z574" s="4"/>
    </row>
    <row r="575" spans="1:26" ht="16.5" customHeight="1">
      <c r="A575" s="4"/>
      <c r="B575" s="4"/>
      <c r="C575" s="4"/>
      <c r="D575" s="34"/>
      <c r="E575" s="4"/>
      <c r="F575" s="4"/>
      <c r="G575" s="4"/>
      <c r="H575" s="4"/>
      <c r="I575" s="4"/>
      <c r="J575" s="4"/>
      <c r="K575" s="4"/>
      <c r="L575" s="4"/>
      <c r="M575" s="4"/>
      <c r="N575" s="4"/>
      <c r="O575" s="4"/>
      <c r="P575" s="4"/>
      <c r="Q575" s="4"/>
      <c r="R575" s="4"/>
      <c r="S575" s="4"/>
      <c r="T575" s="4"/>
      <c r="U575" s="4"/>
      <c r="V575" s="4"/>
      <c r="W575" s="4"/>
      <c r="X575" s="4"/>
      <c r="Y575" s="4"/>
      <c r="Z575" s="4"/>
    </row>
    <row r="576" spans="1:26" ht="16.5" customHeight="1">
      <c r="A576" s="4"/>
      <c r="B576" s="4"/>
      <c r="C576" s="4"/>
      <c r="D576" s="34"/>
      <c r="E576" s="4"/>
      <c r="F576" s="4"/>
      <c r="G576" s="4"/>
      <c r="H576" s="4"/>
      <c r="I576" s="4"/>
      <c r="J576" s="4"/>
      <c r="K576" s="4"/>
      <c r="L576" s="4"/>
      <c r="M576" s="4"/>
      <c r="N576" s="4"/>
      <c r="O576" s="4"/>
      <c r="P576" s="4"/>
      <c r="Q576" s="4"/>
      <c r="R576" s="4"/>
      <c r="S576" s="4"/>
      <c r="T576" s="4"/>
      <c r="U576" s="4"/>
      <c r="V576" s="4"/>
      <c r="W576" s="4"/>
      <c r="X576" s="4"/>
      <c r="Y576" s="4"/>
      <c r="Z576" s="4"/>
    </row>
    <row r="577" spans="1:26" ht="16.5" customHeight="1">
      <c r="A577" s="4"/>
      <c r="B577" s="4"/>
      <c r="C577" s="4"/>
      <c r="D577" s="34"/>
      <c r="E577" s="4"/>
      <c r="F577" s="4"/>
      <c r="G577" s="4"/>
      <c r="H577" s="4"/>
      <c r="I577" s="4"/>
      <c r="J577" s="4"/>
      <c r="K577" s="4"/>
      <c r="L577" s="4"/>
      <c r="M577" s="4"/>
      <c r="N577" s="4"/>
      <c r="O577" s="4"/>
      <c r="P577" s="4"/>
      <c r="Q577" s="4"/>
      <c r="R577" s="4"/>
      <c r="S577" s="4"/>
      <c r="T577" s="4"/>
      <c r="U577" s="4"/>
      <c r="V577" s="4"/>
      <c r="W577" s="4"/>
      <c r="X577" s="4"/>
      <c r="Y577" s="4"/>
      <c r="Z577" s="4"/>
    </row>
    <row r="578" spans="1:26" ht="16.5" customHeight="1">
      <c r="A578" s="4"/>
      <c r="B578" s="4"/>
      <c r="C578" s="4"/>
      <c r="D578" s="34"/>
      <c r="E578" s="4"/>
      <c r="F578" s="4"/>
      <c r="G578" s="4"/>
      <c r="H578" s="4"/>
      <c r="I578" s="4"/>
      <c r="J578" s="4"/>
      <c r="K578" s="4"/>
      <c r="L578" s="4"/>
      <c r="M578" s="4"/>
      <c r="N578" s="4"/>
      <c r="O578" s="4"/>
      <c r="P578" s="4"/>
      <c r="Q578" s="4"/>
      <c r="R578" s="4"/>
      <c r="S578" s="4"/>
      <c r="T578" s="4"/>
      <c r="U578" s="4"/>
      <c r="V578" s="4"/>
      <c r="W578" s="4"/>
      <c r="X578" s="4"/>
      <c r="Y578" s="4"/>
      <c r="Z578" s="4"/>
    </row>
    <row r="579" spans="1:26" ht="16.5" customHeight="1">
      <c r="A579" s="4"/>
      <c r="B579" s="4"/>
      <c r="C579" s="4"/>
      <c r="D579" s="34"/>
      <c r="E579" s="4"/>
      <c r="F579" s="4"/>
      <c r="G579" s="4"/>
      <c r="H579" s="4"/>
      <c r="I579" s="4"/>
      <c r="J579" s="4"/>
      <c r="K579" s="4"/>
      <c r="L579" s="4"/>
      <c r="M579" s="4"/>
      <c r="N579" s="4"/>
      <c r="O579" s="4"/>
      <c r="P579" s="4"/>
      <c r="Q579" s="4"/>
      <c r="R579" s="4"/>
      <c r="S579" s="4"/>
      <c r="T579" s="4"/>
      <c r="U579" s="4"/>
      <c r="V579" s="4"/>
      <c r="W579" s="4"/>
      <c r="X579" s="4"/>
      <c r="Y579" s="4"/>
      <c r="Z579" s="4"/>
    </row>
    <row r="580" spans="1:26" ht="16.5" customHeight="1">
      <c r="A580" s="4"/>
      <c r="B580" s="4"/>
      <c r="C580" s="4"/>
      <c r="D580" s="34"/>
      <c r="E580" s="4"/>
      <c r="F580" s="4"/>
      <c r="G580" s="4"/>
      <c r="H580" s="4"/>
      <c r="I580" s="4"/>
      <c r="J580" s="4"/>
      <c r="K580" s="4"/>
      <c r="L580" s="4"/>
      <c r="M580" s="4"/>
      <c r="N580" s="4"/>
      <c r="O580" s="4"/>
      <c r="P580" s="4"/>
      <c r="Q580" s="4"/>
      <c r="R580" s="4"/>
      <c r="S580" s="4"/>
      <c r="T580" s="4"/>
      <c r="U580" s="4"/>
      <c r="V580" s="4"/>
      <c r="W580" s="4"/>
      <c r="X580" s="4"/>
      <c r="Y580" s="4"/>
      <c r="Z580" s="4"/>
    </row>
    <row r="581" spans="1:26" ht="16.5" customHeight="1">
      <c r="A581" s="4"/>
      <c r="B581" s="4"/>
      <c r="C581" s="4"/>
      <c r="D581" s="34"/>
      <c r="E581" s="4"/>
      <c r="F581" s="4"/>
      <c r="G581" s="4"/>
      <c r="H581" s="4"/>
      <c r="I581" s="4"/>
      <c r="J581" s="4"/>
      <c r="K581" s="4"/>
      <c r="L581" s="4"/>
      <c r="M581" s="4"/>
      <c r="N581" s="4"/>
      <c r="O581" s="4"/>
      <c r="P581" s="4"/>
      <c r="Q581" s="4"/>
      <c r="R581" s="4"/>
      <c r="S581" s="4"/>
      <c r="T581" s="4"/>
      <c r="U581" s="4"/>
      <c r="V581" s="4"/>
      <c r="W581" s="4"/>
      <c r="X581" s="4"/>
      <c r="Y581" s="4"/>
      <c r="Z581" s="4"/>
    </row>
    <row r="582" spans="1:26" ht="16.5" customHeight="1">
      <c r="A582" s="4"/>
      <c r="B582" s="4"/>
      <c r="C582" s="4"/>
      <c r="D582" s="34"/>
      <c r="E582" s="4"/>
      <c r="F582" s="4"/>
      <c r="G582" s="4"/>
      <c r="H582" s="4"/>
      <c r="I582" s="4"/>
      <c r="J582" s="4"/>
      <c r="K582" s="4"/>
      <c r="L582" s="4"/>
      <c r="M582" s="4"/>
      <c r="N582" s="4"/>
      <c r="O582" s="4"/>
      <c r="P582" s="4"/>
      <c r="Q582" s="4"/>
      <c r="R582" s="4"/>
      <c r="S582" s="4"/>
      <c r="T582" s="4"/>
      <c r="U582" s="4"/>
      <c r="V582" s="4"/>
      <c r="W582" s="4"/>
      <c r="X582" s="4"/>
      <c r="Y582" s="4"/>
      <c r="Z582" s="4"/>
    </row>
    <row r="583" spans="1:26" ht="16.5" customHeight="1">
      <c r="A583" s="4"/>
      <c r="B583" s="4"/>
      <c r="C583" s="4"/>
      <c r="D583" s="34"/>
      <c r="E583" s="4"/>
      <c r="F583" s="4"/>
      <c r="G583" s="4"/>
      <c r="H583" s="4"/>
      <c r="I583" s="4"/>
      <c r="J583" s="4"/>
      <c r="K583" s="4"/>
      <c r="L583" s="4"/>
      <c r="M583" s="4"/>
      <c r="N583" s="4"/>
      <c r="O583" s="4"/>
      <c r="P583" s="4"/>
      <c r="Q583" s="4"/>
      <c r="R583" s="4"/>
      <c r="S583" s="4"/>
      <c r="T583" s="4"/>
      <c r="U583" s="4"/>
      <c r="V583" s="4"/>
      <c r="W583" s="4"/>
      <c r="X583" s="4"/>
      <c r="Y583" s="4"/>
      <c r="Z583" s="4"/>
    </row>
    <row r="584" spans="1:26" ht="16.5" customHeight="1">
      <c r="A584" s="4"/>
      <c r="B584" s="4"/>
      <c r="C584" s="4"/>
      <c r="D584" s="34"/>
      <c r="E584" s="4"/>
      <c r="F584" s="4"/>
      <c r="G584" s="4"/>
      <c r="H584" s="4"/>
      <c r="I584" s="4"/>
      <c r="J584" s="4"/>
      <c r="K584" s="4"/>
      <c r="L584" s="4"/>
      <c r="M584" s="4"/>
      <c r="N584" s="4"/>
      <c r="O584" s="4"/>
      <c r="P584" s="4"/>
      <c r="Q584" s="4"/>
      <c r="R584" s="4"/>
      <c r="S584" s="4"/>
      <c r="T584" s="4"/>
      <c r="U584" s="4"/>
      <c r="V584" s="4"/>
      <c r="W584" s="4"/>
      <c r="X584" s="4"/>
      <c r="Y584" s="4"/>
      <c r="Z584" s="4"/>
    </row>
    <row r="585" spans="1:26" ht="16.5" customHeight="1">
      <c r="A585" s="4"/>
      <c r="B585" s="4"/>
      <c r="C585" s="4"/>
      <c r="D585" s="34"/>
      <c r="E585" s="4"/>
      <c r="F585" s="4"/>
      <c r="G585" s="4"/>
      <c r="H585" s="4"/>
      <c r="I585" s="4"/>
      <c r="J585" s="4"/>
      <c r="K585" s="4"/>
      <c r="L585" s="4"/>
      <c r="M585" s="4"/>
      <c r="N585" s="4"/>
      <c r="O585" s="4"/>
      <c r="P585" s="4"/>
      <c r="Q585" s="4"/>
      <c r="R585" s="4"/>
      <c r="S585" s="4"/>
      <c r="T585" s="4"/>
      <c r="U585" s="4"/>
      <c r="V585" s="4"/>
      <c r="W585" s="4"/>
      <c r="X585" s="4"/>
      <c r="Y585" s="4"/>
      <c r="Z585" s="4"/>
    </row>
    <row r="586" spans="1:26" ht="16.5" customHeight="1">
      <c r="A586" s="4"/>
      <c r="B586" s="4"/>
      <c r="C586" s="4"/>
      <c r="D586" s="34"/>
      <c r="E586" s="4"/>
      <c r="F586" s="4"/>
      <c r="G586" s="4"/>
      <c r="H586" s="4"/>
      <c r="I586" s="4"/>
      <c r="J586" s="4"/>
      <c r="K586" s="4"/>
      <c r="L586" s="4"/>
      <c r="M586" s="4"/>
      <c r="N586" s="4"/>
      <c r="O586" s="4"/>
      <c r="P586" s="4"/>
      <c r="Q586" s="4"/>
      <c r="R586" s="4"/>
      <c r="S586" s="4"/>
      <c r="T586" s="4"/>
      <c r="U586" s="4"/>
      <c r="V586" s="4"/>
      <c r="W586" s="4"/>
      <c r="X586" s="4"/>
      <c r="Y586" s="4"/>
      <c r="Z586" s="4"/>
    </row>
    <row r="587" spans="1:26" ht="16.5" customHeight="1">
      <c r="A587" s="4"/>
      <c r="B587" s="4"/>
      <c r="C587" s="4"/>
      <c r="D587" s="34"/>
      <c r="E587" s="4"/>
      <c r="F587" s="4"/>
      <c r="G587" s="4"/>
      <c r="H587" s="4"/>
      <c r="I587" s="4"/>
      <c r="J587" s="4"/>
      <c r="K587" s="4"/>
      <c r="L587" s="4"/>
      <c r="M587" s="4"/>
      <c r="N587" s="4"/>
      <c r="O587" s="4"/>
      <c r="P587" s="4"/>
      <c r="Q587" s="4"/>
      <c r="R587" s="4"/>
      <c r="S587" s="4"/>
      <c r="T587" s="4"/>
      <c r="U587" s="4"/>
      <c r="V587" s="4"/>
      <c r="W587" s="4"/>
      <c r="X587" s="4"/>
      <c r="Y587" s="4"/>
      <c r="Z587" s="4"/>
    </row>
    <row r="588" spans="1:26" ht="16.5" customHeight="1">
      <c r="A588" s="4"/>
      <c r="B588" s="4"/>
      <c r="C588" s="4"/>
      <c r="D588" s="34"/>
      <c r="E588" s="4"/>
      <c r="F588" s="4"/>
      <c r="G588" s="4"/>
      <c r="H588" s="4"/>
      <c r="I588" s="4"/>
      <c r="J588" s="4"/>
      <c r="K588" s="4"/>
      <c r="L588" s="4"/>
      <c r="M588" s="4"/>
      <c r="N588" s="4"/>
      <c r="O588" s="4"/>
      <c r="P588" s="4"/>
      <c r="Q588" s="4"/>
      <c r="R588" s="4"/>
      <c r="S588" s="4"/>
      <c r="T588" s="4"/>
      <c r="U588" s="4"/>
      <c r="V588" s="4"/>
      <c r="W588" s="4"/>
      <c r="X588" s="4"/>
      <c r="Y588" s="4"/>
      <c r="Z588" s="4"/>
    </row>
    <row r="589" spans="1:26" ht="16.5" customHeight="1">
      <c r="A589" s="4"/>
      <c r="B589" s="4"/>
      <c r="C589" s="4"/>
      <c r="D589" s="34"/>
      <c r="E589" s="4"/>
      <c r="F589" s="4"/>
      <c r="G589" s="4"/>
      <c r="H589" s="4"/>
      <c r="I589" s="4"/>
      <c r="J589" s="4"/>
      <c r="K589" s="4"/>
      <c r="L589" s="4"/>
      <c r="M589" s="4"/>
      <c r="N589" s="4"/>
      <c r="O589" s="4"/>
      <c r="P589" s="4"/>
      <c r="Q589" s="4"/>
      <c r="R589" s="4"/>
      <c r="S589" s="4"/>
      <c r="T589" s="4"/>
      <c r="U589" s="4"/>
      <c r="V589" s="4"/>
      <c r="W589" s="4"/>
      <c r="X589" s="4"/>
      <c r="Y589" s="4"/>
      <c r="Z589" s="4"/>
    </row>
    <row r="590" spans="1:26" ht="16.5" customHeight="1">
      <c r="A590" s="4"/>
      <c r="B590" s="4"/>
      <c r="C590" s="4"/>
      <c r="D590" s="34"/>
      <c r="E590" s="4"/>
      <c r="F590" s="4"/>
      <c r="G590" s="4"/>
      <c r="H590" s="4"/>
      <c r="I590" s="4"/>
      <c r="J590" s="4"/>
      <c r="K590" s="4"/>
      <c r="L590" s="4"/>
      <c r="M590" s="4"/>
      <c r="N590" s="4"/>
      <c r="O590" s="4"/>
      <c r="P590" s="4"/>
      <c r="Q590" s="4"/>
      <c r="R590" s="4"/>
      <c r="S590" s="4"/>
      <c r="T590" s="4"/>
      <c r="U590" s="4"/>
      <c r="V590" s="4"/>
      <c r="W590" s="4"/>
      <c r="X590" s="4"/>
      <c r="Y590" s="4"/>
      <c r="Z590" s="4"/>
    </row>
    <row r="591" spans="1:26" ht="16.5" customHeight="1">
      <c r="A591" s="4"/>
      <c r="B591" s="4"/>
      <c r="C591" s="4"/>
      <c r="D591" s="34"/>
      <c r="E591" s="4"/>
      <c r="F591" s="4"/>
      <c r="G591" s="4"/>
      <c r="H591" s="4"/>
      <c r="I591" s="4"/>
      <c r="J591" s="4"/>
      <c r="K591" s="4"/>
      <c r="L591" s="4"/>
      <c r="M591" s="4"/>
      <c r="N591" s="4"/>
      <c r="O591" s="4"/>
      <c r="P591" s="4"/>
      <c r="Q591" s="4"/>
      <c r="R591" s="4"/>
      <c r="S591" s="4"/>
      <c r="T591" s="4"/>
      <c r="U591" s="4"/>
      <c r="V591" s="4"/>
      <c r="W591" s="4"/>
      <c r="X591" s="4"/>
      <c r="Y591" s="4"/>
      <c r="Z591" s="4"/>
    </row>
    <row r="592" spans="1:26" ht="16.5" customHeight="1">
      <c r="A592" s="4"/>
      <c r="B592" s="4"/>
      <c r="C592" s="4"/>
      <c r="D592" s="34"/>
      <c r="E592" s="4"/>
      <c r="F592" s="4"/>
      <c r="G592" s="4"/>
      <c r="H592" s="4"/>
      <c r="I592" s="4"/>
      <c r="J592" s="4"/>
      <c r="K592" s="4"/>
      <c r="L592" s="4"/>
      <c r="M592" s="4"/>
      <c r="N592" s="4"/>
      <c r="O592" s="4"/>
      <c r="P592" s="4"/>
      <c r="Q592" s="4"/>
      <c r="R592" s="4"/>
      <c r="S592" s="4"/>
      <c r="T592" s="4"/>
      <c r="U592" s="4"/>
      <c r="V592" s="4"/>
      <c r="W592" s="4"/>
      <c r="X592" s="4"/>
      <c r="Y592" s="4"/>
      <c r="Z592" s="4"/>
    </row>
    <row r="593" spans="1:26" ht="16.5" customHeight="1">
      <c r="A593" s="4"/>
      <c r="B593" s="4"/>
      <c r="C593" s="4"/>
      <c r="D593" s="34"/>
      <c r="E593" s="4"/>
      <c r="F593" s="4"/>
      <c r="G593" s="4"/>
      <c r="H593" s="4"/>
      <c r="I593" s="4"/>
      <c r="J593" s="4"/>
      <c r="K593" s="4"/>
      <c r="L593" s="4"/>
      <c r="M593" s="4"/>
      <c r="N593" s="4"/>
      <c r="O593" s="4"/>
      <c r="P593" s="4"/>
      <c r="Q593" s="4"/>
      <c r="R593" s="4"/>
      <c r="S593" s="4"/>
      <c r="T593" s="4"/>
      <c r="U593" s="4"/>
      <c r="V593" s="4"/>
      <c r="W593" s="4"/>
      <c r="X593" s="4"/>
      <c r="Y593" s="4"/>
      <c r="Z593" s="4"/>
    </row>
    <row r="594" spans="1:26" ht="16.5" customHeight="1">
      <c r="A594" s="4"/>
      <c r="B594" s="4"/>
      <c r="C594" s="4"/>
      <c r="D594" s="34"/>
      <c r="E594" s="4"/>
      <c r="F594" s="4"/>
      <c r="G594" s="4"/>
      <c r="H594" s="4"/>
      <c r="I594" s="4"/>
      <c r="J594" s="4"/>
      <c r="K594" s="4"/>
      <c r="L594" s="4"/>
      <c r="M594" s="4"/>
      <c r="N594" s="4"/>
      <c r="O594" s="4"/>
      <c r="P594" s="4"/>
      <c r="Q594" s="4"/>
      <c r="R594" s="4"/>
      <c r="S594" s="4"/>
      <c r="T594" s="4"/>
      <c r="U594" s="4"/>
      <c r="V594" s="4"/>
      <c r="W594" s="4"/>
      <c r="X594" s="4"/>
      <c r="Y594" s="4"/>
      <c r="Z594" s="4"/>
    </row>
    <row r="595" spans="1:26" ht="16.5" customHeight="1">
      <c r="A595" s="4"/>
      <c r="B595" s="4"/>
      <c r="C595" s="4"/>
      <c r="D595" s="34"/>
      <c r="E595" s="4"/>
      <c r="F595" s="4"/>
      <c r="G595" s="4"/>
      <c r="H595" s="4"/>
      <c r="I595" s="4"/>
      <c r="J595" s="4"/>
      <c r="K595" s="4"/>
      <c r="L595" s="4"/>
      <c r="M595" s="4"/>
      <c r="N595" s="4"/>
      <c r="O595" s="4"/>
      <c r="P595" s="4"/>
      <c r="Q595" s="4"/>
      <c r="R595" s="4"/>
      <c r="S595" s="4"/>
      <c r="T595" s="4"/>
      <c r="U595" s="4"/>
      <c r="V595" s="4"/>
      <c r="W595" s="4"/>
      <c r="X595" s="4"/>
      <c r="Y595" s="4"/>
      <c r="Z595" s="4"/>
    </row>
    <row r="596" spans="1:26" ht="16.5" customHeight="1">
      <c r="A596" s="4"/>
      <c r="B596" s="4"/>
      <c r="C596" s="4"/>
      <c r="D596" s="34"/>
      <c r="E596" s="4"/>
      <c r="F596" s="4"/>
      <c r="G596" s="4"/>
      <c r="H596" s="4"/>
      <c r="I596" s="4"/>
      <c r="J596" s="4"/>
      <c r="K596" s="4"/>
      <c r="L596" s="4"/>
      <c r="M596" s="4"/>
      <c r="N596" s="4"/>
      <c r="O596" s="4"/>
      <c r="P596" s="4"/>
      <c r="Q596" s="4"/>
      <c r="R596" s="4"/>
      <c r="S596" s="4"/>
      <c r="T596" s="4"/>
      <c r="U596" s="4"/>
      <c r="V596" s="4"/>
      <c r="W596" s="4"/>
      <c r="X596" s="4"/>
      <c r="Y596" s="4"/>
      <c r="Z596" s="4"/>
    </row>
    <row r="597" spans="1:26" ht="16.5" customHeight="1">
      <c r="A597" s="4"/>
      <c r="B597" s="4"/>
      <c r="C597" s="4"/>
      <c r="D597" s="34"/>
      <c r="E597" s="4"/>
      <c r="F597" s="4"/>
      <c r="G597" s="4"/>
      <c r="H597" s="4"/>
      <c r="I597" s="4"/>
      <c r="J597" s="4"/>
      <c r="K597" s="4"/>
      <c r="L597" s="4"/>
      <c r="M597" s="4"/>
      <c r="N597" s="4"/>
      <c r="O597" s="4"/>
      <c r="P597" s="4"/>
      <c r="Q597" s="4"/>
      <c r="R597" s="4"/>
      <c r="S597" s="4"/>
      <c r="T597" s="4"/>
      <c r="U597" s="4"/>
      <c r="V597" s="4"/>
      <c r="W597" s="4"/>
      <c r="X597" s="4"/>
      <c r="Y597" s="4"/>
      <c r="Z597" s="4"/>
    </row>
    <row r="598" spans="1:26" ht="16.5" customHeight="1">
      <c r="A598" s="4"/>
      <c r="B598" s="4"/>
      <c r="C598" s="4"/>
      <c r="D598" s="34"/>
      <c r="E598" s="4"/>
      <c r="F598" s="4"/>
      <c r="G598" s="4"/>
      <c r="H598" s="4"/>
      <c r="I598" s="4"/>
      <c r="J598" s="4"/>
      <c r="K598" s="4"/>
      <c r="L598" s="4"/>
      <c r="M598" s="4"/>
      <c r="N598" s="4"/>
      <c r="O598" s="4"/>
      <c r="P598" s="4"/>
      <c r="Q598" s="4"/>
      <c r="R598" s="4"/>
      <c r="S598" s="4"/>
      <c r="T598" s="4"/>
      <c r="U598" s="4"/>
      <c r="V598" s="4"/>
      <c r="W598" s="4"/>
      <c r="X598" s="4"/>
      <c r="Y598" s="4"/>
      <c r="Z598" s="4"/>
    </row>
    <row r="599" spans="1:26" ht="16.5" customHeight="1">
      <c r="A599" s="4"/>
      <c r="B599" s="4"/>
      <c r="C599" s="4"/>
      <c r="D599" s="34"/>
      <c r="E599" s="4"/>
      <c r="F599" s="4"/>
      <c r="G599" s="4"/>
      <c r="H599" s="4"/>
      <c r="I599" s="4"/>
      <c r="J599" s="4"/>
      <c r="K599" s="4"/>
      <c r="L599" s="4"/>
      <c r="M599" s="4"/>
      <c r="N599" s="4"/>
      <c r="O599" s="4"/>
      <c r="P599" s="4"/>
      <c r="Q599" s="4"/>
      <c r="R599" s="4"/>
      <c r="S599" s="4"/>
      <c r="T599" s="4"/>
      <c r="U599" s="4"/>
      <c r="V599" s="4"/>
      <c r="W599" s="4"/>
      <c r="X599" s="4"/>
      <c r="Y599" s="4"/>
      <c r="Z599" s="4"/>
    </row>
    <row r="600" spans="1:26" ht="16.5" customHeight="1">
      <c r="A600" s="4"/>
      <c r="B600" s="4"/>
      <c r="C600" s="4"/>
      <c r="D600" s="34"/>
      <c r="E600" s="4"/>
      <c r="F600" s="4"/>
      <c r="G600" s="4"/>
      <c r="H600" s="4"/>
      <c r="I600" s="4"/>
      <c r="J600" s="4"/>
      <c r="K600" s="4"/>
      <c r="L600" s="4"/>
      <c r="M600" s="4"/>
      <c r="N600" s="4"/>
      <c r="O600" s="4"/>
      <c r="P600" s="4"/>
      <c r="Q600" s="4"/>
      <c r="R600" s="4"/>
      <c r="S600" s="4"/>
      <c r="T600" s="4"/>
      <c r="U600" s="4"/>
      <c r="V600" s="4"/>
      <c r="W600" s="4"/>
      <c r="X600" s="4"/>
      <c r="Y600" s="4"/>
      <c r="Z600" s="4"/>
    </row>
    <row r="601" spans="1:26" ht="16.5" customHeight="1">
      <c r="A601" s="4"/>
      <c r="B601" s="4"/>
      <c r="C601" s="4"/>
      <c r="D601" s="34"/>
      <c r="E601" s="4"/>
      <c r="F601" s="4"/>
      <c r="G601" s="4"/>
      <c r="H601" s="4"/>
      <c r="I601" s="4"/>
      <c r="J601" s="4"/>
      <c r="K601" s="4"/>
      <c r="L601" s="4"/>
      <c r="M601" s="4"/>
      <c r="N601" s="4"/>
      <c r="O601" s="4"/>
      <c r="P601" s="4"/>
      <c r="Q601" s="4"/>
      <c r="R601" s="4"/>
      <c r="S601" s="4"/>
      <c r="T601" s="4"/>
      <c r="U601" s="4"/>
      <c r="V601" s="4"/>
      <c r="W601" s="4"/>
      <c r="X601" s="4"/>
      <c r="Y601" s="4"/>
      <c r="Z601" s="4"/>
    </row>
    <row r="602" spans="1:26" ht="16.5" customHeight="1">
      <c r="A602" s="4"/>
      <c r="B602" s="4"/>
      <c r="C602" s="4"/>
      <c r="D602" s="34"/>
      <c r="E602" s="4"/>
      <c r="F602" s="4"/>
      <c r="G602" s="4"/>
      <c r="H602" s="4"/>
      <c r="I602" s="4"/>
      <c r="J602" s="4"/>
      <c r="K602" s="4"/>
      <c r="L602" s="4"/>
      <c r="M602" s="4"/>
      <c r="N602" s="4"/>
      <c r="O602" s="4"/>
      <c r="P602" s="4"/>
      <c r="Q602" s="4"/>
      <c r="R602" s="4"/>
      <c r="S602" s="4"/>
      <c r="T602" s="4"/>
      <c r="U602" s="4"/>
      <c r="V602" s="4"/>
      <c r="W602" s="4"/>
      <c r="X602" s="4"/>
      <c r="Y602" s="4"/>
      <c r="Z602" s="4"/>
    </row>
    <row r="603" spans="1:26" ht="16.5" customHeight="1">
      <c r="A603" s="4"/>
      <c r="B603" s="4"/>
      <c r="C603" s="4"/>
      <c r="D603" s="34"/>
      <c r="E603" s="4"/>
      <c r="F603" s="4"/>
      <c r="G603" s="4"/>
      <c r="H603" s="4"/>
      <c r="I603" s="4"/>
      <c r="J603" s="4"/>
      <c r="K603" s="4"/>
      <c r="L603" s="4"/>
      <c r="M603" s="4"/>
      <c r="N603" s="4"/>
      <c r="O603" s="4"/>
      <c r="P603" s="4"/>
      <c r="Q603" s="4"/>
      <c r="R603" s="4"/>
      <c r="S603" s="4"/>
      <c r="T603" s="4"/>
      <c r="U603" s="4"/>
      <c r="V603" s="4"/>
      <c r="W603" s="4"/>
      <c r="X603" s="4"/>
      <c r="Y603" s="4"/>
      <c r="Z603" s="4"/>
    </row>
    <row r="604" spans="1:26" ht="16.5" customHeight="1">
      <c r="A604" s="4"/>
      <c r="B604" s="4"/>
      <c r="C604" s="4"/>
      <c r="D604" s="34"/>
      <c r="E604" s="4"/>
      <c r="F604" s="4"/>
      <c r="G604" s="4"/>
      <c r="H604" s="4"/>
      <c r="I604" s="4"/>
      <c r="J604" s="4"/>
      <c r="K604" s="4"/>
      <c r="L604" s="4"/>
      <c r="M604" s="4"/>
      <c r="N604" s="4"/>
      <c r="O604" s="4"/>
      <c r="P604" s="4"/>
      <c r="Q604" s="4"/>
      <c r="R604" s="4"/>
      <c r="S604" s="4"/>
      <c r="T604" s="4"/>
      <c r="U604" s="4"/>
      <c r="V604" s="4"/>
      <c r="W604" s="4"/>
      <c r="X604" s="4"/>
      <c r="Y604" s="4"/>
      <c r="Z604" s="4"/>
    </row>
    <row r="605" spans="1:26" ht="16.5" customHeight="1">
      <c r="A605" s="4"/>
      <c r="B605" s="4"/>
      <c r="C605" s="4"/>
      <c r="D605" s="34"/>
      <c r="E605" s="4"/>
      <c r="F605" s="4"/>
      <c r="G605" s="4"/>
      <c r="H605" s="4"/>
      <c r="I605" s="4"/>
      <c r="J605" s="4"/>
      <c r="K605" s="4"/>
      <c r="L605" s="4"/>
      <c r="M605" s="4"/>
      <c r="N605" s="4"/>
      <c r="O605" s="4"/>
      <c r="P605" s="4"/>
      <c r="Q605" s="4"/>
      <c r="R605" s="4"/>
      <c r="S605" s="4"/>
      <c r="T605" s="4"/>
      <c r="U605" s="4"/>
      <c r="V605" s="4"/>
      <c r="W605" s="4"/>
      <c r="X605" s="4"/>
      <c r="Y605" s="4"/>
      <c r="Z605" s="4"/>
    </row>
    <row r="606" spans="1:26" ht="16.5" customHeight="1">
      <c r="A606" s="4"/>
      <c r="B606" s="4"/>
      <c r="C606" s="4"/>
      <c r="D606" s="34"/>
      <c r="E606" s="4"/>
      <c r="F606" s="4"/>
      <c r="G606" s="4"/>
      <c r="H606" s="4"/>
      <c r="I606" s="4"/>
      <c r="J606" s="4"/>
      <c r="K606" s="4"/>
      <c r="L606" s="4"/>
      <c r="M606" s="4"/>
      <c r="N606" s="4"/>
      <c r="O606" s="4"/>
      <c r="P606" s="4"/>
      <c r="Q606" s="4"/>
      <c r="R606" s="4"/>
      <c r="S606" s="4"/>
      <c r="T606" s="4"/>
      <c r="U606" s="4"/>
      <c r="V606" s="4"/>
      <c r="W606" s="4"/>
      <c r="X606" s="4"/>
      <c r="Y606" s="4"/>
      <c r="Z606" s="4"/>
    </row>
    <row r="607" spans="1:26" ht="16.5" customHeight="1">
      <c r="A607" s="4"/>
      <c r="B607" s="4"/>
      <c r="C607" s="4"/>
      <c r="D607" s="34"/>
      <c r="E607" s="4"/>
      <c r="F607" s="4"/>
      <c r="G607" s="4"/>
      <c r="H607" s="4"/>
      <c r="I607" s="4"/>
      <c r="J607" s="4"/>
      <c r="K607" s="4"/>
      <c r="L607" s="4"/>
      <c r="M607" s="4"/>
      <c r="N607" s="4"/>
      <c r="O607" s="4"/>
      <c r="P607" s="4"/>
      <c r="Q607" s="4"/>
      <c r="R607" s="4"/>
      <c r="S607" s="4"/>
      <c r="T607" s="4"/>
      <c r="U607" s="4"/>
      <c r="V607" s="4"/>
      <c r="W607" s="4"/>
      <c r="X607" s="4"/>
      <c r="Y607" s="4"/>
      <c r="Z607" s="4"/>
    </row>
    <row r="608" spans="1:26" ht="16.5" customHeight="1">
      <c r="A608" s="4"/>
      <c r="B608" s="4"/>
      <c r="C608" s="4"/>
      <c r="D608" s="34"/>
      <c r="E608" s="4"/>
      <c r="F608" s="4"/>
      <c r="G608" s="4"/>
      <c r="H608" s="4"/>
      <c r="I608" s="4"/>
      <c r="J608" s="4"/>
      <c r="K608" s="4"/>
      <c r="L608" s="4"/>
      <c r="M608" s="4"/>
      <c r="N608" s="4"/>
      <c r="O608" s="4"/>
      <c r="P608" s="4"/>
      <c r="Q608" s="4"/>
      <c r="R608" s="4"/>
      <c r="S608" s="4"/>
      <c r="T608" s="4"/>
      <c r="U608" s="4"/>
      <c r="V608" s="4"/>
      <c r="W608" s="4"/>
      <c r="X608" s="4"/>
      <c r="Y608" s="4"/>
      <c r="Z608" s="4"/>
    </row>
    <row r="609" spans="1:26" ht="16.5" customHeight="1">
      <c r="A609" s="4"/>
      <c r="B609" s="4"/>
      <c r="C609" s="4"/>
      <c r="D609" s="34"/>
      <c r="E609" s="4"/>
      <c r="F609" s="4"/>
      <c r="G609" s="4"/>
      <c r="H609" s="4"/>
      <c r="I609" s="4"/>
      <c r="J609" s="4"/>
      <c r="K609" s="4"/>
      <c r="L609" s="4"/>
      <c r="M609" s="4"/>
      <c r="N609" s="4"/>
      <c r="O609" s="4"/>
      <c r="P609" s="4"/>
      <c r="Q609" s="4"/>
      <c r="R609" s="4"/>
      <c r="S609" s="4"/>
      <c r="T609" s="4"/>
      <c r="U609" s="4"/>
      <c r="V609" s="4"/>
      <c r="W609" s="4"/>
      <c r="X609" s="4"/>
      <c r="Y609" s="4"/>
      <c r="Z609" s="4"/>
    </row>
    <row r="610" spans="1:26" ht="16.5" customHeight="1">
      <c r="A610" s="4"/>
      <c r="B610" s="4"/>
      <c r="C610" s="4"/>
      <c r="D610" s="34"/>
      <c r="E610" s="4"/>
      <c r="F610" s="4"/>
      <c r="G610" s="4"/>
      <c r="H610" s="4"/>
      <c r="I610" s="4"/>
      <c r="J610" s="4"/>
      <c r="K610" s="4"/>
      <c r="L610" s="4"/>
      <c r="M610" s="4"/>
      <c r="N610" s="4"/>
      <c r="O610" s="4"/>
      <c r="P610" s="4"/>
      <c r="Q610" s="4"/>
      <c r="R610" s="4"/>
      <c r="S610" s="4"/>
      <c r="T610" s="4"/>
      <c r="U610" s="4"/>
      <c r="V610" s="4"/>
      <c r="W610" s="4"/>
      <c r="X610" s="4"/>
      <c r="Y610" s="4"/>
      <c r="Z610" s="4"/>
    </row>
    <row r="611" spans="1:26" ht="16.5" customHeight="1">
      <c r="A611" s="4"/>
      <c r="B611" s="4"/>
      <c r="C611" s="4"/>
      <c r="D611" s="34"/>
      <c r="E611" s="4"/>
      <c r="F611" s="4"/>
      <c r="G611" s="4"/>
      <c r="H611" s="4"/>
      <c r="I611" s="4"/>
      <c r="J611" s="4"/>
      <c r="K611" s="4"/>
      <c r="L611" s="4"/>
      <c r="M611" s="4"/>
      <c r="N611" s="4"/>
      <c r="O611" s="4"/>
      <c r="P611" s="4"/>
      <c r="Q611" s="4"/>
      <c r="R611" s="4"/>
      <c r="S611" s="4"/>
      <c r="T611" s="4"/>
      <c r="U611" s="4"/>
      <c r="V611" s="4"/>
      <c r="W611" s="4"/>
      <c r="X611" s="4"/>
      <c r="Y611" s="4"/>
      <c r="Z611" s="4"/>
    </row>
    <row r="612" spans="1:26" ht="16.5" customHeight="1">
      <c r="A612" s="4"/>
      <c r="B612" s="4"/>
      <c r="C612" s="4"/>
      <c r="D612" s="34"/>
      <c r="E612" s="4"/>
      <c r="F612" s="4"/>
      <c r="G612" s="4"/>
      <c r="H612" s="4"/>
      <c r="I612" s="4"/>
      <c r="J612" s="4"/>
      <c r="K612" s="4"/>
      <c r="L612" s="4"/>
      <c r="M612" s="4"/>
      <c r="N612" s="4"/>
      <c r="O612" s="4"/>
      <c r="P612" s="4"/>
      <c r="Q612" s="4"/>
      <c r="R612" s="4"/>
      <c r="S612" s="4"/>
      <c r="T612" s="4"/>
      <c r="U612" s="4"/>
      <c r="V612" s="4"/>
      <c r="W612" s="4"/>
      <c r="X612" s="4"/>
      <c r="Y612" s="4"/>
      <c r="Z612" s="4"/>
    </row>
    <row r="613" spans="1:26" ht="16.5" customHeight="1">
      <c r="A613" s="4"/>
      <c r="B613" s="4"/>
      <c r="C613" s="4"/>
      <c r="D613" s="34"/>
      <c r="E613" s="4"/>
      <c r="F613" s="4"/>
      <c r="G613" s="4"/>
      <c r="H613" s="4"/>
      <c r="I613" s="4"/>
      <c r="J613" s="4"/>
      <c r="K613" s="4"/>
      <c r="L613" s="4"/>
      <c r="M613" s="4"/>
      <c r="N613" s="4"/>
      <c r="O613" s="4"/>
      <c r="P613" s="4"/>
      <c r="Q613" s="4"/>
      <c r="R613" s="4"/>
      <c r="S613" s="4"/>
      <c r="T613" s="4"/>
      <c r="U613" s="4"/>
      <c r="V613" s="4"/>
      <c r="W613" s="4"/>
      <c r="X613" s="4"/>
      <c r="Y613" s="4"/>
      <c r="Z613" s="4"/>
    </row>
    <row r="614" spans="1:26" ht="16.5" customHeight="1">
      <c r="A614" s="4"/>
      <c r="B614" s="4"/>
      <c r="C614" s="4"/>
      <c r="D614" s="34"/>
      <c r="E614" s="4"/>
      <c r="F614" s="4"/>
      <c r="G614" s="4"/>
      <c r="H614" s="4"/>
      <c r="I614" s="4"/>
      <c r="J614" s="4"/>
      <c r="K614" s="4"/>
      <c r="L614" s="4"/>
      <c r="M614" s="4"/>
      <c r="N614" s="4"/>
      <c r="O614" s="4"/>
      <c r="P614" s="4"/>
      <c r="Q614" s="4"/>
      <c r="R614" s="4"/>
      <c r="S614" s="4"/>
      <c r="T614" s="4"/>
      <c r="U614" s="4"/>
      <c r="V614" s="4"/>
      <c r="W614" s="4"/>
      <c r="X614" s="4"/>
      <c r="Y614" s="4"/>
      <c r="Z614" s="4"/>
    </row>
    <row r="615" spans="1:26" ht="16.5" customHeight="1">
      <c r="A615" s="4"/>
      <c r="B615" s="4"/>
      <c r="C615" s="4"/>
      <c r="D615" s="34"/>
      <c r="E615" s="4"/>
      <c r="F615" s="4"/>
      <c r="G615" s="4"/>
      <c r="H615" s="4"/>
      <c r="I615" s="4"/>
      <c r="J615" s="4"/>
      <c r="K615" s="4"/>
      <c r="L615" s="4"/>
      <c r="M615" s="4"/>
      <c r="N615" s="4"/>
      <c r="O615" s="4"/>
      <c r="P615" s="4"/>
      <c r="Q615" s="4"/>
      <c r="R615" s="4"/>
      <c r="S615" s="4"/>
      <c r="T615" s="4"/>
      <c r="U615" s="4"/>
      <c r="V615" s="4"/>
      <c r="W615" s="4"/>
      <c r="X615" s="4"/>
      <c r="Y615" s="4"/>
      <c r="Z615" s="4"/>
    </row>
    <row r="616" spans="1:26" ht="16.5" customHeight="1">
      <c r="A616" s="4"/>
      <c r="B616" s="4"/>
      <c r="C616" s="4"/>
      <c r="D616" s="34"/>
      <c r="E616" s="4"/>
      <c r="F616" s="4"/>
      <c r="G616" s="4"/>
      <c r="H616" s="4"/>
      <c r="I616" s="4"/>
      <c r="J616" s="4"/>
      <c r="K616" s="4"/>
      <c r="L616" s="4"/>
      <c r="M616" s="4"/>
      <c r="N616" s="4"/>
      <c r="O616" s="4"/>
      <c r="P616" s="4"/>
      <c r="Q616" s="4"/>
      <c r="R616" s="4"/>
      <c r="S616" s="4"/>
      <c r="T616" s="4"/>
      <c r="U616" s="4"/>
      <c r="V616" s="4"/>
      <c r="W616" s="4"/>
      <c r="X616" s="4"/>
      <c r="Y616" s="4"/>
      <c r="Z616" s="4"/>
    </row>
    <row r="617" spans="1:26" ht="16.5" customHeight="1">
      <c r="A617" s="4"/>
      <c r="B617" s="4"/>
      <c r="C617" s="4"/>
      <c r="D617" s="34"/>
      <c r="E617" s="4"/>
      <c r="F617" s="4"/>
      <c r="G617" s="4"/>
      <c r="H617" s="4"/>
      <c r="I617" s="4"/>
      <c r="J617" s="4"/>
      <c r="K617" s="4"/>
      <c r="L617" s="4"/>
      <c r="M617" s="4"/>
      <c r="N617" s="4"/>
      <c r="O617" s="4"/>
      <c r="P617" s="4"/>
      <c r="Q617" s="4"/>
      <c r="R617" s="4"/>
      <c r="S617" s="4"/>
      <c r="T617" s="4"/>
      <c r="U617" s="4"/>
      <c r="V617" s="4"/>
      <c r="W617" s="4"/>
      <c r="X617" s="4"/>
      <c r="Y617" s="4"/>
      <c r="Z617" s="4"/>
    </row>
    <row r="618" spans="1:26" ht="16.5" customHeight="1">
      <c r="A618" s="4"/>
      <c r="B618" s="4"/>
      <c r="C618" s="4"/>
      <c r="D618" s="34"/>
      <c r="E618" s="4"/>
      <c r="F618" s="4"/>
      <c r="G618" s="4"/>
      <c r="H618" s="4"/>
      <c r="I618" s="4"/>
      <c r="J618" s="4"/>
      <c r="K618" s="4"/>
      <c r="L618" s="4"/>
      <c r="M618" s="4"/>
      <c r="N618" s="4"/>
      <c r="O618" s="4"/>
      <c r="P618" s="4"/>
      <c r="Q618" s="4"/>
      <c r="R618" s="4"/>
      <c r="S618" s="4"/>
      <c r="T618" s="4"/>
      <c r="U618" s="4"/>
      <c r="V618" s="4"/>
      <c r="W618" s="4"/>
      <c r="X618" s="4"/>
      <c r="Y618" s="4"/>
      <c r="Z618" s="4"/>
    </row>
    <row r="619" spans="1:26" ht="16.5" customHeight="1">
      <c r="A619" s="4"/>
      <c r="B619" s="4"/>
      <c r="C619" s="4"/>
      <c r="D619" s="34"/>
      <c r="E619" s="4"/>
      <c r="F619" s="4"/>
      <c r="G619" s="4"/>
      <c r="H619" s="4"/>
      <c r="I619" s="4"/>
      <c r="J619" s="4"/>
      <c r="K619" s="4"/>
      <c r="L619" s="4"/>
      <c r="M619" s="4"/>
      <c r="N619" s="4"/>
      <c r="O619" s="4"/>
      <c r="P619" s="4"/>
      <c r="Q619" s="4"/>
      <c r="R619" s="4"/>
      <c r="S619" s="4"/>
      <c r="T619" s="4"/>
      <c r="U619" s="4"/>
      <c r="V619" s="4"/>
      <c r="W619" s="4"/>
      <c r="X619" s="4"/>
      <c r="Y619" s="4"/>
      <c r="Z619" s="4"/>
    </row>
    <row r="620" spans="1:26" ht="16.5" customHeight="1">
      <c r="A620" s="4"/>
      <c r="B620" s="4"/>
      <c r="C620" s="4"/>
      <c r="D620" s="34"/>
      <c r="E620" s="4"/>
      <c r="F620" s="4"/>
      <c r="G620" s="4"/>
      <c r="H620" s="4"/>
      <c r="I620" s="4"/>
      <c r="J620" s="4"/>
      <c r="K620" s="4"/>
      <c r="L620" s="4"/>
      <c r="M620" s="4"/>
      <c r="N620" s="4"/>
      <c r="O620" s="4"/>
      <c r="P620" s="4"/>
      <c r="Q620" s="4"/>
      <c r="R620" s="4"/>
      <c r="S620" s="4"/>
      <c r="T620" s="4"/>
      <c r="U620" s="4"/>
      <c r="V620" s="4"/>
      <c r="W620" s="4"/>
      <c r="X620" s="4"/>
      <c r="Y620" s="4"/>
      <c r="Z620" s="4"/>
    </row>
    <row r="621" spans="1:26" ht="16.5" customHeight="1">
      <c r="A621" s="4"/>
      <c r="B621" s="4"/>
      <c r="C621" s="4"/>
      <c r="D621" s="34"/>
      <c r="E621" s="4"/>
      <c r="F621" s="4"/>
      <c r="G621" s="4"/>
      <c r="H621" s="4"/>
      <c r="I621" s="4"/>
      <c r="J621" s="4"/>
      <c r="K621" s="4"/>
      <c r="L621" s="4"/>
      <c r="M621" s="4"/>
      <c r="N621" s="4"/>
      <c r="O621" s="4"/>
      <c r="P621" s="4"/>
      <c r="Q621" s="4"/>
      <c r="R621" s="4"/>
      <c r="S621" s="4"/>
      <c r="T621" s="4"/>
      <c r="U621" s="4"/>
      <c r="V621" s="4"/>
      <c r="W621" s="4"/>
      <c r="X621" s="4"/>
      <c r="Y621" s="4"/>
      <c r="Z621" s="4"/>
    </row>
    <row r="622" spans="1:26" ht="16.5" customHeight="1">
      <c r="A622" s="4"/>
      <c r="B622" s="4"/>
      <c r="C622" s="4"/>
      <c r="D622" s="34"/>
      <c r="E622" s="4"/>
      <c r="F622" s="4"/>
      <c r="G622" s="4"/>
      <c r="H622" s="4"/>
      <c r="I622" s="4"/>
      <c r="J622" s="4"/>
      <c r="K622" s="4"/>
      <c r="L622" s="4"/>
      <c r="M622" s="4"/>
      <c r="N622" s="4"/>
      <c r="O622" s="4"/>
      <c r="P622" s="4"/>
      <c r="Q622" s="4"/>
      <c r="R622" s="4"/>
      <c r="S622" s="4"/>
      <c r="T622" s="4"/>
      <c r="U622" s="4"/>
      <c r="V622" s="4"/>
      <c r="W622" s="4"/>
      <c r="X622" s="4"/>
      <c r="Y622" s="4"/>
      <c r="Z622" s="4"/>
    </row>
    <row r="623" spans="1:26" ht="16.5" customHeight="1">
      <c r="A623" s="4"/>
      <c r="B623" s="4"/>
      <c r="C623" s="4"/>
      <c r="D623" s="34"/>
      <c r="E623" s="4"/>
      <c r="F623" s="4"/>
      <c r="G623" s="4"/>
      <c r="H623" s="4"/>
      <c r="I623" s="4"/>
      <c r="J623" s="4"/>
      <c r="K623" s="4"/>
      <c r="L623" s="4"/>
      <c r="M623" s="4"/>
      <c r="N623" s="4"/>
      <c r="O623" s="4"/>
      <c r="P623" s="4"/>
      <c r="Q623" s="4"/>
      <c r="R623" s="4"/>
      <c r="S623" s="4"/>
      <c r="T623" s="4"/>
      <c r="U623" s="4"/>
      <c r="V623" s="4"/>
      <c r="W623" s="4"/>
      <c r="X623" s="4"/>
      <c r="Y623" s="4"/>
      <c r="Z623" s="4"/>
    </row>
    <row r="624" spans="1:26" ht="16.5" customHeight="1">
      <c r="A624" s="4"/>
      <c r="B624" s="4"/>
      <c r="C624" s="4"/>
      <c r="D624" s="34"/>
      <c r="E624" s="4"/>
      <c r="F624" s="4"/>
      <c r="G624" s="4"/>
      <c r="H624" s="4"/>
      <c r="I624" s="4"/>
      <c r="J624" s="4"/>
      <c r="K624" s="4"/>
      <c r="L624" s="4"/>
      <c r="M624" s="4"/>
      <c r="N624" s="4"/>
      <c r="O624" s="4"/>
      <c r="P624" s="4"/>
      <c r="Q624" s="4"/>
      <c r="R624" s="4"/>
      <c r="S624" s="4"/>
      <c r="T624" s="4"/>
      <c r="U624" s="4"/>
      <c r="V624" s="4"/>
      <c r="W624" s="4"/>
      <c r="X624" s="4"/>
      <c r="Y624" s="4"/>
      <c r="Z624" s="4"/>
    </row>
    <row r="625" spans="1:26" ht="16.5" customHeight="1">
      <c r="A625" s="4"/>
      <c r="B625" s="4"/>
      <c r="C625" s="4"/>
      <c r="D625" s="34"/>
      <c r="E625" s="4"/>
      <c r="F625" s="4"/>
      <c r="G625" s="4"/>
      <c r="H625" s="4"/>
      <c r="I625" s="4"/>
      <c r="J625" s="4"/>
      <c r="K625" s="4"/>
      <c r="L625" s="4"/>
      <c r="M625" s="4"/>
      <c r="N625" s="4"/>
      <c r="O625" s="4"/>
      <c r="P625" s="4"/>
      <c r="Q625" s="4"/>
      <c r="R625" s="4"/>
      <c r="S625" s="4"/>
      <c r="T625" s="4"/>
      <c r="U625" s="4"/>
      <c r="V625" s="4"/>
      <c r="W625" s="4"/>
      <c r="X625" s="4"/>
      <c r="Y625" s="4"/>
      <c r="Z625" s="4"/>
    </row>
    <row r="626" spans="1:26" ht="16.5" customHeight="1">
      <c r="A626" s="4"/>
      <c r="B626" s="4"/>
      <c r="C626" s="4"/>
      <c r="D626" s="34"/>
      <c r="E626" s="4"/>
      <c r="F626" s="4"/>
      <c r="G626" s="4"/>
      <c r="H626" s="4"/>
      <c r="I626" s="4"/>
      <c r="J626" s="4"/>
      <c r="K626" s="4"/>
      <c r="L626" s="4"/>
      <c r="M626" s="4"/>
      <c r="N626" s="4"/>
      <c r="O626" s="4"/>
      <c r="P626" s="4"/>
      <c r="Q626" s="4"/>
      <c r="R626" s="4"/>
      <c r="S626" s="4"/>
      <c r="T626" s="4"/>
      <c r="U626" s="4"/>
      <c r="V626" s="4"/>
      <c r="W626" s="4"/>
      <c r="X626" s="4"/>
      <c r="Y626" s="4"/>
      <c r="Z626" s="4"/>
    </row>
    <row r="627" spans="1:26" ht="16.5" customHeight="1">
      <c r="A627" s="4"/>
      <c r="B627" s="4"/>
      <c r="C627" s="4"/>
      <c r="D627" s="34"/>
      <c r="E627" s="4"/>
      <c r="F627" s="4"/>
      <c r="G627" s="4"/>
      <c r="H627" s="4"/>
      <c r="I627" s="4"/>
      <c r="J627" s="4"/>
      <c r="K627" s="4"/>
      <c r="L627" s="4"/>
      <c r="M627" s="4"/>
      <c r="N627" s="4"/>
      <c r="O627" s="4"/>
      <c r="P627" s="4"/>
      <c r="Q627" s="4"/>
      <c r="R627" s="4"/>
      <c r="S627" s="4"/>
      <c r="T627" s="4"/>
      <c r="U627" s="4"/>
      <c r="V627" s="4"/>
      <c r="W627" s="4"/>
      <c r="X627" s="4"/>
      <c r="Y627" s="4"/>
      <c r="Z627" s="4"/>
    </row>
    <row r="628" spans="1:26" ht="16.5" customHeight="1">
      <c r="A628" s="4"/>
      <c r="B628" s="4"/>
      <c r="C628" s="4"/>
      <c r="D628" s="34"/>
      <c r="E628" s="4"/>
      <c r="F628" s="4"/>
      <c r="G628" s="4"/>
      <c r="H628" s="4"/>
      <c r="I628" s="4"/>
      <c r="J628" s="4"/>
      <c r="K628" s="4"/>
      <c r="L628" s="4"/>
      <c r="M628" s="4"/>
      <c r="N628" s="4"/>
      <c r="O628" s="4"/>
      <c r="P628" s="4"/>
      <c r="Q628" s="4"/>
      <c r="R628" s="4"/>
      <c r="S628" s="4"/>
      <c r="T628" s="4"/>
      <c r="U628" s="4"/>
      <c r="V628" s="4"/>
      <c r="W628" s="4"/>
      <c r="X628" s="4"/>
      <c r="Y628" s="4"/>
      <c r="Z628" s="4"/>
    </row>
    <row r="629" spans="1:26" ht="16.5" customHeight="1">
      <c r="A629" s="4"/>
      <c r="B629" s="4"/>
      <c r="C629" s="4"/>
      <c r="D629" s="34"/>
      <c r="E629" s="4"/>
      <c r="F629" s="4"/>
      <c r="G629" s="4"/>
      <c r="H629" s="4"/>
      <c r="I629" s="4"/>
      <c r="J629" s="4"/>
      <c r="K629" s="4"/>
      <c r="L629" s="4"/>
      <c r="M629" s="4"/>
      <c r="N629" s="4"/>
      <c r="O629" s="4"/>
      <c r="P629" s="4"/>
      <c r="Q629" s="4"/>
      <c r="R629" s="4"/>
      <c r="S629" s="4"/>
      <c r="T629" s="4"/>
      <c r="U629" s="4"/>
      <c r="V629" s="4"/>
      <c r="W629" s="4"/>
      <c r="X629" s="4"/>
      <c r="Y629" s="4"/>
      <c r="Z629" s="4"/>
    </row>
    <row r="630" spans="1:26" ht="16.5" customHeight="1">
      <c r="A630" s="4"/>
      <c r="B630" s="4"/>
      <c r="C630" s="4"/>
      <c r="D630" s="34"/>
      <c r="E630" s="4"/>
      <c r="F630" s="4"/>
      <c r="G630" s="4"/>
      <c r="H630" s="4"/>
      <c r="I630" s="4"/>
      <c r="J630" s="4"/>
      <c r="K630" s="4"/>
      <c r="L630" s="4"/>
      <c r="M630" s="4"/>
      <c r="N630" s="4"/>
      <c r="O630" s="4"/>
      <c r="P630" s="4"/>
      <c r="Q630" s="4"/>
      <c r="R630" s="4"/>
      <c r="S630" s="4"/>
      <c r="T630" s="4"/>
      <c r="U630" s="4"/>
      <c r="V630" s="4"/>
      <c r="W630" s="4"/>
      <c r="X630" s="4"/>
      <c r="Y630" s="4"/>
      <c r="Z630" s="4"/>
    </row>
    <row r="631" spans="1:26" ht="16.5" customHeight="1">
      <c r="A631" s="4"/>
      <c r="B631" s="4"/>
      <c r="C631" s="4"/>
      <c r="D631" s="34"/>
      <c r="E631" s="4"/>
      <c r="F631" s="4"/>
      <c r="G631" s="4"/>
      <c r="H631" s="4"/>
      <c r="I631" s="4"/>
      <c r="J631" s="4"/>
      <c r="K631" s="4"/>
      <c r="L631" s="4"/>
      <c r="M631" s="4"/>
      <c r="N631" s="4"/>
      <c r="O631" s="4"/>
      <c r="P631" s="4"/>
      <c r="Q631" s="4"/>
      <c r="R631" s="4"/>
      <c r="S631" s="4"/>
      <c r="T631" s="4"/>
      <c r="U631" s="4"/>
      <c r="V631" s="4"/>
      <c r="W631" s="4"/>
      <c r="X631" s="4"/>
      <c r="Y631" s="4"/>
      <c r="Z631" s="4"/>
    </row>
    <row r="632" spans="1:26" ht="16.5" customHeight="1">
      <c r="A632" s="4"/>
      <c r="B632" s="4"/>
      <c r="C632" s="4"/>
      <c r="D632" s="34"/>
      <c r="E632" s="4"/>
      <c r="F632" s="4"/>
      <c r="G632" s="4"/>
      <c r="H632" s="4"/>
      <c r="I632" s="4"/>
      <c r="J632" s="4"/>
      <c r="K632" s="4"/>
      <c r="L632" s="4"/>
      <c r="M632" s="4"/>
      <c r="N632" s="4"/>
      <c r="O632" s="4"/>
      <c r="P632" s="4"/>
      <c r="Q632" s="4"/>
      <c r="R632" s="4"/>
      <c r="S632" s="4"/>
      <c r="T632" s="4"/>
      <c r="U632" s="4"/>
      <c r="V632" s="4"/>
      <c r="W632" s="4"/>
      <c r="X632" s="4"/>
      <c r="Y632" s="4"/>
      <c r="Z632" s="4"/>
    </row>
    <row r="633" spans="1:26" ht="16.5" customHeight="1">
      <c r="A633" s="4"/>
      <c r="B633" s="4"/>
      <c r="C633" s="4"/>
      <c r="D633" s="34"/>
      <c r="E633" s="4"/>
      <c r="F633" s="4"/>
      <c r="G633" s="4"/>
      <c r="H633" s="4"/>
      <c r="I633" s="4"/>
      <c r="J633" s="4"/>
      <c r="K633" s="4"/>
      <c r="L633" s="4"/>
      <c r="M633" s="4"/>
      <c r="N633" s="4"/>
      <c r="O633" s="4"/>
      <c r="P633" s="4"/>
      <c r="Q633" s="4"/>
      <c r="R633" s="4"/>
      <c r="S633" s="4"/>
      <c r="T633" s="4"/>
      <c r="U633" s="4"/>
      <c r="V633" s="4"/>
      <c r="W633" s="4"/>
      <c r="X633" s="4"/>
      <c r="Y633" s="4"/>
      <c r="Z633" s="4"/>
    </row>
    <row r="634" spans="1:26" ht="16.5" customHeight="1">
      <c r="A634" s="4"/>
      <c r="B634" s="4"/>
      <c r="C634" s="4"/>
      <c r="D634" s="34"/>
      <c r="E634" s="4"/>
      <c r="F634" s="4"/>
      <c r="G634" s="4"/>
      <c r="H634" s="4"/>
      <c r="I634" s="4"/>
      <c r="J634" s="4"/>
      <c r="K634" s="4"/>
      <c r="L634" s="4"/>
      <c r="M634" s="4"/>
      <c r="N634" s="4"/>
      <c r="O634" s="4"/>
      <c r="P634" s="4"/>
      <c r="Q634" s="4"/>
      <c r="R634" s="4"/>
      <c r="S634" s="4"/>
      <c r="T634" s="4"/>
      <c r="U634" s="4"/>
      <c r="V634" s="4"/>
      <c r="W634" s="4"/>
      <c r="X634" s="4"/>
      <c r="Y634" s="4"/>
      <c r="Z634" s="4"/>
    </row>
    <row r="635" spans="1:26" ht="16.5" customHeight="1">
      <c r="A635" s="4"/>
      <c r="B635" s="4"/>
      <c r="C635" s="4"/>
      <c r="D635" s="34"/>
      <c r="E635" s="4"/>
      <c r="F635" s="4"/>
      <c r="G635" s="4"/>
      <c r="H635" s="4"/>
      <c r="I635" s="4"/>
      <c r="J635" s="4"/>
      <c r="K635" s="4"/>
      <c r="L635" s="4"/>
      <c r="M635" s="4"/>
      <c r="N635" s="4"/>
      <c r="O635" s="4"/>
      <c r="P635" s="4"/>
      <c r="Q635" s="4"/>
      <c r="R635" s="4"/>
      <c r="S635" s="4"/>
      <c r="T635" s="4"/>
      <c r="U635" s="4"/>
      <c r="V635" s="4"/>
      <c r="W635" s="4"/>
      <c r="X635" s="4"/>
      <c r="Y635" s="4"/>
      <c r="Z635" s="4"/>
    </row>
    <row r="636" spans="1:26" ht="16.5" customHeight="1">
      <c r="A636" s="4"/>
      <c r="B636" s="4"/>
      <c r="C636" s="4"/>
      <c r="D636" s="34"/>
      <c r="E636" s="4"/>
      <c r="F636" s="4"/>
      <c r="G636" s="4"/>
      <c r="H636" s="4"/>
      <c r="I636" s="4"/>
      <c r="J636" s="4"/>
      <c r="K636" s="4"/>
      <c r="L636" s="4"/>
      <c r="M636" s="4"/>
      <c r="N636" s="4"/>
      <c r="O636" s="4"/>
      <c r="P636" s="4"/>
      <c r="Q636" s="4"/>
      <c r="R636" s="4"/>
      <c r="S636" s="4"/>
      <c r="T636" s="4"/>
      <c r="U636" s="4"/>
      <c r="V636" s="4"/>
      <c r="W636" s="4"/>
      <c r="X636" s="4"/>
      <c r="Y636" s="4"/>
      <c r="Z636" s="4"/>
    </row>
    <row r="637" spans="1:26" ht="16.5" customHeight="1">
      <c r="A637" s="4"/>
      <c r="B637" s="4"/>
      <c r="C637" s="4"/>
      <c r="D637" s="34"/>
      <c r="E637" s="4"/>
      <c r="F637" s="4"/>
      <c r="G637" s="4"/>
      <c r="H637" s="4"/>
      <c r="I637" s="4"/>
      <c r="J637" s="4"/>
      <c r="K637" s="4"/>
      <c r="L637" s="4"/>
      <c r="M637" s="4"/>
      <c r="N637" s="4"/>
      <c r="O637" s="4"/>
      <c r="P637" s="4"/>
      <c r="Q637" s="4"/>
      <c r="R637" s="4"/>
      <c r="S637" s="4"/>
      <c r="T637" s="4"/>
      <c r="U637" s="4"/>
      <c r="V637" s="4"/>
      <c r="W637" s="4"/>
      <c r="X637" s="4"/>
      <c r="Y637" s="4"/>
      <c r="Z637" s="4"/>
    </row>
    <row r="638" spans="1:26" ht="16.5" customHeight="1">
      <c r="A638" s="4"/>
      <c r="B638" s="4"/>
      <c r="C638" s="4"/>
      <c r="D638" s="34"/>
      <c r="E638" s="4"/>
      <c r="F638" s="4"/>
      <c r="G638" s="4"/>
      <c r="H638" s="4"/>
      <c r="I638" s="4"/>
      <c r="J638" s="4"/>
      <c r="K638" s="4"/>
      <c r="L638" s="4"/>
      <c r="M638" s="4"/>
      <c r="N638" s="4"/>
      <c r="O638" s="4"/>
      <c r="P638" s="4"/>
      <c r="Q638" s="4"/>
      <c r="R638" s="4"/>
      <c r="S638" s="4"/>
      <c r="T638" s="4"/>
      <c r="U638" s="4"/>
      <c r="V638" s="4"/>
      <c r="W638" s="4"/>
      <c r="X638" s="4"/>
      <c r="Y638" s="4"/>
      <c r="Z638" s="4"/>
    </row>
    <row r="639" spans="1:26" ht="16.5" customHeight="1">
      <c r="A639" s="4"/>
      <c r="B639" s="4"/>
      <c r="C639" s="4"/>
      <c r="D639" s="34"/>
      <c r="E639" s="4"/>
      <c r="F639" s="4"/>
      <c r="G639" s="4"/>
      <c r="H639" s="4"/>
      <c r="I639" s="4"/>
      <c r="J639" s="4"/>
      <c r="K639" s="4"/>
      <c r="L639" s="4"/>
      <c r="M639" s="4"/>
      <c r="N639" s="4"/>
      <c r="O639" s="4"/>
      <c r="P639" s="4"/>
      <c r="Q639" s="4"/>
      <c r="R639" s="4"/>
      <c r="S639" s="4"/>
      <c r="T639" s="4"/>
      <c r="U639" s="4"/>
      <c r="V639" s="4"/>
      <c r="W639" s="4"/>
      <c r="X639" s="4"/>
      <c r="Y639" s="4"/>
      <c r="Z639" s="4"/>
    </row>
    <row r="640" spans="1:26" ht="16.5" customHeight="1">
      <c r="A640" s="4"/>
      <c r="B640" s="4"/>
      <c r="C640" s="4"/>
      <c r="D640" s="34"/>
      <c r="E640" s="4"/>
      <c r="F640" s="4"/>
      <c r="G640" s="4"/>
      <c r="H640" s="4"/>
      <c r="I640" s="4"/>
      <c r="J640" s="4"/>
      <c r="K640" s="4"/>
      <c r="L640" s="4"/>
      <c r="M640" s="4"/>
      <c r="N640" s="4"/>
      <c r="O640" s="4"/>
      <c r="P640" s="4"/>
      <c r="Q640" s="4"/>
      <c r="R640" s="4"/>
      <c r="S640" s="4"/>
      <c r="T640" s="4"/>
      <c r="U640" s="4"/>
      <c r="V640" s="4"/>
      <c r="W640" s="4"/>
      <c r="X640" s="4"/>
      <c r="Y640" s="4"/>
      <c r="Z640" s="4"/>
    </row>
    <row r="641" spans="1:26" ht="16.5" customHeight="1">
      <c r="A641" s="4"/>
      <c r="B641" s="4"/>
      <c r="C641" s="4"/>
      <c r="D641" s="34"/>
      <c r="E641" s="4"/>
      <c r="F641" s="4"/>
      <c r="G641" s="4"/>
      <c r="H641" s="4"/>
      <c r="I641" s="4"/>
      <c r="J641" s="4"/>
      <c r="K641" s="4"/>
      <c r="L641" s="4"/>
      <c r="M641" s="4"/>
      <c r="N641" s="4"/>
      <c r="O641" s="4"/>
      <c r="P641" s="4"/>
      <c r="Q641" s="4"/>
      <c r="R641" s="4"/>
      <c r="S641" s="4"/>
      <c r="T641" s="4"/>
      <c r="U641" s="4"/>
      <c r="V641" s="4"/>
      <c r="W641" s="4"/>
      <c r="X641" s="4"/>
      <c r="Y641" s="4"/>
      <c r="Z641" s="4"/>
    </row>
    <row r="642" spans="1:26" ht="16.5" customHeight="1">
      <c r="A642" s="4"/>
      <c r="B642" s="4"/>
      <c r="C642" s="4"/>
      <c r="D642" s="34"/>
      <c r="E642" s="4"/>
      <c r="F642" s="4"/>
      <c r="G642" s="4"/>
      <c r="H642" s="4"/>
      <c r="I642" s="4"/>
      <c r="J642" s="4"/>
      <c r="K642" s="4"/>
      <c r="L642" s="4"/>
      <c r="M642" s="4"/>
      <c r="N642" s="4"/>
      <c r="O642" s="4"/>
      <c r="P642" s="4"/>
      <c r="Q642" s="4"/>
      <c r="R642" s="4"/>
      <c r="S642" s="4"/>
      <c r="T642" s="4"/>
      <c r="U642" s="4"/>
      <c r="V642" s="4"/>
      <c r="W642" s="4"/>
      <c r="X642" s="4"/>
      <c r="Y642" s="4"/>
      <c r="Z642" s="4"/>
    </row>
    <row r="643" spans="1:26" ht="16.5" customHeight="1">
      <c r="A643" s="4"/>
      <c r="B643" s="4"/>
      <c r="C643" s="4"/>
      <c r="D643" s="34"/>
      <c r="E643" s="4"/>
      <c r="F643" s="4"/>
      <c r="G643" s="4"/>
      <c r="H643" s="4"/>
      <c r="I643" s="4"/>
      <c r="J643" s="4"/>
      <c r="K643" s="4"/>
      <c r="L643" s="4"/>
      <c r="M643" s="4"/>
      <c r="N643" s="4"/>
      <c r="O643" s="4"/>
      <c r="P643" s="4"/>
      <c r="Q643" s="4"/>
      <c r="R643" s="4"/>
      <c r="S643" s="4"/>
      <c r="T643" s="4"/>
      <c r="U643" s="4"/>
      <c r="V643" s="4"/>
      <c r="W643" s="4"/>
      <c r="X643" s="4"/>
      <c r="Y643" s="4"/>
      <c r="Z643" s="4"/>
    </row>
    <row r="644" spans="1:26" ht="16.5" customHeight="1">
      <c r="A644" s="4"/>
      <c r="B644" s="4"/>
      <c r="C644" s="4"/>
      <c r="D644" s="34"/>
      <c r="E644" s="4"/>
      <c r="F644" s="4"/>
      <c r="G644" s="4"/>
      <c r="H644" s="4"/>
      <c r="I644" s="4"/>
      <c r="J644" s="4"/>
      <c r="K644" s="4"/>
      <c r="L644" s="4"/>
      <c r="M644" s="4"/>
      <c r="N644" s="4"/>
      <c r="O644" s="4"/>
      <c r="P644" s="4"/>
      <c r="Q644" s="4"/>
      <c r="R644" s="4"/>
      <c r="S644" s="4"/>
      <c r="T644" s="4"/>
      <c r="U644" s="4"/>
      <c r="V644" s="4"/>
      <c r="W644" s="4"/>
      <c r="X644" s="4"/>
      <c r="Y644" s="4"/>
      <c r="Z644" s="4"/>
    </row>
    <row r="645" spans="1:26" ht="16.5" customHeight="1">
      <c r="A645" s="4"/>
      <c r="B645" s="4"/>
      <c r="C645" s="4"/>
      <c r="D645" s="34"/>
      <c r="E645" s="4"/>
      <c r="F645" s="4"/>
      <c r="G645" s="4"/>
      <c r="H645" s="4"/>
      <c r="I645" s="4"/>
      <c r="J645" s="4"/>
      <c r="K645" s="4"/>
      <c r="L645" s="4"/>
      <c r="M645" s="4"/>
      <c r="N645" s="4"/>
      <c r="O645" s="4"/>
      <c r="P645" s="4"/>
      <c r="Q645" s="4"/>
      <c r="R645" s="4"/>
      <c r="S645" s="4"/>
      <c r="T645" s="4"/>
      <c r="U645" s="4"/>
      <c r="V645" s="4"/>
      <c r="W645" s="4"/>
      <c r="X645" s="4"/>
      <c r="Y645" s="4"/>
      <c r="Z645" s="4"/>
    </row>
    <row r="646" spans="1:26" ht="16.5" customHeight="1">
      <c r="A646" s="4"/>
      <c r="B646" s="4"/>
      <c r="C646" s="4"/>
      <c r="D646" s="34"/>
      <c r="E646" s="4"/>
      <c r="F646" s="4"/>
      <c r="G646" s="4"/>
      <c r="H646" s="4"/>
      <c r="I646" s="4"/>
      <c r="J646" s="4"/>
      <c r="K646" s="4"/>
      <c r="L646" s="4"/>
      <c r="M646" s="4"/>
      <c r="N646" s="4"/>
      <c r="O646" s="4"/>
      <c r="P646" s="4"/>
      <c r="Q646" s="4"/>
      <c r="R646" s="4"/>
      <c r="S646" s="4"/>
      <c r="T646" s="4"/>
      <c r="U646" s="4"/>
      <c r="V646" s="4"/>
      <c r="W646" s="4"/>
      <c r="X646" s="4"/>
      <c r="Y646" s="4"/>
      <c r="Z646" s="4"/>
    </row>
    <row r="647" spans="1:26" ht="16.5" customHeight="1">
      <c r="A647" s="4"/>
      <c r="B647" s="4"/>
      <c r="C647" s="4"/>
      <c r="D647" s="34"/>
      <c r="E647" s="4"/>
      <c r="F647" s="4"/>
      <c r="G647" s="4"/>
      <c r="H647" s="4"/>
      <c r="I647" s="4"/>
      <c r="J647" s="4"/>
      <c r="K647" s="4"/>
      <c r="L647" s="4"/>
      <c r="M647" s="4"/>
      <c r="N647" s="4"/>
      <c r="O647" s="4"/>
      <c r="P647" s="4"/>
      <c r="Q647" s="4"/>
      <c r="R647" s="4"/>
      <c r="S647" s="4"/>
      <c r="T647" s="4"/>
      <c r="U647" s="4"/>
      <c r="V647" s="4"/>
      <c r="W647" s="4"/>
      <c r="X647" s="4"/>
      <c r="Y647" s="4"/>
      <c r="Z647" s="4"/>
    </row>
    <row r="648" spans="1:26" ht="16.5" customHeight="1">
      <c r="A648" s="4"/>
      <c r="B648" s="4"/>
      <c r="C648" s="4"/>
      <c r="D648" s="34"/>
      <c r="E648" s="4"/>
      <c r="F648" s="4"/>
      <c r="G648" s="4"/>
      <c r="H648" s="4"/>
      <c r="I648" s="4"/>
      <c r="J648" s="4"/>
      <c r="K648" s="4"/>
      <c r="L648" s="4"/>
      <c r="M648" s="4"/>
      <c r="N648" s="4"/>
      <c r="O648" s="4"/>
      <c r="P648" s="4"/>
      <c r="Q648" s="4"/>
      <c r="R648" s="4"/>
      <c r="S648" s="4"/>
      <c r="T648" s="4"/>
      <c r="U648" s="4"/>
      <c r="V648" s="4"/>
      <c r="W648" s="4"/>
      <c r="X648" s="4"/>
      <c r="Y648" s="4"/>
      <c r="Z648" s="4"/>
    </row>
    <row r="649" spans="1:26" ht="16.5" customHeight="1">
      <c r="A649" s="4"/>
      <c r="B649" s="4"/>
      <c r="C649" s="4"/>
      <c r="D649" s="34"/>
      <c r="E649" s="4"/>
      <c r="F649" s="4"/>
      <c r="G649" s="4"/>
      <c r="H649" s="4"/>
      <c r="I649" s="4"/>
      <c r="J649" s="4"/>
      <c r="K649" s="4"/>
      <c r="L649" s="4"/>
      <c r="M649" s="4"/>
      <c r="N649" s="4"/>
      <c r="O649" s="4"/>
      <c r="P649" s="4"/>
      <c r="Q649" s="4"/>
      <c r="R649" s="4"/>
      <c r="S649" s="4"/>
      <c r="T649" s="4"/>
      <c r="U649" s="4"/>
      <c r="V649" s="4"/>
      <c r="W649" s="4"/>
      <c r="X649" s="4"/>
      <c r="Y649" s="4"/>
      <c r="Z649" s="4"/>
    </row>
    <row r="650" spans="1:26" ht="16.5" customHeight="1">
      <c r="A650" s="4"/>
      <c r="B650" s="4"/>
      <c r="C650" s="4"/>
      <c r="D650" s="34"/>
      <c r="E650" s="4"/>
      <c r="F650" s="4"/>
      <c r="G650" s="4"/>
      <c r="H650" s="4"/>
      <c r="I650" s="4"/>
      <c r="J650" s="4"/>
      <c r="K650" s="4"/>
      <c r="L650" s="4"/>
      <c r="M650" s="4"/>
      <c r="N650" s="4"/>
      <c r="O650" s="4"/>
      <c r="P650" s="4"/>
      <c r="Q650" s="4"/>
      <c r="R650" s="4"/>
      <c r="S650" s="4"/>
      <c r="T650" s="4"/>
      <c r="U650" s="4"/>
      <c r="V650" s="4"/>
      <c r="W650" s="4"/>
      <c r="X650" s="4"/>
      <c r="Y650" s="4"/>
      <c r="Z650" s="4"/>
    </row>
    <row r="651" spans="1:26" ht="16.5" customHeight="1">
      <c r="A651" s="4"/>
      <c r="B651" s="4"/>
      <c r="C651" s="4"/>
      <c r="D651" s="34"/>
      <c r="E651" s="4"/>
      <c r="F651" s="4"/>
      <c r="G651" s="4"/>
      <c r="H651" s="4"/>
      <c r="I651" s="4"/>
      <c r="J651" s="4"/>
      <c r="K651" s="4"/>
      <c r="L651" s="4"/>
      <c r="M651" s="4"/>
      <c r="N651" s="4"/>
      <c r="O651" s="4"/>
      <c r="P651" s="4"/>
      <c r="Q651" s="4"/>
      <c r="R651" s="4"/>
      <c r="S651" s="4"/>
      <c r="T651" s="4"/>
      <c r="U651" s="4"/>
      <c r="V651" s="4"/>
      <c r="W651" s="4"/>
      <c r="X651" s="4"/>
      <c r="Y651" s="4"/>
      <c r="Z651" s="4"/>
    </row>
    <row r="652" spans="1:26" ht="16.5" customHeight="1">
      <c r="A652" s="4"/>
      <c r="B652" s="4"/>
      <c r="C652" s="4"/>
      <c r="D652" s="34"/>
      <c r="E652" s="4"/>
      <c r="F652" s="4"/>
      <c r="G652" s="4"/>
      <c r="H652" s="4"/>
      <c r="I652" s="4"/>
      <c r="J652" s="4"/>
      <c r="K652" s="4"/>
      <c r="L652" s="4"/>
      <c r="M652" s="4"/>
      <c r="N652" s="4"/>
      <c r="O652" s="4"/>
      <c r="P652" s="4"/>
      <c r="Q652" s="4"/>
      <c r="R652" s="4"/>
      <c r="S652" s="4"/>
      <c r="T652" s="4"/>
      <c r="U652" s="4"/>
      <c r="V652" s="4"/>
      <c r="W652" s="4"/>
      <c r="X652" s="4"/>
      <c r="Y652" s="4"/>
      <c r="Z652" s="4"/>
    </row>
    <row r="653" spans="1:26" ht="16.5" customHeight="1">
      <c r="A653" s="4"/>
      <c r="B653" s="4"/>
      <c r="C653" s="4"/>
      <c r="D653" s="34"/>
      <c r="E653" s="4"/>
      <c r="F653" s="4"/>
      <c r="G653" s="4"/>
      <c r="H653" s="4"/>
      <c r="I653" s="4"/>
      <c r="J653" s="4"/>
      <c r="K653" s="4"/>
      <c r="L653" s="4"/>
      <c r="M653" s="4"/>
      <c r="N653" s="4"/>
      <c r="O653" s="4"/>
      <c r="P653" s="4"/>
      <c r="Q653" s="4"/>
      <c r="R653" s="4"/>
      <c r="S653" s="4"/>
      <c r="T653" s="4"/>
      <c r="U653" s="4"/>
      <c r="V653" s="4"/>
      <c r="W653" s="4"/>
      <c r="X653" s="4"/>
      <c r="Y653" s="4"/>
      <c r="Z653" s="4"/>
    </row>
    <row r="654" spans="1:26" ht="16.5" customHeight="1">
      <c r="A654" s="4"/>
      <c r="B654" s="4"/>
      <c r="C654" s="4"/>
      <c r="D654" s="34"/>
      <c r="E654" s="4"/>
      <c r="F654" s="4"/>
      <c r="G654" s="4"/>
      <c r="H654" s="4"/>
      <c r="I654" s="4"/>
      <c r="J654" s="4"/>
      <c r="K654" s="4"/>
      <c r="L654" s="4"/>
      <c r="M654" s="4"/>
      <c r="N654" s="4"/>
      <c r="O654" s="4"/>
      <c r="P654" s="4"/>
      <c r="Q654" s="4"/>
      <c r="R654" s="4"/>
      <c r="S654" s="4"/>
      <c r="T654" s="4"/>
      <c r="U654" s="4"/>
      <c r="V654" s="4"/>
      <c r="W654" s="4"/>
      <c r="X654" s="4"/>
      <c r="Y654" s="4"/>
      <c r="Z654" s="4"/>
    </row>
    <row r="655" spans="1:26" ht="16.5" customHeight="1">
      <c r="A655" s="4"/>
      <c r="B655" s="4"/>
      <c r="C655" s="4"/>
      <c r="D655" s="34"/>
      <c r="E655" s="4"/>
      <c r="F655" s="4"/>
      <c r="G655" s="4"/>
      <c r="H655" s="4"/>
      <c r="I655" s="4"/>
      <c r="J655" s="4"/>
      <c r="K655" s="4"/>
      <c r="L655" s="4"/>
      <c r="M655" s="4"/>
      <c r="N655" s="4"/>
      <c r="O655" s="4"/>
      <c r="P655" s="4"/>
      <c r="Q655" s="4"/>
      <c r="R655" s="4"/>
      <c r="S655" s="4"/>
      <c r="T655" s="4"/>
      <c r="U655" s="4"/>
      <c r="V655" s="4"/>
      <c r="W655" s="4"/>
      <c r="X655" s="4"/>
      <c r="Y655" s="4"/>
      <c r="Z655" s="4"/>
    </row>
    <row r="656" spans="1:26" ht="16.5" customHeight="1">
      <c r="A656" s="4"/>
      <c r="B656" s="4"/>
      <c r="C656" s="4"/>
      <c r="D656" s="34"/>
      <c r="E656" s="4"/>
      <c r="F656" s="4"/>
      <c r="G656" s="4"/>
      <c r="H656" s="4"/>
      <c r="I656" s="4"/>
      <c r="J656" s="4"/>
      <c r="K656" s="4"/>
      <c r="L656" s="4"/>
      <c r="M656" s="4"/>
      <c r="N656" s="4"/>
      <c r="O656" s="4"/>
      <c r="P656" s="4"/>
      <c r="Q656" s="4"/>
      <c r="R656" s="4"/>
      <c r="S656" s="4"/>
      <c r="T656" s="4"/>
      <c r="U656" s="4"/>
      <c r="V656" s="4"/>
      <c r="W656" s="4"/>
      <c r="X656" s="4"/>
      <c r="Y656" s="4"/>
      <c r="Z656" s="4"/>
    </row>
    <row r="657" spans="1:26" ht="16.5" customHeight="1">
      <c r="A657" s="4"/>
      <c r="B657" s="4"/>
      <c r="C657" s="4"/>
      <c r="D657" s="34"/>
      <c r="E657" s="4"/>
      <c r="F657" s="4"/>
      <c r="G657" s="4"/>
      <c r="H657" s="4"/>
      <c r="I657" s="4"/>
      <c r="J657" s="4"/>
      <c r="K657" s="4"/>
      <c r="L657" s="4"/>
      <c r="M657" s="4"/>
      <c r="N657" s="4"/>
      <c r="O657" s="4"/>
      <c r="P657" s="4"/>
      <c r="Q657" s="4"/>
      <c r="R657" s="4"/>
      <c r="S657" s="4"/>
      <c r="T657" s="4"/>
      <c r="U657" s="4"/>
      <c r="V657" s="4"/>
      <c r="W657" s="4"/>
      <c r="X657" s="4"/>
      <c r="Y657" s="4"/>
      <c r="Z657" s="4"/>
    </row>
    <row r="658" spans="1:26" ht="16.5" customHeight="1">
      <c r="A658" s="4"/>
      <c r="B658" s="4"/>
      <c r="C658" s="4"/>
      <c r="D658" s="34"/>
      <c r="E658" s="4"/>
      <c r="F658" s="4"/>
      <c r="G658" s="4"/>
      <c r="H658" s="4"/>
      <c r="I658" s="4"/>
      <c r="J658" s="4"/>
      <c r="K658" s="4"/>
      <c r="L658" s="4"/>
      <c r="M658" s="4"/>
      <c r="N658" s="4"/>
      <c r="O658" s="4"/>
      <c r="P658" s="4"/>
      <c r="Q658" s="4"/>
      <c r="R658" s="4"/>
      <c r="S658" s="4"/>
      <c r="T658" s="4"/>
      <c r="U658" s="4"/>
      <c r="V658" s="4"/>
      <c r="W658" s="4"/>
      <c r="X658" s="4"/>
      <c r="Y658" s="4"/>
      <c r="Z658" s="4"/>
    </row>
    <row r="659" spans="1:26" ht="16.5" customHeight="1">
      <c r="A659" s="4"/>
      <c r="B659" s="4"/>
      <c r="C659" s="4"/>
      <c r="D659" s="34"/>
      <c r="E659" s="4"/>
      <c r="F659" s="4"/>
      <c r="G659" s="4"/>
      <c r="H659" s="4"/>
      <c r="I659" s="4"/>
      <c r="J659" s="4"/>
      <c r="K659" s="4"/>
      <c r="L659" s="4"/>
      <c r="M659" s="4"/>
      <c r="N659" s="4"/>
      <c r="O659" s="4"/>
      <c r="P659" s="4"/>
      <c r="Q659" s="4"/>
      <c r="R659" s="4"/>
      <c r="S659" s="4"/>
      <c r="T659" s="4"/>
      <c r="U659" s="4"/>
      <c r="V659" s="4"/>
      <c r="W659" s="4"/>
      <c r="X659" s="4"/>
      <c r="Y659" s="4"/>
      <c r="Z659" s="4"/>
    </row>
    <row r="660" spans="1:26" ht="16.5" customHeight="1">
      <c r="A660" s="4"/>
      <c r="B660" s="4"/>
      <c r="C660" s="4"/>
      <c r="D660" s="34"/>
      <c r="E660" s="4"/>
      <c r="F660" s="4"/>
      <c r="G660" s="4"/>
      <c r="H660" s="4"/>
      <c r="I660" s="4"/>
      <c r="J660" s="4"/>
      <c r="K660" s="4"/>
      <c r="L660" s="4"/>
      <c r="M660" s="4"/>
      <c r="N660" s="4"/>
      <c r="O660" s="4"/>
      <c r="P660" s="4"/>
      <c r="Q660" s="4"/>
      <c r="R660" s="4"/>
      <c r="S660" s="4"/>
      <c r="T660" s="4"/>
      <c r="U660" s="4"/>
      <c r="V660" s="4"/>
      <c r="W660" s="4"/>
      <c r="X660" s="4"/>
      <c r="Y660" s="4"/>
      <c r="Z660" s="4"/>
    </row>
    <row r="661" spans="1:26" ht="16.5" customHeight="1">
      <c r="A661" s="4"/>
      <c r="B661" s="4"/>
      <c r="C661" s="4"/>
      <c r="D661" s="34"/>
      <c r="E661" s="4"/>
      <c r="F661" s="4"/>
      <c r="G661" s="4"/>
      <c r="H661" s="4"/>
      <c r="I661" s="4"/>
      <c r="J661" s="4"/>
      <c r="K661" s="4"/>
      <c r="L661" s="4"/>
      <c r="M661" s="4"/>
      <c r="N661" s="4"/>
      <c r="O661" s="4"/>
      <c r="P661" s="4"/>
      <c r="Q661" s="4"/>
      <c r="R661" s="4"/>
      <c r="S661" s="4"/>
      <c r="T661" s="4"/>
      <c r="U661" s="4"/>
      <c r="V661" s="4"/>
      <c r="W661" s="4"/>
      <c r="X661" s="4"/>
      <c r="Y661" s="4"/>
      <c r="Z661" s="4"/>
    </row>
    <row r="662" spans="1:26" ht="16.5" customHeight="1">
      <c r="A662" s="4"/>
      <c r="B662" s="4"/>
      <c r="C662" s="4"/>
      <c r="D662" s="34"/>
      <c r="E662" s="4"/>
      <c r="F662" s="4"/>
      <c r="G662" s="4"/>
      <c r="H662" s="4"/>
      <c r="I662" s="4"/>
      <c r="J662" s="4"/>
      <c r="K662" s="4"/>
      <c r="L662" s="4"/>
      <c r="M662" s="4"/>
      <c r="N662" s="4"/>
      <c r="O662" s="4"/>
      <c r="P662" s="4"/>
      <c r="Q662" s="4"/>
      <c r="R662" s="4"/>
      <c r="S662" s="4"/>
      <c r="T662" s="4"/>
      <c r="U662" s="4"/>
      <c r="V662" s="4"/>
      <c r="W662" s="4"/>
      <c r="X662" s="4"/>
      <c r="Y662" s="4"/>
      <c r="Z662" s="4"/>
    </row>
    <row r="663" spans="1:26" ht="16.5" customHeight="1">
      <c r="A663" s="4"/>
      <c r="B663" s="4"/>
      <c r="C663" s="4"/>
      <c r="D663" s="34"/>
      <c r="E663" s="4"/>
      <c r="F663" s="4"/>
      <c r="G663" s="4"/>
      <c r="H663" s="4"/>
      <c r="I663" s="4"/>
      <c r="J663" s="4"/>
      <c r="K663" s="4"/>
      <c r="L663" s="4"/>
      <c r="M663" s="4"/>
      <c r="N663" s="4"/>
      <c r="O663" s="4"/>
      <c r="P663" s="4"/>
      <c r="Q663" s="4"/>
      <c r="R663" s="4"/>
      <c r="S663" s="4"/>
      <c r="T663" s="4"/>
      <c r="U663" s="4"/>
      <c r="V663" s="4"/>
      <c r="W663" s="4"/>
      <c r="X663" s="4"/>
      <c r="Y663" s="4"/>
      <c r="Z663" s="4"/>
    </row>
    <row r="664" spans="1:26" ht="16.5" customHeight="1">
      <c r="A664" s="4"/>
      <c r="B664" s="4"/>
      <c r="C664" s="4"/>
      <c r="D664" s="34"/>
      <c r="E664" s="4"/>
      <c r="F664" s="4"/>
      <c r="G664" s="4"/>
      <c r="H664" s="4"/>
      <c r="I664" s="4"/>
      <c r="J664" s="4"/>
      <c r="K664" s="4"/>
      <c r="L664" s="4"/>
      <c r="M664" s="4"/>
      <c r="N664" s="4"/>
      <c r="O664" s="4"/>
      <c r="P664" s="4"/>
      <c r="Q664" s="4"/>
      <c r="R664" s="4"/>
      <c r="S664" s="4"/>
      <c r="T664" s="4"/>
      <c r="U664" s="4"/>
      <c r="V664" s="4"/>
      <c r="W664" s="4"/>
      <c r="X664" s="4"/>
      <c r="Y664" s="4"/>
      <c r="Z664" s="4"/>
    </row>
    <row r="665" spans="1:26" ht="16.5" customHeight="1">
      <c r="A665" s="4"/>
      <c r="B665" s="4"/>
      <c r="C665" s="4"/>
      <c r="D665" s="34"/>
      <c r="E665" s="4"/>
      <c r="F665" s="4"/>
      <c r="G665" s="4"/>
      <c r="H665" s="4"/>
      <c r="I665" s="4"/>
      <c r="J665" s="4"/>
      <c r="K665" s="4"/>
      <c r="L665" s="4"/>
      <c r="M665" s="4"/>
      <c r="N665" s="4"/>
      <c r="O665" s="4"/>
      <c r="P665" s="4"/>
      <c r="Q665" s="4"/>
      <c r="R665" s="4"/>
      <c r="S665" s="4"/>
      <c r="T665" s="4"/>
      <c r="U665" s="4"/>
      <c r="V665" s="4"/>
      <c r="W665" s="4"/>
      <c r="X665" s="4"/>
      <c r="Y665" s="4"/>
      <c r="Z665" s="4"/>
    </row>
    <row r="666" spans="1:26" ht="16.5" customHeight="1">
      <c r="A666" s="4"/>
      <c r="B666" s="4"/>
      <c r="C666" s="4"/>
      <c r="D666" s="34"/>
      <c r="E666" s="4"/>
      <c r="F666" s="4"/>
      <c r="G666" s="4"/>
      <c r="H666" s="4"/>
      <c r="I666" s="4"/>
      <c r="J666" s="4"/>
      <c r="K666" s="4"/>
      <c r="L666" s="4"/>
      <c r="M666" s="4"/>
      <c r="N666" s="4"/>
      <c r="O666" s="4"/>
      <c r="P666" s="4"/>
      <c r="Q666" s="4"/>
      <c r="R666" s="4"/>
      <c r="S666" s="4"/>
      <c r="T666" s="4"/>
      <c r="U666" s="4"/>
      <c r="V666" s="4"/>
      <c r="W666" s="4"/>
      <c r="X666" s="4"/>
      <c r="Y666" s="4"/>
      <c r="Z666" s="4"/>
    </row>
    <row r="667" spans="1:26" ht="16.5" customHeight="1">
      <c r="A667" s="4"/>
      <c r="B667" s="4"/>
      <c r="C667" s="4"/>
      <c r="D667" s="34"/>
      <c r="E667" s="4"/>
      <c r="F667" s="4"/>
      <c r="G667" s="4"/>
      <c r="H667" s="4"/>
      <c r="I667" s="4"/>
      <c r="J667" s="4"/>
      <c r="K667" s="4"/>
      <c r="L667" s="4"/>
      <c r="M667" s="4"/>
      <c r="N667" s="4"/>
      <c r="O667" s="4"/>
      <c r="P667" s="4"/>
      <c r="Q667" s="4"/>
      <c r="R667" s="4"/>
      <c r="S667" s="4"/>
      <c r="T667" s="4"/>
      <c r="U667" s="4"/>
      <c r="V667" s="4"/>
      <c r="W667" s="4"/>
      <c r="X667" s="4"/>
      <c r="Y667" s="4"/>
      <c r="Z667" s="4"/>
    </row>
    <row r="668" spans="1:26" ht="16.5" customHeight="1">
      <c r="A668" s="4"/>
      <c r="B668" s="4"/>
      <c r="C668" s="4"/>
      <c r="D668" s="34"/>
      <c r="E668" s="4"/>
      <c r="F668" s="4"/>
      <c r="G668" s="4"/>
      <c r="H668" s="4"/>
      <c r="I668" s="4"/>
      <c r="J668" s="4"/>
      <c r="K668" s="4"/>
      <c r="L668" s="4"/>
      <c r="M668" s="4"/>
      <c r="N668" s="4"/>
      <c r="O668" s="4"/>
      <c r="P668" s="4"/>
      <c r="Q668" s="4"/>
      <c r="R668" s="4"/>
      <c r="S668" s="4"/>
      <c r="T668" s="4"/>
      <c r="U668" s="4"/>
      <c r="V668" s="4"/>
      <c r="W668" s="4"/>
      <c r="X668" s="4"/>
      <c r="Y668" s="4"/>
      <c r="Z668" s="4"/>
    </row>
    <row r="669" spans="1:26" ht="16.5" customHeight="1">
      <c r="A669" s="4"/>
      <c r="B669" s="4"/>
      <c r="C669" s="4"/>
      <c r="D669" s="34"/>
      <c r="E669" s="4"/>
      <c r="F669" s="4"/>
      <c r="G669" s="4"/>
      <c r="H669" s="4"/>
      <c r="I669" s="4"/>
      <c r="J669" s="4"/>
      <c r="K669" s="4"/>
      <c r="L669" s="4"/>
      <c r="M669" s="4"/>
      <c r="N669" s="4"/>
      <c r="O669" s="4"/>
      <c r="P669" s="4"/>
      <c r="Q669" s="4"/>
      <c r="R669" s="4"/>
      <c r="S669" s="4"/>
      <c r="T669" s="4"/>
      <c r="U669" s="4"/>
      <c r="V669" s="4"/>
      <c r="W669" s="4"/>
      <c r="X669" s="4"/>
      <c r="Y669" s="4"/>
      <c r="Z669" s="4"/>
    </row>
    <row r="670" spans="1:26" ht="16.5" customHeight="1">
      <c r="A670" s="4"/>
      <c r="B670" s="4"/>
      <c r="C670" s="4"/>
      <c r="D670" s="34"/>
      <c r="E670" s="4"/>
      <c r="F670" s="4"/>
      <c r="G670" s="4"/>
      <c r="H670" s="4"/>
      <c r="I670" s="4"/>
      <c r="J670" s="4"/>
      <c r="K670" s="4"/>
      <c r="L670" s="4"/>
      <c r="M670" s="4"/>
      <c r="N670" s="4"/>
      <c r="O670" s="4"/>
      <c r="P670" s="4"/>
      <c r="Q670" s="4"/>
      <c r="R670" s="4"/>
      <c r="S670" s="4"/>
      <c r="T670" s="4"/>
      <c r="U670" s="4"/>
      <c r="V670" s="4"/>
      <c r="W670" s="4"/>
      <c r="X670" s="4"/>
      <c r="Y670" s="4"/>
      <c r="Z670" s="4"/>
    </row>
    <row r="671" spans="1:26" ht="16.5" customHeight="1">
      <c r="A671" s="4"/>
      <c r="B671" s="4"/>
      <c r="C671" s="4"/>
      <c r="D671" s="34"/>
      <c r="E671" s="4"/>
      <c r="F671" s="4"/>
      <c r="G671" s="4"/>
      <c r="H671" s="4"/>
      <c r="I671" s="4"/>
      <c r="J671" s="4"/>
      <c r="K671" s="4"/>
      <c r="L671" s="4"/>
      <c r="M671" s="4"/>
      <c r="N671" s="4"/>
      <c r="O671" s="4"/>
      <c r="P671" s="4"/>
      <c r="Q671" s="4"/>
      <c r="R671" s="4"/>
      <c r="S671" s="4"/>
      <c r="T671" s="4"/>
      <c r="U671" s="4"/>
      <c r="V671" s="4"/>
      <c r="W671" s="4"/>
      <c r="X671" s="4"/>
      <c r="Y671" s="4"/>
      <c r="Z671" s="4"/>
    </row>
    <row r="672" spans="1:26" ht="16.5" customHeight="1">
      <c r="A672" s="4"/>
      <c r="B672" s="4"/>
      <c r="C672" s="4"/>
      <c r="D672" s="34"/>
      <c r="E672" s="4"/>
      <c r="F672" s="4"/>
      <c r="G672" s="4"/>
      <c r="H672" s="4"/>
      <c r="I672" s="4"/>
      <c r="J672" s="4"/>
      <c r="K672" s="4"/>
      <c r="L672" s="4"/>
      <c r="M672" s="4"/>
      <c r="N672" s="4"/>
      <c r="O672" s="4"/>
      <c r="P672" s="4"/>
      <c r="Q672" s="4"/>
      <c r="R672" s="4"/>
      <c r="S672" s="4"/>
      <c r="T672" s="4"/>
      <c r="U672" s="4"/>
      <c r="V672" s="4"/>
      <c r="W672" s="4"/>
      <c r="X672" s="4"/>
      <c r="Y672" s="4"/>
      <c r="Z672" s="4"/>
    </row>
    <row r="673" spans="1:26" ht="16.5" customHeight="1">
      <c r="A673" s="4"/>
      <c r="B673" s="4"/>
      <c r="C673" s="4"/>
      <c r="D673" s="34"/>
      <c r="E673" s="4"/>
      <c r="F673" s="4"/>
      <c r="G673" s="4"/>
      <c r="H673" s="4"/>
      <c r="I673" s="4"/>
      <c r="J673" s="4"/>
      <c r="K673" s="4"/>
      <c r="L673" s="4"/>
      <c r="M673" s="4"/>
      <c r="N673" s="4"/>
      <c r="O673" s="4"/>
      <c r="P673" s="4"/>
      <c r="Q673" s="4"/>
      <c r="R673" s="4"/>
      <c r="S673" s="4"/>
      <c r="T673" s="4"/>
      <c r="U673" s="4"/>
      <c r="V673" s="4"/>
      <c r="W673" s="4"/>
      <c r="X673" s="4"/>
      <c r="Y673" s="4"/>
      <c r="Z673" s="4"/>
    </row>
    <row r="674" spans="1:26" ht="16.5" customHeight="1">
      <c r="A674" s="4"/>
      <c r="B674" s="4"/>
      <c r="C674" s="4"/>
      <c r="D674" s="34"/>
      <c r="E674" s="4"/>
      <c r="F674" s="4"/>
      <c r="G674" s="4"/>
      <c r="H674" s="4"/>
      <c r="I674" s="4"/>
      <c r="J674" s="4"/>
      <c r="K674" s="4"/>
      <c r="L674" s="4"/>
      <c r="M674" s="4"/>
      <c r="N674" s="4"/>
      <c r="O674" s="4"/>
      <c r="P674" s="4"/>
      <c r="Q674" s="4"/>
      <c r="R674" s="4"/>
      <c r="S674" s="4"/>
      <c r="T674" s="4"/>
      <c r="U674" s="4"/>
      <c r="V674" s="4"/>
      <c r="W674" s="4"/>
      <c r="X674" s="4"/>
      <c r="Y674" s="4"/>
      <c r="Z674" s="4"/>
    </row>
    <row r="675" spans="1:26" ht="16.5" customHeight="1">
      <c r="A675" s="4"/>
      <c r="B675" s="4"/>
      <c r="C675" s="4"/>
      <c r="D675" s="34"/>
      <c r="E675" s="4"/>
      <c r="F675" s="4"/>
      <c r="G675" s="4"/>
      <c r="H675" s="4"/>
      <c r="I675" s="4"/>
      <c r="J675" s="4"/>
      <c r="K675" s="4"/>
      <c r="L675" s="4"/>
      <c r="M675" s="4"/>
      <c r="N675" s="4"/>
      <c r="O675" s="4"/>
      <c r="P675" s="4"/>
      <c r="Q675" s="4"/>
      <c r="R675" s="4"/>
      <c r="S675" s="4"/>
      <c r="T675" s="4"/>
      <c r="U675" s="4"/>
      <c r="V675" s="4"/>
      <c r="W675" s="4"/>
      <c r="X675" s="4"/>
      <c r="Y675" s="4"/>
      <c r="Z675" s="4"/>
    </row>
    <row r="676" spans="1:26" ht="16.5" customHeight="1">
      <c r="A676" s="4"/>
      <c r="B676" s="4"/>
      <c r="C676" s="4"/>
      <c r="D676" s="34"/>
      <c r="E676" s="4"/>
      <c r="F676" s="4"/>
      <c r="G676" s="4"/>
      <c r="H676" s="4"/>
      <c r="I676" s="4"/>
      <c r="J676" s="4"/>
      <c r="K676" s="4"/>
      <c r="L676" s="4"/>
      <c r="M676" s="4"/>
      <c r="N676" s="4"/>
      <c r="O676" s="4"/>
      <c r="P676" s="4"/>
      <c r="Q676" s="4"/>
      <c r="R676" s="4"/>
      <c r="S676" s="4"/>
      <c r="T676" s="4"/>
      <c r="U676" s="4"/>
      <c r="V676" s="4"/>
      <c r="W676" s="4"/>
      <c r="X676" s="4"/>
      <c r="Y676" s="4"/>
      <c r="Z676" s="4"/>
    </row>
    <row r="677" spans="1:26" ht="16.5" customHeight="1">
      <c r="A677" s="4"/>
      <c r="B677" s="4"/>
      <c r="C677" s="4"/>
      <c r="D677" s="34"/>
      <c r="E677" s="4"/>
      <c r="F677" s="4"/>
      <c r="G677" s="4"/>
      <c r="H677" s="4"/>
      <c r="I677" s="4"/>
      <c r="J677" s="4"/>
      <c r="K677" s="4"/>
      <c r="L677" s="4"/>
      <c r="M677" s="4"/>
      <c r="N677" s="4"/>
      <c r="O677" s="4"/>
      <c r="P677" s="4"/>
      <c r="Q677" s="4"/>
      <c r="R677" s="4"/>
      <c r="S677" s="4"/>
      <c r="T677" s="4"/>
      <c r="U677" s="4"/>
      <c r="V677" s="4"/>
      <c r="W677" s="4"/>
      <c r="X677" s="4"/>
      <c r="Y677" s="4"/>
      <c r="Z677" s="4"/>
    </row>
    <row r="678" spans="1:26" ht="16.5" customHeight="1">
      <c r="A678" s="4"/>
      <c r="B678" s="4"/>
      <c r="C678" s="4"/>
      <c r="D678" s="34"/>
      <c r="E678" s="4"/>
      <c r="F678" s="4"/>
      <c r="G678" s="4"/>
      <c r="H678" s="4"/>
      <c r="I678" s="4"/>
      <c r="J678" s="4"/>
      <c r="K678" s="4"/>
      <c r="L678" s="4"/>
      <c r="M678" s="4"/>
      <c r="N678" s="4"/>
      <c r="O678" s="4"/>
      <c r="P678" s="4"/>
      <c r="Q678" s="4"/>
      <c r="R678" s="4"/>
      <c r="S678" s="4"/>
      <c r="T678" s="4"/>
      <c r="U678" s="4"/>
      <c r="V678" s="4"/>
      <c r="W678" s="4"/>
      <c r="X678" s="4"/>
      <c r="Y678" s="4"/>
      <c r="Z678" s="4"/>
    </row>
    <row r="679" spans="1:26" ht="16.5" customHeight="1">
      <c r="A679" s="4"/>
      <c r="B679" s="4"/>
      <c r="C679" s="4"/>
      <c r="D679" s="34"/>
      <c r="E679" s="4"/>
      <c r="F679" s="4"/>
      <c r="G679" s="4"/>
      <c r="H679" s="4"/>
      <c r="I679" s="4"/>
      <c r="J679" s="4"/>
      <c r="K679" s="4"/>
      <c r="L679" s="4"/>
      <c r="M679" s="4"/>
      <c r="N679" s="4"/>
      <c r="O679" s="4"/>
      <c r="P679" s="4"/>
      <c r="Q679" s="4"/>
      <c r="R679" s="4"/>
      <c r="S679" s="4"/>
      <c r="T679" s="4"/>
      <c r="U679" s="4"/>
      <c r="V679" s="4"/>
      <c r="W679" s="4"/>
      <c r="X679" s="4"/>
      <c r="Y679" s="4"/>
      <c r="Z679" s="4"/>
    </row>
    <row r="680" spans="1:26" ht="16.5" customHeight="1">
      <c r="A680" s="4"/>
      <c r="B680" s="4"/>
      <c r="C680" s="4"/>
      <c r="D680" s="34"/>
      <c r="E680" s="4"/>
      <c r="F680" s="4"/>
      <c r="G680" s="4"/>
      <c r="H680" s="4"/>
      <c r="I680" s="4"/>
      <c r="J680" s="4"/>
      <c r="K680" s="4"/>
      <c r="L680" s="4"/>
      <c r="M680" s="4"/>
      <c r="N680" s="4"/>
      <c r="O680" s="4"/>
      <c r="P680" s="4"/>
      <c r="Q680" s="4"/>
      <c r="R680" s="4"/>
      <c r="S680" s="4"/>
      <c r="T680" s="4"/>
      <c r="U680" s="4"/>
      <c r="V680" s="4"/>
      <c r="W680" s="4"/>
      <c r="X680" s="4"/>
      <c r="Y680" s="4"/>
      <c r="Z680" s="4"/>
    </row>
    <row r="681" spans="1:26" ht="16.5" customHeight="1">
      <c r="A681" s="4"/>
      <c r="B681" s="4"/>
      <c r="C681" s="4"/>
      <c r="D681" s="34"/>
      <c r="E681" s="4"/>
      <c r="F681" s="4"/>
      <c r="G681" s="4"/>
      <c r="H681" s="4"/>
      <c r="I681" s="4"/>
      <c r="J681" s="4"/>
      <c r="K681" s="4"/>
      <c r="L681" s="4"/>
      <c r="M681" s="4"/>
      <c r="N681" s="4"/>
      <c r="O681" s="4"/>
      <c r="P681" s="4"/>
      <c r="Q681" s="4"/>
      <c r="R681" s="4"/>
      <c r="S681" s="4"/>
      <c r="T681" s="4"/>
      <c r="U681" s="4"/>
      <c r="V681" s="4"/>
      <c r="W681" s="4"/>
      <c r="X681" s="4"/>
      <c r="Y681" s="4"/>
      <c r="Z681" s="4"/>
    </row>
    <row r="682" spans="1:26" ht="16.5" customHeight="1">
      <c r="A682" s="4"/>
      <c r="B682" s="4"/>
      <c r="C682" s="4"/>
      <c r="D682" s="34"/>
      <c r="E682" s="4"/>
      <c r="F682" s="4"/>
      <c r="G682" s="4"/>
      <c r="H682" s="4"/>
      <c r="I682" s="4"/>
      <c r="J682" s="4"/>
      <c r="K682" s="4"/>
      <c r="L682" s="4"/>
      <c r="M682" s="4"/>
      <c r="N682" s="4"/>
      <c r="O682" s="4"/>
      <c r="P682" s="4"/>
      <c r="Q682" s="4"/>
      <c r="R682" s="4"/>
      <c r="S682" s="4"/>
      <c r="T682" s="4"/>
      <c r="U682" s="4"/>
      <c r="V682" s="4"/>
      <c r="W682" s="4"/>
      <c r="X682" s="4"/>
      <c r="Y682" s="4"/>
      <c r="Z682" s="4"/>
    </row>
    <row r="683" spans="1:26" ht="16.5" customHeight="1">
      <c r="A683" s="4"/>
      <c r="B683" s="4"/>
      <c r="C683" s="4"/>
      <c r="D683" s="34"/>
      <c r="E683" s="4"/>
      <c r="F683" s="4"/>
      <c r="G683" s="4"/>
      <c r="H683" s="4"/>
      <c r="I683" s="4"/>
      <c r="J683" s="4"/>
      <c r="K683" s="4"/>
      <c r="L683" s="4"/>
      <c r="M683" s="4"/>
      <c r="N683" s="4"/>
      <c r="O683" s="4"/>
      <c r="P683" s="4"/>
      <c r="Q683" s="4"/>
      <c r="R683" s="4"/>
      <c r="S683" s="4"/>
      <c r="T683" s="4"/>
      <c r="U683" s="4"/>
      <c r="V683" s="4"/>
      <c r="W683" s="4"/>
      <c r="X683" s="4"/>
      <c r="Y683" s="4"/>
      <c r="Z683" s="4"/>
    </row>
    <row r="684" spans="1:26" ht="16.5" customHeight="1">
      <c r="A684" s="4"/>
      <c r="B684" s="4"/>
      <c r="C684" s="4"/>
      <c r="D684" s="34"/>
      <c r="E684" s="4"/>
      <c r="F684" s="4"/>
      <c r="G684" s="4"/>
      <c r="H684" s="4"/>
      <c r="I684" s="4"/>
      <c r="J684" s="4"/>
      <c r="K684" s="4"/>
      <c r="L684" s="4"/>
      <c r="M684" s="4"/>
      <c r="N684" s="4"/>
      <c r="O684" s="4"/>
      <c r="P684" s="4"/>
      <c r="Q684" s="4"/>
      <c r="R684" s="4"/>
      <c r="S684" s="4"/>
      <c r="T684" s="4"/>
      <c r="U684" s="4"/>
      <c r="V684" s="4"/>
      <c r="W684" s="4"/>
      <c r="X684" s="4"/>
      <c r="Y684" s="4"/>
      <c r="Z684" s="4"/>
    </row>
    <row r="685" spans="1:26" ht="16.5" customHeight="1">
      <c r="A685" s="4"/>
      <c r="B685" s="4"/>
      <c r="C685" s="4"/>
      <c r="D685" s="34"/>
      <c r="E685" s="4"/>
      <c r="F685" s="4"/>
      <c r="G685" s="4"/>
      <c r="H685" s="4"/>
      <c r="I685" s="4"/>
      <c r="J685" s="4"/>
      <c r="K685" s="4"/>
      <c r="L685" s="4"/>
      <c r="M685" s="4"/>
      <c r="N685" s="4"/>
      <c r="O685" s="4"/>
      <c r="P685" s="4"/>
      <c r="Q685" s="4"/>
      <c r="R685" s="4"/>
      <c r="S685" s="4"/>
      <c r="T685" s="4"/>
      <c r="U685" s="4"/>
      <c r="V685" s="4"/>
      <c r="W685" s="4"/>
      <c r="X685" s="4"/>
      <c r="Y685" s="4"/>
      <c r="Z685" s="4"/>
    </row>
    <row r="686" spans="1:26" ht="16.5" customHeight="1">
      <c r="A686" s="4"/>
      <c r="B686" s="4"/>
      <c r="C686" s="4"/>
      <c r="D686" s="34"/>
      <c r="E686" s="4"/>
      <c r="F686" s="4"/>
      <c r="G686" s="4"/>
      <c r="H686" s="4"/>
      <c r="I686" s="4"/>
      <c r="J686" s="4"/>
      <c r="K686" s="4"/>
      <c r="L686" s="4"/>
      <c r="M686" s="4"/>
      <c r="N686" s="4"/>
      <c r="O686" s="4"/>
      <c r="P686" s="4"/>
      <c r="Q686" s="4"/>
      <c r="R686" s="4"/>
      <c r="S686" s="4"/>
      <c r="T686" s="4"/>
      <c r="U686" s="4"/>
      <c r="V686" s="4"/>
      <c r="W686" s="4"/>
      <c r="X686" s="4"/>
      <c r="Y686" s="4"/>
      <c r="Z686" s="4"/>
    </row>
    <row r="687" spans="1:26" ht="16.5" customHeight="1">
      <c r="A687" s="4"/>
      <c r="B687" s="4"/>
      <c r="C687" s="4"/>
      <c r="D687" s="34"/>
      <c r="E687" s="4"/>
      <c r="F687" s="4"/>
      <c r="G687" s="4"/>
      <c r="H687" s="4"/>
      <c r="I687" s="4"/>
      <c r="J687" s="4"/>
      <c r="K687" s="4"/>
      <c r="L687" s="4"/>
      <c r="M687" s="4"/>
      <c r="N687" s="4"/>
      <c r="O687" s="4"/>
      <c r="P687" s="4"/>
      <c r="Q687" s="4"/>
      <c r="R687" s="4"/>
      <c r="S687" s="4"/>
      <c r="T687" s="4"/>
      <c r="U687" s="4"/>
      <c r="V687" s="4"/>
      <c r="W687" s="4"/>
      <c r="X687" s="4"/>
      <c r="Y687" s="4"/>
      <c r="Z687" s="4"/>
    </row>
    <row r="688" spans="1:26" ht="16.5" customHeight="1">
      <c r="A688" s="4"/>
      <c r="B688" s="4"/>
      <c r="C688" s="4"/>
      <c r="D688" s="34"/>
      <c r="E688" s="4"/>
      <c r="F688" s="4"/>
      <c r="G688" s="4"/>
      <c r="H688" s="4"/>
      <c r="I688" s="4"/>
      <c r="J688" s="4"/>
      <c r="K688" s="4"/>
      <c r="L688" s="4"/>
      <c r="M688" s="4"/>
      <c r="N688" s="4"/>
      <c r="O688" s="4"/>
      <c r="P688" s="4"/>
      <c r="Q688" s="4"/>
      <c r="R688" s="4"/>
      <c r="S688" s="4"/>
      <c r="T688" s="4"/>
      <c r="U688" s="4"/>
      <c r="V688" s="4"/>
      <c r="W688" s="4"/>
      <c r="X688" s="4"/>
      <c r="Y688" s="4"/>
      <c r="Z688" s="4"/>
    </row>
    <row r="689" spans="1:26" ht="16.5" customHeight="1">
      <c r="A689" s="4"/>
      <c r="B689" s="4"/>
      <c r="C689" s="4"/>
      <c r="D689" s="34"/>
      <c r="E689" s="4"/>
      <c r="F689" s="4"/>
      <c r="G689" s="4"/>
      <c r="H689" s="4"/>
      <c r="I689" s="4"/>
      <c r="J689" s="4"/>
      <c r="K689" s="4"/>
      <c r="L689" s="4"/>
      <c r="M689" s="4"/>
      <c r="N689" s="4"/>
      <c r="O689" s="4"/>
      <c r="P689" s="4"/>
      <c r="Q689" s="4"/>
      <c r="R689" s="4"/>
      <c r="S689" s="4"/>
      <c r="T689" s="4"/>
      <c r="U689" s="4"/>
      <c r="V689" s="4"/>
      <c r="W689" s="4"/>
      <c r="X689" s="4"/>
      <c r="Y689" s="4"/>
      <c r="Z689" s="4"/>
    </row>
    <row r="690" spans="1:26" ht="16.5" customHeight="1">
      <c r="A690" s="4"/>
      <c r="B690" s="4"/>
      <c r="C690" s="4"/>
      <c r="D690" s="34"/>
      <c r="E690" s="4"/>
      <c r="F690" s="4"/>
      <c r="G690" s="4"/>
      <c r="H690" s="4"/>
      <c r="I690" s="4"/>
      <c r="J690" s="4"/>
      <c r="K690" s="4"/>
      <c r="L690" s="4"/>
      <c r="M690" s="4"/>
      <c r="N690" s="4"/>
      <c r="O690" s="4"/>
      <c r="P690" s="4"/>
      <c r="Q690" s="4"/>
      <c r="R690" s="4"/>
      <c r="S690" s="4"/>
      <c r="T690" s="4"/>
      <c r="U690" s="4"/>
      <c r="V690" s="4"/>
      <c r="W690" s="4"/>
      <c r="X690" s="4"/>
      <c r="Y690" s="4"/>
      <c r="Z690" s="4"/>
    </row>
    <row r="691" spans="1:26" ht="16.5" customHeight="1">
      <c r="A691" s="4"/>
      <c r="B691" s="4"/>
      <c r="C691" s="4"/>
      <c r="D691" s="34"/>
      <c r="E691" s="4"/>
      <c r="F691" s="4"/>
      <c r="G691" s="4"/>
      <c r="H691" s="4"/>
      <c r="I691" s="4"/>
      <c r="J691" s="4"/>
      <c r="K691" s="4"/>
      <c r="L691" s="4"/>
      <c r="M691" s="4"/>
      <c r="N691" s="4"/>
      <c r="O691" s="4"/>
      <c r="P691" s="4"/>
      <c r="Q691" s="4"/>
      <c r="R691" s="4"/>
      <c r="S691" s="4"/>
      <c r="T691" s="4"/>
      <c r="U691" s="4"/>
      <c r="V691" s="4"/>
      <c r="W691" s="4"/>
      <c r="X691" s="4"/>
      <c r="Y691" s="4"/>
      <c r="Z691" s="4"/>
    </row>
    <row r="692" spans="1:26" ht="16.5" customHeight="1">
      <c r="A692" s="4"/>
      <c r="B692" s="4"/>
      <c r="C692" s="4"/>
      <c r="D692" s="34"/>
      <c r="E692" s="4"/>
      <c r="F692" s="4"/>
      <c r="G692" s="4"/>
      <c r="H692" s="4"/>
      <c r="I692" s="4"/>
      <c r="J692" s="4"/>
      <c r="K692" s="4"/>
      <c r="L692" s="4"/>
      <c r="M692" s="4"/>
      <c r="N692" s="4"/>
      <c r="O692" s="4"/>
      <c r="P692" s="4"/>
      <c r="Q692" s="4"/>
      <c r="R692" s="4"/>
      <c r="S692" s="4"/>
      <c r="T692" s="4"/>
      <c r="U692" s="4"/>
      <c r="V692" s="4"/>
      <c r="W692" s="4"/>
      <c r="X692" s="4"/>
      <c r="Y692" s="4"/>
      <c r="Z692" s="4"/>
    </row>
    <row r="693" spans="1:26" ht="16.5" customHeight="1">
      <c r="A693" s="4"/>
      <c r="B693" s="4"/>
      <c r="C693" s="4"/>
      <c r="D693" s="34"/>
      <c r="E693" s="4"/>
      <c r="F693" s="4"/>
      <c r="G693" s="4"/>
      <c r="H693" s="4"/>
      <c r="I693" s="4"/>
      <c r="J693" s="4"/>
      <c r="K693" s="4"/>
      <c r="L693" s="4"/>
      <c r="M693" s="4"/>
      <c r="N693" s="4"/>
      <c r="O693" s="4"/>
      <c r="P693" s="4"/>
      <c r="Q693" s="4"/>
      <c r="R693" s="4"/>
      <c r="S693" s="4"/>
      <c r="T693" s="4"/>
      <c r="U693" s="4"/>
      <c r="V693" s="4"/>
      <c r="W693" s="4"/>
      <c r="X693" s="4"/>
      <c r="Y693" s="4"/>
      <c r="Z693" s="4"/>
    </row>
    <row r="694" spans="1:26" ht="16.5" customHeight="1">
      <c r="A694" s="4"/>
      <c r="B694" s="4"/>
      <c r="C694" s="4"/>
      <c r="D694" s="34"/>
      <c r="E694" s="4"/>
      <c r="F694" s="4"/>
      <c r="G694" s="4"/>
      <c r="H694" s="4"/>
      <c r="I694" s="4"/>
      <c r="J694" s="4"/>
      <c r="K694" s="4"/>
      <c r="L694" s="4"/>
      <c r="M694" s="4"/>
      <c r="N694" s="4"/>
      <c r="O694" s="4"/>
      <c r="P694" s="4"/>
      <c r="Q694" s="4"/>
      <c r="R694" s="4"/>
      <c r="S694" s="4"/>
      <c r="T694" s="4"/>
      <c r="U694" s="4"/>
      <c r="V694" s="4"/>
      <c r="W694" s="4"/>
      <c r="X694" s="4"/>
      <c r="Y694" s="4"/>
      <c r="Z694" s="4"/>
    </row>
    <row r="695" spans="1:26" ht="16.5" customHeight="1">
      <c r="A695" s="4"/>
      <c r="B695" s="4"/>
      <c r="C695" s="4"/>
      <c r="D695" s="34"/>
      <c r="E695" s="4"/>
      <c r="F695" s="4"/>
      <c r="G695" s="4"/>
      <c r="H695" s="4"/>
      <c r="I695" s="4"/>
      <c r="J695" s="4"/>
      <c r="K695" s="4"/>
      <c r="L695" s="4"/>
      <c r="M695" s="4"/>
      <c r="N695" s="4"/>
      <c r="O695" s="4"/>
      <c r="P695" s="4"/>
      <c r="Q695" s="4"/>
      <c r="R695" s="4"/>
      <c r="S695" s="4"/>
      <c r="T695" s="4"/>
      <c r="U695" s="4"/>
      <c r="V695" s="4"/>
      <c r="W695" s="4"/>
      <c r="X695" s="4"/>
      <c r="Y695" s="4"/>
      <c r="Z695" s="4"/>
    </row>
    <row r="696" spans="1:26" ht="16.5" customHeight="1">
      <c r="A696" s="4"/>
      <c r="B696" s="4"/>
      <c r="C696" s="4"/>
      <c r="D696" s="34"/>
      <c r="E696" s="4"/>
      <c r="F696" s="4"/>
      <c r="G696" s="4"/>
      <c r="H696" s="4"/>
      <c r="I696" s="4"/>
      <c r="J696" s="4"/>
      <c r="K696" s="4"/>
      <c r="L696" s="4"/>
      <c r="M696" s="4"/>
      <c r="N696" s="4"/>
      <c r="O696" s="4"/>
      <c r="P696" s="4"/>
      <c r="Q696" s="4"/>
      <c r="R696" s="4"/>
      <c r="S696" s="4"/>
      <c r="T696" s="4"/>
      <c r="U696" s="4"/>
      <c r="V696" s="4"/>
      <c r="W696" s="4"/>
      <c r="X696" s="4"/>
      <c r="Y696" s="4"/>
      <c r="Z696" s="4"/>
    </row>
    <row r="697" spans="1:26" ht="16.5" customHeight="1">
      <c r="A697" s="4"/>
      <c r="B697" s="4"/>
      <c r="C697" s="4"/>
      <c r="D697" s="34"/>
      <c r="E697" s="4"/>
      <c r="F697" s="4"/>
      <c r="G697" s="4"/>
      <c r="H697" s="4"/>
      <c r="I697" s="4"/>
      <c r="J697" s="4"/>
      <c r="K697" s="4"/>
      <c r="L697" s="4"/>
      <c r="M697" s="4"/>
      <c r="N697" s="4"/>
      <c r="O697" s="4"/>
      <c r="P697" s="4"/>
      <c r="Q697" s="4"/>
      <c r="R697" s="4"/>
      <c r="S697" s="4"/>
      <c r="T697" s="4"/>
      <c r="U697" s="4"/>
      <c r="V697" s="4"/>
      <c r="W697" s="4"/>
      <c r="X697" s="4"/>
      <c r="Y697" s="4"/>
      <c r="Z697" s="4"/>
    </row>
    <row r="698" spans="1:26" ht="16.5" customHeight="1">
      <c r="A698" s="4"/>
      <c r="B698" s="4"/>
      <c r="C698" s="4"/>
      <c r="D698" s="34"/>
      <c r="E698" s="4"/>
      <c r="F698" s="4"/>
      <c r="G698" s="4"/>
      <c r="H698" s="4"/>
      <c r="I698" s="4"/>
      <c r="J698" s="4"/>
      <c r="K698" s="4"/>
      <c r="L698" s="4"/>
      <c r="M698" s="4"/>
      <c r="N698" s="4"/>
      <c r="O698" s="4"/>
      <c r="P698" s="4"/>
      <c r="Q698" s="4"/>
      <c r="R698" s="4"/>
      <c r="S698" s="4"/>
      <c r="T698" s="4"/>
      <c r="U698" s="4"/>
      <c r="V698" s="4"/>
      <c r="W698" s="4"/>
      <c r="X698" s="4"/>
      <c r="Y698" s="4"/>
      <c r="Z698" s="4"/>
    </row>
    <row r="699" spans="1:26" ht="16.5" customHeight="1">
      <c r="A699" s="4"/>
      <c r="B699" s="4"/>
      <c r="C699" s="4"/>
      <c r="D699" s="34"/>
      <c r="E699" s="4"/>
      <c r="F699" s="4"/>
      <c r="G699" s="4"/>
      <c r="H699" s="4"/>
      <c r="I699" s="4"/>
      <c r="J699" s="4"/>
      <c r="K699" s="4"/>
      <c r="L699" s="4"/>
      <c r="M699" s="4"/>
      <c r="N699" s="4"/>
      <c r="O699" s="4"/>
      <c r="P699" s="4"/>
      <c r="Q699" s="4"/>
      <c r="R699" s="4"/>
      <c r="S699" s="4"/>
      <c r="T699" s="4"/>
      <c r="U699" s="4"/>
      <c r="V699" s="4"/>
      <c r="W699" s="4"/>
      <c r="X699" s="4"/>
      <c r="Y699" s="4"/>
      <c r="Z699" s="4"/>
    </row>
    <row r="700" spans="1:26" ht="16.5" customHeight="1">
      <c r="A700" s="4"/>
      <c r="B700" s="4"/>
      <c r="C700" s="4"/>
      <c r="D700" s="34"/>
      <c r="E700" s="4"/>
      <c r="F700" s="4"/>
      <c r="G700" s="4"/>
      <c r="H700" s="4"/>
      <c r="I700" s="4"/>
      <c r="J700" s="4"/>
      <c r="K700" s="4"/>
      <c r="L700" s="4"/>
      <c r="M700" s="4"/>
      <c r="N700" s="4"/>
      <c r="O700" s="4"/>
      <c r="P700" s="4"/>
      <c r="Q700" s="4"/>
      <c r="R700" s="4"/>
      <c r="S700" s="4"/>
      <c r="T700" s="4"/>
      <c r="U700" s="4"/>
      <c r="V700" s="4"/>
      <c r="W700" s="4"/>
      <c r="X700" s="4"/>
      <c r="Y700" s="4"/>
      <c r="Z700" s="4"/>
    </row>
    <row r="701" spans="1:26" ht="16.5" customHeight="1">
      <c r="A701" s="4"/>
      <c r="B701" s="4"/>
      <c r="C701" s="4"/>
      <c r="D701" s="34"/>
      <c r="E701" s="4"/>
      <c r="F701" s="4"/>
      <c r="G701" s="4"/>
      <c r="H701" s="4"/>
      <c r="I701" s="4"/>
      <c r="J701" s="4"/>
      <c r="K701" s="4"/>
      <c r="L701" s="4"/>
      <c r="M701" s="4"/>
      <c r="N701" s="4"/>
      <c r="O701" s="4"/>
      <c r="P701" s="4"/>
      <c r="Q701" s="4"/>
      <c r="R701" s="4"/>
      <c r="S701" s="4"/>
      <c r="T701" s="4"/>
      <c r="U701" s="4"/>
      <c r="V701" s="4"/>
      <c r="W701" s="4"/>
      <c r="X701" s="4"/>
      <c r="Y701" s="4"/>
      <c r="Z701" s="4"/>
    </row>
    <row r="702" spans="1:26" ht="16.5" customHeight="1">
      <c r="A702" s="4"/>
      <c r="B702" s="4"/>
      <c r="C702" s="4"/>
      <c r="D702" s="34"/>
      <c r="E702" s="4"/>
      <c r="F702" s="4"/>
      <c r="G702" s="4"/>
      <c r="H702" s="4"/>
      <c r="I702" s="4"/>
      <c r="J702" s="4"/>
      <c r="K702" s="4"/>
      <c r="L702" s="4"/>
      <c r="M702" s="4"/>
      <c r="N702" s="4"/>
      <c r="O702" s="4"/>
      <c r="P702" s="4"/>
      <c r="Q702" s="4"/>
      <c r="R702" s="4"/>
      <c r="S702" s="4"/>
      <c r="T702" s="4"/>
      <c r="U702" s="4"/>
      <c r="V702" s="4"/>
      <c r="W702" s="4"/>
      <c r="X702" s="4"/>
      <c r="Y702" s="4"/>
      <c r="Z702" s="4"/>
    </row>
    <row r="703" spans="1:26" ht="16.5" customHeight="1">
      <c r="A703" s="4"/>
      <c r="B703" s="4"/>
      <c r="C703" s="4"/>
      <c r="D703" s="34"/>
      <c r="E703" s="4"/>
      <c r="F703" s="4"/>
      <c r="G703" s="4"/>
      <c r="H703" s="4"/>
      <c r="I703" s="4"/>
      <c r="J703" s="4"/>
      <c r="K703" s="4"/>
      <c r="L703" s="4"/>
      <c r="M703" s="4"/>
      <c r="N703" s="4"/>
      <c r="O703" s="4"/>
      <c r="P703" s="4"/>
      <c r="Q703" s="4"/>
      <c r="R703" s="4"/>
      <c r="S703" s="4"/>
      <c r="T703" s="4"/>
      <c r="U703" s="4"/>
      <c r="V703" s="4"/>
      <c r="W703" s="4"/>
      <c r="X703" s="4"/>
      <c r="Y703" s="4"/>
      <c r="Z703" s="4"/>
    </row>
    <row r="704" spans="1:26" ht="16.5" customHeight="1">
      <c r="A704" s="4"/>
      <c r="B704" s="4"/>
      <c r="C704" s="4"/>
      <c r="D704" s="34"/>
      <c r="E704" s="4"/>
      <c r="F704" s="4"/>
      <c r="G704" s="4"/>
      <c r="H704" s="4"/>
      <c r="I704" s="4"/>
      <c r="J704" s="4"/>
      <c r="K704" s="4"/>
      <c r="L704" s="4"/>
      <c r="M704" s="4"/>
      <c r="N704" s="4"/>
      <c r="O704" s="4"/>
      <c r="P704" s="4"/>
      <c r="Q704" s="4"/>
      <c r="R704" s="4"/>
      <c r="S704" s="4"/>
      <c r="T704" s="4"/>
      <c r="U704" s="4"/>
      <c r="V704" s="4"/>
      <c r="W704" s="4"/>
      <c r="X704" s="4"/>
      <c r="Y704" s="4"/>
      <c r="Z704" s="4"/>
    </row>
    <row r="705" spans="1:26" ht="16.5" customHeight="1">
      <c r="A705" s="4"/>
      <c r="B705" s="4"/>
      <c r="C705" s="4"/>
      <c r="D705" s="34"/>
      <c r="E705" s="4"/>
      <c r="F705" s="4"/>
      <c r="G705" s="4"/>
      <c r="H705" s="4"/>
      <c r="I705" s="4"/>
      <c r="J705" s="4"/>
      <c r="K705" s="4"/>
      <c r="L705" s="4"/>
      <c r="M705" s="4"/>
      <c r="N705" s="4"/>
      <c r="O705" s="4"/>
      <c r="P705" s="4"/>
      <c r="Q705" s="4"/>
      <c r="R705" s="4"/>
      <c r="S705" s="4"/>
      <c r="T705" s="4"/>
      <c r="U705" s="4"/>
      <c r="V705" s="4"/>
      <c r="W705" s="4"/>
      <c r="X705" s="4"/>
      <c r="Y705" s="4"/>
      <c r="Z705" s="4"/>
    </row>
    <row r="706" spans="1:26" ht="16.5" customHeight="1">
      <c r="A706" s="4"/>
      <c r="B706" s="4"/>
      <c r="C706" s="4"/>
      <c r="D706" s="34"/>
      <c r="E706" s="4"/>
      <c r="F706" s="4"/>
      <c r="G706" s="4"/>
      <c r="H706" s="4"/>
      <c r="I706" s="4"/>
      <c r="J706" s="4"/>
      <c r="K706" s="4"/>
      <c r="L706" s="4"/>
      <c r="M706" s="4"/>
      <c r="N706" s="4"/>
      <c r="O706" s="4"/>
      <c r="P706" s="4"/>
      <c r="Q706" s="4"/>
      <c r="R706" s="4"/>
      <c r="S706" s="4"/>
      <c r="T706" s="4"/>
      <c r="U706" s="4"/>
      <c r="V706" s="4"/>
      <c r="W706" s="4"/>
      <c r="X706" s="4"/>
      <c r="Y706" s="4"/>
      <c r="Z706" s="4"/>
    </row>
    <row r="707" spans="1:26" ht="16.5" customHeight="1">
      <c r="A707" s="4"/>
      <c r="B707" s="4"/>
      <c r="C707" s="4"/>
      <c r="D707" s="34"/>
      <c r="E707" s="4"/>
      <c r="F707" s="4"/>
      <c r="G707" s="4"/>
      <c r="H707" s="4"/>
      <c r="I707" s="4"/>
      <c r="J707" s="4"/>
      <c r="K707" s="4"/>
      <c r="L707" s="4"/>
      <c r="M707" s="4"/>
      <c r="N707" s="4"/>
      <c r="O707" s="4"/>
      <c r="P707" s="4"/>
      <c r="Q707" s="4"/>
      <c r="R707" s="4"/>
      <c r="S707" s="4"/>
      <c r="T707" s="4"/>
      <c r="U707" s="4"/>
      <c r="V707" s="4"/>
      <c r="W707" s="4"/>
      <c r="X707" s="4"/>
      <c r="Y707" s="4"/>
      <c r="Z707" s="4"/>
    </row>
    <row r="708" spans="1:26" ht="16.5" customHeight="1">
      <c r="A708" s="4"/>
      <c r="B708" s="4"/>
      <c r="C708" s="4"/>
      <c r="D708" s="34"/>
      <c r="E708" s="4"/>
      <c r="F708" s="4"/>
      <c r="G708" s="4"/>
      <c r="H708" s="4"/>
      <c r="I708" s="4"/>
      <c r="J708" s="4"/>
      <c r="K708" s="4"/>
      <c r="L708" s="4"/>
      <c r="M708" s="4"/>
      <c r="N708" s="4"/>
      <c r="O708" s="4"/>
      <c r="P708" s="4"/>
      <c r="Q708" s="4"/>
      <c r="R708" s="4"/>
      <c r="S708" s="4"/>
      <c r="T708" s="4"/>
      <c r="U708" s="4"/>
      <c r="V708" s="4"/>
      <c r="W708" s="4"/>
      <c r="X708" s="4"/>
      <c r="Y708" s="4"/>
      <c r="Z708" s="4"/>
    </row>
    <row r="709" spans="1:26" ht="16.5" customHeight="1">
      <c r="A709" s="4"/>
      <c r="B709" s="4"/>
      <c r="C709" s="4"/>
      <c r="D709" s="34"/>
      <c r="E709" s="4"/>
      <c r="F709" s="4"/>
      <c r="G709" s="4"/>
      <c r="H709" s="4"/>
      <c r="I709" s="4"/>
      <c r="J709" s="4"/>
      <c r="K709" s="4"/>
      <c r="L709" s="4"/>
      <c r="M709" s="4"/>
      <c r="N709" s="4"/>
      <c r="O709" s="4"/>
      <c r="P709" s="4"/>
      <c r="Q709" s="4"/>
      <c r="R709" s="4"/>
      <c r="S709" s="4"/>
      <c r="T709" s="4"/>
      <c r="U709" s="4"/>
      <c r="V709" s="4"/>
      <c r="W709" s="4"/>
      <c r="X709" s="4"/>
      <c r="Y709" s="4"/>
      <c r="Z709" s="4"/>
    </row>
    <row r="710" spans="1:26" ht="16.5" customHeight="1">
      <c r="A710" s="4"/>
      <c r="B710" s="4"/>
      <c r="C710" s="4"/>
      <c r="D710" s="34"/>
      <c r="E710" s="4"/>
      <c r="F710" s="4"/>
      <c r="G710" s="4"/>
      <c r="H710" s="4"/>
      <c r="I710" s="4"/>
      <c r="J710" s="4"/>
      <c r="K710" s="4"/>
      <c r="L710" s="4"/>
      <c r="M710" s="4"/>
      <c r="N710" s="4"/>
      <c r="O710" s="4"/>
      <c r="P710" s="4"/>
      <c r="Q710" s="4"/>
      <c r="R710" s="4"/>
      <c r="S710" s="4"/>
      <c r="T710" s="4"/>
      <c r="U710" s="4"/>
      <c r="V710" s="4"/>
      <c r="W710" s="4"/>
      <c r="X710" s="4"/>
      <c r="Y710" s="4"/>
      <c r="Z710" s="4"/>
    </row>
    <row r="711" spans="1:26" ht="16.5" customHeight="1">
      <c r="A711" s="4"/>
      <c r="B711" s="4"/>
      <c r="C711" s="4"/>
      <c r="D711" s="34"/>
      <c r="E711" s="4"/>
      <c r="F711" s="4"/>
      <c r="G711" s="4"/>
      <c r="H711" s="4"/>
      <c r="I711" s="4"/>
      <c r="J711" s="4"/>
      <c r="K711" s="4"/>
      <c r="L711" s="4"/>
      <c r="M711" s="4"/>
      <c r="N711" s="4"/>
      <c r="O711" s="4"/>
      <c r="P711" s="4"/>
      <c r="Q711" s="4"/>
      <c r="R711" s="4"/>
      <c r="S711" s="4"/>
      <c r="T711" s="4"/>
      <c r="U711" s="4"/>
      <c r="V711" s="4"/>
      <c r="W711" s="4"/>
      <c r="X711" s="4"/>
      <c r="Y711" s="4"/>
      <c r="Z711" s="4"/>
    </row>
    <row r="712" spans="1:26" ht="16.5" customHeight="1">
      <c r="A712" s="4"/>
      <c r="B712" s="4"/>
      <c r="C712" s="4"/>
      <c r="D712" s="34"/>
      <c r="E712" s="4"/>
      <c r="F712" s="4"/>
      <c r="G712" s="4"/>
      <c r="H712" s="4"/>
      <c r="I712" s="4"/>
      <c r="J712" s="4"/>
      <c r="K712" s="4"/>
      <c r="L712" s="4"/>
      <c r="M712" s="4"/>
      <c r="N712" s="4"/>
      <c r="O712" s="4"/>
      <c r="P712" s="4"/>
      <c r="Q712" s="4"/>
      <c r="R712" s="4"/>
      <c r="S712" s="4"/>
      <c r="T712" s="4"/>
      <c r="U712" s="4"/>
      <c r="V712" s="4"/>
      <c r="W712" s="4"/>
      <c r="X712" s="4"/>
      <c r="Y712" s="4"/>
      <c r="Z712" s="4"/>
    </row>
    <row r="713" spans="1:26" ht="16.5" customHeight="1">
      <c r="A713" s="4"/>
      <c r="B713" s="4"/>
      <c r="C713" s="4"/>
      <c r="D713" s="34"/>
      <c r="E713" s="4"/>
      <c r="F713" s="4"/>
      <c r="G713" s="4"/>
      <c r="H713" s="4"/>
      <c r="I713" s="4"/>
      <c r="J713" s="4"/>
      <c r="K713" s="4"/>
      <c r="L713" s="4"/>
      <c r="M713" s="4"/>
      <c r="N713" s="4"/>
      <c r="O713" s="4"/>
      <c r="P713" s="4"/>
      <c r="Q713" s="4"/>
      <c r="R713" s="4"/>
      <c r="S713" s="4"/>
      <c r="T713" s="4"/>
      <c r="U713" s="4"/>
      <c r="V713" s="4"/>
      <c r="W713" s="4"/>
      <c r="X713" s="4"/>
      <c r="Y713" s="4"/>
      <c r="Z713" s="4"/>
    </row>
    <row r="714" spans="1:26" ht="16.5" customHeight="1">
      <c r="A714" s="4"/>
      <c r="B714" s="4"/>
      <c r="C714" s="4"/>
      <c r="D714" s="34"/>
      <c r="E714" s="4"/>
      <c r="F714" s="4"/>
      <c r="G714" s="4"/>
      <c r="H714" s="4"/>
      <c r="I714" s="4"/>
      <c r="J714" s="4"/>
      <c r="K714" s="4"/>
      <c r="L714" s="4"/>
      <c r="M714" s="4"/>
      <c r="N714" s="4"/>
      <c r="O714" s="4"/>
      <c r="P714" s="4"/>
      <c r="Q714" s="4"/>
      <c r="R714" s="4"/>
      <c r="S714" s="4"/>
      <c r="T714" s="4"/>
      <c r="U714" s="4"/>
      <c r="V714" s="4"/>
      <c r="W714" s="4"/>
      <c r="X714" s="4"/>
      <c r="Y714" s="4"/>
      <c r="Z714" s="4"/>
    </row>
    <row r="715" spans="1:26" ht="16.5" customHeight="1">
      <c r="A715" s="4"/>
      <c r="B715" s="4"/>
      <c r="C715" s="4"/>
      <c r="D715" s="34"/>
      <c r="E715" s="4"/>
      <c r="F715" s="4"/>
      <c r="G715" s="4"/>
      <c r="H715" s="4"/>
      <c r="I715" s="4"/>
      <c r="J715" s="4"/>
      <c r="K715" s="4"/>
      <c r="L715" s="4"/>
      <c r="M715" s="4"/>
      <c r="N715" s="4"/>
      <c r="O715" s="4"/>
      <c r="P715" s="4"/>
      <c r="Q715" s="4"/>
      <c r="R715" s="4"/>
      <c r="S715" s="4"/>
      <c r="T715" s="4"/>
      <c r="U715" s="4"/>
      <c r="V715" s="4"/>
      <c r="W715" s="4"/>
      <c r="X715" s="4"/>
      <c r="Y715" s="4"/>
      <c r="Z715" s="4"/>
    </row>
    <row r="716" spans="1:26" ht="16.5" customHeight="1">
      <c r="A716" s="4"/>
      <c r="B716" s="4"/>
      <c r="C716" s="4"/>
      <c r="D716" s="34"/>
      <c r="E716" s="4"/>
      <c r="F716" s="4"/>
      <c r="G716" s="4"/>
      <c r="H716" s="4"/>
      <c r="I716" s="4"/>
      <c r="J716" s="4"/>
      <c r="K716" s="4"/>
      <c r="L716" s="4"/>
      <c r="M716" s="4"/>
      <c r="N716" s="4"/>
      <c r="O716" s="4"/>
      <c r="P716" s="4"/>
      <c r="Q716" s="4"/>
      <c r="R716" s="4"/>
      <c r="S716" s="4"/>
      <c r="T716" s="4"/>
      <c r="U716" s="4"/>
      <c r="V716" s="4"/>
      <c r="W716" s="4"/>
      <c r="X716" s="4"/>
      <c r="Y716" s="4"/>
      <c r="Z716" s="4"/>
    </row>
    <row r="717" spans="1:26" ht="16.5" customHeight="1">
      <c r="A717" s="4"/>
      <c r="B717" s="4"/>
      <c r="C717" s="4"/>
      <c r="D717" s="34"/>
      <c r="E717" s="4"/>
      <c r="F717" s="4"/>
      <c r="G717" s="4"/>
      <c r="H717" s="4"/>
      <c r="I717" s="4"/>
      <c r="J717" s="4"/>
      <c r="K717" s="4"/>
      <c r="L717" s="4"/>
      <c r="M717" s="4"/>
      <c r="N717" s="4"/>
      <c r="O717" s="4"/>
      <c r="P717" s="4"/>
      <c r="Q717" s="4"/>
      <c r="R717" s="4"/>
      <c r="S717" s="4"/>
      <c r="T717" s="4"/>
      <c r="U717" s="4"/>
      <c r="V717" s="4"/>
      <c r="W717" s="4"/>
      <c r="X717" s="4"/>
      <c r="Y717" s="4"/>
      <c r="Z717" s="4"/>
    </row>
    <row r="718" spans="1:26" ht="16.5" customHeight="1">
      <c r="A718" s="4"/>
      <c r="B718" s="4"/>
      <c r="C718" s="4"/>
      <c r="D718" s="34"/>
      <c r="E718" s="4"/>
      <c r="F718" s="4"/>
      <c r="G718" s="4"/>
      <c r="H718" s="4"/>
      <c r="I718" s="4"/>
      <c r="J718" s="4"/>
      <c r="K718" s="4"/>
      <c r="L718" s="4"/>
      <c r="M718" s="4"/>
      <c r="N718" s="4"/>
      <c r="O718" s="4"/>
      <c r="P718" s="4"/>
      <c r="Q718" s="4"/>
      <c r="R718" s="4"/>
      <c r="S718" s="4"/>
      <c r="T718" s="4"/>
      <c r="U718" s="4"/>
      <c r="V718" s="4"/>
      <c r="W718" s="4"/>
      <c r="X718" s="4"/>
      <c r="Y718" s="4"/>
      <c r="Z718" s="4"/>
    </row>
    <row r="719" spans="1:26" ht="16.5" customHeight="1">
      <c r="A719" s="4"/>
      <c r="B719" s="4"/>
      <c r="C719" s="4"/>
      <c r="D719" s="34"/>
      <c r="E719" s="4"/>
      <c r="F719" s="4"/>
      <c r="G719" s="4"/>
      <c r="H719" s="4"/>
      <c r="I719" s="4"/>
      <c r="J719" s="4"/>
      <c r="K719" s="4"/>
      <c r="L719" s="4"/>
      <c r="M719" s="4"/>
      <c r="N719" s="4"/>
      <c r="O719" s="4"/>
      <c r="P719" s="4"/>
      <c r="Q719" s="4"/>
      <c r="R719" s="4"/>
      <c r="S719" s="4"/>
      <c r="T719" s="4"/>
      <c r="U719" s="4"/>
      <c r="V719" s="4"/>
      <c r="W719" s="4"/>
      <c r="X719" s="4"/>
      <c r="Y719" s="4"/>
      <c r="Z719" s="4"/>
    </row>
    <row r="720" spans="1:26" ht="16.5" customHeight="1">
      <c r="A720" s="4"/>
      <c r="B720" s="4"/>
      <c r="C720" s="4"/>
      <c r="D720" s="34"/>
      <c r="E720" s="4"/>
      <c r="F720" s="4"/>
      <c r="G720" s="4"/>
      <c r="H720" s="4"/>
      <c r="I720" s="4"/>
      <c r="J720" s="4"/>
      <c r="K720" s="4"/>
      <c r="L720" s="4"/>
      <c r="M720" s="4"/>
      <c r="N720" s="4"/>
      <c r="O720" s="4"/>
      <c r="P720" s="4"/>
      <c r="Q720" s="4"/>
      <c r="R720" s="4"/>
      <c r="S720" s="4"/>
      <c r="T720" s="4"/>
      <c r="U720" s="4"/>
      <c r="V720" s="4"/>
      <c r="W720" s="4"/>
      <c r="X720" s="4"/>
      <c r="Y720" s="4"/>
      <c r="Z720" s="4"/>
    </row>
    <row r="721" spans="1:26" ht="16.5" customHeight="1">
      <c r="A721" s="4"/>
      <c r="B721" s="4"/>
      <c r="C721" s="4"/>
      <c r="D721" s="34"/>
      <c r="E721" s="4"/>
      <c r="F721" s="4"/>
      <c r="G721" s="4"/>
      <c r="H721" s="4"/>
      <c r="I721" s="4"/>
      <c r="J721" s="4"/>
      <c r="K721" s="4"/>
      <c r="L721" s="4"/>
      <c r="M721" s="4"/>
      <c r="N721" s="4"/>
      <c r="O721" s="4"/>
      <c r="P721" s="4"/>
      <c r="Q721" s="4"/>
      <c r="R721" s="4"/>
      <c r="S721" s="4"/>
      <c r="T721" s="4"/>
      <c r="U721" s="4"/>
      <c r="V721" s="4"/>
      <c r="W721" s="4"/>
      <c r="X721" s="4"/>
      <c r="Y721" s="4"/>
      <c r="Z721" s="4"/>
    </row>
    <row r="722" spans="1:26" ht="16.5" customHeight="1">
      <c r="A722" s="4"/>
      <c r="B722" s="4"/>
      <c r="C722" s="4"/>
      <c r="D722" s="34"/>
      <c r="E722" s="4"/>
      <c r="F722" s="4"/>
      <c r="G722" s="4"/>
      <c r="H722" s="4"/>
      <c r="I722" s="4"/>
      <c r="J722" s="4"/>
      <c r="K722" s="4"/>
      <c r="L722" s="4"/>
      <c r="M722" s="4"/>
      <c r="N722" s="4"/>
      <c r="O722" s="4"/>
      <c r="P722" s="4"/>
      <c r="Q722" s="4"/>
      <c r="R722" s="4"/>
      <c r="S722" s="4"/>
      <c r="T722" s="4"/>
      <c r="U722" s="4"/>
      <c r="V722" s="4"/>
      <c r="W722" s="4"/>
      <c r="X722" s="4"/>
      <c r="Y722" s="4"/>
      <c r="Z722" s="4"/>
    </row>
    <row r="723" spans="1:26" ht="16.5" customHeight="1">
      <c r="A723" s="4"/>
      <c r="B723" s="4"/>
      <c r="C723" s="4"/>
      <c r="D723" s="34"/>
      <c r="E723" s="4"/>
      <c r="F723" s="4"/>
      <c r="G723" s="4"/>
      <c r="H723" s="4"/>
      <c r="I723" s="4"/>
      <c r="J723" s="4"/>
      <c r="K723" s="4"/>
      <c r="L723" s="4"/>
      <c r="M723" s="4"/>
      <c r="N723" s="4"/>
      <c r="O723" s="4"/>
      <c r="P723" s="4"/>
      <c r="Q723" s="4"/>
      <c r="R723" s="4"/>
      <c r="S723" s="4"/>
      <c r="T723" s="4"/>
      <c r="U723" s="4"/>
      <c r="V723" s="4"/>
      <c r="W723" s="4"/>
      <c r="X723" s="4"/>
      <c r="Y723" s="4"/>
      <c r="Z723" s="4"/>
    </row>
    <row r="724" spans="1:26" ht="16.5" customHeight="1">
      <c r="A724" s="4"/>
      <c r="B724" s="4"/>
      <c r="C724" s="4"/>
      <c r="D724" s="34"/>
      <c r="E724" s="4"/>
      <c r="F724" s="4"/>
      <c r="G724" s="4"/>
      <c r="H724" s="4"/>
      <c r="I724" s="4"/>
      <c r="J724" s="4"/>
      <c r="K724" s="4"/>
      <c r="L724" s="4"/>
      <c r="M724" s="4"/>
      <c r="N724" s="4"/>
      <c r="O724" s="4"/>
      <c r="P724" s="4"/>
      <c r="Q724" s="4"/>
      <c r="R724" s="4"/>
      <c r="S724" s="4"/>
      <c r="T724" s="4"/>
      <c r="U724" s="4"/>
      <c r="V724" s="4"/>
      <c r="W724" s="4"/>
      <c r="X724" s="4"/>
      <c r="Y724" s="4"/>
      <c r="Z724" s="4"/>
    </row>
    <row r="725" spans="1:26" ht="16.5" customHeight="1">
      <c r="A725" s="4"/>
      <c r="B725" s="4"/>
      <c r="C725" s="4"/>
      <c r="D725" s="34"/>
      <c r="E725" s="4"/>
      <c r="F725" s="4"/>
      <c r="G725" s="4"/>
      <c r="H725" s="4"/>
      <c r="I725" s="4"/>
      <c r="J725" s="4"/>
      <c r="K725" s="4"/>
      <c r="L725" s="4"/>
      <c r="M725" s="4"/>
      <c r="N725" s="4"/>
      <c r="O725" s="4"/>
      <c r="P725" s="4"/>
      <c r="Q725" s="4"/>
      <c r="R725" s="4"/>
      <c r="S725" s="4"/>
      <c r="T725" s="4"/>
      <c r="U725" s="4"/>
      <c r="V725" s="4"/>
      <c r="W725" s="4"/>
      <c r="X725" s="4"/>
      <c r="Y725" s="4"/>
      <c r="Z725" s="4"/>
    </row>
    <row r="726" spans="1:26" ht="16.5" customHeight="1">
      <c r="A726" s="4"/>
      <c r="B726" s="4"/>
      <c r="C726" s="4"/>
      <c r="D726" s="34"/>
      <c r="E726" s="4"/>
      <c r="F726" s="4"/>
      <c r="G726" s="4"/>
      <c r="H726" s="4"/>
      <c r="I726" s="4"/>
      <c r="J726" s="4"/>
      <c r="K726" s="4"/>
      <c r="L726" s="4"/>
      <c r="M726" s="4"/>
      <c r="N726" s="4"/>
      <c r="O726" s="4"/>
      <c r="P726" s="4"/>
      <c r="Q726" s="4"/>
      <c r="R726" s="4"/>
      <c r="S726" s="4"/>
      <c r="T726" s="4"/>
      <c r="U726" s="4"/>
      <c r="V726" s="4"/>
      <c r="W726" s="4"/>
      <c r="X726" s="4"/>
      <c r="Y726" s="4"/>
      <c r="Z726" s="4"/>
    </row>
    <row r="727" spans="1:26" ht="16.5" customHeight="1">
      <c r="A727" s="4"/>
      <c r="B727" s="4"/>
      <c r="C727" s="4"/>
      <c r="D727" s="34"/>
      <c r="E727" s="4"/>
      <c r="F727" s="4"/>
      <c r="G727" s="4"/>
      <c r="H727" s="4"/>
      <c r="I727" s="4"/>
      <c r="J727" s="4"/>
      <c r="K727" s="4"/>
      <c r="L727" s="4"/>
      <c r="M727" s="4"/>
      <c r="N727" s="4"/>
      <c r="O727" s="4"/>
      <c r="P727" s="4"/>
      <c r="Q727" s="4"/>
      <c r="R727" s="4"/>
      <c r="S727" s="4"/>
      <c r="T727" s="4"/>
      <c r="U727" s="4"/>
      <c r="V727" s="4"/>
      <c r="W727" s="4"/>
      <c r="X727" s="4"/>
      <c r="Y727" s="4"/>
      <c r="Z727" s="4"/>
    </row>
    <row r="728" spans="1:26" ht="16.5" customHeight="1">
      <c r="A728" s="4"/>
      <c r="B728" s="4"/>
      <c r="C728" s="4"/>
      <c r="D728" s="34"/>
      <c r="E728" s="4"/>
      <c r="F728" s="4"/>
      <c r="G728" s="4"/>
      <c r="H728" s="4"/>
      <c r="I728" s="4"/>
      <c r="J728" s="4"/>
      <c r="K728" s="4"/>
      <c r="L728" s="4"/>
      <c r="M728" s="4"/>
      <c r="N728" s="4"/>
      <c r="O728" s="4"/>
      <c r="P728" s="4"/>
      <c r="Q728" s="4"/>
      <c r="R728" s="4"/>
      <c r="S728" s="4"/>
      <c r="T728" s="4"/>
      <c r="U728" s="4"/>
      <c r="V728" s="4"/>
      <c r="W728" s="4"/>
      <c r="X728" s="4"/>
      <c r="Y728" s="4"/>
      <c r="Z728" s="4"/>
    </row>
    <row r="729" spans="1:26" ht="16.5" customHeight="1">
      <c r="A729" s="4"/>
      <c r="B729" s="4"/>
      <c r="C729" s="4"/>
      <c r="D729" s="34"/>
      <c r="E729" s="4"/>
      <c r="F729" s="4"/>
      <c r="G729" s="4"/>
      <c r="H729" s="4"/>
      <c r="I729" s="4"/>
      <c r="J729" s="4"/>
      <c r="K729" s="4"/>
      <c r="L729" s="4"/>
      <c r="M729" s="4"/>
      <c r="N729" s="4"/>
      <c r="O729" s="4"/>
      <c r="P729" s="4"/>
      <c r="Q729" s="4"/>
      <c r="R729" s="4"/>
      <c r="S729" s="4"/>
      <c r="T729" s="4"/>
      <c r="U729" s="4"/>
      <c r="V729" s="4"/>
      <c r="W729" s="4"/>
      <c r="X729" s="4"/>
      <c r="Y729" s="4"/>
      <c r="Z729" s="4"/>
    </row>
    <row r="730" spans="1:26" ht="16.5" customHeight="1">
      <c r="A730" s="4"/>
      <c r="B730" s="4"/>
      <c r="C730" s="4"/>
      <c r="D730" s="34"/>
      <c r="E730" s="4"/>
      <c r="F730" s="4"/>
      <c r="G730" s="4"/>
      <c r="H730" s="4"/>
      <c r="I730" s="4"/>
      <c r="J730" s="4"/>
      <c r="K730" s="4"/>
      <c r="L730" s="4"/>
      <c r="M730" s="4"/>
      <c r="N730" s="4"/>
      <c r="O730" s="4"/>
      <c r="P730" s="4"/>
      <c r="Q730" s="4"/>
      <c r="R730" s="4"/>
      <c r="S730" s="4"/>
      <c r="T730" s="4"/>
      <c r="U730" s="4"/>
      <c r="V730" s="4"/>
      <c r="W730" s="4"/>
      <c r="X730" s="4"/>
      <c r="Y730" s="4"/>
      <c r="Z730" s="4"/>
    </row>
    <row r="731" spans="1:26" ht="16.5" customHeight="1">
      <c r="A731" s="4"/>
      <c r="B731" s="4"/>
      <c r="C731" s="4"/>
      <c r="D731" s="34"/>
      <c r="E731" s="4"/>
      <c r="F731" s="4"/>
      <c r="G731" s="4"/>
      <c r="H731" s="4"/>
      <c r="I731" s="4"/>
      <c r="J731" s="4"/>
      <c r="K731" s="4"/>
      <c r="L731" s="4"/>
      <c r="M731" s="4"/>
      <c r="N731" s="4"/>
      <c r="O731" s="4"/>
      <c r="P731" s="4"/>
      <c r="Q731" s="4"/>
      <c r="R731" s="4"/>
      <c r="S731" s="4"/>
      <c r="T731" s="4"/>
      <c r="U731" s="4"/>
      <c r="V731" s="4"/>
      <c r="W731" s="4"/>
      <c r="X731" s="4"/>
      <c r="Y731" s="4"/>
      <c r="Z731" s="4"/>
    </row>
    <row r="732" spans="1:26" ht="16.5" customHeight="1">
      <c r="A732" s="4"/>
      <c r="B732" s="4"/>
      <c r="C732" s="4"/>
      <c r="D732" s="34"/>
      <c r="E732" s="4"/>
      <c r="F732" s="4"/>
      <c r="G732" s="4"/>
      <c r="H732" s="4"/>
      <c r="I732" s="4"/>
      <c r="J732" s="4"/>
      <c r="K732" s="4"/>
      <c r="L732" s="4"/>
      <c r="M732" s="4"/>
      <c r="N732" s="4"/>
      <c r="O732" s="4"/>
      <c r="P732" s="4"/>
      <c r="Q732" s="4"/>
      <c r="R732" s="4"/>
      <c r="S732" s="4"/>
      <c r="T732" s="4"/>
      <c r="U732" s="4"/>
      <c r="V732" s="4"/>
      <c r="W732" s="4"/>
      <c r="X732" s="4"/>
      <c r="Y732" s="4"/>
      <c r="Z732" s="4"/>
    </row>
    <row r="733" spans="1:26" ht="16.5" customHeight="1">
      <c r="A733" s="4"/>
      <c r="B733" s="4"/>
      <c r="C733" s="4"/>
      <c r="D733" s="34"/>
      <c r="E733" s="4"/>
      <c r="F733" s="4"/>
      <c r="G733" s="4"/>
      <c r="H733" s="4"/>
      <c r="I733" s="4"/>
      <c r="J733" s="4"/>
      <c r="K733" s="4"/>
      <c r="L733" s="4"/>
      <c r="M733" s="4"/>
      <c r="N733" s="4"/>
      <c r="O733" s="4"/>
      <c r="P733" s="4"/>
      <c r="Q733" s="4"/>
      <c r="R733" s="4"/>
      <c r="S733" s="4"/>
      <c r="T733" s="4"/>
      <c r="U733" s="4"/>
      <c r="V733" s="4"/>
      <c r="W733" s="4"/>
      <c r="X733" s="4"/>
      <c r="Y733" s="4"/>
      <c r="Z733" s="4"/>
    </row>
    <row r="734" spans="1:26" ht="16.5" customHeight="1">
      <c r="A734" s="4"/>
      <c r="B734" s="4"/>
      <c r="C734" s="4"/>
      <c r="D734" s="34"/>
      <c r="E734" s="4"/>
      <c r="F734" s="4"/>
      <c r="G734" s="4"/>
      <c r="H734" s="4"/>
      <c r="I734" s="4"/>
      <c r="J734" s="4"/>
      <c r="K734" s="4"/>
      <c r="L734" s="4"/>
      <c r="M734" s="4"/>
      <c r="N734" s="4"/>
      <c r="O734" s="4"/>
      <c r="P734" s="4"/>
      <c r="Q734" s="4"/>
      <c r="R734" s="4"/>
      <c r="S734" s="4"/>
      <c r="T734" s="4"/>
      <c r="U734" s="4"/>
      <c r="V734" s="4"/>
      <c r="W734" s="4"/>
      <c r="X734" s="4"/>
      <c r="Y734" s="4"/>
      <c r="Z734" s="4"/>
    </row>
    <row r="735" spans="1:26" ht="16.5" customHeight="1">
      <c r="A735" s="4"/>
      <c r="B735" s="4"/>
      <c r="C735" s="4"/>
      <c r="D735" s="34"/>
      <c r="E735" s="4"/>
      <c r="F735" s="4"/>
      <c r="G735" s="4"/>
      <c r="H735" s="4"/>
      <c r="I735" s="4"/>
      <c r="J735" s="4"/>
      <c r="K735" s="4"/>
      <c r="L735" s="4"/>
      <c r="M735" s="4"/>
      <c r="N735" s="4"/>
      <c r="O735" s="4"/>
      <c r="P735" s="4"/>
      <c r="Q735" s="4"/>
      <c r="R735" s="4"/>
      <c r="S735" s="4"/>
      <c r="T735" s="4"/>
      <c r="U735" s="4"/>
      <c r="V735" s="4"/>
      <c r="W735" s="4"/>
      <c r="X735" s="4"/>
      <c r="Y735" s="4"/>
      <c r="Z735" s="4"/>
    </row>
    <row r="736" spans="1:26" ht="16.5" customHeight="1">
      <c r="A736" s="4"/>
      <c r="B736" s="4"/>
      <c r="C736" s="4"/>
      <c r="D736" s="34"/>
      <c r="E736" s="4"/>
      <c r="F736" s="4"/>
      <c r="G736" s="4"/>
      <c r="H736" s="4"/>
      <c r="I736" s="4"/>
      <c r="J736" s="4"/>
      <c r="K736" s="4"/>
      <c r="L736" s="4"/>
      <c r="M736" s="4"/>
      <c r="N736" s="4"/>
      <c r="O736" s="4"/>
      <c r="P736" s="4"/>
      <c r="Q736" s="4"/>
      <c r="R736" s="4"/>
      <c r="S736" s="4"/>
      <c r="T736" s="4"/>
      <c r="U736" s="4"/>
      <c r="V736" s="4"/>
      <c r="W736" s="4"/>
      <c r="X736" s="4"/>
      <c r="Y736" s="4"/>
      <c r="Z736" s="4"/>
    </row>
    <row r="737" spans="1:26" ht="16.5" customHeight="1">
      <c r="A737" s="4"/>
      <c r="B737" s="4"/>
      <c r="C737" s="4"/>
      <c r="D737" s="34"/>
      <c r="E737" s="4"/>
      <c r="F737" s="4"/>
      <c r="G737" s="4"/>
      <c r="H737" s="4"/>
      <c r="I737" s="4"/>
      <c r="J737" s="4"/>
      <c r="K737" s="4"/>
      <c r="L737" s="4"/>
      <c r="M737" s="4"/>
      <c r="N737" s="4"/>
      <c r="O737" s="4"/>
      <c r="P737" s="4"/>
      <c r="Q737" s="4"/>
      <c r="R737" s="4"/>
      <c r="S737" s="4"/>
      <c r="T737" s="4"/>
      <c r="U737" s="4"/>
      <c r="V737" s="4"/>
      <c r="W737" s="4"/>
      <c r="X737" s="4"/>
      <c r="Y737" s="4"/>
      <c r="Z737" s="4"/>
    </row>
    <row r="738" spans="1:26" ht="16.5" customHeight="1">
      <c r="A738" s="4"/>
      <c r="B738" s="4"/>
      <c r="C738" s="4"/>
      <c r="D738" s="34"/>
      <c r="E738" s="4"/>
      <c r="F738" s="4"/>
      <c r="G738" s="4"/>
      <c r="H738" s="4"/>
      <c r="I738" s="4"/>
      <c r="J738" s="4"/>
      <c r="K738" s="4"/>
      <c r="L738" s="4"/>
      <c r="M738" s="4"/>
      <c r="N738" s="4"/>
      <c r="O738" s="4"/>
      <c r="P738" s="4"/>
      <c r="Q738" s="4"/>
      <c r="R738" s="4"/>
      <c r="S738" s="4"/>
      <c r="T738" s="4"/>
      <c r="U738" s="4"/>
      <c r="V738" s="4"/>
      <c r="W738" s="4"/>
      <c r="X738" s="4"/>
      <c r="Y738" s="4"/>
      <c r="Z738" s="4"/>
    </row>
    <row r="739" spans="1:26" ht="16.5" customHeight="1">
      <c r="A739" s="4"/>
      <c r="B739" s="4"/>
      <c r="C739" s="4"/>
      <c r="D739" s="34"/>
      <c r="E739" s="4"/>
      <c r="F739" s="4"/>
      <c r="G739" s="4"/>
      <c r="H739" s="4"/>
      <c r="I739" s="4"/>
      <c r="J739" s="4"/>
      <c r="K739" s="4"/>
      <c r="L739" s="4"/>
      <c r="M739" s="4"/>
      <c r="N739" s="4"/>
      <c r="O739" s="4"/>
      <c r="P739" s="4"/>
      <c r="Q739" s="4"/>
      <c r="R739" s="4"/>
      <c r="S739" s="4"/>
      <c r="T739" s="4"/>
      <c r="U739" s="4"/>
      <c r="V739" s="4"/>
      <c r="W739" s="4"/>
      <c r="X739" s="4"/>
      <c r="Y739" s="4"/>
      <c r="Z739" s="4"/>
    </row>
    <row r="740" spans="1:26" ht="16.5" customHeight="1">
      <c r="A740" s="4"/>
      <c r="B740" s="4"/>
      <c r="C740" s="4"/>
      <c r="D740" s="34"/>
      <c r="E740" s="4"/>
      <c r="F740" s="4"/>
      <c r="G740" s="4"/>
      <c r="H740" s="4"/>
      <c r="I740" s="4"/>
      <c r="J740" s="4"/>
      <c r="K740" s="4"/>
      <c r="L740" s="4"/>
      <c r="M740" s="4"/>
      <c r="N740" s="4"/>
      <c r="O740" s="4"/>
      <c r="P740" s="4"/>
      <c r="Q740" s="4"/>
      <c r="R740" s="4"/>
      <c r="S740" s="4"/>
      <c r="T740" s="4"/>
      <c r="U740" s="4"/>
      <c r="V740" s="4"/>
      <c r="W740" s="4"/>
      <c r="X740" s="4"/>
      <c r="Y740" s="4"/>
      <c r="Z740" s="4"/>
    </row>
    <row r="741" spans="1:26" ht="16.5" customHeight="1">
      <c r="A741" s="4"/>
      <c r="B741" s="4"/>
      <c r="C741" s="4"/>
      <c r="D741" s="34"/>
      <c r="E741" s="4"/>
      <c r="F741" s="4"/>
      <c r="G741" s="4"/>
      <c r="H741" s="4"/>
      <c r="I741" s="4"/>
      <c r="J741" s="4"/>
      <c r="K741" s="4"/>
      <c r="L741" s="4"/>
      <c r="M741" s="4"/>
      <c r="N741" s="4"/>
      <c r="O741" s="4"/>
      <c r="P741" s="4"/>
      <c r="Q741" s="4"/>
      <c r="R741" s="4"/>
      <c r="S741" s="4"/>
      <c r="T741" s="4"/>
      <c r="U741" s="4"/>
      <c r="V741" s="4"/>
      <c r="W741" s="4"/>
      <c r="X741" s="4"/>
      <c r="Y741" s="4"/>
      <c r="Z741" s="4"/>
    </row>
    <row r="742" spans="1:26" ht="16.5" customHeight="1">
      <c r="A742" s="4"/>
      <c r="B742" s="4"/>
      <c r="C742" s="4"/>
      <c r="D742" s="34"/>
      <c r="E742" s="4"/>
      <c r="F742" s="4"/>
      <c r="G742" s="4"/>
      <c r="H742" s="4"/>
      <c r="I742" s="4"/>
      <c r="J742" s="4"/>
      <c r="K742" s="4"/>
      <c r="L742" s="4"/>
      <c r="M742" s="4"/>
      <c r="N742" s="4"/>
      <c r="O742" s="4"/>
      <c r="P742" s="4"/>
      <c r="Q742" s="4"/>
      <c r="R742" s="4"/>
      <c r="S742" s="4"/>
      <c r="T742" s="4"/>
      <c r="U742" s="4"/>
      <c r="V742" s="4"/>
      <c r="W742" s="4"/>
      <c r="X742" s="4"/>
      <c r="Y742" s="4"/>
      <c r="Z742" s="4"/>
    </row>
    <row r="743" spans="1:26" ht="16.5" customHeight="1">
      <c r="A743" s="4"/>
      <c r="B743" s="4"/>
      <c r="C743" s="4"/>
      <c r="D743" s="34"/>
      <c r="E743" s="4"/>
      <c r="F743" s="4"/>
      <c r="G743" s="4"/>
      <c r="H743" s="4"/>
      <c r="I743" s="4"/>
      <c r="J743" s="4"/>
      <c r="K743" s="4"/>
      <c r="L743" s="4"/>
      <c r="M743" s="4"/>
      <c r="N743" s="4"/>
      <c r="O743" s="4"/>
      <c r="P743" s="4"/>
      <c r="Q743" s="4"/>
      <c r="R743" s="4"/>
      <c r="S743" s="4"/>
      <c r="T743" s="4"/>
      <c r="U743" s="4"/>
      <c r="V743" s="4"/>
      <c r="W743" s="4"/>
      <c r="X743" s="4"/>
      <c r="Y743" s="4"/>
      <c r="Z743" s="4"/>
    </row>
    <row r="744" spans="1:26" ht="16.5" customHeight="1">
      <c r="A744" s="4"/>
      <c r="B744" s="4"/>
      <c r="C744" s="4"/>
      <c r="D744" s="34"/>
      <c r="E744" s="4"/>
      <c r="F744" s="4"/>
      <c r="G744" s="4"/>
      <c r="H744" s="4"/>
      <c r="I744" s="4"/>
      <c r="J744" s="4"/>
      <c r="K744" s="4"/>
      <c r="L744" s="4"/>
      <c r="M744" s="4"/>
      <c r="N744" s="4"/>
      <c r="O744" s="4"/>
      <c r="P744" s="4"/>
      <c r="Q744" s="4"/>
      <c r="R744" s="4"/>
      <c r="S744" s="4"/>
      <c r="T744" s="4"/>
      <c r="U744" s="4"/>
      <c r="V744" s="4"/>
      <c r="W744" s="4"/>
      <c r="X744" s="4"/>
      <c r="Y744" s="4"/>
      <c r="Z744" s="4"/>
    </row>
    <row r="745" spans="1:26" ht="16.5" customHeight="1">
      <c r="A745" s="4"/>
      <c r="B745" s="4"/>
      <c r="C745" s="4"/>
      <c r="D745" s="34"/>
      <c r="E745" s="4"/>
      <c r="F745" s="4"/>
      <c r="G745" s="4"/>
      <c r="H745" s="4"/>
      <c r="I745" s="4"/>
      <c r="J745" s="4"/>
      <c r="K745" s="4"/>
      <c r="L745" s="4"/>
      <c r="M745" s="4"/>
      <c r="N745" s="4"/>
      <c r="O745" s="4"/>
      <c r="P745" s="4"/>
      <c r="Q745" s="4"/>
      <c r="R745" s="4"/>
      <c r="S745" s="4"/>
      <c r="T745" s="4"/>
      <c r="U745" s="4"/>
      <c r="V745" s="4"/>
      <c r="W745" s="4"/>
      <c r="X745" s="4"/>
      <c r="Y745" s="4"/>
      <c r="Z745" s="4"/>
    </row>
    <row r="746" spans="1:26" ht="16.5" customHeight="1">
      <c r="A746" s="4"/>
      <c r="B746" s="4"/>
      <c r="C746" s="4"/>
      <c r="D746" s="34"/>
      <c r="E746" s="4"/>
      <c r="F746" s="4"/>
      <c r="G746" s="4"/>
      <c r="H746" s="4"/>
      <c r="I746" s="4"/>
      <c r="J746" s="4"/>
      <c r="K746" s="4"/>
      <c r="L746" s="4"/>
      <c r="M746" s="4"/>
      <c r="N746" s="4"/>
      <c r="O746" s="4"/>
      <c r="P746" s="4"/>
      <c r="Q746" s="4"/>
      <c r="R746" s="4"/>
      <c r="S746" s="4"/>
      <c r="T746" s="4"/>
      <c r="U746" s="4"/>
      <c r="V746" s="4"/>
      <c r="W746" s="4"/>
      <c r="X746" s="4"/>
      <c r="Y746" s="4"/>
      <c r="Z746" s="4"/>
    </row>
    <row r="747" spans="1:26" ht="16.5" customHeight="1">
      <c r="A747" s="4"/>
      <c r="B747" s="4"/>
      <c r="C747" s="4"/>
      <c r="D747" s="34"/>
      <c r="E747" s="4"/>
      <c r="F747" s="4"/>
      <c r="G747" s="4"/>
      <c r="H747" s="4"/>
      <c r="I747" s="4"/>
      <c r="J747" s="4"/>
      <c r="K747" s="4"/>
      <c r="L747" s="4"/>
      <c r="M747" s="4"/>
      <c r="N747" s="4"/>
      <c r="O747" s="4"/>
      <c r="P747" s="4"/>
      <c r="Q747" s="4"/>
      <c r="R747" s="4"/>
      <c r="S747" s="4"/>
      <c r="T747" s="4"/>
      <c r="U747" s="4"/>
      <c r="V747" s="4"/>
      <c r="W747" s="4"/>
      <c r="X747" s="4"/>
      <c r="Y747" s="4"/>
      <c r="Z747" s="4"/>
    </row>
    <row r="748" spans="1:26" ht="16.5" customHeight="1">
      <c r="A748" s="4"/>
      <c r="B748" s="4"/>
      <c r="C748" s="4"/>
      <c r="D748" s="34"/>
      <c r="E748" s="4"/>
      <c r="F748" s="4"/>
      <c r="G748" s="4"/>
      <c r="H748" s="4"/>
      <c r="I748" s="4"/>
      <c r="J748" s="4"/>
      <c r="K748" s="4"/>
      <c r="L748" s="4"/>
      <c r="M748" s="4"/>
      <c r="N748" s="4"/>
      <c r="O748" s="4"/>
      <c r="P748" s="4"/>
      <c r="Q748" s="4"/>
      <c r="R748" s="4"/>
      <c r="S748" s="4"/>
      <c r="T748" s="4"/>
      <c r="U748" s="4"/>
      <c r="V748" s="4"/>
      <c r="W748" s="4"/>
      <c r="X748" s="4"/>
      <c r="Y748" s="4"/>
      <c r="Z748" s="4"/>
    </row>
    <row r="749" spans="1:26" ht="16.5" customHeight="1">
      <c r="A749" s="4"/>
      <c r="B749" s="4"/>
      <c r="C749" s="4"/>
      <c r="D749" s="34"/>
      <c r="E749" s="4"/>
      <c r="F749" s="4"/>
      <c r="G749" s="4"/>
      <c r="H749" s="4"/>
      <c r="I749" s="4"/>
      <c r="J749" s="4"/>
      <c r="K749" s="4"/>
      <c r="L749" s="4"/>
      <c r="M749" s="4"/>
      <c r="N749" s="4"/>
      <c r="O749" s="4"/>
      <c r="P749" s="4"/>
      <c r="Q749" s="4"/>
      <c r="R749" s="4"/>
      <c r="S749" s="4"/>
      <c r="T749" s="4"/>
      <c r="U749" s="4"/>
      <c r="V749" s="4"/>
      <c r="W749" s="4"/>
      <c r="X749" s="4"/>
      <c r="Y749" s="4"/>
      <c r="Z749" s="4"/>
    </row>
    <row r="750" spans="1:26" ht="16.5" customHeight="1">
      <c r="A750" s="4"/>
      <c r="B750" s="4"/>
      <c r="C750" s="4"/>
      <c r="D750" s="34"/>
      <c r="E750" s="4"/>
      <c r="F750" s="4"/>
      <c r="G750" s="4"/>
      <c r="H750" s="4"/>
      <c r="I750" s="4"/>
      <c r="J750" s="4"/>
      <c r="K750" s="4"/>
      <c r="L750" s="4"/>
      <c r="M750" s="4"/>
      <c r="N750" s="4"/>
      <c r="O750" s="4"/>
      <c r="P750" s="4"/>
      <c r="Q750" s="4"/>
      <c r="R750" s="4"/>
      <c r="S750" s="4"/>
      <c r="T750" s="4"/>
      <c r="U750" s="4"/>
      <c r="V750" s="4"/>
      <c r="W750" s="4"/>
      <c r="X750" s="4"/>
      <c r="Y750" s="4"/>
      <c r="Z750" s="4"/>
    </row>
    <row r="751" spans="1:26" ht="16.5" customHeight="1">
      <c r="A751" s="4"/>
      <c r="B751" s="4"/>
      <c r="C751" s="4"/>
      <c r="D751" s="34"/>
      <c r="E751" s="4"/>
      <c r="F751" s="4"/>
      <c r="G751" s="4"/>
      <c r="H751" s="4"/>
      <c r="I751" s="4"/>
      <c r="J751" s="4"/>
      <c r="K751" s="4"/>
      <c r="L751" s="4"/>
      <c r="M751" s="4"/>
      <c r="N751" s="4"/>
      <c r="O751" s="4"/>
      <c r="P751" s="4"/>
      <c r="Q751" s="4"/>
      <c r="R751" s="4"/>
      <c r="S751" s="4"/>
      <c r="T751" s="4"/>
      <c r="U751" s="4"/>
      <c r="V751" s="4"/>
      <c r="W751" s="4"/>
      <c r="X751" s="4"/>
      <c r="Y751" s="4"/>
      <c r="Z751" s="4"/>
    </row>
    <row r="752" spans="1:26" ht="16.5" customHeight="1">
      <c r="A752" s="4"/>
      <c r="B752" s="4"/>
      <c r="C752" s="4"/>
      <c r="D752" s="34"/>
      <c r="E752" s="4"/>
      <c r="F752" s="4"/>
      <c r="G752" s="4"/>
      <c r="H752" s="4"/>
      <c r="I752" s="4"/>
      <c r="J752" s="4"/>
      <c r="K752" s="4"/>
      <c r="L752" s="4"/>
      <c r="M752" s="4"/>
      <c r="N752" s="4"/>
      <c r="O752" s="4"/>
      <c r="P752" s="4"/>
      <c r="Q752" s="4"/>
      <c r="R752" s="4"/>
      <c r="S752" s="4"/>
      <c r="T752" s="4"/>
      <c r="U752" s="4"/>
      <c r="V752" s="4"/>
      <c r="W752" s="4"/>
      <c r="X752" s="4"/>
      <c r="Y752" s="4"/>
      <c r="Z752" s="4"/>
    </row>
    <row r="753" spans="1:26" ht="16.5" customHeight="1">
      <c r="A753" s="4"/>
      <c r="B753" s="4"/>
      <c r="C753" s="4"/>
      <c r="D753" s="34"/>
      <c r="E753" s="4"/>
      <c r="F753" s="4"/>
      <c r="G753" s="4"/>
      <c r="H753" s="4"/>
      <c r="I753" s="4"/>
      <c r="J753" s="4"/>
      <c r="K753" s="4"/>
      <c r="L753" s="4"/>
      <c r="M753" s="4"/>
      <c r="N753" s="4"/>
      <c r="O753" s="4"/>
      <c r="P753" s="4"/>
      <c r="Q753" s="4"/>
      <c r="R753" s="4"/>
      <c r="S753" s="4"/>
      <c r="T753" s="4"/>
      <c r="U753" s="4"/>
      <c r="V753" s="4"/>
      <c r="W753" s="4"/>
      <c r="X753" s="4"/>
      <c r="Y753" s="4"/>
      <c r="Z753" s="4"/>
    </row>
    <row r="754" spans="1:26" ht="16.5" customHeight="1">
      <c r="A754" s="4"/>
      <c r="B754" s="4"/>
      <c r="C754" s="4"/>
      <c r="D754" s="34"/>
      <c r="E754" s="4"/>
      <c r="F754" s="4"/>
      <c r="G754" s="4"/>
      <c r="H754" s="4"/>
      <c r="I754" s="4"/>
      <c r="J754" s="4"/>
      <c r="K754" s="4"/>
      <c r="L754" s="4"/>
      <c r="M754" s="4"/>
      <c r="N754" s="4"/>
      <c r="O754" s="4"/>
      <c r="P754" s="4"/>
      <c r="Q754" s="4"/>
      <c r="R754" s="4"/>
      <c r="S754" s="4"/>
      <c r="T754" s="4"/>
      <c r="U754" s="4"/>
      <c r="V754" s="4"/>
      <c r="W754" s="4"/>
      <c r="X754" s="4"/>
      <c r="Y754" s="4"/>
      <c r="Z754" s="4"/>
    </row>
    <row r="755" spans="1:26" ht="16.5" customHeight="1">
      <c r="A755" s="4"/>
      <c r="B755" s="4"/>
      <c r="C755" s="4"/>
      <c r="D755" s="34"/>
      <c r="E755" s="4"/>
      <c r="F755" s="4"/>
      <c r="G755" s="4"/>
      <c r="H755" s="4"/>
      <c r="I755" s="4"/>
      <c r="J755" s="4"/>
      <c r="K755" s="4"/>
      <c r="L755" s="4"/>
      <c r="M755" s="4"/>
      <c r="N755" s="4"/>
      <c r="O755" s="4"/>
      <c r="P755" s="4"/>
      <c r="Q755" s="4"/>
      <c r="R755" s="4"/>
      <c r="S755" s="4"/>
      <c r="T755" s="4"/>
      <c r="U755" s="4"/>
      <c r="V755" s="4"/>
      <c r="W755" s="4"/>
      <c r="X755" s="4"/>
      <c r="Y755" s="4"/>
      <c r="Z755" s="4"/>
    </row>
    <row r="756" spans="1:26" ht="16.5" customHeight="1">
      <c r="A756" s="4"/>
      <c r="B756" s="4"/>
      <c r="C756" s="4"/>
      <c r="D756" s="34"/>
      <c r="E756" s="4"/>
      <c r="F756" s="4"/>
      <c r="G756" s="4"/>
      <c r="H756" s="4"/>
      <c r="I756" s="4"/>
      <c r="J756" s="4"/>
      <c r="K756" s="4"/>
      <c r="L756" s="4"/>
      <c r="M756" s="4"/>
      <c r="N756" s="4"/>
      <c r="O756" s="4"/>
      <c r="P756" s="4"/>
      <c r="Q756" s="4"/>
      <c r="R756" s="4"/>
      <c r="S756" s="4"/>
      <c r="T756" s="4"/>
      <c r="U756" s="4"/>
      <c r="V756" s="4"/>
      <c r="W756" s="4"/>
      <c r="X756" s="4"/>
      <c r="Y756" s="4"/>
      <c r="Z756" s="4"/>
    </row>
    <row r="757" spans="1:26" ht="16.5" customHeight="1">
      <c r="A757" s="4"/>
      <c r="B757" s="4"/>
      <c r="C757" s="4"/>
      <c r="D757" s="34"/>
      <c r="E757" s="4"/>
      <c r="F757" s="4"/>
      <c r="G757" s="4"/>
      <c r="H757" s="4"/>
      <c r="I757" s="4"/>
      <c r="J757" s="4"/>
      <c r="K757" s="4"/>
      <c r="L757" s="4"/>
      <c r="M757" s="4"/>
      <c r="N757" s="4"/>
      <c r="O757" s="4"/>
      <c r="P757" s="4"/>
      <c r="Q757" s="4"/>
      <c r="R757" s="4"/>
      <c r="S757" s="4"/>
      <c r="T757" s="4"/>
      <c r="U757" s="4"/>
      <c r="V757" s="4"/>
      <c r="W757" s="4"/>
      <c r="X757" s="4"/>
      <c r="Y757" s="4"/>
      <c r="Z757" s="4"/>
    </row>
    <row r="758" spans="1:26" ht="16.5" customHeight="1">
      <c r="A758" s="4"/>
      <c r="B758" s="4"/>
      <c r="C758" s="4"/>
      <c r="D758" s="34"/>
      <c r="E758" s="4"/>
      <c r="F758" s="4"/>
      <c r="G758" s="4"/>
      <c r="H758" s="4"/>
      <c r="I758" s="4"/>
      <c r="J758" s="4"/>
      <c r="K758" s="4"/>
      <c r="L758" s="4"/>
      <c r="M758" s="4"/>
      <c r="N758" s="4"/>
      <c r="O758" s="4"/>
      <c r="P758" s="4"/>
      <c r="Q758" s="4"/>
      <c r="R758" s="4"/>
      <c r="S758" s="4"/>
      <c r="T758" s="4"/>
      <c r="U758" s="4"/>
      <c r="V758" s="4"/>
      <c r="W758" s="4"/>
      <c r="X758" s="4"/>
      <c r="Y758" s="4"/>
      <c r="Z758" s="4"/>
    </row>
    <row r="759" spans="1:26" ht="16.5" customHeight="1">
      <c r="A759" s="4"/>
      <c r="B759" s="4"/>
      <c r="C759" s="4"/>
      <c r="D759" s="34"/>
      <c r="E759" s="4"/>
      <c r="F759" s="4"/>
      <c r="G759" s="4"/>
      <c r="H759" s="4"/>
      <c r="I759" s="4"/>
      <c r="J759" s="4"/>
      <c r="K759" s="4"/>
      <c r="L759" s="4"/>
      <c r="M759" s="4"/>
      <c r="N759" s="4"/>
      <c r="O759" s="4"/>
      <c r="P759" s="4"/>
      <c r="Q759" s="4"/>
      <c r="R759" s="4"/>
      <c r="S759" s="4"/>
      <c r="T759" s="4"/>
      <c r="U759" s="4"/>
      <c r="V759" s="4"/>
      <c r="W759" s="4"/>
      <c r="X759" s="4"/>
      <c r="Y759" s="4"/>
      <c r="Z759" s="4"/>
    </row>
    <row r="760" spans="1:26" ht="16.5" customHeight="1">
      <c r="A760" s="4"/>
      <c r="B760" s="4"/>
      <c r="C760" s="4"/>
      <c r="D760" s="34"/>
      <c r="E760" s="4"/>
      <c r="F760" s="4"/>
      <c r="G760" s="4"/>
      <c r="H760" s="4"/>
      <c r="I760" s="4"/>
      <c r="J760" s="4"/>
      <c r="K760" s="4"/>
      <c r="L760" s="4"/>
      <c r="M760" s="4"/>
      <c r="N760" s="4"/>
      <c r="O760" s="4"/>
      <c r="P760" s="4"/>
      <c r="Q760" s="4"/>
      <c r="R760" s="4"/>
      <c r="S760" s="4"/>
      <c r="T760" s="4"/>
      <c r="U760" s="4"/>
      <c r="V760" s="4"/>
      <c r="W760" s="4"/>
      <c r="X760" s="4"/>
      <c r="Y760" s="4"/>
      <c r="Z760" s="4"/>
    </row>
    <row r="761" spans="1:26" ht="16.5" customHeight="1">
      <c r="A761" s="4"/>
      <c r="B761" s="4"/>
      <c r="C761" s="4"/>
      <c r="D761" s="34"/>
      <c r="E761" s="4"/>
      <c r="F761" s="4"/>
      <c r="G761" s="4"/>
      <c r="H761" s="4"/>
      <c r="I761" s="4"/>
      <c r="J761" s="4"/>
      <c r="K761" s="4"/>
      <c r="L761" s="4"/>
      <c r="M761" s="4"/>
      <c r="N761" s="4"/>
      <c r="O761" s="4"/>
      <c r="P761" s="4"/>
      <c r="Q761" s="4"/>
      <c r="R761" s="4"/>
      <c r="S761" s="4"/>
      <c r="T761" s="4"/>
      <c r="U761" s="4"/>
      <c r="V761" s="4"/>
      <c r="W761" s="4"/>
      <c r="X761" s="4"/>
      <c r="Y761" s="4"/>
      <c r="Z761" s="4"/>
    </row>
    <row r="762" spans="1:26" ht="16.5" customHeight="1">
      <c r="A762" s="4"/>
      <c r="B762" s="4"/>
      <c r="C762" s="4"/>
      <c r="D762" s="34"/>
      <c r="E762" s="4"/>
      <c r="F762" s="4"/>
      <c r="G762" s="4"/>
      <c r="H762" s="4"/>
      <c r="I762" s="4"/>
      <c r="J762" s="4"/>
      <c r="K762" s="4"/>
      <c r="L762" s="4"/>
      <c r="M762" s="4"/>
      <c r="N762" s="4"/>
      <c r="O762" s="4"/>
      <c r="P762" s="4"/>
      <c r="Q762" s="4"/>
      <c r="R762" s="4"/>
      <c r="S762" s="4"/>
      <c r="T762" s="4"/>
      <c r="U762" s="4"/>
      <c r="V762" s="4"/>
      <c r="W762" s="4"/>
      <c r="X762" s="4"/>
      <c r="Y762" s="4"/>
      <c r="Z762" s="4"/>
    </row>
    <row r="763" spans="1:26" ht="16.5" customHeight="1">
      <c r="A763" s="4"/>
      <c r="B763" s="4"/>
      <c r="C763" s="4"/>
      <c r="D763" s="34"/>
      <c r="E763" s="4"/>
      <c r="F763" s="4"/>
      <c r="G763" s="4"/>
      <c r="H763" s="4"/>
      <c r="I763" s="4"/>
      <c r="J763" s="4"/>
      <c r="K763" s="4"/>
      <c r="L763" s="4"/>
      <c r="M763" s="4"/>
      <c r="N763" s="4"/>
      <c r="O763" s="4"/>
      <c r="P763" s="4"/>
      <c r="Q763" s="4"/>
      <c r="R763" s="4"/>
      <c r="S763" s="4"/>
      <c r="T763" s="4"/>
      <c r="U763" s="4"/>
      <c r="V763" s="4"/>
      <c r="W763" s="4"/>
      <c r="X763" s="4"/>
      <c r="Y763" s="4"/>
      <c r="Z763" s="4"/>
    </row>
    <row r="764" spans="1:26" ht="16.5" customHeight="1">
      <c r="A764" s="4"/>
      <c r="B764" s="4"/>
      <c r="C764" s="4"/>
      <c r="D764" s="34"/>
      <c r="E764" s="4"/>
      <c r="F764" s="4"/>
      <c r="G764" s="4"/>
      <c r="H764" s="4"/>
      <c r="I764" s="4"/>
      <c r="J764" s="4"/>
      <c r="K764" s="4"/>
      <c r="L764" s="4"/>
      <c r="M764" s="4"/>
      <c r="N764" s="4"/>
      <c r="O764" s="4"/>
      <c r="P764" s="4"/>
      <c r="Q764" s="4"/>
      <c r="R764" s="4"/>
      <c r="S764" s="4"/>
      <c r="T764" s="4"/>
      <c r="U764" s="4"/>
      <c r="V764" s="4"/>
      <c r="W764" s="4"/>
      <c r="X764" s="4"/>
      <c r="Y764" s="4"/>
      <c r="Z764" s="4"/>
    </row>
    <row r="765" spans="1:26" ht="16.5" customHeight="1">
      <c r="A765" s="4"/>
      <c r="B765" s="4"/>
      <c r="C765" s="4"/>
      <c r="D765" s="34"/>
      <c r="E765" s="4"/>
      <c r="F765" s="4"/>
      <c r="G765" s="4"/>
      <c r="H765" s="4"/>
      <c r="I765" s="4"/>
      <c r="J765" s="4"/>
      <c r="K765" s="4"/>
      <c r="L765" s="4"/>
      <c r="M765" s="4"/>
      <c r="N765" s="4"/>
      <c r="O765" s="4"/>
      <c r="P765" s="4"/>
      <c r="Q765" s="4"/>
      <c r="R765" s="4"/>
      <c r="S765" s="4"/>
      <c r="T765" s="4"/>
      <c r="U765" s="4"/>
      <c r="V765" s="4"/>
      <c r="W765" s="4"/>
      <c r="X765" s="4"/>
      <c r="Y765" s="4"/>
      <c r="Z765" s="4"/>
    </row>
    <row r="766" spans="1:26" ht="16.5" customHeight="1">
      <c r="A766" s="4"/>
      <c r="B766" s="4"/>
      <c r="C766" s="4"/>
      <c r="D766" s="34"/>
      <c r="E766" s="4"/>
      <c r="F766" s="4"/>
      <c r="G766" s="4"/>
      <c r="H766" s="4"/>
      <c r="I766" s="4"/>
      <c r="J766" s="4"/>
      <c r="K766" s="4"/>
      <c r="L766" s="4"/>
      <c r="M766" s="4"/>
      <c r="N766" s="4"/>
      <c r="O766" s="4"/>
      <c r="P766" s="4"/>
      <c r="Q766" s="4"/>
      <c r="R766" s="4"/>
      <c r="S766" s="4"/>
      <c r="T766" s="4"/>
      <c r="U766" s="4"/>
      <c r="V766" s="4"/>
      <c r="W766" s="4"/>
      <c r="X766" s="4"/>
      <c r="Y766" s="4"/>
      <c r="Z766" s="4"/>
    </row>
    <row r="767" spans="1:26" ht="16.5" customHeight="1">
      <c r="A767" s="4"/>
      <c r="B767" s="4"/>
      <c r="C767" s="4"/>
      <c r="D767" s="34"/>
      <c r="E767" s="4"/>
      <c r="F767" s="4"/>
      <c r="G767" s="4"/>
      <c r="H767" s="4"/>
      <c r="I767" s="4"/>
      <c r="J767" s="4"/>
      <c r="K767" s="4"/>
      <c r="L767" s="4"/>
      <c r="M767" s="4"/>
      <c r="N767" s="4"/>
      <c r="O767" s="4"/>
      <c r="P767" s="4"/>
      <c r="Q767" s="4"/>
      <c r="R767" s="4"/>
      <c r="S767" s="4"/>
      <c r="T767" s="4"/>
      <c r="U767" s="4"/>
      <c r="V767" s="4"/>
      <c r="W767" s="4"/>
      <c r="X767" s="4"/>
      <c r="Y767" s="4"/>
      <c r="Z767" s="4"/>
    </row>
    <row r="768" spans="1:26" ht="16.5" customHeight="1">
      <c r="A768" s="4"/>
      <c r="B768" s="4"/>
      <c r="C768" s="4"/>
      <c r="D768" s="34"/>
      <c r="E768" s="4"/>
      <c r="F768" s="4"/>
      <c r="G768" s="4"/>
      <c r="H768" s="4"/>
      <c r="I768" s="4"/>
      <c r="J768" s="4"/>
      <c r="K768" s="4"/>
      <c r="L768" s="4"/>
      <c r="M768" s="4"/>
      <c r="N768" s="4"/>
      <c r="O768" s="4"/>
      <c r="P768" s="4"/>
      <c r="Q768" s="4"/>
      <c r="R768" s="4"/>
      <c r="S768" s="4"/>
      <c r="T768" s="4"/>
      <c r="U768" s="4"/>
      <c r="V768" s="4"/>
      <c r="W768" s="4"/>
      <c r="X768" s="4"/>
      <c r="Y768" s="4"/>
      <c r="Z768" s="4"/>
    </row>
    <row r="769" spans="1:26" ht="16.5" customHeight="1">
      <c r="A769" s="4"/>
      <c r="B769" s="4"/>
      <c r="C769" s="4"/>
      <c r="D769" s="34"/>
      <c r="E769" s="4"/>
      <c r="F769" s="4"/>
      <c r="G769" s="4"/>
      <c r="H769" s="4"/>
      <c r="I769" s="4"/>
      <c r="J769" s="4"/>
      <c r="K769" s="4"/>
      <c r="L769" s="4"/>
      <c r="M769" s="4"/>
      <c r="N769" s="4"/>
      <c r="O769" s="4"/>
      <c r="P769" s="4"/>
      <c r="Q769" s="4"/>
      <c r="R769" s="4"/>
      <c r="S769" s="4"/>
      <c r="T769" s="4"/>
      <c r="U769" s="4"/>
      <c r="V769" s="4"/>
      <c r="W769" s="4"/>
      <c r="X769" s="4"/>
      <c r="Y769" s="4"/>
      <c r="Z769" s="4"/>
    </row>
    <row r="770" spans="1:26" ht="16.5" customHeight="1">
      <c r="A770" s="4"/>
      <c r="B770" s="4"/>
      <c r="C770" s="4"/>
      <c r="D770" s="34"/>
      <c r="E770" s="4"/>
      <c r="F770" s="4"/>
      <c r="G770" s="4"/>
      <c r="H770" s="4"/>
      <c r="I770" s="4"/>
      <c r="J770" s="4"/>
      <c r="K770" s="4"/>
      <c r="L770" s="4"/>
      <c r="M770" s="4"/>
      <c r="N770" s="4"/>
      <c r="O770" s="4"/>
      <c r="P770" s="4"/>
      <c r="Q770" s="4"/>
      <c r="R770" s="4"/>
      <c r="S770" s="4"/>
      <c r="T770" s="4"/>
      <c r="U770" s="4"/>
      <c r="V770" s="4"/>
      <c r="W770" s="4"/>
      <c r="X770" s="4"/>
      <c r="Y770" s="4"/>
      <c r="Z770" s="4"/>
    </row>
    <row r="771" spans="1:26" ht="16.5" customHeight="1">
      <c r="A771" s="4"/>
      <c r="B771" s="4"/>
      <c r="C771" s="4"/>
      <c r="D771" s="34"/>
      <c r="E771" s="4"/>
      <c r="F771" s="4"/>
      <c r="G771" s="4"/>
      <c r="H771" s="4"/>
      <c r="I771" s="4"/>
      <c r="J771" s="4"/>
      <c r="K771" s="4"/>
      <c r="L771" s="4"/>
      <c r="M771" s="4"/>
      <c r="N771" s="4"/>
      <c r="O771" s="4"/>
      <c r="P771" s="4"/>
      <c r="Q771" s="4"/>
      <c r="R771" s="4"/>
      <c r="S771" s="4"/>
      <c r="T771" s="4"/>
      <c r="U771" s="4"/>
      <c r="V771" s="4"/>
      <c r="W771" s="4"/>
      <c r="X771" s="4"/>
      <c r="Y771" s="4"/>
      <c r="Z771" s="4"/>
    </row>
    <row r="772" spans="1:26" ht="16.5" customHeight="1">
      <c r="A772" s="4"/>
      <c r="B772" s="4"/>
      <c r="C772" s="4"/>
      <c r="D772" s="34"/>
      <c r="E772" s="4"/>
      <c r="F772" s="4"/>
      <c r="G772" s="4"/>
      <c r="H772" s="4"/>
      <c r="I772" s="4"/>
      <c r="J772" s="4"/>
      <c r="K772" s="4"/>
      <c r="L772" s="4"/>
      <c r="M772" s="4"/>
      <c r="N772" s="4"/>
      <c r="O772" s="4"/>
      <c r="P772" s="4"/>
      <c r="Q772" s="4"/>
      <c r="R772" s="4"/>
      <c r="S772" s="4"/>
      <c r="T772" s="4"/>
      <c r="U772" s="4"/>
      <c r="V772" s="4"/>
      <c r="W772" s="4"/>
      <c r="X772" s="4"/>
      <c r="Y772" s="4"/>
      <c r="Z772" s="4"/>
    </row>
    <row r="773" spans="1:26" ht="16.5" customHeight="1">
      <c r="A773" s="4"/>
      <c r="B773" s="4"/>
      <c r="C773" s="4"/>
      <c r="D773" s="34"/>
      <c r="E773" s="4"/>
      <c r="F773" s="4"/>
      <c r="G773" s="4"/>
      <c r="H773" s="4"/>
      <c r="I773" s="4"/>
      <c r="J773" s="4"/>
      <c r="K773" s="4"/>
      <c r="L773" s="4"/>
      <c r="M773" s="4"/>
      <c r="N773" s="4"/>
      <c r="O773" s="4"/>
      <c r="P773" s="4"/>
      <c r="Q773" s="4"/>
      <c r="R773" s="4"/>
      <c r="S773" s="4"/>
      <c r="T773" s="4"/>
      <c r="U773" s="4"/>
      <c r="V773" s="4"/>
      <c r="W773" s="4"/>
      <c r="X773" s="4"/>
      <c r="Y773" s="4"/>
      <c r="Z773" s="4"/>
    </row>
    <row r="774" spans="1:26" ht="16.5" customHeight="1">
      <c r="A774" s="4"/>
      <c r="B774" s="4"/>
      <c r="C774" s="4"/>
      <c r="D774" s="34"/>
      <c r="E774" s="4"/>
      <c r="F774" s="4"/>
      <c r="G774" s="4"/>
      <c r="H774" s="4"/>
      <c r="I774" s="4"/>
      <c r="J774" s="4"/>
      <c r="K774" s="4"/>
      <c r="L774" s="4"/>
      <c r="M774" s="4"/>
      <c r="N774" s="4"/>
      <c r="O774" s="4"/>
      <c r="P774" s="4"/>
      <c r="Q774" s="4"/>
      <c r="R774" s="4"/>
      <c r="S774" s="4"/>
      <c r="T774" s="4"/>
      <c r="U774" s="4"/>
      <c r="V774" s="4"/>
      <c r="W774" s="4"/>
      <c r="X774" s="4"/>
      <c r="Y774" s="4"/>
      <c r="Z774" s="4"/>
    </row>
    <row r="775" spans="1:26" ht="16.5" customHeight="1">
      <c r="A775" s="4"/>
      <c r="B775" s="4"/>
      <c r="C775" s="4"/>
      <c r="D775" s="34"/>
      <c r="E775" s="4"/>
      <c r="F775" s="4"/>
      <c r="G775" s="4"/>
      <c r="H775" s="4"/>
      <c r="I775" s="4"/>
      <c r="J775" s="4"/>
      <c r="K775" s="4"/>
      <c r="L775" s="4"/>
      <c r="M775" s="4"/>
      <c r="N775" s="4"/>
      <c r="O775" s="4"/>
      <c r="P775" s="4"/>
      <c r="Q775" s="4"/>
      <c r="R775" s="4"/>
      <c r="S775" s="4"/>
      <c r="T775" s="4"/>
      <c r="U775" s="4"/>
      <c r="V775" s="4"/>
      <c r="W775" s="4"/>
      <c r="X775" s="4"/>
      <c r="Y775" s="4"/>
      <c r="Z775" s="4"/>
    </row>
    <row r="776" spans="1:26" ht="16.5" customHeight="1">
      <c r="A776" s="4"/>
      <c r="B776" s="4"/>
      <c r="C776" s="4"/>
      <c r="D776" s="34"/>
      <c r="E776" s="4"/>
      <c r="F776" s="4"/>
      <c r="G776" s="4"/>
      <c r="H776" s="4"/>
      <c r="I776" s="4"/>
      <c r="J776" s="4"/>
      <c r="K776" s="4"/>
      <c r="L776" s="4"/>
      <c r="M776" s="4"/>
      <c r="N776" s="4"/>
      <c r="O776" s="4"/>
      <c r="P776" s="4"/>
      <c r="Q776" s="4"/>
      <c r="R776" s="4"/>
      <c r="S776" s="4"/>
      <c r="T776" s="4"/>
      <c r="U776" s="4"/>
      <c r="V776" s="4"/>
      <c r="W776" s="4"/>
      <c r="X776" s="4"/>
      <c r="Y776" s="4"/>
      <c r="Z776" s="4"/>
    </row>
    <row r="777" spans="1:26" ht="16.5" customHeight="1">
      <c r="A777" s="4"/>
      <c r="B777" s="4"/>
      <c r="C777" s="4"/>
      <c r="D777" s="34"/>
      <c r="E777" s="4"/>
      <c r="F777" s="4"/>
      <c r="G777" s="4"/>
      <c r="H777" s="4"/>
      <c r="I777" s="4"/>
      <c r="J777" s="4"/>
      <c r="K777" s="4"/>
      <c r="L777" s="4"/>
      <c r="M777" s="4"/>
      <c r="N777" s="4"/>
      <c r="O777" s="4"/>
      <c r="P777" s="4"/>
      <c r="Q777" s="4"/>
      <c r="R777" s="4"/>
      <c r="S777" s="4"/>
      <c r="T777" s="4"/>
      <c r="U777" s="4"/>
      <c r="V777" s="4"/>
      <c r="W777" s="4"/>
      <c r="X777" s="4"/>
      <c r="Y777" s="4"/>
      <c r="Z777" s="4"/>
    </row>
    <row r="778" spans="1:26" ht="16.5" customHeight="1">
      <c r="A778" s="4"/>
      <c r="B778" s="4"/>
      <c r="C778" s="4"/>
      <c r="D778" s="34"/>
      <c r="E778" s="4"/>
      <c r="F778" s="4"/>
      <c r="G778" s="4"/>
      <c r="H778" s="4"/>
      <c r="I778" s="4"/>
      <c r="J778" s="4"/>
      <c r="K778" s="4"/>
      <c r="L778" s="4"/>
      <c r="M778" s="4"/>
      <c r="N778" s="4"/>
      <c r="O778" s="4"/>
      <c r="P778" s="4"/>
      <c r="Q778" s="4"/>
      <c r="R778" s="4"/>
      <c r="S778" s="4"/>
      <c r="T778" s="4"/>
      <c r="U778" s="4"/>
      <c r="V778" s="4"/>
      <c r="W778" s="4"/>
      <c r="X778" s="4"/>
      <c r="Y778" s="4"/>
      <c r="Z778" s="4"/>
    </row>
    <row r="779" spans="1:26" ht="16.5" customHeight="1">
      <c r="A779" s="4"/>
      <c r="B779" s="4"/>
      <c r="C779" s="4"/>
      <c r="D779" s="34"/>
      <c r="E779" s="4"/>
      <c r="F779" s="4"/>
      <c r="G779" s="4"/>
      <c r="H779" s="4"/>
      <c r="I779" s="4"/>
      <c r="J779" s="4"/>
      <c r="K779" s="4"/>
      <c r="L779" s="4"/>
      <c r="M779" s="4"/>
      <c r="N779" s="4"/>
      <c r="O779" s="4"/>
      <c r="P779" s="4"/>
      <c r="Q779" s="4"/>
      <c r="R779" s="4"/>
      <c r="S779" s="4"/>
      <c r="T779" s="4"/>
      <c r="U779" s="4"/>
      <c r="V779" s="4"/>
      <c r="W779" s="4"/>
      <c r="X779" s="4"/>
      <c r="Y779" s="4"/>
      <c r="Z779" s="4"/>
    </row>
    <row r="780" spans="1:26" ht="16.5" customHeight="1">
      <c r="A780" s="4"/>
      <c r="B780" s="4"/>
      <c r="C780" s="4"/>
      <c r="D780" s="34"/>
      <c r="E780" s="4"/>
      <c r="F780" s="4"/>
      <c r="G780" s="4"/>
      <c r="H780" s="4"/>
      <c r="I780" s="4"/>
      <c r="J780" s="4"/>
      <c r="K780" s="4"/>
      <c r="L780" s="4"/>
      <c r="M780" s="4"/>
      <c r="N780" s="4"/>
      <c r="O780" s="4"/>
      <c r="P780" s="4"/>
      <c r="Q780" s="4"/>
      <c r="R780" s="4"/>
      <c r="S780" s="4"/>
      <c r="T780" s="4"/>
      <c r="U780" s="4"/>
      <c r="V780" s="4"/>
      <c r="W780" s="4"/>
      <c r="X780" s="4"/>
      <c r="Y780" s="4"/>
      <c r="Z780" s="4"/>
    </row>
    <row r="781" spans="1:26" ht="16.5" customHeight="1">
      <c r="A781" s="4"/>
      <c r="B781" s="4"/>
      <c r="C781" s="4"/>
      <c r="D781" s="34"/>
      <c r="E781" s="4"/>
      <c r="F781" s="4"/>
      <c r="G781" s="4"/>
      <c r="H781" s="4"/>
      <c r="I781" s="4"/>
      <c r="J781" s="4"/>
      <c r="K781" s="4"/>
      <c r="L781" s="4"/>
      <c r="M781" s="4"/>
      <c r="N781" s="4"/>
      <c r="O781" s="4"/>
      <c r="P781" s="4"/>
      <c r="Q781" s="4"/>
      <c r="R781" s="4"/>
      <c r="S781" s="4"/>
      <c r="T781" s="4"/>
      <c r="U781" s="4"/>
      <c r="V781" s="4"/>
      <c r="W781" s="4"/>
      <c r="X781" s="4"/>
      <c r="Y781" s="4"/>
      <c r="Z781" s="4"/>
    </row>
    <row r="782" spans="1:26" ht="16.5" customHeight="1">
      <c r="A782" s="4"/>
      <c r="B782" s="4"/>
      <c r="C782" s="4"/>
      <c r="D782" s="34"/>
      <c r="E782" s="4"/>
      <c r="F782" s="4"/>
      <c r="G782" s="4"/>
      <c r="H782" s="4"/>
      <c r="I782" s="4"/>
      <c r="J782" s="4"/>
      <c r="K782" s="4"/>
      <c r="L782" s="4"/>
      <c r="M782" s="4"/>
      <c r="N782" s="4"/>
      <c r="O782" s="4"/>
      <c r="P782" s="4"/>
      <c r="Q782" s="4"/>
      <c r="R782" s="4"/>
      <c r="S782" s="4"/>
      <c r="T782" s="4"/>
      <c r="U782" s="4"/>
      <c r="V782" s="4"/>
      <c r="W782" s="4"/>
      <c r="X782" s="4"/>
      <c r="Y782" s="4"/>
      <c r="Z782" s="4"/>
    </row>
    <row r="783" spans="1:26" ht="16.5" customHeight="1">
      <c r="A783" s="4"/>
      <c r="B783" s="4"/>
      <c r="C783" s="4"/>
      <c r="D783" s="34"/>
      <c r="E783" s="4"/>
      <c r="F783" s="4"/>
      <c r="G783" s="4"/>
      <c r="H783" s="4"/>
      <c r="I783" s="4"/>
      <c r="J783" s="4"/>
      <c r="K783" s="4"/>
      <c r="L783" s="4"/>
      <c r="M783" s="4"/>
      <c r="N783" s="4"/>
      <c r="O783" s="4"/>
      <c r="P783" s="4"/>
      <c r="Q783" s="4"/>
      <c r="R783" s="4"/>
      <c r="S783" s="4"/>
      <c r="T783" s="4"/>
      <c r="U783" s="4"/>
      <c r="V783" s="4"/>
      <c r="W783" s="4"/>
      <c r="X783" s="4"/>
      <c r="Y783" s="4"/>
      <c r="Z783" s="4"/>
    </row>
    <row r="784" spans="1:26" ht="16.5" customHeight="1">
      <c r="A784" s="4"/>
      <c r="B784" s="4"/>
      <c r="C784" s="4"/>
      <c r="D784" s="34"/>
      <c r="E784" s="4"/>
      <c r="F784" s="4"/>
      <c r="G784" s="4"/>
      <c r="H784" s="4"/>
      <c r="I784" s="4"/>
      <c r="J784" s="4"/>
      <c r="K784" s="4"/>
      <c r="L784" s="4"/>
      <c r="M784" s="4"/>
      <c r="N784" s="4"/>
      <c r="O784" s="4"/>
      <c r="P784" s="4"/>
      <c r="Q784" s="4"/>
      <c r="R784" s="4"/>
      <c r="S784" s="4"/>
      <c r="T784" s="4"/>
      <c r="U784" s="4"/>
      <c r="V784" s="4"/>
      <c r="W784" s="4"/>
      <c r="X784" s="4"/>
      <c r="Y784" s="4"/>
      <c r="Z784" s="4"/>
    </row>
    <row r="785" spans="1:26" ht="16.5" customHeight="1">
      <c r="A785" s="4"/>
      <c r="B785" s="4"/>
      <c r="C785" s="4"/>
      <c r="D785" s="34"/>
      <c r="E785" s="4"/>
      <c r="F785" s="4"/>
      <c r="G785" s="4"/>
      <c r="H785" s="4"/>
      <c r="I785" s="4"/>
      <c r="J785" s="4"/>
      <c r="K785" s="4"/>
      <c r="L785" s="4"/>
      <c r="M785" s="4"/>
      <c r="N785" s="4"/>
      <c r="O785" s="4"/>
      <c r="P785" s="4"/>
      <c r="Q785" s="4"/>
      <c r="R785" s="4"/>
      <c r="S785" s="4"/>
      <c r="T785" s="4"/>
      <c r="U785" s="4"/>
      <c r="V785" s="4"/>
      <c r="W785" s="4"/>
      <c r="X785" s="4"/>
      <c r="Y785" s="4"/>
      <c r="Z785" s="4"/>
    </row>
    <row r="786" spans="1:26" ht="16.5" customHeight="1">
      <c r="A786" s="4"/>
      <c r="B786" s="4"/>
      <c r="C786" s="4"/>
      <c r="D786" s="34"/>
      <c r="E786" s="4"/>
      <c r="F786" s="4"/>
      <c r="G786" s="4"/>
      <c r="H786" s="4"/>
      <c r="I786" s="4"/>
      <c r="J786" s="4"/>
      <c r="K786" s="4"/>
      <c r="L786" s="4"/>
      <c r="M786" s="4"/>
      <c r="N786" s="4"/>
      <c r="O786" s="4"/>
      <c r="P786" s="4"/>
      <c r="Q786" s="4"/>
      <c r="R786" s="4"/>
      <c r="S786" s="4"/>
      <c r="T786" s="4"/>
      <c r="U786" s="4"/>
      <c r="V786" s="4"/>
      <c r="W786" s="4"/>
      <c r="X786" s="4"/>
      <c r="Y786" s="4"/>
      <c r="Z786" s="4"/>
    </row>
    <row r="787" spans="1:26" ht="16.5" customHeight="1">
      <c r="A787" s="4"/>
      <c r="B787" s="4"/>
      <c r="C787" s="4"/>
      <c r="D787" s="34"/>
      <c r="E787" s="4"/>
      <c r="F787" s="4"/>
      <c r="G787" s="4"/>
      <c r="H787" s="4"/>
      <c r="I787" s="4"/>
      <c r="J787" s="4"/>
      <c r="K787" s="4"/>
      <c r="L787" s="4"/>
      <c r="M787" s="4"/>
      <c r="N787" s="4"/>
      <c r="O787" s="4"/>
      <c r="P787" s="4"/>
      <c r="Q787" s="4"/>
      <c r="R787" s="4"/>
      <c r="S787" s="4"/>
      <c r="T787" s="4"/>
      <c r="U787" s="4"/>
      <c r="V787" s="4"/>
      <c r="W787" s="4"/>
      <c r="X787" s="4"/>
      <c r="Y787" s="4"/>
      <c r="Z787" s="4"/>
    </row>
    <row r="788" spans="1:26" ht="16.5" customHeight="1">
      <c r="A788" s="4"/>
      <c r="B788" s="4"/>
      <c r="C788" s="4"/>
      <c r="D788" s="34"/>
      <c r="E788" s="4"/>
      <c r="F788" s="4"/>
      <c r="G788" s="4"/>
      <c r="H788" s="4"/>
      <c r="I788" s="4"/>
      <c r="J788" s="4"/>
      <c r="K788" s="4"/>
      <c r="L788" s="4"/>
      <c r="M788" s="4"/>
      <c r="N788" s="4"/>
      <c r="O788" s="4"/>
      <c r="P788" s="4"/>
      <c r="Q788" s="4"/>
      <c r="R788" s="4"/>
      <c r="S788" s="4"/>
      <c r="T788" s="4"/>
      <c r="U788" s="4"/>
      <c r="V788" s="4"/>
      <c r="W788" s="4"/>
      <c r="X788" s="4"/>
      <c r="Y788" s="4"/>
      <c r="Z788" s="4"/>
    </row>
    <row r="789" spans="1:26" ht="16.5" customHeight="1">
      <c r="A789" s="4"/>
      <c r="B789" s="4"/>
      <c r="C789" s="4"/>
      <c r="D789" s="34"/>
      <c r="E789" s="4"/>
      <c r="F789" s="4"/>
      <c r="G789" s="4"/>
      <c r="H789" s="4"/>
      <c r="I789" s="4"/>
      <c r="J789" s="4"/>
      <c r="K789" s="4"/>
      <c r="L789" s="4"/>
      <c r="M789" s="4"/>
      <c r="N789" s="4"/>
      <c r="O789" s="4"/>
      <c r="P789" s="4"/>
      <c r="Q789" s="4"/>
      <c r="R789" s="4"/>
      <c r="S789" s="4"/>
      <c r="T789" s="4"/>
      <c r="U789" s="4"/>
      <c r="V789" s="4"/>
      <c r="W789" s="4"/>
      <c r="X789" s="4"/>
      <c r="Y789" s="4"/>
      <c r="Z789" s="4"/>
    </row>
    <row r="790" spans="1:26" ht="16.5" customHeight="1">
      <c r="A790" s="4"/>
      <c r="B790" s="4"/>
      <c r="C790" s="4"/>
      <c r="D790" s="34"/>
      <c r="E790" s="4"/>
      <c r="F790" s="4"/>
      <c r="G790" s="4"/>
      <c r="H790" s="4"/>
      <c r="I790" s="4"/>
      <c r="J790" s="4"/>
      <c r="K790" s="4"/>
      <c r="L790" s="4"/>
      <c r="M790" s="4"/>
      <c r="N790" s="4"/>
      <c r="O790" s="4"/>
      <c r="P790" s="4"/>
      <c r="Q790" s="4"/>
      <c r="R790" s="4"/>
      <c r="S790" s="4"/>
      <c r="T790" s="4"/>
      <c r="U790" s="4"/>
      <c r="V790" s="4"/>
      <c r="W790" s="4"/>
      <c r="X790" s="4"/>
      <c r="Y790" s="4"/>
      <c r="Z790" s="4"/>
    </row>
    <row r="791" spans="1:26" ht="16.5" customHeight="1">
      <c r="A791" s="4"/>
      <c r="B791" s="4"/>
      <c r="C791" s="4"/>
      <c r="D791" s="34"/>
      <c r="E791" s="4"/>
      <c r="F791" s="4"/>
      <c r="G791" s="4"/>
      <c r="H791" s="4"/>
      <c r="I791" s="4"/>
      <c r="J791" s="4"/>
      <c r="K791" s="4"/>
      <c r="L791" s="4"/>
      <c r="M791" s="4"/>
      <c r="N791" s="4"/>
      <c r="O791" s="4"/>
      <c r="P791" s="4"/>
      <c r="Q791" s="4"/>
      <c r="R791" s="4"/>
      <c r="S791" s="4"/>
      <c r="T791" s="4"/>
      <c r="U791" s="4"/>
      <c r="V791" s="4"/>
      <c r="W791" s="4"/>
      <c r="X791" s="4"/>
      <c r="Y791" s="4"/>
      <c r="Z791" s="4"/>
    </row>
    <row r="792" spans="1:26" ht="16.5" customHeight="1">
      <c r="A792" s="4"/>
      <c r="B792" s="4"/>
      <c r="C792" s="4"/>
      <c r="D792" s="34"/>
      <c r="E792" s="4"/>
      <c r="F792" s="4"/>
      <c r="G792" s="4"/>
      <c r="H792" s="4"/>
      <c r="I792" s="4"/>
      <c r="J792" s="4"/>
      <c r="K792" s="4"/>
      <c r="L792" s="4"/>
      <c r="M792" s="4"/>
      <c r="N792" s="4"/>
      <c r="O792" s="4"/>
      <c r="P792" s="4"/>
      <c r="Q792" s="4"/>
      <c r="R792" s="4"/>
      <c r="S792" s="4"/>
      <c r="T792" s="4"/>
      <c r="U792" s="4"/>
      <c r="V792" s="4"/>
      <c r="W792" s="4"/>
      <c r="X792" s="4"/>
      <c r="Y792" s="4"/>
      <c r="Z792" s="4"/>
    </row>
    <row r="793" spans="1:26" ht="16.5" customHeight="1">
      <c r="A793" s="4"/>
      <c r="B793" s="4"/>
      <c r="C793" s="4"/>
      <c r="D793" s="34"/>
      <c r="E793" s="4"/>
      <c r="F793" s="4"/>
      <c r="G793" s="4"/>
      <c r="H793" s="4"/>
      <c r="I793" s="4"/>
      <c r="J793" s="4"/>
      <c r="K793" s="4"/>
      <c r="L793" s="4"/>
      <c r="M793" s="4"/>
      <c r="N793" s="4"/>
      <c r="O793" s="4"/>
      <c r="P793" s="4"/>
      <c r="Q793" s="4"/>
      <c r="R793" s="4"/>
      <c r="S793" s="4"/>
      <c r="T793" s="4"/>
      <c r="U793" s="4"/>
      <c r="V793" s="4"/>
      <c r="W793" s="4"/>
      <c r="X793" s="4"/>
      <c r="Y793" s="4"/>
      <c r="Z793" s="4"/>
    </row>
    <row r="794" spans="1:26" ht="16.5" customHeight="1">
      <c r="A794" s="4"/>
      <c r="B794" s="4"/>
      <c r="C794" s="4"/>
      <c r="D794" s="34"/>
      <c r="E794" s="4"/>
      <c r="F794" s="4"/>
      <c r="G794" s="4"/>
      <c r="H794" s="4"/>
      <c r="I794" s="4"/>
      <c r="J794" s="4"/>
      <c r="K794" s="4"/>
      <c r="L794" s="4"/>
      <c r="M794" s="4"/>
      <c r="N794" s="4"/>
      <c r="O794" s="4"/>
      <c r="P794" s="4"/>
      <c r="Q794" s="4"/>
      <c r="R794" s="4"/>
      <c r="S794" s="4"/>
      <c r="T794" s="4"/>
      <c r="U794" s="4"/>
      <c r="V794" s="4"/>
      <c r="W794" s="4"/>
      <c r="X794" s="4"/>
      <c r="Y794" s="4"/>
      <c r="Z794" s="4"/>
    </row>
    <row r="795" spans="1:26" ht="16.5" customHeight="1">
      <c r="A795" s="4"/>
      <c r="B795" s="4"/>
      <c r="C795" s="4"/>
      <c r="D795" s="34"/>
      <c r="E795" s="4"/>
      <c r="F795" s="4"/>
      <c r="G795" s="4"/>
      <c r="H795" s="4"/>
      <c r="I795" s="4"/>
      <c r="J795" s="4"/>
      <c r="K795" s="4"/>
      <c r="L795" s="4"/>
      <c r="M795" s="4"/>
      <c r="N795" s="4"/>
      <c r="O795" s="4"/>
      <c r="P795" s="4"/>
      <c r="Q795" s="4"/>
      <c r="R795" s="4"/>
      <c r="S795" s="4"/>
      <c r="T795" s="4"/>
      <c r="U795" s="4"/>
      <c r="V795" s="4"/>
      <c r="W795" s="4"/>
      <c r="X795" s="4"/>
      <c r="Y795" s="4"/>
      <c r="Z795" s="4"/>
    </row>
    <row r="796" spans="1:26" ht="16.5" customHeight="1">
      <c r="A796" s="4"/>
      <c r="B796" s="4"/>
      <c r="C796" s="4"/>
      <c r="D796" s="34"/>
      <c r="E796" s="4"/>
      <c r="F796" s="4"/>
      <c r="G796" s="4"/>
      <c r="H796" s="4"/>
      <c r="I796" s="4"/>
      <c r="J796" s="4"/>
      <c r="K796" s="4"/>
      <c r="L796" s="4"/>
      <c r="M796" s="4"/>
      <c r="N796" s="4"/>
      <c r="O796" s="4"/>
      <c r="P796" s="4"/>
      <c r="Q796" s="4"/>
      <c r="R796" s="4"/>
      <c r="S796" s="4"/>
      <c r="T796" s="4"/>
      <c r="U796" s="4"/>
      <c r="V796" s="4"/>
      <c r="W796" s="4"/>
      <c r="X796" s="4"/>
      <c r="Y796" s="4"/>
      <c r="Z796" s="4"/>
    </row>
    <row r="797" spans="1:26" ht="16.5" customHeight="1">
      <c r="A797" s="4"/>
      <c r="B797" s="4"/>
      <c r="C797" s="4"/>
      <c r="D797" s="34"/>
      <c r="E797" s="4"/>
      <c r="F797" s="4"/>
      <c r="G797" s="4"/>
      <c r="H797" s="4"/>
      <c r="I797" s="4"/>
      <c r="J797" s="4"/>
      <c r="K797" s="4"/>
      <c r="L797" s="4"/>
      <c r="M797" s="4"/>
      <c r="N797" s="4"/>
      <c r="O797" s="4"/>
      <c r="P797" s="4"/>
      <c r="Q797" s="4"/>
      <c r="R797" s="4"/>
      <c r="S797" s="4"/>
      <c r="T797" s="4"/>
      <c r="U797" s="4"/>
      <c r="V797" s="4"/>
      <c r="W797" s="4"/>
      <c r="X797" s="4"/>
      <c r="Y797" s="4"/>
      <c r="Z797" s="4"/>
    </row>
    <row r="798" spans="1:26" ht="16.5" customHeight="1">
      <c r="A798" s="4"/>
      <c r="B798" s="4"/>
      <c r="C798" s="4"/>
      <c r="D798" s="34"/>
      <c r="E798" s="4"/>
      <c r="F798" s="4"/>
      <c r="G798" s="4"/>
      <c r="H798" s="4"/>
      <c r="I798" s="4"/>
      <c r="J798" s="4"/>
      <c r="K798" s="4"/>
      <c r="L798" s="4"/>
      <c r="M798" s="4"/>
      <c r="N798" s="4"/>
      <c r="O798" s="4"/>
      <c r="P798" s="4"/>
      <c r="Q798" s="4"/>
      <c r="R798" s="4"/>
      <c r="S798" s="4"/>
      <c r="T798" s="4"/>
      <c r="U798" s="4"/>
      <c r="V798" s="4"/>
      <c r="W798" s="4"/>
      <c r="X798" s="4"/>
      <c r="Y798" s="4"/>
      <c r="Z798" s="4"/>
    </row>
    <row r="799" spans="1:26" ht="16.5" customHeight="1">
      <c r="A799" s="4"/>
      <c r="B799" s="4"/>
      <c r="C799" s="4"/>
      <c r="D799" s="34"/>
      <c r="E799" s="4"/>
      <c r="F799" s="4"/>
      <c r="G799" s="4"/>
      <c r="H799" s="4"/>
      <c r="I799" s="4"/>
      <c r="J799" s="4"/>
      <c r="K799" s="4"/>
      <c r="L799" s="4"/>
      <c r="M799" s="4"/>
      <c r="N799" s="4"/>
      <c r="O799" s="4"/>
      <c r="P799" s="4"/>
      <c r="Q799" s="4"/>
      <c r="R799" s="4"/>
      <c r="S799" s="4"/>
      <c r="T799" s="4"/>
      <c r="U799" s="4"/>
      <c r="V799" s="4"/>
      <c r="W799" s="4"/>
      <c r="X799" s="4"/>
      <c r="Y799" s="4"/>
      <c r="Z799" s="4"/>
    </row>
    <row r="800" spans="1:26" ht="16.5" customHeight="1">
      <c r="A800" s="4"/>
      <c r="B800" s="4"/>
      <c r="C800" s="4"/>
      <c r="D800" s="34"/>
      <c r="E800" s="4"/>
      <c r="F800" s="4"/>
      <c r="G800" s="4"/>
      <c r="H800" s="4"/>
      <c r="I800" s="4"/>
      <c r="J800" s="4"/>
      <c r="K800" s="4"/>
      <c r="L800" s="4"/>
      <c r="M800" s="4"/>
      <c r="N800" s="4"/>
      <c r="O800" s="4"/>
      <c r="P800" s="4"/>
      <c r="Q800" s="4"/>
      <c r="R800" s="4"/>
      <c r="S800" s="4"/>
      <c r="T800" s="4"/>
      <c r="U800" s="4"/>
      <c r="V800" s="4"/>
      <c r="W800" s="4"/>
      <c r="X800" s="4"/>
      <c r="Y800" s="4"/>
      <c r="Z800" s="4"/>
    </row>
    <row r="801" spans="1:26" ht="16.5" customHeight="1">
      <c r="A801" s="4"/>
      <c r="B801" s="4"/>
      <c r="C801" s="4"/>
      <c r="D801" s="34"/>
      <c r="E801" s="4"/>
      <c r="F801" s="4"/>
      <c r="G801" s="4"/>
      <c r="H801" s="4"/>
      <c r="I801" s="4"/>
      <c r="J801" s="4"/>
      <c r="K801" s="4"/>
      <c r="L801" s="4"/>
      <c r="M801" s="4"/>
      <c r="N801" s="4"/>
      <c r="O801" s="4"/>
      <c r="P801" s="4"/>
      <c r="Q801" s="4"/>
      <c r="R801" s="4"/>
      <c r="S801" s="4"/>
      <c r="T801" s="4"/>
      <c r="U801" s="4"/>
      <c r="V801" s="4"/>
      <c r="W801" s="4"/>
      <c r="X801" s="4"/>
      <c r="Y801" s="4"/>
      <c r="Z801" s="4"/>
    </row>
    <row r="802" spans="1:26" ht="16.5" customHeight="1">
      <c r="A802" s="4"/>
      <c r="B802" s="4"/>
      <c r="C802" s="4"/>
      <c r="D802" s="34"/>
      <c r="E802" s="4"/>
      <c r="F802" s="4"/>
      <c r="G802" s="4"/>
      <c r="H802" s="4"/>
      <c r="I802" s="4"/>
      <c r="J802" s="4"/>
      <c r="K802" s="4"/>
      <c r="L802" s="4"/>
      <c r="M802" s="4"/>
      <c r="N802" s="4"/>
      <c r="O802" s="4"/>
      <c r="P802" s="4"/>
      <c r="Q802" s="4"/>
      <c r="R802" s="4"/>
      <c r="S802" s="4"/>
      <c r="T802" s="4"/>
      <c r="U802" s="4"/>
      <c r="V802" s="4"/>
      <c r="W802" s="4"/>
      <c r="X802" s="4"/>
      <c r="Y802" s="4"/>
      <c r="Z802" s="4"/>
    </row>
    <row r="803" spans="1:26" ht="16.5" customHeight="1">
      <c r="A803" s="4"/>
      <c r="B803" s="4"/>
      <c r="C803" s="4"/>
      <c r="D803" s="34"/>
      <c r="E803" s="4"/>
      <c r="F803" s="4"/>
      <c r="G803" s="4"/>
      <c r="H803" s="4"/>
      <c r="I803" s="4"/>
      <c r="J803" s="4"/>
      <c r="K803" s="4"/>
      <c r="L803" s="4"/>
      <c r="M803" s="4"/>
      <c r="N803" s="4"/>
      <c r="O803" s="4"/>
      <c r="P803" s="4"/>
      <c r="Q803" s="4"/>
      <c r="R803" s="4"/>
      <c r="S803" s="4"/>
      <c r="T803" s="4"/>
      <c r="U803" s="4"/>
      <c r="V803" s="4"/>
      <c r="W803" s="4"/>
      <c r="X803" s="4"/>
      <c r="Y803" s="4"/>
      <c r="Z803" s="4"/>
    </row>
    <row r="804" spans="1:26" ht="16.5" customHeight="1">
      <c r="A804" s="4"/>
      <c r="B804" s="4"/>
      <c r="C804" s="4"/>
      <c r="D804" s="34"/>
      <c r="E804" s="4"/>
      <c r="F804" s="4"/>
      <c r="G804" s="4"/>
      <c r="H804" s="4"/>
      <c r="I804" s="4"/>
      <c r="J804" s="4"/>
      <c r="K804" s="4"/>
      <c r="L804" s="4"/>
      <c r="M804" s="4"/>
      <c r="N804" s="4"/>
      <c r="O804" s="4"/>
      <c r="P804" s="4"/>
      <c r="Q804" s="4"/>
      <c r="R804" s="4"/>
      <c r="S804" s="4"/>
      <c r="T804" s="4"/>
      <c r="U804" s="4"/>
      <c r="V804" s="4"/>
      <c r="W804" s="4"/>
      <c r="X804" s="4"/>
      <c r="Y804" s="4"/>
      <c r="Z804" s="4"/>
    </row>
    <row r="805" spans="1:26" ht="16.5" customHeight="1">
      <c r="A805" s="4"/>
      <c r="B805" s="4"/>
      <c r="C805" s="4"/>
      <c r="D805" s="34"/>
      <c r="E805" s="4"/>
      <c r="F805" s="4"/>
      <c r="G805" s="4"/>
      <c r="H805" s="4"/>
      <c r="I805" s="4"/>
      <c r="J805" s="4"/>
      <c r="K805" s="4"/>
      <c r="L805" s="4"/>
      <c r="M805" s="4"/>
      <c r="N805" s="4"/>
      <c r="O805" s="4"/>
      <c r="P805" s="4"/>
      <c r="Q805" s="4"/>
      <c r="R805" s="4"/>
      <c r="S805" s="4"/>
      <c r="T805" s="4"/>
      <c r="U805" s="4"/>
      <c r="V805" s="4"/>
      <c r="W805" s="4"/>
      <c r="X805" s="4"/>
      <c r="Y805" s="4"/>
      <c r="Z805" s="4"/>
    </row>
    <row r="806" spans="1:26" ht="16.5" customHeight="1">
      <c r="A806" s="4"/>
      <c r="B806" s="4"/>
      <c r="C806" s="4"/>
      <c r="D806" s="34"/>
      <c r="E806" s="4"/>
      <c r="F806" s="4"/>
      <c r="G806" s="4"/>
      <c r="H806" s="4"/>
      <c r="I806" s="4"/>
      <c r="J806" s="4"/>
      <c r="K806" s="4"/>
      <c r="L806" s="4"/>
      <c r="M806" s="4"/>
      <c r="N806" s="4"/>
      <c r="O806" s="4"/>
      <c r="P806" s="4"/>
      <c r="Q806" s="4"/>
      <c r="R806" s="4"/>
      <c r="S806" s="4"/>
      <c r="T806" s="4"/>
      <c r="U806" s="4"/>
      <c r="V806" s="4"/>
      <c r="W806" s="4"/>
      <c r="X806" s="4"/>
      <c r="Y806" s="4"/>
      <c r="Z806" s="4"/>
    </row>
    <row r="807" spans="1:26" ht="16.5" customHeight="1">
      <c r="A807" s="4"/>
      <c r="B807" s="4"/>
      <c r="C807" s="4"/>
      <c r="D807" s="34"/>
      <c r="E807" s="4"/>
      <c r="F807" s="4"/>
      <c r="G807" s="4"/>
      <c r="H807" s="4"/>
      <c r="I807" s="4"/>
      <c r="J807" s="4"/>
      <c r="K807" s="4"/>
      <c r="L807" s="4"/>
      <c r="M807" s="4"/>
      <c r="N807" s="4"/>
      <c r="O807" s="4"/>
      <c r="P807" s="4"/>
      <c r="Q807" s="4"/>
      <c r="R807" s="4"/>
      <c r="S807" s="4"/>
      <c r="T807" s="4"/>
      <c r="U807" s="4"/>
      <c r="V807" s="4"/>
      <c r="W807" s="4"/>
      <c r="X807" s="4"/>
      <c r="Y807" s="4"/>
      <c r="Z807" s="4"/>
    </row>
    <row r="808" spans="1:26" ht="16.5" customHeight="1">
      <c r="A808" s="4"/>
      <c r="B808" s="4"/>
      <c r="C808" s="4"/>
      <c r="D808" s="34"/>
      <c r="E808" s="4"/>
      <c r="F808" s="4"/>
      <c r="G808" s="4"/>
      <c r="H808" s="4"/>
      <c r="I808" s="4"/>
      <c r="J808" s="4"/>
      <c r="K808" s="4"/>
      <c r="L808" s="4"/>
      <c r="M808" s="4"/>
      <c r="N808" s="4"/>
      <c r="O808" s="4"/>
      <c r="P808" s="4"/>
      <c r="Q808" s="4"/>
      <c r="R808" s="4"/>
      <c r="S808" s="4"/>
      <c r="T808" s="4"/>
      <c r="U808" s="4"/>
      <c r="V808" s="4"/>
      <c r="W808" s="4"/>
      <c r="X808" s="4"/>
      <c r="Y808" s="4"/>
      <c r="Z808" s="4"/>
    </row>
    <row r="809" spans="1:26" ht="16.5" customHeight="1">
      <c r="A809" s="4"/>
      <c r="B809" s="4"/>
      <c r="C809" s="4"/>
      <c r="D809" s="34"/>
      <c r="E809" s="4"/>
      <c r="F809" s="4"/>
      <c r="G809" s="4"/>
      <c r="H809" s="4"/>
      <c r="I809" s="4"/>
      <c r="J809" s="4"/>
      <c r="K809" s="4"/>
      <c r="L809" s="4"/>
      <c r="M809" s="4"/>
      <c r="N809" s="4"/>
      <c r="O809" s="4"/>
      <c r="P809" s="4"/>
      <c r="Q809" s="4"/>
      <c r="R809" s="4"/>
      <c r="S809" s="4"/>
      <c r="T809" s="4"/>
      <c r="U809" s="4"/>
      <c r="V809" s="4"/>
      <c r="W809" s="4"/>
      <c r="X809" s="4"/>
      <c r="Y809" s="4"/>
      <c r="Z809" s="4"/>
    </row>
    <row r="810" spans="1:26" ht="16.5" customHeight="1">
      <c r="A810" s="4"/>
      <c r="B810" s="4"/>
      <c r="C810" s="4"/>
      <c r="D810" s="34"/>
      <c r="E810" s="4"/>
      <c r="F810" s="4"/>
      <c r="G810" s="4"/>
      <c r="H810" s="4"/>
      <c r="I810" s="4"/>
      <c r="J810" s="4"/>
      <c r="K810" s="4"/>
      <c r="L810" s="4"/>
      <c r="M810" s="4"/>
      <c r="N810" s="4"/>
      <c r="O810" s="4"/>
      <c r="P810" s="4"/>
      <c r="Q810" s="4"/>
      <c r="R810" s="4"/>
      <c r="S810" s="4"/>
      <c r="T810" s="4"/>
      <c r="U810" s="4"/>
      <c r="V810" s="4"/>
      <c r="W810" s="4"/>
      <c r="X810" s="4"/>
      <c r="Y810" s="4"/>
      <c r="Z810" s="4"/>
    </row>
    <row r="811" spans="1:26" ht="16.5" customHeight="1">
      <c r="A811" s="4"/>
      <c r="B811" s="4"/>
      <c r="C811" s="4"/>
      <c r="D811" s="34"/>
      <c r="E811" s="4"/>
      <c r="F811" s="4"/>
      <c r="G811" s="4"/>
      <c r="H811" s="4"/>
      <c r="I811" s="4"/>
      <c r="J811" s="4"/>
      <c r="K811" s="4"/>
      <c r="L811" s="4"/>
      <c r="M811" s="4"/>
      <c r="N811" s="4"/>
      <c r="O811" s="4"/>
      <c r="P811" s="4"/>
      <c r="Q811" s="4"/>
      <c r="R811" s="4"/>
      <c r="S811" s="4"/>
      <c r="T811" s="4"/>
      <c r="U811" s="4"/>
      <c r="V811" s="4"/>
      <c r="W811" s="4"/>
      <c r="X811" s="4"/>
      <c r="Y811" s="4"/>
      <c r="Z811" s="4"/>
    </row>
    <row r="812" spans="1:26" ht="16.5" customHeight="1">
      <c r="A812" s="4"/>
      <c r="B812" s="4"/>
      <c r="C812" s="4"/>
      <c r="D812" s="34"/>
      <c r="E812" s="4"/>
      <c r="F812" s="4"/>
      <c r="G812" s="4"/>
      <c r="H812" s="4"/>
      <c r="I812" s="4"/>
      <c r="J812" s="4"/>
      <c r="K812" s="4"/>
      <c r="L812" s="4"/>
      <c r="M812" s="4"/>
      <c r="N812" s="4"/>
      <c r="O812" s="4"/>
      <c r="P812" s="4"/>
      <c r="Q812" s="4"/>
      <c r="R812" s="4"/>
      <c r="S812" s="4"/>
      <c r="T812" s="4"/>
      <c r="U812" s="4"/>
      <c r="V812" s="4"/>
      <c r="W812" s="4"/>
      <c r="X812" s="4"/>
      <c r="Y812" s="4"/>
      <c r="Z812" s="4"/>
    </row>
    <row r="813" spans="1:26" ht="16.5" customHeight="1">
      <c r="A813" s="4"/>
      <c r="B813" s="4"/>
      <c r="C813" s="4"/>
      <c r="D813" s="34"/>
      <c r="E813" s="4"/>
      <c r="F813" s="4"/>
      <c r="G813" s="4"/>
      <c r="H813" s="4"/>
      <c r="I813" s="4"/>
      <c r="J813" s="4"/>
      <c r="K813" s="4"/>
      <c r="L813" s="4"/>
      <c r="M813" s="4"/>
      <c r="N813" s="4"/>
      <c r="O813" s="4"/>
      <c r="P813" s="4"/>
      <c r="Q813" s="4"/>
      <c r="R813" s="4"/>
      <c r="S813" s="4"/>
      <c r="T813" s="4"/>
      <c r="U813" s="4"/>
      <c r="V813" s="4"/>
      <c r="W813" s="4"/>
      <c r="X813" s="4"/>
      <c r="Y813" s="4"/>
      <c r="Z813" s="4"/>
    </row>
    <row r="814" spans="1:26" ht="16.5" customHeight="1">
      <c r="A814" s="4"/>
      <c r="B814" s="4"/>
      <c r="C814" s="4"/>
      <c r="D814" s="34"/>
      <c r="E814" s="4"/>
      <c r="F814" s="4"/>
      <c r="G814" s="4"/>
      <c r="H814" s="4"/>
      <c r="I814" s="4"/>
      <c r="J814" s="4"/>
      <c r="K814" s="4"/>
      <c r="L814" s="4"/>
      <c r="M814" s="4"/>
      <c r="N814" s="4"/>
      <c r="O814" s="4"/>
      <c r="P814" s="4"/>
      <c r="Q814" s="4"/>
      <c r="R814" s="4"/>
      <c r="S814" s="4"/>
      <c r="T814" s="4"/>
      <c r="U814" s="4"/>
      <c r="V814" s="4"/>
      <c r="W814" s="4"/>
      <c r="X814" s="4"/>
      <c r="Y814" s="4"/>
      <c r="Z814" s="4"/>
    </row>
    <row r="815" spans="1:26" ht="16.5" customHeight="1">
      <c r="A815" s="4"/>
      <c r="B815" s="4"/>
      <c r="C815" s="4"/>
      <c r="D815" s="34"/>
      <c r="E815" s="4"/>
      <c r="F815" s="4"/>
      <c r="G815" s="4"/>
      <c r="H815" s="4"/>
      <c r="I815" s="4"/>
      <c r="J815" s="4"/>
      <c r="K815" s="4"/>
      <c r="L815" s="4"/>
      <c r="M815" s="4"/>
      <c r="N815" s="4"/>
      <c r="O815" s="4"/>
      <c r="P815" s="4"/>
      <c r="Q815" s="4"/>
      <c r="R815" s="4"/>
      <c r="S815" s="4"/>
      <c r="T815" s="4"/>
      <c r="U815" s="4"/>
      <c r="V815" s="4"/>
      <c r="W815" s="4"/>
      <c r="X815" s="4"/>
      <c r="Y815" s="4"/>
      <c r="Z815" s="4"/>
    </row>
    <row r="816" spans="1:26" ht="16.5" customHeight="1">
      <c r="A816" s="4"/>
      <c r="B816" s="4"/>
      <c r="C816" s="4"/>
      <c r="D816" s="34"/>
      <c r="E816" s="4"/>
      <c r="F816" s="4"/>
      <c r="G816" s="4"/>
      <c r="H816" s="4"/>
      <c r="I816" s="4"/>
      <c r="J816" s="4"/>
      <c r="K816" s="4"/>
      <c r="L816" s="4"/>
      <c r="M816" s="4"/>
      <c r="N816" s="4"/>
      <c r="O816" s="4"/>
      <c r="P816" s="4"/>
      <c r="Q816" s="4"/>
      <c r="R816" s="4"/>
      <c r="S816" s="4"/>
      <c r="T816" s="4"/>
      <c r="U816" s="4"/>
      <c r="V816" s="4"/>
      <c r="W816" s="4"/>
      <c r="X816" s="4"/>
      <c r="Y816" s="4"/>
      <c r="Z816" s="4"/>
    </row>
    <row r="817" spans="1:26" ht="16.5" customHeight="1">
      <c r="A817" s="4"/>
      <c r="B817" s="4"/>
      <c r="C817" s="4"/>
      <c r="D817" s="34"/>
      <c r="E817" s="4"/>
      <c r="F817" s="4"/>
      <c r="G817" s="4"/>
      <c r="H817" s="4"/>
      <c r="I817" s="4"/>
      <c r="J817" s="4"/>
      <c r="K817" s="4"/>
      <c r="L817" s="4"/>
      <c r="M817" s="4"/>
      <c r="N817" s="4"/>
      <c r="O817" s="4"/>
      <c r="P817" s="4"/>
      <c r="Q817" s="4"/>
      <c r="R817" s="4"/>
      <c r="S817" s="4"/>
      <c r="T817" s="4"/>
      <c r="U817" s="4"/>
      <c r="V817" s="4"/>
      <c r="W817" s="4"/>
      <c r="X817" s="4"/>
      <c r="Y817" s="4"/>
      <c r="Z817" s="4"/>
    </row>
    <row r="818" spans="1:26" ht="16.5" customHeight="1">
      <c r="A818" s="4"/>
      <c r="B818" s="4"/>
      <c r="C818" s="4"/>
      <c r="D818" s="34"/>
      <c r="E818" s="4"/>
      <c r="F818" s="4"/>
      <c r="G818" s="4"/>
      <c r="H818" s="4"/>
      <c r="I818" s="4"/>
      <c r="J818" s="4"/>
      <c r="K818" s="4"/>
      <c r="L818" s="4"/>
      <c r="M818" s="4"/>
      <c r="N818" s="4"/>
      <c r="O818" s="4"/>
      <c r="P818" s="4"/>
      <c r="Q818" s="4"/>
      <c r="R818" s="4"/>
      <c r="S818" s="4"/>
      <c r="T818" s="4"/>
      <c r="U818" s="4"/>
      <c r="V818" s="4"/>
      <c r="W818" s="4"/>
      <c r="X818" s="4"/>
      <c r="Y818" s="4"/>
      <c r="Z818" s="4"/>
    </row>
    <row r="819" spans="1:26" ht="16.5" customHeight="1">
      <c r="A819" s="4"/>
      <c r="B819" s="4"/>
      <c r="C819" s="4"/>
      <c r="D819" s="34"/>
      <c r="E819" s="4"/>
      <c r="F819" s="4"/>
      <c r="G819" s="4"/>
      <c r="H819" s="4"/>
      <c r="I819" s="4"/>
      <c r="J819" s="4"/>
      <c r="K819" s="4"/>
      <c r="L819" s="4"/>
      <c r="M819" s="4"/>
      <c r="N819" s="4"/>
      <c r="O819" s="4"/>
      <c r="P819" s="4"/>
      <c r="Q819" s="4"/>
      <c r="R819" s="4"/>
      <c r="S819" s="4"/>
      <c r="T819" s="4"/>
      <c r="U819" s="4"/>
      <c r="V819" s="4"/>
      <c r="W819" s="4"/>
      <c r="X819" s="4"/>
      <c r="Y819" s="4"/>
      <c r="Z819" s="4"/>
    </row>
    <row r="820" spans="1:26" ht="16.5" customHeight="1">
      <c r="A820" s="4"/>
      <c r="B820" s="4"/>
      <c r="C820" s="4"/>
      <c r="D820" s="34"/>
      <c r="E820" s="4"/>
      <c r="F820" s="4"/>
      <c r="G820" s="4"/>
      <c r="H820" s="4"/>
      <c r="I820" s="4"/>
      <c r="J820" s="4"/>
      <c r="K820" s="4"/>
      <c r="L820" s="4"/>
      <c r="M820" s="4"/>
      <c r="N820" s="4"/>
      <c r="O820" s="4"/>
      <c r="P820" s="4"/>
      <c r="Q820" s="4"/>
      <c r="R820" s="4"/>
      <c r="S820" s="4"/>
      <c r="T820" s="4"/>
      <c r="U820" s="4"/>
      <c r="V820" s="4"/>
      <c r="W820" s="4"/>
      <c r="X820" s="4"/>
      <c r="Y820" s="4"/>
      <c r="Z820" s="4"/>
    </row>
    <row r="821" spans="1:26" ht="16.5" customHeight="1">
      <c r="A821" s="4"/>
      <c r="B821" s="4"/>
      <c r="C821" s="4"/>
      <c r="D821" s="34"/>
      <c r="E821" s="4"/>
      <c r="F821" s="4"/>
      <c r="G821" s="4"/>
      <c r="H821" s="4"/>
      <c r="I821" s="4"/>
      <c r="J821" s="4"/>
      <c r="K821" s="4"/>
      <c r="L821" s="4"/>
      <c r="M821" s="4"/>
      <c r="N821" s="4"/>
      <c r="O821" s="4"/>
      <c r="P821" s="4"/>
      <c r="Q821" s="4"/>
      <c r="R821" s="4"/>
      <c r="S821" s="4"/>
      <c r="T821" s="4"/>
      <c r="U821" s="4"/>
      <c r="V821" s="4"/>
      <c r="W821" s="4"/>
      <c r="X821" s="4"/>
      <c r="Y821" s="4"/>
      <c r="Z821" s="4"/>
    </row>
    <row r="822" spans="1:26" ht="16.5" customHeight="1">
      <c r="A822" s="4"/>
      <c r="B822" s="4"/>
      <c r="C822" s="4"/>
      <c r="D822" s="34"/>
      <c r="E822" s="4"/>
      <c r="F822" s="4"/>
      <c r="G822" s="4"/>
      <c r="H822" s="4"/>
      <c r="I822" s="4"/>
      <c r="J822" s="4"/>
      <c r="K822" s="4"/>
      <c r="L822" s="4"/>
      <c r="M822" s="4"/>
      <c r="N822" s="4"/>
      <c r="O822" s="4"/>
      <c r="P822" s="4"/>
      <c r="Q822" s="4"/>
      <c r="R822" s="4"/>
      <c r="S822" s="4"/>
      <c r="T822" s="4"/>
      <c r="U822" s="4"/>
      <c r="V822" s="4"/>
      <c r="W822" s="4"/>
      <c r="X822" s="4"/>
      <c r="Y822" s="4"/>
      <c r="Z822" s="4"/>
    </row>
    <row r="823" spans="1:26" ht="16.5" customHeight="1">
      <c r="A823" s="4"/>
      <c r="B823" s="4"/>
      <c r="C823" s="4"/>
      <c r="D823" s="34"/>
      <c r="E823" s="4"/>
      <c r="F823" s="4"/>
      <c r="G823" s="4"/>
      <c r="H823" s="4"/>
      <c r="I823" s="4"/>
      <c r="J823" s="4"/>
      <c r="K823" s="4"/>
      <c r="L823" s="4"/>
      <c r="M823" s="4"/>
      <c r="N823" s="4"/>
      <c r="O823" s="4"/>
      <c r="P823" s="4"/>
      <c r="Q823" s="4"/>
      <c r="R823" s="4"/>
      <c r="S823" s="4"/>
      <c r="T823" s="4"/>
      <c r="U823" s="4"/>
      <c r="V823" s="4"/>
      <c r="W823" s="4"/>
      <c r="X823" s="4"/>
      <c r="Y823" s="4"/>
      <c r="Z823" s="4"/>
    </row>
    <row r="824" spans="1:26" ht="16.5" customHeight="1">
      <c r="A824" s="4"/>
      <c r="B824" s="4"/>
      <c r="C824" s="4"/>
      <c r="D824" s="34"/>
      <c r="E824" s="4"/>
      <c r="F824" s="4"/>
      <c r="G824" s="4"/>
      <c r="H824" s="4"/>
      <c r="I824" s="4"/>
      <c r="J824" s="4"/>
      <c r="K824" s="4"/>
      <c r="L824" s="4"/>
      <c r="M824" s="4"/>
      <c r="N824" s="4"/>
      <c r="O824" s="4"/>
      <c r="P824" s="4"/>
      <c r="Q824" s="4"/>
      <c r="R824" s="4"/>
      <c r="S824" s="4"/>
      <c r="T824" s="4"/>
      <c r="U824" s="4"/>
      <c r="V824" s="4"/>
      <c r="W824" s="4"/>
      <c r="X824" s="4"/>
      <c r="Y824" s="4"/>
      <c r="Z824" s="4"/>
    </row>
    <row r="825" spans="1:26" ht="16.5" customHeight="1">
      <c r="A825" s="4"/>
      <c r="B825" s="4"/>
      <c r="C825" s="4"/>
      <c r="D825" s="34"/>
      <c r="E825" s="4"/>
      <c r="F825" s="4"/>
      <c r="G825" s="4"/>
      <c r="H825" s="4"/>
      <c r="I825" s="4"/>
      <c r="J825" s="4"/>
      <c r="K825" s="4"/>
      <c r="L825" s="4"/>
      <c r="M825" s="4"/>
      <c r="N825" s="4"/>
      <c r="O825" s="4"/>
      <c r="P825" s="4"/>
      <c r="Q825" s="4"/>
      <c r="R825" s="4"/>
      <c r="S825" s="4"/>
      <c r="T825" s="4"/>
      <c r="U825" s="4"/>
      <c r="V825" s="4"/>
      <c r="W825" s="4"/>
      <c r="X825" s="4"/>
      <c r="Y825" s="4"/>
      <c r="Z825" s="4"/>
    </row>
    <row r="826" spans="1:26" ht="16.5" customHeight="1">
      <c r="A826" s="4"/>
      <c r="B826" s="4"/>
      <c r="C826" s="4"/>
      <c r="D826" s="34"/>
      <c r="E826" s="4"/>
      <c r="F826" s="4"/>
      <c r="G826" s="4"/>
      <c r="H826" s="4"/>
      <c r="I826" s="4"/>
      <c r="J826" s="4"/>
      <c r="K826" s="4"/>
      <c r="L826" s="4"/>
      <c r="M826" s="4"/>
      <c r="N826" s="4"/>
      <c r="O826" s="4"/>
      <c r="P826" s="4"/>
      <c r="Q826" s="4"/>
      <c r="R826" s="4"/>
      <c r="S826" s="4"/>
      <c r="T826" s="4"/>
      <c r="U826" s="4"/>
      <c r="V826" s="4"/>
      <c r="W826" s="4"/>
      <c r="X826" s="4"/>
      <c r="Y826" s="4"/>
      <c r="Z826" s="4"/>
    </row>
    <row r="827" spans="1:26" ht="16.5" customHeight="1">
      <c r="A827" s="4"/>
      <c r="B827" s="4"/>
      <c r="C827" s="4"/>
      <c r="D827" s="34"/>
      <c r="E827" s="4"/>
      <c r="F827" s="4"/>
      <c r="G827" s="4"/>
      <c r="H827" s="4"/>
      <c r="I827" s="4"/>
      <c r="J827" s="4"/>
      <c r="K827" s="4"/>
      <c r="L827" s="4"/>
      <c r="M827" s="4"/>
      <c r="N827" s="4"/>
      <c r="O827" s="4"/>
      <c r="P827" s="4"/>
      <c r="Q827" s="4"/>
      <c r="R827" s="4"/>
      <c r="S827" s="4"/>
      <c r="T827" s="4"/>
      <c r="U827" s="4"/>
      <c r="V827" s="4"/>
      <c r="W827" s="4"/>
      <c r="X827" s="4"/>
      <c r="Y827" s="4"/>
      <c r="Z827" s="4"/>
    </row>
    <row r="828" spans="1:26" ht="16.5" customHeight="1">
      <c r="A828" s="4"/>
      <c r="B828" s="4"/>
      <c r="C828" s="4"/>
      <c r="D828" s="34"/>
      <c r="E828" s="4"/>
      <c r="F828" s="4"/>
      <c r="G828" s="4"/>
      <c r="H828" s="4"/>
      <c r="I828" s="4"/>
      <c r="J828" s="4"/>
      <c r="K828" s="4"/>
      <c r="L828" s="4"/>
      <c r="M828" s="4"/>
      <c r="N828" s="4"/>
      <c r="O828" s="4"/>
      <c r="P828" s="4"/>
      <c r="Q828" s="4"/>
      <c r="R828" s="4"/>
      <c r="S828" s="4"/>
      <c r="T828" s="4"/>
      <c r="U828" s="4"/>
      <c r="V828" s="4"/>
      <c r="W828" s="4"/>
      <c r="X828" s="4"/>
      <c r="Y828" s="4"/>
      <c r="Z828" s="4"/>
    </row>
    <row r="829" spans="1:26" ht="16.5" customHeight="1">
      <c r="A829" s="4"/>
      <c r="B829" s="4"/>
      <c r="C829" s="4"/>
      <c r="D829" s="34"/>
      <c r="E829" s="4"/>
      <c r="F829" s="4"/>
      <c r="G829" s="4"/>
      <c r="H829" s="4"/>
      <c r="I829" s="4"/>
      <c r="J829" s="4"/>
      <c r="K829" s="4"/>
      <c r="L829" s="4"/>
      <c r="M829" s="4"/>
      <c r="N829" s="4"/>
      <c r="O829" s="4"/>
      <c r="P829" s="4"/>
      <c r="Q829" s="4"/>
      <c r="R829" s="4"/>
      <c r="S829" s="4"/>
      <c r="T829" s="4"/>
      <c r="U829" s="4"/>
      <c r="V829" s="4"/>
      <c r="W829" s="4"/>
      <c r="X829" s="4"/>
      <c r="Y829" s="4"/>
      <c r="Z829" s="4"/>
    </row>
    <row r="830" spans="1:26" ht="16.5" customHeight="1">
      <c r="A830" s="4"/>
      <c r="B830" s="4"/>
      <c r="C830" s="4"/>
      <c r="D830" s="34"/>
      <c r="E830" s="4"/>
      <c r="F830" s="4"/>
      <c r="G830" s="4"/>
      <c r="H830" s="4"/>
      <c r="I830" s="4"/>
      <c r="J830" s="4"/>
      <c r="K830" s="4"/>
      <c r="L830" s="4"/>
      <c r="M830" s="4"/>
      <c r="N830" s="4"/>
      <c r="O830" s="4"/>
      <c r="P830" s="4"/>
      <c r="Q830" s="4"/>
      <c r="R830" s="4"/>
      <c r="S830" s="4"/>
      <c r="T830" s="4"/>
      <c r="U830" s="4"/>
      <c r="V830" s="4"/>
      <c r="W830" s="4"/>
      <c r="X830" s="4"/>
      <c r="Y830" s="4"/>
      <c r="Z830" s="4"/>
    </row>
    <row r="831" spans="1:26" ht="16.5" customHeight="1">
      <c r="A831" s="4"/>
      <c r="B831" s="4"/>
      <c r="C831" s="4"/>
      <c r="D831" s="34"/>
      <c r="E831" s="4"/>
      <c r="F831" s="4"/>
      <c r="G831" s="4"/>
      <c r="H831" s="4"/>
      <c r="I831" s="4"/>
      <c r="J831" s="4"/>
      <c r="K831" s="4"/>
      <c r="L831" s="4"/>
      <c r="M831" s="4"/>
      <c r="N831" s="4"/>
      <c r="O831" s="4"/>
      <c r="P831" s="4"/>
      <c r="Q831" s="4"/>
      <c r="R831" s="4"/>
      <c r="S831" s="4"/>
      <c r="T831" s="4"/>
      <c r="U831" s="4"/>
      <c r="V831" s="4"/>
      <c r="W831" s="4"/>
      <c r="X831" s="4"/>
      <c r="Y831" s="4"/>
      <c r="Z831" s="4"/>
    </row>
    <row r="832" spans="1:26" ht="16.5" customHeight="1">
      <c r="A832" s="4"/>
      <c r="B832" s="4"/>
      <c r="C832" s="4"/>
      <c r="D832" s="34"/>
      <c r="E832" s="4"/>
      <c r="F832" s="4"/>
      <c r="G832" s="4"/>
      <c r="H832" s="4"/>
      <c r="I832" s="4"/>
      <c r="J832" s="4"/>
      <c r="K832" s="4"/>
      <c r="L832" s="4"/>
      <c r="M832" s="4"/>
      <c r="N832" s="4"/>
      <c r="O832" s="4"/>
      <c r="P832" s="4"/>
      <c r="Q832" s="4"/>
      <c r="R832" s="4"/>
      <c r="S832" s="4"/>
      <c r="T832" s="4"/>
      <c r="U832" s="4"/>
      <c r="V832" s="4"/>
      <c r="W832" s="4"/>
      <c r="X832" s="4"/>
      <c r="Y832" s="4"/>
      <c r="Z832" s="4"/>
    </row>
    <row r="833" spans="1:26" ht="16.5" customHeight="1">
      <c r="A833" s="4"/>
      <c r="B833" s="4"/>
      <c r="C833" s="4"/>
      <c r="D833" s="34"/>
      <c r="E833" s="4"/>
      <c r="F833" s="4"/>
      <c r="G833" s="4"/>
      <c r="H833" s="4"/>
      <c r="I833" s="4"/>
      <c r="J833" s="4"/>
      <c r="K833" s="4"/>
      <c r="L833" s="4"/>
      <c r="M833" s="4"/>
      <c r="N833" s="4"/>
      <c r="O833" s="4"/>
      <c r="P833" s="4"/>
      <c r="Q833" s="4"/>
      <c r="R833" s="4"/>
      <c r="S833" s="4"/>
      <c r="T833" s="4"/>
      <c r="U833" s="4"/>
      <c r="V833" s="4"/>
      <c r="W833" s="4"/>
      <c r="X833" s="4"/>
      <c r="Y833" s="4"/>
      <c r="Z833" s="4"/>
    </row>
    <row r="834" spans="1:26" ht="16.5" customHeight="1">
      <c r="A834" s="4"/>
      <c r="B834" s="4"/>
      <c r="C834" s="4"/>
      <c r="D834" s="34"/>
      <c r="E834" s="4"/>
      <c r="F834" s="4"/>
      <c r="G834" s="4"/>
      <c r="H834" s="4"/>
      <c r="I834" s="4"/>
      <c r="J834" s="4"/>
      <c r="K834" s="4"/>
      <c r="L834" s="4"/>
      <c r="M834" s="4"/>
      <c r="N834" s="4"/>
      <c r="O834" s="4"/>
      <c r="P834" s="4"/>
      <c r="Q834" s="4"/>
      <c r="R834" s="4"/>
      <c r="S834" s="4"/>
      <c r="T834" s="4"/>
      <c r="U834" s="4"/>
      <c r="V834" s="4"/>
      <c r="W834" s="4"/>
      <c r="X834" s="4"/>
      <c r="Y834" s="4"/>
      <c r="Z834" s="4"/>
    </row>
    <row r="835" spans="1:26" ht="16.5" customHeight="1">
      <c r="A835" s="4"/>
      <c r="B835" s="4"/>
      <c r="C835" s="4"/>
      <c r="D835" s="34"/>
      <c r="E835" s="4"/>
      <c r="F835" s="4"/>
      <c r="G835" s="4"/>
      <c r="H835" s="4"/>
      <c r="I835" s="4"/>
      <c r="J835" s="4"/>
      <c r="K835" s="4"/>
      <c r="L835" s="4"/>
      <c r="M835" s="4"/>
      <c r="N835" s="4"/>
      <c r="O835" s="4"/>
      <c r="P835" s="4"/>
      <c r="Q835" s="4"/>
      <c r="R835" s="4"/>
      <c r="S835" s="4"/>
      <c r="T835" s="4"/>
      <c r="U835" s="4"/>
      <c r="V835" s="4"/>
      <c r="W835" s="4"/>
      <c r="X835" s="4"/>
      <c r="Y835" s="4"/>
      <c r="Z835" s="4"/>
    </row>
    <row r="836" spans="1:26" ht="16.5" customHeight="1">
      <c r="A836" s="4"/>
      <c r="B836" s="4"/>
      <c r="C836" s="4"/>
      <c r="D836" s="34"/>
      <c r="E836" s="4"/>
      <c r="F836" s="4"/>
      <c r="G836" s="4"/>
      <c r="H836" s="4"/>
      <c r="I836" s="4"/>
      <c r="J836" s="4"/>
      <c r="K836" s="4"/>
      <c r="L836" s="4"/>
      <c r="M836" s="4"/>
      <c r="N836" s="4"/>
      <c r="O836" s="4"/>
      <c r="P836" s="4"/>
      <c r="Q836" s="4"/>
      <c r="R836" s="4"/>
      <c r="S836" s="4"/>
      <c r="T836" s="4"/>
      <c r="U836" s="4"/>
      <c r="V836" s="4"/>
      <c r="W836" s="4"/>
      <c r="X836" s="4"/>
      <c r="Y836" s="4"/>
      <c r="Z836" s="4"/>
    </row>
    <row r="837" spans="1:26" ht="16.5" customHeight="1">
      <c r="A837" s="4"/>
      <c r="B837" s="4"/>
      <c r="C837" s="4"/>
      <c r="D837" s="34"/>
      <c r="E837" s="4"/>
      <c r="F837" s="4"/>
      <c r="G837" s="4"/>
      <c r="H837" s="4"/>
      <c r="I837" s="4"/>
      <c r="J837" s="4"/>
      <c r="K837" s="4"/>
      <c r="L837" s="4"/>
      <c r="M837" s="4"/>
      <c r="N837" s="4"/>
      <c r="O837" s="4"/>
      <c r="P837" s="4"/>
      <c r="Q837" s="4"/>
      <c r="R837" s="4"/>
      <c r="S837" s="4"/>
      <c r="T837" s="4"/>
      <c r="U837" s="4"/>
      <c r="V837" s="4"/>
      <c r="W837" s="4"/>
      <c r="X837" s="4"/>
      <c r="Y837" s="4"/>
      <c r="Z837" s="4"/>
    </row>
    <row r="838" spans="1:26" ht="16.5" customHeight="1">
      <c r="A838" s="4"/>
      <c r="B838" s="4"/>
      <c r="C838" s="4"/>
      <c r="D838" s="34"/>
      <c r="E838" s="4"/>
      <c r="F838" s="4"/>
      <c r="G838" s="4"/>
      <c r="H838" s="4"/>
      <c r="I838" s="4"/>
      <c r="J838" s="4"/>
      <c r="K838" s="4"/>
      <c r="L838" s="4"/>
      <c r="M838" s="4"/>
      <c r="N838" s="4"/>
      <c r="O838" s="4"/>
      <c r="P838" s="4"/>
      <c r="Q838" s="4"/>
      <c r="R838" s="4"/>
      <c r="S838" s="4"/>
      <c r="T838" s="4"/>
      <c r="U838" s="4"/>
      <c r="V838" s="4"/>
      <c r="W838" s="4"/>
      <c r="X838" s="4"/>
      <c r="Y838" s="4"/>
      <c r="Z838" s="4"/>
    </row>
    <row r="839" spans="1:26" ht="16.5" customHeight="1">
      <c r="A839" s="4"/>
      <c r="B839" s="4"/>
      <c r="C839" s="4"/>
      <c r="D839" s="34"/>
      <c r="E839" s="4"/>
      <c r="F839" s="4"/>
      <c r="G839" s="4"/>
      <c r="H839" s="4"/>
      <c r="I839" s="4"/>
      <c r="J839" s="4"/>
      <c r="K839" s="4"/>
      <c r="L839" s="4"/>
      <c r="M839" s="4"/>
      <c r="N839" s="4"/>
      <c r="O839" s="4"/>
      <c r="P839" s="4"/>
      <c r="Q839" s="4"/>
      <c r="R839" s="4"/>
      <c r="S839" s="4"/>
      <c r="T839" s="4"/>
      <c r="U839" s="4"/>
      <c r="V839" s="4"/>
      <c r="W839" s="4"/>
      <c r="X839" s="4"/>
      <c r="Y839" s="4"/>
      <c r="Z839" s="4"/>
    </row>
    <row r="840" spans="1:26" ht="16.5" customHeight="1">
      <c r="A840" s="4"/>
      <c r="B840" s="4"/>
      <c r="C840" s="4"/>
      <c r="D840" s="34"/>
      <c r="E840" s="4"/>
      <c r="F840" s="4"/>
      <c r="G840" s="4"/>
      <c r="H840" s="4"/>
      <c r="I840" s="4"/>
      <c r="J840" s="4"/>
      <c r="K840" s="4"/>
      <c r="L840" s="4"/>
      <c r="M840" s="4"/>
      <c r="N840" s="4"/>
      <c r="O840" s="4"/>
      <c r="P840" s="4"/>
      <c r="Q840" s="4"/>
      <c r="R840" s="4"/>
      <c r="S840" s="4"/>
      <c r="T840" s="4"/>
      <c r="U840" s="4"/>
      <c r="V840" s="4"/>
      <c r="W840" s="4"/>
      <c r="X840" s="4"/>
      <c r="Y840" s="4"/>
      <c r="Z840" s="4"/>
    </row>
    <row r="841" spans="1:26" ht="16.5" customHeight="1">
      <c r="A841" s="4"/>
      <c r="B841" s="4"/>
      <c r="C841" s="4"/>
      <c r="D841" s="34"/>
      <c r="E841" s="4"/>
      <c r="F841" s="4"/>
      <c r="G841" s="4"/>
      <c r="H841" s="4"/>
      <c r="I841" s="4"/>
      <c r="J841" s="4"/>
      <c r="K841" s="4"/>
      <c r="L841" s="4"/>
      <c r="M841" s="4"/>
      <c r="N841" s="4"/>
      <c r="O841" s="4"/>
      <c r="P841" s="4"/>
      <c r="Q841" s="4"/>
      <c r="R841" s="4"/>
      <c r="S841" s="4"/>
      <c r="T841" s="4"/>
      <c r="U841" s="4"/>
      <c r="V841" s="4"/>
      <c r="W841" s="4"/>
      <c r="X841" s="4"/>
      <c r="Y841" s="4"/>
      <c r="Z841" s="4"/>
    </row>
    <row r="842" spans="1:26" ht="16.5" customHeight="1">
      <c r="A842" s="4"/>
      <c r="B842" s="4"/>
      <c r="C842" s="4"/>
      <c r="D842" s="34"/>
      <c r="E842" s="4"/>
      <c r="F842" s="4"/>
      <c r="G842" s="4"/>
      <c r="H842" s="4"/>
      <c r="I842" s="4"/>
      <c r="J842" s="4"/>
      <c r="K842" s="4"/>
      <c r="L842" s="4"/>
      <c r="M842" s="4"/>
      <c r="N842" s="4"/>
      <c r="O842" s="4"/>
      <c r="P842" s="4"/>
      <c r="Q842" s="4"/>
      <c r="R842" s="4"/>
      <c r="S842" s="4"/>
      <c r="T842" s="4"/>
      <c r="U842" s="4"/>
      <c r="V842" s="4"/>
      <c r="W842" s="4"/>
      <c r="X842" s="4"/>
      <c r="Y842" s="4"/>
      <c r="Z842" s="4"/>
    </row>
    <row r="843" spans="1:26" ht="16.5" customHeight="1">
      <c r="A843" s="4"/>
      <c r="B843" s="4"/>
      <c r="C843" s="4"/>
      <c r="D843" s="34"/>
      <c r="E843" s="4"/>
      <c r="F843" s="4"/>
      <c r="G843" s="4"/>
      <c r="H843" s="4"/>
      <c r="I843" s="4"/>
      <c r="J843" s="4"/>
      <c r="K843" s="4"/>
      <c r="L843" s="4"/>
      <c r="M843" s="4"/>
      <c r="N843" s="4"/>
      <c r="O843" s="4"/>
      <c r="P843" s="4"/>
      <c r="Q843" s="4"/>
      <c r="R843" s="4"/>
      <c r="S843" s="4"/>
      <c r="T843" s="4"/>
      <c r="U843" s="4"/>
      <c r="V843" s="4"/>
      <c r="W843" s="4"/>
      <c r="X843" s="4"/>
      <c r="Y843" s="4"/>
      <c r="Z843" s="4"/>
    </row>
    <row r="844" spans="1:26" ht="16.5" customHeight="1">
      <c r="A844" s="4"/>
      <c r="B844" s="4"/>
      <c r="C844" s="4"/>
      <c r="D844" s="34"/>
      <c r="E844" s="4"/>
      <c r="F844" s="4"/>
      <c r="G844" s="4"/>
      <c r="H844" s="4"/>
      <c r="I844" s="4"/>
      <c r="J844" s="4"/>
      <c r="K844" s="4"/>
      <c r="L844" s="4"/>
      <c r="M844" s="4"/>
      <c r="N844" s="4"/>
      <c r="O844" s="4"/>
      <c r="P844" s="4"/>
      <c r="Q844" s="4"/>
      <c r="R844" s="4"/>
      <c r="S844" s="4"/>
      <c r="T844" s="4"/>
      <c r="U844" s="4"/>
      <c r="V844" s="4"/>
      <c r="W844" s="4"/>
      <c r="X844" s="4"/>
      <c r="Y844" s="4"/>
      <c r="Z844" s="4"/>
    </row>
    <row r="845" spans="1:26" ht="16.5" customHeight="1">
      <c r="A845" s="4"/>
      <c r="B845" s="4"/>
      <c r="C845" s="4"/>
      <c r="D845" s="34"/>
      <c r="E845" s="4"/>
      <c r="F845" s="4"/>
      <c r="G845" s="4"/>
      <c r="H845" s="4"/>
      <c r="I845" s="4"/>
      <c r="J845" s="4"/>
      <c r="K845" s="4"/>
      <c r="L845" s="4"/>
      <c r="M845" s="4"/>
      <c r="N845" s="4"/>
      <c r="O845" s="4"/>
      <c r="P845" s="4"/>
      <c r="Q845" s="4"/>
      <c r="R845" s="4"/>
      <c r="S845" s="4"/>
      <c r="T845" s="4"/>
      <c r="U845" s="4"/>
      <c r="V845" s="4"/>
      <c r="W845" s="4"/>
      <c r="X845" s="4"/>
      <c r="Y845" s="4"/>
      <c r="Z845" s="4"/>
    </row>
    <row r="846" spans="1:26" ht="16.5" customHeight="1">
      <c r="A846" s="4"/>
      <c r="B846" s="4"/>
      <c r="C846" s="4"/>
      <c r="D846" s="34"/>
      <c r="E846" s="4"/>
      <c r="F846" s="4"/>
      <c r="G846" s="4"/>
      <c r="H846" s="4"/>
      <c r="I846" s="4"/>
      <c r="J846" s="4"/>
      <c r="K846" s="4"/>
      <c r="L846" s="4"/>
      <c r="M846" s="4"/>
      <c r="N846" s="4"/>
      <c r="O846" s="4"/>
      <c r="P846" s="4"/>
      <c r="Q846" s="4"/>
      <c r="R846" s="4"/>
      <c r="S846" s="4"/>
      <c r="T846" s="4"/>
      <c r="U846" s="4"/>
      <c r="V846" s="4"/>
      <c r="W846" s="4"/>
      <c r="X846" s="4"/>
      <c r="Y846" s="4"/>
      <c r="Z846" s="4"/>
    </row>
    <row r="847" spans="1:26" ht="16.5" customHeight="1">
      <c r="A847" s="4"/>
      <c r="B847" s="4"/>
      <c r="C847" s="4"/>
      <c r="D847" s="34"/>
      <c r="E847" s="4"/>
      <c r="F847" s="4"/>
      <c r="G847" s="4"/>
      <c r="H847" s="4"/>
      <c r="I847" s="4"/>
      <c r="J847" s="4"/>
      <c r="K847" s="4"/>
      <c r="L847" s="4"/>
      <c r="M847" s="4"/>
      <c r="N847" s="4"/>
      <c r="O847" s="4"/>
      <c r="P847" s="4"/>
      <c r="Q847" s="4"/>
      <c r="R847" s="4"/>
      <c r="S847" s="4"/>
      <c r="T847" s="4"/>
      <c r="U847" s="4"/>
      <c r="V847" s="4"/>
      <c r="W847" s="4"/>
      <c r="X847" s="4"/>
      <c r="Y847" s="4"/>
      <c r="Z847" s="4"/>
    </row>
    <row r="848" spans="1:26" ht="16.5" customHeight="1">
      <c r="A848" s="4"/>
      <c r="B848" s="4"/>
      <c r="C848" s="4"/>
      <c r="D848" s="34"/>
      <c r="E848" s="4"/>
      <c r="F848" s="4"/>
      <c r="G848" s="4"/>
      <c r="H848" s="4"/>
      <c r="I848" s="4"/>
      <c r="J848" s="4"/>
      <c r="K848" s="4"/>
      <c r="L848" s="4"/>
      <c r="M848" s="4"/>
      <c r="N848" s="4"/>
      <c r="O848" s="4"/>
      <c r="P848" s="4"/>
      <c r="Q848" s="4"/>
      <c r="R848" s="4"/>
      <c r="S848" s="4"/>
      <c r="T848" s="4"/>
      <c r="U848" s="4"/>
      <c r="V848" s="4"/>
      <c r="W848" s="4"/>
      <c r="X848" s="4"/>
      <c r="Y848" s="4"/>
      <c r="Z848" s="4"/>
    </row>
    <row r="849" spans="1:26" ht="16.5" customHeight="1">
      <c r="A849" s="4"/>
      <c r="B849" s="4"/>
      <c r="C849" s="4"/>
      <c r="D849" s="34"/>
      <c r="E849" s="4"/>
      <c r="F849" s="4"/>
      <c r="G849" s="4"/>
      <c r="H849" s="4"/>
      <c r="I849" s="4"/>
      <c r="J849" s="4"/>
      <c r="K849" s="4"/>
      <c r="L849" s="4"/>
      <c r="M849" s="4"/>
      <c r="N849" s="4"/>
      <c r="O849" s="4"/>
      <c r="P849" s="4"/>
      <c r="Q849" s="4"/>
      <c r="R849" s="4"/>
      <c r="S849" s="4"/>
      <c r="T849" s="4"/>
      <c r="U849" s="4"/>
      <c r="V849" s="4"/>
      <c r="W849" s="4"/>
      <c r="X849" s="4"/>
      <c r="Y849" s="4"/>
      <c r="Z849" s="4"/>
    </row>
    <row r="850" spans="1:26" ht="16.5" customHeight="1">
      <c r="A850" s="4"/>
      <c r="B850" s="4"/>
      <c r="C850" s="4"/>
      <c r="D850" s="34"/>
      <c r="E850" s="4"/>
      <c r="F850" s="4"/>
      <c r="G850" s="4"/>
      <c r="H850" s="4"/>
      <c r="I850" s="4"/>
      <c r="J850" s="4"/>
      <c r="K850" s="4"/>
      <c r="L850" s="4"/>
      <c r="M850" s="4"/>
      <c r="N850" s="4"/>
      <c r="O850" s="4"/>
      <c r="P850" s="4"/>
      <c r="Q850" s="4"/>
      <c r="R850" s="4"/>
      <c r="S850" s="4"/>
      <c r="T850" s="4"/>
      <c r="U850" s="4"/>
      <c r="V850" s="4"/>
      <c r="W850" s="4"/>
      <c r="X850" s="4"/>
      <c r="Y850" s="4"/>
      <c r="Z850" s="4"/>
    </row>
    <row r="851" spans="1:26" ht="16.5" customHeight="1">
      <c r="A851" s="4"/>
      <c r="B851" s="4"/>
      <c r="C851" s="4"/>
      <c r="D851" s="34"/>
      <c r="E851" s="4"/>
      <c r="F851" s="4"/>
      <c r="G851" s="4"/>
      <c r="H851" s="4"/>
      <c r="I851" s="4"/>
      <c r="J851" s="4"/>
      <c r="K851" s="4"/>
      <c r="L851" s="4"/>
      <c r="M851" s="4"/>
      <c r="N851" s="4"/>
      <c r="O851" s="4"/>
      <c r="P851" s="4"/>
      <c r="Q851" s="4"/>
      <c r="R851" s="4"/>
      <c r="S851" s="4"/>
      <c r="T851" s="4"/>
      <c r="U851" s="4"/>
      <c r="V851" s="4"/>
      <c r="W851" s="4"/>
      <c r="X851" s="4"/>
      <c r="Y851" s="4"/>
      <c r="Z851" s="4"/>
    </row>
    <row r="852" spans="1:26" ht="16.5" customHeight="1">
      <c r="A852" s="4"/>
      <c r="B852" s="4"/>
      <c r="C852" s="4"/>
      <c r="D852" s="34"/>
      <c r="E852" s="4"/>
      <c r="F852" s="4"/>
      <c r="G852" s="4"/>
      <c r="H852" s="4"/>
      <c r="I852" s="4"/>
      <c r="J852" s="4"/>
      <c r="K852" s="4"/>
      <c r="L852" s="4"/>
      <c r="M852" s="4"/>
      <c r="N852" s="4"/>
      <c r="O852" s="4"/>
      <c r="P852" s="4"/>
      <c r="Q852" s="4"/>
      <c r="R852" s="4"/>
      <c r="S852" s="4"/>
      <c r="T852" s="4"/>
      <c r="U852" s="4"/>
      <c r="V852" s="4"/>
      <c r="W852" s="4"/>
      <c r="X852" s="4"/>
      <c r="Y852" s="4"/>
      <c r="Z852" s="4"/>
    </row>
    <row r="853" spans="1:26" ht="16.5" customHeight="1">
      <c r="A853" s="4"/>
      <c r="B853" s="4"/>
      <c r="C853" s="4"/>
      <c r="D853" s="34"/>
      <c r="E853" s="4"/>
      <c r="F853" s="4"/>
      <c r="G853" s="4"/>
      <c r="H853" s="4"/>
      <c r="I853" s="4"/>
      <c r="J853" s="4"/>
      <c r="K853" s="4"/>
      <c r="L853" s="4"/>
      <c r="M853" s="4"/>
      <c r="N853" s="4"/>
      <c r="O853" s="4"/>
      <c r="P853" s="4"/>
      <c r="Q853" s="4"/>
      <c r="R853" s="4"/>
      <c r="S853" s="4"/>
      <c r="T853" s="4"/>
      <c r="U853" s="4"/>
      <c r="V853" s="4"/>
      <c r="W853" s="4"/>
      <c r="X853" s="4"/>
      <c r="Y853" s="4"/>
      <c r="Z853" s="4"/>
    </row>
    <row r="854" spans="1:26" ht="16.5" customHeight="1">
      <c r="A854" s="4"/>
      <c r="B854" s="4"/>
      <c r="C854" s="4"/>
      <c r="D854" s="34"/>
      <c r="E854" s="4"/>
      <c r="F854" s="4"/>
      <c r="G854" s="4"/>
      <c r="H854" s="4"/>
      <c r="I854" s="4"/>
      <c r="J854" s="4"/>
      <c r="K854" s="4"/>
      <c r="L854" s="4"/>
      <c r="M854" s="4"/>
      <c r="N854" s="4"/>
      <c r="O854" s="4"/>
      <c r="P854" s="4"/>
      <c r="Q854" s="4"/>
      <c r="R854" s="4"/>
      <c r="S854" s="4"/>
      <c r="T854" s="4"/>
      <c r="U854" s="4"/>
      <c r="V854" s="4"/>
      <c r="W854" s="4"/>
      <c r="X854" s="4"/>
      <c r="Y854" s="4"/>
      <c r="Z854" s="4"/>
    </row>
    <row r="855" spans="1:26" ht="16.5" customHeight="1">
      <c r="A855" s="4"/>
      <c r="B855" s="4"/>
      <c r="C855" s="4"/>
      <c r="D855" s="34"/>
      <c r="E855" s="4"/>
      <c r="F855" s="4"/>
      <c r="G855" s="4"/>
      <c r="H855" s="4"/>
      <c r="I855" s="4"/>
      <c r="J855" s="4"/>
      <c r="K855" s="4"/>
      <c r="L855" s="4"/>
      <c r="M855" s="4"/>
      <c r="N855" s="4"/>
      <c r="O855" s="4"/>
      <c r="P855" s="4"/>
      <c r="Q855" s="4"/>
      <c r="R855" s="4"/>
      <c r="S855" s="4"/>
      <c r="T855" s="4"/>
      <c r="U855" s="4"/>
      <c r="V855" s="4"/>
      <c r="W855" s="4"/>
      <c r="X855" s="4"/>
      <c r="Y855" s="4"/>
      <c r="Z855" s="4"/>
    </row>
    <row r="856" spans="1:26" ht="16.5" customHeight="1">
      <c r="A856" s="4"/>
      <c r="B856" s="4"/>
      <c r="C856" s="4"/>
      <c r="D856" s="34"/>
      <c r="E856" s="4"/>
      <c r="F856" s="4"/>
      <c r="G856" s="4"/>
      <c r="H856" s="4"/>
      <c r="I856" s="4"/>
      <c r="J856" s="4"/>
      <c r="K856" s="4"/>
      <c r="L856" s="4"/>
      <c r="M856" s="4"/>
      <c r="N856" s="4"/>
      <c r="O856" s="4"/>
      <c r="P856" s="4"/>
      <c r="Q856" s="4"/>
      <c r="R856" s="4"/>
      <c r="S856" s="4"/>
      <c r="T856" s="4"/>
      <c r="U856" s="4"/>
      <c r="V856" s="4"/>
      <c r="W856" s="4"/>
      <c r="X856" s="4"/>
      <c r="Y856" s="4"/>
      <c r="Z856" s="4"/>
    </row>
    <row r="857" spans="1:26" ht="16.5" customHeight="1">
      <c r="A857" s="4"/>
      <c r="B857" s="4"/>
      <c r="C857" s="4"/>
      <c r="D857" s="34"/>
      <c r="E857" s="4"/>
      <c r="F857" s="4"/>
      <c r="G857" s="4"/>
      <c r="H857" s="4"/>
      <c r="I857" s="4"/>
      <c r="J857" s="4"/>
      <c r="K857" s="4"/>
      <c r="L857" s="4"/>
      <c r="M857" s="4"/>
      <c r="N857" s="4"/>
      <c r="O857" s="4"/>
      <c r="P857" s="4"/>
      <c r="Q857" s="4"/>
      <c r="R857" s="4"/>
      <c r="S857" s="4"/>
      <c r="T857" s="4"/>
      <c r="U857" s="4"/>
      <c r="V857" s="4"/>
      <c r="W857" s="4"/>
      <c r="X857" s="4"/>
      <c r="Y857" s="4"/>
      <c r="Z857" s="4"/>
    </row>
    <row r="858" spans="1:26" ht="16.5" customHeight="1">
      <c r="A858" s="4"/>
      <c r="B858" s="4"/>
      <c r="C858" s="4"/>
      <c r="D858" s="34"/>
      <c r="E858" s="4"/>
      <c r="F858" s="4"/>
      <c r="G858" s="4"/>
      <c r="H858" s="4"/>
      <c r="I858" s="4"/>
      <c r="J858" s="4"/>
      <c r="K858" s="4"/>
      <c r="L858" s="4"/>
      <c r="M858" s="4"/>
      <c r="N858" s="4"/>
      <c r="O858" s="4"/>
      <c r="P858" s="4"/>
      <c r="Q858" s="4"/>
      <c r="R858" s="4"/>
      <c r="S858" s="4"/>
      <c r="T858" s="4"/>
      <c r="U858" s="4"/>
      <c r="V858" s="4"/>
      <c r="W858" s="4"/>
      <c r="X858" s="4"/>
      <c r="Y858" s="4"/>
      <c r="Z858" s="4"/>
    </row>
    <row r="859" spans="1:26" ht="16.5" customHeight="1">
      <c r="A859" s="4"/>
      <c r="B859" s="4"/>
      <c r="C859" s="4"/>
      <c r="D859" s="34"/>
      <c r="E859" s="4"/>
      <c r="F859" s="4"/>
      <c r="G859" s="4"/>
      <c r="H859" s="4"/>
      <c r="I859" s="4"/>
      <c r="J859" s="4"/>
      <c r="K859" s="4"/>
      <c r="L859" s="4"/>
      <c r="M859" s="4"/>
      <c r="N859" s="4"/>
      <c r="O859" s="4"/>
      <c r="P859" s="4"/>
      <c r="Q859" s="4"/>
      <c r="R859" s="4"/>
      <c r="S859" s="4"/>
      <c r="T859" s="4"/>
      <c r="U859" s="4"/>
      <c r="V859" s="4"/>
      <c r="W859" s="4"/>
      <c r="X859" s="4"/>
      <c r="Y859" s="4"/>
      <c r="Z859" s="4"/>
    </row>
    <row r="860" spans="1:26" ht="16.5" customHeight="1">
      <c r="A860" s="4"/>
      <c r="B860" s="4"/>
      <c r="C860" s="4"/>
      <c r="D860" s="34"/>
      <c r="E860" s="4"/>
      <c r="F860" s="4"/>
      <c r="G860" s="4"/>
      <c r="H860" s="4"/>
      <c r="I860" s="4"/>
      <c r="J860" s="4"/>
      <c r="K860" s="4"/>
      <c r="L860" s="4"/>
      <c r="M860" s="4"/>
      <c r="N860" s="4"/>
      <c r="O860" s="4"/>
      <c r="P860" s="4"/>
      <c r="Q860" s="4"/>
      <c r="R860" s="4"/>
      <c r="S860" s="4"/>
      <c r="T860" s="4"/>
      <c r="U860" s="4"/>
      <c r="V860" s="4"/>
      <c r="W860" s="4"/>
      <c r="X860" s="4"/>
      <c r="Y860" s="4"/>
      <c r="Z860" s="4"/>
    </row>
    <row r="861" spans="1:26" ht="16.5" customHeight="1">
      <c r="A861" s="4"/>
      <c r="B861" s="4"/>
      <c r="C861" s="4"/>
      <c r="D861" s="34"/>
      <c r="E861" s="4"/>
      <c r="F861" s="4"/>
      <c r="G861" s="4"/>
      <c r="H861" s="4"/>
      <c r="I861" s="4"/>
      <c r="J861" s="4"/>
      <c r="K861" s="4"/>
      <c r="L861" s="4"/>
      <c r="M861" s="4"/>
      <c r="N861" s="4"/>
      <c r="O861" s="4"/>
      <c r="P861" s="4"/>
      <c r="Q861" s="4"/>
      <c r="R861" s="4"/>
      <c r="S861" s="4"/>
      <c r="T861" s="4"/>
      <c r="U861" s="4"/>
      <c r="V861" s="4"/>
      <c r="W861" s="4"/>
      <c r="X861" s="4"/>
      <c r="Y861" s="4"/>
      <c r="Z861" s="4"/>
    </row>
    <row r="862" spans="1:26" ht="16.5" customHeight="1">
      <c r="A862" s="4"/>
      <c r="B862" s="4"/>
      <c r="C862" s="4"/>
      <c r="D862" s="34"/>
      <c r="E862" s="4"/>
      <c r="F862" s="4"/>
      <c r="G862" s="4"/>
      <c r="H862" s="4"/>
      <c r="I862" s="4"/>
      <c r="J862" s="4"/>
      <c r="K862" s="4"/>
      <c r="L862" s="4"/>
      <c r="M862" s="4"/>
      <c r="N862" s="4"/>
      <c r="O862" s="4"/>
      <c r="P862" s="4"/>
      <c r="Q862" s="4"/>
      <c r="R862" s="4"/>
      <c r="S862" s="4"/>
      <c r="T862" s="4"/>
      <c r="U862" s="4"/>
      <c r="V862" s="4"/>
      <c r="W862" s="4"/>
      <c r="X862" s="4"/>
      <c r="Y862" s="4"/>
      <c r="Z862" s="4"/>
    </row>
    <row r="863" spans="1:26" ht="16.5" customHeight="1">
      <c r="A863" s="4"/>
      <c r="B863" s="4"/>
      <c r="C863" s="4"/>
      <c r="D863" s="34"/>
      <c r="E863" s="4"/>
      <c r="F863" s="4"/>
      <c r="G863" s="4"/>
      <c r="H863" s="4"/>
      <c r="I863" s="4"/>
      <c r="J863" s="4"/>
      <c r="K863" s="4"/>
      <c r="L863" s="4"/>
      <c r="M863" s="4"/>
      <c r="N863" s="4"/>
      <c r="O863" s="4"/>
      <c r="P863" s="4"/>
      <c r="Q863" s="4"/>
      <c r="R863" s="4"/>
      <c r="S863" s="4"/>
      <c r="T863" s="4"/>
      <c r="U863" s="4"/>
      <c r="V863" s="4"/>
      <c r="W863" s="4"/>
      <c r="X863" s="4"/>
      <c r="Y863" s="4"/>
      <c r="Z863" s="4"/>
    </row>
    <row r="864" spans="1:26" ht="16.5" customHeight="1">
      <c r="A864" s="4"/>
      <c r="B864" s="4"/>
      <c r="C864" s="4"/>
      <c r="D864" s="34"/>
      <c r="E864" s="4"/>
      <c r="F864" s="4"/>
      <c r="G864" s="4"/>
      <c r="H864" s="4"/>
      <c r="I864" s="4"/>
      <c r="J864" s="4"/>
      <c r="K864" s="4"/>
      <c r="L864" s="4"/>
      <c r="M864" s="4"/>
      <c r="N864" s="4"/>
      <c r="O864" s="4"/>
      <c r="P864" s="4"/>
      <c r="Q864" s="4"/>
      <c r="R864" s="4"/>
      <c r="S864" s="4"/>
      <c r="T864" s="4"/>
      <c r="U864" s="4"/>
      <c r="V864" s="4"/>
      <c r="W864" s="4"/>
      <c r="X864" s="4"/>
      <c r="Y864" s="4"/>
      <c r="Z864" s="4"/>
    </row>
    <row r="865" spans="1:26" ht="16.5" customHeight="1">
      <c r="A865" s="4"/>
      <c r="B865" s="4"/>
      <c r="C865" s="4"/>
      <c r="D865" s="34"/>
      <c r="E865" s="4"/>
      <c r="F865" s="4"/>
      <c r="G865" s="4"/>
      <c r="H865" s="4"/>
      <c r="I865" s="4"/>
      <c r="J865" s="4"/>
      <c r="K865" s="4"/>
      <c r="L865" s="4"/>
      <c r="M865" s="4"/>
      <c r="N865" s="4"/>
      <c r="O865" s="4"/>
      <c r="P865" s="4"/>
      <c r="Q865" s="4"/>
      <c r="R865" s="4"/>
      <c r="S865" s="4"/>
      <c r="T865" s="4"/>
      <c r="U865" s="4"/>
      <c r="V865" s="4"/>
      <c r="W865" s="4"/>
      <c r="X865" s="4"/>
      <c r="Y865" s="4"/>
      <c r="Z865" s="4"/>
    </row>
    <row r="866" spans="1:26" ht="16.5" customHeight="1">
      <c r="A866" s="4"/>
      <c r="B866" s="4"/>
      <c r="C866" s="4"/>
      <c r="D866" s="34"/>
      <c r="E866" s="4"/>
      <c r="F866" s="4"/>
      <c r="G866" s="4"/>
      <c r="H866" s="4"/>
      <c r="I866" s="4"/>
      <c r="J866" s="4"/>
      <c r="K866" s="4"/>
      <c r="L866" s="4"/>
      <c r="M866" s="4"/>
      <c r="N866" s="4"/>
      <c r="O866" s="4"/>
      <c r="P866" s="4"/>
      <c r="Q866" s="4"/>
      <c r="R866" s="4"/>
      <c r="S866" s="4"/>
      <c r="T866" s="4"/>
      <c r="U866" s="4"/>
      <c r="V866" s="4"/>
      <c r="W866" s="4"/>
      <c r="X866" s="4"/>
      <c r="Y866" s="4"/>
      <c r="Z866" s="4"/>
    </row>
    <row r="867" spans="1:26" ht="16.5" customHeight="1">
      <c r="A867" s="4"/>
      <c r="B867" s="4"/>
      <c r="C867" s="4"/>
      <c r="D867" s="34"/>
      <c r="E867" s="4"/>
      <c r="F867" s="4"/>
      <c r="G867" s="4"/>
      <c r="H867" s="4"/>
      <c r="I867" s="4"/>
      <c r="J867" s="4"/>
      <c r="K867" s="4"/>
      <c r="L867" s="4"/>
      <c r="M867" s="4"/>
      <c r="N867" s="4"/>
      <c r="O867" s="4"/>
      <c r="P867" s="4"/>
      <c r="Q867" s="4"/>
      <c r="R867" s="4"/>
      <c r="S867" s="4"/>
      <c r="T867" s="4"/>
      <c r="U867" s="4"/>
      <c r="V867" s="4"/>
      <c r="W867" s="4"/>
      <c r="X867" s="4"/>
      <c r="Y867" s="4"/>
      <c r="Z867" s="4"/>
    </row>
    <row r="868" spans="1:26" ht="16.5" customHeight="1">
      <c r="A868" s="4"/>
      <c r="B868" s="4"/>
      <c r="C868" s="4"/>
      <c r="D868" s="34"/>
      <c r="E868" s="4"/>
      <c r="F868" s="4"/>
      <c r="G868" s="4"/>
      <c r="H868" s="4"/>
      <c r="I868" s="4"/>
      <c r="J868" s="4"/>
      <c r="K868" s="4"/>
      <c r="L868" s="4"/>
      <c r="M868" s="4"/>
      <c r="N868" s="4"/>
      <c r="O868" s="4"/>
      <c r="P868" s="4"/>
      <c r="Q868" s="4"/>
      <c r="R868" s="4"/>
      <c r="S868" s="4"/>
      <c r="T868" s="4"/>
      <c r="U868" s="4"/>
      <c r="V868" s="4"/>
      <c r="W868" s="4"/>
      <c r="X868" s="4"/>
      <c r="Y868" s="4"/>
      <c r="Z868" s="4"/>
    </row>
    <row r="869" spans="1:26" ht="16.5" customHeight="1">
      <c r="A869" s="4"/>
      <c r="B869" s="4"/>
      <c r="C869" s="4"/>
      <c r="D869" s="34"/>
      <c r="E869" s="4"/>
      <c r="F869" s="4"/>
      <c r="G869" s="4"/>
      <c r="H869" s="4"/>
      <c r="I869" s="4"/>
      <c r="J869" s="4"/>
      <c r="K869" s="4"/>
      <c r="L869" s="4"/>
      <c r="M869" s="4"/>
      <c r="N869" s="4"/>
      <c r="O869" s="4"/>
      <c r="P869" s="4"/>
      <c r="Q869" s="4"/>
      <c r="R869" s="4"/>
      <c r="S869" s="4"/>
      <c r="T869" s="4"/>
      <c r="U869" s="4"/>
      <c r="V869" s="4"/>
      <c r="W869" s="4"/>
      <c r="X869" s="4"/>
      <c r="Y869" s="4"/>
      <c r="Z869" s="4"/>
    </row>
    <row r="870" spans="1:26" ht="16.5" customHeight="1">
      <c r="A870" s="4"/>
      <c r="B870" s="4"/>
      <c r="C870" s="4"/>
      <c r="D870" s="34"/>
      <c r="E870" s="4"/>
      <c r="F870" s="4"/>
      <c r="G870" s="4"/>
      <c r="H870" s="4"/>
      <c r="I870" s="4"/>
      <c r="J870" s="4"/>
      <c r="K870" s="4"/>
      <c r="L870" s="4"/>
      <c r="M870" s="4"/>
      <c r="N870" s="4"/>
      <c r="O870" s="4"/>
      <c r="P870" s="4"/>
      <c r="Q870" s="4"/>
      <c r="R870" s="4"/>
      <c r="S870" s="4"/>
      <c r="T870" s="4"/>
      <c r="U870" s="4"/>
      <c r="V870" s="4"/>
      <c r="W870" s="4"/>
      <c r="X870" s="4"/>
      <c r="Y870" s="4"/>
      <c r="Z870" s="4"/>
    </row>
    <row r="871" spans="1:26" ht="16.5" customHeight="1">
      <c r="A871" s="4"/>
      <c r="B871" s="4"/>
      <c r="C871" s="4"/>
      <c r="D871" s="34"/>
      <c r="E871" s="4"/>
      <c r="F871" s="4"/>
      <c r="G871" s="4"/>
      <c r="H871" s="4"/>
      <c r="I871" s="4"/>
      <c r="J871" s="4"/>
      <c r="K871" s="4"/>
      <c r="L871" s="4"/>
      <c r="M871" s="4"/>
      <c r="N871" s="4"/>
      <c r="O871" s="4"/>
      <c r="P871" s="4"/>
      <c r="Q871" s="4"/>
      <c r="R871" s="4"/>
      <c r="S871" s="4"/>
      <c r="T871" s="4"/>
      <c r="U871" s="4"/>
      <c r="V871" s="4"/>
      <c r="W871" s="4"/>
      <c r="X871" s="4"/>
      <c r="Y871" s="4"/>
      <c r="Z871" s="4"/>
    </row>
    <row r="872" spans="1:26" ht="16.5" customHeight="1">
      <c r="A872" s="4"/>
      <c r="B872" s="4"/>
      <c r="C872" s="4"/>
      <c r="D872" s="34"/>
      <c r="E872" s="4"/>
      <c r="F872" s="4"/>
      <c r="G872" s="4"/>
      <c r="H872" s="4"/>
      <c r="I872" s="4"/>
      <c r="J872" s="4"/>
      <c r="K872" s="4"/>
      <c r="L872" s="4"/>
      <c r="M872" s="4"/>
      <c r="N872" s="4"/>
      <c r="O872" s="4"/>
      <c r="P872" s="4"/>
      <c r="Q872" s="4"/>
      <c r="R872" s="4"/>
      <c r="S872" s="4"/>
      <c r="T872" s="4"/>
      <c r="U872" s="4"/>
      <c r="V872" s="4"/>
      <c r="W872" s="4"/>
      <c r="X872" s="4"/>
      <c r="Y872" s="4"/>
      <c r="Z872" s="4"/>
    </row>
    <row r="873" spans="1:26" ht="16.5" customHeight="1">
      <c r="A873" s="4"/>
      <c r="B873" s="4"/>
      <c r="C873" s="4"/>
      <c r="D873" s="34"/>
      <c r="E873" s="4"/>
      <c r="F873" s="4"/>
      <c r="G873" s="4"/>
      <c r="H873" s="4"/>
      <c r="I873" s="4"/>
      <c r="J873" s="4"/>
      <c r="K873" s="4"/>
      <c r="L873" s="4"/>
      <c r="M873" s="4"/>
      <c r="N873" s="4"/>
      <c r="O873" s="4"/>
      <c r="P873" s="4"/>
      <c r="Q873" s="4"/>
      <c r="R873" s="4"/>
      <c r="S873" s="4"/>
      <c r="T873" s="4"/>
      <c r="U873" s="4"/>
      <c r="V873" s="4"/>
      <c r="W873" s="4"/>
      <c r="X873" s="4"/>
      <c r="Y873" s="4"/>
      <c r="Z873" s="4"/>
    </row>
    <row r="874" spans="1:26" ht="16.5" customHeight="1">
      <c r="A874" s="4"/>
      <c r="B874" s="4"/>
      <c r="C874" s="4"/>
      <c r="D874" s="34"/>
      <c r="E874" s="4"/>
      <c r="F874" s="4"/>
      <c r="G874" s="4"/>
      <c r="H874" s="4"/>
      <c r="I874" s="4"/>
      <c r="J874" s="4"/>
      <c r="K874" s="4"/>
      <c r="L874" s="4"/>
      <c r="M874" s="4"/>
      <c r="N874" s="4"/>
      <c r="O874" s="4"/>
      <c r="P874" s="4"/>
      <c r="Q874" s="4"/>
      <c r="R874" s="4"/>
      <c r="S874" s="4"/>
      <c r="T874" s="4"/>
      <c r="U874" s="4"/>
      <c r="V874" s="4"/>
      <c r="W874" s="4"/>
      <c r="X874" s="4"/>
      <c r="Y874" s="4"/>
      <c r="Z874" s="4"/>
    </row>
    <row r="875" spans="1:26" ht="16.5" customHeight="1">
      <c r="A875" s="4"/>
      <c r="B875" s="4"/>
      <c r="C875" s="4"/>
      <c r="D875" s="34"/>
      <c r="E875" s="4"/>
      <c r="F875" s="4"/>
      <c r="G875" s="4"/>
      <c r="H875" s="4"/>
      <c r="I875" s="4"/>
      <c r="J875" s="4"/>
      <c r="K875" s="4"/>
      <c r="L875" s="4"/>
      <c r="M875" s="4"/>
      <c r="N875" s="4"/>
      <c r="O875" s="4"/>
      <c r="P875" s="4"/>
      <c r="Q875" s="4"/>
      <c r="R875" s="4"/>
      <c r="S875" s="4"/>
      <c r="T875" s="4"/>
      <c r="U875" s="4"/>
      <c r="V875" s="4"/>
      <c r="W875" s="4"/>
      <c r="X875" s="4"/>
      <c r="Y875" s="4"/>
      <c r="Z875" s="4"/>
    </row>
    <row r="876" spans="1:26" ht="16.5" customHeight="1">
      <c r="A876" s="4"/>
      <c r="B876" s="4"/>
      <c r="C876" s="4"/>
      <c r="D876" s="34"/>
      <c r="E876" s="4"/>
      <c r="F876" s="4"/>
      <c r="G876" s="4"/>
      <c r="H876" s="4"/>
      <c r="I876" s="4"/>
      <c r="J876" s="4"/>
      <c r="K876" s="4"/>
      <c r="L876" s="4"/>
      <c r="M876" s="4"/>
      <c r="N876" s="4"/>
      <c r="O876" s="4"/>
      <c r="P876" s="4"/>
      <c r="Q876" s="4"/>
      <c r="R876" s="4"/>
      <c r="S876" s="4"/>
      <c r="T876" s="4"/>
      <c r="U876" s="4"/>
      <c r="V876" s="4"/>
      <c r="W876" s="4"/>
      <c r="X876" s="4"/>
      <c r="Y876" s="4"/>
      <c r="Z876" s="4"/>
    </row>
    <row r="877" spans="1:26" ht="16.5" customHeight="1">
      <c r="A877" s="4"/>
      <c r="B877" s="4"/>
      <c r="C877" s="4"/>
      <c r="D877" s="34"/>
      <c r="E877" s="4"/>
      <c r="F877" s="4"/>
      <c r="G877" s="4"/>
      <c r="H877" s="4"/>
      <c r="I877" s="4"/>
      <c r="J877" s="4"/>
      <c r="K877" s="4"/>
      <c r="L877" s="4"/>
      <c r="M877" s="4"/>
      <c r="N877" s="4"/>
      <c r="O877" s="4"/>
      <c r="P877" s="4"/>
      <c r="Q877" s="4"/>
      <c r="R877" s="4"/>
      <c r="S877" s="4"/>
      <c r="T877" s="4"/>
      <c r="U877" s="4"/>
      <c r="V877" s="4"/>
      <c r="W877" s="4"/>
      <c r="X877" s="4"/>
      <c r="Y877" s="4"/>
      <c r="Z877" s="4"/>
    </row>
    <row r="878" spans="1:26" ht="16.5" customHeight="1">
      <c r="A878" s="4"/>
      <c r="B878" s="4"/>
      <c r="C878" s="4"/>
      <c r="D878" s="34"/>
      <c r="E878" s="4"/>
      <c r="F878" s="4"/>
      <c r="G878" s="4"/>
      <c r="H878" s="4"/>
      <c r="I878" s="4"/>
      <c r="J878" s="4"/>
      <c r="K878" s="4"/>
      <c r="L878" s="4"/>
      <c r="M878" s="4"/>
      <c r="N878" s="4"/>
      <c r="O878" s="4"/>
      <c r="P878" s="4"/>
      <c r="Q878" s="4"/>
      <c r="R878" s="4"/>
      <c r="S878" s="4"/>
      <c r="T878" s="4"/>
      <c r="U878" s="4"/>
      <c r="V878" s="4"/>
      <c r="W878" s="4"/>
      <c r="X878" s="4"/>
      <c r="Y878" s="4"/>
      <c r="Z878" s="4"/>
    </row>
    <row r="879" spans="1:26" ht="16.5" customHeight="1">
      <c r="A879" s="4"/>
      <c r="B879" s="4"/>
      <c r="C879" s="4"/>
      <c r="D879" s="34"/>
      <c r="E879" s="4"/>
      <c r="F879" s="4"/>
      <c r="G879" s="4"/>
      <c r="H879" s="4"/>
      <c r="I879" s="4"/>
      <c r="J879" s="4"/>
      <c r="K879" s="4"/>
      <c r="L879" s="4"/>
      <c r="M879" s="4"/>
      <c r="N879" s="4"/>
      <c r="O879" s="4"/>
      <c r="P879" s="4"/>
      <c r="Q879" s="4"/>
      <c r="R879" s="4"/>
      <c r="S879" s="4"/>
      <c r="T879" s="4"/>
      <c r="U879" s="4"/>
      <c r="V879" s="4"/>
      <c r="W879" s="4"/>
      <c r="X879" s="4"/>
      <c r="Y879" s="4"/>
      <c r="Z879" s="4"/>
    </row>
    <row r="880" spans="1:26" ht="16.5" customHeight="1">
      <c r="A880" s="4"/>
      <c r="B880" s="4"/>
      <c r="C880" s="4"/>
      <c r="D880" s="34"/>
      <c r="E880" s="4"/>
      <c r="F880" s="4"/>
      <c r="G880" s="4"/>
      <c r="H880" s="4"/>
      <c r="I880" s="4"/>
      <c r="J880" s="4"/>
      <c r="K880" s="4"/>
      <c r="L880" s="4"/>
      <c r="M880" s="4"/>
      <c r="N880" s="4"/>
      <c r="O880" s="4"/>
      <c r="P880" s="4"/>
      <c r="Q880" s="4"/>
      <c r="R880" s="4"/>
      <c r="S880" s="4"/>
      <c r="T880" s="4"/>
      <c r="U880" s="4"/>
      <c r="V880" s="4"/>
      <c r="W880" s="4"/>
      <c r="X880" s="4"/>
      <c r="Y880" s="4"/>
      <c r="Z880" s="4"/>
    </row>
    <row r="881" spans="1:26" ht="16.5" customHeight="1">
      <c r="A881" s="4"/>
      <c r="B881" s="4"/>
      <c r="C881" s="4"/>
      <c r="D881" s="34"/>
      <c r="E881" s="4"/>
      <c r="F881" s="4"/>
      <c r="G881" s="4"/>
      <c r="H881" s="4"/>
      <c r="I881" s="4"/>
      <c r="J881" s="4"/>
      <c r="K881" s="4"/>
      <c r="L881" s="4"/>
      <c r="M881" s="4"/>
      <c r="N881" s="4"/>
      <c r="O881" s="4"/>
      <c r="P881" s="4"/>
      <c r="Q881" s="4"/>
      <c r="R881" s="4"/>
      <c r="S881" s="4"/>
      <c r="T881" s="4"/>
      <c r="U881" s="4"/>
      <c r="V881" s="4"/>
      <c r="W881" s="4"/>
      <c r="X881" s="4"/>
      <c r="Y881" s="4"/>
      <c r="Z881" s="4"/>
    </row>
    <row r="882" spans="1:26" ht="16.5" customHeight="1">
      <c r="A882" s="4"/>
      <c r="B882" s="4"/>
      <c r="C882" s="4"/>
      <c r="D882" s="34"/>
      <c r="E882" s="4"/>
      <c r="F882" s="4"/>
      <c r="G882" s="4"/>
      <c r="H882" s="4"/>
      <c r="I882" s="4"/>
      <c r="J882" s="4"/>
      <c r="K882" s="4"/>
      <c r="L882" s="4"/>
      <c r="M882" s="4"/>
      <c r="N882" s="4"/>
      <c r="O882" s="4"/>
      <c r="P882" s="4"/>
      <c r="Q882" s="4"/>
      <c r="R882" s="4"/>
      <c r="S882" s="4"/>
      <c r="T882" s="4"/>
      <c r="U882" s="4"/>
      <c r="V882" s="4"/>
      <c r="W882" s="4"/>
      <c r="X882" s="4"/>
      <c r="Y882" s="4"/>
      <c r="Z882" s="4"/>
    </row>
    <row r="883" spans="1:26" ht="16.5" customHeight="1">
      <c r="A883" s="4"/>
      <c r="B883" s="4"/>
      <c r="C883" s="4"/>
      <c r="D883" s="34"/>
      <c r="E883" s="4"/>
      <c r="F883" s="4"/>
      <c r="G883" s="4"/>
      <c r="H883" s="4"/>
      <c r="I883" s="4"/>
      <c r="J883" s="4"/>
      <c r="K883" s="4"/>
      <c r="L883" s="4"/>
      <c r="M883" s="4"/>
      <c r="N883" s="4"/>
      <c r="O883" s="4"/>
      <c r="P883" s="4"/>
      <c r="Q883" s="4"/>
      <c r="R883" s="4"/>
      <c r="S883" s="4"/>
      <c r="T883" s="4"/>
      <c r="U883" s="4"/>
      <c r="V883" s="4"/>
      <c r="W883" s="4"/>
      <c r="X883" s="4"/>
      <c r="Y883" s="4"/>
      <c r="Z883" s="4"/>
    </row>
    <row r="884" spans="1:26" ht="16.5" customHeight="1">
      <c r="A884" s="4"/>
      <c r="B884" s="4"/>
      <c r="C884" s="4"/>
      <c r="D884" s="34"/>
      <c r="E884" s="4"/>
      <c r="F884" s="4"/>
      <c r="G884" s="4"/>
      <c r="H884" s="4"/>
      <c r="I884" s="4"/>
      <c r="J884" s="4"/>
      <c r="K884" s="4"/>
      <c r="L884" s="4"/>
      <c r="M884" s="4"/>
      <c r="N884" s="4"/>
      <c r="O884" s="4"/>
      <c r="P884" s="4"/>
      <c r="Q884" s="4"/>
      <c r="R884" s="4"/>
      <c r="S884" s="4"/>
      <c r="T884" s="4"/>
      <c r="U884" s="4"/>
      <c r="V884" s="4"/>
      <c r="W884" s="4"/>
      <c r="X884" s="4"/>
      <c r="Y884" s="4"/>
      <c r="Z884" s="4"/>
    </row>
    <row r="885" spans="1:26" ht="16.5" customHeight="1">
      <c r="A885" s="4"/>
      <c r="B885" s="4"/>
      <c r="C885" s="4"/>
      <c r="D885" s="34"/>
      <c r="E885" s="4"/>
      <c r="F885" s="4"/>
      <c r="G885" s="4"/>
      <c r="H885" s="4"/>
      <c r="I885" s="4"/>
      <c r="J885" s="4"/>
      <c r="K885" s="4"/>
      <c r="L885" s="4"/>
      <c r="M885" s="4"/>
      <c r="N885" s="4"/>
      <c r="O885" s="4"/>
      <c r="P885" s="4"/>
      <c r="Q885" s="4"/>
      <c r="R885" s="4"/>
      <c r="S885" s="4"/>
      <c r="T885" s="4"/>
      <c r="U885" s="4"/>
      <c r="V885" s="4"/>
      <c r="W885" s="4"/>
      <c r="X885" s="4"/>
      <c r="Y885" s="4"/>
      <c r="Z885" s="4"/>
    </row>
    <row r="886" spans="1:26" ht="16.5" customHeight="1">
      <c r="A886" s="4"/>
      <c r="B886" s="4"/>
      <c r="C886" s="4"/>
      <c r="D886" s="34"/>
      <c r="E886" s="4"/>
      <c r="F886" s="4"/>
      <c r="G886" s="4"/>
      <c r="H886" s="4"/>
      <c r="I886" s="4"/>
      <c r="J886" s="4"/>
      <c r="K886" s="4"/>
      <c r="L886" s="4"/>
      <c r="M886" s="4"/>
      <c r="N886" s="4"/>
      <c r="O886" s="4"/>
      <c r="P886" s="4"/>
      <c r="Q886" s="4"/>
      <c r="R886" s="4"/>
      <c r="S886" s="4"/>
      <c r="T886" s="4"/>
      <c r="U886" s="4"/>
      <c r="V886" s="4"/>
      <c r="W886" s="4"/>
      <c r="X886" s="4"/>
      <c r="Y886" s="4"/>
      <c r="Z886" s="4"/>
    </row>
    <row r="887" spans="1:26" ht="16.5" customHeight="1">
      <c r="A887" s="4"/>
      <c r="B887" s="4"/>
      <c r="C887" s="4"/>
      <c r="D887" s="34"/>
      <c r="E887" s="4"/>
      <c r="F887" s="4"/>
      <c r="G887" s="4"/>
      <c r="H887" s="4"/>
      <c r="I887" s="4"/>
      <c r="J887" s="4"/>
      <c r="K887" s="4"/>
      <c r="L887" s="4"/>
      <c r="M887" s="4"/>
      <c r="N887" s="4"/>
      <c r="O887" s="4"/>
      <c r="P887" s="4"/>
      <c r="Q887" s="4"/>
      <c r="R887" s="4"/>
      <c r="S887" s="4"/>
      <c r="T887" s="4"/>
      <c r="U887" s="4"/>
      <c r="V887" s="4"/>
      <c r="W887" s="4"/>
      <c r="X887" s="4"/>
      <c r="Y887" s="4"/>
      <c r="Z887" s="4"/>
    </row>
    <row r="888" spans="1:26" ht="16.5" customHeight="1">
      <c r="A888" s="4"/>
      <c r="B888" s="4"/>
      <c r="C888" s="4"/>
      <c r="D888" s="34"/>
      <c r="E888" s="4"/>
      <c r="F888" s="4"/>
      <c r="G888" s="4"/>
      <c r="H888" s="4"/>
      <c r="I888" s="4"/>
      <c r="J888" s="4"/>
      <c r="K888" s="4"/>
      <c r="L888" s="4"/>
      <c r="M888" s="4"/>
      <c r="N888" s="4"/>
      <c r="O888" s="4"/>
      <c r="P888" s="4"/>
      <c r="Q888" s="4"/>
      <c r="R888" s="4"/>
      <c r="S888" s="4"/>
      <c r="T888" s="4"/>
      <c r="U888" s="4"/>
      <c r="V888" s="4"/>
      <c r="W888" s="4"/>
      <c r="X888" s="4"/>
      <c r="Y888" s="4"/>
      <c r="Z888" s="4"/>
    </row>
    <row r="889" spans="1:26" ht="16.5" customHeight="1">
      <c r="A889" s="4"/>
      <c r="B889" s="4"/>
      <c r="C889" s="4"/>
      <c r="D889" s="34"/>
      <c r="E889" s="4"/>
      <c r="F889" s="4"/>
      <c r="G889" s="4"/>
      <c r="H889" s="4"/>
      <c r="I889" s="4"/>
      <c r="J889" s="4"/>
      <c r="K889" s="4"/>
      <c r="L889" s="4"/>
      <c r="M889" s="4"/>
      <c r="N889" s="4"/>
      <c r="O889" s="4"/>
      <c r="P889" s="4"/>
      <c r="Q889" s="4"/>
      <c r="R889" s="4"/>
      <c r="S889" s="4"/>
      <c r="T889" s="4"/>
      <c r="U889" s="4"/>
      <c r="V889" s="4"/>
      <c r="W889" s="4"/>
      <c r="X889" s="4"/>
      <c r="Y889" s="4"/>
      <c r="Z889" s="4"/>
    </row>
    <row r="890" spans="1:26" ht="16.5" customHeight="1">
      <c r="A890" s="4"/>
      <c r="B890" s="4"/>
      <c r="C890" s="4"/>
      <c r="D890" s="34"/>
      <c r="E890" s="4"/>
      <c r="F890" s="4"/>
      <c r="G890" s="4"/>
      <c r="H890" s="4"/>
      <c r="I890" s="4"/>
      <c r="J890" s="4"/>
      <c r="K890" s="4"/>
      <c r="L890" s="4"/>
      <c r="M890" s="4"/>
      <c r="N890" s="4"/>
      <c r="O890" s="4"/>
      <c r="P890" s="4"/>
      <c r="Q890" s="4"/>
      <c r="R890" s="4"/>
      <c r="S890" s="4"/>
      <c r="T890" s="4"/>
      <c r="U890" s="4"/>
      <c r="V890" s="4"/>
      <c r="W890" s="4"/>
      <c r="X890" s="4"/>
      <c r="Y890" s="4"/>
      <c r="Z890" s="4"/>
    </row>
    <row r="891" spans="1:26" ht="16.5" customHeight="1">
      <c r="A891" s="4"/>
      <c r="B891" s="4"/>
      <c r="C891" s="4"/>
      <c r="D891" s="34"/>
      <c r="E891" s="4"/>
      <c r="F891" s="4"/>
      <c r="G891" s="4"/>
      <c r="H891" s="4"/>
      <c r="I891" s="4"/>
      <c r="J891" s="4"/>
      <c r="K891" s="4"/>
      <c r="L891" s="4"/>
      <c r="M891" s="4"/>
      <c r="N891" s="4"/>
      <c r="O891" s="4"/>
      <c r="P891" s="4"/>
      <c r="Q891" s="4"/>
      <c r="R891" s="4"/>
      <c r="S891" s="4"/>
      <c r="T891" s="4"/>
      <c r="U891" s="4"/>
      <c r="V891" s="4"/>
      <c r="W891" s="4"/>
      <c r="X891" s="4"/>
      <c r="Y891" s="4"/>
      <c r="Z891" s="4"/>
    </row>
    <row r="892" spans="1:26" ht="16.5" customHeight="1">
      <c r="A892" s="4"/>
      <c r="B892" s="4"/>
      <c r="C892" s="4"/>
      <c r="D892" s="34"/>
      <c r="E892" s="4"/>
      <c r="F892" s="4"/>
      <c r="G892" s="4"/>
      <c r="H892" s="4"/>
      <c r="I892" s="4"/>
      <c r="J892" s="4"/>
      <c r="K892" s="4"/>
      <c r="L892" s="4"/>
      <c r="M892" s="4"/>
      <c r="N892" s="4"/>
      <c r="O892" s="4"/>
      <c r="P892" s="4"/>
      <c r="Q892" s="4"/>
      <c r="R892" s="4"/>
      <c r="S892" s="4"/>
      <c r="T892" s="4"/>
      <c r="U892" s="4"/>
      <c r="V892" s="4"/>
      <c r="W892" s="4"/>
      <c r="X892" s="4"/>
      <c r="Y892" s="4"/>
      <c r="Z892" s="4"/>
    </row>
    <row r="893" spans="1:26" ht="16.5" customHeight="1">
      <c r="A893" s="4"/>
      <c r="B893" s="4"/>
      <c r="C893" s="4"/>
      <c r="D893" s="34"/>
      <c r="E893" s="4"/>
      <c r="F893" s="4"/>
      <c r="G893" s="4"/>
      <c r="H893" s="4"/>
      <c r="I893" s="4"/>
      <c r="J893" s="4"/>
      <c r="K893" s="4"/>
      <c r="L893" s="4"/>
      <c r="M893" s="4"/>
      <c r="N893" s="4"/>
      <c r="O893" s="4"/>
      <c r="P893" s="4"/>
      <c r="Q893" s="4"/>
      <c r="R893" s="4"/>
      <c r="S893" s="4"/>
      <c r="T893" s="4"/>
      <c r="U893" s="4"/>
      <c r="V893" s="4"/>
      <c r="W893" s="4"/>
      <c r="X893" s="4"/>
      <c r="Y893" s="4"/>
      <c r="Z893" s="4"/>
    </row>
    <row r="894" spans="1:26" ht="16.5" customHeight="1">
      <c r="A894" s="4"/>
      <c r="B894" s="4"/>
      <c r="C894" s="4"/>
      <c r="D894" s="34"/>
      <c r="E894" s="4"/>
      <c r="F894" s="4"/>
      <c r="G894" s="4"/>
      <c r="H894" s="4"/>
      <c r="I894" s="4"/>
      <c r="J894" s="4"/>
      <c r="K894" s="4"/>
      <c r="L894" s="4"/>
      <c r="M894" s="4"/>
      <c r="N894" s="4"/>
      <c r="O894" s="4"/>
      <c r="P894" s="4"/>
      <c r="Q894" s="4"/>
      <c r="R894" s="4"/>
      <c r="S894" s="4"/>
      <c r="T894" s="4"/>
      <c r="U894" s="4"/>
      <c r="V894" s="4"/>
      <c r="W894" s="4"/>
      <c r="X894" s="4"/>
      <c r="Y894" s="4"/>
      <c r="Z894" s="4"/>
    </row>
    <row r="895" spans="1:26" ht="16.5" customHeight="1">
      <c r="A895" s="4"/>
      <c r="B895" s="4"/>
      <c r="C895" s="4"/>
      <c r="D895" s="34"/>
      <c r="E895" s="4"/>
      <c r="F895" s="4"/>
      <c r="G895" s="4"/>
      <c r="H895" s="4"/>
      <c r="I895" s="4"/>
      <c r="J895" s="4"/>
      <c r="K895" s="4"/>
      <c r="L895" s="4"/>
      <c r="M895" s="4"/>
      <c r="N895" s="4"/>
      <c r="O895" s="4"/>
      <c r="P895" s="4"/>
      <c r="Q895" s="4"/>
      <c r="R895" s="4"/>
      <c r="S895" s="4"/>
      <c r="T895" s="4"/>
      <c r="U895" s="4"/>
      <c r="V895" s="4"/>
      <c r="W895" s="4"/>
      <c r="X895" s="4"/>
      <c r="Y895" s="4"/>
      <c r="Z895" s="4"/>
    </row>
    <row r="896" spans="1:26" ht="16.5" customHeight="1">
      <c r="A896" s="4"/>
      <c r="B896" s="4"/>
      <c r="C896" s="4"/>
      <c r="D896" s="34"/>
      <c r="E896" s="4"/>
      <c r="F896" s="4"/>
      <c r="G896" s="4"/>
      <c r="H896" s="4"/>
      <c r="I896" s="4"/>
      <c r="J896" s="4"/>
      <c r="K896" s="4"/>
      <c r="L896" s="4"/>
      <c r="M896" s="4"/>
      <c r="N896" s="4"/>
      <c r="O896" s="4"/>
      <c r="P896" s="4"/>
      <c r="Q896" s="4"/>
      <c r="R896" s="4"/>
      <c r="S896" s="4"/>
      <c r="T896" s="4"/>
      <c r="U896" s="4"/>
      <c r="V896" s="4"/>
      <c r="W896" s="4"/>
      <c r="X896" s="4"/>
      <c r="Y896" s="4"/>
      <c r="Z896" s="4"/>
    </row>
    <row r="897" spans="1:26" ht="16.5" customHeight="1">
      <c r="A897" s="4"/>
      <c r="B897" s="4"/>
      <c r="C897" s="4"/>
      <c r="D897" s="34"/>
      <c r="E897" s="4"/>
      <c r="F897" s="4"/>
      <c r="G897" s="4"/>
      <c r="H897" s="4"/>
      <c r="I897" s="4"/>
      <c r="J897" s="4"/>
      <c r="K897" s="4"/>
      <c r="L897" s="4"/>
      <c r="M897" s="4"/>
      <c r="N897" s="4"/>
      <c r="O897" s="4"/>
      <c r="P897" s="4"/>
      <c r="Q897" s="4"/>
      <c r="R897" s="4"/>
      <c r="S897" s="4"/>
      <c r="T897" s="4"/>
      <c r="U897" s="4"/>
      <c r="V897" s="4"/>
      <c r="W897" s="4"/>
      <c r="X897" s="4"/>
      <c r="Y897" s="4"/>
      <c r="Z897" s="4"/>
    </row>
    <row r="898" spans="1:26" ht="16.5" customHeight="1">
      <c r="A898" s="4"/>
      <c r="B898" s="4"/>
      <c r="C898" s="4"/>
      <c r="D898" s="34"/>
      <c r="E898" s="4"/>
      <c r="F898" s="4"/>
      <c r="G898" s="4"/>
      <c r="H898" s="4"/>
      <c r="I898" s="4"/>
      <c r="J898" s="4"/>
      <c r="K898" s="4"/>
      <c r="L898" s="4"/>
      <c r="M898" s="4"/>
      <c r="N898" s="4"/>
      <c r="O898" s="4"/>
      <c r="P898" s="4"/>
      <c r="Q898" s="4"/>
      <c r="R898" s="4"/>
      <c r="S898" s="4"/>
      <c r="T898" s="4"/>
      <c r="U898" s="4"/>
      <c r="V898" s="4"/>
      <c r="W898" s="4"/>
      <c r="X898" s="4"/>
      <c r="Y898" s="4"/>
      <c r="Z898" s="4"/>
    </row>
    <row r="899" spans="1:26" ht="16.5" customHeight="1">
      <c r="A899" s="4"/>
      <c r="B899" s="4"/>
      <c r="C899" s="4"/>
      <c r="D899" s="34"/>
      <c r="E899" s="4"/>
      <c r="F899" s="4"/>
      <c r="G899" s="4"/>
      <c r="H899" s="4"/>
      <c r="I899" s="4"/>
      <c r="J899" s="4"/>
      <c r="K899" s="4"/>
      <c r="L899" s="4"/>
      <c r="M899" s="4"/>
      <c r="N899" s="4"/>
      <c r="O899" s="4"/>
      <c r="P899" s="4"/>
      <c r="Q899" s="4"/>
      <c r="R899" s="4"/>
      <c r="S899" s="4"/>
      <c r="T899" s="4"/>
      <c r="U899" s="4"/>
      <c r="V899" s="4"/>
      <c r="W899" s="4"/>
      <c r="X899" s="4"/>
      <c r="Y899" s="4"/>
      <c r="Z899" s="4"/>
    </row>
    <row r="900" spans="1:26" ht="16.5" customHeight="1">
      <c r="A900" s="4"/>
      <c r="B900" s="4"/>
      <c r="C900" s="4"/>
      <c r="D900" s="34"/>
      <c r="E900" s="4"/>
      <c r="F900" s="4"/>
      <c r="G900" s="4"/>
      <c r="H900" s="4"/>
      <c r="I900" s="4"/>
      <c r="J900" s="4"/>
      <c r="K900" s="4"/>
      <c r="L900" s="4"/>
      <c r="M900" s="4"/>
      <c r="N900" s="4"/>
      <c r="O900" s="4"/>
      <c r="P900" s="4"/>
      <c r="Q900" s="4"/>
      <c r="R900" s="4"/>
      <c r="S900" s="4"/>
      <c r="T900" s="4"/>
      <c r="U900" s="4"/>
      <c r="V900" s="4"/>
      <c r="W900" s="4"/>
      <c r="X900" s="4"/>
      <c r="Y900" s="4"/>
      <c r="Z900" s="4"/>
    </row>
    <row r="901" spans="1:26" ht="16.5" customHeight="1">
      <c r="A901" s="4"/>
      <c r="B901" s="4"/>
      <c r="C901" s="4"/>
      <c r="D901" s="34"/>
      <c r="E901" s="4"/>
      <c r="F901" s="4"/>
      <c r="G901" s="4"/>
      <c r="H901" s="4"/>
      <c r="I901" s="4"/>
      <c r="J901" s="4"/>
      <c r="K901" s="4"/>
      <c r="L901" s="4"/>
      <c r="M901" s="4"/>
      <c r="N901" s="4"/>
      <c r="O901" s="4"/>
      <c r="P901" s="4"/>
      <c r="Q901" s="4"/>
      <c r="R901" s="4"/>
      <c r="S901" s="4"/>
      <c r="T901" s="4"/>
      <c r="U901" s="4"/>
      <c r="V901" s="4"/>
      <c r="W901" s="4"/>
      <c r="X901" s="4"/>
      <c r="Y901" s="4"/>
      <c r="Z901" s="4"/>
    </row>
    <row r="902" spans="1:26" ht="16.5" customHeight="1">
      <c r="A902" s="4"/>
      <c r="B902" s="4"/>
      <c r="C902" s="4"/>
      <c r="D902" s="34"/>
      <c r="E902" s="4"/>
      <c r="F902" s="4"/>
      <c r="G902" s="4"/>
      <c r="H902" s="4"/>
      <c r="I902" s="4"/>
      <c r="J902" s="4"/>
      <c r="K902" s="4"/>
      <c r="L902" s="4"/>
      <c r="M902" s="4"/>
      <c r="N902" s="4"/>
      <c r="O902" s="4"/>
      <c r="P902" s="4"/>
      <c r="Q902" s="4"/>
      <c r="R902" s="4"/>
      <c r="S902" s="4"/>
      <c r="T902" s="4"/>
      <c r="U902" s="4"/>
      <c r="V902" s="4"/>
      <c r="W902" s="4"/>
      <c r="X902" s="4"/>
      <c r="Y902" s="4"/>
      <c r="Z902" s="4"/>
    </row>
    <row r="903" spans="1:26" ht="16.5" customHeight="1">
      <c r="A903" s="4"/>
      <c r="B903" s="4"/>
      <c r="C903" s="4"/>
      <c r="D903" s="34"/>
      <c r="E903" s="4"/>
      <c r="F903" s="4"/>
      <c r="G903" s="4"/>
      <c r="H903" s="4"/>
      <c r="I903" s="4"/>
      <c r="J903" s="4"/>
      <c r="K903" s="4"/>
      <c r="L903" s="4"/>
      <c r="M903" s="4"/>
      <c r="N903" s="4"/>
      <c r="O903" s="4"/>
      <c r="P903" s="4"/>
      <c r="Q903" s="4"/>
      <c r="R903" s="4"/>
      <c r="S903" s="4"/>
      <c r="T903" s="4"/>
      <c r="U903" s="4"/>
      <c r="V903" s="4"/>
      <c r="W903" s="4"/>
      <c r="X903" s="4"/>
      <c r="Y903" s="4"/>
      <c r="Z903" s="4"/>
    </row>
    <row r="904" spans="1:26" ht="16.5" customHeight="1">
      <c r="A904" s="4"/>
      <c r="B904" s="4"/>
      <c r="C904" s="4"/>
      <c r="D904" s="34"/>
      <c r="E904" s="4"/>
      <c r="F904" s="4"/>
      <c r="G904" s="4"/>
      <c r="H904" s="4"/>
      <c r="I904" s="4"/>
      <c r="J904" s="4"/>
      <c r="K904" s="4"/>
      <c r="L904" s="4"/>
      <c r="M904" s="4"/>
      <c r="N904" s="4"/>
      <c r="O904" s="4"/>
      <c r="P904" s="4"/>
      <c r="Q904" s="4"/>
      <c r="R904" s="4"/>
      <c r="S904" s="4"/>
      <c r="T904" s="4"/>
      <c r="U904" s="4"/>
      <c r="V904" s="4"/>
      <c r="W904" s="4"/>
      <c r="X904" s="4"/>
      <c r="Y904" s="4"/>
      <c r="Z904" s="4"/>
    </row>
    <row r="905" spans="1:26" ht="16.5" customHeight="1">
      <c r="A905" s="4"/>
      <c r="B905" s="4"/>
      <c r="C905" s="4"/>
      <c r="D905" s="34"/>
      <c r="E905" s="4"/>
      <c r="F905" s="4"/>
      <c r="G905" s="4"/>
      <c r="H905" s="4"/>
      <c r="I905" s="4"/>
      <c r="J905" s="4"/>
      <c r="K905" s="4"/>
      <c r="L905" s="4"/>
      <c r="M905" s="4"/>
      <c r="N905" s="4"/>
      <c r="O905" s="4"/>
      <c r="P905" s="4"/>
      <c r="Q905" s="4"/>
      <c r="R905" s="4"/>
      <c r="S905" s="4"/>
      <c r="T905" s="4"/>
      <c r="U905" s="4"/>
      <c r="V905" s="4"/>
      <c r="W905" s="4"/>
      <c r="X905" s="4"/>
      <c r="Y905" s="4"/>
      <c r="Z905" s="4"/>
    </row>
    <row r="906" spans="1:26" ht="16.5" customHeight="1">
      <c r="A906" s="4"/>
      <c r="B906" s="4"/>
      <c r="C906" s="4"/>
      <c r="D906" s="34"/>
      <c r="E906" s="4"/>
      <c r="F906" s="4"/>
      <c r="G906" s="4"/>
      <c r="H906" s="4"/>
      <c r="I906" s="4"/>
      <c r="J906" s="4"/>
      <c r="K906" s="4"/>
      <c r="L906" s="4"/>
      <c r="M906" s="4"/>
      <c r="N906" s="4"/>
      <c r="O906" s="4"/>
      <c r="P906" s="4"/>
      <c r="Q906" s="4"/>
      <c r="R906" s="4"/>
      <c r="S906" s="4"/>
      <c r="T906" s="4"/>
      <c r="U906" s="4"/>
      <c r="V906" s="4"/>
      <c r="W906" s="4"/>
      <c r="X906" s="4"/>
      <c r="Y906" s="4"/>
      <c r="Z906" s="4"/>
    </row>
    <row r="907" spans="1:26" ht="16.5" customHeight="1">
      <c r="A907" s="4"/>
      <c r="B907" s="4"/>
      <c r="C907" s="4"/>
      <c r="D907" s="34"/>
      <c r="E907" s="4"/>
      <c r="F907" s="4"/>
      <c r="G907" s="4"/>
      <c r="H907" s="4"/>
      <c r="I907" s="4"/>
      <c r="J907" s="4"/>
      <c r="K907" s="4"/>
      <c r="L907" s="4"/>
      <c r="M907" s="4"/>
      <c r="N907" s="4"/>
      <c r="O907" s="4"/>
      <c r="P907" s="4"/>
      <c r="Q907" s="4"/>
      <c r="R907" s="4"/>
      <c r="S907" s="4"/>
      <c r="T907" s="4"/>
      <c r="U907" s="4"/>
      <c r="V907" s="4"/>
      <c r="W907" s="4"/>
      <c r="X907" s="4"/>
      <c r="Y907" s="4"/>
      <c r="Z907" s="4"/>
    </row>
    <row r="908" spans="1:26" ht="16.5" customHeight="1">
      <c r="A908" s="4"/>
      <c r="B908" s="4"/>
      <c r="C908" s="4"/>
      <c r="D908" s="34"/>
      <c r="E908" s="4"/>
      <c r="F908" s="4"/>
      <c r="G908" s="4"/>
      <c r="H908" s="4"/>
      <c r="I908" s="4"/>
      <c r="J908" s="4"/>
      <c r="K908" s="4"/>
      <c r="L908" s="4"/>
      <c r="M908" s="4"/>
      <c r="N908" s="4"/>
      <c r="O908" s="4"/>
      <c r="P908" s="4"/>
      <c r="Q908" s="4"/>
      <c r="R908" s="4"/>
      <c r="S908" s="4"/>
      <c r="T908" s="4"/>
      <c r="U908" s="4"/>
      <c r="V908" s="4"/>
      <c r="W908" s="4"/>
      <c r="X908" s="4"/>
      <c r="Y908" s="4"/>
      <c r="Z908" s="4"/>
    </row>
    <row r="909" spans="1:26" ht="16.5" customHeight="1">
      <c r="A909" s="4"/>
      <c r="B909" s="4"/>
      <c r="C909" s="4"/>
      <c r="D909" s="34"/>
      <c r="E909" s="4"/>
      <c r="F909" s="4"/>
      <c r="G909" s="4"/>
      <c r="H909" s="4"/>
      <c r="I909" s="4"/>
      <c r="J909" s="4"/>
      <c r="K909" s="4"/>
      <c r="L909" s="4"/>
      <c r="M909" s="4"/>
      <c r="N909" s="4"/>
      <c r="O909" s="4"/>
      <c r="P909" s="4"/>
      <c r="Q909" s="4"/>
      <c r="R909" s="4"/>
      <c r="S909" s="4"/>
      <c r="T909" s="4"/>
      <c r="U909" s="4"/>
      <c r="V909" s="4"/>
      <c r="W909" s="4"/>
      <c r="X909" s="4"/>
      <c r="Y909" s="4"/>
      <c r="Z909" s="4"/>
    </row>
    <row r="910" spans="1:26" ht="16.5" customHeight="1">
      <c r="A910" s="4"/>
      <c r="B910" s="4"/>
      <c r="C910" s="4"/>
      <c r="D910" s="34"/>
      <c r="E910" s="4"/>
      <c r="F910" s="4"/>
      <c r="G910" s="4"/>
      <c r="H910" s="4"/>
      <c r="I910" s="4"/>
      <c r="J910" s="4"/>
      <c r="K910" s="4"/>
      <c r="L910" s="4"/>
      <c r="M910" s="4"/>
      <c r="N910" s="4"/>
      <c r="O910" s="4"/>
      <c r="P910" s="4"/>
      <c r="Q910" s="4"/>
      <c r="R910" s="4"/>
      <c r="S910" s="4"/>
      <c r="T910" s="4"/>
      <c r="U910" s="4"/>
      <c r="V910" s="4"/>
      <c r="W910" s="4"/>
      <c r="X910" s="4"/>
      <c r="Y910" s="4"/>
      <c r="Z910" s="4"/>
    </row>
    <row r="911" spans="1:26" ht="16.5" customHeight="1">
      <c r="A911" s="4"/>
      <c r="B911" s="4"/>
      <c r="C911" s="4"/>
      <c r="D911" s="34"/>
      <c r="E911" s="4"/>
      <c r="F911" s="4"/>
      <c r="G911" s="4"/>
      <c r="H911" s="4"/>
      <c r="I911" s="4"/>
      <c r="J911" s="4"/>
      <c r="K911" s="4"/>
      <c r="L911" s="4"/>
      <c r="M911" s="4"/>
      <c r="N911" s="4"/>
      <c r="O911" s="4"/>
      <c r="P911" s="4"/>
      <c r="Q911" s="4"/>
      <c r="R911" s="4"/>
      <c r="S911" s="4"/>
      <c r="T911" s="4"/>
      <c r="U911" s="4"/>
      <c r="V911" s="4"/>
      <c r="W911" s="4"/>
      <c r="X911" s="4"/>
      <c r="Y911" s="4"/>
      <c r="Z911" s="4"/>
    </row>
    <row r="912" spans="1:26" ht="16.5" customHeight="1">
      <c r="A912" s="4"/>
      <c r="B912" s="4"/>
      <c r="C912" s="4"/>
      <c r="D912" s="34"/>
      <c r="E912" s="4"/>
      <c r="F912" s="4"/>
      <c r="G912" s="4"/>
      <c r="H912" s="4"/>
      <c r="I912" s="4"/>
      <c r="J912" s="4"/>
      <c r="K912" s="4"/>
      <c r="L912" s="4"/>
      <c r="M912" s="4"/>
      <c r="N912" s="4"/>
      <c r="O912" s="4"/>
      <c r="P912" s="4"/>
      <c r="Q912" s="4"/>
      <c r="R912" s="4"/>
      <c r="S912" s="4"/>
      <c r="T912" s="4"/>
      <c r="U912" s="4"/>
      <c r="V912" s="4"/>
      <c r="W912" s="4"/>
      <c r="X912" s="4"/>
      <c r="Y912" s="4"/>
      <c r="Z912" s="4"/>
    </row>
    <row r="913" spans="1:26" ht="16.5" customHeight="1">
      <c r="A913" s="4"/>
      <c r="B913" s="4"/>
      <c r="C913" s="4"/>
      <c r="D913" s="34"/>
      <c r="E913" s="4"/>
      <c r="F913" s="4"/>
      <c r="G913" s="4"/>
      <c r="H913" s="4"/>
      <c r="I913" s="4"/>
      <c r="J913" s="4"/>
      <c r="K913" s="4"/>
      <c r="L913" s="4"/>
      <c r="M913" s="4"/>
      <c r="N913" s="4"/>
      <c r="O913" s="4"/>
      <c r="P913" s="4"/>
      <c r="Q913" s="4"/>
      <c r="R913" s="4"/>
      <c r="S913" s="4"/>
      <c r="T913" s="4"/>
      <c r="U913" s="4"/>
      <c r="V913" s="4"/>
      <c r="W913" s="4"/>
      <c r="X913" s="4"/>
      <c r="Y913" s="4"/>
      <c r="Z913" s="4"/>
    </row>
    <row r="914" spans="1:26" ht="16.5" customHeight="1">
      <c r="A914" s="4"/>
      <c r="B914" s="4"/>
      <c r="C914" s="4"/>
      <c r="D914" s="34"/>
      <c r="E914" s="4"/>
      <c r="F914" s="4"/>
      <c r="G914" s="4"/>
      <c r="H914" s="4"/>
      <c r="I914" s="4"/>
      <c r="J914" s="4"/>
      <c r="K914" s="4"/>
      <c r="L914" s="4"/>
      <c r="M914" s="4"/>
      <c r="N914" s="4"/>
      <c r="O914" s="4"/>
      <c r="P914" s="4"/>
      <c r="Q914" s="4"/>
      <c r="R914" s="4"/>
      <c r="S914" s="4"/>
      <c r="T914" s="4"/>
      <c r="U914" s="4"/>
      <c r="V914" s="4"/>
      <c r="W914" s="4"/>
      <c r="X914" s="4"/>
      <c r="Y914" s="4"/>
      <c r="Z914" s="4"/>
    </row>
    <row r="915" spans="1:26" ht="16.5" customHeight="1">
      <c r="A915" s="4"/>
      <c r="B915" s="4"/>
      <c r="C915" s="4"/>
      <c r="D915" s="34"/>
      <c r="E915" s="4"/>
      <c r="F915" s="4"/>
      <c r="G915" s="4"/>
      <c r="H915" s="4"/>
      <c r="I915" s="4"/>
      <c r="J915" s="4"/>
      <c r="K915" s="4"/>
      <c r="L915" s="4"/>
      <c r="M915" s="4"/>
      <c r="N915" s="4"/>
      <c r="O915" s="4"/>
      <c r="P915" s="4"/>
      <c r="Q915" s="4"/>
      <c r="R915" s="4"/>
      <c r="S915" s="4"/>
      <c r="T915" s="4"/>
      <c r="U915" s="4"/>
      <c r="V915" s="4"/>
      <c r="W915" s="4"/>
      <c r="X915" s="4"/>
      <c r="Y915" s="4"/>
      <c r="Z915" s="4"/>
    </row>
    <row r="916" spans="1:26" ht="16.5" customHeight="1">
      <c r="A916" s="4"/>
      <c r="B916" s="4"/>
      <c r="C916" s="4"/>
      <c r="D916" s="34"/>
      <c r="E916" s="4"/>
      <c r="F916" s="4"/>
      <c r="G916" s="4"/>
      <c r="H916" s="4"/>
      <c r="I916" s="4"/>
      <c r="J916" s="4"/>
      <c r="K916" s="4"/>
      <c r="L916" s="4"/>
      <c r="M916" s="4"/>
      <c r="N916" s="4"/>
      <c r="O916" s="4"/>
      <c r="P916" s="4"/>
      <c r="Q916" s="4"/>
      <c r="R916" s="4"/>
      <c r="S916" s="4"/>
      <c r="T916" s="4"/>
      <c r="U916" s="4"/>
      <c r="V916" s="4"/>
      <c r="W916" s="4"/>
      <c r="X916" s="4"/>
      <c r="Y916" s="4"/>
      <c r="Z916" s="4"/>
    </row>
    <row r="917" spans="1:26" ht="16.5" customHeight="1">
      <c r="A917" s="4"/>
      <c r="B917" s="4"/>
      <c r="C917" s="4"/>
      <c r="D917" s="34"/>
      <c r="E917" s="4"/>
      <c r="F917" s="4"/>
      <c r="G917" s="4"/>
      <c r="H917" s="4"/>
      <c r="I917" s="4"/>
      <c r="J917" s="4"/>
      <c r="K917" s="4"/>
      <c r="L917" s="4"/>
      <c r="M917" s="4"/>
      <c r="N917" s="4"/>
      <c r="O917" s="4"/>
      <c r="P917" s="4"/>
      <c r="Q917" s="4"/>
      <c r="R917" s="4"/>
      <c r="S917" s="4"/>
      <c r="T917" s="4"/>
      <c r="U917" s="4"/>
      <c r="V917" s="4"/>
      <c r="W917" s="4"/>
      <c r="X917" s="4"/>
      <c r="Y917" s="4"/>
      <c r="Z917" s="4"/>
    </row>
    <row r="918" spans="1:26" ht="16.5" customHeight="1">
      <c r="A918" s="4"/>
      <c r="B918" s="4"/>
      <c r="C918" s="4"/>
      <c r="D918" s="34"/>
      <c r="E918" s="4"/>
      <c r="F918" s="4"/>
      <c r="G918" s="4"/>
      <c r="H918" s="4"/>
      <c r="I918" s="4"/>
      <c r="J918" s="4"/>
      <c r="K918" s="4"/>
      <c r="L918" s="4"/>
      <c r="M918" s="4"/>
      <c r="N918" s="4"/>
      <c r="O918" s="4"/>
      <c r="P918" s="4"/>
      <c r="Q918" s="4"/>
      <c r="R918" s="4"/>
      <c r="S918" s="4"/>
      <c r="T918" s="4"/>
      <c r="U918" s="4"/>
      <c r="V918" s="4"/>
      <c r="W918" s="4"/>
      <c r="X918" s="4"/>
      <c r="Y918" s="4"/>
      <c r="Z918" s="4"/>
    </row>
    <row r="919" spans="1:26" ht="16.5" customHeight="1">
      <c r="A919" s="4"/>
      <c r="B919" s="4"/>
      <c r="C919" s="4"/>
      <c r="D919" s="34"/>
      <c r="E919" s="4"/>
      <c r="F919" s="4"/>
      <c r="G919" s="4"/>
      <c r="H919" s="4"/>
      <c r="I919" s="4"/>
      <c r="J919" s="4"/>
      <c r="K919" s="4"/>
      <c r="L919" s="4"/>
      <c r="M919" s="4"/>
      <c r="N919" s="4"/>
      <c r="O919" s="4"/>
      <c r="P919" s="4"/>
      <c r="Q919" s="4"/>
      <c r="R919" s="4"/>
      <c r="S919" s="4"/>
      <c r="T919" s="4"/>
      <c r="U919" s="4"/>
      <c r="V919" s="4"/>
      <c r="W919" s="4"/>
      <c r="X919" s="4"/>
      <c r="Y919" s="4"/>
      <c r="Z919" s="4"/>
    </row>
    <row r="920" spans="1:26" ht="16.5" customHeight="1">
      <c r="A920" s="4"/>
      <c r="B920" s="4"/>
      <c r="C920" s="4"/>
      <c r="D920" s="34"/>
      <c r="E920" s="4"/>
      <c r="F920" s="4"/>
      <c r="G920" s="4"/>
      <c r="H920" s="4"/>
      <c r="I920" s="4"/>
      <c r="J920" s="4"/>
      <c r="K920" s="4"/>
      <c r="L920" s="4"/>
      <c r="M920" s="4"/>
      <c r="N920" s="4"/>
      <c r="O920" s="4"/>
      <c r="P920" s="4"/>
      <c r="Q920" s="4"/>
      <c r="R920" s="4"/>
      <c r="S920" s="4"/>
      <c r="T920" s="4"/>
      <c r="U920" s="4"/>
      <c r="V920" s="4"/>
      <c r="W920" s="4"/>
      <c r="X920" s="4"/>
      <c r="Y920" s="4"/>
      <c r="Z920" s="4"/>
    </row>
    <row r="921" spans="1:26" ht="16.5" customHeight="1">
      <c r="A921" s="4"/>
      <c r="B921" s="4"/>
      <c r="C921" s="4"/>
      <c r="D921" s="34"/>
      <c r="E921" s="4"/>
      <c r="F921" s="4"/>
      <c r="G921" s="4"/>
      <c r="H921" s="4"/>
      <c r="I921" s="4"/>
      <c r="J921" s="4"/>
      <c r="K921" s="4"/>
      <c r="L921" s="4"/>
      <c r="M921" s="4"/>
      <c r="N921" s="4"/>
      <c r="O921" s="4"/>
      <c r="P921" s="4"/>
      <c r="Q921" s="4"/>
      <c r="R921" s="4"/>
      <c r="S921" s="4"/>
      <c r="T921" s="4"/>
      <c r="U921" s="4"/>
      <c r="V921" s="4"/>
      <c r="W921" s="4"/>
      <c r="X921" s="4"/>
      <c r="Y921" s="4"/>
      <c r="Z921" s="4"/>
    </row>
    <row r="922" spans="1:26" ht="16.5" customHeight="1">
      <c r="A922" s="4"/>
      <c r="B922" s="4"/>
      <c r="C922" s="4"/>
      <c r="D922" s="34"/>
      <c r="E922" s="4"/>
      <c r="F922" s="4"/>
      <c r="G922" s="4"/>
      <c r="H922" s="4"/>
      <c r="I922" s="4"/>
      <c r="J922" s="4"/>
      <c r="K922" s="4"/>
      <c r="L922" s="4"/>
      <c r="M922" s="4"/>
      <c r="N922" s="4"/>
      <c r="O922" s="4"/>
      <c r="P922" s="4"/>
      <c r="Q922" s="4"/>
      <c r="R922" s="4"/>
      <c r="S922" s="4"/>
      <c r="T922" s="4"/>
      <c r="U922" s="4"/>
      <c r="V922" s="4"/>
      <c r="W922" s="4"/>
      <c r="X922" s="4"/>
      <c r="Y922" s="4"/>
      <c r="Z922" s="4"/>
    </row>
    <row r="923" spans="1:26" ht="16.5" customHeight="1">
      <c r="A923" s="4"/>
      <c r="B923" s="4"/>
      <c r="C923" s="4"/>
      <c r="D923" s="34"/>
      <c r="E923" s="4"/>
      <c r="F923" s="4"/>
      <c r="G923" s="4"/>
      <c r="H923" s="4"/>
      <c r="I923" s="4"/>
      <c r="J923" s="4"/>
      <c r="K923" s="4"/>
      <c r="L923" s="4"/>
      <c r="M923" s="4"/>
      <c r="N923" s="4"/>
      <c r="O923" s="4"/>
      <c r="P923" s="4"/>
      <c r="Q923" s="4"/>
      <c r="R923" s="4"/>
      <c r="S923" s="4"/>
      <c r="T923" s="4"/>
      <c r="U923" s="4"/>
      <c r="V923" s="4"/>
      <c r="W923" s="4"/>
      <c r="X923" s="4"/>
      <c r="Y923" s="4"/>
      <c r="Z923" s="4"/>
    </row>
    <row r="924" spans="1:26" ht="16.5" customHeight="1">
      <c r="A924" s="4"/>
      <c r="B924" s="4"/>
      <c r="C924" s="4"/>
      <c r="D924" s="34"/>
      <c r="E924" s="4"/>
      <c r="F924" s="4"/>
      <c r="G924" s="4"/>
      <c r="H924" s="4"/>
      <c r="I924" s="4"/>
      <c r="J924" s="4"/>
      <c r="K924" s="4"/>
      <c r="L924" s="4"/>
      <c r="M924" s="4"/>
      <c r="N924" s="4"/>
      <c r="O924" s="4"/>
      <c r="P924" s="4"/>
      <c r="Q924" s="4"/>
      <c r="R924" s="4"/>
      <c r="S924" s="4"/>
      <c r="T924" s="4"/>
      <c r="U924" s="4"/>
      <c r="V924" s="4"/>
      <c r="W924" s="4"/>
      <c r="X924" s="4"/>
      <c r="Y924" s="4"/>
      <c r="Z924" s="4"/>
    </row>
    <row r="925" spans="1:26" ht="16.5" customHeight="1">
      <c r="A925" s="4"/>
      <c r="B925" s="4"/>
      <c r="C925" s="4"/>
      <c r="D925" s="34"/>
      <c r="E925" s="4"/>
      <c r="F925" s="4"/>
      <c r="G925" s="4"/>
      <c r="H925" s="4"/>
      <c r="I925" s="4"/>
      <c r="J925" s="4"/>
      <c r="K925" s="4"/>
      <c r="L925" s="4"/>
      <c r="M925" s="4"/>
      <c r="N925" s="4"/>
      <c r="O925" s="4"/>
      <c r="P925" s="4"/>
      <c r="Q925" s="4"/>
      <c r="R925" s="4"/>
      <c r="S925" s="4"/>
      <c r="T925" s="4"/>
      <c r="U925" s="4"/>
      <c r="V925" s="4"/>
      <c r="W925" s="4"/>
      <c r="X925" s="4"/>
      <c r="Y925" s="4"/>
      <c r="Z925" s="4"/>
    </row>
    <row r="926" spans="1:26" ht="16.5" customHeight="1">
      <c r="A926" s="4"/>
      <c r="B926" s="4"/>
      <c r="C926" s="4"/>
      <c r="D926" s="34"/>
      <c r="E926" s="4"/>
      <c r="F926" s="4"/>
      <c r="G926" s="4"/>
      <c r="H926" s="4"/>
      <c r="I926" s="4"/>
      <c r="J926" s="4"/>
      <c r="K926" s="4"/>
      <c r="L926" s="4"/>
      <c r="M926" s="4"/>
      <c r="N926" s="4"/>
      <c r="O926" s="4"/>
      <c r="P926" s="4"/>
      <c r="Q926" s="4"/>
      <c r="R926" s="4"/>
      <c r="S926" s="4"/>
      <c r="T926" s="4"/>
      <c r="U926" s="4"/>
      <c r="V926" s="4"/>
      <c r="W926" s="4"/>
      <c r="X926" s="4"/>
      <c r="Y926" s="4"/>
      <c r="Z926" s="4"/>
    </row>
    <row r="927" spans="1:26" ht="16.5" customHeight="1">
      <c r="A927" s="4"/>
      <c r="B927" s="4"/>
      <c r="C927" s="4"/>
      <c r="D927" s="34"/>
      <c r="E927" s="4"/>
      <c r="F927" s="4"/>
      <c r="G927" s="4"/>
      <c r="H927" s="4"/>
      <c r="I927" s="4"/>
      <c r="J927" s="4"/>
      <c r="K927" s="4"/>
      <c r="L927" s="4"/>
      <c r="M927" s="4"/>
      <c r="N927" s="4"/>
      <c r="O927" s="4"/>
      <c r="P927" s="4"/>
      <c r="Q927" s="4"/>
      <c r="R927" s="4"/>
      <c r="S927" s="4"/>
      <c r="T927" s="4"/>
      <c r="U927" s="4"/>
      <c r="V927" s="4"/>
      <c r="W927" s="4"/>
      <c r="X927" s="4"/>
      <c r="Y927" s="4"/>
      <c r="Z927" s="4"/>
    </row>
    <row r="928" spans="1:26" ht="16.5" customHeight="1">
      <c r="A928" s="4"/>
      <c r="B928" s="4"/>
      <c r="C928" s="4"/>
      <c r="D928" s="34"/>
      <c r="E928" s="4"/>
      <c r="F928" s="4"/>
      <c r="G928" s="4"/>
      <c r="H928" s="4"/>
      <c r="I928" s="4"/>
      <c r="J928" s="4"/>
      <c r="K928" s="4"/>
      <c r="L928" s="4"/>
      <c r="M928" s="4"/>
      <c r="N928" s="4"/>
      <c r="O928" s="4"/>
      <c r="P928" s="4"/>
      <c r="Q928" s="4"/>
      <c r="R928" s="4"/>
      <c r="S928" s="4"/>
      <c r="T928" s="4"/>
      <c r="U928" s="4"/>
      <c r="V928" s="4"/>
      <c r="W928" s="4"/>
      <c r="X928" s="4"/>
      <c r="Y928" s="4"/>
      <c r="Z928" s="4"/>
    </row>
    <row r="929" spans="1:26" ht="16.5" customHeight="1">
      <c r="A929" s="4"/>
      <c r="B929" s="4"/>
      <c r="C929" s="4"/>
      <c r="D929" s="34"/>
      <c r="E929" s="4"/>
      <c r="F929" s="4"/>
      <c r="G929" s="4"/>
      <c r="H929" s="4"/>
      <c r="I929" s="4"/>
      <c r="J929" s="4"/>
      <c r="K929" s="4"/>
      <c r="L929" s="4"/>
      <c r="M929" s="4"/>
      <c r="N929" s="4"/>
      <c r="O929" s="4"/>
      <c r="P929" s="4"/>
      <c r="Q929" s="4"/>
      <c r="R929" s="4"/>
      <c r="S929" s="4"/>
      <c r="T929" s="4"/>
      <c r="U929" s="4"/>
      <c r="V929" s="4"/>
      <c r="W929" s="4"/>
      <c r="X929" s="4"/>
      <c r="Y929" s="4"/>
      <c r="Z929" s="4"/>
    </row>
    <row r="930" spans="1:26" ht="16.5" customHeight="1">
      <c r="A930" s="4"/>
      <c r="B930" s="4"/>
      <c r="C930" s="4"/>
      <c r="D930" s="34"/>
      <c r="E930" s="4"/>
      <c r="F930" s="4"/>
      <c r="G930" s="4"/>
      <c r="H930" s="4"/>
      <c r="I930" s="4"/>
      <c r="J930" s="4"/>
      <c r="K930" s="4"/>
      <c r="L930" s="4"/>
      <c r="M930" s="4"/>
      <c r="N930" s="4"/>
      <c r="O930" s="4"/>
      <c r="P930" s="4"/>
      <c r="Q930" s="4"/>
      <c r="R930" s="4"/>
      <c r="S930" s="4"/>
      <c r="T930" s="4"/>
      <c r="U930" s="4"/>
      <c r="V930" s="4"/>
      <c r="W930" s="4"/>
      <c r="X930" s="4"/>
      <c r="Y930" s="4"/>
      <c r="Z930" s="4"/>
    </row>
    <row r="931" spans="1:26" ht="16.5" customHeight="1">
      <c r="A931" s="4"/>
      <c r="B931" s="4"/>
      <c r="C931" s="4"/>
      <c r="D931" s="34"/>
      <c r="E931" s="4"/>
      <c r="F931" s="4"/>
      <c r="G931" s="4"/>
      <c r="H931" s="4"/>
      <c r="I931" s="4"/>
      <c r="J931" s="4"/>
      <c r="K931" s="4"/>
      <c r="L931" s="4"/>
      <c r="M931" s="4"/>
      <c r="N931" s="4"/>
      <c r="O931" s="4"/>
      <c r="P931" s="4"/>
      <c r="Q931" s="4"/>
      <c r="R931" s="4"/>
      <c r="S931" s="4"/>
      <c r="T931" s="4"/>
      <c r="U931" s="4"/>
      <c r="V931" s="4"/>
      <c r="W931" s="4"/>
      <c r="X931" s="4"/>
      <c r="Y931" s="4"/>
      <c r="Z931" s="4"/>
    </row>
    <row r="932" spans="1:26" ht="16.5" customHeight="1">
      <c r="A932" s="4"/>
      <c r="B932" s="4"/>
      <c r="C932" s="4"/>
      <c r="D932" s="34"/>
      <c r="E932" s="4"/>
      <c r="F932" s="4"/>
      <c r="G932" s="4"/>
      <c r="H932" s="4"/>
      <c r="I932" s="4"/>
      <c r="J932" s="4"/>
      <c r="K932" s="4"/>
      <c r="L932" s="4"/>
      <c r="M932" s="4"/>
      <c r="N932" s="4"/>
      <c r="O932" s="4"/>
      <c r="P932" s="4"/>
      <c r="Q932" s="4"/>
      <c r="R932" s="4"/>
      <c r="S932" s="4"/>
      <c r="T932" s="4"/>
      <c r="U932" s="4"/>
      <c r="V932" s="4"/>
      <c r="W932" s="4"/>
      <c r="X932" s="4"/>
      <c r="Y932" s="4"/>
      <c r="Z932" s="4"/>
    </row>
    <row r="933" spans="1:26" ht="16.5" customHeight="1">
      <c r="A933" s="4"/>
      <c r="B933" s="4"/>
      <c r="C933" s="4"/>
      <c r="D933" s="34"/>
      <c r="E933" s="4"/>
      <c r="F933" s="4"/>
      <c r="G933" s="4"/>
      <c r="H933" s="4"/>
      <c r="I933" s="4"/>
      <c r="J933" s="4"/>
      <c r="K933" s="4"/>
      <c r="L933" s="4"/>
      <c r="M933" s="4"/>
      <c r="N933" s="4"/>
      <c r="O933" s="4"/>
      <c r="P933" s="4"/>
      <c r="Q933" s="4"/>
      <c r="R933" s="4"/>
      <c r="S933" s="4"/>
      <c r="T933" s="4"/>
      <c r="U933" s="4"/>
      <c r="V933" s="4"/>
      <c r="W933" s="4"/>
      <c r="X933" s="4"/>
      <c r="Y933" s="4"/>
      <c r="Z933" s="4"/>
    </row>
    <row r="934" spans="1:26" ht="16.5" customHeight="1">
      <c r="A934" s="4"/>
      <c r="B934" s="4"/>
      <c r="C934" s="4"/>
      <c r="D934" s="34"/>
      <c r="E934" s="4"/>
      <c r="F934" s="4"/>
      <c r="G934" s="4"/>
      <c r="H934" s="4"/>
      <c r="I934" s="4"/>
      <c r="J934" s="4"/>
      <c r="K934" s="4"/>
      <c r="L934" s="4"/>
      <c r="M934" s="4"/>
      <c r="N934" s="4"/>
      <c r="O934" s="4"/>
      <c r="P934" s="4"/>
      <c r="Q934" s="4"/>
      <c r="R934" s="4"/>
      <c r="S934" s="4"/>
      <c r="T934" s="4"/>
      <c r="U934" s="4"/>
      <c r="V934" s="4"/>
      <c r="W934" s="4"/>
      <c r="X934" s="4"/>
      <c r="Y934" s="4"/>
      <c r="Z934" s="4"/>
    </row>
    <row r="935" spans="1:26" ht="16.5" customHeight="1">
      <c r="A935" s="4"/>
      <c r="B935" s="4"/>
      <c r="C935" s="4"/>
      <c r="D935" s="34"/>
      <c r="E935" s="4"/>
      <c r="F935" s="4"/>
      <c r="G935" s="4"/>
      <c r="H935" s="4"/>
      <c r="I935" s="4"/>
      <c r="J935" s="4"/>
      <c r="K935" s="4"/>
      <c r="L935" s="4"/>
      <c r="M935" s="4"/>
      <c r="N935" s="4"/>
      <c r="O935" s="4"/>
      <c r="P935" s="4"/>
      <c r="Q935" s="4"/>
      <c r="R935" s="4"/>
      <c r="S935" s="4"/>
      <c r="T935" s="4"/>
      <c r="U935" s="4"/>
      <c r="V935" s="4"/>
      <c r="W935" s="4"/>
      <c r="X935" s="4"/>
      <c r="Y935" s="4"/>
      <c r="Z935" s="4"/>
    </row>
    <row r="936" spans="1:26" ht="16.5" customHeight="1">
      <c r="A936" s="4"/>
      <c r="B936" s="4"/>
      <c r="C936" s="4"/>
      <c r="D936" s="34"/>
      <c r="E936" s="4"/>
      <c r="F936" s="4"/>
      <c r="G936" s="4"/>
      <c r="H936" s="4"/>
      <c r="I936" s="4"/>
      <c r="J936" s="4"/>
      <c r="K936" s="4"/>
      <c r="L936" s="4"/>
      <c r="M936" s="4"/>
      <c r="N936" s="4"/>
      <c r="O936" s="4"/>
      <c r="P936" s="4"/>
      <c r="Q936" s="4"/>
      <c r="R936" s="4"/>
      <c r="S936" s="4"/>
      <c r="T936" s="4"/>
      <c r="U936" s="4"/>
      <c r="V936" s="4"/>
      <c r="W936" s="4"/>
      <c r="X936" s="4"/>
      <c r="Y936" s="4"/>
      <c r="Z936" s="4"/>
    </row>
    <row r="937" spans="1:26" ht="16.5" customHeight="1">
      <c r="A937" s="4"/>
      <c r="B937" s="4"/>
      <c r="C937" s="4"/>
      <c r="D937" s="34"/>
      <c r="E937" s="4"/>
      <c r="F937" s="4"/>
      <c r="G937" s="4"/>
      <c r="H937" s="4"/>
      <c r="I937" s="4"/>
      <c r="J937" s="4"/>
      <c r="K937" s="4"/>
      <c r="L937" s="4"/>
      <c r="M937" s="4"/>
      <c r="N937" s="4"/>
      <c r="O937" s="4"/>
      <c r="P937" s="4"/>
      <c r="Q937" s="4"/>
      <c r="R937" s="4"/>
      <c r="S937" s="4"/>
      <c r="T937" s="4"/>
      <c r="U937" s="4"/>
      <c r="V937" s="4"/>
      <c r="W937" s="4"/>
      <c r="X937" s="4"/>
      <c r="Y937" s="4"/>
      <c r="Z937" s="4"/>
    </row>
    <row r="938" spans="1:26" ht="16.5" customHeight="1">
      <c r="A938" s="4"/>
      <c r="B938" s="4"/>
      <c r="C938" s="4"/>
      <c r="D938" s="34"/>
      <c r="E938" s="4"/>
      <c r="F938" s="4"/>
      <c r="G938" s="4"/>
      <c r="H938" s="4"/>
      <c r="I938" s="4"/>
      <c r="J938" s="4"/>
      <c r="K938" s="4"/>
      <c r="L938" s="4"/>
      <c r="M938" s="4"/>
      <c r="N938" s="4"/>
      <c r="O938" s="4"/>
      <c r="P938" s="4"/>
      <c r="Q938" s="4"/>
      <c r="R938" s="4"/>
      <c r="S938" s="4"/>
      <c r="T938" s="4"/>
      <c r="U938" s="4"/>
      <c r="V938" s="4"/>
      <c r="W938" s="4"/>
      <c r="X938" s="4"/>
      <c r="Y938" s="4"/>
      <c r="Z938" s="4"/>
    </row>
    <row r="939" spans="1:26" ht="16.5" customHeight="1">
      <c r="A939" s="4"/>
      <c r="B939" s="4"/>
      <c r="C939" s="4"/>
      <c r="D939" s="34"/>
      <c r="E939" s="4"/>
      <c r="F939" s="4"/>
      <c r="G939" s="4"/>
      <c r="H939" s="4"/>
      <c r="I939" s="4"/>
      <c r="J939" s="4"/>
      <c r="K939" s="4"/>
      <c r="L939" s="4"/>
      <c r="M939" s="4"/>
      <c r="N939" s="4"/>
      <c r="O939" s="4"/>
      <c r="P939" s="4"/>
      <c r="Q939" s="4"/>
      <c r="R939" s="4"/>
      <c r="S939" s="4"/>
      <c r="T939" s="4"/>
      <c r="U939" s="4"/>
      <c r="V939" s="4"/>
      <c r="W939" s="4"/>
      <c r="X939" s="4"/>
      <c r="Y939" s="4"/>
      <c r="Z939" s="4"/>
    </row>
    <row r="940" spans="1:26" ht="16.5" customHeight="1">
      <c r="A940" s="4"/>
      <c r="B940" s="4"/>
      <c r="C940" s="4"/>
      <c r="D940" s="34"/>
      <c r="E940" s="4"/>
      <c r="F940" s="4"/>
      <c r="G940" s="4"/>
      <c r="H940" s="4"/>
      <c r="I940" s="4"/>
      <c r="J940" s="4"/>
      <c r="K940" s="4"/>
      <c r="L940" s="4"/>
      <c r="M940" s="4"/>
      <c r="N940" s="4"/>
      <c r="O940" s="4"/>
      <c r="P940" s="4"/>
      <c r="Q940" s="4"/>
      <c r="R940" s="4"/>
      <c r="S940" s="4"/>
      <c r="T940" s="4"/>
      <c r="U940" s="4"/>
      <c r="V940" s="4"/>
      <c r="W940" s="4"/>
      <c r="X940" s="4"/>
      <c r="Y940" s="4"/>
      <c r="Z940" s="4"/>
    </row>
    <row r="941" spans="1:26" ht="16.5" customHeight="1">
      <c r="A941" s="4"/>
      <c r="B941" s="4"/>
      <c r="C941" s="4"/>
      <c r="D941" s="34"/>
      <c r="E941" s="4"/>
      <c r="F941" s="4"/>
      <c r="G941" s="4"/>
      <c r="H941" s="4"/>
      <c r="I941" s="4"/>
      <c r="J941" s="4"/>
      <c r="K941" s="4"/>
      <c r="L941" s="4"/>
      <c r="M941" s="4"/>
      <c r="N941" s="4"/>
      <c r="O941" s="4"/>
      <c r="P941" s="4"/>
      <c r="Q941" s="4"/>
      <c r="R941" s="4"/>
      <c r="S941" s="4"/>
      <c r="T941" s="4"/>
      <c r="U941" s="4"/>
      <c r="V941" s="4"/>
      <c r="W941" s="4"/>
      <c r="X941" s="4"/>
      <c r="Y941" s="4"/>
      <c r="Z941" s="4"/>
    </row>
    <row r="942" spans="1:26" ht="16.5" customHeight="1">
      <c r="A942" s="4"/>
      <c r="B942" s="4"/>
      <c r="C942" s="4"/>
      <c r="D942" s="34"/>
      <c r="E942" s="4"/>
      <c r="F942" s="4"/>
      <c r="G942" s="4"/>
      <c r="H942" s="4"/>
      <c r="I942" s="4"/>
      <c r="J942" s="4"/>
      <c r="K942" s="4"/>
      <c r="L942" s="4"/>
      <c r="M942" s="4"/>
      <c r="N942" s="4"/>
      <c r="O942" s="4"/>
      <c r="P942" s="4"/>
      <c r="Q942" s="4"/>
      <c r="R942" s="4"/>
      <c r="S942" s="4"/>
      <c r="T942" s="4"/>
      <c r="U942" s="4"/>
      <c r="V942" s="4"/>
      <c r="W942" s="4"/>
      <c r="X942" s="4"/>
      <c r="Y942" s="4"/>
      <c r="Z942" s="4"/>
    </row>
    <row r="943" spans="1:26" ht="16.5" customHeight="1">
      <c r="A943" s="4"/>
      <c r="B943" s="4"/>
      <c r="C943" s="4"/>
      <c r="D943" s="34"/>
      <c r="E943" s="4"/>
      <c r="F943" s="4"/>
      <c r="G943" s="4"/>
      <c r="H943" s="4"/>
      <c r="I943" s="4"/>
      <c r="J943" s="4"/>
      <c r="K943" s="4"/>
      <c r="L943" s="4"/>
      <c r="M943" s="4"/>
      <c r="N943" s="4"/>
      <c r="O943" s="4"/>
      <c r="P943" s="4"/>
      <c r="Q943" s="4"/>
      <c r="R943" s="4"/>
      <c r="S943" s="4"/>
      <c r="T943" s="4"/>
      <c r="U943" s="4"/>
      <c r="V943" s="4"/>
      <c r="W943" s="4"/>
      <c r="X943" s="4"/>
      <c r="Y943" s="4"/>
      <c r="Z943" s="4"/>
    </row>
    <row r="944" spans="1:26" ht="16.5" customHeight="1">
      <c r="A944" s="4"/>
      <c r="B944" s="4"/>
      <c r="C944" s="4"/>
      <c r="D944" s="34"/>
      <c r="E944" s="4"/>
      <c r="F944" s="4"/>
      <c r="G944" s="4"/>
      <c r="H944" s="4"/>
      <c r="I944" s="4"/>
      <c r="J944" s="4"/>
      <c r="K944" s="4"/>
      <c r="L944" s="4"/>
      <c r="M944" s="4"/>
      <c r="N944" s="4"/>
      <c r="O944" s="4"/>
      <c r="P944" s="4"/>
      <c r="Q944" s="4"/>
      <c r="R944" s="4"/>
      <c r="S944" s="4"/>
      <c r="T944" s="4"/>
      <c r="U944" s="4"/>
      <c r="V944" s="4"/>
      <c r="W944" s="4"/>
      <c r="X944" s="4"/>
      <c r="Y944" s="4"/>
      <c r="Z944" s="4"/>
    </row>
    <row r="945" spans="1:26" ht="16.5" customHeight="1">
      <c r="A945" s="4"/>
      <c r="B945" s="4"/>
      <c r="C945" s="4"/>
      <c r="D945" s="34"/>
      <c r="E945" s="4"/>
      <c r="F945" s="4"/>
      <c r="G945" s="4"/>
      <c r="H945" s="4"/>
      <c r="I945" s="4"/>
      <c r="J945" s="4"/>
      <c r="K945" s="4"/>
      <c r="L945" s="4"/>
      <c r="M945" s="4"/>
      <c r="N945" s="4"/>
      <c r="O945" s="4"/>
      <c r="P945" s="4"/>
      <c r="Q945" s="4"/>
      <c r="R945" s="4"/>
      <c r="S945" s="4"/>
      <c r="T945" s="4"/>
      <c r="U945" s="4"/>
      <c r="V945" s="4"/>
      <c r="W945" s="4"/>
      <c r="X945" s="4"/>
      <c r="Y945" s="4"/>
      <c r="Z945" s="4"/>
    </row>
    <row r="946" spans="1:26" ht="16.5" customHeight="1">
      <c r="A946" s="4"/>
      <c r="B946" s="4"/>
      <c r="C946" s="4"/>
      <c r="D946" s="34"/>
      <c r="E946" s="4"/>
      <c r="F946" s="4"/>
      <c r="G946" s="4"/>
      <c r="H946" s="4"/>
      <c r="I946" s="4"/>
      <c r="J946" s="4"/>
      <c r="K946" s="4"/>
      <c r="L946" s="4"/>
      <c r="M946" s="4"/>
      <c r="N946" s="4"/>
      <c r="O946" s="4"/>
      <c r="P946" s="4"/>
      <c r="Q946" s="4"/>
      <c r="R946" s="4"/>
      <c r="S946" s="4"/>
      <c r="T946" s="4"/>
      <c r="U946" s="4"/>
      <c r="V946" s="4"/>
      <c r="W946" s="4"/>
      <c r="X946" s="4"/>
      <c r="Y946" s="4"/>
      <c r="Z946" s="4"/>
    </row>
    <row r="947" spans="1:26" ht="16.5" customHeight="1">
      <c r="A947" s="4"/>
      <c r="B947" s="4"/>
      <c r="C947" s="4"/>
      <c r="D947" s="34"/>
      <c r="E947" s="4"/>
      <c r="F947" s="4"/>
      <c r="G947" s="4"/>
      <c r="H947" s="4"/>
      <c r="I947" s="4"/>
      <c r="J947" s="4"/>
      <c r="K947" s="4"/>
      <c r="L947" s="4"/>
      <c r="M947" s="4"/>
      <c r="N947" s="4"/>
      <c r="O947" s="4"/>
      <c r="P947" s="4"/>
      <c r="Q947" s="4"/>
      <c r="R947" s="4"/>
      <c r="S947" s="4"/>
      <c r="T947" s="4"/>
      <c r="U947" s="4"/>
      <c r="V947" s="4"/>
      <c r="W947" s="4"/>
      <c r="X947" s="4"/>
      <c r="Y947" s="4"/>
      <c r="Z947" s="4"/>
    </row>
    <row r="948" spans="1:26" ht="16.5" customHeight="1">
      <c r="A948" s="4"/>
      <c r="B948" s="4"/>
      <c r="C948" s="4"/>
      <c r="D948" s="34"/>
      <c r="E948" s="4"/>
      <c r="F948" s="4"/>
      <c r="G948" s="4"/>
      <c r="H948" s="4"/>
      <c r="I948" s="4"/>
      <c r="J948" s="4"/>
      <c r="K948" s="4"/>
      <c r="L948" s="4"/>
      <c r="M948" s="4"/>
      <c r="N948" s="4"/>
      <c r="O948" s="4"/>
      <c r="P948" s="4"/>
      <c r="Q948" s="4"/>
      <c r="R948" s="4"/>
      <c r="S948" s="4"/>
      <c r="T948" s="4"/>
      <c r="U948" s="4"/>
      <c r="V948" s="4"/>
      <c r="W948" s="4"/>
      <c r="X948" s="4"/>
      <c r="Y948" s="4"/>
      <c r="Z948" s="4"/>
    </row>
    <row r="949" spans="1:26" ht="16.5" customHeight="1">
      <c r="A949" s="4"/>
      <c r="B949" s="4"/>
      <c r="C949" s="4"/>
      <c r="D949" s="34"/>
      <c r="E949" s="4"/>
      <c r="F949" s="4"/>
      <c r="G949" s="4"/>
      <c r="H949" s="4"/>
      <c r="I949" s="4"/>
      <c r="J949" s="4"/>
      <c r="K949" s="4"/>
      <c r="L949" s="4"/>
      <c r="M949" s="4"/>
      <c r="N949" s="4"/>
      <c r="O949" s="4"/>
      <c r="P949" s="4"/>
      <c r="Q949" s="4"/>
      <c r="R949" s="4"/>
      <c r="S949" s="4"/>
      <c r="T949" s="4"/>
      <c r="U949" s="4"/>
      <c r="V949" s="4"/>
      <c r="W949" s="4"/>
      <c r="X949" s="4"/>
      <c r="Y949" s="4"/>
      <c r="Z949" s="4"/>
    </row>
    <row r="950" spans="1:26" ht="16.5" customHeight="1">
      <c r="A950" s="4"/>
      <c r="B950" s="4"/>
      <c r="C950" s="4"/>
      <c r="D950" s="34"/>
      <c r="E950" s="4"/>
      <c r="F950" s="4"/>
      <c r="G950" s="4"/>
      <c r="H950" s="4"/>
      <c r="I950" s="4"/>
      <c r="J950" s="4"/>
      <c r="K950" s="4"/>
      <c r="L950" s="4"/>
      <c r="M950" s="4"/>
      <c r="N950" s="4"/>
      <c r="O950" s="4"/>
      <c r="P950" s="4"/>
      <c r="Q950" s="4"/>
      <c r="R950" s="4"/>
      <c r="S950" s="4"/>
      <c r="T950" s="4"/>
      <c r="U950" s="4"/>
      <c r="V950" s="4"/>
      <c r="W950" s="4"/>
      <c r="X950" s="4"/>
      <c r="Y950" s="4"/>
      <c r="Z950" s="4"/>
    </row>
    <row r="951" spans="1:26" ht="16.5" customHeight="1">
      <c r="A951" s="4"/>
      <c r="B951" s="4"/>
      <c r="C951" s="4"/>
      <c r="D951" s="34"/>
      <c r="E951" s="4"/>
      <c r="F951" s="4"/>
      <c r="G951" s="4"/>
      <c r="H951" s="4"/>
      <c r="I951" s="4"/>
      <c r="J951" s="4"/>
      <c r="K951" s="4"/>
      <c r="L951" s="4"/>
      <c r="M951" s="4"/>
      <c r="N951" s="4"/>
      <c r="O951" s="4"/>
      <c r="P951" s="4"/>
      <c r="Q951" s="4"/>
      <c r="R951" s="4"/>
      <c r="S951" s="4"/>
      <c r="T951" s="4"/>
      <c r="U951" s="4"/>
      <c r="V951" s="4"/>
      <c r="W951" s="4"/>
      <c r="X951" s="4"/>
      <c r="Y951" s="4"/>
      <c r="Z951" s="4"/>
    </row>
    <row r="952" spans="1:26" ht="16.5" customHeight="1">
      <c r="A952" s="4"/>
      <c r="B952" s="4"/>
      <c r="C952" s="4"/>
      <c r="D952" s="34"/>
      <c r="E952" s="4"/>
      <c r="F952" s="4"/>
      <c r="G952" s="4"/>
      <c r="H952" s="4"/>
      <c r="I952" s="4"/>
      <c r="J952" s="4"/>
      <c r="K952" s="4"/>
      <c r="L952" s="4"/>
      <c r="M952" s="4"/>
      <c r="N952" s="4"/>
      <c r="O952" s="4"/>
      <c r="P952" s="4"/>
      <c r="Q952" s="4"/>
      <c r="R952" s="4"/>
      <c r="S952" s="4"/>
      <c r="T952" s="4"/>
      <c r="U952" s="4"/>
      <c r="V952" s="4"/>
      <c r="W952" s="4"/>
      <c r="X952" s="4"/>
      <c r="Y952" s="4"/>
      <c r="Z952" s="4"/>
    </row>
    <row r="953" spans="1:26" ht="16.5" customHeight="1">
      <c r="A953" s="4"/>
      <c r="B953" s="4"/>
      <c r="C953" s="4"/>
      <c r="D953" s="34"/>
      <c r="E953" s="4"/>
      <c r="F953" s="4"/>
      <c r="G953" s="4"/>
      <c r="H953" s="4"/>
      <c r="I953" s="4"/>
      <c r="J953" s="4"/>
      <c r="K953" s="4"/>
      <c r="L953" s="4"/>
      <c r="M953" s="4"/>
      <c r="N953" s="4"/>
      <c r="O953" s="4"/>
      <c r="P953" s="4"/>
      <c r="Q953" s="4"/>
      <c r="R953" s="4"/>
      <c r="S953" s="4"/>
      <c r="T953" s="4"/>
      <c r="U953" s="4"/>
      <c r="V953" s="4"/>
      <c r="W953" s="4"/>
      <c r="X953" s="4"/>
      <c r="Y953" s="4"/>
      <c r="Z953" s="4"/>
    </row>
    <row r="954" spans="1:26" ht="16.5" customHeight="1">
      <c r="A954" s="4"/>
      <c r="B954" s="4"/>
      <c r="C954" s="4"/>
      <c r="D954" s="34"/>
      <c r="E954" s="4"/>
      <c r="F954" s="4"/>
      <c r="G954" s="4"/>
      <c r="H954" s="4"/>
      <c r="I954" s="4"/>
      <c r="J954" s="4"/>
      <c r="K954" s="4"/>
      <c r="L954" s="4"/>
      <c r="M954" s="4"/>
      <c r="N954" s="4"/>
      <c r="O954" s="4"/>
      <c r="P954" s="4"/>
      <c r="Q954" s="4"/>
      <c r="R954" s="4"/>
      <c r="S954" s="4"/>
      <c r="T954" s="4"/>
      <c r="U954" s="4"/>
      <c r="V954" s="4"/>
      <c r="W954" s="4"/>
      <c r="X954" s="4"/>
      <c r="Y954" s="4"/>
      <c r="Z954" s="4"/>
    </row>
    <row r="955" spans="1:26" ht="16.5" customHeight="1">
      <c r="A955" s="4"/>
      <c r="B955" s="4"/>
      <c r="C955" s="4"/>
      <c r="D955" s="34"/>
      <c r="E955" s="4"/>
      <c r="F955" s="4"/>
      <c r="G955" s="4"/>
      <c r="H955" s="4"/>
      <c r="I955" s="4"/>
      <c r="J955" s="4"/>
      <c r="K955" s="4"/>
      <c r="L955" s="4"/>
      <c r="M955" s="4"/>
      <c r="N955" s="4"/>
      <c r="O955" s="4"/>
      <c r="P955" s="4"/>
      <c r="Q955" s="4"/>
      <c r="R955" s="4"/>
      <c r="S955" s="4"/>
      <c r="T955" s="4"/>
      <c r="U955" s="4"/>
      <c r="V955" s="4"/>
      <c r="W955" s="4"/>
      <c r="X955" s="4"/>
      <c r="Y955" s="4"/>
      <c r="Z955" s="4"/>
    </row>
    <row r="956" spans="1:26" ht="16.5" customHeight="1">
      <c r="A956" s="4"/>
      <c r="B956" s="4"/>
      <c r="C956" s="4"/>
      <c r="D956" s="34"/>
      <c r="E956" s="4"/>
      <c r="F956" s="4"/>
      <c r="G956" s="4"/>
      <c r="H956" s="4"/>
      <c r="I956" s="4"/>
      <c r="J956" s="4"/>
      <c r="K956" s="4"/>
      <c r="L956" s="4"/>
      <c r="M956" s="4"/>
      <c r="N956" s="4"/>
      <c r="O956" s="4"/>
      <c r="P956" s="4"/>
      <c r="Q956" s="4"/>
      <c r="R956" s="4"/>
      <c r="S956" s="4"/>
      <c r="T956" s="4"/>
      <c r="U956" s="4"/>
      <c r="V956" s="4"/>
      <c r="W956" s="4"/>
      <c r="X956" s="4"/>
      <c r="Y956" s="4"/>
      <c r="Z956" s="4"/>
    </row>
    <row r="957" spans="1:26" ht="16.5" customHeight="1">
      <c r="A957" s="4"/>
      <c r="B957" s="4"/>
      <c r="C957" s="4"/>
      <c r="D957" s="34"/>
      <c r="E957" s="4"/>
      <c r="F957" s="4"/>
      <c r="G957" s="4"/>
      <c r="H957" s="4"/>
      <c r="I957" s="4"/>
      <c r="J957" s="4"/>
      <c r="K957" s="4"/>
      <c r="L957" s="4"/>
      <c r="M957" s="4"/>
      <c r="N957" s="4"/>
      <c r="O957" s="4"/>
      <c r="P957" s="4"/>
      <c r="Q957" s="4"/>
      <c r="R957" s="4"/>
      <c r="S957" s="4"/>
      <c r="T957" s="4"/>
      <c r="U957" s="4"/>
      <c r="V957" s="4"/>
      <c r="W957" s="4"/>
      <c r="X957" s="4"/>
      <c r="Y957" s="4"/>
      <c r="Z957" s="4"/>
    </row>
    <row r="958" spans="1:26" ht="16.5" customHeight="1">
      <c r="A958" s="4"/>
      <c r="B958" s="4"/>
      <c r="C958" s="4"/>
      <c r="D958" s="34"/>
      <c r="E958" s="4"/>
      <c r="F958" s="4"/>
      <c r="G958" s="4"/>
      <c r="H958" s="4"/>
      <c r="I958" s="4"/>
      <c r="J958" s="4"/>
      <c r="K958" s="4"/>
      <c r="L958" s="4"/>
      <c r="M958" s="4"/>
      <c r="N958" s="4"/>
      <c r="O958" s="4"/>
      <c r="P958" s="4"/>
      <c r="Q958" s="4"/>
      <c r="R958" s="4"/>
      <c r="S958" s="4"/>
      <c r="T958" s="4"/>
      <c r="U958" s="4"/>
      <c r="V958" s="4"/>
      <c r="W958" s="4"/>
      <c r="X958" s="4"/>
      <c r="Y958" s="4"/>
      <c r="Z958" s="4"/>
    </row>
    <row r="959" spans="1:26" ht="16.5" customHeight="1">
      <c r="A959" s="4"/>
      <c r="B959" s="4"/>
      <c r="C959" s="4"/>
      <c r="D959" s="34"/>
      <c r="E959" s="4"/>
      <c r="F959" s="4"/>
      <c r="G959" s="4"/>
      <c r="H959" s="4"/>
      <c r="I959" s="4"/>
      <c r="J959" s="4"/>
      <c r="K959" s="4"/>
      <c r="L959" s="4"/>
      <c r="M959" s="4"/>
      <c r="N959" s="4"/>
      <c r="O959" s="4"/>
      <c r="P959" s="4"/>
      <c r="Q959" s="4"/>
      <c r="R959" s="4"/>
      <c r="S959" s="4"/>
      <c r="T959" s="4"/>
      <c r="U959" s="4"/>
      <c r="V959" s="4"/>
      <c r="W959" s="4"/>
      <c r="X959" s="4"/>
      <c r="Y959" s="4"/>
      <c r="Z959" s="4"/>
    </row>
    <row r="960" spans="1:26" ht="16.5" customHeight="1">
      <c r="A960" s="4"/>
      <c r="B960" s="4"/>
      <c r="C960" s="4"/>
      <c r="D960" s="34"/>
      <c r="E960" s="4"/>
      <c r="F960" s="4"/>
      <c r="G960" s="4"/>
      <c r="H960" s="4"/>
      <c r="I960" s="4"/>
      <c r="J960" s="4"/>
      <c r="K960" s="4"/>
      <c r="L960" s="4"/>
      <c r="M960" s="4"/>
      <c r="N960" s="4"/>
      <c r="O960" s="4"/>
      <c r="P960" s="4"/>
      <c r="Q960" s="4"/>
      <c r="R960" s="4"/>
      <c r="S960" s="4"/>
      <c r="T960" s="4"/>
      <c r="U960" s="4"/>
      <c r="V960" s="4"/>
      <c r="W960" s="4"/>
      <c r="X960" s="4"/>
      <c r="Y960" s="4"/>
      <c r="Z960" s="4"/>
    </row>
    <row r="961" spans="1:26" ht="16.5" customHeight="1">
      <c r="A961" s="4"/>
      <c r="B961" s="4"/>
      <c r="C961" s="4"/>
      <c r="D961" s="34"/>
      <c r="E961" s="4"/>
      <c r="F961" s="4"/>
      <c r="G961" s="4"/>
      <c r="H961" s="4"/>
      <c r="I961" s="4"/>
      <c r="J961" s="4"/>
      <c r="K961" s="4"/>
      <c r="L961" s="4"/>
      <c r="M961" s="4"/>
      <c r="N961" s="4"/>
      <c r="O961" s="4"/>
      <c r="P961" s="4"/>
      <c r="Q961" s="4"/>
      <c r="R961" s="4"/>
      <c r="S961" s="4"/>
      <c r="T961" s="4"/>
      <c r="U961" s="4"/>
      <c r="V961" s="4"/>
      <c r="W961" s="4"/>
      <c r="X961" s="4"/>
      <c r="Y961" s="4"/>
      <c r="Z961" s="4"/>
    </row>
    <row r="962" spans="1:26" ht="16.5" customHeight="1">
      <c r="A962" s="4"/>
      <c r="B962" s="4"/>
      <c r="C962" s="4"/>
      <c r="D962" s="34"/>
      <c r="E962" s="4"/>
      <c r="F962" s="4"/>
      <c r="G962" s="4"/>
      <c r="H962" s="4"/>
      <c r="I962" s="4"/>
      <c r="J962" s="4"/>
      <c r="K962" s="4"/>
      <c r="L962" s="4"/>
      <c r="M962" s="4"/>
      <c r="N962" s="4"/>
      <c r="O962" s="4"/>
      <c r="P962" s="4"/>
      <c r="Q962" s="4"/>
      <c r="R962" s="4"/>
      <c r="S962" s="4"/>
      <c r="T962" s="4"/>
      <c r="U962" s="4"/>
      <c r="V962" s="4"/>
      <c r="W962" s="4"/>
      <c r="X962" s="4"/>
      <c r="Y962" s="4"/>
      <c r="Z962" s="4"/>
    </row>
    <row r="963" spans="1:26" ht="16.5" customHeight="1">
      <c r="A963" s="4"/>
      <c r="B963" s="4"/>
      <c r="C963" s="4"/>
      <c r="D963" s="34"/>
      <c r="E963" s="4"/>
      <c r="F963" s="4"/>
      <c r="G963" s="4"/>
      <c r="H963" s="4"/>
      <c r="I963" s="4"/>
      <c r="J963" s="4"/>
      <c r="K963" s="4"/>
      <c r="L963" s="4"/>
      <c r="M963" s="4"/>
      <c r="N963" s="4"/>
      <c r="O963" s="4"/>
      <c r="P963" s="4"/>
      <c r="Q963" s="4"/>
      <c r="R963" s="4"/>
      <c r="S963" s="4"/>
      <c r="T963" s="4"/>
      <c r="U963" s="4"/>
      <c r="V963" s="4"/>
      <c r="W963" s="4"/>
      <c r="X963" s="4"/>
      <c r="Y963" s="4"/>
      <c r="Z963" s="4"/>
    </row>
    <row r="964" spans="1:26" ht="16.5" customHeight="1">
      <c r="A964" s="4"/>
      <c r="B964" s="4"/>
      <c r="C964" s="4"/>
      <c r="D964" s="34"/>
      <c r="E964" s="4"/>
      <c r="F964" s="4"/>
      <c r="G964" s="4"/>
      <c r="H964" s="4"/>
      <c r="I964" s="4"/>
      <c r="J964" s="4"/>
      <c r="K964" s="4"/>
      <c r="L964" s="4"/>
      <c r="M964" s="4"/>
      <c r="N964" s="4"/>
      <c r="O964" s="4"/>
      <c r="P964" s="4"/>
      <c r="Q964" s="4"/>
      <c r="R964" s="4"/>
      <c r="S964" s="4"/>
      <c r="T964" s="4"/>
      <c r="U964" s="4"/>
      <c r="V964" s="4"/>
      <c r="W964" s="4"/>
      <c r="X964" s="4"/>
      <c r="Y964" s="4"/>
      <c r="Z964" s="4"/>
    </row>
    <row r="965" spans="1:26" ht="16.5" customHeight="1">
      <c r="A965" s="4"/>
      <c r="B965" s="4"/>
      <c r="C965" s="4"/>
      <c r="D965" s="34"/>
      <c r="E965" s="4"/>
      <c r="F965" s="4"/>
      <c r="G965" s="4"/>
      <c r="H965" s="4"/>
      <c r="I965" s="4"/>
      <c r="J965" s="4"/>
      <c r="K965" s="4"/>
      <c r="L965" s="4"/>
      <c r="M965" s="4"/>
      <c r="N965" s="4"/>
      <c r="O965" s="4"/>
      <c r="P965" s="4"/>
      <c r="Q965" s="4"/>
      <c r="R965" s="4"/>
      <c r="S965" s="4"/>
      <c r="T965" s="4"/>
      <c r="U965" s="4"/>
      <c r="V965" s="4"/>
      <c r="W965" s="4"/>
      <c r="X965" s="4"/>
      <c r="Y965" s="4"/>
      <c r="Z965" s="4"/>
    </row>
    <row r="966" spans="1:26" ht="16.5" customHeight="1">
      <c r="A966" s="4"/>
      <c r="B966" s="4"/>
      <c r="C966" s="4"/>
      <c r="D966" s="34"/>
      <c r="E966" s="4"/>
      <c r="F966" s="4"/>
      <c r="G966" s="4"/>
      <c r="H966" s="4"/>
      <c r="I966" s="4"/>
      <c r="J966" s="4"/>
      <c r="K966" s="4"/>
      <c r="L966" s="4"/>
      <c r="M966" s="4"/>
      <c r="N966" s="4"/>
      <c r="O966" s="4"/>
      <c r="P966" s="4"/>
      <c r="Q966" s="4"/>
      <c r="R966" s="4"/>
      <c r="S966" s="4"/>
      <c r="T966" s="4"/>
      <c r="U966" s="4"/>
      <c r="V966" s="4"/>
      <c r="W966" s="4"/>
      <c r="X966" s="4"/>
      <c r="Y966" s="4"/>
      <c r="Z966" s="4"/>
    </row>
    <row r="967" spans="1:26" ht="16.5" customHeight="1">
      <c r="A967" s="4"/>
      <c r="B967" s="4"/>
      <c r="C967" s="4"/>
      <c r="D967" s="34"/>
      <c r="E967" s="4"/>
      <c r="F967" s="4"/>
      <c r="G967" s="4"/>
      <c r="H967" s="4"/>
      <c r="I967" s="4"/>
      <c r="J967" s="4"/>
      <c r="K967" s="4"/>
      <c r="L967" s="4"/>
      <c r="M967" s="4"/>
      <c r="N967" s="4"/>
      <c r="O967" s="4"/>
      <c r="P967" s="4"/>
      <c r="Q967" s="4"/>
      <c r="R967" s="4"/>
      <c r="S967" s="4"/>
      <c r="T967" s="4"/>
      <c r="U967" s="4"/>
      <c r="V967" s="4"/>
      <c r="W967" s="4"/>
      <c r="X967" s="4"/>
      <c r="Y967" s="4"/>
      <c r="Z967" s="4"/>
    </row>
    <row r="968" spans="1:26" ht="16.5" customHeight="1">
      <c r="A968" s="4"/>
      <c r="B968" s="4"/>
      <c r="C968" s="4"/>
      <c r="D968" s="34"/>
      <c r="E968" s="4"/>
      <c r="F968" s="4"/>
      <c r="G968" s="4"/>
      <c r="H968" s="4"/>
      <c r="I968" s="4"/>
      <c r="J968" s="4"/>
      <c r="K968" s="4"/>
      <c r="L968" s="4"/>
      <c r="M968" s="4"/>
      <c r="N968" s="4"/>
      <c r="O968" s="4"/>
      <c r="P968" s="4"/>
      <c r="Q968" s="4"/>
      <c r="R968" s="4"/>
      <c r="S968" s="4"/>
      <c r="T968" s="4"/>
      <c r="U968" s="4"/>
      <c r="V968" s="4"/>
      <c r="W968" s="4"/>
      <c r="X968" s="4"/>
      <c r="Y968" s="4"/>
      <c r="Z968" s="4"/>
    </row>
    <row r="969" spans="1:26" ht="16.5" customHeight="1">
      <c r="A969" s="4"/>
      <c r="B969" s="4"/>
      <c r="C969" s="4"/>
      <c r="D969" s="34"/>
      <c r="E969" s="4"/>
      <c r="F969" s="4"/>
      <c r="G969" s="4"/>
      <c r="H969" s="4"/>
      <c r="I969" s="4"/>
      <c r="J969" s="4"/>
      <c r="K969" s="4"/>
      <c r="L969" s="4"/>
      <c r="M969" s="4"/>
      <c r="N969" s="4"/>
      <c r="O969" s="4"/>
      <c r="P969" s="4"/>
      <c r="Q969" s="4"/>
      <c r="R969" s="4"/>
      <c r="S969" s="4"/>
      <c r="T969" s="4"/>
      <c r="U969" s="4"/>
      <c r="V969" s="4"/>
      <c r="W969" s="4"/>
      <c r="X969" s="4"/>
      <c r="Y969" s="4"/>
      <c r="Z969" s="4"/>
    </row>
    <row r="970" spans="1:26" ht="16.5" customHeight="1">
      <c r="A970" s="4"/>
      <c r="B970" s="4"/>
      <c r="C970" s="4"/>
      <c r="D970" s="34"/>
      <c r="E970" s="4"/>
      <c r="F970" s="4"/>
      <c r="G970" s="4"/>
      <c r="H970" s="4"/>
      <c r="I970" s="4"/>
      <c r="J970" s="4"/>
      <c r="K970" s="4"/>
      <c r="L970" s="4"/>
      <c r="M970" s="4"/>
      <c r="N970" s="4"/>
      <c r="O970" s="4"/>
      <c r="P970" s="4"/>
      <c r="Q970" s="4"/>
      <c r="R970" s="4"/>
      <c r="S970" s="4"/>
      <c r="T970" s="4"/>
      <c r="U970" s="4"/>
      <c r="V970" s="4"/>
      <c r="W970" s="4"/>
      <c r="X970" s="4"/>
      <c r="Y970" s="4"/>
      <c r="Z970" s="4"/>
    </row>
    <row r="971" spans="1:26" ht="16.5" customHeight="1">
      <c r="A971" s="4"/>
      <c r="B971" s="4"/>
      <c r="C971" s="4"/>
      <c r="D971" s="34"/>
      <c r="E971" s="4"/>
      <c r="F971" s="4"/>
      <c r="G971" s="4"/>
      <c r="H971" s="4"/>
      <c r="I971" s="4"/>
      <c r="J971" s="4"/>
      <c r="K971" s="4"/>
      <c r="L971" s="4"/>
      <c r="M971" s="4"/>
      <c r="N971" s="4"/>
      <c r="O971" s="4"/>
      <c r="P971" s="4"/>
      <c r="Q971" s="4"/>
      <c r="R971" s="4"/>
      <c r="S971" s="4"/>
      <c r="T971" s="4"/>
      <c r="U971" s="4"/>
      <c r="V971" s="4"/>
      <c r="W971" s="4"/>
      <c r="X971" s="4"/>
      <c r="Y971" s="4"/>
      <c r="Z971" s="4"/>
    </row>
    <row r="972" spans="1:26" ht="16.5" customHeight="1">
      <c r="A972" s="4"/>
      <c r="B972" s="4"/>
      <c r="C972" s="4"/>
      <c r="D972" s="34"/>
      <c r="E972" s="4"/>
      <c r="F972" s="4"/>
      <c r="G972" s="4"/>
      <c r="H972" s="4"/>
      <c r="I972" s="4"/>
      <c r="J972" s="4"/>
      <c r="K972" s="4"/>
      <c r="L972" s="4"/>
      <c r="M972" s="4"/>
      <c r="N972" s="4"/>
      <c r="O972" s="4"/>
      <c r="P972" s="4"/>
      <c r="Q972" s="4"/>
      <c r="R972" s="4"/>
      <c r="S972" s="4"/>
      <c r="T972" s="4"/>
      <c r="U972" s="4"/>
      <c r="V972" s="4"/>
      <c r="W972" s="4"/>
      <c r="X972" s="4"/>
      <c r="Y972" s="4"/>
      <c r="Z972" s="4"/>
    </row>
    <row r="973" spans="1:26" ht="16.5" customHeight="1">
      <c r="A973" s="4"/>
      <c r="B973" s="4"/>
      <c r="C973" s="4"/>
      <c r="D973" s="34"/>
      <c r="E973" s="4"/>
      <c r="F973" s="4"/>
      <c r="G973" s="4"/>
      <c r="H973" s="4"/>
      <c r="I973" s="4"/>
      <c r="J973" s="4"/>
      <c r="K973" s="4"/>
      <c r="L973" s="4"/>
      <c r="M973" s="4"/>
      <c r="N973" s="4"/>
      <c r="O973" s="4"/>
      <c r="P973" s="4"/>
      <c r="Q973" s="4"/>
      <c r="R973" s="4"/>
      <c r="S973" s="4"/>
      <c r="T973" s="4"/>
      <c r="U973" s="4"/>
      <c r="V973" s="4"/>
      <c r="W973" s="4"/>
      <c r="X973" s="4"/>
      <c r="Y973" s="4"/>
      <c r="Z973" s="4"/>
    </row>
    <row r="974" spans="1:26" ht="16.5" customHeight="1">
      <c r="A974" s="4"/>
      <c r="B974" s="4"/>
      <c r="C974" s="4"/>
      <c r="D974" s="34"/>
      <c r="E974" s="4"/>
      <c r="F974" s="4"/>
      <c r="G974" s="4"/>
      <c r="H974" s="4"/>
      <c r="I974" s="4"/>
      <c r="J974" s="4"/>
      <c r="K974" s="4"/>
      <c r="L974" s="4"/>
      <c r="M974" s="4"/>
      <c r="N974" s="4"/>
      <c r="O974" s="4"/>
      <c r="P974" s="4"/>
      <c r="Q974" s="4"/>
      <c r="R974" s="4"/>
      <c r="S974" s="4"/>
      <c r="T974" s="4"/>
      <c r="U974" s="4"/>
      <c r="V974" s="4"/>
      <c r="W974" s="4"/>
      <c r="X974" s="4"/>
      <c r="Y974" s="4"/>
      <c r="Z974" s="4"/>
    </row>
    <row r="975" spans="1:26" ht="16.5" customHeight="1">
      <c r="A975" s="4"/>
      <c r="B975" s="4"/>
      <c r="C975" s="4"/>
      <c r="D975" s="34"/>
      <c r="E975" s="4"/>
      <c r="F975" s="4"/>
      <c r="G975" s="4"/>
      <c r="H975" s="4"/>
      <c r="I975" s="4"/>
      <c r="J975" s="4"/>
      <c r="K975" s="4"/>
      <c r="L975" s="4"/>
      <c r="M975" s="4"/>
      <c r="N975" s="4"/>
      <c r="O975" s="4"/>
      <c r="P975" s="4"/>
      <c r="Q975" s="4"/>
      <c r="R975" s="4"/>
      <c r="S975" s="4"/>
      <c r="T975" s="4"/>
      <c r="U975" s="4"/>
      <c r="V975" s="4"/>
      <c r="W975" s="4"/>
      <c r="X975" s="4"/>
      <c r="Y975" s="4"/>
      <c r="Z975" s="4"/>
    </row>
    <row r="976" spans="1:26" ht="16.5" customHeight="1">
      <c r="A976" s="4"/>
      <c r="B976" s="4"/>
      <c r="C976" s="4"/>
      <c r="D976" s="34"/>
      <c r="E976" s="4"/>
      <c r="F976" s="4"/>
      <c r="G976" s="4"/>
      <c r="H976" s="4"/>
      <c r="I976" s="4"/>
      <c r="J976" s="4"/>
      <c r="K976" s="4"/>
      <c r="L976" s="4"/>
      <c r="M976" s="4"/>
      <c r="N976" s="4"/>
      <c r="O976" s="4"/>
      <c r="P976" s="4"/>
      <c r="Q976" s="4"/>
      <c r="R976" s="4"/>
      <c r="S976" s="4"/>
      <c r="T976" s="4"/>
      <c r="U976" s="4"/>
      <c r="V976" s="4"/>
      <c r="W976" s="4"/>
      <c r="X976" s="4"/>
      <c r="Y976" s="4"/>
      <c r="Z976" s="4"/>
    </row>
    <row r="977" spans="1:26" ht="16.5" customHeight="1">
      <c r="A977" s="4"/>
      <c r="B977" s="4"/>
      <c r="C977" s="4"/>
      <c r="D977" s="34"/>
      <c r="E977" s="4"/>
      <c r="F977" s="4"/>
      <c r="G977" s="4"/>
      <c r="H977" s="4"/>
      <c r="I977" s="4"/>
      <c r="J977" s="4"/>
      <c r="K977" s="4"/>
      <c r="L977" s="4"/>
      <c r="M977" s="4"/>
      <c r="N977" s="4"/>
      <c r="O977" s="4"/>
      <c r="P977" s="4"/>
      <c r="Q977" s="4"/>
      <c r="R977" s="4"/>
      <c r="S977" s="4"/>
      <c r="T977" s="4"/>
      <c r="U977" s="4"/>
      <c r="V977" s="4"/>
      <c r="W977" s="4"/>
      <c r="X977" s="4"/>
      <c r="Y977" s="4"/>
      <c r="Z977" s="4"/>
    </row>
    <row r="978" spans="1:26" ht="16.5" customHeight="1">
      <c r="A978" s="4"/>
      <c r="B978" s="4"/>
      <c r="C978" s="4"/>
      <c r="D978" s="34"/>
      <c r="E978" s="4"/>
      <c r="F978" s="4"/>
      <c r="G978" s="4"/>
      <c r="H978" s="4"/>
      <c r="I978" s="4"/>
      <c r="J978" s="4"/>
      <c r="K978" s="4"/>
      <c r="L978" s="4"/>
      <c r="M978" s="4"/>
      <c r="N978" s="4"/>
      <c r="O978" s="4"/>
      <c r="P978" s="4"/>
      <c r="Q978" s="4"/>
      <c r="R978" s="4"/>
      <c r="S978" s="4"/>
      <c r="T978" s="4"/>
      <c r="U978" s="4"/>
      <c r="V978" s="4"/>
      <c r="W978" s="4"/>
      <c r="X978" s="4"/>
      <c r="Y978" s="4"/>
      <c r="Z978" s="4"/>
    </row>
    <row r="979" spans="1:26" ht="16.5" customHeight="1">
      <c r="A979" s="4"/>
      <c r="B979" s="4"/>
      <c r="C979" s="4"/>
      <c r="D979" s="34"/>
      <c r="E979" s="4"/>
      <c r="F979" s="4"/>
      <c r="G979" s="4"/>
      <c r="H979" s="4"/>
      <c r="I979" s="4"/>
      <c r="J979" s="4"/>
      <c r="K979" s="4"/>
      <c r="L979" s="4"/>
      <c r="M979" s="4"/>
      <c r="N979" s="4"/>
      <c r="O979" s="4"/>
      <c r="P979" s="4"/>
      <c r="Q979" s="4"/>
      <c r="R979" s="4"/>
      <c r="S979" s="4"/>
      <c r="T979" s="4"/>
      <c r="U979" s="4"/>
      <c r="V979" s="4"/>
      <c r="W979" s="4"/>
      <c r="X979" s="4"/>
      <c r="Y979" s="4"/>
      <c r="Z979" s="4"/>
    </row>
    <row r="980" spans="1:26" ht="16.5" customHeight="1">
      <c r="A980" s="4"/>
      <c r="B980" s="4"/>
      <c r="C980" s="4"/>
      <c r="D980" s="34"/>
      <c r="E980" s="4"/>
      <c r="F980" s="4"/>
      <c r="G980" s="4"/>
      <c r="H980" s="4"/>
      <c r="I980" s="4"/>
      <c r="J980" s="4"/>
      <c r="K980" s="4"/>
      <c r="L980" s="4"/>
      <c r="M980" s="4"/>
      <c r="N980" s="4"/>
      <c r="O980" s="4"/>
      <c r="P980" s="4"/>
      <c r="Q980" s="4"/>
      <c r="R980" s="4"/>
      <c r="S980" s="4"/>
      <c r="T980" s="4"/>
      <c r="U980" s="4"/>
      <c r="V980" s="4"/>
      <c r="W980" s="4"/>
      <c r="X980" s="4"/>
      <c r="Y980" s="4"/>
      <c r="Z980" s="4"/>
    </row>
    <row r="981" spans="1:26" ht="16.5" customHeight="1">
      <c r="A981" s="4"/>
      <c r="B981" s="4"/>
      <c r="C981" s="4"/>
      <c r="D981" s="34"/>
      <c r="E981" s="4"/>
      <c r="F981" s="4"/>
      <c r="G981" s="4"/>
      <c r="H981" s="4"/>
      <c r="I981" s="4"/>
      <c r="J981" s="4"/>
      <c r="K981" s="4"/>
      <c r="L981" s="4"/>
      <c r="M981" s="4"/>
      <c r="N981" s="4"/>
      <c r="O981" s="4"/>
      <c r="P981" s="4"/>
      <c r="Q981" s="4"/>
      <c r="R981" s="4"/>
      <c r="S981" s="4"/>
      <c r="T981" s="4"/>
      <c r="U981" s="4"/>
      <c r="V981" s="4"/>
      <c r="W981" s="4"/>
      <c r="X981" s="4"/>
      <c r="Y981" s="4"/>
      <c r="Z981" s="4"/>
    </row>
    <row r="982" spans="1:26" ht="16.5" customHeight="1">
      <c r="A982" s="4"/>
      <c r="B982" s="4"/>
      <c r="C982" s="4"/>
      <c r="D982" s="34"/>
      <c r="E982" s="4"/>
      <c r="F982" s="4"/>
      <c r="G982" s="4"/>
      <c r="H982" s="4"/>
      <c r="I982" s="4"/>
      <c r="J982" s="4"/>
      <c r="K982" s="4"/>
      <c r="L982" s="4"/>
      <c r="M982" s="4"/>
      <c r="N982" s="4"/>
      <c r="O982" s="4"/>
      <c r="P982" s="4"/>
      <c r="Q982" s="4"/>
      <c r="R982" s="4"/>
      <c r="S982" s="4"/>
      <c r="T982" s="4"/>
      <c r="U982" s="4"/>
      <c r="V982" s="4"/>
      <c r="W982" s="4"/>
      <c r="X982" s="4"/>
      <c r="Y982" s="4"/>
      <c r="Z982" s="4"/>
    </row>
    <row r="983" spans="1:26" ht="16.5" customHeight="1">
      <c r="A983" s="4"/>
      <c r="B983" s="4"/>
      <c r="C983" s="4"/>
      <c r="D983" s="34"/>
      <c r="E983" s="4"/>
      <c r="F983" s="4"/>
      <c r="G983" s="4"/>
      <c r="H983" s="4"/>
      <c r="I983" s="4"/>
      <c r="J983" s="4"/>
      <c r="K983" s="4"/>
      <c r="L983" s="4"/>
      <c r="M983" s="4"/>
      <c r="N983" s="4"/>
      <c r="O983" s="4"/>
      <c r="P983" s="4"/>
      <c r="Q983" s="4"/>
      <c r="R983" s="4"/>
      <c r="S983" s="4"/>
      <c r="T983" s="4"/>
      <c r="U983" s="4"/>
      <c r="V983" s="4"/>
      <c r="W983" s="4"/>
      <c r="X983" s="4"/>
      <c r="Y983" s="4"/>
      <c r="Z983" s="4"/>
    </row>
    <row r="984" spans="1:26" ht="16.5" customHeight="1">
      <c r="A984" s="4"/>
      <c r="B984" s="4"/>
      <c r="C984" s="4"/>
      <c r="D984" s="34"/>
      <c r="E984" s="4"/>
      <c r="F984" s="4"/>
      <c r="G984" s="4"/>
      <c r="H984" s="4"/>
      <c r="I984" s="4"/>
      <c r="J984" s="4"/>
      <c r="K984" s="4"/>
      <c r="L984" s="4"/>
      <c r="M984" s="4"/>
      <c r="N984" s="4"/>
      <c r="O984" s="4"/>
      <c r="P984" s="4"/>
      <c r="Q984" s="4"/>
      <c r="R984" s="4"/>
      <c r="S984" s="4"/>
      <c r="T984" s="4"/>
      <c r="U984" s="4"/>
      <c r="V984" s="4"/>
      <c r="W984" s="4"/>
      <c r="X984" s="4"/>
      <c r="Y984" s="4"/>
      <c r="Z984" s="4"/>
    </row>
    <row r="985" spans="1:26" ht="16.5" customHeight="1">
      <c r="A985" s="4"/>
      <c r="B985" s="4"/>
      <c r="C985" s="4"/>
      <c r="D985" s="34"/>
      <c r="E985" s="4"/>
      <c r="F985" s="4"/>
      <c r="G985" s="4"/>
      <c r="H985" s="4"/>
      <c r="I985" s="4"/>
      <c r="J985" s="4"/>
      <c r="K985" s="4"/>
      <c r="L985" s="4"/>
      <c r="M985" s="4"/>
      <c r="N985" s="4"/>
      <c r="O985" s="4"/>
      <c r="P985" s="4"/>
      <c r="Q985" s="4"/>
      <c r="R985" s="4"/>
      <c r="S985" s="4"/>
      <c r="T985" s="4"/>
      <c r="U985" s="4"/>
      <c r="V985" s="4"/>
      <c r="W985" s="4"/>
      <c r="X985" s="4"/>
      <c r="Y985" s="4"/>
      <c r="Z985" s="4"/>
    </row>
    <row r="986" spans="1:26" ht="16.5" customHeight="1">
      <c r="A986" s="4"/>
      <c r="B986" s="4"/>
      <c r="C986" s="4"/>
      <c r="D986" s="34"/>
      <c r="E986" s="4"/>
      <c r="F986" s="4"/>
      <c r="G986" s="4"/>
      <c r="H986" s="4"/>
      <c r="I986" s="4"/>
      <c r="J986" s="4"/>
      <c r="K986" s="4"/>
      <c r="L986" s="4"/>
      <c r="M986" s="4"/>
      <c r="N986" s="4"/>
      <c r="O986" s="4"/>
      <c r="P986" s="4"/>
      <c r="Q986" s="4"/>
      <c r="R986" s="4"/>
      <c r="S986" s="4"/>
      <c r="T986" s="4"/>
      <c r="U986" s="4"/>
      <c r="V986" s="4"/>
      <c r="W986" s="4"/>
      <c r="X986" s="4"/>
      <c r="Y986" s="4"/>
      <c r="Z986" s="4"/>
    </row>
    <row r="987" spans="1:26" ht="16.5" customHeight="1">
      <c r="A987" s="4"/>
      <c r="B987" s="4"/>
      <c r="C987" s="4"/>
      <c r="D987" s="34"/>
      <c r="E987" s="4"/>
      <c r="F987" s="4"/>
      <c r="G987" s="4"/>
      <c r="H987" s="4"/>
      <c r="I987" s="4"/>
      <c r="J987" s="4"/>
      <c r="K987" s="4"/>
      <c r="L987" s="4"/>
      <c r="M987" s="4"/>
      <c r="N987" s="4"/>
      <c r="O987" s="4"/>
      <c r="P987" s="4"/>
      <c r="Q987" s="4"/>
      <c r="R987" s="4"/>
      <c r="S987" s="4"/>
      <c r="T987" s="4"/>
      <c r="U987" s="4"/>
      <c r="V987" s="4"/>
      <c r="W987" s="4"/>
      <c r="X987" s="4"/>
      <c r="Y987" s="4"/>
      <c r="Z987" s="4"/>
    </row>
    <row r="988" spans="1:26" ht="16.5" customHeight="1">
      <c r="A988" s="4"/>
      <c r="B988" s="4"/>
      <c r="C988" s="4"/>
      <c r="D988" s="34"/>
      <c r="E988" s="4"/>
      <c r="F988" s="4"/>
      <c r="G988" s="4"/>
      <c r="H988" s="4"/>
      <c r="I988" s="4"/>
      <c r="J988" s="4"/>
      <c r="K988" s="4"/>
      <c r="L988" s="4"/>
      <c r="M988" s="4"/>
      <c r="N988" s="4"/>
      <c r="O988" s="4"/>
      <c r="P988" s="4"/>
      <c r="Q988" s="4"/>
      <c r="R988" s="4"/>
      <c r="S988" s="4"/>
      <c r="T988" s="4"/>
      <c r="U988" s="4"/>
      <c r="V988" s="4"/>
      <c r="W988" s="4"/>
      <c r="X988" s="4"/>
      <c r="Y988" s="4"/>
      <c r="Z988" s="4"/>
    </row>
    <row r="989" spans="1:26" ht="16.5" customHeight="1">
      <c r="A989" s="4"/>
      <c r="B989" s="4"/>
      <c r="C989" s="4"/>
      <c r="D989" s="34"/>
      <c r="E989" s="4"/>
      <c r="F989" s="4"/>
      <c r="G989" s="4"/>
      <c r="H989" s="4"/>
      <c r="I989" s="4"/>
      <c r="J989" s="4"/>
      <c r="K989" s="4"/>
      <c r="L989" s="4"/>
      <c r="M989" s="4"/>
      <c r="N989" s="4"/>
      <c r="O989" s="4"/>
      <c r="P989" s="4"/>
      <c r="Q989" s="4"/>
      <c r="R989" s="4"/>
      <c r="S989" s="4"/>
      <c r="T989" s="4"/>
      <c r="U989" s="4"/>
      <c r="V989" s="4"/>
      <c r="W989" s="4"/>
      <c r="X989" s="4"/>
      <c r="Y989" s="4"/>
      <c r="Z989" s="4"/>
    </row>
    <row r="990" spans="1:26" ht="16.5" customHeight="1">
      <c r="A990" s="4"/>
      <c r="B990" s="4"/>
      <c r="C990" s="4"/>
      <c r="D990" s="34"/>
      <c r="E990" s="4"/>
      <c r="F990" s="4"/>
      <c r="G990" s="4"/>
      <c r="H990" s="4"/>
      <c r="I990" s="4"/>
      <c r="J990" s="4"/>
      <c r="K990" s="4"/>
      <c r="L990" s="4"/>
      <c r="M990" s="4"/>
      <c r="N990" s="4"/>
      <c r="O990" s="4"/>
      <c r="P990" s="4"/>
      <c r="Q990" s="4"/>
      <c r="R990" s="4"/>
      <c r="S990" s="4"/>
      <c r="T990" s="4"/>
      <c r="U990" s="4"/>
      <c r="V990" s="4"/>
      <c r="W990" s="4"/>
      <c r="X990" s="4"/>
      <c r="Y990" s="4"/>
      <c r="Z990" s="4"/>
    </row>
    <row r="991" spans="1:26" ht="16.5" customHeight="1">
      <c r="A991" s="4"/>
      <c r="B991" s="4"/>
      <c r="C991" s="4"/>
      <c r="D991" s="34"/>
      <c r="E991" s="4"/>
      <c r="F991" s="4"/>
      <c r="G991" s="4"/>
      <c r="H991" s="4"/>
      <c r="I991" s="4"/>
      <c r="J991" s="4"/>
      <c r="K991" s="4"/>
      <c r="L991" s="4"/>
      <c r="M991" s="4"/>
      <c r="N991" s="4"/>
      <c r="O991" s="4"/>
      <c r="P991" s="4"/>
      <c r="Q991" s="4"/>
      <c r="R991" s="4"/>
      <c r="S991" s="4"/>
      <c r="T991" s="4"/>
      <c r="U991" s="4"/>
      <c r="V991" s="4"/>
      <c r="W991" s="4"/>
      <c r="X991" s="4"/>
      <c r="Y991" s="4"/>
      <c r="Z991" s="4"/>
    </row>
    <row r="992" spans="1:26" ht="16.5" customHeight="1">
      <c r="A992" s="4"/>
      <c r="B992" s="4"/>
      <c r="C992" s="4"/>
      <c r="D992" s="34"/>
      <c r="E992" s="4"/>
      <c r="F992" s="4"/>
      <c r="G992" s="4"/>
      <c r="H992" s="4"/>
      <c r="I992" s="4"/>
      <c r="J992" s="4"/>
      <c r="K992" s="4"/>
      <c r="L992" s="4"/>
      <c r="M992" s="4"/>
      <c r="N992" s="4"/>
      <c r="O992" s="4"/>
      <c r="P992" s="4"/>
      <c r="Q992" s="4"/>
      <c r="R992" s="4"/>
      <c r="S992" s="4"/>
      <c r="T992" s="4"/>
      <c r="U992" s="4"/>
      <c r="V992" s="4"/>
      <c r="W992" s="4"/>
      <c r="X992" s="4"/>
      <c r="Y992" s="4"/>
      <c r="Z992" s="4"/>
    </row>
    <row r="993" spans="1:26" ht="16.5" customHeight="1">
      <c r="A993" s="4"/>
      <c r="B993" s="4"/>
      <c r="C993" s="4"/>
      <c r="D993" s="34"/>
      <c r="E993" s="4"/>
      <c r="F993" s="4"/>
      <c r="G993" s="4"/>
      <c r="H993" s="4"/>
      <c r="I993" s="4"/>
      <c r="J993" s="4"/>
      <c r="K993" s="4"/>
      <c r="L993" s="4"/>
      <c r="M993" s="4"/>
      <c r="N993" s="4"/>
      <c r="O993" s="4"/>
      <c r="P993" s="4"/>
      <c r="Q993" s="4"/>
      <c r="R993" s="4"/>
      <c r="S993" s="4"/>
      <c r="T993" s="4"/>
      <c r="U993" s="4"/>
      <c r="V993" s="4"/>
      <c r="W993" s="4"/>
      <c r="X993" s="4"/>
      <c r="Y993" s="4"/>
      <c r="Z993" s="4"/>
    </row>
    <row r="994" spans="1:26" ht="16.5" customHeight="1">
      <c r="A994" s="4"/>
      <c r="B994" s="4"/>
      <c r="C994" s="4"/>
      <c r="D994" s="34"/>
      <c r="E994" s="4"/>
      <c r="F994" s="4"/>
      <c r="G994" s="4"/>
      <c r="H994" s="4"/>
      <c r="I994" s="4"/>
      <c r="J994" s="4"/>
      <c r="K994" s="4"/>
      <c r="L994" s="4"/>
      <c r="M994" s="4"/>
      <c r="N994" s="4"/>
      <c r="O994" s="4"/>
      <c r="P994" s="4"/>
      <c r="Q994" s="4"/>
      <c r="R994" s="4"/>
      <c r="S994" s="4"/>
      <c r="T994" s="4"/>
      <c r="U994" s="4"/>
      <c r="V994" s="4"/>
      <c r="W994" s="4"/>
      <c r="X994" s="4"/>
      <c r="Y994" s="4"/>
      <c r="Z994" s="4"/>
    </row>
    <row r="995" spans="1:26" ht="16.5" customHeight="1">
      <c r="A995" s="4"/>
      <c r="B995" s="4"/>
      <c r="C995" s="4"/>
      <c r="D995" s="34"/>
      <c r="E995" s="4"/>
      <c r="F995" s="4"/>
      <c r="G995" s="4"/>
      <c r="H995" s="4"/>
      <c r="I995" s="4"/>
      <c r="J995" s="4"/>
      <c r="K995" s="4"/>
      <c r="L995" s="4"/>
      <c r="M995" s="4"/>
      <c r="N995" s="4"/>
      <c r="O995" s="4"/>
      <c r="P995" s="4"/>
      <c r="Q995" s="4"/>
      <c r="R995" s="4"/>
      <c r="S995" s="4"/>
      <c r="T995" s="4"/>
      <c r="U995" s="4"/>
      <c r="V995" s="4"/>
      <c r="W995" s="4"/>
      <c r="X995" s="4"/>
      <c r="Y995" s="4"/>
      <c r="Z995" s="4"/>
    </row>
    <row r="996" spans="1:26" ht="16.5" customHeight="1">
      <c r="A996" s="4"/>
      <c r="B996" s="4"/>
      <c r="C996" s="4"/>
      <c r="D996" s="34"/>
      <c r="E996" s="4"/>
      <c r="F996" s="4"/>
      <c r="G996" s="4"/>
      <c r="H996" s="4"/>
      <c r="I996" s="4"/>
      <c r="J996" s="4"/>
      <c r="K996" s="4"/>
      <c r="L996" s="4"/>
      <c r="M996" s="4"/>
      <c r="N996" s="4"/>
      <c r="O996" s="4"/>
      <c r="P996" s="4"/>
      <c r="Q996" s="4"/>
      <c r="R996" s="4"/>
      <c r="S996" s="4"/>
      <c r="T996" s="4"/>
      <c r="U996" s="4"/>
      <c r="V996" s="4"/>
      <c r="W996" s="4"/>
      <c r="X996" s="4"/>
      <c r="Y996" s="4"/>
      <c r="Z996" s="4"/>
    </row>
    <row r="997" spans="1:26" ht="16.5" customHeight="1">
      <c r="A997" s="4"/>
      <c r="B997" s="4"/>
      <c r="C997" s="4"/>
      <c r="D997" s="34"/>
      <c r="E997" s="4"/>
      <c r="F997" s="4"/>
      <c r="G997" s="4"/>
      <c r="H997" s="4"/>
      <c r="I997" s="4"/>
      <c r="J997" s="4"/>
      <c r="K997" s="4"/>
      <c r="L997" s="4"/>
      <c r="M997" s="4"/>
      <c r="N997" s="4"/>
      <c r="O997" s="4"/>
      <c r="P997" s="4"/>
      <c r="Q997" s="4"/>
      <c r="R997" s="4"/>
      <c r="S997" s="4"/>
      <c r="T997" s="4"/>
      <c r="U997" s="4"/>
      <c r="V997" s="4"/>
      <c r="W997" s="4"/>
      <c r="X997" s="4"/>
      <c r="Y997" s="4"/>
      <c r="Z997" s="4"/>
    </row>
    <row r="998" spans="1:26" ht="16.5" customHeight="1">
      <c r="A998" s="4"/>
      <c r="B998" s="4"/>
      <c r="C998" s="4"/>
      <c r="D998" s="34"/>
      <c r="E998" s="4"/>
      <c r="F998" s="4"/>
      <c r="G998" s="4"/>
      <c r="H998" s="4"/>
      <c r="I998" s="4"/>
      <c r="J998" s="4"/>
      <c r="K998" s="4"/>
      <c r="L998" s="4"/>
      <c r="M998" s="4"/>
      <c r="N998" s="4"/>
      <c r="O998" s="4"/>
      <c r="P998" s="4"/>
      <c r="Q998" s="4"/>
      <c r="R998" s="4"/>
      <c r="S998" s="4"/>
      <c r="T998" s="4"/>
      <c r="U998" s="4"/>
      <c r="V998" s="4"/>
      <c r="W998" s="4"/>
      <c r="X998" s="4"/>
      <c r="Y998" s="4"/>
      <c r="Z998" s="4"/>
    </row>
    <row r="999" spans="1:26" ht="16.5" customHeight="1">
      <c r="A999" s="4"/>
      <c r="B999" s="4"/>
      <c r="C999" s="4"/>
      <c r="D999" s="34"/>
      <c r="E999" s="4"/>
      <c r="F999" s="4"/>
      <c r="G999" s="4"/>
      <c r="H999" s="4"/>
      <c r="I999" s="4"/>
      <c r="J999" s="4"/>
      <c r="K999" s="4"/>
      <c r="L999" s="4"/>
      <c r="M999" s="4"/>
      <c r="N999" s="4"/>
      <c r="O999" s="4"/>
      <c r="P999" s="4"/>
      <c r="Q999" s="4"/>
      <c r="R999" s="4"/>
      <c r="S999" s="4"/>
      <c r="T999" s="4"/>
      <c r="U999" s="4"/>
      <c r="V999" s="4"/>
      <c r="W999" s="4"/>
      <c r="X999" s="4"/>
      <c r="Y999" s="4"/>
      <c r="Z999" s="4"/>
    </row>
    <row r="1000" spans="1:26" ht="16.5" customHeight="1">
      <c r="A1000" s="4"/>
      <c r="B1000" s="4"/>
      <c r="C1000" s="4"/>
      <c r="D1000" s="3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honeticPr fontId="38"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00"/>
  </sheetPr>
  <dimension ref="A1:GF1004"/>
  <sheetViews>
    <sheetView workbookViewId="0">
      <pane xSplit="2" ySplit="4" topLeftCell="C170" activePane="bottomRight" state="frozen"/>
      <selection pane="topRight" activeCell="C1" sqref="C1"/>
      <selection pane="bottomLeft" activeCell="A5" sqref="A5"/>
      <selection pane="bottomRight" activeCell="G114" sqref="G114"/>
    </sheetView>
  </sheetViews>
  <sheetFormatPr defaultColWidth="13.44140625" defaultRowHeight="15" customHeight="1"/>
  <cols>
    <col min="1" max="1" width="4.5546875" customWidth="1"/>
    <col min="2" max="2" width="17.33203125" customWidth="1"/>
    <col min="3" max="3" width="4.33203125" customWidth="1"/>
    <col min="4" max="4" width="5.5546875" customWidth="1"/>
    <col min="5" max="5" width="4.44140625" customWidth="1"/>
    <col min="6" max="6" width="10" customWidth="1"/>
    <col min="7" max="7" width="7.88671875" customWidth="1"/>
    <col min="8" max="8" width="5.88671875" customWidth="1"/>
    <col min="9" max="9" width="6.77734375" customWidth="1"/>
    <col min="10" max="10" width="5.6640625" customWidth="1"/>
    <col min="11" max="11" width="6.88671875" customWidth="1"/>
    <col min="12" max="12" width="5" customWidth="1"/>
    <col min="13" max="13" width="6.77734375" customWidth="1"/>
    <col min="14" max="14" width="5.5546875" customWidth="1"/>
    <col min="15" max="15" width="7.109375" customWidth="1"/>
    <col min="16" max="16" width="5" customWidth="1"/>
    <col min="17" max="17" width="6.88671875" customWidth="1"/>
    <col min="18" max="18" width="5.5546875" customWidth="1"/>
  </cols>
  <sheetData>
    <row r="1" spans="1:17" ht="33" customHeight="1">
      <c r="A1" s="669" t="s">
        <v>449</v>
      </c>
      <c r="B1" s="667"/>
      <c r="C1" s="667"/>
      <c r="D1" s="667"/>
      <c r="E1" s="667"/>
      <c r="F1" s="667"/>
      <c r="G1" s="667"/>
      <c r="H1" s="667"/>
      <c r="I1" s="667"/>
      <c r="J1" s="667"/>
      <c r="K1" s="667"/>
      <c r="L1" s="667"/>
      <c r="M1" s="667"/>
      <c r="N1" s="667"/>
      <c r="O1" s="667"/>
      <c r="P1" s="667"/>
      <c r="Q1" s="667"/>
    </row>
    <row r="2" spans="1:17" ht="21.75" customHeight="1">
      <c r="A2" s="116"/>
      <c r="B2" s="138"/>
      <c r="C2" s="207"/>
      <c r="D2" s="207"/>
      <c r="E2" s="207"/>
      <c r="F2" s="208"/>
      <c r="G2" s="208"/>
      <c r="H2" s="58"/>
      <c r="I2" s="130"/>
      <c r="J2" s="58"/>
      <c r="K2" s="130"/>
      <c r="L2" s="616" t="s">
        <v>450</v>
      </c>
      <c r="M2" s="633"/>
      <c r="N2" s="633"/>
      <c r="O2" s="633"/>
      <c r="P2" s="633"/>
      <c r="Q2" s="633"/>
    </row>
    <row r="3" spans="1:17" ht="21" customHeight="1">
      <c r="A3" s="629" t="s">
        <v>451</v>
      </c>
      <c r="B3" s="629" t="s">
        <v>452</v>
      </c>
      <c r="C3" s="629" t="s">
        <v>453</v>
      </c>
      <c r="D3" s="629" t="s">
        <v>454</v>
      </c>
      <c r="E3" s="629" t="s">
        <v>455</v>
      </c>
      <c r="F3" s="629" t="s">
        <v>456</v>
      </c>
      <c r="G3" s="629" t="s">
        <v>457</v>
      </c>
      <c r="H3" s="668" t="s">
        <v>458</v>
      </c>
      <c r="I3" s="621"/>
      <c r="J3" s="668" t="s">
        <v>459</v>
      </c>
      <c r="K3" s="621"/>
      <c r="L3" s="668" t="s">
        <v>460</v>
      </c>
      <c r="M3" s="621"/>
      <c r="N3" s="668" t="s">
        <v>461</v>
      </c>
      <c r="O3" s="621"/>
      <c r="P3" s="668" t="s">
        <v>463</v>
      </c>
      <c r="Q3" s="621"/>
    </row>
    <row r="4" spans="1:17" ht="33.75" customHeight="1">
      <c r="A4" s="612"/>
      <c r="B4" s="612"/>
      <c r="C4" s="612"/>
      <c r="D4" s="612"/>
      <c r="E4" s="612"/>
      <c r="F4" s="612"/>
      <c r="G4" s="612"/>
      <c r="H4" s="178" t="s">
        <v>464</v>
      </c>
      <c r="I4" s="178" t="s">
        <v>465</v>
      </c>
      <c r="J4" s="178" t="s">
        <v>464</v>
      </c>
      <c r="K4" s="178" t="s">
        <v>465</v>
      </c>
      <c r="L4" s="178" t="s">
        <v>464</v>
      </c>
      <c r="M4" s="178" t="s">
        <v>465</v>
      </c>
      <c r="N4" s="178" t="s">
        <v>464</v>
      </c>
      <c r="O4" s="178" t="s">
        <v>465</v>
      </c>
      <c r="P4" s="178" t="s">
        <v>464</v>
      </c>
      <c r="Q4" s="178" t="s">
        <v>465</v>
      </c>
    </row>
    <row r="5" spans="1:17" ht="18" customHeight="1">
      <c r="A5" s="209" t="s">
        <v>224</v>
      </c>
      <c r="B5" s="210" t="s">
        <v>466</v>
      </c>
      <c r="C5" s="211"/>
      <c r="D5" s="211"/>
      <c r="E5" s="211"/>
      <c r="F5" s="212"/>
      <c r="G5" s="212"/>
      <c r="H5" s="213"/>
      <c r="I5" s="214"/>
      <c r="J5" s="213"/>
      <c r="K5" s="214"/>
      <c r="L5" s="213"/>
      <c r="M5" s="214"/>
      <c r="N5" s="213"/>
      <c r="O5" s="214"/>
      <c r="P5" s="213"/>
      <c r="Q5" s="214"/>
    </row>
    <row r="6" spans="1:17" ht="18.75" customHeight="1">
      <c r="A6" s="215" t="s">
        <v>292</v>
      </c>
      <c r="B6" s="216" t="s">
        <v>467</v>
      </c>
      <c r="C6" s="217"/>
      <c r="D6" s="217"/>
      <c r="E6" s="217"/>
      <c r="F6" s="218"/>
      <c r="G6" s="218"/>
      <c r="H6" s="219"/>
      <c r="I6" s="220"/>
      <c r="J6" s="219"/>
      <c r="K6" s="220"/>
      <c r="L6" s="219"/>
      <c r="M6" s="220"/>
      <c r="N6" s="219"/>
      <c r="O6" s="220"/>
      <c r="P6" s="219"/>
      <c r="Q6" s="220"/>
    </row>
    <row r="7" spans="1:17" ht="15.75" customHeight="1">
      <c r="A7" s="221" t="s">
        <v>232</v>
      </c>
      <c r="B7" s="222" t="s">
        <v>469</v>
      </c>
      <c r="C7" s="221" t="s">
        <v>470</v>
      </c>
      <c r="D7" s="217"/>
      <c r="E7" s="217"/>
      <c r="F7" s="218"/>
      <c r="G7" s="218">
        <f>F7/8/250</f>
        <v>0</v>
      </c>
      <c r="H7" s="219"/>
      <c r="I7" s="223">
        <f>SUM(I8:I10)</f>
        <v>70192</v>
      </c>
      <c r="J7" s="223"/>
      <c r="K7" s="223">
        <f>SUM(K8:K10)</f>
        <v>80880</v>
      </c>
      <c r="L7" s="223"/>
      <c r="M7" s="223">
        <f>SUM(M8:M10)</f>
        <v>89564</v>
      </c>
      <c r="N7" s="223"/>
      <c r="O7" s="223">
        <f>SUM(O8:O10)</f>
        <v>99584</v>
      </c>
      <c r="P7" s="223"/>
      <c r="Q7" s="223"/>
    </row>
    <row r="8" spans="1:17" s="440" customFormat="1" ht="15.75" customHeight="1">
      <c r="A8" s="435"/>
      <c r="B8" s="436" t="s">
        <v>471</v>
      </c>
      <c r="C8" s="435" t="s">
        <v>27</v>
      </c>
      <c r="D8" s="435">
        <v>1</v>
      </c>
      <c r="E8" s="435"/>
      <c r="F8" s="437">
        <f>'Gia-TB'!E4</f>
        <v>150000000</v>
      </c>
      <c r="G8" s="437">
        <f>F8/10/250</f>
        <v>60000</v>
      </c>
      <c r="H8" s="438">
        <v>1.04</v>
      </c>
      <c r="I8" s="439">
        <f>H8*G8</f>
        <v>62400</v>
      </c>
      <c r="J8" s="438">
        <v>1.2</v>
      </c>
      <c r="K8" s="439">
        <f>J8*G8</f>
        <v>72000</v>
      </c>
      <c r="L8" s="438">
        <v>1.33</v>
      </c>
      <c r="M8" s="439">
        <f>L8*G8</f>
        <v>79800</v>
      </c>
      <c r="N8" s="438">
        <v>1.48</v>
      </c>
      <c r="O8" s="439">
        <f>N8*G8</f>
        <v>88800</v>
      </c>
      <c r="P8" s="438"/>
      <c r="Q8" s="439"/>
    </row>
    <row r="9" spans="1:17" s="440" customFormat="1" ht="15.75" customHeight="1">
      <c r="A9" s="435"/>
      <c r="B9" s="436" t="s">
        <v>473</v>
      </c>
      <c r="C9" s="435" t="s">
        <v>34</v>
      </c>
      <c r="D9" s="435">
        <v>1</v>
      </c>
      <c r="E9" s="435">
        <v>0.35</v>
      </c>
      <c r="F9" s="437">
        <f>'Gia-TB'!E5</f>
        <v>15000000</v>
      </c>
      <c r="G9" s="437">
        <f>F9/5/500</f>
        <v>6000</v>
      </c>
      <c r="H9" s="438">
        <v>0.12</v>
      </c>
      <c r="I9" s="439">
        <f>H9*G9</f>
        <v>720</v>
      </c>
      <c r="J9" s="438">
        <v>0.12</v>
      </c>
      <c r="K9" s="439">
        <f>J9*G9</f>
        <v>720</v>
      </c>
      <c r="L9" s="438">
        <v>0.12</v>
      </c>
      <c r="M9" s="439">
        <f>L9*G9</f>
        <v>720</v>
      </c>
      <c r="N9" s="438">
        <v>0.12</v>
      </c>
      <c r="O9" s="439">
        <f>N9*G9</f>
        <v>720</v>
      </c>
      <c r="P9" s="438"/>
      <c r="Q9" s="439"/>
    </row>
    <row r="10" spans="1:17" s="480" customFormat="1" ht="15.75" customHeight="1">
      <c r="A10" s="476"/>
      <c r="B10" s="477" t="s">
        <v>44</v>
      </c>
      <c r="C10" s="476"/>
      <c r="D10" s="476">
        <v>1</v>
      </c>
      <c r="E10" s="476"/>
      <c r="F10" s="475">
        <f>'Gia-TB'!E6</f>
        <v>17000000</v>
      </c>
      <c r="G10" s="475">
        <f>F10/10/250</f>
        <v>6800</v>
      </c>
      <c r="H10" s="478">
        <v>1.04</v>
      </c>
      <c r="I10" s="479">
        <f>H10*G10</f>
        <v>7072</v>
      </c>
      <c r="J10" s="478">
        <v>1.2</v>
      </c>
      <c r="K10" s="479">
        <f>J10*G10</f>
        <v>8160</v>
      </c>
      <c r="L10" s="478">
        <v>1.33</v>
      </c>
      <c r="M10" s="479">
        <f>L10*G10</f>
        <v>9044</v>
      </c>
      <c r="N10" s="478">
        <v>1.48</v>
      </c>
      <c r="O10" s="479">
        <f>N10*G10</f>
        <v>10064</v>
      </c>
      <c r="P10" s="478"/>
      <c r="Q10" s="479"/>
    </row>
    <row r="11" spans="1:17" s="440" customFormat="1" ht="15.75" customHeight="1">
      <c r="A11" s="435"/>
      <c r="B11" s="441" t="s">
        <v>17</v>
      </c>
      <c r="C11" s="442" t="s">
        <v>607</v>
      </c>
      <c r="D11" s="435"/>
      <c r="E11" s="435"/>
      <c r="F11" s="437"/>
      <c r="G11" s="437"/>
      <c r="H11" s="438">
        <v>0.32</v>
      </c>
      <c r="I11" s="439"/>
      <c r="J11" s="438">
        <v>0.32</v>
      </c>
      <c r="K11" s="439"/>
      <c r="L11" s="438">
        <v>0.32</v>
      </c>
      <c r="M11" s="439"/>
      <c r="N11" s="438">
        <v>0.32</v>
      </c>
      <c r="O11" s="439"/>
      <c r="P11" s="438"/>
      <c r="Q11" s="439"/>
    </row>
    <row r="12" spans="1:17" s="440" customFormat="1" ht="15.75" customHeight="1">
      <c r="A12" s="443" t="s">
        <v>238</v>
      </c>
      <c r="B12" s="444" t="s">
        <v>475</v>
      </c>
      <c r="C12" s="443" t="s">
        <v>470</v>
      </c>
      <c r="D12" s="435"/>
      <c r="E12" s="435"/>
      <c r="F12" s="437"/>
      <c r="G12" s="437"/>
      <c r="H12" s="438"/>
      <c r="I12" s="445">
        <f>(I13+I14+I15)/6.25</f>
        <v>13144.96</v>
      </c>
      <c r="J12" s="438"/>
      <c r="K12" s="445">
        <f>(K13+K14+K15)/6.25</f>
        <v>16672</v>
      </c>
      <c r="L12" s="438"/>
      <c r="M12" s="445">
        <f>(M13+M14+M15)/6.25</f>
        <v>21695.360000000001</v>
      </c>
      <c r="N12" s="438"/>
      <c r="O12" s="445">
        <f>(O13+O14+O15)/6.25</f>
        <v>24688</v>
      </c>
      <c r="P12" s="438"/>
      <c r="Q12" s="445">
        <f>(Q13+Q14+Q15)/6.25</f>
        <v>27573.759999999998</v>
      </c>
    </row>
    <row r="13" spans="1:17" s="440" customFormat="1" ht="15.75" customHeight="1">
      <c r="A13" s="435"/>
      <c r="B13" s="436" t="s">
        <v>471</v>
      </c>
      <c r="C13" s="435" t="s">
        <v>27</v>
      </c>
      <c r="D13" s="435">
        <v>1</v>
      </c>
      <c r="E13" s="435"/>
      <c r="F13" s="437">
        <f>'Gia-TB'!E4</f>
        <v>150000000</v>
      </c>
      <c r="G13" s="437">
        <f>F13/10/250</f>
        <v>60000</v>
      </c>
      <c r="H13" s="438">
        <v>1.22</v>
      </c>
      <c r="I13" s="439">
        <f>H13*G13</f>
        <v>73200</v>
      </c>
      <c r="J13" s="438">
        <v>1.55</v>
      </c>
      <c r="K13" s="439">
        <f>J13*G13</f>
        <v>93000</v>
      </c>
      <c r="L13" s="438">
        <v>2.02</v>
      </c>
      <c r="M13" s="439">
        <f>L13*G13</f>
        <v>121200</v>
      </c>
      <c r="N13" s="438">
        <v>2.2999999999999998</v>
      </c>
      <c r="O13" s="439">
        <f>N13*G13</f>
        <v>138000</v>
      </c>
      <c r="P13" s="438">
        <v>2.57</v>
      </c>
      <c r="Q13" s="439">
        <f>P13*G13</f>
        <v>154200</v>
      </c>
    </row>
    <row r="14" spans="1:17" s="440" customFormat="1" ht="15.75" customHeight="1">
      <c r="A14" s="435"/>
      <c r="B14" s="436" t="s">
        <v>473</v>
      </c>
      <c r="C14" s="435" t="s">
        <v>34</v>
      </c>
      <c r="D14" s="435">
        <v>1</v>
      </c>
      <c r="E14" s="435">
        <v>0.35</v>
      </c>
      <c r="F14" s="437">
        <f>'Gia-TB'!E5</f>
        <v>15000000</v>
      </c>
      <c r="G14" s="437">
        <f>F14/5/500</f>
        <v>6000</v>
      </c>
      <c r="H14" s="438">
        <v>0.11</v>
      </c>
      <c r="I14" s="439">
        <f>H14*G14</f>
        <v>660</v>
      </c>
      <c r="J14" s="438">
        <v>0.11</v>
      </c>
      <c r="K14" s="439">
        <f>J14*G14</f>
        <v>660</v>
      </c>
      <c r="L14" s="438">
        <v>0.11</v>
      </c>
      <c r="M14" s="439">
        <f>L14*G14</f>
        <v>660</v>
      </c>
      <c r="N14" s="438">
        <v>0.11</v>
      </c>
      <c r="O14" s="439">
        <f>N14*G14</f>
        <v>660</v>
      </c>
      <c r="P14" s="438">
        <v>0.11</v>
      </c>
      <c r="Q14" s="439">
        <f>P14*G14</f>
        <v>660</v>
      </c>
    </row>
    <row r="15" spans="1:17" s="480" customFormat="1" ht="15.75" customHeight="1">
      <c r="A15" s="476"/>
      <c r="B15" s="477" t="s">
        <v>44</v>
      </c>
      <c r="C15" s="476"/>
      <c r="D15" s="476">
        <v>1</v>
      </c>
      <c r="E15" s="476"/>
      <c r="F15" s="475">
        <f>'Gia-TB'!E6</f>
        <v>17000000</v>
      </c>
      <c r="G15" s="475">
        <f>F15/10/250</f>
        <v>6800</v>
      </c>
      <c r="H15" s="478">
        <v>1.22</v>
      </c>
      <c r="I15" s="479">
        <f>H15*G15</f>
        <v>8296</v>
      </c>
      <c r="J15" s="478">
        <v>1.55</v>
      </c>
      <c r="K15" s="479">
        <f>J15*G15</f>
        <v>10540</v>
      </c>
      <c r="L15" s="478">
        <v>2.02</v>
      </c>
      <c r="M15" s="479">
        <f>L15*G15</f>
        <v>13736</v>
      </c>
      <c r="N15" s="478">
        <v>2.2999999999999998</v>
      </c>
      <c r="O15" s="479">
        <f>N15*G15</f>
        <v>15639.999999999998</v>
      </c>
      <c r="P15" s="478">
        <v>2.57</v>
      </c>
      <c r="Q15" s="479">
        <f>P15*G15</f>
        <v>17476</v>
      </c>
    </row>
    <row r="16" spans="1:17" s="440" customFormat="1" ht="15.75" customHeight="1">
      <c r="A16" s="435"/>
      <c r="B16" s="441" t="s">
        <v>17</v>
      </c>
      <c r="C16" s="442" t="s">
        <v>607</v>
      </c>
      <c r="D16" s="435"/>
      <c r="E16" s="435"/>
      <c r="F16" s="437"/>
      <c r="G16" s="437"/>
      <c r="H16" s="438">
        <v>0.32</v>
      </c>
      <c r="I16" s="439"/>
      <c r="J16" s="438">
        <v>0.32</v>
      </c>
      <c r="K16" s="439"/>
      <c r="L16" s="438">
        <v>0.32</v>
      </c>
      <c r="M16" s="439"/>
      <c r="N16" s="438">
        <v>0.32</v>
      </c>
      <c r="O16" s="439"/>
      <c r="P16" s="438">
        <v>0.32</v>
      </c>
      <c r="Q16" s="439"/>
    </row>
    <row r="17" spans="1:188" ht="15.75" customHeight="1">
      <c r="A17" s="221" t="s">
        <v>247</v>
      </c>
      <c r="B17" s="222" t="s">
        <v>477</v>
      </c>
      <c r="C17" s="221" t="s">
        <v>470</v>
      </c>
      <c r="D17" s="217"/>
      <c r="E17" s="217"/>
      <c r="F17" s="218"/>
      <c r="G17" s="218">
        <f>F17/8/250</f>
        <v>0</v>
      </c>
      <c r="H17" s="226"/>
      <c r="I17" s="223">
        <f>(I18+I19+I20)/25</f>
        <v>4624.32</v>
      </c>
      <c r="J17" s="226"/>
      <c r="K17" s="223">
        <f>(K18+K19+K20)/25</f>
        <v>5425.9199999999992</v>
      </c>
      <c r="L17" s="226"/>
      <c r="M17" s="223">
        <f>(M18+M19+M20)/25</f>
        <v>6441.28</v>
      </c>
      <c r="N17" s="226"/>
      <c r="O17" s="223">
        <f>(O18+O19+O20)/25</f>
        <v>9140</v>
      </c>
      <c r="P17" s="226"/>
      <c r="Q17" s="223">
        <f>(Q18+Q19+Q20)/25</f>
        <v>12319.68</v>
      </c>
    </row>
    <row r="18" spans="1:188" ht="15.75" customHeight="1">
      <c r="A18" s="217"/>
      <c r="B18" s="219" t="s">
        <v>471</v>
      </c>
      <c r="C18" s="217" t="s">
        <v>27</v>
      </c>
      <c r="D18" s="217">
        <v>1</v>
      </c>
      <c r="E18" s="217"/>
      <c r="F18" s="218">
        <f>F13</f>
        <v>150000000</v>
      </c>
      <c r="G18" s="218">
        <f>F18/10/250</f>
        <v>60000</v>
      </c>
      <c r="H18" s="226">
        <v>1.71</v>
      </c>
      <c r="I18" s="220">
        <f>H18*G18</f>
        <v>102600</v>
      </c>
      <c r="J18" s="226">
        <v>2.0099999999999998</v>
      </c>
      <c r="K18" s="220">
        <f>J18*G18</f>
        <v>120599.99999999999</v>
      </c>
      <c r="L18" s="226">
        <v>2.39</v>
      </c>
      <c r="M18" s="220">
        <f>L18*G18</f>
        <v>143400</v>
      </c>
      <c r="N18" s="226">
        <v>3.4</v>
      </c>
      <c r="O18" s="220">
        <f>N18*G18</f>
        <v>204000</v>
      </c>
      <c r="P18" s="226">
        <v>4.59</v>
      </c>
      <c r="Q18" s="220">
        <f>P18*G18</f>
        <v>275400</v>
      </c>
    </row>
    <row r="19" spans="1:188" s="451" customFormat="1" ht="15.75" customHeight="1">
      <c r="A19" s="446"/>
      <c r="B19" s="447" t="s">
        <v>473</v>
      </c>
      <c r="C19" s="446" t="s">
        <v>34</v>
      </c>
      <c r="D19" s="446">
        <v>1</v>
      </c>
      <c r="E19" s="446">
        <v>0.35</v>
      </c>
      <c r="F19" s="448">
        <f>F14</f>
        <v>15000000</v>
      </c>
      <c r="G19" s="448">
        <f>F19/5/500</f>
        <v>6000</v>
      </c>
      <c r="H19" s="449">
        <v>0.23</v>
      </c>
      <c r="I19" s="450">
        <f>H19*G19</f>
        <v>1380</v>
      </c>
      <c r="J19" s="449">
        <v>0.23</v>
      </c>
      <c r="K19" s="450">
        <f>J19*G19</f>
        <v>1380</v>
      </c>
      <c r="L19" s="449">
        <v>0.23</v>
      </c>
      <c r="M19" s="450">
        <f>L19*G19</f>
        <v>1380</v>
      </c>
      <c r="N19" s="449">
        <v>0.23</v>
      </c>
      <c r="O19" s="450">
        <f>N19*G19</f>
        <v>1380</v>
      </c>
      <c r="P19" s="449">
        <v>0.23</v>
      </c>
      <c r="Q19" s="450">
        <f>P19*G19</f>
        <v>1380</v>
      </c>
    </row>
    <row r="20" spans="1:188" s="451" customFormat="1" ht="15.75" customHeight="1">
      <c r="A20" s="446"/>
      <c r="B20" s="447" t="s">
        <v>44</v>
      </c>
      <c r="C20" s="446"/>
      <c r="D20" s="446">
        <v>1</v>
      </c>
      <c r="E20" s="446"/>
      <c r="F20" s="448">
        <f>F15</f>
        <v>17000000</v>
      </c>
      <c r="G20" s="448">
        <f>F20/10/250</f>
        <v>6800</v>
      </c>
      <c r="H20" s="449">
        <v>1.71</v>
      </c>
      <c r="I20" s="450">
        <f>H20*G20</f>
        <v>11628</v>
      </c>
      <c r="J20" s="449">
        <v>2.0099999999999998</v>
      </c>
      <c r="K20" s="450">
        <f>J20*G20</f>
        <v>13667.999999999998</v>
      </c>
      <c r="L20" s="449">
        <v>2.39</v>
      </c>
      <c r="M20" s="450">
        <f>L20*G20</f>
        <v>16252</v>
      </c>
      <c r="N20" s="449">
        <v>3.4</v>
      </c>
      <c r="O20" s="450">
        <f>N20*G20</f>
        <v>23120</v>
      </c>
      <c r="P20" s="449">
        <v>4.59</v>
      </c>
      <c r="Q20" s="450">
        <f>P20*G20</f>
        <v>31212</v>
      </c>
    </row>
    <row r="21" spans="1:188" ht="15.75" customHeight="1">
      <c r="A21" s="217"/>
      <c r="B21" s="354" t="s">
        <v>17</v>
      </c>
      <c r="C21" s="355" t="s">
        <v>607</v>
      </c>
      <c r="D21" s="217"/>
      <c r="E21" s="217"/>
      <c r="F21" s="218"/>
      <c r="G21" s="218"/>
      <c r="H21" s="226">
        <v>0.66</v>
      </c>
      <c r="I21" s="220"/>
      <c r="J21" s="226">
        <v>0.66</v>
      </c>
      <c r="K21" s="220"/>
      <c r="L21" s="226">
        <v>0.66</v>
      </c>
      <c r="M21" s="220"/>
      <c r="N21" s="226">
        <v>0.66</v>
      </c>
      <c r="O21" s="220"/>
      <c r="P21" s="226">
        <v>0.66</v>
      </c>
      <c r="Q21" s="220"/>
    </row>
    <row r="22" spans="1:188" ht="16.5" customHeight="1">
      <c r="A22" s="221" t="s">
        <v>252</v>
      </c>
      <c r="B22" s="222" t="s">
        <v>481</v>
      </c>
      <c r="C22" s="221" t="s">
        <v>470</v>
      </c>
      <c r="D22" s="217"/>
      <c r="E22" s="217"/>
      <c r="F22" s="218"/>
      <c r="G22" s="218">
        <f>F22/8/250</f>
        <v>0</v>
      </c>
      <c r="H22" s="226"/>
      <c r="I22" s="223">
        <f>(I23+I24+I25)/100</f>
        <v>1549.52</v>
      </c>
      <c r="J22" s="226"/>
      <c r="K22" s="223">
        <f>(K23+K24+K25)/100</f>
        <v>1810.04</v>
      </c>
      <c r="L22" s="226"/>
      <c r="M22" s="223">
        <f>(M23+M24+M25)/100</f>
        <v>2150.7199999999998</v>
      </c>
      <c r="N22" s="226"/>
      <c r="O22" s="223">
        <f>(O23+O24+O25)/100</f>
        <v>3279.64</v>
      </c>
      <c r="P22" s="223"/>
      <c r="Q22" s="223">
        <f>(Q23+Q24+Q25)/100</f>
        <v>5236.88</v>
      </c>
    </row>
    <row r="23" spans="1:188" ht="16.5" customHeight="1">
      <c r="A23" s="217"/>
      <c r="B23" s="219" t="s">
        <v>471</v>
      </c>
      <c r="C23" s="217" t="s">
        <v>27</v>
      </c>
      <c r="D23" s="217">
        <v>1</v>
      </c>
      <c r="E23" s="217"/>
      <c r="F23" s="218">
        <f>F18</f>
        <v>150000000</v>
      </c>
      <c r="G23" s="218">
        <f>F23/10/250</f>
        <v>60000</v>
      </c>
      <c r="H23" s="226">
        <v>2.29</v>
      </c>
      <c r="I23" s="220">
        <f>H23*G23</f>
        <v>137400</v>
      </c>
      <c r="J23" s="226">
        <v>2.68</v>
      </c>
      <c r="K23" s="220">
        <f>J23*G23</f>
        <v>160800</v>
      </c>
      <c r="L23" s="226">
        <v>3.19</v>
      </c>
      <c r="M23" s="220">
        <f>L23*G23</f>
        <v>191400</v>
      </c>
      <c r="N23" s="226">
        <v>4.88</v>
      </c>
      <c r="O23" s="220">
        <f>N23*G23</f>
        <v>292800</v>
      </c>
      <c r="P23" s="226">
        <v>7.81</v>
      </c>
      <c r="Q23" s="220">
        <f>P23*G23</f>
        <v>468600</v>
      </c>
    </row>
    <row r="24" spans="1:188" ht="16.5" customHeight="1">
      <c r="A24" s="217"/>
      <c r="B24" s="219" t="s">
        <v>473</v>
      </c>
      <c r="C24" s="217" t="s">
        <v>34</v>
      </c>
      <c r="D24" s="217">
        <v>1</v>
      </c>
      <c r="E24" s="217">
        <v>0.35</v>
      </c>
      <c r="F24" s="218">
        <f>F19</f>
        <v>15000000</v>
      </c>
      <c r="G24" s="218">
        <f>F24/5/500</f>
        <v>6000</v>
      </c>
      <c r="H24" s="226">
        <v>0.33</v>
      </c>
      <c r="I24" s="220">
        <f>H24*G24</f>
        <v>1980</v>
      </c>
      <c r="J24" s="226">
        <v>0.33</v>
      </c>
      <c r="K24" s="220">
        <f>J24*G24</f>
        <v>1980</v>
      </c>
      <c r="L24" s="226">
        <v>0.33</v>
      </c>
      <c r="M24" s="220">
        <f>L24*G24</f>
        <v>1980</v>
      </c>
      <c r="N24" s="226">
        <v>0.33</v>
      </c>
      <c r="O24" s="220">
        <f>N24*G24</f>
        <v>1980</v>
      </c>
      <c r="P24" s="226">
        <v>0.33</v>
      </c>
      <c r="Q24" s="220">
        <f>P24*G24</f>
        <v>1980</v>
      </c>
    </row>
    <row r="25" spans="1:188" ht="16.5" customHeight="1">
      <c r="A25" s="217"/>
      <c r="B25" s="219" t="s">
        <v>44</v>
      </c>
      <c r="C25" s="217"/>
      <c r="D25" s="217">
        <v>1</v>
      </c>
      <c r="E25" s="217"/>
      <c r="F25" s="218">
        <f>F20</f>
        <v>17000000</v>
      </c>
      <c r="G25" s="218">
        <f>F25/10/250</f>
        <v>6800</v>
      </c>
      <c r="H25" s="226">
        <v>2.29</v>
      </c>
      <c r="I25" s="220">
        <f>H25*G25</f>
        <v>15572</v>
      </c>
      <c r="J25" s="226">
        <v>2.68</v>
      </c>
      <c r="K25" s="220">
        <f>J25*G25</f>
        <v>18224</v>
      </c>
      <c r="L25" s="226">
        <v>3.19</v>
      </c>
      <c r="M25" s="220">
        <f>L25*G25</f>
        <v>21692</v>
      </c>
      <c r="N25" s="226">
        <v>4.88</v>
      </c>
      <c r="O25" s="220">
        <f>N25*G25</f>
        <v>33184</v>
      </c>
      <c r="P25" s="226">
        <v>7.81</v>
      </c>
      <c r="Q25" s="220">
        <f>P25*G25</f>
        <v>53108</v>
      </c>
    </row>
    <row r="26" spans="1:188" ht="16.5" customHeight="1">
      <c r="A26" s="217"/>
      <c r="B26" s="354" t="s">
        <v>17</v>
      </c>
      <c r="C26" s="355" t="s">
        <v>607</v>
      </c>
      <c r="D26" s="217"/>
      <c r="E26" s="217"/>
      <c r="F26" s="218"/>
      <c r="G26" s="218"/>
      <c r="H26" s="226">
        <v>0.99</v>
      </c>
      <c r="I26" s="220"/>
      <c r="J26" s="226">
        <v>0.99</v>
      </c>
      <c r="K26" s="220"/>
      <c r="L26" s="226">
        <v>0.99</v>
      </c>
      <c r="M26" s="220"/>
      <c r="N26" s="226">
        <v>0.99</v>
      </c>
      <c r="O26" s="220"/>
      <c r="P26" s="226">
        <v>0.99</v>
      </c>
      <c r="Q26" s="220"/>
    </row>
    <row r="27" spans="1:188" ht="16.5" customHeight="1">
      <c r="A27" s="221" t="s">
        <v>254</v>
      </c>
      <c r="B27" s="222" t="s">
        <v>486</v>
      </c>
      <c r="C27" s="221" t="s">
        <v>470</v>
      </c>
      <c r="D27" s="217"/>
      <c r="E27" s="217"/>
      <c r="F27" s="218"/>
      <c r="G27" s="218">
        <f>F27/8/250</f>
        <v>0</v>
      </c>
      <c r="H27" s="226"/>
      <c r="I27" s="223">
        <f>(I28+I29+I30)/900</f>
        <v>565.91999999999996</v>
      </c>
      <c r="J27" s="226"/>
      <c r="K27" s="223">
        <f>(K28+K29+K30)/900</f>
        <v>678.73777777777775</v>
      </c>
      <c r="L27" s="226"/>
      <c r="M27" s="223">
        <f>(M28+M29+M30)/900</f>
        <v>734.40444444444449</v>
      </c>
      <c r="N27" s="226"/>
      <c r="O27" s="223">
        <f>(O28+O29+O30)/900</f>
        <v>790.07111111111112</v>
      </c>
      <c r="P27" s="226"/>
      <c r="Q27" s="220">
        <f>P27*G27</f>
        <v>0</v>
      </c>
    </row>
    <row r="28" spans="1:188" ht="16.5" customHeight="1">
      <c r="A28" s="217"/>
      <c r="B28" s="219" t="s">
        <v>471</v>
      </c>
      <c r="C28" s="217" t="s">
        <v>27</v>
      </c>
      <c r="D28" s="217">
        <v>1</v>
      </c>
      <c r="E28" s="217"/>
      <c r="F28" s="218">
        <f>F23</f>
        <v>150000000</v>
      </c>
      <c r="G28" s="218">
        <f>F28/10/250</f>
        <v>60000</v>
      </c>
      <c r="H28" s="226">
        <v>7.56</v>
      </c>
      <c r="I28" s="220">
        <f>H28*G28</f>
        <v>453600</v>
      </c>
      <c r="J28" s="226">
        <v>9.08</v>
      </c>
      <c r="K28" s="220">
        <f>J28*G28</f>
        <v>544800</v>
      </c>
      <c r="L28" s="226">
        <v>9.83</v>
      </c>
      <c r="M28" s="220">
        <f>L28*G28</f>
        <v>589800</v>
      </c>
      <c r="N28" s="226">
        <v>10.58</v>
      </c>
      <c r="O28" s="220">
        <f>N28*G28</f>
        <v>634800</v>
      </c>
      <c r="P28" s="226"/>
      <c r="Q28" s="220">
        <f>P28*G28</f>
        <v>0</v>
      </c>
    </row>
    <row r="29" spans="1:188" s="451" customFormat="1" ht="16.5" customHeight="1">
      <c r="A29" s="446"/>
      <c r="B29" s="447" t="s">
        <v>473</v>
      </c>
      <c r="C29" s="446" t="s">
        <v>34</v>
      </c>
      <c r="D29" s="446">
        <v>1</v>
      </c>
      <c r="E29" s="446">
        <v>0.35</v>
      </c>
      <c r="F29" s="448">
        <f>F24</f>
        <v>15000000</v>
      </c>
      <c r="G29" s="448">
        <f>F29/5/500</f>
        <v>6000</v>
      </c>
      <c r="H29" s="449">
        <v>0.72</v>
      </c>
      <c r="I29" s="450">
        <f>H29*G29</f>
        <v>4320</v>
      </c>
      <c r="J29" s="449">
        <v>0.72</v>
      </c>
      <c r="K29" s="450">
        <f>J29*G29</f>
        <v>4320</v>
      </c>
      <c r="L29" s="449">
        <v>0.72</v>
      </c>
      <c r="M29" s="450">
        <f>L29*G29</f>
        <v>4320</v>
      </c>
      <c r="N29" s="449">
        <v>0.72</v>
      </c>
      <c r="O29" s="450">
        <f>N29*G29</f>
        <v>4320</v>
      </c>
      <c r="P29" s="449"/>
      <c r="Q29" s="450">
        <f>P29*G29</f>
        <v>0</v>
      </c>
    </row>
    <row r="30" spans="1:188" s="451" customFormat="1" ht="16.5" customHeight="1">
      <c r="A30" s="446"/>
      <c r="B30" s="447" t="s">
        <v>44</v>
      </c>
      <c r="C30" s="446"/>
      <c r="D30" s="446">
        <v>1</v>
      </c>
      <c r="E30" s="446"/>
      <c r="F30" s="448">
        <f>F25</f>
        <v>17000000</v>
      </c>
      <c r="G30" s="448">
        <f>F30/10/250</f>
        <v>6800</v>
      </c>
      <c r="H30" s="449">
        <v>7.56</v>
      </c>
      <c r="I30" s="450">
        <f>H30*G30</f>
        <v>51408</v>
      </c>
      <c r="J30" s="449">
        <v>9.08</v>
      </c>
      <c r="K30" s="450">
        <f>J30*G30</f>
        <v>61744</v>
      </c>
      <c r="L30" s="449">
        <v>9.83</v>
      </c>
      <c r="M30" s="450">
        <f>L30*G30</f>
        <v>66844</v>
      </c>
      <c r="N30" s="449">
        <v>10.58</v>
      </c>
      <c r="O30" s="450">
        <f>N30*G30</f>
        <v>71944</v>
      </c>
      <c r="P30" s="449"/>
      <c r="Q30" s="450"/>
    </row>
    <row r="31" spans="1:188" ht="16.5" customHeight="1">
      <c r="A31" s="240"/>
      <c r="B31" s="354" t="s">
        <v>17</v>
      </c>
      <c r="C31" s="355" t="s">
        <v>607</v>
      </c>
      <c r="D31" s="240"/>
      <c r="E31" s="240"/>
      <c r="F31" s="242"/>
      <c r="G31" s="242"/>
      <c r="H31" s="399">
        <v>2.08</v>
      </c>
      <c r="I31" s="246"/>
      <c r="J31" s="244">
        <v>2.08</v>
      </c>
      <c r="K31" s="246"/>
      <c r="L31" s="244">
        <v>2.08</v>
      </c>
      <c r="M31" s="246"/>
      <c r="N31" s="244">
        <v>2.08</v>
      </c>
      <c r="O31" s="246"/>
      <c r="P31" s="244"/>
      <c r="Q31" s="246"/>
    </row>
    <row r="32" spans="1:188" ht="15.75" customHeight="1">
      <c r="A32" s="247" t="s">
        <v>257</v>
      </c>
      <c r="B32" s="248" t="s">
        <v>491</v>
      </c>
      <c r="C32" s="247" t="s">
        <v>470</v>
      </c>
      <c r="D32" s="249"/>
      <c r="E32" s="249"/>
      <c r="F32" s="250"/>
      <c r="G32" s="250">
        <f>F32/8/250</f>
        <v>0</v>
      </c>
      <c r="H32" s="252"/>
      <c r="I32" s="253">
        <f>(I33+I34+I35)/3600</f>
        <v>257.12</v>
      </c>
      <c r="J32" s="252"/>
      <c r="K32" s="253">
        <f>(K33+K34+K35)/3600</f>
        <v>308.33333333333331</v>
      </c>
      <c r="L32" s="252"/>
      <c r="M32" s="253">
        <f>(M33+M34+M35)/3600</f>
        <v>333.94</v>
      </c>
      <c r="N32" s="252"/>
      <c r="O32" s="253">
        <f>(O33+O34+O35)/3600</f>
        <v>359.17555555555555</v>
      </c>
      <c r="P32" s="252"/>
      <c r="Q32" s="254">
        <f>P32*G32</f>
        <v>0</v>
      </c>
      <c r="GF32">
        <v>0</v>
      </c>
    </row>
    <row r="33" spans="1:17" ht="15.75" customHeight="1">
      <c r="A33" s="217"/>
      <c r="B33" s="219" t="s">
        <v>471</v>
      </c>
      <c r="C33" s="217" t="s">
        <v>27</v>
      </c>
      <c r="D33" s="217">
        <v>1</v>
      </c>
      <c r="E33" s="217"/>
      <c r="F33" s="218">
        <f>F28</f>
        <v>150000000</v>
      </c>
      <c r="G33" s="218">
        <f>F33/10/250</f>
        <v>60000</v>
      </c>
      <c r="H33" s="226">
        <v>13.74</v>
      </c>
      <c r="I33" s="220">
        <f>H33*G33</f>
        <v>824400</v>
      </c>
      <c r="J33" s="226">
        <v>16.5</v>
      </c>
      <c r="K33" s="220">
        <f>J33*G33</f>
        <v>990000</v>
      </c>
      <c r="L33" s="226">
        <v>17.88</v>
      </c>
      <c r="M33" s="220">
        <f>L33*G33</f>
        <v>1072800</v>
      </c>
      <c r="N33" s="226">
        <v>19.239999999999998</v>
      </c>
      <c r="O33" s="220">
        <f>N33*G33</f>
        <v>1154400</v>
      </c>
      <c r="P33" s="226"/>
      <c r="Q33" s="220">
        <f>P33*G33</f>
        <v>0</v>
      </c>
    </row>
    <row r="34" spans="1:17" ht="15.75" customHeight="1">
      <c r="A34" s="217"/>
      <c r="B34" s="219" t="s">
        <v>473</v>
      </c>
      <c r="C34" s="217" t="s">
        <v>34</v>
      </c>
      <c r="D34" s="217">
        <v>1</v>
      </c>
      <c r="E34" s="217">
        <v>0.35</v>
      </c>
      <c r="F34" s="218">
        <f>F29</f>
        <v>15000000</v>
      </c>
      <c r="G34" s="218">
        <f>F34/5/500</f>
        <v>6000</v>
      </c>
      <c r="H34" s="226">
        <v>1.3</v>
      </c>
      <c r="I34" s="220">
        <f>H34*G34</f>
        <v>7800</v>
      </c>
      <c r="J34" s="226">
        <v>1.3</v>
      </c>
      <c r="K34" s="220">
        <f>J34*G34</f>
        <v>7800</v>
      </c>
      <c r="L34" s="226">
        <v>1.3</v>
      </c>
      <c r="M34" s="220">
        <f>L34*G34</f>
        <v>7800</v>
      </c>
      <c r="N34" s="226">
        <v>1.3</v>
      </c>
      <c r="O34" s="220">
        <f>N34*G34</f>
        <v>7800</v>
      </c>
      <c r="P34" s="226"/>
      <c r="Q34" s="220">
        <f>P34*G34</f>
        <v>0</v>
      </c>
    </row>
    <row r="35" spans="1:17" ht="15.75" customHeight="1">
      <c r="A35" s="217"/>
      <c r="B35" s="219" t="s">
        <v>44</v>
      </c>
      <c r="C35" s="217"/>
      <c r="D35" s="217">
        <v>1</v>
      </c>
      <c r="E35" s="217"/>
      <c r="F35" s="218">
        <f>F30</f>
        <v>17000000</v>
      </c>
      <c r="G35" s="218">
        <f>F35/10/250</f>
        <v>6800</v>
      </c>
      <c r="H35" s="226">
        <v>13.74</v>
      </c>
      <c r="I35" s="220">
        <f>H35*G35</f>
        <v>93432</v>
      </c>
      <c r="J35" s="226">
        <v>16.5</v>
      </c>
      <c r="K35" s="220">
        <f>J35*G35</f>
        <v>112200</v>
      </c>
      <c r="L35" s="226">
        <v>17.88</v>
      </c>
      <c r="M35" s="220">
        <f>L35*G35</f>
        <v>121584</v>
      </c>
      <c r="N35" s="226">
        <v>19.239999999999998</v>
      </c>
      <c r="O35" s="220">
        <f>N35*G35</f>
        <v>130831.99999999999</v>
      </c>
      <c r="P35" s="226"/>
      <c r="Q35" s="220"/>
    </row>
    <row r="36" spans="1:17" ht="15.75" customHeight="1">
      <c r="A36" s="217"/>
      <c r="B36" s="354" t="s">
        <v>17</v>
      </c>
      <c r="C36" s="355" t="s">
        <v>607</v>
      </c>
      <c r="D36" s="217"/>
      <c r="E36" s="217"/>
      <c r="F36" s="218"/>
      <c r="G36" s="218"/>
      <c r="H36" s="226">
        <v>3.78</v>
      </c>
      <c r="I36" s="220"/>
      <c r="J36" s="226">
        <v>3.78</v>
      </c>
      <c r="K36" s="220"/>
      <c r="L36" s="226">
        <v>3.78</v>
      </c>
      <c r="M36" s="220"/>
      <c r="N36" s="226">
        <v>3.78</v>
      </c>
      <c r="O36" s="220"/>
      <c r="P36" s="226"/>
      <c r="Q36" s="220"/>
    </row>
    <row r="37" spans="1:17" ht="16.5" customHeight="1">
      <c r="A37" s="215" t="s">
        <v>302</v>
      </c>
      <c r="B37" s="216" t="s">
        <v>485</v>
      </c>
      <c r="C37" s="217"/>
      <c r="D37" s="217"/>
      <c r="E37" s="217"/>
      <c r="F37" s="218"/>
      <c r="G37" s="218">
        <f>F37/8/250</f>
        <v>0</v>
      </c>
      <c r="H37" s="226"/>
      <c r="I37" s="220">
        <f>H37*G37</f>
        <v>0</v>
      </c>
      <c r="J37" s="226"/>
      <c r="K37" s="220">
        <f>J37*G37</f>
        <v>0</v>
      </c>
      <c r="L37" s="226"/>
      <c r="M37" s="220">
        <f>L37*G37</f>
        <v>0</v>
      </c>
      <c r="N37" s="226"/>
      <c r="O37" s="220">
        <f>N37*G37</f>
        <v>0</v>
      </c>
      <c r="P37" s="226"/>
      <c r="Q37" s="220">
        <f>P37*G37</f>
        <v>0</v>
      </c>
    </row>
    <row r="38" spans="1:17" ht="16.5" customHeight="1">
      <c r="A38" s="221" t="s">
        <v>264</v>
      </c>
      <c r="B38" s="222" t="s">
        <v>469</v>
      </c>
      <c r="C38" s="221" t="s">
        <v>470</v>
      </c>
      <c r="D38" s="217"/>
      <c r="E38" s="217"/>
      <c r="F38" s="218"/>
      <c r="G38" s="218">
        <f>F38/8/250</f>
        <v>0</v>
      </c>
      <c r="H38" s="226"/>
      <c r="I38" s="223">
        <f>I39+I40</f>
        <v>284568</v>
      </c>
      <c r="J38" s="226"/>
      <c r="K38" s="223">
        <f>K39+K40</f>
        <v>329992</v>
      </c>
      <c r="L38" s="226"/>
      <c r="M38" s="223">
        <f>M39+M40</f>
        <v>409484</v>
      </c>
      <c r="N38" s="226"/>
      <c r="O38" s="223">
        <f>O39+O40</f>
        <v>491648</v>
      </c>
      <c r="P38" s="226"/>
      <c r="Q38" s="220">
        <f>P38*G38</f>
        <v>0</v>
      </c>
    </row>
    <row r="39" spans="1:17" ht="16.5" customHeight="1">
      <c r="A39" s="217"/>
      <c r="B39" s="219" t="s">
        <v>471</v>
      </c>
      <c r="C39" s="217" t="s">
        <v>27</v>
      </c>
      <c r="D39" s="217">
        <v>1</v>
      </c>
      <c r="E39" s="217"/>
      <c r="F39" s="218">
        <f>'Gia-TB'!E4</f>
        <v>150000000</v>
      </c>
      <c r="G39" s="218">
        <f>F39/10/250</f>
        <v>60000</v>
      </c>
      <c r="H39" s="226">
        <v>4.26</v>
      </c>
      <c r="I39" s="220">
        <f>H39*G39</f>
        <v>255600</v>
      </c>
      <c r="J39" s="226">
        <v>4.9400000000000004</v>
      </c>
      <c r="K39" s="220">
        <f>J39*G39</f>
        <v>296400</v>
      </c>
      <c r="L39" s="226">
        <v>6.13</v>
      </c>
      <c r="M39" s="220">
        <f>L39*G39</f>
        <v>367800</v>
      </c>
      <c r="N39" s="226">
        <v>7.36</v>
      </c>
      <c r="O39" s="220">
        <f>N39*G39</f>
        <v>441600</v>
      </c>
      <c r="P39" s="226"/>
      <c r="Q39" s="220">
        <f>P39*G39</f>
        <v>0</v>
      </c>
    </row>
    <row r="40" spans="1:17" ht="16.5" customHeight="1">
      <c r="A40" s="217"/>
      <c r="B40" s="219" t="s">
        <v>44</v>
      </c>
      <c r="C40" s="217" t="s">
        <v>34</v>
      </c>
      <c r="D40" s="217">
        <v>1</v>
      </c>
      <c r="E40" s="217"/>
      <c r="F40" s="218">
        <f>'Gia-TB'!E6</f>
        <v>17000000</v>
      </c>
      <c r="G40" s="218">
        <f>F40/10/250</f>
        <v>6800</v>
      </c>
      <c r="H40" s="226">
        <v>4.26</v>
      </c>
      <c r="I40" s="220">
        <f>H40*G40</f>
        <v>28968</v>
      </c>
      <c r="J40" s="226">
        <v>4.9400000000000004</v>
      </c>
      <c r="K40" s="220">
        <f>J40*G40</f>
        <v>33592</v>
      </c>
      <c r="L40" s="226">
        <v>6.13</v>
      </c>
      <c r="M40" s="220">
        <f>L40*G40</f>
        <v>41684</v>
      </c>
      <c r="N40" s="226">
        <v>7.36</v>
      </c>
      <c r="O40" s="220">
        <f>N40*G40</f>
        <v>50048</v>
      </c>
      <c r="P40" s="226"/>
      <c r="Q40" s="220">
        <f>P40*G40</f>
        <v>0</v>
      </c>
    </row>
    <row r="41" spans="1:17" ht="16.5" customHeight="1">
      <c r="A41" s="217"/>
      <c r="B41" s="219"/>
      <c r="C41" s="217"/>
      <c r="D41" s="217"/>
      <c r="E41" s="217"/>
      <c r="F41" s="218"/>
      <c r="G41" s="218"/>
      <c r="H41" s="226"/>
      <c r="I41" s="220"/>
      <c r="J41" s="226"/>
      <c r="K41" s="220"/>
      <c r="L41" s="226"/>
      <c r="M41" s="220"/>
      <c r="N41" s="226"/>
      <c r="O41" s="220"/>
      <c r="P41" s="226"/>
      <c r="Q41" s="220"/>
    </row>
    <row r="42" spans="1:17" ht="16.5" customHeight="1">
      <c r="A42" s="221" t="s">
        <v>268</v>
      </c>
      <c r="B42" s="222" t="s">
        <v>494</v>
      </c>
      <c r="C42" s="221" t="s">
        <v>470</v>
      </c>
      <c r="D42" s="217"/>
      <c r="E42" s="217"/>
      <c r="F42" s="218"/>
      <c r="G42" s="218">
        <f>F42/8/250</f>
        <v>0</v>
      </c>
      <c r="H42" s="226"/>
      <c r="I42" s="223">
        <f>(I43+I44)/6.25</f>
        <v>58784</v>
      </c>
      <c r="J42" s="226"/>
      <c r="K42" s="223">
        <f>(K43+K44)/6.25</f>
        <v>72357.759999999995</v>
      </c>
      <c r="L42" s="226"/>
      <c r="M42" s="223">
        <f>(M43+M44)/6.25</f>
        <v>97581.440000000002</v>
      </c>
      <c r="N42" s="226"/>
      <c r="O42" s="223">
        <f>(O43+O44)/6.25</f>
        <v>129217.92</v>
      </c>
      <c r="P42" s="226"/>
      <c r="Q42" s="223">
        <f>(Q43+Q44)/6.25</f>
        <v>164488.32000000001</v>
      </c>
    </row>
    <row r="43" spans="1:17" ht="16.5" customHeight="1">
      <c r="A43" s="217"/>
      <c r="B43" s="219" t="s">
        <v>471</v>
      </c>
      <c r="C43" s="217" t="s">
        <v>27</v>
      </c>
      <c r="D43" s="217">
        <v>1</v>
      </c>
      <c r="E43" s="217"/>
      <c r="F43" s="218">
        <f>F39</f>
        <v>150000000</v>
      </c>
      <c r="G43" s="218">
        <f>F43/10/250</f>
        <v>60000</v>
      </c>
      <c r="H43" s="226">
        <v>5.5</v>
      </c>
      <c r="I43" s="220">
        <f>H43*G43</f>
        <v>330000</v>
      </c>
      <c r="J43" s="226">
        <v>6.77</v>
      </c>
      <c r="K43" s="220">
        <f>J43*G43</f>
        <v>406200</v>
      </c>
      <c r="L43" s="226">
        <v>9.1300000000000008</v>
      </c>
      <c r="M43" s="220">
        <f>L43*G43</f>
        <v>547800</v>
      </c>
      <c r="N43" s="226">
        <v>12.09</v>
      </c>
      <c r="O43" s="220">
        <f>N43*G43</f>
        <v>725400</v>
      </c>
      <c r="P43" s="226">
        <v>15.39</v>
      </c>
      <c r="Q43" s="220">
        <f>P43*G43</f>
        <v>923400</v>
      </c>
    </row>
    <row r="44" spans="1:17" ht="16.5" customHeight="1">
      <c r="A44" s="217"/>
      <c r="B44" s="219" t="s">
        <v>44</v>
      </c>
      <c r="C44" s="217" t="s">
        <v>34</v>
      </c>
      <c r="D44" s="217">
        <v>1</v>
      </c>
      <c r="E44" s="217"/>
      <c r="F44" s="218">
        <f>F40</f>
        <v>17000000</v>
      </c>
      <c r="G44" s="218">
        <f>F44/10/250</f>
        <v>6800</v>
      </c>
      <c r="H44" s="226">
        <v>5.5</v>
      </c>
      <c r="I44" s="220">
        <f>H44*G44</f>
        <v>37400</v>
      </c>
      <c r="J44" s="226">
        <v>6.77</v>
      </c>
      <c r="K44" s="220">
        <f>J44*G44</f>
        <v>46036</v>
      </c>
      <c r="L44" s="226">
        <v>9.1300000000000008</v>
      </c>
      <c r="M44" s="220">
        <f>L44*G44</f>
        <v>62084.000000000007</v>
      </c>
      <c r="N44" s="226">
        <v>12.09</v>
      </c>
      <c r="O44" s="220">
        <f>N44*G44</f>
        <v>82212</v>
      </c>
      <c r="P44" s="226">
        <v>15.39</v>
      </c>
      <c r="Q44" s="220">
        <f>P44*G44</f>
        <v>104652</v>
      </c>
    </row>
    <row r="45" spans="1:17" ht="16.5" customHeight="1">
      <c r="A45" s="217"/>
      <c r="B45" s="219"/>
      <c r="C45" s="217"/>
      <c r="D45" s="217"/>
      <c r="E45" s="217"/>
      <c r="F45" s="218"/>
      <c r="G45" s="218"/>
      <c r="H45" s="226"/>
      <c r="I45" s="220"/>
      <c r="J45" s="226"/>
      <c r="K45" s="220"/>
      <c r="L45" s="226"/>
      <c r="M45" s="220"/>
      <c r="N45" s="226"/>
      <c r="O45" s="220"/>
      <c r="P45" s="226"/>
      <c r="Q45" s="220"/>
    </row>
    <row r="46" spans="1:17" ht="16.5" customHeight="1">
      <c r="A46" s="221" t="s">
        <v>270</v>
      </c>
      <c r="B46" s="222" t="s">
        <v>496</v>
      </c>
      <c r="C46" s="221" t="s">
        <v>470</v>
      </c>
      <c r="D46" s="217"/>
      <c r="E46" s="217"/>
      <c r="F46" s="218"/>
      <c r="G46" s="218">
        <f>F46/8/250</f>
        <v>0</v>
      </c>
      <c r="H46" s="226"/>
      <c r="I46" s="223">
        <f>(I47+I48)/25</f>
        <v>27949.119999999999</v>
      </c>
      <c r="J46" s="223"/>
      <c r="K46" s="223">
        <f>(K47+K48)/25</f>
        <v>32945.760000000002</v>
      </c>
      <c r="L46" s="223"/>
      <c r="M46" s="223">
        <f>(M47+M48)/25</f>
        <v>38931.040000000001</v>
      </c>
      <c r="N46" s="223"/>
      <c r="O46" s="223">
        <f>(O47+O48)/25</f>
        <v>48657.120000000003</v>
      </c>
      <c r="P46" s="223"/>
      <c r="Q46" s="223">
        <f>(Q47+Q48)/25</f>
        <v>60841.440000000002</v>
      </c>
    </row>
    <row r="47" spans="1:17" ht="16.5" customHeight="1">
      <c r="A47" s="217"/>
      <c r="B47" s="219" t="s">
        <v>471</v>
      </c>
      <c r="C47" s="217" t="s">
        <v>27</v>
      </c>
      <c r="D47" s="217">
        <v>1</v>
      </c>
      <c r="E47" s="217"/>
      <c r="F47" s="218">
        <f>F43</f>
        <v>150000000</v>
      </c>
      <c r="G47" s="218">
        <f>F47/10/250</f>
        <v>60000</v>
      </c>
      <c r="H47" s="226">
        <v>10.46</v>
      </c>
      <c r="I47" s="220">
        <f>H47*G47</f>
        <v>627600</v>
      </c>
      <c r="J47" s="226">
        <v>12.33</v>
      </c>
      <c r="K47" s="220">
        <f>J47*G47</f>
        <v>739800</v>
      </c>
      <c r="L47" s="226">
        <v>14.57</v>
      </c>
      <c r="M47" s="220">
        <f>L47*G47</f>
        <v>874200</v>
      </c>
      <c r="N47" s="226">
        <v>18.21</v>
      </c>
      <c r="O47" s="220">
        <f>N47*G47</f>
        <v>1092600</v>
      </c>
      <c r="P47" s="226">
        <v>22.77</v>
      </c>
      <c r="Q47" s="220">
        <f>P47*G47</f>
        <v>1366200</v>
      </c>
    </row>
    <row r="48" spans="1:17" ht="16.5" customHeight="1">
      <c r="A48" s="217"/>
      <c r="B48" s="219" t="s">
        <v>44</v>
      </c>
      <c r="C48" s="217" t="s">
        <v>34</v>
      </c>
      <c r="D48" s="217">
        <v>1</v>
      </c>
      <c r="E48" s="217"/>
      <c r="F48" s="218">
        <f>F44</f>
        <v>17000000</v>
      </c>
      <c r="G48" s="218">
        <f>F48/10/250</f>
        <v>6800</v>
      </c>
      <c r="H48" s="226">
        <v>10.46</v>
      </c>
      <c r="I48" s="220">
        <f>H48*G48</f>
        <v>71128</v>
      </c>
      <c r="J48" s="226">
        <v>12.33</v>
      </c>
      <c r="K48" s="220">
        <f>J48*G48</f>
        <v>83844</v>
      </c>
      <c r="L48" s="226">
        <v>14.57</v>
      </c>
      <c r="M48" s="220">
        <f>L48*G48</f>
        <v>99076</v>
      </c>
      <c r="N48" s="226">
        <v>18.21</v>
      </c>
      <c r="O48" s="220">
        <f>N48*G48</f>
        <v>123828</v>
      </c>
      <c r="P48" s="226">
        <v>22.77</v>
      </c>
      <c r="Q48" s="220">
        <f>P48*G48</f>
        <v>154836</v>
      </c>
    </row>
    <row r="49" spans="1:17" ht="16.5" customHeight="1">
      <c r="A49" s="217"/>
      <c r="B49" s="219"/>
      <c r="C49" s="217"/>
      <c r="D49" s="217"/>
      <c r="E49" s="217"/>
      <c r="F49" s="218"/>
      <c r="G49" s="218"/>
      <c r="H49" s="226"/>
      <c r="I49" s="220"/>
      <c r="J49" s="226"/>
      <c r="K49" s="220"/>
      <c r="L49" s="226"/>
      <c r="M49" s="220"/>
      <c r="N49" s="226"/>
      <c r="O49" s="220"/>
      <c r="P49" s="226"/>
      <c r="Q49" s="220"/>
    </row>
    <row r="50" spans="1:17" ht="15" customHeight="1">
      <c r="A50" s="221" t="s">
        <v>273</v>
      </c>
      <c r="B50" s="222" t="s">
        <v>499</v>
      </c>
      <c r="C50" s="221" t="s">
        <v>470</v>
      </c>
      <c r="D50" s="217"/>
      <c r="E50" s="217"/>
      <c r="F50" s="218"/>
      <c r="G50" s="218">
        <f>F50/8/250</f>
        <v>0</v>
      </c>
      <c r="H50" s="226"/>
      <c r="I50" s="223">
        <f>(I51+I52)/100</f>
        <v>9519</v>
      </c>
      <c r="J50" s="223"/>
      <c r="K50" s="223">
        <f>(K51+K52)/100</f>
        <v>11215.72</v>
      </c>
      <c r="L50" s="223"/>
      <c r="M50" s="223">
        <f>(M51+M52)/100</f>
        <v>13259.8</v>
      </c>
      <c r="N50" s="223"/>
      <c r="O50" s="223">
        <f>(O51+O52)/100</f>
        <v>17234.400000000001</v>
      </c>
      <c r="P50" s="223"/>
      <c r="Q50" s="223">
        <f>(Q51+Q52)/100</f>
        <v>22605.120000000006</v>
      </c>
    </row>
    <row r="51" spans="1:17" ht="15" customHeight="1">
      <c r="A51" s="217"/>
      <c r="B51" s="219" t="s">
        <v>471</v>
      </c>
      <c r="C51" s="217" t="s">
        <v>27</v>
      </c>
      <c r="D51" s="217">
        <v>1</v>
      </c>
      <c r="E51" s="217"/>
      <c r="F51" s="218">
        <f>F47</f>
        <v>150000000</v>
      </c>
      <c r="G51" s="218">
        <f>F51/10/250</f>
        <v>60000</v>
      </c>
      <c r="H51" s="226">
        <v>14.25</v>
      </c>
      <c r="I51" s="220">
        <f>H51*G51</f>
        <v>855000</v>
      </c>
      <c r="J51" s="226">
        <v>16.79</v>
      </c>
      <c r="K51" s="220">
        <f>J51*G51</f>
        <v>1007400</v>
      </c>
      <c r="L51" s="226">
        <v>19.850000000000001</v>
      </c>
      <c r="M51" s="220">
        <f>L51*G51</f>
        <v>1191000</v>
      </c>
      <c r="N51" s="226">
        <v>25.8</v>
      </c>
      <c r="O51" s="220">
        <f>N51*G51</f>
        <v>1548000</v>
      </c>
      <c r="P51" s="226">
        <v>33.840000000000003</v>
      </c>
      <c r="Q51" s="220">
        <f>P51*G51</f>
        <v>2030400.0000000002</v>
      </c>
    </row>
    <row r="52" spans="1:17" ht="15" customHeight="1">
      <c r="A52" s="217"/>
      <c r="B52" s="219" t="s">
        <v>44</v>
      </c>
      <c r="C52" s="217" t="s">
        <v>34</v>
      </c>
      <c r="D52" s="217">
        <v>1</v>
      </c>
      <c r="E52" s="217"/>
      <c r="F52" s="218">
        <f>F48</f>
        <v>17000000</v>
      </c>
      <c r="G52" s="218">
        <f>F52/10/250</f>
        <v>6800</v>
      </c>
      <c r="H52" s="226">
        <v>14.25</v>
      </c>
      <c r="I52" s="220">
        <f>H52*G52</f>
        <v>96900</v>
      </c>
      <c r="J52" s="226">
        <v>16.79</v>
      </c>
      <c r="K52" s="220">
        <f>J52*G52</f>
        <v>114172</v>
      </c>
      <c r="L52" s="226">
        <v>19.850000000000001</v>
      </c>
      <c r="M52" s="220">
        <f>L52*G52</f>
        <v>134980</v>
      </c>
      <c r="N52" s="226">
        <v>25.8</v>
      </c>
      <c r="O52" s="220">
        <f>N52*G52</f>
        <v>175440</v>
      </c>
      <c r="P52" s="226">
        <v>33.840000000000003</v>
      </c>
      <c r="Q52" s="220">
        <f>P52*G52</f>
        <v>230112.00000000003</v>
      </c>
    </row>
    <row r="53" spans="1:17" ht="15" customHeight="1">
      <c r="A53" s="217"/>
      <c r="B53" s="219"/>
      <c r="C53" s="217"/>
      <c r="D53" s="217"/>
      <c r="E53" s="217"/>
      <c r="F53" s="218"/>
      <c r="G53" s="218"/>
      <c r="H53" s="226"/>
      <c r="I53" s="220"/>
      <c r="J53" s="226"/>
      <c r="K53" s="220"/>
      <c r="L53" s="226"/>
      <c r="M53" s="220"/>
      <c r="N53" s="226"/>
      <c r="O53" s="220"/>
      <c r="P53" s="226"/>
      <c r="Q53" s="220"/>
    </row>
    <row r="54" spans="1:17" ht="15" customHeight="1">
      <c r="A54" s="221" t="s">
        <v>276</v>
      </c>
      <c r="B54" s="222" t="s">
        <v>500</v>
      </c>
      <c r="C54" s="221" t="s">
        <v>470</v>
      </c>
      <c r="D54" s="217"/>
      <c r="E54" s="217"/>
      <c r="F54" s="218"/>
      <c r="G54" s="218">
        <f>F54/8/250</f>
        <v>0</v>
      </c>
      <c r="H54" s="226"/>
      <c r="I54" s="223">
        <f>(I55+I56)/900</f>
        <v>4350.1644444444446</v>
      </c>
      <c r="J54" s="223"/>
      <c r="K54" s="223">
        <f>(K55+K56)/900</f>
        <v>5218.5644444444442</v>
      </c>
      <c r="L54" s="223"/>
      <c r="M54" s="223">
        <f>(M55+M56)/900</f>
        <v>5654.2488888888893</v>
      </c>
      <c r="N54" s="223"/>
      <c r="O54" s="223">
        <f>(O55+O56)/900</f>
        <v>6089.1911111111112</v>
      </c>
      <c r="P54" s="226"/>
      <c r="Q54" s="220">
        <f>P54*G54</f>
        <v>0</v>
      </c>
    </row>
    <row r="55" spans="1:17" ht="15" customHeight="1">
      <c r="A55" s="217"/>
      <c r="B55" s="219" t="s">
        <v>471</v>
      </c>
      <c r="C55" s="217" t="s">
        <v>27</v>
      </c>
      <c r="D55" s="217">
        <v>1</v>
      </c>
      <c r="E55" s="217"/>
      <c r="F55" s="218">
        <f>F51</f>
        <v>150000000</v>
      </c>
      <c r="G55" s="218">
        <f>F55/10/250</f>
        <v>60000</v>
      </c>
      <c r="H55" s="226">
        <v>58.61</v>
      </c>
      <c r="I55" s="220">
        <f>H55*G55</f>
        <v>3516600</v>
      </c>
      <c r="J55" s="226">
        <v>70.31</v>
      </c>
      <c r="K55" s="220">
        <f>J55*G55</f>
        <v>4218600</v>
      </c>
      <c r="L55" s="226">
        <v>76.180000000000007</v>
      </c>
      <c r="M55" s="220">
        <f>L55*G55</f>
        <v>4570800</v>
      </c>
      <c r="N55" s="226">
        <v>82.04</v>
      </c>
      <c r="O55" s="220">
        <f>N55*G55</f>
        <v>4922400</v>
      </c>
      <c r="P55" s="226"/>
      <c r="Q55" s="220">
        <f>P55*G55</f>
        <v>0</v>
      </c>
    </row>
    <row r="56" spans="1:17" ht="15" customHeight="1">
      <c r="A56" s="219"/>
      <c r="B56" s="219" t="s">
        <v>44</v>
      </c>
      <c r="C56" s="217" t="s">
        <v>34</v>
      </c>
      <c r="D56" s="217">
        <v>1</v>
      </c>
      <c r="E56" s="217"/>
      <c r="F56" s="218">
        <f>F52</f>
        <v>17000000</v>
      </c>
      <c r="G56" s="218">
        <f>F56/10/250</f>
        <v>6800</v>
      </c>
      <c r="H56" s="226">
        <v>58.61</v>
      </c>
      <c r="I56" s="220">
        <f>H56*G56</f>
        <v>398548</v>
      </c>
      <c r="J56" s="226">
        <v>70.31</v>
      </c>
      <c r="K56" s="220">
        <f>J56*G56</f>
        <v>478108</v>
      </c>
      <c r="L56" s="226">
        <v>76.180000000000007</v>
      </c>
      <c r="M56" s="220">
        <f>L56*G56</f>
        <v>518024.00000000006</v>
      </c>
      <c r="N56" s="226">
        <v>82.04</v>
      </c>
      <c r="O56" s="220">
        <f>N56*G56</f>
        <v>557872</v>
      </c>
      <c r="P56" s="226"/>
      <c r="Q56" s="220">
        <f>P56*G56</f>
        <v>0</v>
      </c>
    </row>
    <row r="57" spans="1:17" ht="15" customHeight="1">
      <c r="A57" s="217"/>
      <c r="B57" s="219"/>
      <c r="C57" s="217"/>
      <c r="D57" s="217"/>
      <c r="E57" s="217"/>
      <c r="F57" s="218"/>
      <c r="G57" s="218"/>
      <c r="H57" s="226"/>
      <c r="I57" s="220"/>
      <c r="J57" s="226"/>
      <c r="K57" s="220"/>
      <c r="L57" s="226"/>
      <c r="M57" s="220"/>
      <c r="N57" s="226"/>
      <c r="O57" s="220"/>
      <c r="P57" s="226"/>
      <c r="Q57" s="220"/>
    </row>
    <row r="58" spans="1:17" ht="15" customHeight="1">
      <c r="A58" s="221" t="s">
        <v>278</v>
      </c>
      <c r="B58" s="222" t="s">
        <v>501</v>
      </c>
      <c r="C58" s="221" t="s">
        <v>470</v>
      </c>
      <c r="D58" s="217"/>
      <c r="E58" s="217"/>
      <c r="F58" s="218"/>
      <c r="G58" s="218">
        <f>F58/8/250</f>
        <v>0</v>
      </c>
      <c r="H58" s="226"/>
      <c r="I58" s="223">
        <f>(I59+I60)/3600</f>
        <v>1977.28</v>
      </c>
      <c r="J58" s="223"/>
      <c r="K58" s="223">
        <f>(K59+K60)/3600</f>
        <v>2372.1422222222222</v>
      </c>
      <c r="L58" s="223"/>
      <c r="M58" s="223">
        <f>(M59+M60)/3600</f>
        <v>2569.9444444444443</v>
      </c>
      <c r="N58" s="223"/>
      <c r="O58" s="223">
        <f>(O59+O60)/3600</f>
        <v>2767.7466666666664</v>
      </c>
      <c r="P58" s="226"/>
      <c r="Q58" s="220">
        <f>P58*G58</f>
        <v>0</v>
      </c>
    </row>
    <row r="59" spans="1:17" ht="15" customHeight="1">
      <c r="A59" s="217"/>
      <c r="B59" s="219" t="s">
        <v>471</v>
      </c>
      <c r="C59" s="217" t="s">
        <v>27</v>
      </c>
      <c r="D59" s="217">
        <v>1</v>
      </c>
      <c r="E59" s="217"/>
      <c r="F59" s="218">
        <f>F55</f>
        <v>150000000</v>
      </c>
      <c r="G59" s="218">
        <f>F59/10/250</f>
        <v>60000</v>
      </c>
      <c r="H59" s="226">
        <v>106.56</v>
      </c>
      <c r="I59" s="220">
        <f>H59*G59</f>
        <v>6393600</v>
      </c>
      <c r="J59" s="226">
        <v>127.84</v>
      </c>
      <c r="K59" s="220">
        <f>J59*G59</f>
        <v>7670400</v>
      </c>
      <c r="L59" s="226">
        <v>138.5</v>
      </c>
      <c r="M59" s="220">
        <f>L59*G59</f>
        <v>8310000</v>
      </c>
      <c r="N59" s="226">
        <v>149.16</v>
      </c>
      <c r="O59" s="220">
        <f>N59*G59</f>
        <v>8949600</v>
      </c>
      <c r="P59" s="226"/>
      <c r="Q59" s="220">
        <f>P59*G59</f>
        <v>0</v>
      </c>
    </row>
    <row r="60" spans="1:17" ht="15" customHeight="1">
      <c r="A60" s="219"/>
      <c r="B60" s="219" t="s">
        <v>44</v>
      </c>
      <c r="C60" s="217" t="s">
        <v>34</v>
      </c>
      <c r="D60" s="217">
        <v>1</v>
      </c>
      <c r="E60" s="217"/>
      <c r="F60" s="218">
        <f>F56</f>
        <v>17000000</v>
      </c>
      <c r="G60" s="218">
        <f>F60/10/250</f>
        <v>6800</v>
      </c>
      <c r="H60" s="226">
        <v>106.56</v>
      </c>
      <c r="I60" s="220">
        <f>H60*G60</f>
        <v>724608</v>
      </c>
      <c r="J60" s="226">
        <v>127.84</v>
      </c>
      <c r="K60" s="220">
        <f>J60*G60</f>
        <v>869312</v>
      </c>
      <c r="L60" s="226">
        <v>138.5</v>
      </c>
      <c r="M60" s="220">
        <f>L60*G60</f>
        <v>941800</v>
      </c>
      <c r="N60" s="226">
        <v>149.16</v>
      </c>
      <c r="O60" s="220">
        <f>N60*G60</f>
        <v>1014288</v>
      </c>
      <c r="P60" s="226"/>
      <c r="Q60" s="220">
        <f>P60*G60</f>
        <v>0</v>
      </c>
    </row>
    <row r="61" spans="1:17" ht="15" customHeight="1">
      <c r="A61" s="400"/>
      <c r="B61" s="400"/>
      <c r="C61" s="401"/>
      <c r="D61" s="401"/>
      <c r="E61" s="401"/>
      <c r="F61" s="402"/>
      <c r="G61" s="402"/>
      <c r="H61" s="403"/>
      <c r="I61" s="404"/>
      <c r="J61" s="403"/>
      <c r="K61" s="404"/>
      <c r="L61" s="403"/>
      <c r="M61" s="404"/>
      <c r="N61" s="403"/>
      <c r="O61" s="404"/>
      <c r="P61" s="403"/>
      <c r="Q61" s="404"/>
    </row>
    <row r="62" spans="1:17" s="410" customFormat="1" ht="15" customHeight="1">
      <c r="A62" s="405" t="s">
        <v>328</v>
      </c>
      <c r="B62" s="405"/>
      <c r="C62" s="406"/>
      <c r="D62" s="406"/>
      <c r="E62" s="406"/>
      <c r="F62" s="407"/>
      <c r="G62" s="407"/>
      <c r="H62" s="408"/>
      <c r="I62" s="409"/>
      <c r="J62" s="408"/>
      <c r="K62" s="409"/>
      <c r="L62" s="408"/>
      <c r="M62" s="409"/>
      <c r="N62" s="408"/>
      <c r="O62" s="409"/>
      <c r="P62" s="408"/>
      <c r="Q62" s="409"/>
    </row>
    <row r="63" spans="1:17" ht="15" customHeight="1">
      <c r="A63" s="400"/>
      <c r="B63" s="683" t="s">
        <v>617</v>
      </c>
      <c r="C63" s="684"/>
      <c r="D63" s="684"/>
      <c r="E63" s="684"/>
      <c r="F63" s="684"/>
      <c r="G63" s="684"/>
      <c r="H63" s="684"/>
      <c r="I63" s="684"/>
      <c r="J63" s="684"/>
      <c r="K63" s="684"/>
      <c r="L63" s="684"/>
      <c r="M63" s="684"/>
      <c r="N63" s="684"/>
      <c r="O63" s="684"/>
      <c r="P63" s="684"/>
      <c r="Q63" s="685"/>
    </row>
    <row r="64" spans="1:17" ht="15" customHeight="1">
      <c r="A64" s="400"/>
      <c r="B64" s="683" t="s">
        <v>618</v>
      </c>
      <c r="C64" s="686"/>
      <c r="D64" s="686"/>
      <c r="E64" s="686"/>
      <c r="F64" s="686"/>
      <c r="G64" s="686"/>
      <c r="H64" s="686"/>
      <c r="I64" s="686"/>
      <c r="J64" s="686"/>
      <c r="K64" s="686"/>
      <c r="L64" s="686"/>
      <c r="M64" s="686"/>
      <c r="N64" s="686"/>
      <c r="O64" s="686"/>
      <c r="P64" s="686"/>
      <c r="Q64" s="687"/>
    </row>
    <row r="65" spans="1:17" ht="15" customHeight="1">
      <c r="A65" s="241"/>
      <c r="B65" s="263"/>
      <c r="C65" s="240"/>
      <c r="D65" s="240"/>
      <c r="E65" s="240"/>
      <c r="F65" s="240"/>
      <c r="G65" s="240"/>
      <c r="H65" s="244"/>
      <c r="I65" s="265"/>
      <c r="J65" s="244"/>
      <c r="K65" s="265"/>
      <c r="L65" s="244"/>
      <c r="M65" s="265"/>
      <c r="N65" s="244"/>
      <c r="O65" s="265"/>
      <c r="P65" s="244"/>
      <c r="Q65" s="265"/>
    </row>
    <row r="66" spans="1:17" ht="18.75" customHeight="1">
      <c r="A66" s="267" t="s">
        <v>289</v>
      </c>
      <c r="B66" s="268" t="s">
        <v>497</v>
      </c>
      <c r="C66" s="249"/>
      <c r="D66" s="249"/>
      <c r="E66" s="249"/>
      <c r="F66" s="254"/>
      <c r="G66" s="250">
        <f>F66/10/500</f>
        <v>0</v>
      </c>
      <c r="H66" s="252"/>
      <c r="I66" s="254">
        <f>H66*G66</f>
        <v>0</v>
      </c>
      <c r="J66" s="252"/>
      <c r="K66" s="254">
        <f>J66*G66</f>
        <v>0</v>
      </c>
      <c r="L66" s="252"/>
      <c r="M66" s="254">
        <f>L66*G66</f>
        <v>0</v>
      </c>
      <c r="N66" s="252"/>
      <c r="O66" s="254">
        <f>N66*G66</f>
        <v>0</v>
      </c>
      <c r="P66" s="252"/>
      <c r="Q66" s="254">
        <f>P66*G66</f>
        <v>0</v>
      </c>
    </row>
    <row r="67" spans="1:17" ht="16.5" customHeight="1">
      <c r="A67" s="215" t="s">
        <v>292</v>
      </c>
      <c r="B67" s="216" t="s">
        <v>498</v>
      </c>
      <c r="C67" s="217"/>
      <c r="D67" s="217"/>
      <c r="E67" s="217"/>
      <c r="F67" s="220"/>
      <c r="G67" s="218">
        <f>F67/10/500</f>
        <v>0</v>
      </c>
      <c r="H67" s="226"/>
      <c r="I67" s="220">
        <f>H67*G67</f>
        <v>0</v>
      </c>
      <c r="J67" s="226"/>
      <c r="K67" s="220">
        <f>J67*G67</f>
        <v>0</v>
      </c>
      <c r="L67" s="226"/>
      <c r="M67" s="220">
        <f>L67*G67</f>
        <v>0</v>
      </c>
      <c r="N67" s="226"/>
      <c r="O67" s="220">
        <f>N67*G67</f>
        <v>0</v>
      </c>
      <c r="P67" s="226"/>
      <c r="Q67" s="220">
        <f>P67*G67</f>
        <v>0</v>
      </c>
    </row>
    <row r="68" spans="1:17" ht="16.5" customHeight="1">
      <c r="A68" s="221" t="s">
        <v>232</v>
      </c>
      <c r="B68" s="222" t="s">
        <v>469</v>
      </c>
      <c r="C68" s="221" t="s">
        <v>470</v>
      </c>
      <c r="D68" s="221"/>
      <c r="E68" s="217"/>
      <c r="F68" s="220"/>
      <c r="G68" s="218">
        <f>F68/10/500</f>
        <v>0</v>
      </c>
      <c r="H68" s="226"/>
      <c r="I68" s="223">
        <f>SUM(I69:I73)</f>
        <v>24882.799999999999</v>
      </c>
      <c r="J68" s="226"/>
      <c r="K68" s="223">
        <f>SUM(K69:K73)</f>
        <v>29712</v>
      </c>
      <c r="L68" s="226"/>
      <c r="M68" s="223">
        <f>SUM(M69:M73)</f>
        <v>34147.199999999997</v>
      </c>
      <c r="N68" s="226"/>
      <c r="O68" s="223">
        <f>SUM(O69:O73)</f>
        <v>41870.400000000001</v>
      </c>
      <c r="P68" s="226"/>
      <c r="Q68" s="220">
        <f>P68*G68</f>
        <v>0</v>
      </c>
    </row>
    <row r="69" spans="1:17" ht="16.5" customHeight="1">
      <c r="A69" s="217"/>
      <c r="B69" s="219" t="s">
        <v>505</v>
      </c>
      <c r="C69" s="217" t="s">
        <v>34</v>
      </c>
      <c r="D69" s="217">
        <v>1</v>
      </c>
      <c r="E69" s="217">
        <v>0.35</v>
      </c>
      <c r="F69" s="220">
        <f>'Gia-TB'!E7</f>
        <v>15000000</v>
      </c>
      <c r="G69" s="218">
        <f>F69/5/500</f>
        <v>6000</v>
      </c>
      <c r="H69" s="226">
        <v>2.4500000000000002</v>
      </c>
      <c r="I69" s="220">
        <f>H69*G69</f>
        <v>14700.000000000002</v>
      </c>
      <c r="J69" s="226">
        <v>2.96</v>
      </c>
      <c r="K69" s="220">
        <f>J69*G69</f>
        <v>17760</v>
      </c>
      <c r="L69" s="226">
        <v>3.43</v>
      </c>
      <c r="M69" s="220">
        <f>L69*G69</f>
        <v>20580</v>
      </c>
      <c r="N69" s="226">
        <v>4.25</v>
      </c>
      <c r="O69" s="220">
        <f>N69*G69</f>
        <v>25500</v>
      </c>
      <c r="P69" s="226"/>
      <c r="Q69" s="220">
        <f>P69*G69</f>
        <v>0</v>
      </c>
    </row>
    <row r="70" spans="1:17" ht="16.5" customHeight="1">
      <c r="A70" s="217"/>
      <c r="B70" s="219" t="s">
        <v>507</v>
      </c>
      <c r="C70" s="217" t="s">
        <v>34</v>
      </c>
      <c r="D70" s="217">
        <v>1</v>
      </c>
      <c r="E70" s="217"/>
      <c r="F70" s="220">
        <f>'Gia-TB'!E11</f>
        <v>6000000</v>
      </c>
      <c r="G70" s="218">
        <f>F70/5/500</f>
        <v>2400</v>
      </c>
      <c r="H70" s="226">
        <v>2.4500000000000002</v>
      </c>
      <c r="I70" s="220">
        <f>H70*G70</f>
        <v>5880</v>
      </c>
      <c r="J70" s="226">
        <v>2.96</v>
      </c>
      <c r="K70" s="220">
        <f>J70*G70</f>
        <v>7104</v>
      </c>
      <c r="L70" s="226">
        <v>3.43</v>
      </c>
      <c r="M70" s="220">
        <f>L70*G70</f>
        <v>8232</v>
      </c>
      <c r="N70" s="226">
        <v>4.25</v>
      </c>
      <c r="O70" s="220">
        <f>N70*G70</f>
        <v>10200</v>
      </c>
      <c r="P70" s="226"/>
      <c r="Q70" s="220"/>
    </row>
    <row r="71" spans="1:17" ht="16.5" customHeight="1">
      <c r="A71" s="217"/>
      <c r="B71" s="219" t="s">
        <v>508</v>
      </c>
      <c r="C71" s="217" t="s">
        <v>34</v>
      </c>
      <c r="D71" s="217">
        <v>1</v>
      </c>
      <c r="E71" s="217">
        <v>0.6</v>
      </c>
      <c r="F71" s="220">
        <f>'Gia-TB'!E17</f>
        <v>5800000</v>
      </c>
      <c r="G71" s="218">
        <f>F71/5/500</f>
        <v>2320</v>
      </c>
      <c r="H71" s="226">
        <v>0.04</v>
      </c>
      <c r="I71" s="220">
        <f>H71*G71</f>
        <v>92.8</v>
      </c>
      <c r="J71" s="226">
        <v>0.05</v>
      </c>
      <c r="K71" s="220">
        <f>J71*G71</f>
        <v>116</v>
      </c>
      <c r="L71" s="226">
        <v>0.06</v>
      </c>
      <c r="M71" s="220">
        <f>L71*G71</f>
        <v>139.19999999999999</v>
      </c>
      <c r="N71" s="226">
        <v>7.0000000000000007E-2</v>
      </c>
      <c r="O71" s="220">
        <f>N71*G71</f>
        <v>162.4</v>
      </c>
      <c r="P71" s="226"/>
      <c r="Q71" s="220"/>
    </row>
    <row r="72" spans="1:17" ht="16.5" customHeight="1">
      <c r="A72" s="217"/>
      <c r="B72" s="219" t="s">
        <v>59</v>
      </c>
      <c r="C72" s="217" t="s">
        <v>34</v>
      </c>
      <c r="D72" s="217">
        <v>1</v>
      </c>
      <c r="E72" s="217">
        <v>0.4</v>
      </c>
      <c r="F72" s="220">
        <f>'Gia-TB'!E8</f>
        <v>105000000</v>
      </c>
      <c r="G72" s="218">
        <f>F72/10/500</f>
        <v>21000</v>
      </c>
      <c r="H72" s="226">
        <v>0.09</v>
      </c>
      <c r="I72" s="220">
        <f>H72*G72</f>
        <v>1890</v>
      </c>
      <c r="J72" s="226">
        <v>0.09</v>
      </c>
      <c r="K72" s="220">
        <f>J72*G72</f>
        <v>1890</v>
      </c>
      <c r="L72" s="226">
        <v>0.09</v>
      </c>
      <c r="M72" s="220">
        <f>L72*G72</f>
        <v>1890</v>
      </c>
      <c r="N72" s="226">
        <v>0.09</v>
      </c>
      <c r="O72" s="220">
        <f>N72*G72</f>
        <v>1890</v>
      </c>
      <c r="P72" s="226"/>
      <c r="Q72" s="220">
        <f>P72*G72</f>
        <v>0</v>
      </c>
    </row>
    <row r="73" spans="1:17" ht="16.5" customHeight="1">
      <c r="A73" s="217"/>
      <c r="B73" s="219" t="s">
        <v>510</v>
      </c>
      <c r="C73" s="217" t="s">
        <v>34</v>
      </c>
      <c r="D73" s="217">
        <v>1</v>
      </c>
      <c r="E73" s="217">
        <v>2.2000000000000002</v>
      </c>
      <c r="F73" s="220">
        <f>'Gia-TB'!E9</f>
        <v>14500000</v>
      </c>
      <c r="G73" s="218">
        <f>F73/10/500</f>
        <v>2900</v>
      </c>
      <c r="H73" s="226">
        <v>0.8</v>
      </c>
      <c r="I73" s="220">
        <f>H73*G73</f>
        <v>2320</v>
      </c>
      <c r="J73" s="226">
        <v>0.98</v>
      </c>
      <c r="K73" s="220">
        <f>J73*G73</f>
        <v>2842</v>
      </c>
      <c r="L73" s="226">
        <v>1.1399999999999999</v>
      </c>
      <c r="M73" s="220">
        <f>L73*G73</f>
        <v>3305.9999999999995</v>
      </c>
      <c r="N73" s="226">
        <v>1.42</v>
      </c>
      <c r="O73" s="220">
        <f>N73*G73</f>
        <v>4118</v>
      </c>
      <c r="P73" s="226"/>
      <c r="Q73" s="220">
        <f>P73*G73</f>
        <v>0</v>
      </c>
    </row>
    <row r="74" spans="1:17" s="451" customFormat="1" ht="16.5" customHeight="1">
      <c r="A74" s="446"/>
      <c r="B74" s="447"/>
      <c r="C74" s="446"/>
      <c r="D74" s="446"/>
      <c r="E74" s="446"/>
      <c r="F74" s="450"/>
      <c r="G74" s="448"/>
      <c r="H74" s="449"/>
      <c r="I74" s="450"/>
      <c r="J74" s="449"/>
      <c r="K74" s="450"/>
      <c r="L74" s="449"/>
      <c r="M74" s="450"/>
      <c r="N74" s="449"/>
      <c r="O74" s="450"/>
      <c r="P74" s="449"/>
      <c r="Q74" s="450"/>
    </row>
    <row r="75" spans="1:17" ht="16.5" customHeight="1">
      <c r="A75" s="221" t="s">
        <v>238</v>
      </c>
      <c r="B75" s="222" t="s">
        <v>475</v>
      </c>
      <c r="C75" s="221" t="s">
        <v>470</v>
      </c>
      <c r="D75" s="221"/>
      <c r="E75" s="217"/>
      <c r="F75" s="220"/>
      <c r="G75" s="218">
        <f>F75/10/500</f>
        <v>0</v>
      </c>
      <c r="H75" s="226"/>
      <c r="I75" s="223">
        <f>SUM(I76:I80)/6.25</f>
        <v>8592.7039999999997</v>
      </c>
      <c r="J75" s="226"/>
      <c r="K75" s="223">
        <f>SUM(K76:K80)/6.25</f>
        <v>10456</v>
      </c>
      <c r="L75" s="226"/>
      <c r="M75" s="223">
        <f>SUM(M76:M80)/6.25</f>
        <v>12296.128000000001</v>
      </c>
      <c r="N75" s="226"/>
      <c r="O75" s="223">
        <f>SUM(O76:O80)/6.25</f>
        <v>14771.263999999999</v>
      </c>
      <c r="P75" s="226"/>
      <c r="Q75" s="223">
        <f>SUM(Q76:Q80)/6.25</f>
        <v>17690.432000000001</v>
      </c>
    </row>
    <row r="76" spans="1:17" ht="16.5" customHeight="1">
      <c r="A76" s="217"/>
      <c r="B76" s="219" t="s">
        <v>52</v>
      </c>
      <c r="C76" s="217" t="s">
        <v>34</v>
      </c>
      <c r="D76" s="217">
        <v>1</v>
      </c>
      <c r="E76" s="217">
        <v>0.35</v>
      </c>
      <c r="F76" s="220">
        <f>F69</f>
        <v>15000000</v>
      </c>
      <c r="G76" s="218">
        <f>F76/5/500</f>
        <v>6000</v>
      </c>
      <c r="H76" s="226">
        <v>5.5</v>
      </c>
      <c r="I76" s="220">
        <f>H76*G76</f>
        <v>33000</v>
      </c>
      <c r="J76" s="226">
        <v>6.74</v>
      </c>
      <c r="K76" s="220">
        <f>J76*G76</f>
        <v>40440</v>
      </c>
      <c r="L76" s="226">
        <v>7.96</v>
      </c>
      <c r="M76" s="220">
        <f>L76*G76</f>
        <v>47760</v>
      </c>
      <c r="N76" s="226">
        <v>9.6</v>
      </c>
      <c r="O76" s="220">
        <f>N76*G76</f>
        <v>57600</v>
      </c>
      <c r="P76" s="226">
        <v>11.54</v>
      </c>
      <c r="Q76" s="220">
        <f>P76*G76</f>
        <v>69240</v>
      </c>
    </row>
    <row r="77" spans="1:17" ht="16.5" customHeight="1">
      <c r="A77" s="217"/>
      <c r="B77" s="219" t="s">
        <v>507</v>
      </c>
      <c r="C77" s="217" t="s">
        <v>34</v>
      </c>
      <c r="D77" s="217">
        <v>1</v>
      </c>
      <c r="E77" s="217"/>
      <c r="F77" s="220">
        <f>F70</f>
        <v>6000000</v>
      </c>
      <c r="G77" s="218">
        <f>F77/5/500</f>
        <v>2400</v>
      </c>
      <c r="H77" s="226">
        <v>5.5</v>
      </c>
      <c r="I77" s="220">
        <f>H77*G77</f>
        <v>13200</v>
      </c>
      <c r="J77" s="226">
        <v>6.74</v>
      </c>
      <c r="K77" s="220">
        <f>J77*G77</f>
        <v>16176</v>
      </c>
      <c r="L77" s="226">
        <v>7.96</v>
      </c>
      <c r="M77" s="220">
        <f>L77*G77</f>
        <v>19104</v>
      </c>
      <c r="N77" s="226">
        <v>9.6</v>
      </c>
      <c r="O77" s="220">
        <f>N77*G77</f>
        <v>23040</v>
      </c>
      <c r="P77" s="226">
        <v>11.54</v>
      </c>
      <c r="Q77" s="220">
        <f>P77*G77</f>
        <v>27695.999999999996</v>
      </c>
    </row>
    <row r="78" spans="1:17" ht="16.5" customHeight="1">
      <c r="A78" s="217"/>
      <c r="B78" s="219" t="s">
        <v>508</v>
      </c>
      <c r="C78" s="217" t="s">
        <v>34</v>
      </c>
      <c r="D78" s="217">
        <v>1</v>
      </c>
      <c r="E78" s="217">
        <v>0.6</v>
      </c>
      <c r="F78" s="220">
        <f>F71</f>
        <v>5800000</v>
      </c>
      <c r="G78" s="218">
        <f>F78/5/500</f>
        <v>2320</v>
      </c>
      <c r="H78" s="226">
        <v>0.12</v>
      </c>
      <c r="I78" s="220">
        <f>H78*G78</f>
        <v>278.39999999999998</v>
      </c>
      <c r="J78" s="226">
        <v>0.15</v>
      </c>
      <c r="K78" s="220">
        <f>J78*G78</f>
        <v>348</v>
      </c>
      <c r="L78" s="226">
        <v>0.19</v>
      </c>
      <c r="M78" s="220">
        <f>L78*G78</f>
        <v>440.8</v>
      </c>
      <c r="N78" s="226">
        <v>0.22</v>
      </c>
      <c r="O78" s="220">
        <f>N78*G78</f>
        <v>510.4</v>
      </c>
      <c r="P78" s="226">
        <v>0.26</v>
      </c>
      <c r="Q78" s="220">
        <f>P78*G78</f>
        <v>603.20000000000005</v>
      </c>
    </row>
    <row r="79" spans="1:17" ht="16.5" customHeight="1">
      <c r="A79" s="217"/>
      <c r="B79" s="219" t="s">
        <v>59</v>
      </c>
      <c r="C79" s="217" t="s">
        <v>34</v>
      </c>
      <c r="D79" s="217">
        <v>1</v>
      </c>
      <c r="E79" s="217">
        <v>0.4</v>
      </c>
      <c r="F79" s="220">
        <f>F72</f>
        <v>105000000</v>
      </c>
      <c r="G79" s="218">
        <f>F79/10/500</f>
        <v>21000</v>
      </c>
      <c r="H79" s="226">
        <v>0.09</v>
      </c>
      <c r="I79" s="220">
        <f>H79*G79</f>
        <v>1890</v>
      </c>
      <c r="J79" s="226">
        <v>0.09</v>
      </c>
      <c r="K79" s="220">
        <f>J79*G79</f>
        <v>1890</v>
      </c>
      <c r="L79" s="226">
        <v>0.09</v>
      </c>
      <c r="M79" s="220">
        <f>L79*G79</f>
        <v>1890</v>
      </c>
      <c r="N79" s="226">
        <v>0.09</v>
      </c>
      <c r="O79" s="220">
        <f>N79*G79</f>
        <v>1890</v>
      </c>
      <c r="P79" s="226">
        <v>0.09</v>
      </c>
      <c r="Q79" s="220">
        <f>P79*G79</f>
        <v>1890</v>
      </c>
    </row>
    <row r="80" spans="1:17" ht="16.5" customHeight="1">
      <c r="A80" s="217"/>
      <c r="B80" s="219" t="s">
        <v>510</v>
      </c>
      <c r="C80" s="217" t="s">
        <v>34</v>
      </c>
      <c r="D80" s="217">
        <v>1</v>
      </c>
      <c r="E80" s="217">
        <v>2.2000000000000002</v>
      </c>
      <c r="F80" s="220">
        <f>F73</f>
        <v>14500000</v>
      </c>
      <c r="G80" s="218">
        <f>F80/10/500</f>
        <v>2900</v>
      </c>
      <c r="H80" s="226">
        <v>1.84</v>
      </c>
      <c r="I80" s="220">
        <f>H80*G80</f>
        <v>5336</v>
      </c>
      <c r="J80" s="226">
        <v>2.2400000000000002</v>
      </c>
      <c r="K80" s="220">
        <f>J80*G80</f>
        <v>6496.0000000000009</v>
      </c>
      <c r="L80" s="226">
        <v>2.64</v>
      </c>
      <c r="M80" s="220">
        <f>L80*G80</f>
        <v>7656</v>
      </c>
      <c r="N80" s="226">
        <v>3.2</v>
      </c>
      <c r="O80" s="220">
        <f>N80*G80</f>
        <v>9280</v>
      </c>
      <c r="P80" s="226">
        <v>3.84</v>
      </c>
      <c r="Q80" s="220">
        <f>P80*G80</f>
        <v>11136</v>
      </c>
    </row>
    <row r="81" spans="1:17" s="451" customFormat="1" ht="16.5" customHeight="1">
      <c r="A81" s="446"/>
      <c r="B81" s="447"/>
      <c r="C81" s="446"/>
      <c r="D81" s="446"/>
      <c r="E81" s="446"/>
      <c r="F81" s="450"/>
      <c r="G81" s="448"/>
      <c r="H81" s="449"/>
      <c r="I81" s="450"/>
      <c r="J81" s="449"/>
      <c r="K81" s="450"/>
      <c r="L81" s="449"/>
      <c r="M81" s="450"/>
      <c r="N81" s="449"/>
      <c r="O81" s="450"/>
      <c r="P81" s="449"/>
      <c r="Q81" s="450"/>
    </row>
    <row r="82" spans="1:17" ht="16.5" customHeight="1">
      <c r="A82" s="221" t="s">
        <v>247</v>
      </c>
      <c r="B82" s="222" t="s">
        <v>477</v>
      </c>
      <c r="C82" s="221" t="s">
        <v>470</v>
      </c>
      <c r="D82" s="221"/>
      <c r="E82" s="217"/>
      <c r="F82" s="220"/>
      <c r="G82" s="218">
        <f>F82/10/500</f>
        <v>0</v>
      </c>
      <c r="H82" s="226"/>
      <c r="I82" s="223">
        <f>SUM(I83:I87)/25</f>
        <v>3665.3440000000001</v>
      </c>
      <c r="J82" s="226"/>
      <c r="K82" s="223">
        <f>SUM(K83:K87)/25</f>
        <v>4370</v>
      </c>
      <c r="L82" s="226"/>
      <c r="M82" s="223">
        <f>SUM(M83:M87)/25</f>
        <v>5701.6640000000007</v>
      </c>
      <c r="N82" s="226"/>
      <c r="O82" s="223">
        <f>SUM(O83:O87)/25</f>
        <v>7118.8480000000009</v>
      </c>
      <c r="P82" s="226"/>
      <c r="Q82" s="223">
        <f>SUM(Q83:Q87)/25</f>
        <v>8880.0640000000003</v>
      </c>
    </row>
    <row r="83" spans="1:17" ht="16.5" customHeight="1">
      <c r="A83" s="217"/>
      <c r="B83" s="219" t="s">
        <v>52</v>
      </c>
      <c r="C83" s="217" t="s">
        <v>34</v>
      </c>
      <c r="D83" s="217">
        <v>1</v>
      </c>
      <c r="E83" s="217">
        <v>0.35</v>
      </c>
      <c r="F83" s="220">
        <f>F76</f>
        <v>15000000</v>
      </c>
      <c r="G83" s="218">
        <f>F83/5/500</f>
        <v>6000</v>
      </c>
      <c r="H83" s="226">
        <v>9.5500000000000007</v>
      </c>
      <c r="I83" s="220">
        <f>H83*G83</f>
        <v>57300.000000000007</v>
      </c>
      <c r="J83" s="226">
        <v>11.4</v>
      </c>
      <c r="K83" s="220">
        <f>J83*G83</f>
        <v>68400</v>
      </c>
      <c r="L83" s="226">
        <v>14.92</v>
      </c>
      <c r="M83" s="220">
        <f>L83*G83</f>
        <v>89520</v>
      </c>
      <c r="N83" s="226">
        <v>18.66</v>
      </c>
      <c r="O83" s="220">
        <f>N83*G83</f>
        <v>111960</v>
      </c>
      <c r="P83" s="226">
        <v>23.33</v>
      </c>
      <c r="Q83" s="220">
        <f>P83*G83</f>
        <v>139980</v>
      </c>
    </row>
    <row r="84" spans="1:17" ht="16.5" customHeight="1">
      <c r="A84" s="217"/>
      <c r="B84" s="219" t="s">
        <v>507</v>
      </c>
      <c r="C84" s="217" t="s">
        <v>34</v>
      </c>
      <c r="D84" s="217">
        <v>1</v>
      </c>
      <c r="E84" s="217"/>
      <c r="F84" s="220">
        <f>F77</f>
        <v>6000000</v>
      </c>
      <c r="G84" s="218">
        <f>F84/5/500</f>
        <v>2400</v>
      </c>
      <c r="H84" s="226">
        <v>9.5500000000000007</v>
      </c>
      <c r="I84" s="220">
        <f>H84*G84</f>
        <v>22920</v>
      </c>
      <c r="J84" s="226">
        <v>11.4</v>
      </c>
      <c r="K84" s="220">
        <f>J84*G84</f>
        <v>27360</v>
      </c>
      <c r="L84" s="226">
        <v>14.92</v>
      </c>
      <c r="M84" s="220">
        <f>L84*G84</f>
        <v>35808</v>
      </c>
      <c r="N84" s="226">
        <v>18.66</v>
      </c>
      <c r="O84" s="220">
        <f>N84*G84</f>
        <v>44784</v>
      </c>
      <c r="P84" s="226">
        <v>23.33</v>
      </c>
      <c r="Q84" s="220">
        <f>P84*G84</f>
        <v>55991.999999999993</v>
      </c>
    </row>
    <row r="85" spans="1:17" ht="16.5" customHeight="1">
      <c r="A85" s="217"/>
      <c r="B85" s="219" t="s">
        <v>508</v>
      </c>
      <c r="C85" s="217" t="s">
        <v>34</v>
      </c>
      <c r="D85" s="217">
        <v>1</v>
      </c>
      <c r="E85" s="217">
        <v>0.6</v>
      </c>
      <c r="F85" s="220">
        <f>F78</f>
        <v>5800000</v>
      </c>
      <c r="G85" s="218">
        <f>F85/5/500</f>
        <v>2320</v>
      </c>
      <c r="H85" s="226">
        <v>0.13</v>
      </c>
      <c r="I85" s="220">
        <f>H85*G85</f>
        <v>301.60000000000002</v>
      </c>
      <c r="J85" s="226">
        <v>0.25</v>
      </c>
      <c r="K85" s="220">
        <f>J85*G85</f>
        <v>580</v>
      </c>
      <c r="L85" s="226">
        <v>0.38</v>
      </c>
      <c r="M85" s="220">
        <f>L85*G85</f>
        <v>881.6</v>
      </c>
      <c r="N85" s="226">
        <v>0.56000000000000005</v>
      </c>
      <c r="O85" s="220">
        <f>N85*G85</f>
        <v>1299.2</v>
      </c>
      <c r="P85" s="226">
        <v>0.68</v>
      </c>
      <c r="Q85" s="220">
        <f>P85*G85</f>
        <v>1577.6000000000001</v>
      </c>
    </row>
    <row r="86" spans="1:17" ht="16.5" customHeight="1">
      <c r="A86" s="217"/>
      <c r="B86" s="219" t="s">
        <v>59</v>
      </c>
      <c r="C86" s="217" t="s">
        <v>34</v>
      </c>
      <c r="D86" s="217">
        <v>1</v>
      </c>
      <c r="E86" s="217">
        <v>0.4</v>
      </c>
      <c r="F86" s="220">
        <f>F79</f>
        <v>105000000</v>
      </c>
      <c r="G86" s="218">
        <f>F86/10/500</f>
        <v>21000</v>
      </c>
      <c r="H86" s="226">
        <v>0.09</v>
      </c>
      <c r="I86" s="220">
        <f>H86*G86</f>
        <v>1890</v>
      </c>
      <c r="J86" s="226">
        <v>0.09</v>
      </c>
      <c r="K86" s="220">
        <f>J86*G86</f>
        <v>1890</v>
      </c>
      <c r="L86" s="226">
        <v>0.09</v>
      </c>
      <c r="M86" s="220">
        <f>L86*G86</f>
        <v>1890</v>
      </c>
      <c r="N86" s="226">
        <v>0.09</v>
      </c>
      <c r="O86" s="220">
        <f>N86*G86</f>
        <v>1890</v>
      </c>
      <c r="P86" s="226">
        <v>0.09</v>
      </c>
      <c r="Q86" s="220">
        <f>P86*G86</f>
        <v>1890</v>
      </c>
    </row>
    <row r="87" spans="1:17" ht="16.5" customHeight="1">
      <c r="A87" s="217"/>
      <c r="B87" s="219" t="s">
        <v>510</v>
      </c>
      <c r="C87" s="217" t="s">
        <v>34</v>
      </c>
      <c r="D87" s="217">
        <v>1</v>
      </c>
      <c r="E87" s="217">
        <v>2.2000000000000002</v>
      </c>
      <c r="F87" s="220">
        <f>F80</f>
        <v>14500000</v>
      </c>
      <c r="G87" s="218">
        <f>F87/10/500</f>
        <v>2900</v>
      </c>
      <c r="H87" s="226">
        <v>3.18</v>
      </c>
      <c r="I87" s="220">
        <f>H87*G87</f>
        <v>9222</v>
      </c>
      <c r="J87" s="226">
        <v>3.8</v>
      </c>
      <c r="K87" s="220">
        <f>J87*G87</f>
        <v>11020</v>
      </c>
      <c r="L87" s="226">
        <v>4.9800000000000004</v>
      </c>
      <c r="M87" s="220">
        <f>L87*G87</f>
        <v>14442.000000000002</v>
      </c>
      <c r="N87" s="226">
        <v>6.22</v>
      </c>
      <c r="O87" s="220">
        <f>N87*G87</f>
        <v>18038</v>
      </c>
      <c r="P87" s="226">
        <v>7.78</v>
      </c>
      <c r="Q87" s="220">
        <f>P87*G87</f>
        <v>22562</v>
      </c>
    </row>
    <row r="88" spans="1:17" s="451" customFormat="1" ht="16.5" customHeight="1">
      <c r="A88" s="446"/>
      <c r="B88" s="447"/>
      <c r="C88" s="446"/>
      <c r="D88" s="446"/>
      <c r="E88" s="446"/>
      <c r="F88" s="450"/>
      <c r="G88" s="448"/>
      <c r="H88" s="449"/>
      <c r="I88" s="450"/>
      <c r="J88" s="449"/>
      <c r="K88" s="450"/>
      <c r="L88" s="449"/>
      <c r="M88" s="450"/>
      <c r="N88" s="449"/>
      <c r="O88" s="450"/>
      <c r="P88" s="449"/>
      <c r="Q88" s="450"/>
    </row>
    <row r="89" spans="1:17" ht="16.5" customHeight="1">
      <c r="A89" s="221" t="s">
        <v>252</v>
      </c>
      <c r="B89" s="222" t="s">
        <v>481</v>
      </c>
      <c r="C89" s="221" t="s">
        <v>470</v>
      </c>
      <c r="D89" s="221"/>
      <c r="E89" s="217"/>
      <c r="F89" s="220"/>
      <c r="G89" s="218">
        <f>F89/10/500</f>
        <v>0</v>
      </c>
      <c r="H89" s="226"/>
      <c r="I89" s="223">
        <f>SUM(I90:I94)/100</f>
        <v>2040.76</v>
      </c>
      <c r="J89" s="226"/>
      <c r="K89" s="223">
        <f>SUM(K90:K94)/100</f>
        <v>2469.8739999999998</v>
      </c>
      <c r="L89" s="226"/>
      <c r="M89" s="223">
        <f>SUM(M90:M94)/100</f>
        <v>2987.7579999999998</v>
      </c>
      <c r="N89" s="226"/>
      <c r="O89" s="223">
        <f>SUM(O90:O94)/100</f>
        <v>2391.384</v>
      </c>
      <c r="P89" s="223"/>
      <c r="Q89" s="223">
        <f>SUM(Q90:Q94)/100</f>
        <v>3014.8959999999997</v>
      </c>
    </row>
    <row r="90" spans="1:17" ht="16.5" customHeight="1">
      <c r="A90" s="217"/>
      <c r="B90" s="219" t="s">
        <v>52</v>
      </c>
      <c r="C90" s="217" t="s">
        <v>34</v>
      </c>
      <c r="D90" s="217">
        <v>1</v>
      </c>
      <c r="E90" s="217">
        <v>0.35</v>
      </c>
      <c r="F90" s="220">
        <f>F83</f>
        <v>15000000</v>
      </c>
      <c r="G90" s="218">
        <f>F90/5/500</f>
        <v>6000</v>
      </c>
      <c r="H90" s="226">
        <v>21.66</v>
      </c>
      <c r="I90" s="220">
        <f>H90*G90</f>
        <v>129960</v>
      </c>
      <c r="J90" s="226">
        <v>26</v>
      </c>
      <c r="K90" s="220">
        <f>J90*G90</f>
        <v>156000</v>
      </c>
      <c r="L90" s="226">
        <v>31.2</v>
      </c>
      <c r="M90" s="220">
        <f>L90*G90</f>
        <v>187200</v>
      </c>
      <c r="N90" s="226">
        <v>25</v>
      </c>
      <c r="O90" s="220">
        <f>N90*G90</f>
        <v>150000</v>
      </c>
      <c r="P90" s="226">
        <v>31.26</v>
      </c>
      <c r="Q90" s="220">
        <f>P90*G90</f>
        <v>187560</v>
      </c>
    </row>
    <row r="91" spans="1:17" ht="16.5" customHeight="1">
      <c r="A91" s="217"/>
      <c r="B91" s="219" t="s">
        <v>507</v>
      </c>
      <c r="C91" s="217" t="s">
        <v>34</v>
      </c>
      <c r="D91" s="217">
        <v>1</v>
      </c>
      <c r="E91" s="217"/>
      <c r="F91" s="220">
        <f>F84</f>
        <v>6000000</v>
      </c>
      <c r="G91" s="218">
        <f>F91/5/500</f>
        <v>2400</v>
      </c>
      <c r="H91" s="226">
        <v>21.66</v>
      </c>
      <c r="I91" s="220">
        <f>H91*G91</f>
        <v>51984</v>
      </c>
      <c r="J91" s="226">
        <v>26</v>
      </c>
      <c r="K91" s="220">
        <f>J91*G91</f>
        <v>62400</v>
      </c>
      <c r="L91" s="226">
        <v>31.2</v>
      </c>
      <c r="M91" s="220">
        <f>L91*G91</f>
        <v>74880</v>
      </c>
      <c r="N91" s="226">
        <v>25</v>
      </c>
      <c r="O91" s="220">
        <f>N91*G91</f>
        <v>60000</v>
      </c>
      <c r="P91" s="226">
        <v>31.26</v>
      </c>
      <c r="Q91" s="220">
        <f>P91*G91</f>
        <v>75024</v>
      </c>
    </row>
    <row r="92" spans="1:17" ht="16.5" customHeight="1">
      <c r="A92" s="217"/>
      <c r="B92" s="219" t="s">
        <v>508</v>
      </c>
      <c r="C92" s="217" t="s">
        <v>34</v>
      </c>
      <c r="D92" s="217">
        <v>1</v>
      </c>
      <c r="E92" s="217">
        <v>0.6</v>
      </c>
      <c r="F92" s="220">
        <f>F85</f>
        <v>5800000</v>
      </c>
      <c r="G92" s="218">
        <f>F92/5/500</f>
        <v>2320</v>
      </c>
      <c r="H92" s="226">
        <v>0.4</v>
      </c>
      <c r="I92" s="220">
        <f>H92*G92</f>
        <v>928</v>
      </c>
      <c r="J92" s="226">
        <v>0.67</v>
      </c>
      <c r="K92" s="220">
        <f>J92*G92</f>
        <v>1554.4</v>
      </c>
      <c r="L92" s="226">
        <v>0.94</v>
      </c>
      <c r="M92" s="220">
        <f>L92*G92</f>
        <v>2180.7999999999997</v>
      </c>
      <c r="N92" s="226">
        <v>1.32</v>
      </c>
      <c r="O92" s="220">
        <f>N92*G92</f>
        <v>3062.4</v>
      </c>
      <c r="P92" s="226">
        <v>1.88</v>
      </c>
      <c r="Q92" s="220">
        <f>P92*G92</f>
        <v>4361.5999999999995</v>
      </c>
    </row>
    <row r="93" spans="1:17" ht="16.5" customHeight="1">
      <c r="A93" s="217"/>
      <c r="B93" s="219" t="s">
        <v>59</v>
      </c>
      <c r="C93" s="217" t="s">
        <v>34</v>
      </c>
      <c r="D93" s="217">
        <v>1</v>
      </c>
      <c r="E93" s="217">
        <v>0.4</v>
      </c>
      <c r="F93" s="220">
        <f>F86</f>
        <v>105000000</v>
      </c>
      <c r="G93" s="218">
        <f>F93/10/500</f>
        <v>21000</v>
      </c>
      <c r="H93" s="226">
        <v>0.09</v>
      </c>
      <c r="I93" s="220">
        <f>H93*G93</f>
        <v>1890</v>
      </c>
      <c r="J93" s="226">
        <v>0.09</v>
      </c>
      <c r="K93" s="220">
        <f>J93*G93</f>
        <v>1890</v>
      </c>
      <c r="L93" s="226">
        <v>0.09</v>
      </c>
      <c r="M93" s="220">
        <f>L93*G93</f>
        <v>1890</v>
      </c>
      <c r="N93" s="226">
        <v>0.09</v>
      </c>
      <c r="O93" s="220">
        <f>N93*G93</f>
        <v>1890</v>
      </c>
      <c r="P93" s="226">
        <v>0.09</v>
      </c>
      <c r="Q93" s="220">
        <f>P93*G93</f>
        <v>1890</v>
      </c>
    </row>
    <row r="94" spans="1:17" ht="16.5" customHeight="1">
      <c r="A94" s="217"/>
      <c r="B94" s="219" t="s">
        <v>510</v>
      </c>
      <c r="C94" s="217" t="s">
        <v>34</v>
      </c>
      <c r="D94" s="217">
        <v>1</v>
      </c>
      <c r="E94" s="217">
        <v>2.2000000000000002</v>
      </c>
      <c r="F94" s="220">
        <f>F87</f>
        <v>14500000</v>
      </c>
      <c r="G94" s="218">
        <f>F94/10/500</f>
        <v>2900</v>
      </c>
      <c r="H94" s="226">
        <v>6.66</v>
      </c>
      <c r="I94" s="220">
        <f>H94*G94</f>
        <v>19314</v>
      </c>
      <c r="J94" s="226">
        <v>8.67</v>
      </c>
      <c r="K94" s="220">
        <f>J94*G94</f>
        <v>25143</v>
      </c>
      <c r="L94" s="226">
        <v>11.25</v>
      </c>
      <c r="M94" s="220">
        <f>L94*G94</f>
        <v>32625</v>
      </c>
      <c r="N94" s="226">
        <v>8.34</v>
      </c>
      <c r="O94" s="220">
        <f>N94*G94</f>
        <v>24186</v>
      </c>
      <c r="P94" s="226">
        <v>11.26</v>
      </c>
      <c r="Q94" s="220">
        <f>P94*G94</f>
        <v>32654</v>
      </c>
    </row>
    <row r="95" spans="1:17" s="451" customFormat="1" ht="16.5" customHeight="1">
      <c r="A95" s="452"/>
      <c r="B95" s="453"/>
      <c r="C95" s="452"/>
      <c r="D95" s="452"/>
      <c r="E95" s="452"/>
      <c r="F95" s="454"/>
      <c r="G95" s="455"/>
      <c r="H95" s="456"/>
      <c r="I95" s="454"/>
      <c r="J95" s="456"/>
      <c r="K95" s="454"/>
      <c r="L95" s="456"/>
      <c r="M95" s="454"/>
      <c r="N95" s="456"/>
      <c r="O95" s="454"/>
      <c r="P95" s="456"/>
      <c r="Q95" s="454"/>
    </row>
    <row r="96" spans="1:17" ht="15" customHeight="1">
      <c r="A96" s="247" t="s">
        <v>254</v>
      </c>
      <c r="B96" s="248" t="s">
        <v>486</v>
      </c>
      <c r="C96" s="247" t="s">
        <v>470</v>
      </c>
      <c r="D96" s="247"/>
      <c r="E96" s="249"/>
      <c r="F96" s="254"/>
      <c r="G96" s="250">
        <f>F96/10/500</f>
        <v>0</v>
      </c>
      <c r="H96" s="252"/>
      <c r="I96" s="253">
        <f>SUM(I97:I101)/900</f>
        <v>281.00888888888886</v>
      </c>
      <c r="J96" s="252"/>
      <c r="K96" s="253">
        <f>SUM(K97:K101)/900</f>
        <v>379.02488888888894</v>
      </c>
      <c r="L96" s="252"/>
      <c r="M96" s="253">
        <f>SUM(M97:M101)/900</f>
        <v>510.94755555555554</v>
      </c>
      <c r="N96" s="252"/>
      <c r="O96" s="253">
        <f>SUM(O97:O101)/900</f>
        <v>689.17600000000004</v>
      </c>
      <c r="P96" s="252"/>
      <c r="Q96" s="254">
        <f t="shared" ref="Q96:Q101" si="0">P96*G96</f>
        <v>0</v>
      </c>
    </row>
    <row r="97" spans="1:17" ht="15" customHeight="1">
      <c r="A97" s="217"/>
      <c r="B97" s="219" t="s">
        <v>52</v>
      </c>
      <c r="C97" s="217" t="s">
        <v>34</v>
      </c>
      <c r="D97" s="217">
        <v>1</v>
      </c>
      <c r="E97" s="217">
        <v>0.35</v>
      </c>
      <c r="F97" s="220">
        <f>F90</f>
        <v>15000000</v>
      </c>
      <c r="G97" s="218">
        <f>F97/5/500</f>
        <v>6000</v>
      </c>
      <c r="H97" s="226">
        <v>26.7</v>
      </c>
      <c r="I97" s="220">
        <f>H97*G97</f>
        <v>160200</v>
      </c>
      <c r="J97" s="226">
        <v>36.049999999999997</v>
      </c>
      <c r="K97" s="220">
        <f>J97*G97</f>
        <v>216299.99999999997</v>
      </c>
      <c r="L97" s="226">
        <v>48.66</v>
      </c>
      <c r="M97" s="220">
        <f>L97*G97</f>
        <v>291960</v>
      </c>
      <c r="N97" s="226">
        <v>65.69</v>
      </c>
      <c r="O97" s="220">
        <f>N97*G97</f>
        <v>394140</v>
      </c>
      <c r="P97" s="226"/>
      <c r="Q97" s="220">
        <f t="shared" si="0"/>
        <v>0</v>
      </c>
    </row>
    <row r="98" spans="1:17" ht="15" customHeight="1">
      <c r="A98" s="217"/>
      <c r="B98" s="219" t="s">
        <v>507</v>
      </c>
      <c r="C98" s="217" t="s">
        <v>34</v>
      </c>
      <c r="D98" s="217">
        <v>1</v>
      </c>
      <c r="E98" s="217"/>
      <c r="F98" s="220">
        <f>F91</f>
        <v>6000000</v>
      </c>
      <c r="G98" s="218">
        <f>F98/5/500</f>
        <v>2400</v>
      </c>
      <c r="H98" s="226">
        <v>26.7</v>
      </c>
      <c r="I98" s="220">
        <f>H98*G98</f>
        <v>64080</v>
      </c>
      <c r="J98" s="226">
        <v>36.049999999999997</v>
      </c>
      <c r="K98" s="220">
        <f>J98*G98</f>
        <v>86520</v>
      </c>
      <c r="L98" s="226">
        <v>48.66</v>
      </c>
      <c r="M98" s="220">
        <f>L98*G98</f>
        <v>116783.99999999999</v>
      </c>
      <c r="N98" s="226">
        <v>65.69</v>
      </c>
      <c r="O98" s="220">
        <f>N98*G98</f>
        <v>157656</v>
      </c>
      <c r="P98" s="226"/>
      <c r="Q98" s="220">
        <f t="shared" si="0"/>
        <v>0</v>
      </c>
    </row>
    <row r="99" spans="1:17" ht="16.5" customHeight="1">
      <c r="A99" s="217"/>
      <c r="B99" s="219" t="s">
        <v>508</v>
      </c>
      <c r="C99" s="217" t="s">
        <v>34</v>
      </c>
      <c r="D99" s="217">
        <v>1</v>
      </c>
      <c r="E99" s="217">
        <v>0.6</v>
      </c>
      <c r="F99" s="220">
        <f>F92</f>
        <v>5800000</v>
      </c>
      <c r="G99" s="218">
        <f>F99/5/500</f>
        <v>2320</v>
      </c>
      <c r="H99" s="226">
        <v>0.4</v>
      </c>
      <c r="I99" s="220">
        <f>H99*G99</f>
        <v>928</v>
      </c>
      <c r="J99" s="226">
        <v>0.67</v>
      </c>
      <c r="K99" s="220">
        <f>J99*G99</f>
        <v>1554.4</v>
      </c>
      <c r="L99" s="226">
        <v>0.94</v>
      </c>
      <c r="M99" s="220">
        <f>L99*G99</f>
        <v>2180.7999999999997</v>
      </c>
      <c r="N99" s="226">
        <v>1.32</v>
      </c>
      <c r="O99" s="220">
        <f>N99*G99</f>
        <v>3062.4</v>
      </c>
      <c r="P99" s="226"/>
      <c r="Q99" s="220">
        <f t="shared" si="0"/>
        <v>0</v>
      </c>
    </row>
    <row r="100" spans="1:17" ht="15" customHeight="1">
      <c r="A100" s="217"/>
      <c r="B100" s="219" t="s">
        <v>59</v>
      </c>
      <c r="C100" s="217" t="s">
        <v>34</v>
      </c>
      <c r="D100" s="217">
        <v>1</v>
      </c>
      <c r="E100" s="217">
        <v>0.4</v>
      </c>
      <c r="F100" s="220">
        <f>F93</f>
        <v>105000000</v>
      </c>
      <c r="G100" s="218">
        <f>F100/10/500</f>
        <v>21000</v>
      </c>
      <c r="H100" s="226">
        <v>0.09</v>
      </c>
      <c r="I100" s="220">
        <f>H100*G100</f>
        <v>1890</v>
      </c>
      <c r="J100" s="226">
        <v>0.09</v>
      </c>
      <c r="K100" s="220">
        <f>J100*G100</f>
        <v>1890</v>
      </c>
      <c r="L100" s="226">
        <v>0.09</v>
      </c>
      <c r="M100" s="220">
        <f>L100*G100</f>
        <v>1890</v>
      </c>
      <c r="N100" s="226">
        <v>0.09</v>
      </c>
      <c r="O100" s="220">
        <f>N100*G100</f>
        <v>1890</v>
      </c>
      <c r="P100" s="226"/>
      <c r="Q100" s="220">
        <f t="shared" si="0"/>
        <v>0</v>
      </c>
    </row>
    <row r="101" spans="1:17" ht="15" customHeight="1">
      <c r="A101" s="217"/>
      <c r="B101" s="219" t="s">
        <v>510</v>
      </c>
      <c r="C101" s="217" t="s">
        <v>34</v>
      </c>
      <c r="D101" s="217">
        <v>1</v>
      </c>
      <c r="E101" s="217">
        <v>2.2000000000000002</v>
      </c>
      <c r="F101" s="220">
        <f>F94</f>
        <v>14500000</v>
      </c>
      <c r="G101" s="218">
        <f>F101/10/500</f>
        <v>2900</v>
      </c>
      <c r="H101" s="226">
        <v>8.9</v>
      </c>
      <c r="I101" s="220">
        <f>H101*G101</f>
        <v>25810</v>
      </c>
      <c r="J101" s="226">
        <v>12.02</v>
      </c>
      <c r="K101" s="220">
        <f>J101*G101</f>
        <v>34858</v>
      </c>
      <c r="L101" s="226">
        <v>16.22</v>
      </c>
      <c r="M101" s="220">
        <f>L101*G101</f>
        <v>47038</v>
      </c>
      <c r="N101" s="226">
        <v>21.9</v>
      </c>
      <c r="O101" s="220">
        <f>N101*G101</f>
        <v>63509.999999999993</v>
      </c>
      <c r="P101" s="226"/>
      <c r="Q101" s="220">
        <f t="shared" si="0"/>
        <v>0</v>
      </c>
    </row>
    <row r="102" spans="1:17" s="451" customFormat="1" ht="15" customHeight="1">
      <c r="A102" s="446"/>
      <c r="B102" s="447"/>
      <c r="C102" s="446"/>
      <c r="D102" s="446"/>
      <c r="E102" s="446"/>
      <c r="F102" s="450"/>
      <c r="G102" s="448"/>
      <c r="H102" s="449"/>
      <c r="I102" s="450"/>
      <c r="J102" s="449"/>
      <c r="K102" s="450"/>
      <c r="L102" s="449"/>
      <c r="M102" s="450"/>
      <c r="N102" s="449"/>
      <c r="O102" s="450"/>
      <c r="P102" s="449"/>
      <c r="Q102" s="450"/>
    </row>
    <row r="103" spans="1:17" ht="15" customHeight="1">
      <c r="A103" s="221" t="s">
        <v>257</v>
      </c>
      <c r="B103" s="222" t="s">
        <v>491</v>
      </c>
      <c r="C103" s="221" t="s">
        <v>470</v>
      </c>
      <c r="D103" s="221"/>
      <c r="E103" s="217"/>
      <c r="F103" s="220"/>
      <c r="G103" s="218">
        <f>F103/10/500</f>
        <v>0</v>
      </c>
      <c r="H103" s="226"/>
      <c r="I103" s="223">
        <f>SUM(I104:I108)/3600</f>
        <v>91.25055555555555</v>
      </c>
      <c r="J103" s="226"/>
      <c r="K103" s="223">
        <f>SUM(K104:K108)/3600</f>
        <v>122.99622222222223</v>
      </c>
      <c r="L103" s="226"/>
      <c r="M103" s="223">
        <f>SUM(M104:M108)/3600</f>
        <v>165.81188888888892</v>
      </c>
      <c r="N103" s="226"/>
      <c r="O103" s="223">
        <f>SUM(O104:O108)/3600</f>
        <v>223.66983333333334</v>
      </c>
      <c r="P103" s="226"/>
      <c r="Q103" s="220">
        <f t="shared" ref="Q103:Q108" si="1">P103*G103</f>
        <v>0</v>
      </c>
    </row>
    <row r="104" spans="1:17" ht="15" customHeight="1">
      <c r="A104" s="217"/>
      <c r="B104" s="219" t="s">
        <v>52</v>
      </c>
      <c r="C104" s="217" t="s">
        <v>34</v>
      </c>
      <c r="D104" s="217">
        <v>1</v>
      </c>
      <c r="E104" s="217">
        <v>0.35</v>
      </c>
      <c r="F104" s="220">
        <f>F97</f>
        <v>15000000</v>
      </c>
      <c r="G104" s="218">
        <f>F104/5/500</f>
        <v>6000</v>
      </c>
      <c r="H104" s="226">
        <v>34.71</v>
      </c>
      <c r="I104" s="220">
        <f>H104*G104</f>
        <v>208260</v>
      </c>
      <c r="J104" s="226">
        <v>46.86</v>
      </c>
      <c r="K104" s="220">
        <f>J104*G104</f>
        <v>281160</v>
      </c>
      <c r="L104" s="226">
        <v>63.25</v>
      </c>
      <c r="M104" s="220">
        <f>L104*G104</f>
        <v>379500</v>
      </c>
      <c r="N104" s="226">
        <v>85.39</v>
      </c>
      <c r="O104" s="220">
        <f>N104*G104</f>
        <v>512340</v>
      </c>
      <c r="P104" s="226"/>
      <c r="Q104" s="220">
        <f t="shared" si="1"/>
        <v>0</v>
      </c>
    </row>
    <row r="105" spans="1:17" ht="15" customHeight="1">
      <c r="A105" s="217"/>
      <c r="B105" s="219" t="s">
        <v>507</v>
      </c>
      <c r="C105" s="217" t="s">
        <v>34</v>
      </c>
      <c r="D105" s="217">
        <v>1</v>
      </c>
      <c r="E105" s="217"/>
      <c r="F105" s="220">
        <f>F98</f>
        <v>6000000</v>
      </c>
      <c r="G105" s="218">
        <f>F105/5/500</f>
        <v>2400</v>
      </c>
      <c r="H105" s="226">
        <v>34.71</v>
      </c>
      <c r="I105" s="220">
        <f>H105*G105</f>
        <v>83304</v>
      </c>
      <c r="J105" s="226">
        <v>46.86</v>
      </c>
      <c r="K105" s="220">
        <f>J105*G105</f>
        <v>112464</v>
      </c>
      <c r="L105" s="226">
        <v>63.25</v>
      </c>
      <c r="M105" s="220">
        <f>L105*G105</f>
        <v>151800</v>
      </c>
      <c r="N105" s="226">
        <v>85.39</v>
      </c>
      <c r="O105" s="220">
        <f>N105*G105</f>
        <v>204936</v>
      </c>
      <c r="P105" s="226"/>
      <c r="Q105" s="220">
        <f t="shared" si="1"/>
        <v>0</v>
      </c>
    </row>
    <row r="106" spans="1:17" ht="16.5" customHeight="1">
      <c r="A106" s="217"/>
      <c r="B106" s="219" t="s">
        <v>508</v>
      </c>
      <c r="C106" s="217" t="s">
        <v>34</v>
      </c>
      <c r="D106" s="217">
        <v>1</v>
      </c>
      <c r="E106" s="217">
        <v>0.6</v>
      </c>
      <c r="F106" s="220">
        <f>F99</f>
        <v>5800000</v>
      </c>
      <c r="G106" s="218">
        <f>F106/5/500</f>
        <v>2320</v>
      </c>
      <c r="H106" s="226">
        <v>0.4</v>
      </c>
      <c r="I106" s="220">
        <f>H106*G106</f>
        <v>928</v>
      </c>
      <c r="J106" s="226">
        <v>0.67</v>
      </c>
      <c r="K106" s="220">
        <f>J106*G106</f>
        <v>1554.4</v>
      </c>
      <c r="L106" s="226">
        <v>0.94</v>
      </c>
      <c r="M106" s="220">
        <f>L106*G106</f>
        <v>2180.7999999999997</v>
      </c>
      <c r="N106" s="226">
        <v>1.32</v>
      </c>
      <c r="O106" s="220">
        <f>N106*G106</f>
        <v>3062.4</v>
      </c>
      <c r="P106" s="226"/>
      <c r="Q106" s="220">
        <f t="shared" si="1"/>
        <v>0</v>
      </c>
    </row>
    <row r="107" spans="1:17" ht="15" customHeight="1">
      <c r="A107" s="217"/>
      <c r="B107" s="219" t="s">
        <v>59</v>
      </c>
      <c r="C107" s="217" t="s">
        <v>34</v>
      </c>
      <c r="D107" s="217">
        <v>1</v>
      </c>
      <c r="E107" s="217">
        <v>0.4</v>
      </c>
      <c r="F107" s="220">
        <f>F100</f>
        <v>105000000</v>
      </c>
      <c r="G107" s="218">
        <f>F107/10/500</f>
        <v>21000</v>
      </c>
      <c r="H107" s="226">
        <v>0.11700000000000001</v>
      </c>
      <c r="I107" s="220">
        <f>H107*G107</f>
        <v>2457</v>
      </c>
      <c r="J107" s="226">
        <v>0.11</v>
      </c>
      <c r="K107" s="220">
        <f>J107*G107</f>
        <v>2310</v>
      </c>
      <c r="L107" s="226">
        <v>0.11</v>
      </c>
      <c r="M107" s="220">
        <f>L107*G107</f>
        <v>2310</v>
      </c>
      <c r="N107" s="226">
        <v>0.11</v>
      </c>
      <c r="O107" s="220">
        <f>N107*G107</f>
        <v>2310</v>
      </c>
      <c r="P107" s="226"/>
      <c r="Q107" s="220">
        <f t="shared" si="1"/>
        <v>0</v>
      </c>
    </row>
    <row r="108" spans="1:17" ht="15" customHeight="1">
      <c r="A108" s="217"/>
      <c r="B108" s="219" t="s">
        <v>510</v>
      </c>
      <c r="C108" s="217" t="s">
        <v>34</v>
      </c>
      <c r="D108" s="217">
        <v>1</v>
      </c>
      <c r="E108" s="217">
        <v>2.2000000000000002</v>
      </c>
      <c r="F108" s="220">
        <f>F101</f>
        <v>14500000</v>
      </c>
      <c r="G108" s="218">
        <f>F108/10/500</f>
        <v>2900</v>
      </c>
      <c r="H108" s="226">
        <v>11.57</v>
      </c>
      <c r="I108" s="220">
        <f>H108*G108</f>
        <v>33553</v>
      </c>
      <c r="J108" s="226">
        <v>15.62</v>
      </c>
      <c r="K108" s="220">
        <f>J108*G108</f>
        <v>45298</v>
      </c>
      <c r="L108" s="226">
        <v>21.08</v>
      </c>
      <c r="M108" s="220">
        <f>L108*G108</f>
        <v>61131.999999999993</v>
      </c>
      <c r="N108" s="226">
        <v>28.47</v>
      </c>
      <c r="O108" s="220">
        <f>N108*G108</f>
        <v>82563</v>
      </c>
      <c r="P108" s="226"/>
      <c r="Q108" s="220">
        <f t="shared" si="1"/>
        <v>0</v>
      </c>
    </row>
    <row r="109" spans="1:17" s="451" customFormat="1" ht="15" customHeight="1">
      <c r="A109" s="446"/>
      <c r="B109" s="447"/>
      <c r="C109" s="446"/>
      <c r="D109" s="446"/>
      <c r="E109" s="446"/>
      <c r="F109" s="450"/>
      <c r="G109" s="448"/>
      <c r="H109" s="449"/>
      <c r="I109" s="450"/>
      <c r="J109" s="449"/>
      <c r="K109" s="450"/>
      <c r="L109" s="449"/>
      <c r="M109" s="450"/>
      <c r="N109" s="449"/>
      <c r="O109" s="450"/>
      <c r="P109" s="449"/>
      <c r="Q109" s="450"/>
    </row>
    <row r="110" spans="1:17" ht="16.5" customHeight="1">
      <c r="A110" s="215" t="s">
        <v>302</v>
      </c>
      <c r="B110" s="216" t="s">
        <v>506</v>
      </c>
      <c r="C110" s="272"/>
      <c r="D110" s="217"/>
      <c r="E110" s="217"/>
      <c r="F110" s="220"/>
      <c r="G110" s="218">
        <f>F110/10/500</f>
        <v>0</v>
      </c>
      <c r="H110" s="226"/>
      <c r="I110" s="220">
        <f>H110*G110</f>
        <v>0</v>
      </c>
      <c r="J110" s="226"/>
      <c r="K110" s="220">
        <f>J110*G110</f>
        <v>0</v>
      </c>
      <c r="L110" s="226"/>
      <c r="M110" s="220">
        <f>L110*G110</f>
        <v>0</v>
      </c>
      <c r="N110" s="226"/>
      <c r="O110" s="220">
        <f>N110*G110</f>
        <v>0</v>
      </c>
      <c r="P110" s="226"/>
      <c r="Q110" s="220">
        <f>P110*G110</f>
        <v>0</v>
      </c>
    </row>
    <row r="111" spans="1:17" ht="16.5" customHeight="1">
      <c r="A111" s="221" t="s">
        <v>264</v>
      </c>
      <c r="B111" s="222" t="s">
        <v>469</v>
      </c>
      <c r="C111" s="221" t="s">
        <v>470</v>
      </c>
      <c r="D111" s="221"/>
      <c r="E111" s="217"/>
      <c r="F111" s="220"/>
      <c r="G111" s="218">
        <f>F111/10/500</f>
        <v>0</v>
      </c>
      <c r="H111" s="275"/>
      <c r="I111" s="223">
        <f>SUM(I112:I113)</f>
        <v>9609</v>
      </c>
      <c r="J111" s="275"/>
      <c r="K111" s="223">
        <f>SUM(K112:K113)</f>
        <v>9609</v>
      </c>
      <c r="L111" s="275"/>
      <c r="M111" s="223">
        <f>SUM(M112:M113)</f>
        <v>9609</v>
      </c>
      <c r="N111" s="275"/>
      <c r="O111" s="223">
        <f>SUM(O112:O113)</f>
        <v>9609</v>
      </c>
      <c r="P111" s="275"/>
      <c r="Q111" s="220">
        <f>P111*G111</f>
        <v>0</v>
      </c>
    </row>
    <row r="112" spans="1:17" ht="16.5" customHeight="1">
      <c r="A112" s="217"/>
      <c r="B112" s="219" t="s">
        <v>523</v>
      </c>
      <c r="C112" s="217" t="s">
        <v>34</v>
      </c>
      <c r="D112" s="217">
        <v>1</v>
      </c>
      <c r="E112" s="217">
        <v>0.35</v>
      </c>
      <c r="F112" s="220">
        <f>'Gia-TB'!E7+'Gia-TB'!E11</f>
        <v>21000000</v>
      </c>
      <c r="G112" s="218">
        <f>F112/5/500</f>
        <v>8400</v>
      </c>
      <c r="H112" s="226">
        <v>1.03</v>
      </c>
      <c r="I112" s="220">
        <f>H112*G112</f>
        <v>8652</v>
      </c>
      <c r="J112" s="226">
        <v>1.03</v>
      </c>
      <c r="K112" s="220">
        <f>J112*G112</f>
        <v>8652</v>
      </c>
      <c r="L112" s="226">
        <v>1.03</v>
      </c>
      <c r="M112" s="220">
        <f>L112*G112</f>
        <v>8652</v>
      </c>
      <c r="N112" s="226">
        <v>1.03</v>
      </c>
      <c r="O112" s="220">
        <f>N112*G112</f>
        <v>8652</v>
      </c>
      <c r="P112" s="226"/>
      <c r="Q112" s="220">
        <f>P112*G112</f>
        <v>0</v>
      </c>
    </row>
    <row r="113" spans="1:17" ht="16.5" customHeight="1">
      <c r="A113" s="217"/>
      <c r="B113" s="219" t="s">
        <v>510</v>
      </c>
      <c r="C113" s="217" t="s">
        <v>34</v>
      </c>
      <c r="D113" s="217">
        <v>1</v>
      </c>
      <c r="E113" s="217">
        <v>2.2000000000000002</v>
      </c>
      <c r="F113" s="220">
        <f>'Gia-TB'!E9</f>
        <v>14500000</v>
      </c>
      <c r="G113" s="218">
        <f>F113/10/500</f>
        <v>2900</v>
      </c>
      <c r="H113" s="226">
        <v>0.33</v>
      </c>
      <c r="I113" s="220">
        <f>H113*G113</f>
        <v>957</v>
      </c>
      <c r="J113" s="226">
        <v>0.33</v>
      </c>
      <c r="K113" s="220">
        <f>J113*G113</f>
        <v>957</v>
      </c>
      <c r="L113" s="226">
        <v>0.33</v>
      </c>
      <c r="M113" s="220">
        <f>L113*G113</f>
        <v>957</v>
      </c>
      <c r="N113" s="226">
        <v>0.33</v>
      </c>
      <c r="O113" s="220">
        <f>N113*G113</f>
        <v>957</v>
      </c>
      <c r="P113" s="226"/>
      <c r="Q113" s="220">
        <f>P113*G113</f>
        <v>0</v>
      </c>
    </row>
    <row r="114" spans="1:17" ht="16.5" customHeight="1">
      <c r="A114" s="217"/>
      <c r="B114" s="219"/>
      <c r="C114" s="217"/>
      <c r="D114" s="217"/>
      <c r="E114" s="217"/>
      <c r="F114" s="220"/>
      <c r="G114" s="218"/>
      <c r="H114" s="226"/>
      <c r="I114" s="220"/>
      <c r="J114" s="226"/>
      <c r="K114" s="220"/>
      <c r="L114" s="226"/>
      <c r="M114" s="220"/>
      <c r="N114" s="226"/>
      <c r="O114" s="220"/>
      <c r="P114" s="226"/>
      <c r="Q114" s="220"/>
    </row>
    <row r="115" spans="1:17" ht="16.5" customHeight="1">
      <c r="A115" s="221" t="s">
        <v>268</v>
      </c>
      <c r="B115" s="222" t="s">
        <v>475</v>
      </c>
      <c r="C115" s="221" t="s">
        <v>470</v>
      </c>
      <c r="D115" s="221"/>
      <c r="E115" s="217"/>
      <c r="F115" s="220"/>
      <c r="G115" s="218"/>
      <c r="H115" s="226"/>
      <c r="I115" s="223">
        <f>SUM(I116:I117)/6.25</f>
        <v>6775.52</v>
      </c>
      <c r="J115" s="226"/>
      <c r="K115" s="223">
        <f>SUM(K116:K117)/6.25</f>
        <v>6775.52</v>
      </c>
      <c r="L115" s="226"/>
      <c r="M115" s="223">
        <f>SUM(M116:M117)/6.25</f>
        <v>6775.52</v>
      </c>
      <c r="N115" s="226"/>
      <c r="O115" s="223">
        <f>SUM(O116:O117)/6.25</f>
        <v>6775.52</v>
      </c>
      <c r="P115" s="226"/>
      <c r="Q115" s="223">
        <f>SUM(Q116:Q117)/6.25</f>
        <v>6775.52</v>
      </c>
    </row>
    <row r="116" spans="1:17" ht="16.5" customHeight="1">
      <c r="A116" s="217"/>
      <c r="B116" s="219" t="s">
        <v>523</v>
      </c>
      <c r="C116" s="217" t="s">
        <v>34</v>
      </c>
      <c r="D116" s="217">
        <v>1</v>
      </c>
      <c r="E116" s="217">
        <v>0.35</v>
      </c>
      <c r="F116" s="220">
        <f>F112</f>
        <v>21000000</v>
      </c>
      <c r="G116" s="218">
        <f>F116/5/500</f>
        <v>8400</v>
      </c>
      <c r="H116" s="226">
        <v>4.5199999999999996</v>
      </c>
      <c r="I116" s="220">
        <f>H116*G116</f>
        <v>37968</v>
      </c>
      <c r="J116" s="226">
        <v>4.5199999999999996</v>
      </c>
      <c r="K116" s="220">
        <f>J116*G116</f>
        <v>37968</v>
      </c>
      <c r="L116" s="226">
        <v>4.5199999999999996</v>
      </c>
      <c r="M116" s="220">
        <f>L116*G116</f>
        <v>37968</v>
      </c>
      <c r="N116" s="226">
        <v>4.5199999999999996</v>
      </c>
      <c r="O116" s="220">
        <f>N116*G116</f>
        <v>37968</v>
      </c>
      <c r="P116" s="226">
        <v>4.5199999999999996</v>
      </c>
      <c r="Q116" s="220">
        <f>P116*G116</f>
        <v>37968</v>
      </c>
    </row>
    <row r="117" spans="1:17" ht="16.5" customHeight="1">
      <c r="A117" s="217"/>
      <c r="B117" s="219" t="s">
        <v>510</v>
      </c>
      <c r="C117" s="217" t="s">
        <v>34</v>
      </c>
      <c r="D117" s="217">
        <v>1</v>
      </c>
      <c r="E117" s="217">
        <v>2.2000000000000002</v>
      </c>
      <c r="F117" s="220">
        <f>F113</f>
        <v>14500000</v>
      </c>
      <c r="G117" s="218">
        <f>F117/10/500</f>
        <v>2900</v>
      </c>
      <c r="H117" s="226">
        <v>1.51</v>
      </c>
      <c r="I117" s="220">
        <f>H117*G117</f>
        <v>4379</v>
      </c>
      <c r="J117" s="226">
        <v>1.51</v>
      </c>
      <c r="K117" s="220">
        <f>J117*G117</f>
        <v>4379</v>
      </c>
      <c r="L117" s="226">
        <v>1.51</v>
      </c>
      <c r="M117" s="220">
        <f>L117*G117</f>
        <v>4379</v>
      </c>
      <c r="N117" s="226">
        <v>1.51</v>
      </c>
      <c r="O117" s="220">
        <f>N117*G117</f>
        <v>4379</v>
      </c>
      <c r="P117" s="226">
        <v>1.51</v>
      </c>
      <c r="Q117" s="220">
        <f>P117*G117</f>
        <v>4379</v>
      </c>
    </row>
    <row r="118" spans="1:17" ht="16.5" customHeight="1">
      <c r="A118" s="217"/>
      <c r="B118" s="219"/>
      <c r="C118" s="217"/>
      <c r="D118" s="217"/>
      <c r="E118" s="217"/>
      <c r="F118" s="220"/>
      <c r="G118" s="218"/>
      <c r="H118" s="226"/>
      <c r="I118" s="220"/>
      <c r="J118" s="226"/>
      <c r="K118" s="220"/>
      <c r="L118" s="226"/>
      <c r="M118" s="220"/>
      <c r="N118" s="226"/>
      <c r="O118" s="220"/>
      <c r="P118" s="226"/>
      <c r="Q118" s="220"/>
    </row>
    <row r="119" spans="1:17" ht="16.5" customHeight="1">
      <c r="A119" s="221" t="s">
        <v>270</v>
      </c>
      <c r="B119" s="222" t="s">
        <v>477</v>
      </c>
      <c r="C119" s="221" t="s">
        <v>470</v>
      </c>
      <c r="D119" s="221"/>
      <c r="E119" s="217"/>
      <c r="F119" s="220"/>
      <c r="G119" s="218">
        <f>F119/10/500</f>
        <v>0</v>
      </c>
      <c r="H119" s="226"/>
      <c r="I119" s="223">
        <f>SUM(I120:I121)/25</f>
        <v>3372</v>
      </c>
      <c r="J119" s="226"/>
      <c r="K119" s="223">
        <f>SUM(K120:K121)/25</f>
        <v>3372</v>
      </c>
      <c r="L119" s="226"/>
      <c r="M119" s="223">
        <f>SUM(M120:M121)/25</f>
        <v>3372</v>
      </c>
      <c r="N119" s="226"/>
      <c r="O119" s="223">
        <f>SUM(O120:O121)/25</f>
        <v>3372</v>
      </c>
      <c r="P119" s="226"/>
      <c r="Q119" s="223">
        <f>SUM(Q120:Q121)/25</f>
        <v>3372</v>
      </c>
    </row>
    <row r="120" spans="1:17" ht="16.5" customHeight="1">
      <c r="A120" s="217"/>
      <c r="B120" s="219" t="s">
        <v>523</v>
      </c>
      <c r="C120" s="217" t="s">
        <v>34</v>
      </c>
      <c r="D120" s="217">
        <v>1</v>
      </c>
      <c r="E120" s="217">
        <v>0.35</v>
      </c>
      <c r="F120" s="220">
        <f>F116</f>
        <v>21000000</v>
      </c>
      <c r="G120" s="218">
        <f>F120/5/500</f>
        <v>8400</v>
      </c>
      <c r="H120" s="226">
        <v>9</v>
      </c>
      <c r="I120" s="220">
        <f>H120*G120</f>
        <v>75600</v>
      </c>
      <c r="J120" s="226">
        <v>9</v>
      </c>
      <c r="K120" s="220">
        <f>J120*G120</f>
        <v>75600</v>
      </c>
      <c r="L120" s="226">
        <v>9</v>
      </c>
      <c r="M120" s="220">
        <f>L120*G120</f>
        <v>75600</v>
      </c>
      <c r="N120" s="226">
        <v>9</v>
      </c>
      <c r="O120" s="220">
        <f>N120*G120</f>
        <v>75600</v>
      </c>
      <c r="P120" s="226">
        <v>9</v>
      </c>
      <c r="Q120" s="220">
        <f>P120*G120</f>
        <v>75600</v>
      </c>
    </row>
    <row r="121" spans="1:17" ht="16.5" customHeight="1">
      <c r="A121" s="217"/>
      <c r="B121" s="219" t="s">
        <v>510</v>
      </c>
      <c r="C121" s="217" t="s">
        <v>34</v>
      </c>
      <c r="D121" s="217">
        <v>1</v>
      </c>
      <c r="E121" s="217">
        <v>2.2000000000000002</v>
      </c>
      <c r="F121" s="220">
        <f>F117</f>
        <v>14500000</v>
      </c>
      <c r="G121" s="218">
        <f>F121/10/500</f>
        <v>2900</v>
      </c>
      <c r="H121" s="226">
        <v>3</v>
      </c>
      <c r="I121" s="220">
        <f>H121*G121</f>
        <v>8700</v>
      </c>
      <c r="J121" s="226">
        <v>3</v>
      </c>
      <c r="K121" s="220">
        <f>J121*G121</f>
        <v>8700</v>
      </c>
      <c r="L121" s="226">
        <v>3</v>
      </c>
      <c r="M121" s="220">
        <f>L121*G121</f>
        <v>8700</v>
      </c>
      <c r="N121" s="226">
        <v>3</v>
      </c>
      <c r="O121" s="220">
        <f>N121*G121</f>
        <v>8700</v>
      </c>
      <c r="P121" s="226">
        <v>3</v>
      </c>
      <c r="Q121" s="220">
        <f>P121*G121</f>
        <v>8700</v>
      </c>
    </row>
    <row r="122" spans="1:17" ht="16.5" customHeight="1">
      <c r="A122" s="217"/>
      <c r="B122" s="219"/>
      <c r="C122" s="217"/>
      <c r="D122" s="217"/>
      <c r="E122" s="217"/>
      <c r="F122" s="220"/>
      <c r="G122" s="218"/>
      <c r="H122" s="226"/>
      <c r="I122" s="220"/>
      <c r="J122" s="226"/>
      <c r="K122" s="220"/>
      <c r="L122" s="226"/>
      <c r="M122" s="220"/>
      <c r="N122" s="226"/>
      <c r="O122" s="220"/>
      <c r="P122" s="226"/>
      <c r="Q122" s="220"/>
    </row>
    <row r="123" spans="1:17" ht="16.5" customHeight="1">
      <c r="A123" s="221" t="s">
        <v>273</v>
      </c>
      <c r="B123" s="222" t="s">
        <v>481</v>
      </c>
      <c r="C123" s="221" t="s">
        <v>470</v>
      </c>
      <c r="D123" s="221"/>
      <c r="E123" s="217"/>
      <c r="F123" s="220"/>
      <c r="G123" s="218"/>
      <c r="H123" s="226"/>
      <c r="I123" s="223">
        <f>SUM(I124:I125)/100</f>
        <v>1236.4000000000001</v>
      </c>
      <c r="J123" s="223"/>
      <c r="K123" s="223">
        <f>SUM(K124:K125)/100</f>
        <v>1236.4000000000001</v>
      </c>
      <c r="L123" s="223"/>
      <c r="M123" s="223">
        <f>SUM(M124:M125)/100</f>
        <v>1236.4000000000001</v>
      </c>
      <c r="N123" s="223"/>
      <c r="O123" s="223">
        <f>SUM(O124:O125)/100</f>
        <v>1236.4000000000001</v>
      </c>
      <c r="P123" s="223"/>
      <c r="Q123" s="223">
        <f>SUM(Q124:Q125)/100</f>
        <v>1236.4000000000001</v>
      </c>
    </row>
    <row r="124" spans="1:17" ht="16.5" customHeight="1">
      <c r="A124" s="217"/>
      <c r="B124" s="219" t="s">
        <v>523</v>
      </c>
      <c r="C124" s="217" t="s">
        <v>34</v>
      </c>
      <c r="D124" s="217">
        <v>1</v>
      </c>
      <c r="E124" s="217">
        <v>0.35</v>
      </c>
      <c r="F124" s="220">
        <f>F120</f>
        <v>21000000</v>
      </c>
      <c r="G124" s="218">
        <f>F124/5/500</f>
        <v>8400</v>
      </c>
      <c r="H124" s="226">
        <v>13.2</v>
      </c>
      <c r="I124" s="220">
        <f>H124*G124</f>
        <v>110880</v>
      </c>
      <c r="J124" s="226">
        <v>13.2</v>
      </c>
      <c r="K124" s="220">
        <f>J124*G124</f>
        <v>110880</v>
      </c>
      <c r="L124" s="226">
        <v>13.2</v>
      </c>
      <c r="M124" s="220">
        <f>L124*G124</f>
        <v>110880</v>
      </c>
      <c r="N124" s="226">
        <v>13.2</v>
      </c>
      <c r="O124" s="220">
        <f>N124*G124</f>
        <v>110880</v>
      </c>
      <c r="P124" s="226">
        <v>13.2</v>
      </c>
      <c r="Q124" s="220">
        <f>P124*G124</f>
        <v>110880</v>
      </c>
    </row>
    <row r="125" spans="1:17" ht="16.5" customHeight="1">
      <c r="A125" s="217"/>
      <c r="B125" s="219" t="s">
        <v>510</v>
      </c>
      <c r="C125" s="217" t="s">
        <v>34</v>
      </c>
      <c r="D125" s="217">
        <v>1</v>
      </c>
      <c r="E125" s="217">
        <v>2.2000000000000002</v>
      </c>
      <c r="F125" s="220">
        <f>F121</f>
        <v>14500000</v>
      </c>
      <c r="G125" s="218">
        <f>F125/10/500</f>
        <v>2900</v>
      </c>
      <c r="H125" s="226">
        <v>4.4000000000000004</v>
      </c>
      <c r="I125" s="220">
        <f>H125*G125</f>
        <v>12760.000000000002</v>
      </c>
      <c r="J125" s="226">
        <v>4.4000000000000004</v>
      </c>
      <c r="K125" s="220">
        <f>J125*G125</f>
        <v>12760.000000000002</v>
      </c>
      <c r="L125" s="226">
        <v>4.4000000000000004</v>
      </c>
      <c r="M125" s="220">
        <f>L125*G125</f>
        <v>12760.000000000002</v>
      </c>
      <c r="N125" s="226">
        <v>4.4000000000000004</v>
      </c>
      <c r="O125" s="220">
        <f>N125*G125</f>
        <v>12760.000000000002</v>
      </c>
      <c r="P125" s="226">
        <v>4.4000000000000004</v>
      </c>
      <c r="Q125" s="220">
        <f>P125*G125</f>
        <v>12760.000000000002</v>
      </c>
    </row>
    <row r="126" spans="1:17" ht="16.5" customHeight="1">
      <c r="A126" s="240"/>
      <c r="B126" s="241"/>
      <c r="C126" s="240"/>
      <c r="D126" s="240"/>
      <c r="E126" s="240"/>
      <c r="F126" s="246"/>
      <c r="G126" s="242"/>
      <c r="H126" s="244"/>
      <c r="I126" s="246"/>
      <c r="J126" s="244"/>
      <c r="K126" s="246"/>
      <c r="L126" s="244"/>
      <c r="M126" s="246"/>
      <c r="N126" s="244"/>
      <c r="O126" s="246"/>
      <c r="P126" s="244"/>
      <c r="Q126" s="246"/>
    </row>
    <row r="127" spans="1:17" ht="15" customHeight="1">
      <c r="A127" s="247" t="s">
        <v>276</v>
      </c>
      <c r="B127" s="248" t="s">
        <v>486</v>
      </c>
      <c r="C127" s="247" t="s">
        <v>470</v>
      </c>
      <c r="D127" s="247"/>
      <c r="E127" s="249"/>
      <c r="F127" s="254"/>
      <c r="G127" s="250">
        <f>F127/10/500</f>
        <v>0</v>
      </c>
      <c r="H127" s="252"/>
      <c r="I127" s="253">
        <f>SUM(I128:I129)/900</f>
        <v>288.18111111111114</v>
      </c>
      <c r="J127" s="253"/>
      <c r="K127" s="253">
        <f>SUM(K128:K129)/900</f>
        <v>288.18111111111114</v>
      </c>
      <c r="L127" s="253"/>
      <c r="M127" s="253">
        <f>SUM(M128:M129)/900</f>
        <v>288.18111111111114</v>
      </c>
      <c r="N127" s="253"/>
      <c r="O127" s="253">
        <f>SUM(O128:O129)/900</f>
        <v>288.18111111111114</v>
      </c>
      <c r="P127" s="252"/>
      <c r="Q127" s="253"/>
    </row>
    <row r="128" spans="1:17" ht="15" customHeight="1">
      <c r="A128" s="217"/>
      <c r="B128" s="219" t="s">
        <v>523</v>
      </c>
      <c r="C128" s="217" t="s">
        <v>34</v>
      </c>
      <c r="D128" s="217">
        <v>1</v>
      </c>
      <c r="E128" s="217">
        <v>0.35</v>
      </c>
      <c r="F128" s="220">
        <f>F124</f>
        <v>21000000</v>
      </c>
      <c r="G128" s="218">
        <f>F128/5/500</f>
        <v>8400</v>
      </c>
      <c r="H128" s="226">
        <v>27.69</v>
      </c>
      <c r="I128" s="220">
        <f>H128*G128</f>
        <v>232596</v>
      </c>
      <c r="J128" s="226">
        <v>27.69</v>
      </c>
      <c r="K128" s="220">
        <f>J128*G128</f>
        <v>232596</v>
      </c>
      <c r="L128" s="226">
        <v>27.69</v>
      </c>
      <c r="M128" s="220">
        <f>L128*G128</f>
        <v>232596</v>
      </c>
      <c r="N128" s="226">
        <v>27.69</v>
      </c>
      <c r="O128" s="220">
        <f>N128*G128</f>
        <v>232596</v>
      </c>
      <c r="P128" s="226"/>
      <c r="Q128" s="220"/>
    </row>
    <row r="129" spans="1:17" ht="15" customHeight="1">
      <c r="A129" s="217"/>
      <c r="B129" s="219" t="s">
        <v>510</v>
      </c>
      <c r="C129" s="217" t="s">
        <v>34</v>
      </c>
      <c r="D129" s="217">
        <v>1</v>
      </c>
      <c r="E129" s="217">
        <v>2.2000000000000002</v>
      </c>
      <c r="F129" s="220">
        <f>F125</f>
        <v>14500000</v>
      </c>
      <c r="G129" s="218">
        <f>F129/10/500</f>
        <v>2900</v>
      </c>
      <c r="H129" s="226">
        <v>9.23</v>
      </c>
      <c r="I129" s="220">
        <f>H129*G129</f>
        <v>26767</v>
      </c>
      <c r="J129" s="226">
        <v>9.23</v>
      </c>
      <c r="K129" s="220">
        <f>J129*G129</f>
        <v>26767</v>
      </c>
      <c r="L129" s="226">
        <v>9.23</v>
      </c>
      <c r="M129" s="220">
        <f>L129*G129</f>
        <v>26767</v>
      </c>
      <c r="N129" s="226">
        <v>9.23</v>
      </c>
      <c r="O129" s="220">
        <f>N129*G129</f>
        <v>26767</v>
      </c>
      <c r="P129" s="226"/>
      <c r="Q129" s="220"/>
    </row>
    <row r="130" spans="1:17" ht="15" customHeight="1">
      <c r="A130" s="217"/>
      <c r="B130" s="219"/>
      <c r="C130" s="217"/>
      <c r="D130" s="217"/>
      <c r="E130" s="217"/>
      <c r="F130" s="220"/>
      <c r="G130" s="218"/>
      <c r="H130" s="226"/>
      <c r="I130" s="220"/>
      <c r="J130" s="226"/>
      <c r="K130" s="220"/>
      <c r="L130" s="226"/>
      <c r="M130" s="220"/>
      <c r="N130" s="226"/>
      <c r="O130" s="220"/>
      <c r="P130" s="226"/>
      <c r="Q130" s="220"/>
    </row>
    <row r="131" spans="1:17" ht="15" customHeight="1">
      <c r="A131" s="221" t="s">
        <v>278</v>
      </c>
      <c r="B131" s="222" t="s">
        <v>491</v>
      </c>
      <c r="C131" s="221" t="s">
        <v>470</v>
      </c>
      <c r="D131" s="221"/>
      <c r="E131" s="217"/>
      <c r="F131" s="220"/>
      <c r="G131" s="218">
        <f>F131/10/500</f>
        <v>0</v>
      </c>
      <c r="H131" s="226"/>
      <c r="I131" s="223">
        <f>SUM(I132:I133)/3600</f>
        <v>144.09055555555557</v>
      </c>
      <c r="J131" s="223"/>
      <c r="K131" s="223">
        <f>SUM(K132:K133)/3600</f>
        <v>144.09055555555557</v>
      </c>
      <c r="L131" s="223"/>
      <c r="M131" s="223">
        <f>SUM(M132:M133)/3600</f>
        <v>144.09055555555557</v>
      </c>
      <c r="N131" s="223"/>
      <c r="O131" s="223">
        <f>SUM(O132:O133)/3600</f>
        <v>144.09055555555557</v>
      </c>
      <c r="P131" s="226"/>
      <c r="Q131" s="223"/>
    </row>
    <row r="132" spans="1:17" ht="15" customHeight="1">
      <c r="A132" s="217"/>
      <c r="B132" s="219" t="s">
        <v>523</v>
      </c>
      <c r="C132" s="217" t="s">
        <v>34</v>
      </c>
      <c r="D132" s="217">
        <v>1</v>
      </c>
      <c r="E132" s="217">
        <v>0.35</v>
      </c>
      <c r="F132" s="220">
        <f>F128</f>
        <v>21000000</v>
      </c>
      <c r="G132" s="218">
        <f>F132/5/500</f>
        <v>8400</v>
      </c>
      <c r="H132" s="226">
        <v>55.38</v>
      </c>
      <c r="I132" s="220">
        <f>H132*G132</f>
        <v>465192</v>
      </c>
      <c r="J132" s="226">
        <v>55.38</v>
      </c>
      <c r="K132" s="220">
        <f>J132*G132</f>
        <v>465192</v>
      </c>
      <c r="L132" s="226">
        <v>55.38</v>
      </c>
      <c r="M132" s="220">
        <f>L132*G132</f>
        <v>465192</v>
      </c>
      <c r="N132" s="226">
        <v>55.38</v>
      </c>
      <c r="O132" s="220">
        <f>N132*G132</f>
        <v>465192</v>
      </c>
      <c r="P132" s="226"/>
      <c r="Q132" s="220"/>
    </row>
    <row r="133" spans="1:17" ht="15" customHeight="1">
      <c r="A133" s="217"/>
      <c r="B133" s="219" t="s">
        <v>510</v>
      </c>
      <c r="C133" s="217" t="s">
        <v>34</v>
      </c>
      <c r="D133" s="217">
        <v>1</v>
      </c>
      <c r="E133" s="217">
        <v>2.2000000000000002</v>
      </c>
      <c r="F133" s="220">
        <f>F129</f>
        <v>14500000</v>
      </c>
      <c r="G133" s="218">
        <f>F133/10/500</f>
        <v>2900</v>
      </c>
      <c r="H133" s="226">
        <v>18.46</v>
      </c>
      <c r="I133" s="220">
        <f>H133*G133</f>
        <v>53534</v>
      </c>
      <c r="J133" s="226">
        <v>18.46</v>
      </c>
      <c r="K133" s="220">
        <f>J133*G133</f>
        <v>53534</v>
      </c>
      <c r="L133" s="226">
        <v>18.46</v>
      </c>
      <c r="M133" s="220">
        <f>L133*G133</f>
        <v>53534</v>
      </c>
      <c r="N133" s="226">
        <v>18.46</v>
      </c>
      <c r="O133" s="220">
        <f>N133*G133</f>
        <v>53534</v>
      </c>
      <c r="P133" s="226"/>
      <c r="Q133" s="220"/>
    </row>
    <row r="134" spans="1:17" ht="15" customHeight="1">
      <c r="A134" s="217"/>
      <c r="B134" s="219"/>
      <c r="C134" s="217"/>
      <c r="D134" s="217"/>
      <c r="E134" s="217"/>
      <c r="F134" s="220"/>
      <c r="G134" s="218"/>
      <c r="H134" s="226"/>
      <c r="I134" s="220"/>
      <c r="J134" s="226"/>
      <c r="K134" s="220"/>
      <c r="L134" s="226"/>
      <c r="M134" s="220"/>
      <c r="N134" s="226"/>
      <c r="O134" s="220"/>
      <c r="P134" s="226"/>
      <c r="Q134" s="220"/>
    </row>
    <row r="135" spans="1:17" ht="15" customHeight="1">
      <c r="A135" s="215" t="s">
        <v>368</v>
      </c>
      <c r="B135" s="216" t="s">
        <v>515</v>
      </c>
      <c r="C135" s="217"/>
      <c r="D135" s="217"/>
      <c r="E135" s="217"/>
      <c r="F135" s="220"/>
      <c r="G135" s="218">
        <f>F135/10/500</f>
        <v>0</v>
      </c>
      <c r="H135" s="226"/>
      <c r="I135" s="220">
        <f>H135*G135</f>
        <v>0</v>
      </c>
      <c r="J135" s="226"/>
      <c r="K135" s="220">
        <f>J135*G135</f>
        <v>0</v>
      </c>
      <c r="L135" s="226"/>
      <c r="M135" s="220">
        <f>L135*G135</f>
        <v>0</v>
      </c>
      <c r="N135" s="226"/>
      <c r="O135" s="220">
        <f>N135*G135</f>
        <v>0</v>
      </c>
      <c r="P135" s="226"/>
      <c r="Q135" s="220">
        <f>P135*G135</f>
        <v>0</v>
      </c>
    </row>
    <row r="136" spans="1:17" ht="15" customHeight="1">
      <c r="A136" s="221" t="s">
        <v>516</v>
      </c>
      <c r="B136" s="222" t="s">
        <v>469</v>
      </c>
      <c r="C136" s="221" t="s">
        <v>470</v>
      </c>
      <c r="D136" s="221"/>
      <c r="E136" s="217"/>
      <c r="F136" s="220"/>
      <c r="G136" s="218">
        <f>F136/10/500</f>
        <v>0</v>
      </c>
      <c r="H136" s="226"/>
      <c r="I136" s="223">
        <f>SUM(I137:I138)</f>
        <v>9470</v>
      </c>
      <c r="J136" s="226"/>
      <c r="K136" s="223">
        <f>SUM(K137:K138)</f>
        <v>9470</v>
      </c>
      <c r="L136" s="226"/>
      <c r="M136" s="223">
        <f>SUM(M137:M138)</f>
        <v>9470</v>
      </c>
      <c r="N136" s="226"/>
      <c r="O136" s="223">
        <f>SUM(O137:O138)</f>
        <v>9470</v>
      </c>
      <c r="P136" s="226"/>
      <c r="Q136" s="220">
        <f>P136*G136</f>
        <v>0</v>
      </c>
    </row>
    <row r="137" spans="1:17" ht="15" customHeight="1">
      <c r="A137" s="217"/>
      <c r="B137" s="219" t="s">
        <v>523</v>
      </c>
      <c r="C137" s="217" t="s">
        <v>34</v>
      </c>
      <c r="D137" s="217">
        <v>1</v>
      </c>
      <c r="E137" s="217">
        <v>0.35</v>
      </c>
      <c r="F137" s="220">
        <f>'Gia-TB'!E7+'Gia-TB'!E11</f>
        <v>21000000</v>
      </c>
      <c r="G137" s="218">
        <f>F137/5/500</f>
        <v>8400</v>
      </c>
      <c r="H137" s="226">
        <v>1.01</v>
      </c>
      <c r="I137" s="220">
        <f>H137*G137</f>
        <v>8484</v>
      </c>
      <c r="J137" s="226">
        <v>1.01</v>
      </c>
      <c r="K137" s="220">
        <f>J137*G137</f>
        <v>8484</v>
      </c>
      <c r="L137" s="226">
        <v>1.01</v>
      </c>
      <c r="M137" s="220">
        <f>L137*G137</f>
        <v>8484</v>
      </c>
      <c r="N137" s="226">
        <v>1.01</v>
      </c>
      <c r="O137" s="220">
        <f>N137*G137</f>
        <v>8484</v>
      </c>
      <c r="P137" s="226"/>
      <c r="Q137" s="220">
        <f>P137*G137</f>
        <v>0</v>
      </c>
    </row>
    <row r="138" spans="1:17" ht="15" customHeight="1">
      <c r="A138" s="217"/>
      <c r="B138" s="219" t="s">
        <v>510</v>
      </c>
      <c r="C138" s="217" t="s">
        <v>34</v>
      </c>
      <c r="D138" s="217">
        <v>1</v>
      </c>
      <c r="E138" s="217">
        <v>2.2000000000000002</v>
      </c>
      <c r="F138" s="220">
        <f>'Gia-TB'!E9</f>
        <v>14500000</v>
      </c>
      <c r="G138" s="218">
        <f>F138/10/500</f>
        <v>2900</v>
      </c>
      <c r="H138" s="226">
        <v>0.34</v>
      </c>
      <c r="I138" s="220">
        <f>H138*G138</f>
        <v>986.00000000000011</v>
      </c>
      <c r="J138" s="226">
        <v>0.34</v>
      </c>
      <c r="K138" s="220">
        <f>J138*G138</f>
        <v>986.00000000000011</v>
      </c>
      <c r="L138" s="226">
        <v>0.34</v>
      </c>
      <c r="M138" s="220">
        <f>L138*G138</f>
        <v>986.00000000000011</v>
      </c>
      <c r="N138" s="226">
        <v>0.34</v>
      </c>
      <c r="O138" s="220">
        <f>N138*G138</f>
        <v>986.00000000000011</v>
      </c>
      <c r="P138" s="226"/>
      <c r="Q138" s="220">
        <f>P138*G138</f>
        <v>0</v>
      </c>
    </row>
    <row r="139" spans="1:17" ht="15" customHeight="1">
      <c r="A139" s="217"/>
      <c r="B139" s="219"/>
      <c r="C139" s="217"/>
      <c r="D139" s="217"/>
      <c r="E139" s="217"/>
      <c r="F139" s="220"/>
      <c r="G139" s="218"/>
      <c r="H139" s="226"/>
      <c r="I139" s="220"/>
      <c r="J139" s="226"/>
      <c r="K139" s="220"/>
      <c r="L139" s="226"/>
      <c r="M139" s="220"/>
      <c r="N139" s="226"/>
      <c r="O139" s="220"/>
      <c r="P139" s="226"/>
      <c r="Q139" s="220"/>
    </row>
    <row r="140" spans="1:17" ht="15" customHeight="1">
      <c r="A140" s="221" t="s">
        <v>517</v>
      </c>
      <c r="B140" s="222" t="s">
        <v>475</v>
      </c>
      <c r="C140" s="221" t="s">
        <v>470</v>
      </c>
      <c r="D140" s="221"/>
      <c r="E140" s="217"/>
      <c r="F140" s="220"/>
      <c r="G140" s="218">
        <f>F140/10/500</f>
        <v>0</v>
      </c>
      <c r="H140" s="226"/>
      <c r="I140" s="223">
        <f>SUM(I141:I142)/6.25</f>
        <v>8079.36</v>
      </c>
      <c r="J140" s="226"/>
      <c r="K140" s="223">
        <f>SUM(K141:K142)/6.25</f>
        <v>8079.36</v>
      </c>
      <c r="L140" s="226"/>
      <c r="M140" s="223">
        <f>SUM(M141:M142)/6.25</f>
        <v>8079.36</v>
      </c>
      <c r="N140" s="226"/>
      <c r="O140" s="223">
        <f>SUM(O141:O142)/6.25</f>
        <v>8079.36</v>
      </c>
      <c r="P140" s="226"/>
      <c r="Q140" s="223">
        <f>SUM(Q141:Q142)/6.25</f>
        <v>8079.36</v>
      </c>
    </row>
    <row r="141" spans="1:17" ht="15" customHeight="1">
      <c r="A141" s="217"/>
      <c r="B141" s="219" t="s">
        <v>523</v>
      </c>
      <c r="C141" s="217" t="s">
        <v>34</v>
      </c>
      <c r="D141" s="217">
        <v>1</v>
      </c>
      <c r="E141" s="217">
        <v>0.35</v>
      </c>
      <c r="F141" s="220">
        <f>F137</f>
        <v>21000000</v>
      </c>
      <c r="G141" s="218">
        <f>F141/5/500</f>
        <v>8400</v>
      </c>
      <c r="H141" s="226">
        <v>5.39</v>
      </c>
      <c r="I141" s="220">
        <f>H141*G141</f>
        <v>45276</v>
      </c>
      <c r="J141" s="226">
        <v>5.39</v>
      </c>
      <c r="K141" s="220">
        <f>J141*G141</f>
        <v>45276</v>
      </c>
      <c r="L141" s="226">
        <v>5.39</v>
      </c>
      <c r="M141" s="220">
        <f>L141*G141</f>
        <v>45276</v>
      </c>
      <c r="N141" s="226">
        <v>5.39</v>
      </c>
      <c r="O141" s="220">
        <f>N141*G141</f>
        <v>45276</v>
      </c>
      <c r="P141" s="226">
        <v>5.39</v>
      </c>
      <c r="Q141" s="220">
        <f>P141*G141</f>
        <v>45276</v>
      </c>
    </row>
    <row r="142" spans="1:17" ht="15" customHeight="1">
      <c r="A142" s="217"/>
      <c r="B142" s="219" t="s">
        <v>510</v>
      </c>
      <c r="C142" s="217" t="s">
        <v>34</v>
      </c>
      <c r="D142" s="217">
        <v>1</v>
      </c>
      <c r="E142" s="217">
        <v>2.2000000000000002</v>
      </c>
      <c r="F142" s="220">
        <f>F138</f>
        <v>14500000</v>
      </c>
      <c r="G142" s="218">
        <f>F142/10/500</f>
        <v>2900</v>
      </c>
      <c r="H142" s="226">
        <v>1.8</v>
      </c>
      <c r="I142" s="220">
        <f>H142*G142</f>
        <v>5220</v>
      </c>
      <c r="J142" s="226">
        <v>1.8</v>
      </c>
      <c r="K142" s="220">
        <f>J142*G142</f>
        <v>5220</v>
      </c>
      <c r="L142" s="226">
        <v>1.8</v>
      </c>
      <c r="M142" s="220">
        <f>L142*G142</f>
        <v>5220</v>
      </c>
      <c r="N142" s="226">
        <v>1.8</v>
      </c>
      <c r="O142" s="220">
        <f>N142*G142</f>
        <v>5220</v>
      </c>
      <c r="P142" s="226">
        <v>1.8</v>
      </c>
      <c r="Q142" s="220">
        <f>P142*G142</f>
        <v>5220</v>
      </c>
    </row>
    <row r="143" spans="1:17" ht="15" customHeight="1">
      <c r="A143" s="217"/>
      <c r="B143" s="219"/>
      <c r="C143" s="217"/>
      <c r="D143" s="217"/>
      <c r="E143" s="217"/>
      <c r="F143" s="220"/>
      <c r="G143" s="218"/>
      <c r="H143" s="226"/>
      <c r="I143" s="220"/>
      <c r="J143" s="226"/>
      <c r="K143" s="220"/>
      <c r="L143" s="226"/>
      <c r="M143" s="220"/>
      <c r="N143" s="226"/>
      <c r="O143" s="220"/>
      <c r="P143" s="226"/>
      <c r="Q143" s="220"/>
    </row>
    <row r="144" spans="1:17" ht="15" customHeight="1">
      <c r="A144" s="221" t="s">
        <v>518</v>
      </c>
      <c r="B144" s="222" t="s">
        <v>477</v>
      </c>
      <c r="C144" s="221" t="s">
        <v>470</v>
      </c>
      <c r="D144" s="221"/>
      <c r="E144" s="217"/>
      <c r="F144" s="220"/>
      <c r="G144" s="218">
        <f>F144/10/500</f>
        <v>0</v>
      </c>
      <c r="H144" s="226"/>
      <c r="I144" s="223">
        <f>SUM(I145:I146)/25</f>
        <v>3147.2</v>
      </c>
      <c r="J144" s="226"/>
      <c r="K144" s="223">
        <f>SUM(K145:K146)/25</f>
        <v>3147.2</v>
      </c>
      <c r="L144" s="226"/>
      <c r="M144" s="223">
        <f>SUM(M145:M146)/25</f>
        <v>3147.2</v>
      </c>
      <c r="N144" s="226"/>
      <c r="O144" s="223">
        <f>SUM(O145:O146)/25</f>
        <v>3147.2</v>
      </c>
      <c r="P144" s="226"/>
      <c r="Q144" s="223">
        <f>SUM(Q145:Q146)/25</f>
        <v>3147.2</v>
      </c>
    </row>
    <row r="145" spans="1:17" ht="15" customHeight="1">
      <c r="A145" s="217"/>
      <c r="B145" s="219" t="s">
        <v>523</v>
      </c>
      <c r="C145" s="217" t="s">
        <v>34</v>
      </c>
      <c r="D145" s="217">
        <v>1</v>
      </c>
      <c r="E145" s="217">
        <v>0.35</v>
      </c>
      <c r="F145" s="220">
        <f>F141</f>
        <v>21000000</v>
      </c>
      <c r="G145" s="218">
        <f>F145/5/500</f>
        <v>8400</v>
      </c>
      <c r="H145" s="226">
        <v>8.4</v>
      </c>
      <c r="I145" s="220">
        <f>H145*G145</f>
        <v>70560</v>
      </c>
      <c r="J145" s="226">
        <v>8.4</v>
      </c>
      <c r="K145" s="220">
        <f>J145*G145</f>
        <v>70560</v>
      </c>
      <c r="L145" s="226">
        <v>8.4</v>
      </c>
      <c r="M145" s="220">
        <f>L145*G145</f>
        <v>70560</v>
      </c>
      <c r="N145" s="226">
        <v>8.4</v>
      </c>
      <c r="O145" s="220">
        <f>N145*G145</f>
        <v>70560</v>
      </c>
      <c r="P145" s="226">
        <v>8.4</v>
      </c>
      <c r="Q145" s="220">
        <f>P145*G145</f>
        <v>70560</v>
      </c>
    </row>
    <row r="146" spans="1:17" ht="15" customHeight="1">
      <c r="A146" s="217"/>
      <c r="B146" s="219" t="s">
        <v>510</v>
      </c>
      <c r="C146" s="217" t="s">
        <v>34</v>
      </c>
      <c r="D146" s="217">
        <v>1</v>
      </c>
      <c r="E146" s="217">
        <v>2.2000000000000002</v>
      </c>
      <c r="F146" s="220">
        <f>F142</f>
        <v>14500000</v>
      </c>
      <c r="G146" s="218">
        <f>F146/10/500</f>
        <v>2900</v>
      </c>
      <c r="H146" s="226">
        <v>2.8</v>
      </c>
      <c r="I146" s="220">
        <f>H146*G146</f>
        <v>8119.9999999999991</v>
      </c>
      <c r="J146" s="226">
        <v>2.8</v>
      </c>
      <c r="K146" s="220">
        <f>J146*G146</f>
        <v>8119.9999999999991</v>
      </c>
      <c r="L146" s="226">
        <v>2.8</v>
      </c>
      <c r="M146" s="220">
        <f>L146*G146</f>
        <v>8119.9999999999991</v>
      </c>
      <c r="N146" s="226">
        <v>2.8</v>
      </c>
      <c r="O146" s="220">
        <f>N146*G146</f>
        <v>8119.9999999999991</v>
      </c>
      <c r="P146" s="226">
        <v>2.8</v>
      </c>
      <c r="Q146" s="220">
        <f>P146*G146</f>
        <v>8119.9999999999991</v>
      </c>
    </row>
    <row r="147" spans="1:17" ht="15" customHeight="1">
      <c r="A147" s="217"/>
      <c r="B147" s="219"/>
      <c r="C147" s="217"/>
      <c r="D147" s="217"/>
      <c r="E147" s="217"/>
      <c r="F147" s="220"/>
      <c r="G147" s="218"/>
      <c r="H147" s="226"/>
      <c r="I147" s="220"/>
      <c r="J147" s="226"/>
      <c r="K147" s="220"/>
      <c r="L147" s="226"/>
      <c r="M147" s="220"/>
      <c r="N147" s="226"/>
      <c r="O147" s="220"/>
      <c r="P147" s="226"/>
      <c r="Q147" s="220"/>
    </row>
    <row r="148" spans="1:17" ht="15" customHeight="1">
      <c r="A148" s="221" t="s">
        <v>519</v>
      </c>
      <c r="B148" s="222" t="s">
        <v>481</v>
      </c>
      <c r="C148" s="221" t="s">
        <v>470</v>
      </c>
      <c r="D148" s="221"/>
      <c r="E148" s="217"/>
      <c r="F148" s="220"/>
      <c r="G148" s="218">
        <f>F148/10/500</f>
        <v>0</v>
      </c>
      <c r="H148" s="226"/>
      <c r="I148" s="223">
        <f>SUM(I149:I150)/100</f>
        <v>1022.84</v>
      </c>
      <c r="J148" s="226"/>
      <c r="K148" s="223">
        <f>SUM(K149:K150)/100</f>
        <v>1022.84</v>
      </c>
      <c r="L148" s="226"/>
      <c r="M148" s="223">
        <f>SUM(M149:M150)/100</f>
        <v>1022.84</v>
      </c>
      <c r="N148" s="226"/>
      <c r="O148" s="223">
        <f>SUM(O149:O150)/100</f>
        <v>1022.84</v>
      </c>
      <c r="P148" s="223"/>
      <c r="Q148" s="223">
        <f>SUM(Q149:Q150)/100</f>
        <v>1022.84</v>
      </c>
    </row>
    <row r="149" spans="1:17" ht="15" customHeight="1">
      <c r="A149" s="217"/>
      <c r="B149" s="219" t="s">
        <v>523</v>
      </c>
      <c r="C149" s="217" t="s">
        <v>34</v>
      </c>
      <c r="D149" s="217">
        <v>1</v>
      </c>
      <c r="E149" s="217">
        <v>0.35</v>
      </c>
      <c r="F149" s="220">
        <f>F145</f>
        <v>21000000</v>
      </c>
      <c r="G149" s="218">
        <f>F149/5/500</f>
        <v>8400</v>
      </c>
      <c r="H149" s="226">
        <v>10.92</v>
      </c>
      <c r="I149" s="220">
        <f>H149*G149</f>
        <v>91728</v>
      </c>
      <c r="J149" s="226">
        <v>10.92</v>
      </c>
      <c r="K149" s="220">
        <f>J149*G149</f>
        <v>91728</v>
      </c>
      <c r="L149" s="226">
        <v>10.92</v>
      </c>
      <c r="M149" s="220">
        <f>L149*G149</f>
        <v>91728</v>
      </c>
      <c r="N149" s="226">
        <v>10.92</v>
      </c>
      <c r="O149" s="220">
        <f>N149*G149</f>
        <v>91728</v>
      </c>
      <c r="P149" s="226">
        <v>10.92</v>
      </c>
      <c r="Q149" s="220">
        <f>P149*G149</f>
        <v>91728</v>
      </c>
    </row>
    <row r="150" spans="1:17" ht="15" customHeight="1">
      <c r="A150" s="217"/>
      <c r="B150" s="219" t="s">
        <v>510</v>
      </c>
      <c r="C150" s="217" t="s">
        <v>34</v>
      </c>
      <c r="D150" s="217">
        <v>1</v>
      </c>
      <c r="E150" s="217">
        <v>2.2000000000000002</v>
      </c>
      <c r="F150" s="220">
        <f>F146</f>
        <v>14500000</v>
      </c>
      <c r="G150" s="218">
        <f>F150/10/500</f>
        <v>2900</v>
      </c>
      <c r="H150" s="226">
        <v>3.64</v>
      </c>
      <c r="I150" s="220">
        <f>H150*G150</f>
        <v>10556</v>
      </c>
      <c r="J150" s="226">
        <v>3.64</v>
      </c>
      <c r="K150" s="220">
        <f>J150*G150</f>
        <v>10556</v>
      </c>
      <c r="L150" s="226">
        <v>3.64</v>
      </c>
      <c r="M150" s="220">
        <f>L150*G150</f>
        <v>10556</v>
      </c>
      <c r="N150" s="226">
        <v>3.64</v>
      </c>
      <c r="O150" s="220">
        <f>N150*G150</f>
        <v>10556</v>
      </c>
      <c r="P150" s="226">
        <v>3.64</v>
      </c>
      <c r="Q150" s="220">
        <f>P150*G150</f>
        <v>10556</v>
      </c>
    </row>
    <row r="151" spans="1:17" ht="15" customHeight="1">
      <c r="A151" s="217"/>
      <c r="B151" s="219"/>
      <c r="C151" s="217"/>
      <c r="D151" s="217"/>
      <c r="E151" s="217"/>
      <c r="F151" s="220"/>
      <c r="G151" s="218"/>
      <c r="H151" s="226"/>
      <c r="I151" s="220"/>
      <c r="J151" s="226"/>
      <c r="K151" s="220"/>
      <c r="L151" s="226"/>
      <c r="M151" s="220"/>
      <c r="N151" s="226"/>
      <c r="O151" s="220"/>
      <c r="P151" s="226"/>
      <c r="Q151" s="220"/>
    </row>
    <row r="152" spans="1:17" ht="15" customHeight="1">
      <c r="A152" s="221" t="s">
        <v>520</v>
      </c>
      <c r="B152" s="222" t="s">
        <v>486</v>
      </c>
      <c r="C152" s="221" t="s">
        <v>470</v>
      </c>
      <c r="D152" s="221"/>
      <c r="E152" s="217"/>
      <c r="F152" s="220"/>
      <c r="G152" s="218">
        <f>F152/10/500</f>
        <v>0</v>
      </c>
      <c r="H152" s="226"/>
      <c r="I152" s="223">
        <f>SUM(I153:I154)/900</f>
        <v>193.17222222222222</v>
      </c>
      <c r="J152" s="226"/>
      <c r="K152" s="223">
        <f>SUM(K153:K154)/900</f>
        <v>193.17222222222222</v>
      </c>
      <c r="L152" s="226"/>
      <c r="M152" s="223">
        <f>SUM(M153:M154)/900</f>
        <v>193.17222222222222</v>
      </c>
      <c r="N152" s="226"/>
      <c r="O152" s="223">
        <f>SUM(O153:O154)/900</f>
        <v>193.17222222222222</v>
      </c>
      <c r="P152" s="226"/>
      <c r="Q152" s="220"/>
    </row>
    <row r="153" spans="1:17" ht="15" customHeight="1">
      <c r="A153" s="217"/>
      <c r="B153" s="219" t="s">
        <v>523</v>
      </c>
      <c r="C153" s="217" t="s">
        <v>34</v>
      </c>
      <c r="D153" s="217">
        <v>1</v>
      </c>
      <c r="E153" s="217">
        <v>0.35</v>
      </c>
      <c r="F153" s="220">
        <f>F149</f>
        <v>21000000</v>
      </c>
      <c r="G153" s="218">
        <f>F153/5/500</f>
        <v>8400</v>
      </c>
      <c r="H153" s="226">
        <v>18.559999999999999</v>
      </c>
      <c r="I153" s="220">
        <f>H153*G153</f>
        <v>155904</v>
      </c>
      <c r="J153" s="226">
        <v>18.559999999999999</v>
      </c>
      <c r="K153" s="220">
        <f>J153*G153</f>
        <v>155904</v>
      </c>
      <c r="L153" s="226">
        <v>18.559999999999999</v>
      </c>
      <c r="M153" s="220">
        <f>L153*G153</f>
        <v>155904</v>
      </c>
      <c r="N153" s="226">
        <v>18.559999999999999</v>
      </c>
      <c r="O153" s="220">
        <f>N153*G153</f>
        <v>155904</v>
      </c>
      <c r="P153" s="226"/>
      <c r="Q153" s="220"/>
    </row>
    <row r="154" spans="1:17" ht="15" customHeight="1">
      <c r="A154" s="217"/>
      <c r="B154" s="219" t="s">
        <v>510</v>
      </c>
      <c r="C154" s="217" t="s">
        <v>34</v>
      </c>
      <c r="D154" s="217">
        <v>1</v>
      </c>
      <c r="E154" s="217">
        <v>2.2000000000000002</v>
      </c>
      <c r="F154" s="220">
        <f>F150</f>
        <v>14500000</v>
      </c>
      <c r="G154" s="218">
        <f>F154/10/500</f>
        <v>2900</v>
      </c>
      <c r="H154" s="226">
        <v>6.19</v>
      </c>
      <c r="I154" s="220">
        <f>H154*G154</f>
        <v>17951</v>
      </c>
      <c r="J154" s="226">
        <v>6.19</v>
      </c>
      <c r="K154" s="220">
        <f>J154*G154</f>
        <v>17951</v>
      </c>
      <c r="L154" s="226">
        <v>6.19</v>
      </c>
      <c r="M154" s="220">
        <f>L154*G154</f>
        <v>17951</v>
      </c>
      <c r="N154" s="226">
        <v>6.19</v>
      </c>
      <c r="O154" s="220">
        <f>N154*G154</f>
        <v>17951</v>
      </c>
      <c r="P154" s="226"/>
      <c r="Q154" s="220"/>
    </row>
    <row r="155" spans="1:17" ht="15" customHeight="1">
      <c r="A155" s="217"/>
      <c r="B155" s="219"/>
      <c r="C155" s="217"/>
      <c r="D155" s="217"/>
      <c r="E155" s="217"/>
      <c r="F155" s="220"/>
      <c r="G155" s="218"/>
      <c r="H155" s="226"/>
      <c r="I155" s="220"/>
      <c r="J155" s="226"/>
      <c r="K155" s="220"/>
      <c r="L155" s="226"/>
      <c r="M155" s="220"/>
      <c r="N155" s="226"/>
      <c r="O155" s="220"/>
      <c r="P155" s="226"/>
      <c r="Q155" s="220"/>
    </row>
    <row r="156" spans="1:17" ht="15" customHeight="1">
      <c r="A156" s="221" t="s">
        <v>521</v>
      </c>
      <c r="B156" s="222" t="s">
        <v>491</v>
      </c>
      <c r="C156" s="221" t="s">
        <v>470</v>
      </c>
      <c r="D156" s="221"/>
      <c r="E156" s="217"/>
      <c r="F156" s="220"/>
      <c r="G156" s="218">
        <f>F156/10/500</f>
        <v>0</v>
      </c>
      <c r="H156" s="226"/>
      <c r="I156" s="223">
        <f>SUM(I157:I158)/3600</f>
        <v>72.44361111111111</v>
      </c>
      <c r="J156" s="226"/>
      <c r="K156" s="223">
        <f>SUM(K157:K158)/3600</f>
        <v>72.44361111111111</v>
      </c>
      <c r="L156" s="226"/>
      <c r="M156" s="223">
        <f>SUM(M157:M158)/3600</f>
        <v>72.44361111111111</v>
      </c>
      <c r="N156" s="226"/>
      <c r="O156" s="223">
        <f>SUM(O157:O158)/3600</f>
        <v>72.44361111111111</v>
      </c>
      <c r="P156" s="226"/>
      <c r="Q156" s="220"/>
    </row>
    <row r="157" spans="1:17" ht="15" customHeight="1">
      <c r="A157" s="217"/>
      <c r="B157" s="219" t="s">
        <v>523</v>
      </c>
      <c r="C157" s="217" t="s">
        <v>34</v>
      </c>
      <c r="D157" s="217">
        <v>1</v>
      </c>
      <c r="E157" s="217">
        <v>0.35</v>
      </c>
      <c r="F157" s="220">
        <f>F153</f>
        <v>21000000</v>
      </c>
      <c r="G157" s="218">
        <f>F157/5/500</f>
        <v>8400</v>
      </c>
      <c r="H157" s="226">
        <v>27.84</v>
      </c>
      <c r="I157" s="220">
        <f>H157*G157</f>
        <v>233856</v>
      </c>
      <c r="J157" s="226">
        <v>27.84</v>
      </c>
      <c r="K157" s="220">
        <f>J157*G157</f>
        <v>233856</v>
      </c>
      <c r="L157" s="226">
        <v>27.84</v>
      </c>
      <c r="M157" s="220">
        <f>L157*G157</f>
        <v>233856</v>
      </c>
      <c r="N157" s="226">
        <v>27.84</v>
      </c>
      <c r="O157" s="220">
        <f>N157*G157</f>
        <v>233856</v>
      </c>
      <c r="P157" s="226"/>
      <c r="Q157" s="220"/>
    </row>
    <row r="158" spans="1:17" ht="15" customHeight="1">
      <c r="A158" s="217"/>
      <c r="B158" s="219" t="s">
        <v>510</v>
      </c>
      <c r="C158" s="217" t="s">
        <v>34</v>
      </c>
      <c r="D158" s="217">
        <v>1</v>
      </c>
      <c r="E158" s="217">
        <v>2.2000000000000002</v>
      </c>
      <c r="F158" s="220">
        <f>F154</f>
        <v>14500000</v>
      </c>
      <c r="G158" s="218">
        <f>F158/10/500</f>
        <v>2900</v>
      </c>
      <c r="H158" s="226">
        <v>9.2899999999999991</v>
      </c>
      <c r="I158" s="220">
        <f>H158*G158</f>
        <v>26940.999999999996</v>
      </c>
      <c r="J158" s="226">
        <v>9.2899999999999991</v>
      </c>
      <c r="K158" s="220">
        <f>J158*G158</f>
        <v>26940.999999999996</v>
      </c>
      <c r="L158" s="226">
        <v>9.2899999999999991</v>
      </c>
      <c r="M158" s="220">
        <f>L158*G158</f>
        <v>26940.999999999996</v>
      </c>
      <c r="N158" s="226">
        <v>9.2899999999999991</v>
      </c>
      <c r="O158" s="220">
        <f>N158*G158</f>
        <v>26940.999999999996</v>
      </c>
      <c r="P158" s="226"/>
      <c r="Q158" s="220"/>
    </row>
    <row r="159" spans="1:17" ht="15" customHeight="1">
      <c r="A159" s="240"/>
      <c r="B159" s="241"/>
      <c r="C159" s="240"/>
      <c r="D159" s="240"/>
      <c r="E159" s="240"/>
      <c r="F159" s="246"/>
      <c r="G159" s="242"/>
      <c r="H159" s="244"/>
      <c r="I159" s="246"/>
      <c r="J159" s="244"/>
      <c r="K159" s="246"/>
      <c r="L159" s="244"/>
      <c r="M159" s="246"/>
      <c r="N159" s="244"/>
      <c r="O159" s="246"/>
      <c r="P159" s="244"/>
      <c r="Q159" s="246"/>
    </row>
    <row r="160" spans="1:17" ht="15.75" customHeight="1">
      <c r="A160" s="278" t="s">
        <v>370</v>
      </c>
      <c r="B160" s="279" t="s">
        <v>522</v>
      </c>
      <c r="C160" s="247"/>
      <c r="D160" s="247"/>
      <c r="E160" s="249"/>
      <c r="F160" s="254"/>
      <c r="G160" s="250"/>
      <c r="H160" s="252"/>
      <c r="I160" s="254"/>
      <c r="J160" s="252"/>
      <c r="K160" s="254"/>
      <c r="L160" s="252"/>
      <c r="M160" s="254">
        <f>L160*G160</f>
        <v>0</v>
      </c>
      <c r="N160" s="252"/>
      <c r="O160" s="254">
        <f>N160*G160</f>
        <v>0</v>
      </c>
      <c r="P160" s="252"/>
      <c r="Q160" s="254">
        <f>P160*G160</f>
        <v>0</v>
      </c>
    </row>
    <row r="161" spans="1:17" ht="15.75" customHeight="1">
      <c r="A161" s="221" t="s">
        <v>524</v>
      </c>
      <c r="B161" s="222" t="s">
        <v>469</v>
      </c>
      <c r="C161" s="221" t="s">
        <v>470</v>
      </c>
      <c r="D161" s="217"/>
      <c r="E161" s="217"/>
      <c r="F161" s="220"/>
      <c r="G161" s="218">
        <f>F161/10/500</f>
        <v>0</v>
      </c>
      <c r="H161" s="226"/>
      <c r="I161" s="223">
        <f>SUM(I162:I164)</f>
        <v>4784</v>
      </c>
      <c r="J161" s="226"/>
      <c r="K161" s="223">
        <f>SUM(K162:K164)</f>
        <v>4784</v>
      </c>
      <c r="L161" s="226"/>
      <c r="M161" s="223">
        <f>SUM(M162:M164)</f>
        <v>4784</v>
      </c>
      <c r="N161" s="226"/>
      <c r="O161" s="223">
        <f>SUM(O162:O164)</f>
        <v>4784</v>
      </c>
      <c r="P161" s="226"/>
      <c r="Q161" s="220">
        <f>P161*G161</f>
        <v>0</v>
      </c>
    </row>
    <row r="162" spans="1:17" ht="15.75" customHeight="1">
      <c r="A162" s="217"/>
      <c r="B162" s="219" t="s">
        <v>523</v>
      </c>
      <c r="C162" s="217" t="s">
        <v>34</v>
      </c>
      <c r="D162" s="217">
        <v>1</v>
      </c>
      <c r="E162" s="217">
        <v>0.35</v>
      </c>
      <c r="F162" s="220">
        <f>'Gia-TB'!E7+'Gia-TB'!E11</f>
        <v>21000000</v>
      </c>
      <c r="G162" s="218">
        <f>F162/5/500</f>
        <v>8400</v>
      </c>
      <c r="H162" s="226">
        <v>0.31</v>
      </c>
      <c r="I162" s="220">
        <f>H162*G162</f>
        <v>2604</v>
      </c>
      <c r="J162" s="226">
        <v>0.31</v>
      </c>
      <c r="K162" s="220">
        <f>J162*G162</f>
        <v>2604</v>
      </c>
      <c r="L162" s="226">
        <v>0.31</v>
      </c>
      <c r="M162" s="220">
        <f>L162*G162</f>
        <v>2604</v>
      </c>
      <c r="N162" s="226">
        <v>0.31</v>
      </c>
      <c r="O162" s="220">
        <f>N162*G162</f>
        <v>2604</v>
      </c>
      <c r="P162" s="226"/>
      <c r="Q162" s="220">
        <f>P162*G162</f>
        <v>0</v>
      </c>
    </row>
    <row r="163" spans="1:17" ht="15.75" customHeight="1">
      <c r="A163" s="217"/>
      <c r="B163" s="219" t="s">
        <v>59</v>
      </c>
      <c r="C163" s="217" t="s">
        <v>34</v>
      </c>
      <c r="D163" s="217">
        <v>1</v>
      </c>
      <c r="E163" s="217">
        <v>0.4</v>
      </c>
      <c r="F163" s="220">
        <f>'Gia-TB'!E8</f>
        <v>105000000</v>
      </c>
      <c r="G163" s="218">
        <f>F163/10/500</f>
        <v>21000</v>
      </c>
      <c r="H163" s="226">
        <v>0.09</v>
      </c>
      <c r="I163" s="220">
        <f>H163*G163</f>
        <v>1890</v>
      </c>
      <c r="J163" s="226">
        <v>0.09</v>
      </c>
      <c r="K163" s="220">
        <f>J163*G163</f>
        <v>1890</v>
      </c>
      <c r="L163" s="226">
        <v>0.09</v>
      </c>
      <c r="M163" s="220">
        <f>L163*G163</f>
        <v>1890</v>
      </c>
      <c r="N163" s="226">
        <v>0.09</v>
      </c>
      <c r="O163" s="220">
        <f>N163*G163</f>
        <v>1890</v>
      </c>
      <c r="P163" s="226"/>
      <c r="Q163" s="220">
        <f>P163*G163</f>
        <v>0</v>
      </c>
    </row>
    <row r="164" spans="1:17" ht="15.75" customHeight="1">
      <c r="A164" s="217"/>
      <c r="B164" s="219" t="s">
        <v>510</v>
      </c>
      <c r="C164" s="217" t="s">
        <v>34</v>
      </c>
      <c r="D164" s="217">
        <v>1</v>
      </c>
      <c r="E164" s="217">
        <v>2.2000000000000002</v>
      </c>
      <c r="F164" s="220">
        <f>'Gia-TB'!E9</f>
        <v>14500000</v>
      </c>
      <c r="G164" s="218">
        <f>F164/10/500</f>
        <v>2900</v>
      </c>
      <c r="H164" s="226">
        <v>0.1</v>
      </c>
      <c r="I164" s="220">
        <f>H164*G164</f>
        <v>290</v>
      </c>
      <c r="J164" s="226">
        <v>0.1</v>
      </c>
      <c r="K164" s="220">
        <f>J164*G164</f>
        <v>290</v>
      </c>
      <c r="L164" s="226">
        <v>0.1</v>
      </c>
      <c r="M164" s="220">
        <f>L164*G164</f>
        <v>290</v>
      </c>
      <c r="N164" s="226">
        <v>0.1</v>
      </c>
      <c r="O164" s="220">
        <f>N164*G164</f>
        <v>290</v>
      </c>
      <c r="P164" s="226"/>
      <c r="Q164" s="220">
        <f>P164*G164</f>
        <v>0</v>
      </c>
    </row>
    <row r="165" spans="1:17" ht="15.75" customHeight="1">
      <c r="A165" s="217"/>
      <c r="B165" s="219"/>
      <c r="C165" s="217"/>
      <c r="D165" s="217"/>
      <c r="E165" s="217"/>
      <c r="F165" s="220"/>
      <c r="G165" s="218"/>
      <c r="H165" s="226"/>
      <c r="I165" s="220"/>
      <c r="J165" s="226"/>
      <c r="K165" s="220"/>
      <c r="L165" s="226"/>
      <c r="M165" s="220"/>
      <c r="N165" s="226"/>
      <c r="O165" s="220"/>
      <c r="P165" s="226"/>
      <c r="Q165" s="220"/>
    </row>
    <row r="166" spans="1:17" ht="15.75" customHeight="1">
      <c r="A166" s="221" t="s">
        <v>525</v>
      </c>
      <c r="B166" s="222" t="s">
        <v>475</v>
      </c>
      <c r="C166" s="221" t="s">
        <v>470</v>
      </c>
      <c r="D166" s="217"/>
      <c r="E166" s="217"/>
      <c r="F166" s="220"/>
      <c r="G166" s="218">
        <f>F166/10/500</f>
        <v>0</v>
      </c>
      <c r="H166" s="226"/>
      <c r="I166" s="223">
        <f>SUM(I167:I169)/6.25</f>
        <v>841.92</v>
      </c>
      <c r="J166" s="226"/>
      <c r="K166" s="223">
        <f>SUM(K167:K169)/6.25</f>
        <v>841.92</v>
      </c>
      <c r="L166" s="226"/>
      <c r="M166" s="223">
        <f>SUM(M167:M169)/6.25</f>
        <v>841.92</v>
      </c>
      <c r="N166" s="226"/>
      <c r="O166" s="223">
        <f>SUM(O167:O169)/6.25</f>
        <v>841.92</v>
      </c>
      <c r="P166" s="226"/>
      <c r="Q166" s="223">
        <f>SUM(Q167:Q169)/6.25</f>
        <v>841.92</v>
      </c>
    </row>
    <row r="167" spans="1:17" ht="15.75" customHeight="1">
      <c r="A167" s="217"/>
      <c r="B167" s="219" t="s">
        <v>52</v>
      </c>
      <c r="C167" s="217" t="s">
        <v>34</v>
      </c>
      <c r="D167" s="217">
        <v>1</v>
      </c>
      <c r="E167" s="217">
        <v>0.35</v>
      </c>
      <c r="F167" s="220">
        <f>F162</f>
        <v>21000000</v>
      </c>
      <c r="G167" s="218">
        <f>F167/5/500</f>
        <v>8400</v>
      </c>
      <c r="H167" s="226">
        <v>0.36</v>
      </c>
      <c r="I167" s="220">
        <f>H167*G167</f>
        <v>3024</v>
      </c>
      <c r="J167" s="226">
        <v>0.36</v>
      </c>
      <c r="K167" s="220">
        <f>J167*G167</f>
        <v>3024</v>
      </c>
      <c r="L167" s="226">
        <v>0.36</v>
      </c>
      <c r="M167" s="220">
        <f>L167*G167</f>
        <v>3024</v>
      </c>
      <c r="N167" s="226">
        <v>0.36</v>
      </c>
      <c r="O167" s="220">
        <f>N167*G167</f>
        <v>3024</v>
      </c>
      <c r="P167" s="226">
        <v>0.36</v>
      </c>
      <c r="Q167" s="220">
        <f>P167*G167</f>
        <v>3024</v>
      </c>
    </row>
    <row r="168" spans="1:17" ht="15.75" customHeight="1">
      <c r="A168" s="217"/>
      <c r="B168" s="219" t="s">
        <v>59</v>
      </c>
      <c r="C168" s="217" t="s">
        <v>34</v>
      </c>
      <c r="D168" s="217">
        <v>1</v>
      </c>
      <c r="E168" s="217">
        <v>0.4</v>
      </c>
      <c r="F168" s="220">
        <f>F163</f>
        <v>105000000</v>
      </c>
      <c r="G168" s="218">
        <f>F168/10/500</f>
        <v>21000</v>
      </c>
      <c r="H168" s="226">
        <v>0.09</v>
      </c>
      <c r="I168" s="220">
        <f>H168*G168</f>
        <v>1890</v>
      </c>
      <c r="J168" s="226">
        <v>0.09</v>
      </c>
      <c r="K168" s="220">
        <f>J168*G168</f>
        <v>1890</v>
      </c>
      <c r="L168" s="226">
        <v>0.09</v>
      </c>
      <c r="M168" s="220">
        <f>L168*G168</f>
        <v>1890</v>
      </c>
      <c r="N168" s="226">
        <v>0.09</v>
      </c>
      <c r="O168" s="220">
        <f>N168*G168</f>
        <v>1890</v>
      </c>
      <c r="P168" s="226">
        <v>0.09</v>
      </c>
      <c r="Q168" s="220">
        <f>P168*G168</f>
        <v>1890</v>
      </c>
    </row>
    <row r="169" spans="1:17" ht="15.75" customHeight="1">
      <c r="A169" s="217"/>
      <c r="B169" s="219" t="s">
        <v>510</v>
      </c>
      <c r="C169" s="217" t="s">
        <v>34</v>
      </c>
      <c r="D169" s="217">
        <v>1</v>
      </c>
      <c r="E169" s="217">
        <v>2.2000000000000002</v>
      </c>
      <c r="F169" s="220">
        <f>F164</f>
        <v>14500000</v>
      </c>
      <c r="G169" s="218">
        <f>F169/10/500</f>
        <v>2900</v>
      </c>
      <c r="H169" s="226">
        <v>0.12</v>
      </c>
      <c r="I169" s="220">
        <f>H169*G169</f>
        <v>348</v>
      </c>
      <c r="J169" s="226">
        <v>0.12</v>
      </c>
      <c r="K169" s="220">
        <f>J169*G169</f>
        <v>348</v>
      </c>
      <c r="L169" s="226">
        <v>0.12</v>
      </c>
      <c r="M169" s="220">
        <f>L169*G169</f>
        <v>348</v>
      </c>
      <c r="N169" s="226">
        <v>0.12</v>
      </c>
      <c r="O169" s="220">
        <f>N169*G169</f>
        <v>348</v>
      </c>
      <c r="P169" s="226">
        <v>0.12</v>
      </c>
      <c r="Q169" s="220">
        <f>P169*G169</f>
        <v>348</v>
      </c>
    </row>
    <row r="170" spans="1:17" ht="15.75" customHeight="1">
      <c r="A170" s="217"/>
      <c r="B170" s="219"/>
      <c r="C170" s="217"/>
      <c r="D170" s="217"/>
      <c r="E170" s="217"/>
      <c r="F170" s="220"/>
      <c r="G170" s="218"/>
      <c r="H170" s="226"/>
      <c r="I170" s="220"/>
      <c r="J170" s="226"/>
      <c r="K170" s="220"/>
      <c r="L170" s="226"/>
      <c r="M170" s="220"/>
      <c r="N170" s="226"/>
      <c r="O170" s="220"/>
      <c r="P170" s="226"/>
      <c r="Q170" s="220"/>
    </row>
    <row r="171" spans="1:17" ht="15.75" customHeight="1">
      <c r="A171" s="221" t="s">
        <v>526</v>
      </c>
      <c r="B171" s="222" t="s">
        <v>477</v>
      </c>
      <c r="C171" s="221" t="s">
        <v>470</v>
      </c>
      <c r="D171" s="217"/>
      <c r="E171" s="217"/>
      <c r="F171" s="220"/>
      <c r="G171" s="218">
        <f>F171/10/500</f>
        <v>0</v>
      </c>
      <c r="H171" s="226"/>
      <c r="I171" s="223">
        <f>SUM(I172:I174)/25</f>
        <v>229.6</v>
      </c>
      <c r="J171" s="226"/>
      <c r="K171" s="223">
        <f>SUM(K172:K174)/25</f>
        <v>229.6</v>
      </c>
      <c r="L171" s="226"/>
      <c r="M171" s="223">
        <f>SUM(M172:M174)/25</f>
        <v>229.6</v>
      </c>
      <c r="N171" s="226"/>
      <c r="O171" s="223">
        <f>SUM(O172:O174)/25</f>
        <v>229.6</v>
      </c>
      <c r="P171" s="226"/>
      <c r="Q171" s="223">
        <f>SUM(Q172:Q174)/25</f>
        <v>229.6</v>
      </c>
    </row>
    <row r="172" spans="1:17" ht="15.75" customHeight="1">
      <c r="A172" s="217"/>
      <c r="B172" s="219" t="s">
        <v>52</v>
      </c>
      <c r="C172" s="217" t="s">
        <v>34</v>
      </c>
      <c r="D172" s="217">
        <v>1</v>
      </c>
      <c r="E172" s="217">
        <v>0.35</v>
      </c>
      <c r="F172" s="220">
        <f>F167</f>
        <v>21000000</v>
      </c>
      <c r="G172" s="218">
        <f>F172/5/500</f>
        <v>8400</v>
      </c>
      <c r="H172" s="226">
        <v>0.41</v>
      </c>
      <c r="I172" s="220">
        <f>H172*G172</f>
        <v>3444</v>
      </c>
      <c r="J172" s="226">
        <v>0.41</v>
      </c>
      <c r="K172" s="220">
        <f>J172*G172</f>
        <v>3444</v>
      </c>
      <c r="L172" s="226">
        <v>0.41</v>
      </c>
      <c r="M172" s="220">
        <f>L172*G172</f>
        <v>3444</v>
      </c>
      <c r="N172" s="226">
        <v>0.41</v>
      </c>
      <c r="O172" s="220">
        <f>N172*G172</f>
        <v>3444</v>
      </c>
      <c r="P172" s="226">
        <v>0.41</v>
      </c>
      <c r="Q172" s="220">
        <f>P172*G172</f>
        <v>3444</v>
      </c>
    </row>
    <row r="173" spans="1:17" ht="15.75" customHeight="1">
      <c r="A173" s="217"/>
      <c r="B173" s="219" t="s">
        <v>59</v>
      </c>
      <c r="C173" s="217" t="s">
        <v>34</v>
      </c>
      <c r="D173" s="217">
        <v>1</v>
      </c>
      <c r="E173" s="217">
        <v>0.4</v>
      </c>
      <c r="F173" s="220">
        <f>F168</f>
        <v>105000000</v>
      </c>
      <c r="G173" s="218">
        <f>F173/10/500</f>
        <v>21000</v>
      </c>
      <c r="H173" s="226">
        <v>0.09</v>
      </c>
      <c r="I173" s="220">
        <f>H173*G173</f>
        <v>1890</v>
      </c>
      <c r="J173" s="226">
        <v>0.09</v>
      </c>
      <c r="K173" s="220">
        <f>J173*G173</f>
        <v>1890</v>
      </c>
      <c r="L173" s="226">
        <v>0.09</v>
      </c>
      <c r="M173" s="220">
        <f>L173*G173</f>
        <v>1890</v>
      </c>
      <c r="N173" s="226">
        <v>0.09</v>
      </c>
      <c r="O173" s="220">
        <f>N173*G173</f>
        <v>1890</v>
      </c>
      <c r="P173" s="226">
        <v>0.09</v>
      </c>
      <c r="Q173" s="220">
        <f>P173*G173</f>
        <v>1890</v>
      </c>
    </row>
    <row r="174" spans="1:17" ht="15.75" customHeight="1">
      <c r="A174" s="217"/>
      <c r="B174" s="219" t="s">
        <v>510</v>
      </c>
      <c r="C174" s="217" t="s">
        <v>34</v>
      </c>
      <c r="D174" s="217">
        <v>1</v>
      </c>
      <c r="E174" s="217">
        <v>2.2000000000000002</v>
      </c>
      <c r="F174" s="220">
        <f>F169</f>
        <v>14500000</v>
      </c>
      <c r="G174" s="218">
        <f>F174/10/500</f>
        <v>2900</v>
      </c>
      <c r="H174" s="226">
        <v>0.14000000000000001</v>
      </c>
      <c r="I174" s="220">
        <f>H174*G174</f>
        <v>406.00000000000006</v>
      </c>
      <c r="J174" s="226">
        <v>0.14000000000000001</v>
      </c>
      <c r="K174" s="220">
        <f>J174*G174</f>
        <v>406.00000000000006</v>
      </c>
      <c r="L174" s="226">
        <v>0.14000000000000001</v>
      </c>
      <c r="M174" s="220">
        <f>L174*G174</f>
        <v>406.00000000000006</v>
      </c>
      <c r="N174" s="226">
        <v>0.14000000000000001</v>
      </c>
      <c r="O174" s="220">
        <f>N174*G174</f>
        <v>406.00000000000006</v>
      </c>
      <c r="P174" s="226">
        <v>0.14000000000000001</v>
      </c>
      <c r="Q174" s="220">
        <f>P174*G174</f>
        <v>406.00000000000006</v>
      </c>
    </row>
    <row r="175" spans="1:17" ht="15.75" customHeight="1">
      <c r="A175" s="217"/>
      <c r="B175" s="219"/>
      <c r="C175" s="217"/>
      <c r="D175" s="217"/>
      <c r="E175" s="217"/>
      <c r="F175" s="220"/>
      <c r="G175" s="218"/>
      <c r="H175" s="226"/>
      <c r="I175" s="220"/>
      <c r="J175" s="226"/>
      <c r="K175" s="220"/>
      <c r="L175" s="226"/>
      <c r="M175" s="220"/>
      <c r="N175" s="226"/>
      <c r="O175" s="220"/>
      <c r="P175" s="226"/>
      <c r="Q175" s="220"/>
    </row>
    <row r="176" spans="1:17" ht="15.75" customHeight="1">
      <c r="A176" s="221" t="s">
        <v>527</v>
      </c>
      <c r="B176" s="222" t="s">
        <v>481</v>
      </c>
      <c r="C176" s="221" t="s">
        <v>470</v>
      </c>
      <c r="D176" s="217"/>
      <c r="E176" s="217"/>
      <c r="F176" s="220"/>
      <c r="G176" s="218">
        <f>F176/10/500</f>
        <v>0</v>
      </c>
      <c r="H176" s="226"/>
      <c r="I176" s="223">
        <f>SUM(I177:I179)/100</f>
        <v>61.89</v>
      </c>
      <c r="J176" s="226"/>
      <c r="K176" s="223">
        <f>SUM(K177:K179)/100</f>
        <v>61.89</v>
      </c>
      <c r="L176" s="226"/>
      <c r="M176" s="223">
        <f>SUM(M177:M179)/100</f>
        <v>61.89</v>
      </c>
      <c r="N176" s="226"/>
      <c r="O176" s="223">
        <f>SUM(O177:O179)/100</f>
        <v>61.89</v>
      </c>
      <c r="P176" s="223"/>
      <c r="Q176" s="223">
        <f>SUM(Q177:Q179)/100</f>
        <v>61.89</v>
      </c>
    </row>
    <row r="177" spans="1:17" ht="15.75" customHeight="1">
      <c r="A177" s="217"/>
      <c r="B177" s="219" t="s">
        <v>52</v>
      </c>
      <c r="C177" s="217" t="s">
        <v>34</v>
      </c>
      <c r="D177" s="217">
        <v>1</v>
      </c>
      <c r="E177" s="217">
        <v>0.35</v>
      </c>
      <c r="F177" s="220">
        <f>F172</f>
        <v>21000000</v>
      </c>
      <c r="G177" s="218">
        <f>F177/5/500</f>
        <v>8400</v>
      </c>
      <c r="H177" s="226">
        <v>0.46</v>
      </c>
      <c r="I177" s="220">
        <f>H177*G177</f>
        <v>3864</v>
      </c>
      <c r="J177" s="226">
        <v>0.46</v>
      </c>
      <c r="K177" s="220">
        <f>J177*G177</f>
        <v>3864</v>
      </c>
      <c r="L177" s="226">
        <v>0.46</v>
      </c>
      <c r="M177" s="220">
        <f>L177*G177</f>
        <v>3864</v>
      </c>
      <c r="N177" s="226">
        <v>0.46</v>
      </c>
      <c r="O177" s="220">
        <f>N177*G177</f>
        <v>3864</v>
      </c>
      <c r="P177" s="226">
        <v>0.46</v>
      </c>
      <c r="Q177" s="220">
        <f>P177*G177</f>
        <v>3864</v>
      </c>
    </row>
    <row r="178" spans="1:17" ht="15.75" customHeight="1">
      <c r="A178" s="217"/>
      <c r="B178" s="219" t="s">
        <v>59</v>
      </c>
      <c r="C178" s="217" t="s">
        <v>34</v>
      </c>
      <c r="D178" s="217">
        <v>1</v>
      </c>
      <c r="E178" s="217">
        <v>0.4</v>
      </c>
      <c r="F178" s="220">
        <f>F173</f>
        <v>105000000</v>
      </c>
      <c r="G178" s="218">
        <f>F178/10/500</f>
        <v>21000</v>
      </c>
      <c r="H178" s="226">
        <v>0.09</v>
      </c>
      <c r="I178" s="220">
        <f>H178*G178</f>
        <v>1890</v>
      </c>
      <c r="J178" s="226">
        <v>0.09</v>
      </c>
      <c r="K178" s="220">
        <f>J178*G178</f>
        <v>1890</v>
      </c>
      <c r="L178" s="226">
        <v>0.09</v>
      </c>
      <c r="M178" s="220">
        <f>L178*G178</f>
        <v>1890</v>
      </c>
      <c r="N178" s="226">
        <v>0.09</v>
      </c>
      <c r="O178" s="220">
        <f>N178*G178</f>
        <v>1890</v>
      </c>
      <c r="P178" s="226">
        <v>0.09</v>
      </c>
      <c r="Q178" s="220">
        <f>P178*G178</f>
        <v>1890</v>
      </c>
    </row>
    <row r="179" spans="1:17" ht="15.75" customHeight="1">
      <c r="A179" s="217"/>
      <c r="B179" s="219" t="s">
        <v>510</v>
      </c>
      <c r="C179" s="217" t="s">
        <v>34</v>
      </c>
      <c r="D179" s="217">
        <v>1</v>
      </c>
      <c r="E179" s="217">
        <v>2.2000000000000002</v>
      </c>
      <c r="F179" s="220">
        <f>F174</f>
        <v>14500000</v>
      </c>
      <c r="G179" s="218">
        <f>F179/10/500</f>
        <v>2900</v>
      </c>
      <c r="H179" s="226">
        <v>0.15</v>
      </c>
      <c r="I179" s="220">
        <f>H179*G179</f>
        <v>435</v>
      </c>
      <c r="J179" s="226">
        <v>0.15</v>
      </c>
      <c r="K179" s="220">
        <f>J179*G179</f>
        <v>435</v>
      </c>
      <c r="L179" s="226">
        <v>0.15</v>
      </c>
      <c r="M179" s="220">
        <f>L179*G179</f>
        <v>435</v>
      </c>
      <c r="N179" s="226">
        <v>0.15</v>
      </c>
      <c r="O179" s="220">
        <f>N179*G179</f>
        <v>435</v>
      </c>
      <c r="P179" s="226">
        <v>0.15</v>
      </c>
      <c r="Q179" s="220">
        <f>P179*G179</f>
        <v>435</v>
      </c>
    </row>
    <row r="180" spans="1:17" ht="15.75" customHeight="1">
      <c r="A180" s="217"/>
      <c r="B180" s="219"/>
      <c r="C180" s="217"/>
      <c r="D180" s="217"/>
      <c r="E180" s="217"/>
      <c r="F180" s="220"/>
      <c r="G180" s="218"/>
      <c r="H180" s="226"/>
      <c r="I180" s="220"/>
      <c r="J180" s="226"/>
      <c r="K180" s="220"/>
      <c r="L180" s="226"/>
      <c r="M180" s="220"/>
      <c r="N180" s="226"/>
      <c r="O180" s="220"/>
      <c r="P180" s="226"/>
      <c r="Q180" s="220"/>
    </row>
    <row r="181" spans="1:17" ht="15.75" customHeight="1">
      <c r="A181" s="221" t="s">
        <v>528</v>
      </c>
      <c r="B181" s="222" t="s">
        <v>486</v>
      </c>
      <c r="C181" s="221" t="s">
        <v>470</v>
      </c>
      <c r="D181" s="217"/>
      <c r="E181" s="217"/>
      <c r="F181" s="220"/>
      <c r="G181" s="218">
        <f>F181/10/500</f>
        <v>0</v>
      </c>
      <c r="H181" s="226"/>
      <c r="I181" s="223">
        <f>SUM(I182:I184)/900</f>
        <v>7.4077777777777776</v>
      </c>
      <c r="J181" s="226"/>
      <c r="K181" s="223">
        <f>SUM(K182:K184)/900</f>
        <v>7.4077777777777776</v>
      </c>
      <c r="L181" s="226"/>
      <c r="M181" s="223">
        <f>SUM(M182:M184)/900</f>
        <v>7.4077777777777776</v>
      </c>
      <c r="N181" s="226"/>
      <c r="O181" s="223">
        <f>SUM(O182:O184)/900</f>
        <v>7.4077777777777776</v>
      </c>
      <c r="P181" s="226"/>
      <c r="Q181" s="220">
        <f>P181*G181</f>
        <v>0</v>
      </c>
    </row>
    <row r="182" spans="1:17" ht="15.75" customHeight="1">
      <c r="A182" s="217"/>
      <c r="B182" s="219" t="s">
        <v>52</v>
      </c>
      <c r="C182" s="217" t="s">
        <v>34</v>
      </c>
      <c r="D182" s="217">
        <v>1</v>
      </c>
      <c r="E182" s="217">
        <v>0.35</v>
      </c>
      <c r="F182" s="220">
        <f>F177</f>
        <v>21000000</v>
      </c>
      <c r="G182" s="218">
        <f>F182/5/500</f>
        <v>8400</v>
      </c>
      <c r="H182" s="226">
        <v>0.51</v>
      </c>
      <c r="I182" s="220">
        <f>H182*G182</f>
        <v>4284</v>
      </c>
      <c r="J182" s="226">
        <v>0.51</v>
      </c>
      <c r="K182" s="220">
        <f>J182*G182</f>
        <v>4284</v>
      </c>
      <c r="L182" s="226">
        <v>0.51</v>
      </c>
      <c r="M182" s="220">
        <f>L182*G182</f>
        <v>4284</v>
      </c>
      <c r="N182" s="226">
        <v>0.51</v>
      </c>
      <c r="O182" s="220">
        <f>N182*G182</f>
        <v>4284</v>
      </c>
      <c r="P182" s="226"/>
      <c r="Q182" s="220">
        <f>P182*G182</f>
        <v>0</v>
      </c>
    </row>
    <row r="183" spans="1:17" ht="15.75" customHeight="1">
      <c r="A183" s="217"/>
      <c r="B183" s="219" t="s">
        <v>59</v>
      </c>
      <c r="C183" s="217" t="s">
        <v>34</v>
      </c>
      <c r="D183" s="217">
        <v>1</v>
      </c>
      <c r="E183" s="217">
        <v>0.4</v>
      </c>
      <c r="F183" s="220">
        <f>F178</f>
        <v>105000000</v>
      </c>
      <c r="G183" s="218">
        <f>F183/10/500</f>
        <v>21000</v>
      </c>
      <c r="H183" s="226">
        <v>0.09</v>
      </c>
      <c r="I183" s="220">
        <f>H183*G183</f>
        <v>1890</v>
      </c>
      <c r="J183" s="226">
        <v>0.09</v>
      </c>
      <c r="K183" s="220">
        <f>J183*G183</f>
        <v>1890</v>
      </c>
      <c r="L183" s="226">
        <v>0.09</v>
      </c>
      <c r="M183" s="220">
        <f>L183*G183</f>
        <v>1890</v>
      </c>
      <c r="N183" s="226">
        <v>0.09</v>
      </c>
      <c r="O183" s="220">
        <f>N183*G183</f>
        <v>1890</v>
      </c>
      <c r="P183" s="226"/>
      <c r="Q183" s="220">
        <f>P183*G183</f>
        <v>0</v>
      </c>
    </row>
    <row r="184" spans="1:17" ht="15.75" customHeight="1">
      <c r="A184" s="217"/>
      <c r="B184" s="219" t="s">
        <v>510</v>
      </c>
      <c r="C184" s="217" t="s">
        <v>34</v>
      </c>
      <c r="D184" s="217">
        <v>1</v>
      </c>
      <c r="E184" s="217">
        <v>2.2000000000000002</v>
      </c>
      <c r="F184" s="220">
        <f>F179</f>
        <v>14500000</v>
      </c>
      <c r="G184" s="218">
        <f>F184/10/500</f>
        <v>2900</v>
      </c>
      <c r="H184" s="226">
        <v>0.17</v>
      </c>
      <c r="I184" s="220">
        <f>H184*G184</f>
        <v>493.00000000000006</v>
      </c>
      <c r="J184" s="226">
        <v>0.17</v>
      </c>
      <c r="K184" s="220">
        <f>J184*G184</f>
        <v>493.00000000000006</v>
      </c>
      <c r="L184" s="226">
        <v>0.17</v>
      </c>
      <c r="M184" s="220">
        <f>L184*G184</f>
        <v>493.00000000000006</v>
      </c>
      <c r="N184" s="226">
        <v>0.17</v>
      </c>
      <c r="O184" s="220">
        <f>N184*G184</f>
        <v>493.00000000000006</v>
      </c>
      <c r="P184" s="226"/>
      <c r="Q184" s="220">
        <f>P184*G184</f>
        <v>0</v>
      </c>
    </row>
    <row r="185" spans="1:17" ht="15.75" customHeight="1">
      <c r="A185" s="217"/>
      <c r="B185" s="219"/>
      <c r="C185" s="217"/>
      <c r="D185" s="217"/>
      <c r="E185" s="217"/>
      <c r="F185" s="220"/>
      <c r="G185" s="218"/>
      <c r="H185" s="226"/>
      <c r="I185" s="220"/>
      <c r="J185" s="226"/>
      <c r="K185" s="220"/>
      <c r="L185" s="226"/>
      <c r="M185" s="220"/>
      <c r="N185" s="226"/>
      <c r="O185" s="220"/>
      <c r="P185" s="226"/>
      <c r="Q185" s="220"/>
    </row>
    <row r="186" spans="1:17" ht="15.75" customHeight="1">
      <c r="A186" s="221" t="s">
        <v>529</v>
      </c>
      <c r="B186" s="222" t="s">
        <v>491</v>
      </c>
      <c r="C186" s="221" t="s">
        <v>470</v>
      </c>
      <c r="D186" s="217"/>
      <c r="E186" s="217"/>
      <c r="F186" s="220"/>
      <c r="G186" s="218">
        <f>F186/10/500</f>
        <v>0</v>
      </c>
      <c r="H186" s="226"/>
      <c r="I186" s="223">
        <f>SUM(I187:I189)/3600</f>
        <v>2.8227777777777776</v>
      </c>
      <c r="J186" s="226"/>
      <c r="K186" s="223">
        <f>SUM(K187:K189)/3600</f>
        <v>2.8227777777777776</v>
      </c>
      <c r="L186" s="226"/>
      <c r="M186" s="223">
        <f>SUM(M187:M189)/3600</f>
        <v>2.8227777777777776</v>
      </c>
      <c r="N186" s="226"/>
      <c r="O186" s="223">
        <f>SUM(O187:O189)/3600</f>
        <v>2.8227777777777776</v>
      </c>
      <c r="P186" s="226"/>
      <c r="Q186" s="220">
        <f>P186*G186</f>
        <v>0</v>
      </c>
    </row>
    <row r="187" spans="1:17" ht="15.75" customHeight="1">
      <c r="A187" s="217"/>
      <c r="B187" s="219" t="s">
        <v>52</v>
      </c>
      <c r="C187" s="217" t="s">
        <v>34</v>
      </c>
      <c r="D187" s="217">
        <v>1</v>
      </c>
      <c r="E187" s="217">
        <v>0.35</v>
      </c>
      <c r="F187" s="220">
        <f>F182</f>
        <v>21000000</v>
      </c>
      <c r="G187" s="218">
        <f>F187/5/500</f>
        <v>8400</v>
      </c>
      <c r="H187" s="226">
        <v>0.77</v>
      </c>
      <c r="I187" s="220">
        <f>H187*G187</f>
        <v>6468</v>
      </c>
      <c r="J187" s="226">
        <v>0.77</v>
      </c>
      <c r="K187" s="220">
        <f>J187*G187</f>
        <v>6468</v>
      </c>
      <c r="L187" s="226">
        <v>0.77</v>
      </c>
      <c r="M187" s="220">
        <f>L187*G187</f>
        <v>6468</v>
      </c>
      <c r="N187" s="226">
        <v>0.77</v>
      </c>
      <c r="O187" s="220">
        <f>N187*G187</f>
        <v>6468</v>
      </c>
      <c r="P187" s="226"/>
      <c r="Q187" s="220">
        <f>P187*G187</f>
        <v>0</v>
      </c>
    </row>
    <row r="188" spans="1:17" ht="15.75" customHeight="1">
      <c r="A188" s="217"/>
      <c r="B188" s="219" t="s">
        <v>59</v>
      </c>
      <c r="C188" s="217" t="s">
        <v>34</v>
      </c>
      <c r="D188" s="217">
        <v>1</v>
      </c>
      <c r="E188" s="217">
        <v>0.4</v>
      </c>
      <c r="F188" s="220">
        <f>F183</f>
        <v>105000000</v>
      </c>
      <c r="G188" s="218">
        <f>F188/10/500</f>
        <v>21000</v>
      </c>
      <c r="H188" s="226">
        <v>0.14000000000000001</v>
      </c>
      <c r="I188" s="220">
        <f>H188*G188</f>
        <v>2940.0000000000005</v>
      </c>
      <c r="J188" s="226">
        <v>0.14000000000000001</v>
      </c>
      <c r="K188" s="220">
        <f>J188*G188</f>
        <v>2940.0000000000005</v>
      </c>
      <c r="L188" s="226">
        <v>0.14000000000000001</v>
      </c>
      <c r="M188" s="220">
        <f>L188*G188</f>
        <v>2940.0000000000005</v>
      </c>
      <c r="N188" s="226">
        <v>0.14000000000000001</v>
      </c>
      <c r="O188" s="220">
        <f>N188*G188</f>
        <v>2940.0000000000005</v>
      </c>
      <c r="P188" s="226"/>
      <c r="Q188" s="220">
        <f>P188*G188</f>
        <v>0</v>
      </c>
    </row>
    <row r="189" spans="1:17" ht="15.75" customHeight="1">
      <c r="A189" s="217"/>
      <c r="B189" s="219" t="s">
        <v>510</v>
      </c>
      <c r="C189" s="217" t="s">
        <v>34</v>
      </c>
      <c r="D189" s="217">
        <v>1</v>
      </c>
      <c r="E189" s="217">
        <v>2.2000000000000002</v>
      </c>
      <c r="F189" s="220">
        <f>F184</f>
        <v>14500000</v>
      </c>
      <c r="G189" s="218">
        <f>F189/10/500</f>
        <v>2900</v>
      </c>
      <c r="H189" s="226">
        <v>0.26</v>
      </c>
      <c r="I189" s="220">
        <f>H189*G189</f>
        <v>754</v>
      </c>
      <c r="J189" s="226">
        <v>0.26</v>
      </c>
      <c r="K189" s="220">
        <f>J189*G189</f>
        <v>754</v>
      </c>
      <c r="L189" s="226">
        <v>0.26</v>
      </c>
      <c r="M189" s="220">
        <f>L189*G189</f>
        <v>754</v>
      </c>
      <c r="N189" s="226">
        <v>0.26</v>
      </c>
      <c r="O189" s="220">
        <f>N189*G189</f>
        <v>754</v>
      </c>
      <c r="P189" s="226"/>
      <c r="Q189" s="220">
        <f>P189*G189</f>
        <v>0</v>
      </c>
    </row>
    <row r="190" spans="1:17" ht="15.75" customHeight="1">
      <c r="A190" s="241"/>
      <c r="B190" s="263"/>
      <c r="C190" s="240"/>
      <c r="D190" s="240"/>
      <c r="E190" s="240"/>
      <c r="F190" s="240"/>
      <c r="G190" s="240"/>
      <c r="H190" s="244"/>
      <c r="I190" s="265"/>
      <c r="J190" s="244"/>
      <c r="K190" s="265"/>
      <c r="L190" s="244"/>
      <c r="M190" s="265"/>
      <c r="N190" s="244"/>
      <c r="O190" s="265"/>
      <c r="P190" s="244"/>
      <c r="Q190" s="265"/>
    </row>
    <row r="191" spans="1:17" ht="16.5" customHeight="1">
      <c r="A191" s="4"/>
      <c r="B191" s="4"/>
      <c r="C191" s="4"/>
      <c r="D191" s="4"/>
      <c r="E191" s="4"/>
      <c r="G191" s="4"/>
      <c r="H191" s="4"/>
      <c r="I191" s="4"/>
      <c r="J191" s="4"/>
      <c r="K191" s="4"/>
      <c r="L191" s="4"/>
      <c r="M191" s="4"/>
      <c r="N191" s="4"/>
      <c r="O191" s="4"/>
      <c r="P191" s="4"/>
      <c r="Q191" s="4"/>
    </row>
    <row r="192" spans="1:17" ht="16.5" customHeight="1">
      <c r="A192" s="4"/>
      <c r="B192" s="4"/>
      <c r="C192" s="4"/>
      <c r="D192" s="4"/>
      <c r="E192" s="4"/>
      <c r="G192" s="4"/>
      <c r="H192" s="4"/>
      <c r="I192" s="4"/>
      <c r="J192" s="4"/>
      <c r="K192" s="4"/>
      <c r="L192" s="4"/>
      <c r="M192" s="4"/>
      <c r="N192" s="4"/>
      <c r="O192" s="4"/>
      <c r="P192" s="4"/>
      <c r="Q192" s="4"/>
    </row>
    <row r="193" spans="1:17" ht="16.5" customHeight="1">
      <c r="A193" s="4"/>
      <c r="B193" s="4"/>
      <c r="C193" s="4"/>
      <c r="D193" s="4"/>
      <c r="E193" s="4"/>
      <c r="G193" s="4"/>
      <c r="H193" s="4"/>
      <c r="I193" s="4"/>
      <c r="J193" s="4"/>
      <c r="K193" s="4"/>
      <c r="L193" s="4"/>
      <c r="M193" s="4"/>
      <c r="N193" s="4"/>
      <c r="O193" s="4"/>
      <c r="P193" s="4"/>
      <c r="Q193" s="4"/>
    </row>
    <row r="194" spans="1:17" ht="16.5" customHeight="1">
      <c r="A194" s="4"/>
      <c r="B194" s="4"/>
      <c r="C194" s="4"/>
      <c r="D194" s="4"/>
      <c r="E194" s="4"/>
      <c r="G194" s="4"/>
      <c r="H194" s="4"/>
      <c r="I194" s="4"/>
      <c r="J194" s="4"/>
      <c r="K194" s="4"/>
      <c r="L194" s="4"/>
      <c r="M194" s="4"/>
      <c r="N194" s="4"/>
      <c r="O194" s="4"/>
      <c r="P194" s="4"/>
      <c r="Q194" s="4"/>
    </row>
    <row r="195" spans="1:17" ht="16.5" customHeight="1">
      <c r="A195" s="4"/>
      <c r="B195" s="4"/>
      <c r="C195" s="4"/>
      <c r="D195" s="4"/>
      <c r="E195" s="4"/>
      <c r="G195" s="4"/>
      <c r="H195" s="4"/>
      <c r="I195" s="4"/>
      <c r="J195" s="4"/>
      <c r="K195" s="4"/>
      <c r="L195" s="4"/>
      <c r="M195" s="4"/>
      <c r="N195" s="4"/>
      <c r="O195" s="4"/>
      <c r="P195" s="4"/>
      <c r="Q195" s="4"/>
    </row>
    <row r="196" spans="1:17" ht="16.5" customHeight="1">
      <c r="A196" s="4"/>
      <c r="B196" s="4"/>
      <c r="C196" s="4"/>
      <c r="D196" s="4"/>
      <c r="E196" s="4"/>
      <c r="G196" s="4"/>
      <c r="H196" s="4"/>
      <c r="I196" s="4"/>
      <c r="J196" s="4"/>
      <c r="K196" s="4"/>
      <c r="L196" s="4"/>
      <c r="M196" s="4"/>
      <c r="N196" s="4"/>
      <c r="O196" s="4"/>
      <c r="P196" s="4"/>
      <c r="Q196" s="4"/>
    </row>
    <row r="197" spans="1:17" ht="16.5" customHeight="1">
      <c r="A197" s="4"/>
      <c r="B197" s="4"/>
      <c r="C197" s="4"/>
      <c r="D197" s="4"/>
      <c r="E197" s="4"/>
      <c r="G197" s="4"/>
      <c r="H197" s="4"/>
      <c r="I197" s="4"/>
      <c r="J197" s="4"/>
      <c r="K197" s="4"/>
      <c r="L197" s="4"/>
      <c r="M197" s="4"/>
      <c r="N197" s="4"/>
      <c r="O197" s="4"/>
      <c r="P197" s="4"/>
      <c r="Q197" s="4"/>
    </row>
    <row r="198" spans="1:17" ht="16.5" customHeight="1">
      <c r="A198" s="4"/>
      <c r="B198" s="4"/>
      <c r="C198" s="4"/>
      <c r="D198" s="4"/>
      <c r="E198" s="4"/>
      <c r="G198" s="4"/>
      <c r="H198" s="4"/>
      <c r="I198" s="4"/>
      <c r="J198" s="4"/>
      <c r="K198" s="4"/>
      <c r="L198" s="4"/>
      <c r="M198" s="4"/>
      <c r="N198" s="4"/>
      <c r="O198" s="4"/>
      <c r="P198" s="4"/>
      <c r="Q198" s="4"/>
    </row>
    <row r="199" spans="1:17" ht="16.5" customHeight="1">
      <c r="A199" s="4"/>
      <c r="B199" s="4"/>
      <c r="C199" s="4"/>
      <c r="D199" s="4"/>
      <c r="E199" s="4"/>
      <c r="G199" s="4"/>
      <c r="H199" s="4"/>
      <c r="I199" s="4"/>
      <c r="J199" s="4"/>
      <c r="K199" s="4"/>
      <c r="L199" s="4"/>
      <c r="M199" s="4"/>
      <c r="N199" s="4"/>
      <c r="O199" s="4"/>
      <c r="P199" s="4"/>
      <c r="Q199" s="4"/>
    </row>
    <row r="200" spans="1:17" ht="16.5" customHeight="1">
      <c r="A200" s="4"/>
      <c r="B200" s="4"/>
      <c r="C200" s="4"/>
      <c r="D200" s="4"/>
      <c r="E200" s="4"/>
      <c r="G200" s="4"/>
      <c r="H200" s="4"/>
      <c r="I200" s="4"/>
      <c r="J200" s="4"/>
      <c r="K200" s="4"/>
      <c r="L200" s="4"/>
      <c r="M200" s="4"/>
      <c r="N200" s="4"/>
      <c r="O200" s="4"/>
      <c r="P200" s="4"/>
      <c r="Q200" s="4"/>
    </row>
    <row r="201" spans="1:17" ht="16.5" customHeight="1">
      <c r="A201" s="4"/>
      <c r="B201" s="4"/>
      <c r="C201" s="4"/>
      <c r="D201" s="4"/>
      <c r="E201" s="4"/>
      <c r="G201" s="4"/>
      <c r="H201" s="4"/>
      <c r="I201" s="4"/>
      <c r="J201" s="4"/>
      <c r="K201" s="4"/>
      <c r="L201" s="4"/>
      <c r="M201" s="4"/>
      <c r="N201" s="4"/>
      <c r="O201" s="4"/>
      <c r="P201" s="4"/>
      <c r="Q201" s="4"/>
    </row>
    <row r="202" spans="1:17" ht="16.5" customHeight="1">
      <c r="A202" s="4"/>
      <c r="B202" s="4"/>
      <c r="C202" s="4"/>
      <c r="D202" s="4"/>
      <c r="E202" s="4"/>
      <c r="G202" s="4"/>
      <c r="H202" s="4"/>
      <c r="I202" s="4"/>
      <c r="J202" s="4"/>
      <c r="K202" s="4"/>
      <c r="L202" s="4"/>
      <c r="M202" s="4"/>
      <c r="N202" s="4"/>
      <c r="O202" s="4"/>
      <c r="P202" s="4"/>
      <c r="Q202" s="4"/>
    </row>
    <row r="203" spans="1:17" ht="16.5" customHeight="1">
      <c r="A203" s="4"/>
      <c r="B203" s="4"/>
      <c r="C203" s="4"/>
      <c r="D203" s="4"/>
      <c r="E203" s="4"/>
      <c r="G203" s="4"/>
      <c r="H203" s="4"/>
      <c r="I203" s="4"/>
      <c r="J203" s="4"/>
      <c r="K203" s="4"/>
      <c r="L203" s="4"/>
      <c r="M203" s="4"/>
      <c r="N203" s="4"/>
      <c r="O203" s="4"/>
      <c r="P203" s="4"/>
      <c r="Q203" s="4"/>
    </row>
    <row r="204" spans="1:17" ht="16.5" customHeight="1">
      <c r="A204" s="4"/>
      <c r="B204" s="4"/>
      <c r="C204" s="4"/>
      <c r="D204" s="4"/>
      <c r="E204" s="4"/>
      <c r="G204" s="4"/>
      <c r="H204" s="4"/>
      <c r="I204" s="4"/>
      <c r="J204" s="4"/>
      <c r="K204" s="4"/>
      <c r="L204" s="4"/>
      <c r="M204" s="4"/>
      <c r="N204" s="4"/>
      <c r="O204" s="4"/>
      <c r="P204" s="4"/>
      <c r="Q204" s="4"/>
    </row>
    <row r="205" spans="1:17" ht="16.5" customHeight="1">
      <c r="A205" s="4"/>
      <c r="B205" s="4"/>
      <c r="C205" s="4"/>
      <c r="D205" s="4"/>
      <c r="E205" s="4"/>
      <c r="G205" s="4"/>
      <c r="H205" s="4"/>
      <c r="I205" s="4"/>
      <c r="J205" s="4"/>
      <c r="K205" s="4"/>
      <c r="L205" s="4"/>
      <c r="M205" s="4"/>
      <c r="N205" s="4"/>
      <c r="O205" s="4"/>
      <c r="P205" s="4"/>
      <c r="Q205" s="4"/>
    </row>
    <row r="206" spans="1:17" ht="16.5" customHeight="1">
      <c r="A206" s="4"/>
      <c r="B206" s="4"/>
      <c r="C206" s="4"/>
      <c r="D206" s="4"/>
      <c r="E206" s="4"/>
      <c r="G206" s="4"/>
      <c r="H206" s="4"/>
      <c r="I206" s="4"/>
      <c r="J206" s="4"/>
      <c r="K206" s="4"/>
      <c r="L206" s="4"/>
      <c r="M206" s="4"/>
      <c r="N206" s="4"/>
      <c r="O206" s="4"/>
      <c r="P206" s="4"/>
      <c r="Q206" s="4"/>
    </row>
    <row r="207" spans="1:17" ht="16.5" customHeight="1">
      <c r="A207" s="4"/>
      <c r="B207" s="4"/>
      <c r="C207" s="4"/>
      <c r="D207" s="4"/>
      <c r="E207" s="4"/>
      <c r="G207" s="4"/>
      <c r="H207" s="4"/>
      <c r="I207" s="4"/>
      <c r="J207" s="4"/>
      <c r="K207" s="4"/>
      <c r="L207" s="4"/>
      <c r="M207" s="4"/>
      <c r="N207" s="4"/>
      <c r="O207" s="4"/>
      <c r="P207" s="4"/>
      <c r="Q207" s="4"/>
    </row>
    <row r="208" spans="1:17" ht="16.5" customHeight="1">
      <c r="A208" s="4"/>
      <c r="B208" s="4"/>
      <c r="C208" s="4"/>
      <c r="D208" s="4"/>
      <c r="E208" s="4"/>
      <c r="G208" s="4"/>
      <c r="H208" s="4"/>
      <c r="I208" s="4"/>
      <c r="J208" s="4"/>
      <c r="K208" s="4"/>
      <c r="L208" s="4"/>
      <c r="M208" s="4"/>
      <c r="N208" s="4"/>
      <c r="O208" s="4"/>
      <c r="P208" s="4"/>
      <c r="Q208" s="4"/>
    </row>
    <row r="209" spans="1:17" ht="16.5" customHeight="1">
      <c r="A209" s="4"/>
      <c r="B209" s="4"/>
      <c r="C209" s="4"/>
      <c r="D209" s="4"/>
      <c r="E209" s="4"/>
      <c r="G209" s="4"/>
      <c r="H209" s="4"/>
      <c r="I209" s="4"/>
      <c r="J209" s="4"/>
      <c r="K209" s="4"/>
      <c r="L209" s="4"/>
      <c r="M209" s="4"/>
      <c r="N209" s="4"/>
      <c r="O209" s="4"/>
      <c r="P209" s="4"/>
      <c r="Q209" s="4"/>
    </row>
    <row r="210" spans="1:17" ht="16.5" customHeight="1">
      <c r="A210" s="4"/>
      <c r="B210" s="4"/>
      <c r="C210" s="4"/>
      <c r="D210" s="4"/>
      <c r="E210" s="4"/>
      <c r="G210" s="4"/>
      <c r="H210" s="4"/>
      <c r="I210" s="4"/>
      <c r="J210" s="4"/>
      <c r="K210" s="4"/>
      <c r="L210" s="4"/>
      <c r="M210" s="4"/>
      <c r="N210" s="4"/>
      <c r="O210" s="4"/>
      <c r="P210" s="4"/>
      <c r="Q210" s="4"/>
    </row>
    <row r="211" spans="1:17" ht="16.5" customHeight="1">
      <c r="A211" s="4"/>
      <c r="B211" s="4"/>
      <c r="C211" s="4"/>
      <c r="D211" s="4"/>
      <c r="E211" s="4"/>
      <c r="G211" s="4"/>
      <c r="H211" s="4"/>
      <c r="I211" s="4"/>
      <c r="J211" s="4"/>
      <c r="K211" s="4"/>
      <c r="L211" s="4"/>
      <c r="M211" s="4"/>
      <c r="N211" s="4"/>
      <c r="O211" s="4"/>
      <c r="P211" s="4"/>
      <c r="Q211" s="4"/>
    </row>
    <row r="212" spans="1:17" ht="16.5" customHeight="1">
      <c r="A212" s="4"/>
      <c r="B212" s="4"/>
      <c r="C212" s="4"/>
      <c r="D212" s="4"/>
      <c r="E212" s="4"/>
      <c r="G212" s="4"/>
      <c r="H212" s="4"/>
      <c r="I212" s="4"/>
      <c r="J212" s="4"/>
      <c r="K212" s="4"/>
      <c r="L212" s="4"/>
      <c r="M212" s="4"/>
      <c r="N212" s="4"/>
      <c r="O212" s="4"/>
      <c r="P212" s="4"/>
      <c r="Q212" s="4"/>
    </row>
    <row r="213" spans="1:17" ht="16.5" customHeight="1">
      <c r="A213" s="4"/>
      <c r="B213" s="4"/>
      <c r="C213" s="4"/>
      <c r="D213" s="4"/>
      <c r="E213" s="4"/>
      <c r="G213" s="4"/>
      <c r="H213" s="4"/>
      <c r="I213" s="4"/>
      <c r="J213" s="4"/>
      <c r="K213" s="4"/>
      <c r="L213" s="4"/>
      <c r="M213" s="4"/>
      <c r="N213" s="4"/>
      <c r="O213" s="4"/>
      <c r="P213" s="4"/>
      <c r="Q213" s="4"/>
    </row>
    <row r="214" spans="1:17" ht="16.5" customHeight="1">
      <c r="A214" s="4"/>
      <c r="B214" s="4"/>
      <c r="C214" s="4"/>
      <c r="D214" s="4"/>
      <c r="E214" s="4"/>
      <c r="G214" s="4"/>
      <c r="H214" s="4"/>
      <c r="I214" s="4"/>
      <c r="J214" s="4"/>
      <c r="K214" s="4"/>
      <c r="L214" s="4"/>
      <c r="M214" s="4"/>
      <c r="N214" s="4"/>
      <c r="O214" s="4"/>
      <c r="P214" s="4"/>
      <c r="Q214" s="4"/>
    </row>
    <row r="215" spans="1:17" ht="16.5" customHeight="1">
      <c r="A215" s="4"/>
      <c r="B215" s="4"/>
      <c r="C215" s="4"/>
      <c r="D215" s="4"/>
      <c r="E215" s="4"/>
      <c r="G215" s="4"/>
      <c r="H215" s="4"/>
      <c r="I215" s="4"/>
      <c r="J215" s="4"/>
      <c r="K215" s="4"/>
      <c r="L215" s="4"/>
      <c r="M215" s="4"/>
      <c r="N215" s="4"/>
      <c r="O215" s="4"/>
      <c r="P215" s="4"/>
      <c r="Q215" s="4"/>
    </row>
    <row r="216" spans="1:17" ht="16.5" customHeight="1">
      <c r="A216" s="4"/>
      <c r="B216" s="4"/>
      <c r="C216" s="4"/>
      <c r="D216" s="4"/>
      <c r="E216" s="4"/>
      <c r="G216" s="4"/>
      <c r="H216" s="4"/>
      <c r="I216" s="4"/>
      <c r="J216" s="4"/>
      <c r="K216" s="4"/>
      <c r="L216" s="4"/>
      <c r="M216" s="4"/>
      <c r="N216" s="4"/>
      <c r="O216" s="4"/>
      <c r="P216" s="4"/>
      <c r="Q216" s="4"/>
    </row>
    <row r="217" spans="1:17" ht="16.5" customHeight="1">
      <c r="A217" s="4"/>
      <c r="B217" s="4"/>
      <c r="C217" s="4"/>
      <c r="D217" s="4"/>
      <c r="E217" s="4"/>
      <c r="G217" s="4"/>
      <c r="H217" s="4"/>
      <c r="I217" s="4"/>
      <c r="J217" s="4"/>
      <c r="K217" s="4"/>
      <c r="L217" s="4"/>
      <c r="M217" s="4"/>
      <c r="N217" s="4"/>
      <c r="O217" s="4"/>
      <c r="P217" s="4"/>
      <c r="Q217" s="4"/>
    </row>
    <row r="218" spans="1:17" ht="16.5" customHeight="1">
      <c r="A218" s="4"/>
      <c r="B218" s="4"/>
      <c r="C218" s="4"/>
      <c r="D218" s="4"/>
      <c r="E218" s="4"/>
      <c r="G218" s="4"/>
      <c r="H218" s="4"/>
      <c r="I218" s="4"/>
      <c r="J218" s="4"/>
      <c r="K218" s="4"/>
      <c r="L218" s="4"/>
      <c r="M218" s="4"/>
      <c r="N218" s="4"/>
      <c r="O218" s="4"/>
      <c r="P218" s="4"/>
      <c r="Q218" s="4"/>
    </row>
    <row r="219" spans="1:17" ht="16.5" customHeight="1">
      <c r="A219" s="4"/>
      <c r="B219" s="4"/>
      <c r="C219" s="4"/>
      <c r="D219" s="4"/>
      <c r="E219" s="4"/>
      <c r="G219" s="4"/>
      <c r="H219" s="4"/>
      <c r="I219" s="4"/>
      <c r="J219" s="4"/>
      <c r="K219" s="4"/>
      <c r="L219" s="4"/>
      <c r="M219" s="4"/>
      <c r="N219" s="4"/>
      <c r="O219" s="4"/>
      <c r="P219" s="4"/>
      <c r="Q219" s="4"/>
    </row>
    <row r="220" spans="1:17" ht="16.5" customHeight="1">
      <c r="A220" s="4"/>
      <c r="B220" s="4"/>
      <c r="C220" s="4"/>
      <c r="D220" s="4"/>
      <c r="E220" s="4"/>
      <c r="G220" s="4"/>
      <c r="H220" s="4"/>
      <c r="I220" s="4"/>
      <c r="J220" s="4"/>
      <c r="K220" s="4"/>
      <c r="L220" s="4"/>
      <c r="M220" s="4"/>
      <c r="N220" s="4"/>
      <c r="O220" s="4"/>
      <c r="P220" s="4"/>
      <c r="Q220" s="4"/>
    </row>
    <row r="221" spans="1:17" ht="16.5" customHeight="1">
      <c r="A221" s="4"/>
      <c r="B221" s="4"/>
      <c r="C221" s="4"/>
      <c r="D221" s="4"/>
      <c r="E221" s="4"/>
      <c r="G221" s="4"/>
      <c r="H221" s="4"/>
      <c r="I221" s="4"/>
      <c r="J221" s="4"/>
      <c r="K221" s="4"/>
      <c r="L221" s="4"/>
      <c r="M221" s="4"/>
      <c r="N221" s="4"/>
      <c r="O221" s="4"/>
      <c r="P221" s="4"/>
      <c r="Q221" s="4"/>
    </row>
    <row r="222" spans="1:17" ht="16.5" customHeight="1">
      <c r="A222" s="4"/>
      <c r="B222" s="4"/>
      <c r="C222" s="4"/>
      <c r="D222" s="4"/>
      <c r="E222" s="4"/>
      <c r="G222" s="4"/>
      <c r="H222" s="4"/>
      <c r="I222" s="4"/>
      <c r="J222" s="4"/>
      <c r="K222" s="4"/>
      <c r="L222" s="4"/>
      <c r="M222" s="4"/>
      <c r="N222" s="4"/>
      <c r="O222" s="4"/>
      <c r="P222" s="4"/>
      <c r="Q222" s="4"/>
    </row>
    <row r="223" spans="1:17" ht="16.5" customHeight="1">
      <c r="A223" s="4"/>
      <c r="B223" s="4"/>
      <c r="C223" s="4"/>
      <c r="D223" s="4"/>
      <c r="E223" s="4"/>
      <c r="G223" s="4"/>
      <c r="H223" s="4"/>
      <c r="I223" s="4"/>
      <c r="J223" s="4"/>
      <c r="K223" s="4"/>
      <c r="L223" s="4"/>
      <c r="M223" s="4"/>
      <c r="N223" s="4"/>
      <c r="O223" s="4"/>
      <c r="P223" s="4"/>
      <c r="Q223" s="4"/>
    </row>
    <row r="224" spans="1:17" ht="16.5" customHeight="1">
      <c r="A224" s="4"/>
      <c r="B224" s="4"/>
      <c r="C224" s="4"/>
      <c r="D224" s="4"/>
      <c r="E224" s="4"/>
      <c r="G224" s="4"/>
      <c r="H224" s="4"/>
      <c r="I224" s="4"/>
      <c r="J224" s="4"/>
      <c r="K224" s="4"/>
      <c r="L224" s="4"/>
      <c r="M224" s="4"/>
      <c r="N224" s="4"/>
      <c r="O224" s="4"/>
      <c r="P224" s="4"/>
      <c r="Q224" s="4"/>
    </row>
    <row r="225" spans="1:17" ht="16.5" customHeight="1">
      <c r="A225" s="4"/>
      <c r="B225" s="4"/>
      <c r="C225" s="4"/>
      <c r="D225" s="4"/>
      <c r="E225" s="4"/>
      <c r="G225" s="4"/>
      <c r="H225" s="4"/>
      <c r="I225" s="4"/>
      <c r="J225" s="4"/>
      <c r="K225" s="4"/>
      <c r="L225" s="4"/>
      <c r="M225" s="4"/>
      <c r="N225" s="4"/>
      <c r="O225" s="4"/>
      <c r="P225" s="4"/>
      <c r="Q225" s="4"/>
    </row>
    <row r="226" spans="1:17" ht="16.5" customHeight="1">
      <c r="A226" s="4"/>
      <c r="B226" s="4"/>
      <c r="C226" s="4"/>
      <c r="D226" s="4"/>
      <c r="E226" s="4"/>
      <c r="G226" s="4"/>
      <c r="H226" s="4"/>
      <c r="I226" s="4"/>
      <c r="J226" s="4"/>
      <c r="K226" s="4"/>
      <c r="L226" s="4"/>
      <c r="M226" s="4"/>
      <c r="N226" s="4"/>
      <c r="O226" s="4"/>
      <c r="P226" s="4"/>
      <c r="Q226" s="4"/>
    </row>
    <row r="227" spans="1:17" ht="16.5" customHeight="1">
      <c r="A227" s="4"/>
      <c r="B227" s="4"/>
      <c r="C227" s="4"/>
      <c r="D227" s="4"/>
      <c r="E227" s="4"/>
      <c r="G227" s="4"/>
      <c r="H227" s="4"/>
      <c r="I227" s="4"/>
      <c r="J227" s="4"/>
      <c r="K227" s="4"/>
      <c r="L227" s="4"/>
      <c r="M227" s="4"/>
      <c r="N227" s="4"/>
      <c r="O227" s="4"/>
      <c r="P227" s="4"/>
      <c r="Q227" s="4"/>
    </row>
    <row r="228" spans="1:17" ht="16.5" customHeight="1">
      <c r="A228" s="4"/>
      <c r="B228" s="4"/>
      <c r="C228" s="4"/>
      <c r="D228" s="4"/>
      <c r="E228" s="4"/>
      <c r="G228" s="4"/>
      <c r="H228" s="4"/>
      <c r="I228" s="4"/>
      <c r="J228" s="4"/>
      <c r="K228" s="4"/>
      <c r="L228" s="4"/>
      <c r="M228" s="4"/>
      <c r="N228" s="4"/>
      <c r="O228" s="4"/>
      <c r="P228" s="4"/>
      <c r="Q228" s="4"/>
    </row>
    <row r="229" spans="1:17" ht="16.5" customHeight="1">
      <c r="A229" s="4"/>
      <c r="B229" s="4"/>
      <c r="C229" s="4"/>
      <c r="D229" s="4"/>
      <c r="E229" s="4"/>
      <c r="G229" s="4"/>
      <c r="H229" s="4"/>
      <c r="I229" s="4"/>
      <c r="J229" s="4"/>
      <c r="K229" s="4"/>
      <c r="L229" s="4"/>
      <c r="M229" s="4"/>
      <c r="N229" s="4"/>
      <c r="O229" s="4"/>
      <c r="P229" s="4"/>
      <c r="Q229" s="4"/>
    </row>
    <row r="230" spans="1:17" ht="16.5" customHeight="1">
      <c r="A230" s="4"/>
      <c r="B230" s="4"/>
      <c r="C230" s="4"/>
      <c r="D230" s="4"/>
      <c r="E230" s="4"/>
      <c r="G230" s="4"/>
      <c r="H230" s="4"/>
      <c r="I230" s="4"/>
      <c r="J230" s="4"/>
      <c r="K230" s="4"/>
      <c r="L230" s="4"/>
      <c r="M230" s="4"/>
      <c r="N230" s="4"/>
      <c r="O230" s="4"/>
      <c r="P230" s="4"/>
      <c r="Q230" s="4"/>
    </row>
    <row r="231" spans="1:17" ht="16.5" customHeight="1">
      <c r="A231" s="4"/>
      <c r="B231" s="4"/>
      <c r="C231" s="4"/>
      <c r="D231" s="4"/>
      <c r="E231" s="4"/>
      <c r="G231" s="4"/>
      <c r="H231" s="4"/>
      <c r="I231" s="4"/>
      <c r="J231" s="4"/>
      <c r="K231" s="4"/>
      <c r="L231" s="4"/>
      <c r="M231" s="4"/>
      <c r="N231" s="4"/>
      <c r="O231" s="4"/>
      <c r="P231" s="4"/>
      <c r="Q231" s="4"/>
    </row>
    <row r="232" spans="1:17" ht="16.5" customHeight="1">
      <c r="A232" s="4"/>
      <c r="B232" s="4"/>
      <c r="C232" s="4"/>
      <c r="D232" s="4"/>
      <c r="E232" s="4"/>
      <c r="G232" s="4"/>
      <c r="H232" s="4"/>
      <c r="I232" s="4"/>
      <c r="J232" s="4"/>
      <c r="K232" s="4"/>
      <c r="L232" s="4"/>
      <c r="M232" s="4"/>
      <c r="N232" s="4"/>
      <c r="O232" s="4"/>
      <c r="P232" s="4"/>
      <c r="Q232" s="4"/>
    </row>
    <row r="233" spans="1:17" ht="16.5" customHeight="1">
      <c r="A233" s="4"/>
      <c r="B233" s="4"/>
      <c r="C233" s="4"/>
      <c r="D233" s="4"/>
      <c r="E233" s="4"/>
      <c r="G233" s="4"/>
      <c r="H233" s="4"/>
      <c r="I233" s="4"/>
      <c r="J233" s="4"/>
      <c r="K233" s="4"/>
      <c r="L233" s="4"/>
      <c r="M233" s="4"/>
      <c r="N233" s="4"/>
      <c r="O233" s="4"/>
      <c r="P233" s="4"/>
      <c r="Q233" s="4"/>
    </row>
    <row r="234" spans="1:17" ht="16.5" customHeight="1">
      <c r="A234" s="4"/>
      <c r="B234" s="4"/>
      <c r="C234" s="4"/>
      <c r="D234" s="4"/>
      <c r="E234" s="4"/>
      <c r="G234" s="4"/>
      <c r="H234" s="4"/>
      <c r="I234" s="4"/>
      <c r="J234" s="4"/>
      <c r="K234" s="4"/>
      <c r="L234" s="4"/>
      <c r="M234" s="4"/>
      <c r="N234" s="4"/>
      <c r="O234" s="4"/>
      <c r="P234" s="4"/>
      <c r="Q234" s="4"/>
    </row>
    <row r="235" spans="1:17" ht="16.5" customHeight="1">
      <c r="A235" s="4"/>
      <c r="B235" s="4"/>
      <c r="C235" s="4"/>
      <c r="D235" s="4"/>
      <c r="E235" s="4"/>
      <c r="G235" s="4"/>
      <c r="H235" s="4"/>
      <c r="I235" s="4"/>
      <c r="J235" s="4"/>
      <c r="K235" s="4"/>
      <c r="L235" s="4"/>
      <c r="M235" s="4"/>
      <c r="N235" s="4"/>
      <c r="O235" s="4"/>
      <c r="P235" s="4"/>
      <c r="Q235" s="4"/>
    </row>
    <row r="236" spans="1:17" ht="16.5" customHeight="1">
      <c r="A236" s="4"/>
      <c r="B236" s="4"/>
      <c r="C236" s="4"/>
      <c r="D236" s="4"/>
      <c r="E236" s="4"/>
      <c r="G236" s="4"/>
      <c r="H236" s="4"/>
      <c r="I236" s="4"/>
      <c r="J236" s="4"/>
      <c r="K236" s="4"/>
      <c r="L236" s="4"/>
      <c r="M236" s="4"/>
      <c r="N236" s="4"/>
      <c r="O236" s="4"/>
      <c r="P236" s="4"/>
      <c r="Q236" s="4"/>
    </row>
    <row r="237" spans="1:17" ht="16.5" customHeight="1">
      <c r="A237" s="4"/>
      <c r="B237" s="4"/>
      <c r="C237" s="4"/>
      <c r="D237" s="4"/>
      <c r="E237" s="4"/>
      <c r="G237" s="4"/>
      <c r="H237" s="4"/>
      <c r="I237" s="4"/>
      <c r="J237" s="4"/>
      <c r="K237" s="4"/>
      <c r="L237" s="4"/>
      <c r="M237" s="4"/>
      <c r="N237" s="4"/>
      <c r="O237" s="4"/>
      <c r="P237" s="4"/>
      <c r="Q237" s="4"/>
    </row>
    <row r="238" spans="1:17" ht="16.5" customHeight="1">
      <c r="A238" s="4"/>
      <c r="B238" s="4"/>
      <c r="C238" s="4"/>
      <c r="D238" s="4"/>
      <c r="E238" s="4"/>
      <c r="G238" s="4"/>
      <c r="H238" s="4"/>
      <c r="I238" s="4"/>
      <c r="J238" s="4"/>
      <c r="K238" s="4"/>
      <c r="L238" s="4"/>
      <c r="M238" s="4"/>
      <c r="N238" s="4"/>
      <c r="O238" s="4"/>
      <c r="P238" s="4"/>
      <c r="Q238" s="4"/>
    </row>
    <row r="239" spans="1:17" ht="16.5" customHeight="1">
      <c r="A239" s="4"/>
      <c r="B239" s="4"/>
      <c r="C239" s="4"/>
      <c r="D239" s="4"/>
      <c r="E239" s="4"/>
      <c r="G239" s="4"/>
      <c r="H239" s="4"/>
      <c r="I239" s="4"/>
      <c r="J239" s="4"/>
      <c r="K239" s="4"/>
      <c r="L239" s="4"/>
      <c r="M239" s="4"/>
      <c r="N239" s="4"/>
      <c r="O239" s="4"/>
      <c r="P239" s="4"/>
      <c r="Q239" s="4"/>
    </row>
    <row r="240" spans="1:17" ht="16.5" customHeight="1">
      <c r="A240" s="4"/>
      <c r="B240" s="4"/>
      <c r="C240" s="4"/>
      <c r="D240" s="4"/>
      <c r="E240" s="4"/>
      <c r="G240" s="4"/>
      <c r="H240" s="4"/>
      <c r="I240" s="4"/>
      <c r="J240" s="4"/>
      <c r="K240" s="4"/>
      <c r="L240" s="4"/>
      <c r="M240" s="4"/>
      <c r="N240" s="4"/>
      <c r="O240" s="4"/>
      <c r="P240" s="4"/>
      <c r="Q240" s="4"/>
    </row>
    <row r="241" spans="1:17" ht="16.5" customHeight="1">
      <c r="A241" s="4"/>
      <c r="B241" s="4"/>
      <c r="C241" s="4"/>
      <c r="D241" s="4"/>
      <c r="E241" s="4"/>
      <c r="G241" s="4"/>
      <c r="H241" s="4"/>
      <c r="I241" s="4"/>
      <c r="J241" s="4"/>
      <c r="K241" s="4"/>
      <c r="L241" s="4"/>
      <c r="M241" s="4"/>
      <c r="N241" s="4"/>
      <c r="O241" s="4"/>
      <c r="P241" s="4"/>
      <c r="Q241" s="4"/>
    </row>
    <row r="242" spans="1:17" ht="16.5" customHeight="1">
      <c r="A242" s="4"/>
      <c r="B242" s="4"/>
      <c r="C242" s="4"/>
      <c r="D242" s="4"/>
      <c r="E242" s="4"/>
      <c r="G242" s="4"/>
      <c r="H242" s="4"/>
      <c r="I242" s="4"/>
      <c r="J242" s="4"/>
      <c r="K242" s="4"/>
      <c r="L242" s="4"/>
      <c r="M242" s="4"/>
      <c r="N242" s="4"/>
      <c r="O242" s="4"/>
      <c r="P242" s="4"/>
      <c r="Q242" s="4"/>
    </row>
    <row r="243" spans="1:17" ht="16.5" customHeight="1">
      <c r="A243" s="4"/>
      <c r="B243" s="4"/>
      <c r="C243" s="4"/>
      <c r="D243" s="4"/>
      <c r="E243" s="4"/>
      <c r="G243" s="4"/>
      <c r="H243" s="4"/>
      <c r="I243" s="4"/>
      <c r="J243" s="4"/>
      <c r="K243" s="4"/>
      <c r="L243" s="4"/>
      <c r="M243" s="4"/>
      <c r="N243" s="4"/>
      <c r="O243" s="4"/>
      <c r="P243" s="4"/>
      <c r="Q243" s="4"/>
    </row>
    <row r="244" spans="1:17" ht="16.5" customHeight="1">
      <c r="A244" s="4"/>
      <c r="B244" s="4"/>
      <c r="C244" s="4"/>
      <c r="D244" s="4"/>
      <c r="E244" s="4"/>
      <c r="G244" s="4"/>
      <c r="H244" s="4"/>
      <c r="I244" s="4"/>
      <c r="J244" s="4"/>
      <c r="K244" s="4"/>
      <c r="L244" s="4"/>
      <c r="M244" s="4"/>
      <c r="N244" s="4"/>
      <c r="O244" s="4"/>
      <c r="P244" s="4"/>
      <c r="Q244" s="4"/>
    </row>
    <row r="245" spans="1:17" ht="16.5" customHeight="1">
      <c r="A245" s="4"/>
      <c r="B245" s="4"/>
      <c r="C245" s="4"/>
      <c r="D245" s="4"/>
      <c r="E245" s="4"/>
      <c r="G245" s="4"/>
      <c r="H245" s="4"/>
      <c r="I245" s="4"/>
      <c r="J245" s="4"/>
      <c r="K245" s="4"/>
      <c r="L245" s="4"/>
      <c r="M245" s="4"/>
      <c r="N245" s="4"/>
      <c r="O245" s="4"/>
      <c r="P245" s="4"/>
      <c r="Q245" s="4"/>
    </row>
    <row r="246" spans="1:17" ht="16.5" customHeight="1">
      <c r="A246" s="4"/>
      <c r="B246" s="4"/>
      <c r="C246" s="4"/>
      <c r="D246" s="4"/>
      <c r="E246" s="4"/>
      <c r="G246" s="4"/>
      <c r="H246" s="4"/>
      <c r="I246" s="4"/>
      <c r="J246" s="4"/>
      <c r="K246" s="4"/>
      <c r="L246" s="4"/>
      <c r="M246" s="4"/>
      <c r="N246" s="4"/>
      <c r="O246" s="4"/>
      <c r="P246" s="4"/>
      <c r="Q246" s="4"/>
    </row>
    <row r="247" spans="1:17" ht="16.5" customHeight="1">
      <c r="A247" s="4"/>
      <c r="B247" s="4"/>
      <c r="C247" s="4"/>
      <c r="D247" s="4"/>
      <c r="E247" s="4"/>
      <c r="G247" s="4"/>
      <c r="H247" s="4"/>
      <c r="I247" s="4"/>
      <c r="J247" s="4"/>
      <c r="K247" s="4"/>
      <c r="L247" s="4"/>
      <c r="M247" s="4"/>
      <c r="N247" s="4"/>
      <c r="O247" s="4"/>
      <c r="P247" s="4"/>
      <c r="Q247" s="4"/>
    </row>
    <row r="248" spans="1:17" ht="16.5" customHeight="1">
      <c r="A248" s="4"/>
      <c r="B248" s="4"/>
      <c r="C248" s="4"/>
      <c r="D248" s="4"/>
      <c r="E248" s="4"/>
      <c r="G248" s="4"/>
      <c r="H248" s="4"/>
      <c r="I248" s="4"/>
      <c r="J248" s="4"/>
      <c r="K248" s="4"/>
      <c r="L248" s="4"/>
      <c r="M248" s="4"/>
      <c r="N248" s="4"/>
      <c r="O248" s="4"/>
      <c r="P248" s="4"/>
      <c r="Q248" s="4"/>
    </row>
    <row r="249" spans="1:17" ht="16.5" customHeight="1">
      <c r="A249" s="4"/>
      <c r="B249" s="4"/>
      <c r="C249" s="4"/>
      <c r="D249" s="4"/>
      <c r="E249" s="4"/>
      <c r="G249" s="4"/>
      <c r="H249" s="4"/>
      <c r="I249" s="4"/>
      <c r="J249" s="4"/>
      <c r="K249" s="4"/>
      <c r="L249" s="4"/>
      <c r="M249" s="4"/>
      <c r="N249" s="4"/>
      <c r="O249" s="4"/>
      <c r="P249" s="4"/>
      <c r="Q249" s="4"/>
    </row>
    <row r="250" spans="1:17" ht="16.5" customHeight="1">
      <c r="A250" s="4"/>
      <c r="B250" s="4"/>
      <c r="C250" s="4"/>
      <c r="D250" s="4"/>
      <c r="E250" s="4"/>
      <c r="G250" s="4"/>
      <c r="H250" s="4"/>
      <c r="I250" s="4"/>
      <c r="J250" s="4"/>
      <c r="K250" s="4"/>
      <c r="L250" s="4"/>
      <c r="M250" s="4"/>
      <c r="N250" s="4"/>
      <c r="O250" s="4"/>
      <c r="P250" s="4"/>
      <c r="Q250" s="4"/>
    </row>
    <row r="251" spans="1:17" ht="16.5" customHeight="1">
      <c r="A251" s="4"/>
      <c r="B251" s="4"/>
      <c r="C251" s="4"/>
      <c r="D251" s="4"/>
      <c r="E251" s="4"/>
      <c r="G251" s="4"/>
      <c r="H251" s="4"/>
      <c r="I251" s="4"/>
      <c r="J251" s="4"/>
      <c r="K251" s="4"/>
      <c r="L251" s="4"/>
      <c r="M251" s="4"/>
      <c r="N251" s="4"/>
      <c r="O251" s="4"/>
      <c r="P251" s="4"/>
      <c r="Q251" s="4"/>
    </row>
    <row r="252" spans="1:17" ht="16.5" customHeight="1">
      <c r="A252" s="4"/>
      <c r="B252" s="4"/>
      <c r="C252" s="4"/>
      <c r="D252" s="4"/>
      <c r="E252" s="4"/>
      <c r="G252" s="4"/>
      <c r="H252" s="4"/>
      <c r="I252" s="4"/>
      <c r="J252" s="4"/>
      <c r="K252" s="4"/>
      <c r="L252" s="4"/>
      <c r="M252" s="4"/>
      <c r="N252" s="4"/>
      <c r="O252" s="4"/>
      <c r="P252" s="4"/>
      <c r="Q252" s="4"/>
    </row>
    <row r="253" spans="1:17" ht="16.5" customHeight="1">
      <c r="A253" s="4"/>
      <c r="B253" s="4"/>
      <c r="C253" s="4"/>
      <c r="D253" s="4"/>
      <c r="E253" s="4"/>
      <c r="G253" s="4"/>
      <c r="H253" s="4"/>
      <c r="I253" s="4"/>
      <c r="J253" s="4"/>
      <c r="K253" s="4"/>
      <c r="L253" s="4"/>
      <c r="M253" s="4"/>
      <c r="N253" s="4"/>
      <c r="O253" s="4"/>
      <c r="P253" s="4"/>
      <c r="Q253" s="4"/>
    </row>
    <row r="254" spans="1:17" ht="16.5" customHeight="1">
      <c r="A254" s="4"/>
      <c r="B254" s="4"/>
      <c r="C254" s="4"/>
      <c r="D254" s="4"/>
      <c r="E254" s="4"/>
      <c r="G254" s="4"/>
      <c r="H254" s="4"/>
      <c r="I254" s="4"/>
      <c r="J254" s="4"/>
      <c r="K254" s="4"/>
      <c r="L254" s="4"/>
      <c r="M254" s="4"/>
      <c r="N254" s="4"/>
      <c r="O254" s="4"/>
      <c r="P254" s="4"/>
      <c r="Q254" s="4"/>
    </row>
    <row r="255" spans="1:17" ht="16.5" customHeight="1">
      <c r="A255" s="4"/>
      <c r="B255" s="4"/>
      <c r="C255" s="4"/>
      <c r="D255" s="4"/>
      <c r="E255" s="4"/>
      <c r="G255" s="4"/>
      <c r="H255" s="4"/>
      <c r="I255" s="4"/>
      <c r="J255" s="4"/>
      <c r="K255" s="4"/>
      <c r="L255" s="4"/>
      <c r="M255" s="4"/>
      <c r="N255" s="4"/>
      <c r="O255" s="4"/>
      <c r="P255" s="4"/>
      <c r="Q255" s="4"/>
    </row>
    <row r="256" spans="1:17" ht="16.5" customHeight="1">
      <c r="A256" s="4"/>
      <c r="B256" s="4"/>
      <c r="C256" s="4"/>
      <c r="D256" s="4"/>
      <c r="E256" s="4"/>
      <c r="G256" s="4"/>
      <c r="H256" s="4"/>
      <c r="I256" s="4"/>
      <c r="J256" s="4"/>
      <c r="K256" s="4"/>
      <c r="L256" s="4"/>
      <c r="M256" s="4"/>
      <c r="N256" s="4"/>
      <c r="O256" s="4"/>
      <c r="P256" s="4"/>
      <c r="Q256" s="4"/>
    </row>
    <row r="257" spans="1:17" ht="16.5" customHeight="1">
      <c r="A257" s="4"/>
      <c r="B257" s="4"/>
      <c r="C257" s="4"/>
      <c r="D257" s="4"/>
      <c r="E257" s="4"/>
      <c r="G257" s="4"/>
      <c r="H257" s="4"/>
      <c r="I257" s="4"/>
      <c r="J257" s="4"/>
      <c r="K257" s="4"/>
      <c r="L257" s="4"/>
      <c r="M257" s="4"/>
      <c r="N257" s="4"/>
      <c r="O257" s="4"/>
      <c r="P257" s="4"/>
      <c r="Q257" s="4"/>
    </row>
    <row r="258" spans="1:17" ht="16.5" customHeight="1">
      <c r="A258" s="4"/>
      <c r="B258" s="4"/>
      <c r="C258" s="4"/>
      <c r="D258" s="4"/>
      <c r="E258" s="4"/>
      <c r="G258" s="4"/>
      <c r="H258" s="4"/>
      <c r="I258" s="4"/>
      <c r="J258" s="4"/>
      <c r="K258" s="4"/>
      <c r="L258" s="4"/>
      <c r="M258" s="4"/>
      <c r="N258" s="4"/>
      <c r="O258" s="4"/>
      <c r="P258" s="4"/>
      <c r="Q258" s="4"/>
    </row>
    <row r="259" spans="1:17" ht="16.5" customHeight="1">
      <c r="A259" s="4"/>
      <c r="B259" s="4"/>
      <c r="C259" s="4"/>
      <c r="D259" s="4"/>
      <c r="E259" s="4"/>
      <c r="G259" s="4"/>
      <c r="H259" s="4"/>
      <c r="I259" s="4"/>
      <c r="J259" s="4"/>
      <c r="K259" s="4"/>
      <c r="L259" s="4"/>
      <c r="M259" s="4"/>
      <c r="N259" s="4"/>
      <c r="O259" s="4"/>
      <c r="P259" s="4"/>
      <c r="Q259" s="4"/>
    </row>
    <row r="260" spans="1:17" ht="16.5" customHeight="1">
      <c r="A260" s="4"/>
      <c r="B260" s="4"/>
      <c r="C260" s="4"/>
      <c r="D260" s="4"/>
      <c r="E260" s="4"/>
      <c r="G260" s="4"/>
      <c r="H260" s="4"/>
      <c r="I260" s="4"/>
      <c r="J260" s="4"/>
      <c r="K260" s="4"/>
      <c r="L260" s="4"/>
      <c r="M260" s="4"/>
      <c r="N260" s="4"/>
      <c r="O260" s="4"/>
      <c r="P260" s="4"/>
      <c r="Q260" s="4"/>
    </row>
    <row r="261" spans="1:17" ht="16.5" customHeight="1">
      <c r="A261" s="4"/>
      <c r="B261" s="4"/>
      <c r="C261" s="4"/>
      <c r="D261" s="4"/>
      <c r="E261" s="4"/>
      <c r="G261" s="4"/>
      <c r="H261" s="4"/>
      <c r="I261" s="4"/>
      <c r="J261" s="4"/>
      <c r="K261" s="4"/>
      <c r="L261" s="4"/>
      <c r="M261" s="4"/>
      <c r="N261" s="4"/>
      <c r="O261" s="4"/>
      <c r="P261" s="4"/>
      <c r="Q261" s="4"/>
    </row>
    <row r="262" spans="1:17" ht="16.5" customHeight="1">
      <c r="A262" s="4"/>
      <c r="B262" s="4"/>
      <c r="C262" s="4"/>
      <c r="D262" s="4"/>
      <c r="E262" s="4"/>
      <c r="G262" s="4"/>
      <c r="H262" s="4"/>
      <c r="I262" s="4"/>
      <c r="J262" s="4"/>
      <c r="K262" s="4"/>
      <c r="L262" s="4"/>
      <c r="M262" s="4"/>
      <c r="N262" s="4"/>
      <c r="O262" s="4"/>
      <c r="P262" s="4"/>
      <c r="Q262" s="4"/>
    </row>
    <row r="263" spans="1:17" ht="16.5" customHeight="1">
      <c r="A263" s="4"/>
      <c r="B263" s="4"/>
      <c r="C263" s="4"/>
      <c r="D263" s="4"/>
      <c r="E263" s="4"/>
      <c r="G263" s="4"/>
      <c r="H263" s="4"/>
      <c r="I263" s="4"/>
      <c r="J263" s="4"/>
      <c r="K263" s="4"/>
      <c r="L263" s="4"/>
      <c r="M263" s="4"/>
      <c r="N263" s="4"/>
      <c r="O263" s="4"/>
      <c r="P263" s="4"/>
      <c r="Q263" s="4"/>
    </row>
    <row r="264" spans="1:17" ht="16.5" customHeight="1">
      <c r="A264" s="4"/>
      <c r="B264" s="4"/>
      <c r="C264" s="4"/>
      <c r="D264" s="4"/>
      <c r="E264" s="4"/>
      <c r="G264" s="4"/>
      <c r="H264" s="4"/>
      <c r="I264" s="4"/>
      <c r="J264" s="4"/>
      <c r="K264" s="4"/>
      <c r="L264" s="4"/>
      <c r="M264" s="4"/>
      <c r="N264" s="4"/>
      <c r="O264" s="4"/>
      <c r="P264" s="4"/>
      <c r="Q264" s="4"/>
    </row>
    <row r="265" spans="1:17" ht="16.5" customHeight="1">
      <c r="A265" s="4"/>
      <c r="B265" s="4"/>
      <c r="C265" s="4"/>
      <c r="D265" s="4"/>
      <c r="E265" s="4"/>
      <c r="G265" s="4"/>
      <c r="H265" s="4"/>
      <c r="I265" s="4"/>
      <c r="J265" s="4"/>
      <c r="K265" s="4"/>
      <c r="L265" s="4"/>
      <c r="M265" s="4"/>
      <c r="N265" s="4"/>
      <c r="O265" s="4"/>
      <c r="P265" s="4"/>
      <c r="Q265" s="4"/>
    </row>
    <row r="266" spans="1:17" ht="16.5" customHeight="1">
      <c r="A266" s="4"/>
      <c r="B266" s="4"/>
      <c r="C266" s="4"/>
      <c r="D266" s="4"/>
      <c r="E266" s="4"/>
      <c r="G266" s="4"/>
      <c r="H266" s="4"/>
      <c r="I266" s="4"/>
      <c r="J266" s="4"/>
      <c r="K266" s="4"/>
      <c r="L266" s="4"/>
      <c r="M266" s="4"/>
      <c r="N266" s="4"/>
      <c r="O266" s="4"/>
      <c r="P266" s="4"/>
      <c r="Q266" s="4"/>
    </row>
    <row r="267" spans="1:17" ht="16.5" customHeight="1">
      <c r="A267" s="4"/>
      <c r="B267" s="4"/>
      <c r="C267" s="4"/>
      <c r="D267" s="4"/>
      <c r="E267" s="4"/>
      <c r="G267" s="4"/>
      <c r="H267" s="4"/>
      <c r="I267" s="4"/>
      <c r="J267" s="4"/>
      <c r="K267" s="4"/>
      <c r="L267" s="4"/>
      <c r="M267" s="4"/>
      <c r="N267" s="4"/>
      <c r="O267" s="4"/>
      <c r="P267" s="4"/>
      <c r="Q267" s="4"/>
    </row>
    <row r="268" spans="1:17" ht="16.5" customHeight="1">
      <c r="A268" s="4"/>
      <c r="B268" s="4"/>
      <c r="C268" s="4"/>
      <c r="D268" s="4"/>
      <c r="E268" s="4"/>
      <c r="G268" s="4"/>
      <c r="H268" s="4"/>
      <c r="I268" s="4"/>
      <c r="J268" s="4"/>
      <c r="K268" s="4"/>
      <c r="L268" s="4"/>
      <c r="M268" s="4"/>
      <c r="N268" s="4"/>
      <c r="O268" s="4"/>
      <c r="P268" s="4"/>
      <c r="Q268" s="4"/>
    </row>
    <row r="269" spans="1:17" ht="16.5" customHeight="1">
      <c r="A269" s="4"/>
      <c r="B269" s="4"/>
      <c r="C269" s="4"/>
      <c r="D269" s="4"/>
      <c r="E269" s="4"/>
      <c r="G269" s="4"/>
      <c r="H269" s="4"/>
      <c r="I269" s="4"/>
      <c r="J269" s="4"/>
      <c r="K269" s="4"/>
      <c r="L269" s="4"/>
      <c r="M269" s="4"/>
      <c r="N269" s="4"/>
      <c r="O269" s="4"/>
      <c r="P269" s="4"/>
      <c r="Q269" s="4"/>
    </row>
    <row r="270" spans="1:17" ht="16.5" customHeight="1">
      <c r="A270" s="4"/>
      <c r="B270" s="4"/>
      <c r="C270" s="4"/>
      <c r="D270" s="4"/>
      <c r="E270" s="4"/>
      <c r="G270" s="4"/>
      <c r="H270" s="4"/>
      <c r="I270" s="4"/>
      <c r="J270" s="4"/>
      <c r="K270" s="4"/>
      <c r="L270" s="4"/>
      <c r="M270" s="4"/>
      <c r="N270" s="4"/>
      <c r="O270" s="4"/>
      <c r="P270" s="4"/>
      <c r="Q270" s="4"/>
    </row>
    <row r="271" spans="1:17" ht="16.5" customHeight="1">
      <c r="A271" s="4"/>
      <c r="B271" s="4"/>
      <c r="C271" s="4"/>
      <c r="D271" s="4"/>
      <c r="E271" s="4"/>
      <c r="G271" s="4"/>
      <c r="H271" s="4"/>
      <c r="I271" s="4"/>
      <c r="J271" s="4"/>
      <c r="K271" s="4"/>
      <c r="L271" s="4"/>
      <c r="M271" s="4"/>
      <c r="N271" s="4"/>
      <c r="O271" s="4"/>
      <c r="P271" s="4"/>
      <c r="Q271" s="4"/>
    </row>
    <row r="272" spans="1:17" ht="16.5" customHeight="1">
      <c r="A272" s="4"/>
      <c r="B272" s="4"/>
      <c r="C272" s="4"/>
      <c r="D272" s="4"/>
      <c r="E272" s="4"/>
      <c r="G272" s="4"/>
      <c r="H272" s="4"/>
      <c r="I272" s="4"/>
      <c r="J272" s="4"/>
      <c r="K272" s="4"/>
      <c r="L272" s="4"/>
      <c r="M272" s="4"/>
      <c r="N272" s="4"/>
      <c r="O272" s="4"/>
      <c r="P272" s="4"/>
      <c r="Q272" s="4"/>
    </row>
    <row r="273" spans="1:17" ht="16.5" customHeight="1">
      <c r="A273" s="4"/>
      <c r="B273" s="4"/>
      <c r="C273" s="4"/>
      <c r="D273" s="4"/>
      <c r="E273" s="4"/>
      <c r="G273" s="4"/>
      <c r="H273" s="4"/>
      <c r="I273" s="4"/>
      <c r="J273" s="4"/>
      <c r="K273" s="4"/>
      <c r="L273" s="4"/>
      <c r="M273" s="4"/>
      <c r="N273" s="4"/>
      <c r="O273" s="4"/>
      <c r="P273" s="4"/>
      <c r="Q273" s="4"/>
    </row>
    <row r="274" spans="1:17" ht="16.5" customHeight="1">
      <c r="A274" s="4"/>
      <c r="B274" s="4"/>
      <c r="C274" s="4"/>
      <c r="D274" s="4"/>
      <c r="E274" s="4"/>
      <c r="G274" s="4"/>
      <c r="H274" s="4"/>
      <c r="I274" s="4"/>
      <c r="J274" s="4"/>
      <c r="K274" s="4"/>
      <c r="L274" s="4"/>
      <c r="M274" s="4"/>
      <c r="N274" s="4"/>
      <c r="O274" s="4"/>
      <c r="P274" s="4"/>
      <c r="Q274" s="4"/>
    </row>
    <row r="275" spans="1:17" ht="16.5" customHeight="1">
      <c r="A275" s="4"/>
      <c r="B275" s="4"/>
      <c r="C275" s="4"/>
      <c r="D275" s="4"/>
      <c r="E275" s="4"/>
      <c r="G275" s="4"/>
      <c r="H275" s="4"/>
      <c r="I275" s="4"/>
      <c r="J275" s="4"/>
      <c r="K275" s="4"/>
      <c r="L275" s="4"/>
      <c r="M275" s="4"/>
      <c r="N275" s="4"/>
      <c r="O275" s="4"/>
      <c r="P275" s="4"/>
      <c r="Q275" s="4"/>
    </row>
    <row r="276" spans="1:17" ht="16.5" customHeight="1">
      <c r="A276" s="4"/>
      <c r="B276" s="4"/>
      <c r="C276" s="4"/>
      <c r="D276" s="4"/>
      <c r="E276" s="4"/>
      <c r="G276" s="4"/>
      <c r="H276" s="4"/>
      <c r="I276" s="4"/>
      <c r="J276" s="4"/>
      <c r="K276" s="4"/>
      <c r="L276" s="4"/>
      <c r="M276" s="4"/>
      <c r="N276" s="4"/>
      <c r="O276" s="4"/>
      <c r="P276" s="4"/>
      <c r="Q276" s="4"/>
    </row>
    <row r="277" spans="1:17" ht="16.5" customHeight="1">
      <c r="A277" s="4"/>
      <c r="B277" s="4"/>
      <c r="C277" s="4"/>
      <c r="D277" s="4"/>
      <c r="E277" s="4"/>
      <c r="G277" s="4"/>
      <c r="H277" s="4"/>
      <c r="I277" s="4"/>
      <c r="J277" s="4"/>
      <c r="K277" s="4"/>
      <c r="L277" s="4"/>
      <c r="M277" s="4"/>
      <c r="N277" s="4"/>
      <c r="O277" s="4"/>
      <c r="P277" s="4"/>
      <c r="Q277" s="4"/>
    </row>
    <row r="278" spans="1:17" ht="16.5" customHeight="1">
      <c r="A278" s="4"/>
      <c r="B278" s="4"/>
      <c r="C278" s="4"/>
      <c r="D278" s="4"/>
      <c r="E278" s="4"/>
      <c r="G278" s="4"/>
      <c r="H278" s="4"/>
      <c r="I278" s="4"/>
      <c r="J278" s="4"/>
      <c r="K278" s="4"/>
      <c r="L278" s="4"/>
      <c r="M278" s="4"/>
      <c r="N278" s="4"/>
      <c r="O278" s="4"/>
      <c r="P278" s="4"/>
      <c r="Q278" s="4"/>
    </row>
    <row r="279" spans="1:17" ht="16.5" customHeight="1">
      <c r="A279" s="4"/>
      <c r="B279" s="4"/>
      <c r="C279" s="4"/>
      <c r="D279" s="4"/>
      <c r="E279" s="4"/>
      <c r="G279" s="4"/>
      <c r="H279" s="4"/>
      <c r="I279" s="4"/>
      <c r="J279" s="4"/>
      <c r="K279" s="4"/>
      <c r="L279" s="4"/>
      <c r="M279" s="4"/>
      <c r="N279" s="4"/>
      <c r="O279" s="4"/>
      <c r="P279" s="4"/>
      <c r="Q279" s="4"/>
    </row>
    <row r="280" spans="1:17" ht="16.5" customHeight="1">
      <c r="A280" s="4"/>
      <c r="B280" s="4"/>
      <c r="C280" s="4"/>
      <c r="D280" s="4"/>
      <c r="E280" s="4"/>
      <c r="G280" s="4"/>
      <c r="H280" s="4"/>
      <c r="I280" s="4"/>
      <c r="J280" s="4"/>
      <c r="K280" s="4"/>
      <c r="L280" s="4"/>
      <c r="M280" s="4"/>
      <c r="N280" s="4"/>
      <c r="O280" s="4"/>
      <c r="P280" s="4"/>
      <c r="Q280" s="4"/>
    </row>
    <row r="281" spans="1:17" ht="16.5" customHeight="1">
      <c r="A281" s="4"/>
      <c r="B281" s="4"/>
      <c r="C281" s="4"/>
      <c r="D281" s="4"/>
      <c r="E281" s="4"/>
      <c r="G281" s="4"/>
      <c r="H281" s="4"/>
      <c r="I281" s="4"/>
      <c r="J281" s="4"/>
      <c r="K281" s="4"/>
      <c r="L281" s="4"/>
      <c r="M281" s="4"/>
      <c r="N281" s="4"/>
      <c r="O281" s="4"/>
      <c r="P281" s="4"/>
      <c r="Q281" s="4"/>
    </row>
    <row r="282" spans="1:17" ht="16.5" customHeight="1">
      <c r="A282" s="4"/>
      <c r="B282" s="4"/>
      <c r="C282" s="4"/>
      <c r="D282" s="4"/>
      <c r="E282" s="4"/>
      <c r="G282" s="4"/>
      <c r="H282" s="4"/>
      <c r="I282" s="4"/>
      <c r="J282" s="4"/>
      <c r="K282" s="4"/>
      <c r="L282" s="4"/>
      <c r="M282" s="4"/>
      <c r="N282" s="4"/>
      <c r="O282" s="4"/>
      <c r="P282" s="4"/>
      <c r="Q282" s="4"/>
    </row>
    <row r="283" spans="1:17" ht="16.5" customHeight="1">
      <c r="A283" s="4"/>
      <c r="B283" s="4"/>
      <c r="C283" s="4"/>
      <c r="D283" s="4"/>
      <c r="E283" s="4"/>
      <c r="G283" s="4"/>
      <c r="H283" s="4"/>
      <c r="I283" s="4"/>
      <c r="J283" s="4"/>
      <c r="K283" s="4"/>
      <c r="L283" s="4"/>
      <c r="M283" s="4"/>
      <c r="N283" s="4"/>
      <c r="O283" s="4"/>
      <c r="P283" s="4"/>
      <c r="Q283" s="4"/>
    </row>
    <row r="284" spans="1:17" ht="16.5" customHeight="1">
      <c r="A284" s="4"/>
      <c r="B284" s="4"/>
      <c r="C284" s="4"/>
      <c r="D284" s="4"/>
      <c r="E284" s="4"/>
      <c r="G284" s="4"/>
      <c r="H284" s="4"/>
      <c r="I284" s="4"/>
      <c r="J284" s="4"/>
      <c r="K284" s="4"/>
      <c r="L284" s="4"/>
      <c r="M284" s="4"/>
      <c r="N284" s="4"/>
      <c r="O284" s="4"/>
      <c r="P284" s="4"/>
      <c r="Q284" s="4"/>
    </row>
    <row r="285" spans="1:17" ht="16.5" customHeight="1">
      <c r="A285" s="4"/>
      <c r="B285" s="4"/>
      <c r="C285" s="4"/>
      <c r="D285" s="4"/>
      <c r="E285" s="4"/>
      <c r="G285" s="4"/>
      <c r="H285" s="4"/>
      <c r="I285" s="4"/>
      <c r="J285" s="4"/>
      <c r="K285" s="4"/>
      <c r="L285" s="4"/>
      <c r="M285" s="4"/>
      <c r="N285" s="4"/>
      <c r="O285" s="4"/>
      <c r="P285" s="4"/>
      <c r="Q285" s="4"/>
    </row>
    <row r="286" spans="1:17" ht="16.5" customHeight="1">
      <c r="A286" s="4"/>
      <c r="B286" s="4"/>
      <c r="C286" s="4"/>
      <c r="D286" s="4"/>
      <c r="E286" s="4"/>
      <c r="G286" s="4"/>
      <c r="H286" s="4"/>
      <c r="I286" s="4"/>
      <c r="J286" s="4"/>
      <c r="K286" s="4"/>
      <c r="L286" s="4"/>
      <c r="M286" s="4"/>
      <c r="N286" s="4"/>
      <c r="O286" s="4"/>
      <c r="P286" s="4"/>
      <c r="Q286" s="4"/>
    </row>
    <row r="287" spans="1:17" ht="16.5" customHeight="1">
      <c r="A287" s="4"/>
      <c r="B287" s="4"/>
      <c r="C287" s="4"/>
      <c r="D287" s="4"/>
      <c r="E287" s="4"/>
      <c r="G287" s="4"/>
      <c r="H287" s="4"/>
      <c r="I287" s="4"/>
      <c r="J287" s="4"/>
      <c r="K287" s="4"/>
      <c r="L287" s="4"/>
      <c r="M287" s="4"/>
      <c r="N287" s="4"/>
      <c r="O287" s="4"/>
      <c r="P287" s="4"/>
      <c r="Q287" s="4"/>
    </row>
    <row r="288" spans="1:17" ht="16.5" customHeight="1">
      <c r="A288" s="4"/>
      <c r="B288" s="4"/>
      <c r="C288" s="4"/>
      <c r="D288" s="4"/>
      <c r="E288" s="4"/>
      <c r="G288" s="4"/>
      <c r="H288" s="4"/>
      <c r="I288" s="4"/>
      <c r="J288" s="4"/>
      <c r="K288" s="4"/>
      <c r="L288" s="4"/>
      <c r="M288" s="4"/>
      <c r="N288" s="4"/>
      <c r="O288" s="4"/>
      <c r="P288" s="4"/>
      <c r="Q288" s="4"/>
    </row>
    <row r="289" spans="1:17" ht="16.5" customHeight="1">
      <c r="A289" s="4"/>
      <c r="B289" s="4"/>
      <c r="C289" s="4"/>
      <c r="D289" s="4"/>
      <c r="E289" s="4"/>
      <c r="G289" s="4"/>
      <c r="H289" s="4"/>
      <c r="I289" s="4"/>
      <c r="J289" s="4"/>
      <c r="K289" s="4"/>
      <c r="L289" s="4"/>
      <c r="M289" s="4"/>
      <c r="N289" s="4"/>
      <c r="O289" s="4"/>
      <c r="P289" s="4"/>
      <c r="Q289" s="4"/>
    </row>
    <row r="290" spans="1:17" ht="16.5" customHeight="1">
      <c r="A290" s="4"/>
      <c r="B290" s="4"/>
      <c r="C290" s="4"/>
      <c r="D290" s="4"/>
      <c r="E290" s="4"/>
      <c r="G290" s="4"/>
      <c r="H290" s="4"/>
      <c r="I290" s="4"/>
      <c r="J290" s="4"/>
      <c r="K290" s="4"/>
      <c r="L290" s="4"/>
      <c r="M290" s="4"/>
      <c r="N290" s="4"/>
      <c r="O290" s="4"/>
      <c r="P290" s="4"/>
      <c r="Q290" s="4"/>
    </row>
    <row r="291" spans="1:17" ht="16.5" customHeight="1">
      <c r="A291" s="4"/>
      <c r="B291" s="4"/>
      <c r="C291" s="4"/>
      <c r="D291" s="4"/>
      <c r="E291" s="4"/>
      <c r="G291" s="4"/>
      <c r="H291" s="4"/>
      <c r="I291" s="4"/>
      <c r="J291" s="4"/>
      <c r="K291" s="4"/>
      <c r="L291" s="4"/>
      <c r="M291" s="4"/>
      <c r="N291" s="4"/>
      <c r="O291" s="4"/>
      <c r="P291" s="4"/>
      <c r="Q291" s="4"/>
    </row>
    <row r="292" spans="1:17" ht="16.5" customHeight="1">
      <c r="A292" s="4"/>
      <c r="B292" s="4"/>
      <c r="C292" s="4"/>
      <c r="D292" s="4"/>
      <c r="E292" s="4"/>
      <c r="G292" s="4"/>
      <c r="H292" s="4"/>
      <c r="I292" s="4"/>
      <c r="J292" s="4"/>
      <c r="K292" s="4"/>
      <c r="L292" s="4"/>
      <c r="M292" s="4"/>
      <c r="N292" s="4"/>
      <c r="O292" s="4"/>
      <c r="P292" s="4"/>
      <c r="Q292" s="4"/>
    </row>
    <row r="293" spans="1:17" ht="16.5" customHeight="1">
      <c r="A293" s="4"/>
      <c r="B293" s="4"/>
      <c r="C293" s="4"/>
      <c r="D293" s="4"/>
      <c r="E293" s="4"/>
      <c r="G293" s="4"/>
      <c r="H293" s="4"/>
      <c r="I293" s="4"/>
      <c r="J293" s="4"/>
      <c r="K293" s="4"/>
      <c r="L293" s="4"/>
      <c r="M293" s="4"/>
      <c r="N293" s="4"/>
      <c r="O293" s="4"/>
      <c r="P293" s="4"/>
      <c r="Q293" s="4"/>
    </row>
    <row r="294" spans="1:17" ht="16.5" customHeight="1">
      <c r="A294" s="4"/>
      <c r="B294" s="4"/>
      <c r="C294" s="4"/>
      <c r="D294" s="4"/>
      <c r="E294" s="4"/>
      <c r="G294" s="4"/>
      <c r="H294" s="4"/>
      <c r="I294" s="4"/>
      <c r="J294" s="4"/>
      <c r="K294" s="4"/>
      <c r="L294" s="4"/>
      <c r="M294" s="4"/>
      <c r="N294" s="4"/>
      <c r="O294" s="4"/>
      <c r="P294" s="4"/>
      <c r="Q294" s="4"/>
    </row>
    <row r="295" spans="1:17" ht="16.5" customHeight="1">
      <c r="A295" s="4"/>
      <c r="B295" s="4"/>
      <c r="C295" s="4"/>
      <c r="D295" s="4"/>
      <c r="E295" s="4"/>
      <c r="G295" s="4"/>
      <c r="H295" s="4"/>
      <c r="I295" s="4"/>
      <c r="J295" s="4"/>
      <c r="K295" s="4"/>
      <c r="L295" s="4"/>
      <c r="M295" s="4"/>
      <c r="N295" s="4"/>
      <c r="O295" s="4"/>
      <c r="P295" s="4"/>
      <c r="Q295" s="4"/>
    </row>
    <row r="296" spans="1:17" ht="16.5" customHeight="1">
      <c r="A296" s="4"/>
      <c r="B296" s="4"/>
      <c r="C296" s="4"/>
      <c r="D296" s="4"/>
      <c r="E296" s="4"/>
      <c r="G296" s="4"/>
      <c r="H296" s="4"/>
      <c r="I296" s="4"/>
      <c r="J296" s="4"/>
      <c r="K296" s="4"/>
      <c r="L296" s="4"/>
      <c r="M296" s="4"/>
      <c r="N296" s="4"/>
      <c r="O296" s="4"/>
      <c r="P296" s="4"/>
      <c r="Q296" s="4"/>
    </row>
    <row r="297" spans="1:17" ht="16.5" customHeight="1">
      <c r="A297" s="4"/>
      <c r="B297" s="4"/>
      <c r="C297" s="4"/>
      <c r="D297" s="4"/>
      <c r="E297" s="4"/>
      <c r="G297" s="4"/>
      <c r="H297" s="4"/>
      <c r="I297" s="4"/>
      <c r="J297" s="4"/>
      <c r="K297" s="4"/>
      <c r="L297" s="4"/>
      <c r="M297" s="4"/>
      <c r="N297" s="4"/>
      <c r="O297" s="4"/>
      <c r="P297" s="4"/>
      <c r="Q297" s="4"/>
    </row>
    <row r="298" spans="1:17" ht="16.5" customHeight="1">
      <c r="A298" s="4"/>
      <c r="B298" s="4"/>
      <c r="C298" s="4"/>
      <c r="D298" s="4"/>
      <c r="E298" s="4"/>
      <c r="G298" s="4"/>
      <c r="H298" s="4"/>
      <c r="I298" s="4"/>
      <c r="J298" s="4"/>
      <c r="K298" s="4"/>
      <c r="L298" s="4"/>
      <c r="M298" s="4"/>
      <c r="N298" s="4"/>
      <c r="O298" s="4"/>
      <c r="P298" s="4"/>
      <c r="Q298" s="4"/>
    </row>
    <row r="299" spans="1:17" ht="16.5" customHeight="1">
      <c r="A299" s="4"/>
      <c r="B299" s="4"/>
      <c r="C299" s="4"/>
      <c r="D299" s="4"/>
      <c r="E299" s="4"/>
      <c r="G299" s="4"/>
      <c r="H299" s="4"/>
      <c r="I299" s="4"/>
      <c r="J299" s="4"/>
      <c r="K299" s="4"/>
      <c r="L299" s="4"/>
      <c r="M299" s="4"/>
      <c r="N299" s="4"/>
      <c r="O299" s="4"/>
      <c r="P299" s="4"/>
      <c r="Q299" s="4"/>
    </row>
    <row r="300" spans="1:17" ht="16.5" customHeight="1">
      <c r="A300" s="4"/>
      <c r="B300" s="4"/>
      <c r="C300" s="4"/>
      <c r="D300" s="4"/>
      <c r="E300" s="4"/>
      <c r="G300" s="4"/>
      <c r="H300" s="4"/>
      <c r="I300" s="4"/>
      <c r="J300" s="4"/>
      <c r="K300" s="4"/>
      <c r="L300" s="4"/>
      <c r="M300" s="4"/>
      <c r="N300" s="4"/>
      <c r="O300" s="4"/>
      <c r="P300" s="4"/>
      <c r="Q300" s="4"/>
    </row>
    <row r="301" spans="1:17" ht="16.5" customHeight="1">
      <c r="A301" s="4"/>
      <c r="B301" s="4"/>
      <c r="C301" s="4"/>
      <c r="D301" s="4"/>
      <c r="E301" s="4"/>
      <c r="G301" s="4"/>
      <c r="H301" s="4"/>
      <c r="I301" s="4"/>
      <c r="J301" s="4"/>
      <c r="K301" s="4"/>
      <c r="L301" s="4"/>
      <c r="M301" s="4"/>
      <c r="N301" s="4"/>
      <c r="O301" s="4"/>
      <c r="P301" s="4"/>
      <c r="Q301" s="4"/>
    </row>
    <row r="302" spans="1:17" ht="16.5" customHeight="1">
      <c r="A302" s="4"/>
      <c r="B302" s="4"/>
      <c r="C302" s="4"/>
      <c r="D302" s="4"/>
      <c r="E302" s="4"/>
      <c r="G302" s="4"/>
      <c r="H302" s="4"/>
      <c r="I302" s="4"/>
      <c r="J302" s="4"/>
      <c r="K302" s="4"/>
      <c r="L302" s="4"/>
      <c r="M302" s="4"/>
      <c r="N302" s="4"/>
      <c r="O302" s="4"/>
      <c r="P302" s="4"/>
      <c r="Q302" s="4"/>
    </row>
    <row r="303" spans="1:17" ht="16.5" customHeight="1">
      <c r="A303" s="4"/>
      <c r="B303" s="4"/>
      <c r="C303" s="4"/>
      <c r="D303" s="4"/>
      <c r="E303" s="4"/>
      <c r="G303" s="4"/>
      <c r="H303" s="4"/>
      <c r="I303" s="4"/>
      <c r="J303" s="4"/>
      <c r="K303" s="4"/>
      <c r="L303" s="4"/>
      <c r="M303" s="4"/>
      <c r="N303" s="4"/>
      <c r="O303" s="4"/>
      <c r="P303" s="4"/>
      <c r="Q303" s="4"/>
    </row>
    <row r="304" spans="1:17" ht="16.5" customHeight="1">
      <c r="A304" s="4"/>
      <c r="B304" s="4"/>
      <c r="C304" s="4"/>
      <c r="D304" s="4"/>
      <c r="E304" s="4"/>
      <c r="G304" s="4"/>
      <c r="H304" s="4"/>
      <c r="I304" s="4"/>
      <c r="J304" s="4"/>
      <c r="K304" s="4"/>
      <c r="L304" s="4"/>
      <c r="M304" s="4"/>
      <c r="N304" s="4"/>
      <c r="O304" s="4"/>
      <c r="P304" s="4"/>
      <c r="Q304" s="4"/>
    </row>
    <row r="305" spans="1:17" ht="16.5" customHeight="1">
      <c r="A305" s="4"/>
      <c r="B305" s="4"/>
      <c r="C305" s="4"/>
      <c r="D305" s="4"/>
      <c r="E305" s="4"/>
      <c r="G305" s="4"/>
      <c r="H305" s="4"/>
      <c r="I305" s="4"/>
      <c r="J305" s="4"/>
      <c r="K305" s="4"/>
      <c r="L305" s="4"/>
      <c r="M305" s="4"/>
      <c r="N305" s="4"/>
      <c r="O305" s="4"/>
      <c r="P305" s="4"/>
      <c r="Q305" s="4"/>
    </row>
    <row r="306" spans="1:17" ht="16.5" customHeight="1">
      <c r="A306" s="4"/>
      <c r="B306" s="4"/>
      <c r="C306" s="4"/>
      <c r="D306" s="4"/>
      <c r="E306" s="4"/>
      <c r="G306" s="4"/>
      <c r="H306" s="4"/>
      <c r="I306" s="4"/>
      <c r="J306" s="4"/>
      <c r="K306" s="4"/>
      <c r="L306" s="4"/>
      <c r="M306" s="4"/>
      <c r="N306" s="4"/>
      <c r="O306" s="4"/>
      <c r="P306" s="4"/>
      <c r="Q306" s="4"/>
    </row>
    <row r="307" spans="1:17" ht="16.5" customHeight="1">
      <c r="A307" s="4"/>
      <c r="B307" s="4"/>
      <c r="C307" s="4"/>
      <c r="D307" s="4"/>
      <c r="E307" s="4"/>
      <c r="G307" s="4"/>
      <c r="H307" s="4"/>
      <c r="I307" s="4"/>
      <c r="J307" s="4"/>
      <c r="K307" s="4"/>
      <c r="L307" s="4"/>
      <c r="M307" s="4"/>
      <c r="N307" s="4"/>
      <c r="O307" s="4"/>
      <c r="P307" s="4"/>
      <c r="Q307" s="4"/>
    </row>
    <row r="308" spans="1:17" ht="16.5" customHeight="1">
      <c r="A308" s="4"/>
      <c r="B308" s="4"/>
      <c r="C308" s="4"/>
      <c r="D308" s="4"/>
      <c r="E308" s="4"/>
      <c r="G308" s="4"/>
      <c r="H308" s="4"/>
      <c r="I308" s="4"/>
      <c r="J308" s="4"/>
      <c r="K308" s="4"/>
      <c r="L308" s="4"/>
      <c r="M308" s="4"/>
      <c r="N308" s="4"/>
      <c r="O308" s="4"/>
      <c r="P308" s="4"/>
      <c r="Q308" s="4"/>
    </row>
    <row r="309" spans="1:17" ht="16.5" customHeight="1">
      <c r="A309" s="4"/>
      <c r="B309" s="4"/>
      <c r="C309" s="4"/>
      <c r="D309" s="4"/>
      <c r="E309" s="4"/>
      <c r="G309" s="4"/>
      <c r="H309" s="4"/>
      <c r="I309" s="4"/>
      <c r="J309" s="4"/>
      <c r="K309" s="4"/>
      <c r="L309" s="4"/>
      <c r="M309" s="4"/>
      <c r="N309" s="4"/>
      <c r="O309" s="4"/>
      <c r="P309" s="4"/>
      <c r="Q309" s="4"/>
    </row>
    <row r="310" spans="1:17" ht="16.5" customHeight="1">
      <c r="A310" s="4"/>
      <c r="B310" s="4"/>
      <c r="C310" s="4"/>
      <c r="D310" s="4"/>
      <c r="E310" s="4"/>
      <c r="G310" s="4"/>
      <c r="H310" s="4"/>
      <c r="I310" s="4"/>
      <c r="J310" s="4"/>
      <c r="K310" s="4"/>
      <c r="L310" s="4"/>
      <c r="M310" s="4"/>
      <c r="N310" s="4"/>
      <c r="O310" s="4"/>
      <c r="P310" s="4"/>
      <c r="Q310" s="4"/>
    </row>
    <row r="311" spans="1:17" ht="16.5" customHeight="1">
      <c r="A311" s="4"/>
      <c r="B311" s="4"/>
      <c r="C311" s="4"/>
      <c r="D311" s="4"/>
      <c r="E311" s="4"/>
      <c r="G311" s="4"/>
      <c r="H311" s="4"/>
      <c r="I311" s="4"/>
      <c r="J311" s="4"/>
      <c r="K311" s="4"/>
      <c r="L311" s="4"/>
      <c r="M311" s="4"/>
      <c r="N311" s="4"/>
      <c r="O311" s="4"/>
      <c r="P311" s="4"/>
      <c r="Q311" s="4"/>
    </row>
    <row r="312" spans="1:17" ht="16.5" customHeight="1">
      <c r="A312" s="4"/>
      <c r="B312" s="4"/>
      <c r="C312" s="4"/>
      <c r="D312" s="4"/>
      <c r="E312" s="4"/>
      <c r="G312" s="4"/>
      <c r="H312" s="4"/>
      <c r="I312" s="4"/>
      <c r="J312" s="4"/>
      <c r="K312" s="4"/>
      <c r="L312" s="4"/>
      <c r="M312" s="4"/>
      <c r="N312" s="4"/>
      <c r="O312" s="4"/>
      <c r="P312" s="4"/>
      <c r="Q312" s="4"/>
    </row>
    <row r="313" spans="1:17" ht="16.5" customHeight="1">
      <c r="A313" s="4"/>
      <c r="B313" s="4"/>
      <c r="C313" s="4"/>
      <c r="D313" s="4"/>
      <c r="E313" s="4"/>
      <c r="G313" s="4"/>
      <c r="H313" s="4"/>
      <c r="I313" s="4"/>
      <c r="J313" s="4"/>
      <c r="K313" s="4"/>
      <c r="L313" s="4"/>
      <c r="M313" s="4"/>
      <c r="N313" s="4"/>
      <c r="O313" s="4"/>
      <c r="P313" s="4"/>
      <c r="Q313" s="4"/>
    </row>
    <row r="314" spans="1:17" ht="16.5" customHeight="1">
      <c r="A314" s="4"/>
      <c r="B314" s="4"/>
      <c r="C314" s="4"/>
      <c r="D314" s="4"/>
      <c r="E314" s="4"/>
      <c r="G314" s="4"/>
      <c r="H314" s="4"/>
      <c r="I314" s="4"/>
      <c r="J314" s="4"/>
      <c r="K314" s="4"/>
      <c r="L314" s="4"/>
      <c r="M314" s="4"/>
      <c r="N314" s="4"/>
      <c r="O314" s="4"/>
      <c r="P314" s="4"/>
      <c r="Q314" s="4"/>
    </row>
    <row r="315" spans="1:17" ht="16.5" customHeight="1">
      <c r="A315" s="4"/>
      <c r="B315" s="4"/>
      <c r="C315" s="4"/>
      <c r="D315" s="4"/>
      <c r="E315" s="4"/>
      <c r="G315" s="4"/>
      <c r="H315" s="4"/>
      <c r="I315" s="4"/>
      <c r="J315" s="4"/>
      <c r="K315" s="4"/>
      <c r="L315" s="4"/>
      <c r="M315" s="4"/>
      <c r="N315" s="4"/>
      <c r="O315" s="4"/>
      <c r="P315" s="4"/>
      <c r="Q315" s="4"/>
    </row>
    <row r="316" spans="1:17" ht="16.5" customHeight="1">
      <c r="A316" s="4"/>
      <c r="B316" s="4"/>
      <c r="C316" s="4"/>
      <c r="D316" s="4"/>
      <c r="E316" s="4"/>
      <c r="G316" s="4"/>
      <c r="H316" s="4"/>
      <c r="I316" s="4"/>
      <c r="J316" s="4"/>
      <c r="K316" s="4"/>
      <c r="L316" s="4"/>
      <c r="M316" s="4"/>
      <c r="N316" s="4"/>
      <c r="O316" s="4"/>
      <c r="P316" s="4"/>
      <c r="Q316" s="4"/>
    </row>
    <row r="317" spans="1:17" ht="16.5" customHeight="1">
      <c r="A317" s="4"/>
      <c r="B317" s="4"/>
      <c r="C317" s="4"/>
      <c r="D317" s="4"/>
      <c r="E317" s="4"/>
      <c r="G317" s="4"/>
      <c r="H317" s="4"/>
      <c r="I317" s="4"/>
      <c r="J317" s="4"/>
      <c r="K317" s="4"/>
      <c r="L317" s="4"/>
      <c r="M317" s="4"/>
      <c r="N317" s="4"/>
      <c r="O317" s="4"/>
      <c r="P317" s="4"/>
      <c r="Q317" s="4"/>
    </row>
    <row r="318" spans="1:17" ht="16.5" customHeight="1">
      <c r="A318" s="4"/>
      <c r="B318" s="4"/>
      <c r="C318" s="4"/>
      <c r="D318" s="4"/>
      <c r="E318" s="4"/>
      <c r="G318" s="4"/>
      <c r="H318" s="4"/>
      <c r="I318" s="4"/>
      <c r="J318" s="4"/>
      <c r="K318" s="4"/>
      <c r="L318" s="4"/>
      <c r="M318" s="4"/>
      <c r="N318" s="4"/>
      <c r="O318" s="4"/>
      <c r="P318" s="4"/>
      <c r="Q318" s="4"/>
    </row>
    <row r="319" spans="1:17" ht="16.5" customHeight="1">
      <c r="A319" s="4"/>
      <c r="B319" s="4"/>
      <c r="C319" s="4"/>
      <c r="D319" s="4"/>
      <c r="E319" s="4"/>
      <c r="G319" s="4"/>
      <c r="H319" s="4"/>
      <c r="I319" s="4"/>
      <c r="J319" s="4"/>
      <c r="K319" s="4"/>
      <c r="L319" s="4"/>
      <c r="M319" s="4"/>
      <c r="N319" s="4"/>
      <c r="O319" s="4"/>
      <c r="P319" s="4"/>
      <c r="Q319" s="4"/>
    </row>
    <row r="320" spans="1:17" ht="16.5" customHeight="1">
      <c r="A320" s="4"/>
      <c r="B320" s="4"/>
      <c r="C320" s="4"/>
      <c r="D320" s="4"/>
      <c r="E320" s="4"/>
      <c r="G320" s="4"/>
      <c r="H320" s="4"/>
      <c r="I320" s="4"/>
      <c r="J320" s="4"/>
      <c r="K320" s="4"/>
      <c r="L320" s="4"/>
      <c r="M320" s="4"/>
      <c r="N320" s="4"/>
      <c r="O320" s="4"/>
      <c r="P320" s="4"/>
      <c r="Q320" s="4"/>
    </row>
    <row r="321" spans="1:17" ht="16.5" customHeight="1">
      <c r="A321" s="4"/>
      <c r="B321" s="4"/>
      <c r="C321" s="4"/>
      <c r="D321" s="4"/>
      <c r="E321" s="4"/>
      <c r="G321" s="4"/>
      <c r="H321" s="4"/>
      <c r="I321" s="4"/>
      <c r="J321" s="4"/>
      <c r="K321" s="4"/>
      <c r="L321" s="4"/>
      <c r="M321" s="4"/>
      <c r="N321" s="4"/>
      <c r="O321" s="4"/>
      <c r="P321" s="4"/>
      <c r="Q321" s="4"/>
    </row>
    <row r="322" spans="1:17" ht="16.5" customHeight="1">
      <c r="A322" s="4"/>
      <c r="B322" s="4"/>
      <c r="C322" s="4"/>
      <c r="D322" s="4"/>
      <c r="E322" s="4"/>
      <c r="G322" s="4"/>
      <c r="H322" s="4"/>
      <c r="I322" s="4"/>
      <c r="J322" s="4"/>
      <c r="K322" s="4"/>
      <c r="L322" s="4"/>
      <c r="M322" s="4"/>
      <c r="N322" s="4"/>
      <c r="O322" s="4"/>
      <c r="P322" s="4"/>
      <c r="Q322" s="4"/>
    </row>
    <row r="323" spans="1:17" ht="16.5" customHeight="1">
      <c r="A323" s="4"/>
      <c r="B323" s="4"/>
      <c r="C323" s="4"/>
      <c r="D323" s="4"/>
      <c r="E323" s="4"/>
      <c r="G323" s="4"/>
      <c r="H323" s="4"/>
      <c r="I323" s="4"/>
      <c r="J323" s="4"/>
      <c r="K323" s="4"/>
      <c r="L323" s="4"/>
      <c r="M323" s="4"/>
      <c r="N323" s="4"/>
      <c r="O323" s="4"/>
      <c r="P323" s="4"/>
      <c r="Q323" s="4"/>
    </row>
    <row r="324" spans="1:17" ht="16.5" customHeight="1">
      <c r="A324" s="4"/>
      <c r="B324" s="4"/>
      <c r="C324" s="4"/>
      <c r="D324" s="4"/>
      <c r="E324" s="4"/>
      <c r="G324" s="4"/>
      <c r="H324" s="4"/>
      <c r="I324" s="4"/>
      <c r="J324" s="4"/>
      <c r="K324" s="4"/>
      <c r="L324" s="4"/>
      <c r="M324" s="4"/>
      <c r="N324" s="4"/>
      <c r="O324" s="4"/>
      <c r="P324" s="4"/>
      <c r="Q324" s="4"/>
    </row>
    <row r="325" spans="1:17" ht="16.5" customHeight="1">
      <c r="A325" s="4"/>
      <c r="B325" s="4"/>
      <c r="C325" s="4"/>
      <c r="D325" s="4"/>
      <c r="E325" s="4"/>
      <c r="G325" s="4"/>
      <c r="H325" s="4"/>
      <c r="I325" s="4"/>
      <c r="J325" s="4"/>
      <c r="K325" s="4"/>
      <c r="L325" s="4"/>
      <c r="M325" s="4"/>
      <c r="N325" s="4"/>
      <c r="O325" s="4"/>
      <c r="P325" s="4"/>
      <c r="Q325" s="4"/>
    </row>
    <row r="326" spans="1:17" ht="16.5" customHeight="1">
      <c r="A326" s="4"/>
      <c r="B326" s="4"/>
      <c r="C326" s="4"/>
      <c r="D326" s="4"/>
      <c r="E326" s="4"/>
      <c r="G326" s="4"/>
      <c r="H326" s="4"/>
      <c r="I326" s="4"/>
      <c r="J326" s="4"/>
      <c r="K326" s="4"/>
      <c r="L326" s="4"/>
      <c r="M326" s="4"/>
      <c r="N326" s="4"/>
      <c r="O326" s="4"/>
      <c r="P326" s="4"/>
      <c r="Q326" s="4"/>
    </row>
    <row r="327" spans="1:17" ht="16.5" customHeight="1">
      <c r="A327" s="4"/>
      <c r="B327" s="4"/>
      <c r="C327" s="4"/>
      <c r="D327" s="4"/>
      <c r="E327" s="4"/>
      <c r="G327" s="4"/>
      <c r="H327" s="4"/>
      <c r="I327" s="4"/>
      <c r="J327" s="4"/>
      <c r="K327" s="4"/>
      <c r="L327" s="4"/>
      <c r="M327" s="4"/>
      <c r="N327" s="4"/>
      <c r="O327" s="4"/>
      <c r="P327" s="4"/>
      <c r="Q327" s="4"/>
    </row>
    <row r="328" spans="1:17" ht="16.5" customHeight="1">
      <c r="A328" s="4"/>
      <c r="B328" s="4"/>
      <c r="C328" s="4"/>
      <c r="D328" s="4"/>
      <c r="E328" s="4"/>
      <c r="G328" s="4"/>
      <c r="H328" s="4"/>
      <c r="I328" s="4"/>
      <c r="J328" s="4"/>
      <c r="K328" s="4"/>
      <c r="L328" s="4"/>
      <c r="M328" s="4"/>
      <c r="N328" s="4"/>
      <c r="O328" s="4"/>
      <c r="P328" s="4"/>
      <c r="Q328" s="4"/>
    </row>
    <row r="329" spans="1:17" ht="16.5" customHeight="1">
      <c r="A329" s="4"/>
      <c r="B329" s="4"/>
      <c r="C329" s="4"/>
      <c r="D329" s="4"/>
      <c r="E329" s="4"/>
      <c r="G329" s="4"/>
      <c r="H329" s="4"/>
      <c r="I329" s="4"/>
      <c r="J329" s="4"/>
      <c r="K329" s="4"/>
      <c r="L329" s="4"/>
      <c r="M329" s="4"/>
      <c r="N329" s="4"/>
      <c r="O329" s="4"/>
      <c r="P329" s="4"/>
      <c r="Q329" s="4"/>
    </row>
    <row r="330" spans="1:17" ht="16.5" customHeight="1">
      <c r="A330" s="4"/>
      <c r="B330" s="4"/>
      <c r="C330" s="4"/>
      <c r="D330" s="4"/>
      <c r="E330" s="4"/>
      <c r="G330" s="4"/>
      <c r="H330" s="4"/>
      <c r="I330" s="4"/>
      <c r="J330" s="4"/>
      <c r="K330" s="4"/>
      <c r="L330" s="4"/>
      <c r="M330" s="4"/>
      <c r="N330" s="4"/>
      <c r="O330" s="4"/>
      <c r="P330" s="4"/>
      <c r="Q330" s="4"/>
    </row>
    <row r="331" spans="1:17" ht="16.5" customHeight="1">
      <c r="A331" s="4"/>
      <c r="B331" s="4"/>
      <c r="C331" s="4"/>
      <c r="D331" s="4"/>
      <c r="E331" s="4"/>
      <c r="G331" s="4"/>
      <c r="H331" s="4"/>
      <c r="I331" s="4"/>
      <c r="J331" s="4"/>
      <c r="K331" s="4"/>
      <c r="L331" s="4"/>
      <c r="M331" s="4"/>
      <c r="N331" s="4"/>
      <c r="O331" s="4"/>
      <c r="P331" s="4"/>
      <c r="Q331" s="4"/>
    </row>
    <row r="332" spans="1:17" ht="16.5" customHeight="1">
      <c r="A332" s="4"/>
      <c r="B332" s="4"/>
      <c r="C332" s="4"/>
      <c r="D332" s="4"/>
      <c r="E332" s="4"/>
      <c r="G332" s="4"/>
      <c r="H332" s="4"/>
      <c r="I332" s="4"/>
      <c r="J332" s="4"/>
      <c r="K332" s="4"/>
      <c r="L332" s="4"/>
      <c r="M332" s="4"/>
      <c r="N332" s="4"/>
      <c r="O332" s="4"/>
      <c r="P332" s="4"/>
      <c r="Q332" s="4"/>
    </row>
    <row r="333" spans="1:17" ht="16.5" customHeight="1">
      <c r="A333" s="4"/>
      <c r="B333" s="4"/>
      <c r="C333" s="4"/>
      <c r="D333" s="4"/>
      <c r="E333" s="4"/>
      <c r="G333" s="4"/>
      <c r="H333" s="4"/>
      <c r="I333" s="4"/>
      <c r="J333" s="4"/>
      <c r="K333" s="4"/>
      <c r="L333" s="4"/>
      <c r="M333" s="4"/>
      <c r="N333" s="4"/>
      <c r="O333" s="4"/>
      <c r="P333" s="4"/>
      <c r="Q333" s="4"/>
    </row>
    <row r="334" spans="1:17" ht="16.5" customHeight="1">
      <c r="A334" s="4"/>
      <c r="B334" s="4"/>
      <c r="C334" s="4"/>
      <c r="D334" s="4"/>
      <c r="E334" s="4"/>
      <c r="G334" s="4"/>
      <c r="H334" s="4"/>
      <c r="I334" s="4"/>
      <c r="J334" s="4"/>
      <c r="K334" s="4"/>
      <c r="L334" s="4"/>
      <c r="M334" s="4"/>
      <c r="N334" s="4"/>
      <c r="O334" s="4"/>
      <c r="P334" s="4"/>
      <c r="Q334" s="4"/>
    </row>
    <row r="335" spans="1:17" ht="16.5" customHeight="1">
      <c r="A335" s="4"/>
      <c r="B335" s="4"/>
      <c r="C335" s="4"/>
      <c r="D335" s="4"/>
      <c r="E335" s="4"/>
      <c r="G335" s="4"/>
      <c r="H335" s="4"/>
      <c r="I335" s="4"/>
      <c r="J335" s="4"/>
      <c r="K335" s="4"/>
      <c r="L335" s="4"/>
      <c r="M335" s="4"/>
      <c r="N335" s="4"/>
      <c r="O335" s="4"/>
      <c r="P335" s="4"/>
      <c r="Q335" s="4"/>
    </row>
    <row r="336" spans="1:17" ht="16.5" customHeight="1">
      <c r="A336" s="4"/>
      <c r="B336" s="4"/>
      <c r="C336" s="4"/>
      <c r="D336" s="4"/>
      <c r="E336" s="4"/>
      <c r="G336" s="4"/>
      <c r="H336" s="4"/>
      <c r="I336" s="4"/>
      <c r="J336" s="4"/>
      <c r="K336" s="4"/>
      <c r="L336" s="4"/>
      <c r="M336" s="4"/>
      <c r="N336" s="4"/>
      <c r="O336" s="4"/>
      <c r="P336" s="4"/>
      <c r="Q336" s="4"/>
    </row>
    <row r="337" spans="1:17" ht="16.5" customHeight="1">
      <c r="A337" s="4"/>
      <c r="B337" s="4"/>
      <c r="C337" s="4"/>
      <c r="D337" s="4"/>
      <c r="E337" s="4"/>
      <c r="G337" s="4"/>
      <c r="H337" s="4"/>
      <c r="I337" s="4"/>
      <c r="J337" s="4"/>
      <c r="K337" s="4"/>
      <c r="L337" s="4"/>
      <c r="M337" s="4"/>
      <c r="N337" s="4"/>
      <c r="O337" s="4"/>
      <c r="P337" s="4"/>
      <c r="Q337" s="4"/>
    </row>
    <row r="338" spans="1:17" ht="16.5" customHeight="1">
      <c r="A338" s="4"/>
      <c r="B338" s="4"/>
      <c r="C338" s="4"/>
      <c r="D338" s="4"/>
      <c r="E338" s="4"/>
      <c r="G338" s="4"/>
      <c r="H338" s="4"/>
      <c r="I338" s="4"/>
      <c r="J338" s="4"/>
      <c r="K338" s="4"/>
      <c r="L338" s="4"/>
      <c r="M338" s="4"/>
      <c r="N338" s="4"/>
      <c r="O338" s="4"/>
      <c r="P338" s="4"/>
      <c r="Q338" s="4"/>
    </row>
    <row r="339" spans="1:17" ht="16.5" customHeight="1">
      <c r="A339" s="4"/>
      <c r="B339" s="4"/>
      <c r="C339" s="4"/>
      <c r="D339" s="4"/>
      <c r="E339" s="4"/>
      <c r="G339" s="4"/>
      <c r="H339" s="4"/>
      <c r="I339" s="4"/>
      <c r="J339" s="4"/>
      <c r="K339" s="4"/>
      <c r="L339" s="4"/>
      <c r="M339" s="4"/>
      <c r="N339" s="4"/>
      <c r="O339" s="4"/>
      <c r="P339" s="4"/>
      <c r="Q339" s="4"/>
    </row>
    <row r="340" spans="1:17" ht="16.5" customHeight="1">
      <c r="A340" s="4"/>
      <c r="B340" s="4"/>
      <c r="C340" s="4"/>
      <c r="D340" s="4"/>
      <c r="E340" s="4"/>
      <c r="G340" s="4"/>
      <c r="H340" s="4"/>
      <c r="I340" s="4"/>
      <c r="J340" s="4"/>
      <c r="K340" s="4"/>
      <c r="L340" s="4"/>
      <c r="M340" s="4"/>
      <c r="N340" s="4"/>
      <c r="O340" s="4"/>
      <c r="P340" s="4"/>
      <c r="Q340" s="4"/>
    </row>
    <row r="341" spans="1:17" ht="16.5" customHeight="1">
      <c r="A341" s="4"/>
      <c r="B341" s="4"/>
      <c r="C341" s="4"/>
      <c r="D341" s="4"/>
      <c r="E341" s="4"/>
      <c r="G341" s="4"/>
      <c r="H341" s="4"/>
      <c r="I341" s="4"/>
      <c r="J341" s="4"/>
      <c r="K341" s="4"/>
      <c r="L341" s="4"/>
      <c r="M341" s="4"/>
      <c r="N341" s="4"/>
      <c r="O341" s="4"/>
      <c r="P341" s="4"/>
      <c r="Q341" s="4"/>
    </row>
    <row r="342" spans="1:17" ht="16.5" customHeight="1">
      <c r="A342" s="4"/>
      <c r="B342" s="4"/>
      <c r="C342" s="4"/>
      <c r="D342" s="4"/>
      <c r="E342" s="4"/>
      <c r="G342" s="4"/>
      <c r="H342" s="4"/>
      <c r="I342" s="4"/>
      <c r="J342" s="4"/>
      <c r="K342" s="4"/>
      <c r="L342" s="4"/>
      <c r="M342" s="4"/>
      <c r="N342" s="4"/>
      <c r="O342" s="4"/>
      <c r="P342" s="4"/>
      <c r="Q342" s="4"/>
    </row>
    <row r="343" spans="1:17" ht="16.5" customHeight="1">
      <c r="A343" s="4"/>
      <c r="B343" s="4"/>
      <c r="C343" s="4"/>
      <c r="D343" s="4"/>
      <c r="E343" s="4"/>
      <c r="G343" s="4"/>
      <c r="H343" s="4"/>
      <c r="I343" s="4"/>
      <c r="J343" s="4"/>
      <c r="K343" s="4"/>
      <c r="L343" s="4"/>
      <c r="M343" s="4"/>
      <c r="N343" s="4"/>
      <c r="O343" s="4"/>
      <c r="P343" s="4"/>
      <c r="Q343" s="4"/>
    </row>
    <row r="344" spans="1:17" ht="16.5" customHeight="1">
      <c r="A344" s="4"/>
      <c r="B344" s="4"/>
      <c r="C344" s="4"/>
      <c r="D344" s="4"/>
      <c r="E344" s="4"/>
      <c r="G344" s="4"/>
      <c r="H344" s="4"/>
      <c r="I344" s="4"/>
      <c r="J344" s="4"/>
      <c r="K344" s="4"/>
      <c r="L344" s="4"/>
      <c r="M344" s="4"/>
      <c r="N344" s="4"/>
      <c r="O344" s="4"/>
      <c r="P344" s="4"/>
      <c r="Q344" s="4"/>
    </row>
    <row r="345" spans="1:17" ht="16.5" customHeight="1">
      <c r="A345" s="4"/>
      <c r="B345" s="4"/>
      <c r="C345" s="4"/>
      <c r="D345" s="4"/>
      <c r="E345" s="4"/>
      <c r="G345" s="4"/>
      <c r="H345" s="4"/>
      <c r="I345" s="4"/>
      <c r="J345" s="4"/>
      <c r="K345" s="4"/>
      <c r="L345" s="4"/>
      <c r="M345" s="4"/>
      <c r="N345" s="4"/>
      <c r="O345" s="4"/>
      <c r="P345" s="4"/>
      <c r="Q345" s="4"/>
    </row>
    <row r="346" spans="1:17" ht="16.5" customHeight="1">
      <c r="A346" s="4"/>
      <c r="B346" s="4"/>
      <c r="C346" s="4"/>
      <c r="D346" s="4"/>
      <c r="E346" s="4"/>
      <c r="G346" s="4"/>
      <c r="H346" s="4"/>
      <c r="I346" s="4"/>
      <c r="J346" s="4"/>
      <c r="K346" s="4"/>
      <c r="L346" s="4"/>
      <c r="M346" s="4"/>
      <c r="N346" s="4"/>
      <c r="O346" s="4"/>
      <c r="P346" s="4"/>
      <c r="Q346" s="4"/>
    </row>
    <row r="347" spans="1:17" ht="16.5" customHeight="1">
      <c r="A347" s="4"/>
      <c r="B347" s="4"/>
      <c r="C347" s="4"/>
      <c r="D347" s="4"/>
      <c r="E347" s="4"/>
      <c r="G347" s="4"/>
      <c r="H347" s="4"/>
      <c r="I347" s="4"/>
      <c r="J347" s="4"/>
      <c r="K347" s="4"/>
      <c r="L347" s="4"/>
      <c r="M347" s="4"/>
      <c r="N347" s="4"/>
      <c r="O347" s="4"/>
      <c r="P347" s="4"/>
      <c r="Q347" s="4"/>
    </row>
    <row r="348" spans="1:17" ht="16.5" customHeight="1">
      <c r="A348" s="4"/>
      <c r="B348" s="4"/>
      <c r="C348" s="4"/>
      <c r="D348" s="4"/>
      <c r="E348" s="4"/>
      <c r="G348" s="4"/>
      <c r="H348" s="4"/>
      <c r="I348" s="4"/>
      <c r="J348" s="4"/>
      <c r="K348" s="4"/>
      <c r="L348" s="4"/>
      <c r="M348" s="4"/>
      <c r="N348" s="4"/>
      <c r="O348" s="4"/>
      <c r="P348" s="4"/>
      <c r="Q348" s="4"/>
    </row>
    <row r="349" spans="1:17" ht="16.5" customHeight="1">
      <c r="A349" s="4"/>
      <c r="B349" s="4"/>
      <c r="C349" s="4"/>
      <c r="D349" s="4"/>
      <c r="E349" s="4"/>
      <c r="G349" s="4"/>
      <c r="H349" s="4"/>
      <c r="I349" s="4"/>
      <c r="J349" s="4"/>
      <c r="K349" s="4"/>
      <c r="L349" s="4"/>
      <c r="M349" s="4"/>
      <c r="N349" s="4"/>
      <c r="O349" s="4"/>
      <c r="P349" s="4"/>
      <c r="Q349" s="4"/>
    </row>
    <row r="350" spans="1:17" ht="16.5" customHeight="1">
      <c r="A350" s="4"/>
      <c r="B350" s="4"/>
      <c r="C350" s="4"/>
      <c r="D350" s="4"/>
      <c r="E350" s="4"/>
      <c r="G350" s="4"/>
      <c r="H350" s="4"/>
      <c r="I350" s="4"/>
      <c r="J350" s="4"/>
      <c r="K350" s="4"/>
      <c r="L350" s="4"/>
      <c r="M350" s="4"/>
      <c r="N350" s="4"/>
      <c r="O350" s="4"/>
      <c r="P350" s="4"/>
      <c r="Q350" s="4"/>
    </row>
    <row r="351" spans="1:17" ht="16.5" customHeight="1">
      <c r="A351" s="4"/>
      <c r="B351" s="4"/>
      <c r="C351" s="4"/>
      <c r="D351" s="4"/>
      <c r="E351" s="4"/>
      <c r="G351" s="4"/>
      <c r="H351" s="4"/>
      <c r="I351" s="4"/>
      <c r="J351" s="4"/>
      <c r="K351" s="4"/>
      <c r="L351" s="4"/>
      <c r="M351" s="4"/>
      <c r="N351" s="4"/>
      <c r="O351" s="4"/>
      <c r="P351" s="4"/>
      <c r="Q351" s="4"/>
    </row>
    <row r="352" spans="1:17" ht="16.5" customHeight="1">
      <c r="A352" s="4"/>
      <c r="B352" s="4"/>
      <c r="C352" s="4"/>
      <c r="D352" s="4"/>
      <c r="E352" s="4"/>
      <c r="G352" s="4"/>
      <c r="H352" s="4"/>
      <c r="I352" s="4"/>
      <c r="J352" s="4"/>
      <c r="K352" s="4"/>
      <c r="L352" s="4"/>
      <c r="M352" s="4"/>
      <c r="N352" s="4"/>
      <c r="O352" s="4"/>
      <c r="P352" s="4"/>
      <c r="Q352" s="4"/>
    </row>
    <row r="353" spans="1:17" ht="16.5" customHeight="1">
      <c r="A353" s="4"/>
      <c r="B353" s="4"/>
      <c r="C353" s="4"/>
      <c r="D353" s="4"/>
      <c r="E353" s="4"/>
      <c r="G353" s="4"/>
      <c r="H353" s="4"/>
      <c r="I353" s="4"/>
      <c r="J353" s="4"/>
      <c r="K353" s="4"/>
      <c r="L353" s="4"/>
      <c r="M353" s="4"/>
      <c r="N353" s="4"/>
      <c r="O353" s="4"/>
      <c r="P353" s="4"/>
      <c r="Q353" s="4"/>
    </row>
    <row r="354" spans="1:17" ht="16.5" customHeight="1">
      <c r="A354" s="4"/>
      <c r="B354" s="4"/>
      <c r="C354" s="4"/>
      <c r="D354" s="4"/>
      <c r="E354" s="4"/>
      <c r="G354" s="4"/>
      <c r="H354" s="4"/>
      <c r="I354" s="4"/>
      <c r="J354" s="4"/>
      <c r="K354" s="4"/>
      <c r="L354" s="4"/>
      <c r="M354" s="4"/>
      <c r="N354" s="4"/>
      <c r="O354" s="4"/>
      <c r="P354" s="4"/>
      <c r="Q354" s="4"/>
    </row>
    <row r="355" spans="1:17" ht="16.5" customHeight="1">
      <c r="A355" s="4"/>
      <c r="B355" s="4"/>
      <c r="C355" s="4"/>
      <c r="D355" s="4"/>
      <c r="E355" s="4"/>
      <c r="G355" s="4"/>
      <c r="H355" s="4"/>
      <c r="I355" s="4"/>
      <c r="J355" s="4"/>
      <c r="K355" s="4"/>
      <c r="L355" s="4"/>
      <c r="M355" s="4"/>
      <c r="N355" s="4"/>
      <c r="O355" s="4"/>
      <c r="P355" s="4"/>
      <c r="Q355" s="4"/>
    </row>
    <row r="356" spans="1:17" ht="16.5" customHeight="1">
      <c r="A356" s="4"/>
      <c r="B356" s="4"/>
      <c r="C356" s="4"/>
      <c r="D356" s="4"/>
      <c r="E356" s="4"/>
      <c r="G356" s="4"/>
      <c r="H356" s="4"/>
      <c r="I356" s="4"/>
      <c r="J356" s="4"/>
      <c r="K356" s="4"/>
      <c r="L356" s="4"/>
      <c r="M356" s="4"/>
      <c r="N356" s="4"/>
      <c r="O356" s="4"/>
      <c r="P356" s="4"/>
      <c r="Q356" s="4"/>
    </row>
    <row r="357" spans="1:17" ht="16.5" customHeight="1">
      <c r="A357" s="4"/>
      <c r="B357" s="4"/>
      <c r="C357" s="4"/>
      <c r="D357" s="4"/>
      <c r="E357" s="4"/>
      <c r="G357" s="4"/>
      <c r="H357" s="4"/>
      <c r="I357" s="4"/>
      <c r="J357" s="4"/>
      <c r="K357" s="4"/>
      <c r="L357" s="4"/>
      <c r="M357" s="4"/>
      <c r="N357" s="4"/>
      <c r="O357" s="4"/>
      <c r="P357" s="4"/>
      <c r="Q357" s="4"/>
    </row>
    <row r="358" spans="1:17" ht="16.5" customHeight="1">
      <c r="A358" s="4"/>
      <c r="B358" s="4"/>
      <c r="C358" s="4"/>
      <c r="D358" s="4"/>
      <c r="E358" s="4"/>
      <c r="G358" s="4"/>
      <c r="H358" s="4"/>
      <c r="I358" s="4"/>
      <c r="J358" s="4"/>
      <c r="K358" s="4"/>
      <c r="L358" s="4"/>
      <c r="M358" s="4"/>
      <c r="N358" s="4"/>
      <c r="O358" s="4"/>
      <c r="P358" s="4"/>
      <c r="Q358" s="4"/>
    </row>
    <row r="359" spans="1:17" ht="16.5" customHeight="1">
      <c r="A359" s="4"/>
      <c r="B359" s="4"/>
      <c r="C359" s="4"/>
      <c r="D359" s="4"/>
      <c r="E359" s="4"/>
      <c r="G359" s="4"/>
      <c r="H359" s="4"/>
      <c r="I359" s="4"/>
      <c r="J359" s="4"/>
      <c r="K359" s="4"/>
      <c r="L359" s="4"/>
      <c r="M359" s="4"/>
      <c r="N359" s="4"/>
      <c r="O359" s="4"/>
      <c r="P359" s="4"/>
      <c r="Q359" s="4"/>
    </row>
    <row r="360" spans="1:17" ht="16.5" customHeight="1">
      <c r="A360" s="4"/>
      <c r="B360" s="4"/>
      <c r="C360" s="4"/>
      <c r="D360" s="4"/>
      <c r="E360" s="4"/>
      <c r="G360" s="4"/>
      <c r="H360" s="4"/>
      <c r="I360" s="4"/>
      <c r="J360" s="4"/>
      <c r="K360" s="4"/>
      <c r="L360" s="4"/>
      <c r="M360" s="4"/>
      <c r="N360" s="4"/>
      <c r="O360" s="4"/>
      <c r="P360" s="4"/>
      <c r="Q360" s="4"/>
    </row>
    <row r="361" spans="1:17" ht="16.5" customHeight="1">
      <c r="A361" s="4"/>
      <c r="B361" s="4"/>
      <c r="C361" s="4"/>
      <c r="D361" s="4"/>
      <c r="E361" s="4"/>
      <c r="G361" s="4"/>
      <c r="H361" s="4"/>
      <c r="I361" s="4"/>
      <c r="J361" s="4"/>
      <c r="K361" s="4"/>
      <c r="L361" s="4"/>
      <c r="M361" s="4"/>
      <c r="N361" s="4"/>
      <c r="O361" s="4"/>
      <c r="P361" s="4"/>
      <c r="Q361" s="4"/>
    </row>
    <row r="362" spans="1:17" ht="16.5" customHeight="1">
      <c r="A362" s="4"/>
      <c r="B362" s="4"/>
      <c r="C362" s="4"/>
      <c r="D362" s="4"/>
      <c r="E362" s="4"/>
      <c r="G362" s="4"/>
      <c r="H362" s="4"/>
      <c r="I362" s="4"/>
      <c r="J362" s="4"/>
      <c r="K362" s="4"/>
      <c r="L362" s="4"/>
      <c r="M362" s="4"/>
      <c r="N362" s="4"/>
      <c r="O362" s="4"/>
      <c r="P362" s="4"/>
      <c r="Q362" s="4"/>
    </row>
    <row r="363" spans="1:17" ht="16.5" customHeight="1">
      <c r="A363" s="4"/>
      <c r="B363" s="4"/>
      <c r="C363" s="4"/>
      <c r="D363" s="4"/>
      <c r="E363" s="4"/>
      <c r="G363" s="4"/>
      <c r="H363" s="4"/>
      <c r="I363" s="4"/>
      <c r="J363" s="4"/>
      <c r="K363" s="4"/>
      <c r="L363" s="4"/>
      <c r="M363" s="4"/>
      <c r="N363" s="4"/>
      <c r="O363" s="4"/>
      <c r="P363" s="4"/>
      <c r="Q363" s="4"/>
    </row>
    <row r="364" spans="1:17" ht="16.5" customHeight="1">
      <c r="A364" s="4"/>
      <c r="B364" s="4"/>
      <c r="C364" s="4"/>
      <c r="D364" s="4"/>
      <c r="E364" s="4"/>
      <c r="G364" s="4"/>
      <c r="H364" s="4"/>
      <c r="I364" s="4"/>
      <c r="J364" s="4"/>
      <c r="K364" s="4"/>
      <c r="L364" s="4"/>
      <c r="M364" s="4"/>
      <c r="N364" s="4"/>
      <c r="O364" s="4"/>
      <c r="P364" s="4"/>
      <c r="Q364" s="4"/>
    </row>
    <row r="365" spans="1:17" ht="16.5" customHeight="1">
      <c r="A365" s="4"/>
      <c r="B365" s="4"/>
      <c r="C365" s="4"/>
      <c r="D365" s="4"/>
      <c r="E365" s="4"/>
      <c r="G365" s="4"/>
      <c r="H365" s="4"/>
      <c r="I365" s="4"/>
      <c r="J365" s="4"/>
      <c r="K365" s="4"/>
      <c r="L365" s="4"/>
      <c r="M365" s="4"/>
      <c r="N365" s="4"/>
      <c r="O365" s="4"/>
      <c r="P365" s="4"/>
      <c r="Q365" s="4"/>
    </row>
    <row r="366" spans="1:17" ht="16.5" customHeight="1">
      <c r="A366" s="4"/>
      <c r="B366" s="4"/>
      <c r="C366" s="4"/>
      <c r="D366" s="4"/>
      <c r="E366" s="4"/>
      <c r="G366" s="4"/>
      <c r="H366" s="4"/>
      <c r="I366" s="4"/>
      <c r="J366" s="4"/>
      <c r="K366" s="4"/>
      <c r="L366" s="4"/>
      <c r="M366" s="4"/>
      <c r="N366" s="4"/>
      <c r="O366" s="4"/>
      <c r="P366" s="4"/>
      <c r="Q366" s="4"/>
    </row>
    <row r="367" spans="1:17" ht="16.5" customHeight="1">
      <c r="A367" s="4"/>
      <c r="B367" s="4"/>
      <c r="C367" s="4"/>
      <c r="D367" s="4"/>
      <c r="E367" s="4"/>
      <c r="G367" s="4"/>
      <c r="H367" s="4"/>
      <c r="I367" s="4"/>
      <c r="J367" s="4"/>
      <c r="K367" s="4"/>
      <c r="L367" s="4"/>
      <c r="M367" s="4"/>
      <c r="N367" s="4"/>
      <c r="O367" s="4"/>
      <c r="P367" s="4"/>
      <c r="Q367" s="4"/>
    </row>
    <row r="368" spans="1:17" ht="16.5" customHeight="1">
      <c r="A368" s="4"/>
      <c r="B368" s="4"/>
      <c r="C368" s="4"/>
      <c r="D368" s="4"/>
      <c r="E368" s="4"/>
      <c r="G368" s="4"/>
      <c r="H368" s="4"/>
      <c r="I368" s="4"/>
      <c r="J368" s="4"/>
      <c r="K368" s="4"/>
      <c r="L368" s="4"/>
      <c r="M368" s="4"/>
      <c r="N368" s="4"/>
      <c r="O368" s="4"/>
      <c r="P368" s="4"/>
      <c r="Q368" s="4"/>
    </row>
    <row r="369" spans="1:17" ht="16.5" customHeight="1">
      <c r="A369" s="4"/>
      <c r="B369" s="4"/>
      <c r="C369" s="4"/>
      <c r="D369" s="4"/>
      <c r="E369" s="4"/>
      <c r="G369" s="4"/>
      <c r="H369" s="4"/>
      <c r="I369" s="4"/>
      <c r="J369" s="4"/>
      <c r="K369" s="4"/>
      <c r="L369" s="4"/>
      <c r="M369" s="4"/>
      <c r="N369" s="4"/>
      <c r="O369" s="4"/>
      <c r="P369" s="4"/>
      <c r="Q369" s="4"/>
    </row>
    <row r="370" spans="1:17" ht="16.5" customHeight="1">
      <c r="A370" s="4"/>
      <c r="B370" s="4"/>
      <c r="C370" s="4"/>
      <c r="D370" s="4"/>
      <c r="E370" s="4"/>
      <c r="G370" s="4"/>
      <c r="H370" s="4"/>
      <c r="I370" s="4"/>
      <c r="J370" s="4"/>
      <c r="K370" s="4"/>
      <c r="L370" s="4"/>
      <c r="M370" s="4"/>
      <c r="N370" s="4"/>
      <c r="O370" s="4"/>
      <c r="P370" s="4"/>
      <c r="Q370" s="4"/>
    </row>
    <row r="371" spans="1:17" ht="16.5" customHeight="1">
      <c r="A371" s="4"/>
      <c r="B371" s="4"/>
      <c r="C371" s="4"/>
      <c r="D371" s="4"/>
      <c r="E371" s="4"/>
      <c r="G371" s="4"/>
      <c r="H371" s="4"/>
      <c r="I371" s="4"/>
      <c r="J371" s="4"/>
      <c r="K371" s="4"/>
      <c r="L371" s="4"/>
      <c r="M371" s="4"/>
      <c r="N371" s="4"/>
      <c r="O371" s="4"/>
      <c r="P371" s="4"/>
      <c r="Q371" s="4"/>
    </row>
    <row r="372" spans="1:17" ht="16.5" customHeight="1">
      <c r="A372" s="4"/>
      <c r="B372" s="4"/>
      <c r="C372" s="4"/>
      <c r="D372" s="4"/>
      <c r="E372" s="4"/>
      <c r="G372" s="4"/>
      <c r="H372" s="4"/>
      <c r="I372" s="4"/>
      <c r="J372" s="4"/>
      <c r="K372" s="4"/>
      <c r="L372" s="4"/>
      <c r="M372" s="4"/>
      <c r="N372" s="4"/>
      <c r="O372" s="4"/>
      <c r="P372" s="4"/>
      <c r="Q372" s="4"/>
    </row>
    <row r="373" spans="1:17" ht="16.5" customHeight="1">
      <c r="A373" s="4"/>
      <c r="B373" s="4"/>
      <c r="C373" s="4"/>
      <c r="D373" s="4"/>
      <c r="E373" s="4"/>
      <c r="G373" s="4"/>
      <c r="H373" s="4"/>
      <c r="I373" s="4"/>
      <c r="J373" s="4"/>
      <c r="K373" s="4"/>
      <c r="L373" s="4"/>
      <c r="M373" s="4"/>
      <c r="N373" s="4"/>
      <c r="O373" s="4"/>
      <c r="P373" s="4"/>
      <c r="Q373" s="4"/>
    </row>
    <row r="374" spans="1:17" ht="16.5" customHeight="1">
      <c r="A374" s="4"/>
      <c r="B374" s="4"/>
      <c r="C374" s="4"/>
      <c r="D374" s="4"/>
      <c r="E374" s="4"/>
      <c r="G374" s="4"/>
      <c r="H374" s="4"/>
      <c r="I374" s="4"/>
      <c r="J374" s="4"/>
      <c r="K374" s="4"/>
      <c r="L374" s="4"/>
      <c r="M374" s="4"/>
      <c r="N374" s="4"/>
      <c r="O374" s="4"/>
      <c r="P374" s="4"/>
      <c r="Q374" s="4"/>
    </row>
    <row r="375" spans="1:17" ht="16.5" customHeight="1">
      <c r="A375" s="4"/>
      <c r="B375" s="4"/>
      <c r="C375" s="4"/>
      <c r="D375" s="4"/>
      <c r="E375" s="4"/>
      <c r="G375" s="4"/>
      <c r="H375" s="4"/>
      <c r="I375" s="4"/>
      <c r="J375" s="4"/>
      <c r="K375" s="4"/>
      <c r="L375" s="4"/>
      <c r="M375" s="4"/>
      <c r="N375" s="4"/>
      <c r="O375" s="4"/>
      <c r="P375" s="4"/>
      <c r="Q375" s="4"/>
    </row>
    <row r="376" spans="1:17" ht="16.5" customHeight="1">
      <c r="A376" s="4"/>
      <c r="B376" s="4"/>
      <c r="C376" s="4"/>
      <c r="D376" s="4"/>
      <c r="E376" s="4"/>
      <c r="G376" s="4"/>
      <c r="H376" s="4"/>
      <c r="I376" s="4"/>
      <c r="J376" s="4"/>
      <c r="K376" s="4"/>
      <c r="L376" s="4"/>
      <c r="M376" s="4"/>
      <c r="N376" s="4"/>
      <c r="O376" s="4"/>
      <c r="P376" s="4"/>
      <c r="Q376" s="4"/>
    </row>
    <row r="377" spans="1:17" ht="16.5" customHeight="1">
      <c r="A377" s="4"/>
      <c r="B377" s="4"/>
      <c r="C377" s="4"/>
      <c r="D377" s="4"/>
      <c r="E377" s="4"/>
      <c r="G377" s="4"/>
      <c r="H377" s="4"/>
      <c r="I377" s="4"/>
      <c r="J377" s="4"/>
      <c r="K377" s="4"/>
      <c r="L377" s="4"/>
      <c r="M377" s="4"/>
      <c r="N377" s="4"/>
      <c r="O377" s="4"/>
      <c r="P377" s="4"/>
      <c r="Q377" s="4"/>
    </row>
    <row r="378" spans="1:17" ht="16.5" customHeight="1">
      <c r="A378" s="4"/>
      <c r="B378" s="4"/>
      <c r="C378" s="4"/>
      <c r="D378" s="4"/>
      <c r="E378" s="4"/>
      <c r="G378" s="4"/>
      <c r="H378" s="4"/>
      <c r="I378" s="4"/>
      <c r="J378" s="4"/>
      <c r="K378" s="4"/>
      <c r="L378" s="4"/>
      <c r="M378" s="4"/>
      <c r="N378" s="4"/>
      <c r="O378" s="4"/>
      <c r="P378" s="4"/>
      <c r="Q378" s="4"/>
    </row>
    <row r="379" spans="1:17" ht="16.5" customHeight="1">
      <c r="A379" s="4"/>
      <c r="B379" s="4"/>
      <c r="C379" s="4"/>
      <c r="D379" s="4"/>
      <c r="E379" s="4"/>
      <c r="G379" s="4"/>
      <c r="H379" s="4"/>
      <c r="I379" s="4"/>
      <c r="J379" s="4"/>
      <c r="K379" s="4"/>
      <c r="L379" s="4"/>
      <c r="M379" s="4"/>
      <c r="N379" s="4"/>
      <c r="O379" s="4"/>
      <c r="P379" s="4"/>
      <c r="Q379" s="4"/>
    </row>
    <row r="380" spans="1:17" ht="16.5" customHeight="1">
      <c r="A380" s="4"/>
      <c r="B380" s="4"/>
      <c r="C380" s="4"/>
      <c r="D380" s="4"/>
      <c r="E380" s="4"/>
      <c r="G380" s="4"/>
      <c r="H380" s="4"/>
      <c r="I380" s="4"/>
      <c r="J380" s="4"/>
      <c r="K380" s="4"/>
      <c r="L380" s="4"/>
      <c r="M380" s="4"/>
      <c r="N380" s="4"/>
      <c r="O380" s="4"/>
      <c r="P380" s="4"/>
      <c r="Q380" s="4"/>
    </row>
    <row r="381" spans="1:17" ht="16.5" customHeight="1">
      <c r="A381" s="4"/>
      <c r="B381" s="4"/>
      <c r="C381" s="4"/>
      <c r="D381" s="4"/>
      <c r="E381" s="4"/>
      <c r="G381" s="4"/>
      <c r="H381" s="4"/>
      <c r="I381" s="4"/>
      <c r="J381" s="4"/>
      <c r="K381" s="4"/>
      <c r="L381" s="4"/>
      <c r="M381" s="4"/>
      <c r="N381" s="4"/>
      <c r="O381" s="4"/>
      <c r="P381" s="4"/>
      <c r="Q381" s="4"/>
    </row>
    <row r="382" spans="1:17" ht="16.5" customHeight="1">
      <c r="A382" s="4"/>
      <c r="B382" s="4"/>
      <c r="C382" s="4"/>
      <c r="D382" s="4"/>
      <c r="E382" s="4"/>
      <c r="G382" s="4"/>
      <c r="H382" s="4"/>
      <c r="I382" s="4"/>
      <c r="J382" s="4"/>
      <c r="K382" s="4"/>
      <c r="L382" s="4"/>
      <c r="M382" s="4"/>
      <c r="N382" s="4"/>
      <c r="O382" s="4"/>
      <c r="P382" s="4"/>
      <c r="Q382" s="4"/>
    </row>
    <row r="383" spans="1:17" ht="16.5" customHeight="1">
      <c r="A383" s="4"/>
      <c r="B383" s="4"/>
      <c r="C383" s="4"/>
      <c r="D383" s="4"/>
      <c r="E383" s="4"/>
      <c r="G383" s="4"/>
      <c r="H383" s="4"/>
      <c r="I383" s="4"/>
      <c r="J383" s="4"/>
      <c r="K383" s="4"/>
      <c r="L383" s="4"/>
      <c r="M383" s="4"/>
      <c r="N383" s="4"/>
      <c r="O383" s="4"/>
      <c r="P383" s="4"/>
      <c r="Q383" s="4"/>
    </row>
    <row r="384" spans="1:17" ht="16.5" customHeight="1">
      <c r="A384" s="4"/>
      <c r="B384" s="4"/>
      <c r="C384" s="4"/>
      <c r="D384" s="4"/>
      <c r="E384" s="4"/>
      <c r="G384" s="4"/>
      <c r="H384" s="4"/>
      <c r="I384" s="4"/>
      <c r="J384" s="4"/>
      <c r="K384" s="4"/>
      <c r="L384" s="4"/>
      <c r="M384" s="4"/>
      <c r="N384" s="4"/>
      <c r="O384" s="4"/>
      <c r="P384" s="4"/>
      <c r="Q384" s="4"/>
    </row>
    <row r="385" spans="1:17" ht="16.5" customHeight="1">
      <c r="A385" s="4"/>
      <c r="B385" s="4"/>
      <c r="C385" s="4"/>
      <c r="D385" s="4"/>
      <c r="E385" s="4"/>
      <c r="G385" s="4"/>
      <c r="H385" s="4"/>
      <c r="I385" s="4"/>
      <c r="J385" s="4"/>
      <c r="K385" s="4"/>
      <c r="L385" s="4"/>
      <c r="M385" s="4"/>
      <c r="N385" s="4"/>
      <c r="O385" s="4"/>
      <c r="P385" s="4"/>
      <c r="Q385" s="4"/>
    </row>
    <row r="386" spans="1:17" ht="16.5" customHeight="1">
      <c r="A386" s="4"/>
      <c r="B386" s="4"/>
      <c r="C386" s="4"/>
      <c r="D386" s="4"/>
      <c r="E386" s="4"/>
      <c r="G386" s="4"/>
      <c r="H386" s="4"/>
      <c r="I386" s="4"/>
      <c r="J386" s="4"/>
      <c r="K386" s="4"/>
      <c r="L386" s="4"/>
      <c r="M386" s="4"/>
      <c r="N386" s="4"/>
      <c r="O386" s="4"/>
      <c r="P386" s="4"/>
      <c r="Q386" s="4"/>
    </row>
    <row r="387" spans="1:17" ht="16.5" customHeight="1">
      <c r="A387" s="4"/>
      <c r="B387" s="4"/>
      <c r="C387" s="4"/>
      <c r="D387" s="4"/>
      <c r="E387" s="4"/>
      <c r="G387" s="4"/>
      <c r="H387" s="4"/>
      <c r="I387" s="4"/>
      <c r="J387" s="4"/>
      <c r="K387" s="4"/>
      <c r="L387" s="4"/>
      <c r="M387" s="4"/>
      <c r="N387" s="4"/>
      <c r="O387" s="4"/>
      <c r="P387" s="4"/>
      <c r="Q387" s="4"/>
    </row>
    <row r="388" spans="1:17" ht="16.5" customHeight="1">
      <c r="A388" s="4"/>
      <c r="B388" s="4"/>
      <c r="C388" s="4"/>
      <c r="D388" s="4"/>
      <c r="E388" s="4"/>
      <c r="G388" s="4"/>
      <c r="H388" s="4"/>
      <c r="I388" s="4"/>
      <c r="J388" s="4"/>
      <c r="K388" s="4"/>
      <c r="L388" s="4"/>
      <c r="M388" s="4"/>
      <c r="N388" s="4"/>
      <c r="O388" s="4"/>
      <c r="P388" s="4"/>
      <c r="Q388" s="4"/>
    </row>
    <row r="389" spans="1:17" ht="16.5" customHeight="1">
      <c r="A389" s="4"/>
      <c r="B389" s="4"/>
      <c r="C389" s="4"/>
      <c r="D389" s="4"/>
      <c r="E389" s="4"/>
      <c r="G389" s="4"/>
      <c r="H389" s="4"/>
      <c r="I389" s="4"/>
      <c r="J389" s="4"/>
      <c r="K389" s="4"/>
      <c r="L389" s="4"/>
      <c r="M389" s="4"/>
      <c r="N389" s="4"/>
      <c r="O389" s="4"/>
      <c r="P389" s="4"/>
      <c r="Q389" s="4"/>
    </row>
    <row r="390" spans="1:17" ht="16.5" customHeight="1">
      <c r="A390" s="4"/>
      <c r="B390" s="4"/>
      <c r="C390" s="4"/>
      <c r="D390" s="4"/>
      <c r="E390" s="4"/>
      <c r="G390" s="4"/>
      <c r="H390" s="4"/>
      <c r="I390" s="4"/>
      <c r="J390" s="4"/>
      <c r="K390" s="4"/>
      <c r="L390" s="4"/>
      <c r="M390" s="4"/>
      <c r="N390" s="4"/>
      <c r="O390" s="4"/>
      <c r="P390" s="4"/>
      <c r="Q390" s="4"/>
    </row>
    <row r="391" spans="1:17" ht="16.5" customHeight="1">
      <c r="A391" s="4"/>
      <c r="B391" s="4"/>
      <c r="C391" s="4"/>
      <c r="D391" s="4"/>
      <c r="E391" s="4"/>
      <c r="G391" s="4"/>
      <c r="H391" s="4"/>
      <c r="I391" s="4"/>
      <c r="J391" s="4"/>
      <c r="K391" s="4"/>
      <c r="L391" s="4"/>
      <c r="M391" s="4"/>
      <c r="N391" s="4"/>
      <c r="O391" s="4"/>
      <c r="P391" s="4"/>
      <c r="Q391" s="4"/>
    </row>
    <row r="392" spans="1:17" ht="16.5" customHeight="1">
      <c r="A392" s="4"/>
      <c r="B392" s="4"/>
      <c r="C392" s="4"/>
      <c r="D392" s="4"/>
      <c r="E392" s="4"/>
      <c r="G392" s="4"/>
      <c r="H392" s="4"/>
      <c r="I392" s="4"/>
      <c r="J392" s="4"/>
      <c r="K392" s="4"/>
      <c r="L392" s="4"/>
      <c r="M392" s="4"/>
      <c r="N392" s="4"/>
      <c r="O392" s="4"/>
      <c r="P392" s="4"/>
      <c r="Q392" s="4"/>
    </row>
    <row r="393" spans="1:17" ht="16.5" customHeight="1">
      <c r="A393" s="4"/>
      <c r="B393" s="4"/>
      <c r="C393" s="4"/>
      <c r="D393" s="4"/>
      <c r="E393" s="4"/>
      <c r="G393" s="4"/>
      <c r="H393" s="4"/>
      <c r="I393" s="4"/>
      <c r="J393" s="4"/>
      <c r="K393" s="4"/>
      <c r="L393" s="4"/>
      <c r="M393" s="4"/>
      <c r="N393" s="4"/>
      <c r="O393" s="4"/>
      <c r="P393" s="4"/>
      <c r="Q393" s="4"/>
    </row>
    <row r="394" spans="1:17" ht="16.5" customHeight="1">
      <c r="A394" s="4"/>
      <c r="B394" s="4"/>
      <c r="C394" s="4"/>
      <c r="D394" s="4"/>
      <c r="E394" s="4"/>
      <c r="G394" s="4"/>
      <c r="H394" s="4"/>
      <c r="I394" s="4"/>
      <c r="J394" s="4"/>
      <c r="K394" s="4"/>
      <c r="L394" s="4"/>
      <c r="M394" s="4"/>
      <c r="N394" s="4"/>
      <c r="O394" s="4"/>
      <c r="P394" s="4"/>
      <c r="Q394" s="4"/>
    </row>
    <row r="395" spans="1:17" ht="16.5" customHeight="1">
      <c r="A395" s="4"/>
      <c r="B395" s="4"/>
      <c r="C395" s="4"/>
      <c r="D395" s="4"/>
      <c r="E395" s="4"/>
      <c r="G395" s="4"/>
      <c r="H395" s="4"/>
      <c r="I395" s="4"/>
      <c r="J395" s="4"/>
      <c r="K395" s="4"/>
      <c r="L395" s="4"/>
      <c r="M395" s="4"/>
      <c r="N395" s="4"/>
      <c r="O395" s="4"/>
      <c r="P395" s="4"/>
      <c r="Q395" s="4"/>
    </row>
    <row r="396" spans="1:17" ht="16.5" customHeight="1">
      <c r="A396" s="4"/>
      <c r="B396" s="4"/>
      <c r="C396" s="4"/>
      <c r="D396" s="4"/>
      <c r="E396" s="4"/>
      <c r="G396" s="4"/>
      <c r="H396" s="4"/>
      <c r="I396" s="4"/>
      <c r="J396" s="4"/>
      <c r="K396" s="4"/>
      <c r="L396" s="4"/>
      <c r="M396" s="4"/>
      <c r="N396" s="4"/>
      <c r="O396" s="4"/>
      <c r="P396" s="4"/>
      <c r="Q396" s="4"/>
    </row>
    <row r="397" spans="1:17" ht="16.5" customHeight="1">
      <c r="A397" s="4"/>
      <c r="B397" s="4"/>
      <c r="C397" s="4"/>
      <c r="D397" s="4"/>
      <c r="E397" s="4"/>
      <c r="G397" s="4"/>
      <c r="H397" s="4"/>
      <c r="I397" s="4"/>
      <c r="J397" s="4"/>
      <c r="K397" s="4"/>
      <c r="L397" s="4"/>
      <c r="M397" s="4"/>
      <c r="N397" s="4"/>
      <c r="O397" s="4"/>
      <c r="P397" s="4"/>
      <c r="Q397" s="4"/>
    </row>
    <row r="398" spans="1:17" ht="16.5" customHeight="1">
      <c r="A398" s="4"/>
      <c r="B398" s="4"/>
      <c r="C398" s="4"/>
      <c r="D398" s="4"/>
      <c r="E398" s="4"/>
      <c r="G398" s="4"/>
      <c r="H398" s="4"/>
      <c r="I398" s="4"/>
      <c r="J398" s="4"/>
      <c r="K398" s="4"/>
      <c r="L398" s="4"/>
      <c r="M398" s="4"/>
      <c r="N398" s="4"/>
      <c r="O398" s="4"/>
      <c r="P398" s="4"/>
      <c r="Q398" s="4"/>
    </row>
    <row r="399" spans="1:17" ht="16.5" customHeight="1">
      <c r="A399" s="4"/>
      <c r="B399" s="4"/>
      <c r="C399" s="4"/>
      <c r="D399" s="4"/>
      <c r="E399" s="4"/>
      <c r="G399" s="4"/>
      <c r="H399" s="4"/>
      <c r="I399" s="4"/>
      <c r="J399" s="4"/>
      <c r="K399" s="4"/>
      <c r="L399" s="4"/>
      <c r="M399" s="4"/>
      <c r="N399" s="4"/>
      <c r="O399" s="4"/>
      <c r="P399" s="4"/>
      <c r="Q399" s="4"/>
    </row>
    <row r="400" spans="1:17" ht="16.5" customHeight="1">
      <c r="A400" s="4"/>
      <c r="B400" s="4"/>
      <c r="C400" s="4"/>
      <c r="D400" s="4"/>
      <c r="E400" s="4"/>
      <c r="G400" s="4"/>
      <c r="H400" s="4"/>
      <c r="I400" s="4"/>
      <c r="J400" s="4"/>
      <c r="K400" s="4"/>
      <c r="L400" s="4"/>
      <c r="M400" s="4"/>
      <c r="N400" s="4"/>
      <c r="O400" s="4"/>
      <c r="P400" s="4"/>
      <c r="Q400" s="4"/>
    </row>
    <row r="401" spans="1:17" ht="16.5" customHeight="1">
      <c r="A401" s="4"/>
      <c r="B401" s="4"/>
      <c r="C401" s="4"/>
      <c r="D401" s="4"/>
      <c r="E401" s="4"/>
      <c r="G401" s="4"/>
      <c r="H401" s="4"/>
      <c r="I401" s="4"/>
      <c r="J401" s="4"/>
      <c r="K401" s="4"/>
      <c r="L401" s="4"/>
      <c r="M401" s="4"/>
      <c r="N401" s="4"/>
      <c r="O401" s="4"/>
      <c r="P401" s="4"/>
      <c r="Q401" s="4"/>
    </row>
    <row r="402" spans="1:17" ht="16.5" customHeight="1">
      <c r="A402" s="4"/>
      <c r="B402" s="4"/>
      <c r="C402" s="4"/>
      <c r="D402" s="4"/>
      <c r="E402" s="4"/>
      <c r="G402" s="4"/>
      <c r="H402" s="4"/>
      <c r="I402" s="4"/>
      <c r="J402" s="4"/>
      <c r="K402" s="4"/>
      <c r="L402" s="4"/>
      <c r="M402" s="4"/>
      <c r="N402" s="4"/>
      <c r="O402" s="4"/>
      <c r="P402" s="4"/>
      <c r="Q402" s="4"/>
    </row>
    <row r="403" spans="1:17" ht="16.5" customHeight="1">
      <c r="A403" s="4"/>
      <c r="B403" s="4"/>
      <c r="C403" s="4"/>
      <c r="D403" s="4"/>
      <c r="E403" s="4"/>
      <c r="G403" s="4"/>
      <c r="H403" s="4"/>
      <c r="I403" s="4"/>
      <c r="J403" s="4"/>
      <c r="K403" s="4"/>
      <c r="L403" s="4"/>
      <c r="M403" s="4"/>
      <c r="N403" s="4"/>
      <c r="O403" s="4"/>
      <c r="P403" s="4"/>
      <c r="Q403" s="4"/>
    </row>
    <row r="404" spans="1:17" ht="16.5" customHeight="1">
      <c r="A404" s="4"/>
      <c r="B404" s="4"/>
      <c r="C404" s="4"/>
      <c r="D404" s="4"/>
      <c r="E404" s="4"/>
      <c r="G404" s="4"/>
      <c r="H404" s="4"/>
      <c r="I404" s="4"/>
      <c r="J404" s="4"/>
      <c r="K404" s="4"/>
      <c r="L404" s="4"/>
      <c r="M404" s="4"/>
      <c r="N404" s="4"/>
      <c r="O404" s="4"/>
      <c r="P404" s="4"/>
      <c r="Q404" s="4"/>
    </row>
    <row r="405" spans="1:17" ht="16.5" customHeight="1">
      <c r="A405" s="4"/>
      <c r="B405" s="4"/>
      <c r="C405" s="4"/>
      <c r="D405" s="4"/>
      <c r="E405" s="4"/>
      <c r="G405" s="4"/>
      <c r="H405" s="4"/>
      <c r="I405" s="4"/>
      <c r="J405" s="4"/>
      <c r="K405" s="4"/>
      <c r="L405" s="4"/>
      <c r="M405" s="4"/>
      <c r="N405" s="4"/>
      <c r="O405" s="4"/>
      <c r="P405" s="4"/>
      <c r="Q405" s="4"/>
    </row>
    <row r="406" spans="1:17" ht="16.5" customHeight="1">
      <c r="A406" s="4"/>
      <c r="B406" s="4"/>
      <c r="C406" s="4"/>
      <c r="D406" s="4"/>
      <c r="E406" s="4"/>
      <c r="G406" s="4"/>
      <c r="H406" s="4"/>
      <c r="I406" s="4"/>
      <c r="J406" s="4"/>
      <c r="K406" s="4"/>
      <c r="L406" s="4"/>
      <c r="M406" s="4"/>
      <c r="N406" s="4"/>
      <c r="O406" s="4"/>
      <c r="P406" s="4"/>
      <c r="Q406" s="4"/>
    </row>
    <row r="407" spans="1:17" ht="16.5" customHeight="1">
      <c r="A407" s="4"/>
      <c r="B407" s="4"/>
      <c r="C407" s="4"/>
      <c r="D407" s="4"/>
      <c r="E407" s="4"/>
      <c r="G407" s="4"/>
      <c r="H407" s="4"/>
      <c r="I407" s="4"/>
      <c r="J407" s="4"/>
      <c r="K407" s="4"/>
      <c r="L407" s="4"/>
      <c r="M407" s="4"/>
      <c r="N407" s="4"/>
      <c r="O407" s="4"/>
      <c r="P407" s="4"/>
      <c r="Q407" s="4"/>
    </row>
    <row r="408" spans="1:17" ht="16.5" customHeight="1">
      <c r="A408" s="4"/>
      <c r="B408" s="4"/>
      <c r="C408" s="4"/>
      <c r="D408" s="4"/>
      <c r="E408" s="4"/>
      <c r="G408" s="4"/>
      <c r="H408" s="4"/>
      <c r="I408" s="4"/>
      <c r="J408" s="4"/>
      <c r="K408" s="4"/>
      <c r="L408" s="4"/>
      <c r="M408" s="4"/>
      <c r="N408" s="4"/>
      <c r="O408" s="4"/>
      <c r="P408" s="4"/>
      <c r="Q408" s="4"/>
    </row>
    <row r="409" spans="1:17" ht="16.5" customHeight="1">
      <c r="A409" s="4"/>
      <c r="B409" s="4"/>
      <c r="C409" s="4"/>
      <c r="D409" s="4"/>
      <c r="E409" s="4"/>
      <c r="G409" s="4"/>
      <c r="H409" s="4"/>
      <c r="I409" s="4"/>
      <c r="J409" s="4"/>
      <c r="K409" s="4"/>
      <c r="L409" s="4"/>
      <c r="M409" s="4"/>
      <c r="N409" s="4"/>
      <c r="O409" s="4"/>
      <c r="P409" s="4"/>
      <c r="Q409" s="4"/>
    </row>
    <row r="410" spans="1:17" ht="16.5" customHeight="1">
      <c r="A410" s="4"/>
      <c r="B410" s="4"/>
      <c r="C410" s="4"/>
      <c r="D410" s="4"/>
      <c r="E410" s="4"/>
      <c r="G410" s="4"/>
      <c r="H410" s="4"/>
      <c r="I410" s="4"/>
      <c r="J410" s="4"/>
      <c r="K410" s="4"/>
      <c r="L410" s="4"/>
      <c r="M410" s="4"/>
      <c r="N410" s="4"/>
      <c r="O410" s="4"/>
      <c r="P410" s="4"/>
      <c r="Q410" s="4"/>
    </row>
    <row r="411" spans="1:17" ht="16.5" customHeight="1">
      <c r="A411" s="4"/>
      <c r="B411" s="4"/>
      <c r="C411" s="4"/>
      <c r="D411" s="4"/>
      <c r="E411" s="4"/>
      <c r="G411" s="4"/>
      <c r="H411" s="4"/>
      <c r="I411" s="4"/>
      <c r="J411" s="4"/>
      <c r="K411" s="4"/>
      <c r="L411" s="4"/>
      <c r="M411" s="4"/>
      <c r="N411" s="4"/>
      <c r="O411" s="4"/>
      <c r="P411" s="4"/>
      <c r="Q411" s="4"/>
    </row>
    <row r="412" spans="1:17" ht="16.5" customHeight="1">
      <c r="A412" s="4"/>
      <c r="B412" s="4"/>
      <c r="C412" s="4"/>
      <c r="D412" s="4"/>
      <c r="E412" s="4"/>
      <c r="G412" s="4"/>
      <c r="H412" s="4"/>
      <c r="I412" s="4"/>
      <c r="J412" s="4"/>
      <c r="K412" s="4"/>
      <c r="L412" s="4"/>
      <c r="M412" s="4"/>
      <c r="N412" s="4"/>
      <c r="O412" s="4"/>
      <c r="P412" s="4"/>
      <c r="Q412" s="4"/>
    </row>
    <row r="413" spans="1:17" ht="16.5" customHeight="1">
      <c r="A413" s="4"/>
      <c r="B413" s="4"/>
      <c r="C413" s="4"/>
      <c r="D413" s="4"/>
      <c r="E413" s="4"/>
      <c r="G413" s="4"/>
      <c r="H413" s="4"/>
      <c r="I413" s="4"/>
      <c r="J413" s="4"/>
      <c r="K413" s="4"/>
      <c r="L413" s="4"/>
      <c r="M413" s="4"/>
      <c r="N413" s="4"/>
      <c r="O413" s="4"/>
      <c r="P413" s="4"/>
      <c r="Q413" s="4"/>
    </row>
    <row r="414" spans="1:17" ht="16.5" customHeight="1">
      <c r="A414" s="4"/>
      <c r="B414" s="4"/>
      <c r="C414" s="4"/>
      <c r="D414" s="4"/>
      <c r="E414" s="4"/>
      <c r="G414" s="4"/>
      <c r="H414" s="4"/>
      <c r="I414" s="4"/>
      <c r="J414" s="4"/>
      <c r="K414" s="4"/>
      <c r="L414" s="4"/>
      <c r="M414" s="4"/>
      <c r="N414" s="4"/>
      <c r="O414" s="4"/>
      <c r="P414" s="4"/>
      <c r="Q414" s="4"/>
    </row>
    <row r="415" spans="1:17" ht="16.5" customHeight="1">
      <c r="A415" s="4"/>
      <c r="B415" s="4"/>
      <c r="C415" s="4"/>
      <c r="D415" s="4"/>
      <c r="E415" s="4"/>
      <c r="G415" s="4"/>
      <c r="H415" s="4"/>
      <c r="I415" s="4"/>
      <c r="J415" s="4"/>
      <c r="K415" s="4"/>
      <c r="L415" s="4"/>
      <c r="M415" s="4"/>
      <c r="N415" s="4"/>
      <c r="O415" s="4"/>
      <c r="P415" s="4"/>
      <c r="Q415" s="4"/>
    </row>
    <row r="416" spans="1:17" ht="16.5" customHeight="1">
      <c r="A416" s="4"/>
      <c r="B416" s="4"/>
      <c r="C416" s="4"/>
      <c r="D416" s="4"/>
      <c r="E416" s="4"/>
      <c r="G416" s="4"/>
      <c r="H416" s="4"/>
      <c r="I416" s="4"/>
      <c r="J416" s="4"/>
      <c r="K416" s="4"/>
      <c r="L416" s="4"/>
      <c r="M416" s="4"/>
      <c r="N416" s="4"/>
      <c r="O416" s="4"/>
      <c r="P416" s="4"/>
      <c r="Q416" s="4"/>
    </row>
    <row r="417" spans="1:17" ht="16.5" customHeight="1">
      <c r="A417" s="4"/>
      <c r="B417" s="4"/>
      <c r="C417" s="4"/>
      <c r="D417" s="4"/>
      <c r="E417" s="4"/>
      <c r="G417" s="4"/>
      <c r="H417" s="4"/>
      <c r="I417" s="4"/>
      <c r="J417" s="4"/>
      <c r="K417" s="4"/>
      <c r="L417" s="4"/>
      <c r="M417" s="4"/>
      <c r="N417" s="4"/>
      <c r="O417" s="4"/>
      <c r="P417" s="4"/>
      <c r="Q417" s="4"/>
    </row>
    <row r="418" spans="1:17" ht="16.5" customHeight="1">
      <c r="A418" s="4"/>
      <c r="B418" s="4"/>
      <c r="C418" s="4"/>
      <c r="D418" s="4"/>
      <c r="E418" s="4"/>
      <c r="G418" s="4"/>
      <c r="H418" s="4"/>
      <c r="I418" s="4"/>
      <c r="J418" s="4"/>
      <c r="K418" s="4"/>
      <c r="L418" s="4"/>
      <c r="M418" s="4"/>
      <c r="N418" s="4"/>
      <c r="O418" s="4"/>
      <c r="P418" s="4"/>
      <c r="Q418" s="4"/>
    </row>
    <row r="419" spans="1:17" ht="16.5" customHeight="1">
      <c r="A419" s="4"/>
      <c r="B419" s="4"/>
      <c r="C419" s="4"/>
      <c r="D419" s="4"/>
      <c r="E419" s="4"/>
      <c r="G419" s="4"/>
      <c r="H419" s="4"/>
      <c r="I419" s="4"/>
      <c r="J419" s="4"/>
      <c r="K419" s="4"/>
      <c r="L419" s="4"/>
      <c r="M419" s="4"/>
      <c r="N419" s="4"/>
      <c r="O419" s="4"/>
      <c r="P419" s="4"/>
      <c r="Q419" s="4"/>
    </row>
    <row r="420" spans="1:17" ht="16.5" customHeight="1">
      <c r="A420" s="4"/>
      <c r="B420" s="4"/>
      <c r="C420" s="4"/>
      <c r="D420" s="4"/>
      <c r="E420" s="4"/>
      <c r="G420" s="4"/>
      <c r="H420" s="4"/>
      <c r="I420" s="4"/>
      <c r="J420" s="4"/>
      <c r="K420" s="4"/>
      <c r="L420" s="4"/>
      <c r="M420" s="4"/>
      <c r="N420" s="4"/>
      <c r="O420" s="4"/>
      <c r="P420" s="4"/>
      <c r="Q420" s="4"/>
    </row>
    <row r="421" spans="1:17" ht="16.5" customHeight="1">
      <c r="A421" s="4"/>
      <c r="B421" s="4"/>
      <c r="C421" s="4"/>
      <c r="D421" s="4"/>
      <c r="E421" s="4"/>
      <c r="G421" s="4"/>
      <c r="H421" s="4"/>
      <c r="I421" s="4"/>
      <c r="J421" s="4"/>
      <c r="K421" s="4"/>
      <c r="L421" s="4"/>
      <c r="M421" s="4"/>
      <c r="N421" s="4"/>
      <c r="O421" s="4"/>
      <c r="P421" s="4"/>
      <c r="Q421" s="4"/>
    </row>
    <row r="422" spans="1:17" ht="16.5" customHeight="1">
      <c r="A422" s="4"/>
      <c r="B422" s="4"/>
      <c r="C422" s="4"/>
      <c r="D422" s="4"/>
      <c r="E422" s="4"/>
      <c r="G422" s="4"/>
      <c r="H422" s="4"/>
      <c r="I422" s="4"/>
      <c r="J422" s="4"/>
      <c r="K422" s="4"/>
      <c r="L422" s="4"/>
      <c r="M422" s="4"/>
      <c r="N422" s="4"/>
      <c r="O422" s="4"/>
      <c r="P422" s="4"/>
      <c r="Q422" s="4"/>
    </row>
    <row r="423" spans="1:17" ht="16.5" customHeight="1">
      <c r="A423" s="4"/>
      <c r="B423" s="4"/>
      <c r="C423" s="4"/>
      <c r="D423" s="4"/>
      <c r="E423" s="4"/>
      <c r="G423" s="4"/>
      <c r="H423" s="4"/>
      <c r="I423" s="4"/>
      <c r="J423" s="4"/>
      <c r="K423" s="4"/>
      <c r="L423" s="4"/>
      <c r="M423" s="4"/>
      <c r="N423" s="4"/>
      <c r="O423" s="4"/>
      <c r="P423" s="4"/>
      <c r="Q423" s="4"/>
    </row>
    <row r="424" spans="1:17" ht="16.5" customHeight="1">
      <c r="A424" s="4"/>
      <c r="B424" s="4"/>
      <c r="C424" s="4"/>
      <c r="D424" s="4"/>
      <c r="E424" s="4"/>
      <c r="G424" s="4"/>
      <c r="H424" s="4"/>
      <c r="I424" s="4"/>
      <c r="J424" s="4"/>
      <c r="K424" s="4"/>
      <c r="L424" s="4"/>
      <c r="M424" s="4"/>
      <c r="N424" s="4"/>
      <c r="O424" s="4"/>
      <c r="P424" s="4"/>
      <c r="Q424" s="4"/>
    </row>
    <row r="425" spans="1:17" ht="16.5" customHeight="1">
      <c r="A425" s="4"/>
      <c r="B425" s="4"/>
      <c r="C425" s="4"/>
      <c r="D425" s="4"/>
      <c r="E425" s="4"/>
      <c r="G425" s="4"/>
      <c r="H425" s="4"/>
      <c r="I425" s="4"/>
      <c r="J425" s="4"/>
      <c r="K425" s="4"/>
      <c r="L425" s="4"/>
      <c r="M425" s="4"/>
      <c r="N425" s="4"/>
      <c r="O425" s="4"/>
      <c r="P425" s="4"/>
      <c r="Q425" s="4"/>
    </row>
    <row r="426" spans="1:17" ht="16.5" customHeight="1">
      <c r="A426" s="4"/>
      <c r="B426" s="4"/>
      <c r="C426" s="4"/>
      <c r="D426" s="4"/>
      <c r="E426" s="4"/>
      <c r="G426" s="4"/>
      <c r="H426" s="4"/>
      <c r="I426" s="4"/>
      <c r="J426" s="4"/>
      <c r="K426" s="4"/>
      <c r="L426" s="4"/>
      <c r="M426" s="4"/>
      <c r="N426" s="4"/>
      <c r="O426" s="4"/>
      <c r="P426" s="4"/>
      <c r="Q426" s="4"/>
    </row>
    <row r="427" spans="1:17" ht="16.5" customHeight="1">
      <c r="A427" s="4"/>
      <c r="B427" s="4"/>
      <c r="C427" s="4"/>
      <c r="D427" s="4"/>
      <c r="E427" s="4"/>
      <c r="G427" s="4"/>
      <c r="H427" s="4"/>
      <c r="I427" s="4"/>
      <c r="J427" s="4"/>
      <c r="K427" s="4"/>
      <c r="L427" s="4"/>
      <c r="M427" s="4"/>
      <c r="N427" s="4"/>
      <c r="O427" s="4"/>
      <c r="P427" s="4"/>
      <c r="Q427" s="4"/>
    </row>
    <row r="428" spans="1:17" ht="16.5" customHeight="1">
      <c r="A428" s="4"/>
      <c r="B428" s="4"/>
      <c r="C428" s="4"/>
      <c r="D428" s="4"/>
      <c r="E428" s="4"/>
      <c r="G428" s="4"/>
      <c r="H428" s="4"/>
      <c r="I428" s="4"/>
      <c r="J428" s="4"/>
      <c r="K428" s="4"/>
      <c r="L428" s="4"/>
      <c r="M428" s="4"/>
      <c r="N428" s="4"/>
      <c r="O428" s="4"/>
      <c r="P428" s="4"/>
      <c r="Q428" s="4"/>
    </row>
    <row r="429" spans="1:17" ht="16.5" customHeight="1">
      <c r="A429" s="4"/>
      <c r="B429" s="4"/>
      <c r="C429" s="4"/>
      <c r="D429" s="4"/>
      <c r="E429" s="4"/>
      <c r="G429" s="4"/>
      <c r="H429" s="4"/>
      <c r="I429" s="4"/>
      <c r="J429" s="4"/>
      <c r="K429" s="4"/>
      <c r="L429" s="4"/>
      <c r="M429" s="4"/>
      <c r="N429" s="4"/>
      <c r="O429" s="4"/>
      <c r="P429" s="4"/>
      <c r="Q429" s="4"/>
    </row>
    <row r="430" spans="1:17" ht="16.5" customHeight="1">
      <c r="A430" s="4"/>
      <c r="B430" s="4"/>
      <c r="C430" s="4"/>
      <c r="D430" s="4"/>
      <c r="E430" s="4"/>
      <c r="G430" s="4"/>
      <c r="H430" s="4"/>
      <c r="I430" s="4"/>
      <c r="J430" s="4"/>
      <c r="K430" s="4"/>
      <c r="L430" s="4"/>
      <c r="M430" s="4"/>
      <c r="N430" s="4"/>
      <c r="O430" s="4"/>
      <c r="P430" s="4"/>
      <c r="Q430" s="4"/>
    </row>
    <row r="431" spans="1:17" ht="16.5" customHeight="1">
      <c r="A431" s="4"/>
      <c r="B431" s="4"/>
      <c r="C431" s="4"/>
      <c r="D431" s="4"/>
      <c r="E431" s="4"/>
      <c r="G431" s="4"/>
      <c r="H431" s="4"/>
      <c r="I431" s="4"/>
      <c r="J431" s="4"/>
      <c r="K431" s="4"/>
      <c r="L431" s="4"/>
      <c r="M431" s="4"/>
      <c r="N431" s="4"/>
      <c r="O431" s="4"/>
      <c r="P431" s="4"/>
      <c r="Q431" s="4"/>
    </row>
    <row r="432" spans="1:17" ht="16.5" customHeight="1">
      <c r="A432" s="4"/>
      <c r="B432" s="4"/>
      <c r="C432" s="4"/>
      <c r="D432" s="4"/>
      <c r="E432" s="4"/>
      <c r="G432" s="4"/>
      <c r="H432" s="4"/>
      <c r="I432" s="4"/>
      <c r="J432" s="4"/>
      <c r="K432" s="4"/>
      <c r="L432" s="4"/>
      <c r="M432" s="4"/>
      <c r="N432" s="4"/>
      <c r="O432" s="4"/>
      <c r="P432" s="4"/>
      <c r="Q432" s="4"/>
    </row>
    <row r="433" spans="1:17" ht="16.5" customHeight="1">
      <c r="A433" s="4"/>
      <c r="B433" s="4"/>
      <c r="C433" s="4"/>
      <c r="D433" s="4"/>
      <c r="E433" s="4"/>
      <c r="G433" s="4"/>
      <c r="H433" s="4"/>
      <c r="I433" s="4"/>
      <c r="J433" s="4"/>
      <c r="K433" s="4"/>
      <c r="L433" s="4"/>
      <c r="M433" s="4"/>
      <c r="N433" s="4"/>
      <c r="O433" s="4"/>
      <c r="P433" s="4"/>
      <c r="Q433" s="4"/>
    </row>
    <row r="434" spans="1:17" ht="16.5" customHeight="1">
      <c r="A434" s="4"/>
      <c r="B434" s="4"/>
      <c r="C434" s="4"/>
      <c r="D434" s="4"/>
      <c r="E434" s="4"/>
      <c r="G434" s="4"/>
      <c r="H434" s="4"/>
      <c r="I434" s="4"/>
      <c r="J434" s="4"/>
      <c r="K434" s="4"/>
      <c r="L434" s="4"/>
      <c r="M434" s="4"/>
      <c r="N434" s="4"/>
      <c r="O434" s="4"/>
      <c r="P434" s="4"/>
      <c r="Q434" s="4"/>
    </row>
    <row r="435" spans="1:17" ht="16.5" customHeight="1">
      <c r="A435" s="4"/>
      <c r="B435" s="4"/>
      <c r="C435" s="4"/>
      <c r="D435" s="4"/>
      <c r="E435" s="4"/>
      <c r="G435" s="4"/>
      <c r="H435" s="4"/>
      <c r="I435" s="4"/>
      <c r="J435" s="4"/>
      <c r="K435" s="4"/>
      <c r="L435" s="4"/>
      <c r="M435" s="4"/>
      <c r="N435" s="4"/>
      <c r="O435" s="4"/>
      <c r="P435" s="4"/>
      <c r="Q435" s="4"/>
    </row>
    <row r="436" spans="1:17" ht="16.5" customHeight="1">
      <c r="A436" s="4"/>
      <c r="B436" s="4"/>
      <c r="C436" s="4"/>
      <c r="D436" s="4"/>
      <c r="E436" s="4"/>
      <c r="G436" s="4"/>
      <c r="H436" s="4"/>
      <c r="I436" s="4"/>
      <c r="J436" s="4"/>
      <c r="K436" s="4"/>
      <c r="L436" s="4"/>
      <c r="M436" s="4"/>
      <c r="N436" s="4"/>
      <c r="O436" s="4"/>
      <c r="P436" s="4"/>
      <c r="Q436" s="4"/>
    </row>
    <row r="437" spans="1:17" ht="16.5" customHeight="1">
      <c r="A437" s="4"/>
      <c r="B437" s="4"/>
      <c r="C437" s="4"/>
      <c r="D437" s="4"/>
      <c r="E437" s="4"/>
      <c r="G437" s="4"/>
      <c r="H437" s="4"/>
      <c r="I437" s="4"/>
      <c r="J437" s="4"/>
      <c r="K437" s="4"/>
      <c r="L437" s="4"/>
      <c r="M437" s="4"/>
      <c r="N437" s="4"/>
      <c r="O437" s="4"/>
      <c r="P437" s="4"/>
      <c r="Q437" s="4"/>
    </row>
    <row r="438" spans="1:17" ht="16.5" customHeight="1">
      <c r="A438" s="4"/>
      <c r="B438" s="4"/>
      <c r="C438" s="4"/>
      <c r="D438" s="4"/>
      <c r="E438" s="4"/>
      <c r="G438" s="4"/>
      <c r="H438" s="4"/>
      <c r="I438" s="4"/>
      <c r="J438" s="4"/>
      <c r="K438" s="4"/>
      <c r="L438" s="4"/>
      <c r="M438" s="4"/>
      <c r="N438" s="4"/>
      <c r="O438" s="4"/>
      <c r="P438" s="4"/>
      <c r="Q438" s="4"/>
    </row>
    <row r="439" spans="1:17" ht="16.5" customHeight="1">
      <c r="A439" s="4"/>
      <c r="B439" s="4"/>
      <c r="C439" s="4"/>
      <c r="D439" s="4"/>
      <c r="E439" s="4"/>
      <c r="G439" s="4"/>
      <c r="H439" s="4"/>
      <c r="I439" s="4"/>
      <c r="J439" s="4"/>
      <c r="K439" s="4"/>
      <c r="L439" s="4"/>
      <c r="M439" s="4"/>
      <c r="N439" s="4"/>
      <c r="O439" s="4"/>
      <c r="P439" s="4"/>
      <c r="Q439" s="4"/>
    </row>
    <row r="440" spans="1:17" ht="16.5" customHeight="1">
      <c r="A440" s="4"/>
      <c r="B440" s="4"/>
      <c r="C440" s="4"/>
      <c r="D440" s="4"/>
      <c r="E440" s="4"/>
      <c r="G440" s="4"/>
      <c r="H440" s="4"/>
      <c r="I440" s="4"/>
      <c r="J440" s="4"/>
      <c r="K440" s="4"/>
      <c r="L440" s="4"/>
      <c r="M440" s="4"/>
      <c r="N440" s="4"/>
      <c r="O440" s="4"/>
      <c r="P440" s="4"/>
      <c r="Q440" s="4"/>
    </row>
    <row r="441" spans="1:17" ht="16.5" customHeight="1">
      <c r="A441" s="4"/>
      <c r="B441" s="4"/>
      <c r="C441" s="4"/>
      <c r="D441" s="4"/>
      <c r="E441" s="4"/>
      <c r="G441" s="4"/>
      <c r="H441" s="4"/>
      <c r="I441" s="4"/>
      <c r="J441" s="4"/>
      <c r="K441" s="4"/>
      <c r="L441" s="4"/>
      <c r="M441" s="4"/>
      <c r="N441" s="4"/>
      <c r="O441" s="4"/>
      <c r="P441" s="4"/>
      <c r="Q441" s="4"/>
    </row>
    <row r="442" spans="1:17" ht="16.5" customHeight="1">
      <c r="A442" s="4"/>
      <c r="B442" s="4"/>
      <c r="C442" s="4"/>
      <c r="D442" s="4"/>
      <c r="E442" s="4"/>
      <c r="G442" s="4"/>
      <c r="H442" s="4"/>
      <c r="I442" s="4"/>
      <c r="J442" s="4"/>
      <c r="K442" s="4"/>
      <c r="L442" s="4"/>
      <c r="M442" s="4"/>
      <c r="N442" s="4"/>
      <c r="O442" s="4"/>
      <c r="P442" s="4"/>
      <c r="Q442" s="4"/>
    </row>
    <row r="443" spans="1:17" ht="16.5" customHeight="1">
      <c r="A443" s="4"/>
      <c r="B443" s="4"/>
      <c r="C443" s="4"/>
      <c r="D443" s="4"/>
      <c r="E443" s="4"/>
      <c r="G443" s="4"/>
      <c r="H443" s="4"/>
      <c r="I443" s="4"/>
      <c r="J443" s="4"/>
      <c r="K443" s="4"/>
      <c r="L443" s="4"/>
      <c r="M443" s="4"/>
      <c r="N443" s="4"/>
      <c r="O443" s="4"/>
      <c r="P443" s="4"/>
      <c r="Q443" s="4"/>
    </row>
    <row r="444" spans="1:17" ht="16.5" customHeight="1">
      <c r="A444" s="4"/>
      <c r="B444" s="4"/>
      <c r="C444" s="4"/>
      <c r="D444" s="4"/>
      <c r="E444" s="4"/>
      <c r="G444" s="4"/>
      <c r="H444" s="4"/>
      <c r="I444" s="4"/>
      <c r="J444" s="4"/>
      <c r="K444" s="4"/>
      <c r="L444" s="4"/>
      <c r="M444" s="4"/>
      <c r="N444" s="4"/>
      <c r="O444" s="4"/>
      <c r="P444" s="4"/>
      <c r="Q444" s="4"/>
    </row>
    <row r="445" spans="1:17" ht="16.5" customHeight="1">
      <c r="A445" s="4"/>
      <c r="B445" s="4"/>
      <c r="C445" s="4"/>
      <c r="D445" s="4"/>
      <c r="E445" s="4"/>
      <c r="G445" s="4"/>
      <c r="H445" s="4"/>
      <c r="I445" s="4"/>
      <c r="J445" s="4"/>
      <c r="K445" s="4"/>
      <c r="L445" s="4"/>
      <c r="M445" s="4"/>
      <c r="N445" s="4"/>
      <c r="O445" s="4"/>
      <c r="P445" s="4"/>
      <c r="Q445" s="4"/>
    </row>
    <row r="446" spans="1:17" ht="16.5" customHeight="1">
      <c r="A446" s="4"/>
      <c r="B446" s="4"/>
      <c r="C446" s="4"/>
      <c r="D446" s="4"/>
      <c r="E446" s="4"/>
      <c r="G446" s="4"/>
      <c r="H446" s="4"/>
      <c r="I446" s="4"/>
      <c r="J446" s="4"/>
      <c r="K446" s="4"/>
      <c r="L446" s="4"/>
      <c r="M446" s="4"/>
      <c r="N446" s="4"/>
      <c r="O446" s="4"/>
      <c r="P446" s="4"/>
      <c r="Q446" s="4"/>
    </row>
    <row r="447" spans="1:17" ht="16.5" customHeight="1">
      <c r="A447" s="4"/>
      <c r="B447" s="4"/>
      <c r="C447" s="4"/>
      <c r="D447" s="4"/>
      <c r="E447" s="4"/>
      <c r="G447" s="4"/>
      <c r="H447" s="4"/>
      <c r="I447" s="4"/>
      <c r="J447" s="4"/>
      <c r="K447" s="4"/>
      <c r="L447" s="4"/>
      <c r="M447" s="4"/>
      <c r="N447" s="4"/>
      <c r="O447" s="4"/>
      <c r="P447" s="4"/>
      <c r="Q447" s="4"/>
    </row>
    <row r="448" spans="1:17" ht="16.5" customHeight="1">
      <c r="A448" s="4"/>
      <c r="B448" s="4"/>
      <c r="C448" s="4"/>
      <c r="D448" s="4"/>
      <c r="E448" s="4"/>
      <c r="G448" s="4"/>
      <c r="H448" s="4"/>
      <c r="I448" s="4"/>
      <c r="J448" s="4"/>
      <c r="K448" s="4"/>
      <c r="L448" s="4"/>
      <c r="M448" s="4"/>
      <c r="N448" s="4"/>
      <c r="O448" s="4"/>
      <c r="P448" s="4"/>
      <c r="Q448" s="4"/>
    </row>
    <row r="449" spans="1:17" ht="16.5" customHeight="1">
      <c r="A449" s="4"/>
      <c r="B449" s="4"/>
      <c r="C449" s="4"/>
      <c r="D449" s="4"/>
      <c r="E449" s="4"/>
      <c r="G449" s="4"/>
      <c r="H449" s="4"/>
      <c r="I449" s="4"/>
      <c r="J449" s="4"/>
      <c r="K449" s="4"/>
      <c r="L449" s="4"/>
      <c r="M449" s="4"/>
      <c r="N449" s="4"/>
      <c r="O449" s="4"/>
      <c r="P449" s="4"/>
      <c r="Q449" s="4"/>
    </row>
    <row r="450" spans="1:17" ht="16.5" customHeight="1">
      <c r="A450" s="4"/>
      <c r="B450" s="4"/>
      <c r="C450" s="4"/>
      <c r="D450" s="4"/>
      <c r="E450" s="4"/>
      <c r="G450" s="4"/>
      <c r="H450" s="4"/>
      <c r="I450" s="4"/>
      <c r="J450" s="4"/>
      <c r="K450" s="4"/>
      <c r="L450" s="4"/>
      <c r="M450" s="4"/>
      <c r="N450" s="4"/>
      <c r="O450" s="4"/>
      <c r="P450" s="4"/>
      <c r="Q450" s="4"/>
    </row>
    <row r="451" spans="1:17" ht="16.5" customHeight="1">
      <c r="A451" s="4"/>
      <c r="B451" s="4"/>
      <c r="C451" s="4"/>
      <c r="D451" s="4"/>
      <c r="E451" s="4"/>
      <c r="G451" s="4"/>
      <c r="H451" s="4"/>
      <c r="I451" s="4"/>
      <c r="J451" s="4"/>
      <c r="K451" s="4"/>
      <c r="L451" s="4"/>
      <c r="M451" s="4"/>
      <c r="N451" s="4"/>
      <c r="O451" s="4"/>
      <c r="P451" s="4"/>
      <c r="Q451" s="4"/>
    </row>
    <row r="452" spans="1:17" ht="16.5" customHeight="1">
      <c r="A452" s="4"/>
      <c r="B452" s="4"/>
      <c r="C452" s="4"/>
      <c r="D452" s="4"/>
      <c r="E452" s="4"/>
      <c r="G452" s="4"/>
      <c r="H452" s="4"/>
      <c r="I452" s="4"/>
      <c r="J452" s="4"/>
      <c r="K452" s="4"/>
      <c r="L452" s="4"/>
      <c r="M452" s="4"/>
      <c r="N452" s="4"/>
      <c r="O452" s="4"/>
      <c r="P452" s="4"/>
      <c r="Q452" s="4"/>
    </row>
    <row r="453" spans="1:17" ht="16.5" customHeight="1">
      <c r="A453" s="4"/>
      <c r="B453" s="4"/>
      <c r="C453" s="4"/>
      <c r="D453" s="4"/>
      <c r="E453" s="4"/>
      <c r="G453" s="4"/>
      <c r="H453" s="4"/>
      <c r="I453" s="4"/>
      <c r="J453" s="4"/>
      <c r="K453" s="4"/>
      <c r="L453" s="4"/>
      <c r="M453" s="4"/>
      <c r="N453" s="4"/>
      <c r="O453" s="4"/>
      <c r="P453" s="4"/>
      <c r="Q453" s="4"/>
    </row>
    <row r="454" spans="1:17" ht="16.5" customHeight="1">
      <c r="A454" s="4"/>
      <c r="B454" s="4"/>
      <c r="C454" s="4"/>
      <c r="D454" s="4"/>
      <c r="E454" s="4"/>
      <c r="G454" s="4"/>
      <c r="H454" s="4"/>
      <c r="I454" s="4"/>
      <c r="J454" s="4"/>
      <c r="K454" s="4"/>
      <c r="L454" s="4"/>
      <c r="M454" s="4"/>
      <c r="N454" s="4"/>
      <c r="O454" s="4"/>
      <c r="P454" s="4"/>
      <c r="Q454" s="4"/>
    </row>
    <row r="455" spans="1:17" ht="16.5" customHeight="1">
      <c r="A455" s="4"/>
      <c r="B455" s="4"/>
      <c r="C455" s="4"/>
      <c r="D455" s="4"/>
      <c r="E455" s="4"/>
      <c r="G455" s="4"/>
      <c r="H455" s="4"/>
      <c r="I455" s="4"/>
      <c r="J455" s="4"/>
      <c r="K455" s="4"/>
      <c r="L455" s="4"/>
      <c r="M455" s="4"/>
      <c r="N455" s="4"/>
      <c r="O455" s="4"/>
      <c r="P455" s="4"/>
      <c r="Q455" s="4"/>
    </row>
    <row r="456" spans="1:17" ht="16.5" customHeight="1">
      <c r="A456" s="4"/>
      <c r="B456" s="4"/>
      <c r="C456" s="4"/>
      <c r="D456" s="4"/>
      <c r="E456" s="4"/>
      <c r="G456" s="4"/>
      <c r="H456" s="4"/>
      <c r="I456" s="4"/>
      <c r="J456" s="4"/>
      <c r="K456" s="4"/>
      <c r="L456" s="4"/>
      <c r="M456" s="4"/>
      <c r="N456" s="4"/>
      <c r="O456" s="4"/>
      <c r="P456" s="4"/>
      <c r="Q456" s="4"/>
    </row>
    <row r="457" spans="1:17" ht="16.5" customHeight="1">
      <c r="A457" s="4"/>
      <c r="B457" s="4"/>
      <c r="C457" s="4"/>
      <c r="D457" s="4"/>
      <c r="E457" s="4"/>
      <c r="G457" s="4"/>
      <c r="H457" s="4"/>
      <c r="I457" s="4"/>
      <c r="J457" s="4"/>
      <c r="K457" s="4"/>
      <c r="L457" s="4"/>
      <c r="M457" s="4"/>
      <c r="N457" s="4"/>
      <c r="O457" s="4"/>
      <c r="P457" s="4"/>
      <c r="Q457" s="4"/>
    </row>
    <row r="458" spans="1:17" ht="16.5" customHeight="1">
      <c r="A458" s="4"/>
      <c r="B458" s="4"/>
      <c r="C458" s="4"/>
      <c r="D458" s="4"/>
      <c r="E458" s="4"/>
      <c r="G458" s="4"/>
      <c r="H458" s="4"/>
      <c r="I458" s="4"/>
      <c r="J458" s="4"/>
      <c r="K458" s="4"/>
      <c r="L458" s="4"/>
      <c r="M458" s="4"/>
      <c r="N458" s="4"/>
      <c r="O458" s="4"/>
      <c r="P458" s="4"/>
      <c r="Q458" s="4"/>
    </row>
    <row r="459" spans="1:17" ht="16.5" customHeight="1">
      <c r="A459" s="4"/>
      <c r="B459" s="4"/>
      <c r="C459" s="4"/>
      <c r="D459" s="4"/>
      <c r="E459" s="4"/>
      <c r="G459" s="4"/>
      <c r="H459" s="4"/>
      <c r="I459" s="4"/>
      <c r="J459" s="4"/>
      <c r="K459" s="4"/>
      <c r="L459" s="4"/>
      <c r="M459" s="4"/>
      <c r="N459" s="4"/>
      <c r="O459" s="4"/>
      <c r="P459" s="4"/>
      <c r="Q459" s="4"/>
    </row>
    <row r="460" spans="1:17" ht="16.5" customHeight="1">
      <c r="A460" s="4"/>
      <c r="B460" s="4"/>
      <c r="C460" s="4"/>
      <c r="D460" s="4"/>
      <c r="E460" s="4"/>
      <c r="G460" s="4"/>
      <c r="H460" s="4"/>
      <c r="I460" s="4"/>
      <c r="J460" s="4"/>
      <c r="K460" s="4"/>
      <c r="L460" s="4"/>
      <c r="M460" s="4"/>
      <c r="N460" s="4"/>
      <c r="O460" s="4"/>
      <c r="P460" s="4"/>
      <c r="Q460" s="4"/>
    </row>
    <row r="461" spans="1:17" ht="16.5" customHeight="1">
      <c r="A461" s="4"/>
      <c r="B461" s="4"/>
      <c r="C461" s="4"/>
      <c r="D461" s="4"/>
      <c r="E461" s="4"/>
      <c r="G461" s="4"/>
      <c r="H461" s="4"/>
      <c r="I461" s="4"/>
      <c r="J461" s="4"/>
      <c r="K461" s="4"/>
      <c r="L461" s="4"/>
      <c r="M461" s="4"/>
      <c r="N461" s="4"/>
      <c r="O461" s="4"/>
      <c r="P461" s="4"/>
      <c r="Q461" s="4"/>
    </row>
    <row r="462" spans="1:17" ht="16.5" customHeight="1">
      <c r="A462" s="4"/>
      <c r="B462" s="4"/>
      <c r="C462" s="4"/>
      <c r="D462" s="4"/>
      <c r="E462" s="4"/>
      <c r="G462" s="4"/>
      <c r="H462" s="4"/>
      <c r="I462" s="4"/>
      <c r="J462" s="4"/>
      <c r="K462" s="4"/>
      <c r="L462" s="4"/>
      <c r="M462" s="4"/>
      <c r="N462" s="4"/>
      <c r="O462" s="4"/>
      <c r="P462" s="4"/>
      <c r="Q462" s="4"/>
    </row>
    <row r="463" spans="1:17" ht="16.5" customHeight="1">
      <c r="A463" s="4"/>
      <c r="B463" s="4"/>
      <c r="C463" s="4"/>
      <c r="D463" s="4"/>
      <c r="E463" s="4"/>
      <c r="G463" s="4"/>
      <c r="H463" s="4"/>
      <c r="I463" s="4"/>
      <c r="J463" s="4"/>
      <c r="K463" s="4"/>
      <c r="L463" s="4"/>
      <c r="M463" s="4"/>
      <c r="N463" s="4"/>
      <c r="O463" s="4"/>
      <c r="P463" s="4"/>
      <c r="Q463" s="4"/>
    </row>
    <row r="464" spans="1:17" ht="16.5" customHeight="1">
      <c r="A464" s="4"/>
      <c r="B464" s="4"/>
      <c r="C464" s="4"/>
      <c r="D464" s="4"/>
      <c r="E464" s="4"/>
      <c r="G464" s="4"/>
      <c r="H464" s="4"/>
      <c r="I464" s="4"/>
      <c r="J464" s="4"/>
      <c r="K464" s="4"/>
      <c r="L464" s="4"/>
      <c r="M464" s="4"/>
      <c r="N464" s="4"/>
      <c r="O464" s="4"/>
      <c r="P464" s="4"/>
      <c r="Q464" s="4"/>
    </row>
    <row r="465" spans="1:17" ht="16.5" customHeight="1">
      <c r="A465" s="4"/>
      <c r="B465" s="4"/>
      <c r="C465" s="4"/>
      <c r="D465" s="4"/>
      <c r="E465" s="4"/>
      <c r="G465" s="4"/>
      <c r="H465" s="4"/>
      <c r="I465" s="4"/>
      <c r="J465" s="4"/>
      <c r="K465" s="4"/>
      <c r="L465" s="4"/>
      <c r="M465" s="4"/>
      <c r="N465" s="4"/>
      <c r="O465" s="4"/>
      <c r="P465" s="4"/>
      <c r="Q465" s="4"/>
    </row>
    <row r="466" spans="1:17" ht="16.5" customHeight="1">
      <c r="A466" s="4"/>
      <c r="B466" s="4"/>
      <c r="C466" s="4"/>
      <c r="D466" s="4"/>
      <c r="E466" s="4"/>
      <c r="G466" s="4"/>
      <c r="H466" s="4"/>
      <c r="I466" s="4"/>
      <c r="J466" s="4"/>
      <c r="K466" s="4"/>
      <c r="L466" s="4"/>
      <c r="M466" s="4"/>
      <c r="N466" s="4"/>
      <c r="O466" s="4"/>
      <c r="P466" s="4"/>
      <c r="Q466" s="4"/>
    </row>
    <row r="467" spans="1:17" ht="16.5" customHeight="1">
      <c r="A467" s="4"/>
      <c r="B467" s="4"/>
      <c r="C467" s="4"/>
      <c r="D467" s="4"/>
      <c r="E467" s="4"/>
      <c r="G467" s="4"/>
      <c r="H467" s="4"/>
      <c r="I467" s="4"/>
      <c r="J467" s="4"/>
      <c r="K467" s="4"/>
      <c r="L467" s="4"/>
      <c r="M467" s="4"/>
      <c r="N467" s="4"/>
      <c r="O467" s="4"/>
      <c r="P467" s="4"/>
      <c r="Q467" s="4"/>
    </row>
    <row r="468" spans="1:17" ht="16.5" customHeight="1">
      <c r="A468" s="4"/>
      <c r="B468" s="4"/>
      <c r="C468" s="4"/>
      <c r="D468" s="4"/>
      <c r="E468" s="4"/>
      <c r="G468" s="4"/>
      <c r="H468" s="4"/>
      <c r="I468" s="4"/>
      <c r="J468" s="4"/>
      <c r="K468" s="4"/>
      <c r="L468" s="4"/>
      <c r="M468" s="4"/>
      <c r="N468" s="4"/>
      <c r="O468" s="4"/>
      <c r="P468" s="4"/>
      <c r="Q468" s="4"/>
    </row>
    <row r="469" spans="1:17" ht="16.5" customHeight="1">
      <c r="A469" s="4"/>
      <c r="B469" s="4"/>
      <c r="C469" s="4"/>
      <c r="D469" s="4"/>
      <c r="E469" s="4"/>
      <c r="G469" s="4"/>
      <c r="H469" s="4"/>
      <c r="I469" s="4"/>
      <c r="J469" s="4"/>
      <c r="K469" s="4"/>
      <c r="L469" s="4"/>
      <c r="M469" s="4"/>
      <c r="N469" s="4"/>
      <c r="O469" s="4"/>
      <c r="P469" s="4"/>
      <c r="Q469" s="4"/>
    </row>
    <row r="470" spans="1:17" ht="16.5" customHeight="1">
      <c r="A470" s="4"/>
      <c r="B470" s="4"/>
      <c r="C470" s="4"/>
      <c r="D470" s="4"/>
      <c r="E470" s="4"/>
      <c r="G470" s="4"/>
      <c r="H470" s="4"/>
      <c r="I470" s="4"/>
      <c r="J470" s="4"/>
      <c r="K470" s="4"/>
      <c r="L470" s="4"/>
      <c r="M470" s="4"/>
      <c r="N470" s="4"/>
      <c r="O470" s="4"/>
      <c r="P470" s="4"/>
      <c r="Q470" s="4"/>
    </row>
    <row r="471" spans="1:17" ht="16.5" customHeight="1">
      <c r="A471" s="4"/>
      <c r="B471" s="4"/>
      <c r="C471" s="4"/>
      <c r="D471" s="4"/>
      <c r="E471" s="4"/>
      <c r="G471" s="4"/>
      <c r="H471" s="4"/>
      <c r="I471" s="4"/>
      <c r="J471" s="4"/>
      <c r="K471" s="4"/>
      <c r="L471" s="4"/>
      <c r="M471" s="4"/>
      <c r="N471" s="4"/>
      <c r="O471" s="4"/>
      <c r="P471" s="4"/>
      <c r="Q471" s="4"/>
    </row>
    <row r="472" spans="1:17" ht="16.5" customHeight="1">
      <c r="A472" s="4"/>
      <c r="B472" s="4"/>
      <c r="C472" s="4"/>
      <c r="D472" s="4"/>
      <c r="E472" s="4"/>
      <c r="G472" s="4"/>
      <c r="H472" s="4"/>
      <c r="I472" s="4"/>
      <c r="J472" s="4"/>
      <c r="K472" s="4"/>
      <c r="L472" s="4"/>
      <c r="M472" s="4"/>
      <c r="N472" s="4"/>
      <c r="O472" s="4"/>
      <c r="P472" s="4"/>
      <c r="Q472" s="4"/>
    </row>
    <row r="473" spans="1:17" ht="16.5" customHeight="1">
      <c r="A473" s="4"/>
      <c r="B473" s="4"/>
      <c r="C473" s="4"/>
      <c r="D473" s="4"/>
      <c r="E473" s="4"/>
      <c r="G473" s="4"/>
      <c r="H473" s="4"/>
      <c r="I473" s="4"/>
      <c r="J473" s="4"/>
      <c r="K473" s="4"/>
      <c r="L473" s="4"/>
      <c r="M473" s="4"/>
      <c r="N473" s="4"/>
      <c r="O473" s="4"/>
      <c r="P473" s="4"/>
      <c r="Q473" s="4"/>
    </row>
    <row r="474" spans="1:17" ht="16.5" customHeight="1">
      <c r="A474" s="4"/>
      <c r="B474" s="4"/>
      <c r="C474" s="4"/>
      <c r="D474" s="4"/>
      <c r="E474" s="4"/>
      <c r="G474" s="4"/>
      <c r="H474" s="4"/>
      <c r="I474" s="4"/>
      <c r="J474" s="4"/>
      <c r="K474" s="4"/>
      <c r="L474" s="4"/>
      <c r="M474" s="4"/>
      <c r="N474" s="4"/>
      <c r="O474" s="4"/>
      <c r="P474" s="4"/>
      <c r="Q474" s="4"/>
    </row>
    <row r="475" spans="1:17" ht="16.5" customHeight="1">
      <c r="A475" s="4"/>
      <c r="B475" s="4"/>
      <c r="C475" s="4"/>
      <c r="D475" s="4"/>
      <c r="E475" s="4"/>
      <c r="G475" s="4"/>
      <c r="H475" s="4"/>
      <c r="I475" s="4"/>
      <c r="J475" s="4"/>
      <c r="K475" s="4"/>
      <c r="L475" s="4"/>
      <c r="M475" s="4"/>
      <c r="N475" s="4"/>
      <c r="O475" s="4"/>
      <c r="P475" s="4"/>
      <c r="Q475" s="4"/>
    </row>
    <row r="476" spans="1:17" ht="16.5" customHeight="1">
      <c r="A476" s="4"/>
      <c r="B476" s="4"/>
      <c r="C476" s="4"/>
      <c r="D476" s="4"/>
      <c r="E476" s="4"/>
      <c r="G476" s="4"/>
      <c r="H476" s="4"/>
      <c r="I476" s="4"/>
      <c r="J476" s="4"/>
      <c r="K476" s="4"/>
      <c r="L476" s="4"/>
      <c r="M476" s="4"/>
      <c r="N476" s="4"/>
      <c r="O476" s="4"/>
      <c r="P476" s="4"/>
      <c r="Q476" s="4"/>
    </row>
    <row r="477" spans="1:17" ht="16.5" customHeight="1">
      <c r="A477" s="4"/>
      <c r="B477" s="4"/>
      <c r="C477" s="4"/>
      <c r="D477" s="4"/>
      <c r="E477" s="4"/>
      <c r="G477" s="4"/>
      <c r="H477" s="4"/>
      <c r="I477" s="4"/>
      <c r="J477" s="4"/>
      <c r="K477" s="4"/>
      <c r="L477" s="4"/>
      <c r="M477" s="4"/>
      <c r="N477" s="4"/>
      <c r="O477" s="4"/>
      <c r="P477" s="4"/>
      <c r="Q477" s="4"/>
    </row>
    <row r="478" spans="1:17" ht="16.5" customHeight="1">
      <c r="A478" s="4"/>
      <c r="B478" s="4"/>
      <c r="C478" s="4"/>
      <c r="D478" s="4"/>
      <c r="E478" s="4"/>
      <c r="G478" s="4"/>
      <c r="H478" s="4"/>
      <c r="I478" s="4"/>
      <c r="J478" s="4"/>
      <c r="K478" s="4"/>
      <c r="L478" s="4"/>
      <c r="M478" s="4"/>
      <c r="N478" s="4"/>
      <c r="O478" s="4"/>
      <c r="P478" s="4"/>
      <c r="Q478" s="4"/>
    </row>
    <row r="479" spans="1:17" ht="16.5" customHeight="1">
      <c r="A479" s="4"/>
      <c r="B479" s="4"/>
      <c r="C479" s="4"/>
      <c r="D479" s="4"/>
      <c r="E479" s="4"/>
      <c r="G479" s="4"/>
      <c r="H479" s="4"/>
      <c r="I479" s="4"/>
      <c r="J479" s="4"/>
      <c r="K479" s="4"/>
      <c r="L479" s="4"/>
      <c r="M479" s="4"/>
      <c r="N479" s="4"/>
      <c r="O479" s="4"/>
      <c r="P479" s="4"/>
      <c r="Q479" s="4"/>
    </row>
    <row r="480" spans="1:17" ht="16.5" customHeight="1">
      <c r="A480" s="4"/>
      <c r="B480" s="4"/>
      <c r="C480" s="4"/>
      <c r="D480" s="4"/>
      <c r="E480" s="4"/>
      <c r="G480" s="4"/>
      <c r="H480" s="4"/>
      <c r="I480" s="4"/>
      <c r="J480" s="4"/>
      <c r="K480" s="4"/>
      <c r="L480" s="4"/>
      <c r="M480" s="4"/>
      <c r="N480" s="4"/>
      <c r="O480" s="4"/>
      <c r="P480" s="4"/>
      <c r="Q480" s="4"/>
    </row>
    <row r="481" spans="1:17" ht="16.5" customHeight="1">
      <c r="A481" s="4"/>
      <c r="B481" s="4"/>
      <c r="C481" s="4"/>
      <c r="D481" s="4"/>
      <c r="E481" s="4"/>
      <c r="G481" s="4"/>
      <c r="H481" s="4"/>
      <c r="I481" s="4"/>
      <c r="J481" s="4"/>
      <c r="K481" s="4"/>
      <c r="L481" s="4"/>
      <c r="M481" s="4"/>
      <c r="N481" s="4"/>
      <c r="O481" s="4"/>
      <c r="P481" s="4"/>
      <c r="Q481" s="4"/>
    </row>
    <row r="482" spans="1:17" ht="16.5" customHeight="1">
      <c r="A482" s="4"/>
      <c r="B482" s="4"/>
      <c r="C482" s="4"/>
      <c r="D482" s="4"/>
      <c r="E482" s="4"/>
      <c r="G482" s="4"/>
      <c r="H482" s="4"/>
      <c r="I482" s="4"/>
      <c r="J482" s="4"/>
      <c r="K482" s="4"/>
      <c r="L482" s="4"/>
      <c r="M482" s="4"/>
      <c r="N482" s="4"/>
      <c r="O482" s="4"/>
      <c r="P482" s="4"/>
      <c r="Q482" s="4"/>
    </row>
    <row r="483" spans="1:17" ht="16.5" customHeight="1">
      <c r="A483" s="4"/>
      <c r="B483" s="4"/>
      <c r="C483" s="4"/>
      <c r="D483" s="4"/>
      <c r="E483" s="4"/>
      <c r="G483" s="4"/>
      <c r="H483" s="4"/>
      <c r="I483" s="4"/>
      <c r="J483" s="4"/>
      <c r="K483" s="4"/>
      <c r="L483" s="4"/>
      <c r="M483" s="4"/>
      <c r="N483" s="4"/>
      <c r="O483" s="4"/>
      <c r="P483" s="4"/>
      <c r="Q483" s="4"/>
    </row>
    <row r="484" spans="1:17" ht="16.5" customHeight="1">
      <c r="A484" s="4"/>
      <c r="B484" s="4"/>
      <c r="C484" s="4"/>
      <c r="D484" s="4"/>
      <c r="E484" s="4"/>
      <c r="G484" s="4"/>
      <c r="H484" s="4"/>
      <c r="I484" s="4"/>
      <c r="J484" s="4"/>
      <c r="K484" s="4"/>
      <c r="L484" s="4"/>
      <c r="M484" s="4"/>
      <c r="N484" s="4"/>
      <c r="O484" s="4"/>
      <c r="P484" s="4"/>
      <c r="Q484" s="4"/>
    </row>
    <row r="485" spans="1:17" ht="16.5" customHeight="1">
      <c r="A485" s="4"/>
      <c r="B485" s="4"/>
      <c r="C485" s="4"/>
      <c r="D485" s="4"/>
      <c r="E485" s="4"/>
      <c r="G485" s="4"/>
      <c r="H485" s="4"/>
      <c r="I485" s="4"/>
      <c r="J485" s="4"/>
      <c r="K485" s="4"/>
      <c r="L485" s="4"/>
      <c r="M485" s="4"/>
      <c r="N485" s="4"/>
      <c r="O485" s="4"/>
      <c r="P485" s="4"/>
      <c r="Q485" s="4"/>
    </row>
    <row r="486" spans="1:17" ht="16.5" customHeight="1">
      <c r="A486" s="4"/>
      <c r="B486" s="4"/>
      <c r="C486" s="4"/>
      <c r="D486" s="4"/>
      <c r="E486" s="4"/>
      <c r="G486" s="4"/>
      <c r="H486" s="4"/>
      <c r="I486" s="4"/>
      <c r="J486" s="4"/>
      <c r="K486" s="4"/>
      <c r="L486" s="4"/>
      <c r="M486" s="4"/>
      <c r="N486" s="4"/>
      <c r="O486" s="4"/>
      <c r="P486" s="4"/>
      <c r="Q486" s="4"/>
    </row>
    <row r="487" spans="1:17" ht="16.5" customHeight="1">
      <c r="A487" s="4"/>
      <c r="B487" s="4"/>
      <c r="C487" s="4"/>
      <c r="D487" s="4"/>
      <c r="E487" s="4"/>
      <c r="G487" s="4"/>
      <c r="H487" s="4"/>
      <c r="I487" s="4"/>
      <c r="J487" s="4"/>
      <c r="K487" s="4"/>
      <c r="L487" s="4"/>
      <c r="M487" s="4"/>
      <c r="N487" s="4"/>
      <c r="O487" s="4"/>
      <c r="P487" s="4"/>
      <c r="Q487" s="4"/>
    </row>
    <row r="488" spans="1:17" ht="16.5" customHeight="1">
      <c r="A488" s="4"/>
      <c r="B488" s="4"/>
      <c r="C488" s="4"/>
      <c r="D488" s="4"/>
      <c r="E488" s="4"/>
      <c r="G488" s="4"/>
      <c r="H488" s="4"/>
      <c r="I488" s="4"/>
      <c r="J488" s="4"/>
      <c r="K488" s="4"/>
      <c r="L488" s="4"/>
      <c r="M488" s="4"/>
      <c r="N488" s="4"/>
      <c r="O488" s="4"/>
      <c r="P488" s="4"/>
      <c r="Q488" s="4"/>
    </row>
    <row r="489" spans="1:17" ht="16.5" customHeight="1">
      <c r="A489" s="4"/>
      <c r="B489" s="4"/>
      <c r="C489" s="4"/>
      <c r="D489" s="4"/>
      <c r="E489" s="4"/>
      <c r="G489" s="4"/>
      <c r="H489" s="4"/>
      <c r="I489" s="4"/>
      <c r="J489" s="4"/>
      <c r="K489" s="4"/>
      <c r="L489" s="4"/>
      <c r="M489" s="4"/>
      <c r="N489" s="4"/>
      <c r="O489" s="4"/>
      <c r="P489" s="4"/>
      <c r="Q489" s="4"/>
    </row>
    <row r="490" spans="1:17" ht="16.5" customHeight="1">
      <c r="A490" s="4"/>
      <c r="B490" s="4"/>
      <c r="C490" s="4"/>
      <c r="D490" s="4"/>
      <c r="E490" s="4"/>
      <c r="G490" s="4"/>
      <c r="H490" s="4"/>
      <c r="I490" s="4"/>
      <c r="J490" s="4"/>
      <c r="K490" s="4"/>
      <c r="L490" s="4"/>
      <c r="M490" s="4"/>
      <c r="N490" s="4"/>
      <c r="O490" s="4"/>
      <c r="P490" s="4"/>
      <c r="Q490" s="4"/>
    </row>
    <row r="491" spans="1:17" ht="16.5" customHeight="1">
      <c r="A491" s="4"/>
      <c r="B491" s="4"/>
      <c r="C491" s="4"/>
      <c r="D491" s="4"/>
      <c r="E491" s="4"/>
      <c r="G491" s="4"/>
      <c r="H491" s="4"/>
      <c r="I491" s="4"/>
      <c r="J491" s="4"/>
      <c r="K491" s="4"/>
      <c r="L491" s="4"/>
      <c r="M491" s="4"/>
      <c r="N491" s="4"/>
      <c r="O491" s="4"/>
      <c r="P491" s="4"/>
      <c r="Q491" s="4"/>
    </row>
    <row r="492" spans="1:17" ht="16.5" customHeight="1">
      <c r="A492" s="4"/>
      <c r="B492" s="4"/>
      <c r="C492" s="4"/>
      <c r="D492" s="4"/>
      <c r="E492" s="4"/>
      <c r="G492" s="4"/>
      <c r="H492" s="4"/>
      <c r="I492" s="4"/>
      <c r="J492" s="4"/>
      <c r="K492" s="4"/>
      <c r="L492" s="4"/>
      <c r="M492" s="4"/>
      <c r="N492" s="4"/>
      <c r="O492" s="4"/>
      <c r="P492" s="4"/>
      <c r="Q492" s="4"/>
    </row>
    <row r="493" spans="1:17" ht="16.5" customHeight="1">
      <c r="A493" s="4"/>
      <c r="B493" s="4"/>
      <c r="C493" s="4"/>
      <c r="D493" s="4"/>
      <c r="E493" s="4"/>
      <c r="G493" s="4"/>
      <c r="H493" s="4"/>
      <c r="I493" s="4"/>
      <c r="J493" s="4"/>
      <c r="K493" s="4"/>
      <c r="L493" s="4"/>
      <c r="M493" s="4"/>
      <c r="N493" s="4"/>
      <c r="O493" s="4"/>
      <c r="P493" s="4"/>
      <c r="Q493" s="4"/>
    </row>
    <row r="494" spans="1:17" ht="16.5" customHeight="1">
      <c r="A494" s="4"/>
      <c r="B494" s="4"/>
      <c r="C494" s="4"/>
      <c r="D494" s="4"/>
      <c r="E494" s="4"/>
      <c r="G494" s="4"/>
      <c r="H494" s="4"/>
      <c r="I494" s="4"/>
      <c r="J494" s="4"/>
      <c r="K494" s="4"/>
      <c r="L494" s="4"/>
      <c r="M494" s="4"/>
      <c r="N494" s="4"/>
      <c r="O494" s="4"/>
      <c r="P494" s="4"/>
      <c r="Q494" s="4"/>
    </row>
    <row r="495" spans="1:17" ht="16.5" customHeight="1">
      <c r="A495" s="4"/>
      <c r="B495" s="4"/>
      <c r="C495" s="4"/>
      <c r="D495" s="4"/>
      <c r="E495" s="4"/>
      <c r="G495" s="4"/>
      <c r="H495" s="4"/>
      <c r="I495" s="4"/>
      <c r="J495" s="4"/>
      <c r="K495" s="4"/>
      <c r="L495" s="4"/>
      <c r="M495" s="4"/>
      <c r="N495" s="4"/>
      <c r="O495" s="4"/>
      <c r="P495" s="4"/>
      <c r="Q495" s="4"/>
    </row>
    <row r="496" spans="1:17" ht="16.5" customHeight="1">
      <c r="A496" s="4"/>
      <c r="B496" s="4"/>
      <c r="C496" s="4"/>
      <c r="D496" s="4"/>
      <c r="E496" s="4"/>
      <c r="G496" s="4"/>
      <c r="H496" s="4"/>
      <c r="I496" s="4"/>
      <c r="J496" s="4"/>
      <c r="K496" s="4"/>
      <c r="L496" s="4"/>
      <c r="M496" s="4"/>
      <c r="N496" s="4"/>
      <c r="O496" s="4"/>
      <c r="P496" s="4"/>
      <c r="Q496" s="4"/>
    </row>
    <row r="497" spans="1:17" ht="16.5" customHeight="1">
      <c r="A497" s="4"/>
      <c r="B497" s="4"/>
      <c r="C497" s="4"/>
      <c r="D497" s="4"/>
      <c r="E497" s="4"/>
      <c r="G497" s="4"/>
      <c r="H497" s="4"/>
      <c r="I497" s="4"/>
      <c r="J497" s="4"/>
      <c r="K497" s="4"/>
      <c r="L497" s="4"/>
      <c r="M497" s="4"/>
      <c r="N497" s="4"/>
      <c r="O497" s="4"/>
      <c r="P497" s="4"/>
      <c r="Q497" s="4"/>
    </row>
    <row r="498" spans="1:17" ht="16.5" customHeight="1">
      <c r="A498" s="4"/>
      <c r="B498" s="4"/>
      <c r="C498" s="4"/>
      <c r="D498" s="4"/>
      <c r="E498" s="4"/>
      <c r="G498" s="4"/>
      <c r="H498" s="4"/>
      <c r="I498" s="4"/>
      <c r="J498" s="4"/>
      <c r="K498" s="4"/>
      <c r="L498" s="4"/>
      <c r="M498" s="4"/>
      <c r="N498" s="4"/>
      <c r="O498" s="4"/>
      <c r="P498" s="4"/>
      <c r="Q498" s="4"/>
    </row>
    <row r="499" spans="1:17" ht="16.5" customHeight="1">
      <c r="A499" s="4"/>
      <c r="B499" s="4"/>
      <c r="C499" s="4"/>
      <c r="D499" s="4"/>
      <c r="E499" s="4"/>
      <c r="G499" s="4"/>
      <c r="H499" s="4"/>
      <c r="I499" s="4"/>
      <c r="J499" s="4"/>
      <c r="K499" s="4"/>
      <c r="L499" s="4"/>
      <c r="M499" s="4"/>
      <c r="N499" s="4"/>
      <c r="O499" s="4"/>
      <c r="P499" s="4"/>
      <c r="Q499" s="4"/>
    </row>
    <row r="500" spans="1:17" ht="16.5" customHeight="1">
      <c r="A500" s="4"/>
      <c r="B500" s="4"/>
      <c r="C500" s="4"/>
      <c r="D500" s="4"/>
      <c r="E500" s="4"/>
      <c r="G500" s="4"/>
      <c r="H500" s="4"/>
      <c r="I500" s="4"/>
      <c r="J500" s="4"/>
      <c r="K500" s="4"/>
      <c r="L500" s="4"/>
      <c r="M500" s="4"/>
      <c r="N500" s="4"/>
      <c r="O500" s="4"/>
      <c r="P500" s="4"/>
      <c r="Q500" s="4"/>
    </row>
    <row r="501" spans="1:17" ht="16.5" customHeight="1">
      <c r="A501" s="4"/>
      <c r="B501" s="4"/>
      <c r="C501" s="4"/>
      <c r="D501" s="4"/>
      <c r="E501" s="4"/>
      <c r="G501" s="4"/>
      <c r="H501" s="4"/>
      <c r="I501" s="4"/>
      <c r="J501" s="4"/>
      <c r="K501" s="4"/>
      <c r="L501" s="4"/>
      <c r="M501" s="4"/>
      <c r="N501" s="4"/>
      <c r="O501" s="4"/>
      <c r="P501" s="4"/>
      <c r="Q501" s="4"/>
    </row>
    <row r="502" spans="1:17" ht="16.5" customHeight="1">
      <c r="A502" s="4"/>
      <c r="B502" s="4"/>
      <c r="C502" s="4"/>
      <c r="D502" s="4"/>
      <c r="E502" s="4"/>
      <c r="G502" s="4"/>
      <c r="H502" s="4"/>
      <c r="I502" s="4"/>
      <c r="J502" s="4"/>
      <c r="K502" s="4"/>
      <c r="L502" s="4"/>
      <c r="M502" s="4"/>
      <c r="N502" s="4"/>
      <c r="O502" s="4"/>
      <c r="P502" s="4"/>
      <c r="Q502" s="4"/>
    </row>
    <row r="503" spans="1:17" ht="16.5" customHeight="1">
      <c r="A503" s="4"/>
      <c r="B503" s="4"/>
      <c r="C503" s="4"/>
      <c r="D503" s="4"/>
      <c r="E503" s="4"/>
      <c r="G503" s="4"/>
      <c r="H503" s="4"/>
      <c r="I503" s="4"/>
      <c r="J503" s="4"/>
      <c r="K503" s="4"/>
      <c r="L503" s="4"/>
      <c r="M503" s="4"/>
      <c r="N503" s="4"/>
      <c r="O503" s="4"/>
      <c r="P503" s="4"/>
      <c r="Q503" s="4"/>
    </row>
    <row r="504" spans="1:17" ht="16.5" customHeight="1">
      <c r="A504" s="4"/>
      <c r="B504" s="4"/>
      <c r="C504" s="4"/>
      <c r="D504" s="4"/>
      <c r="E504" s="4"/>
      <c r="G504" s="4"/>
      <c r="H504" s="4"/>
      <c r="I504" s="4"/>
      <c r="J504" s="4"/>
      <c r="K504" s="4"/>
      <c r="L504" s="4"/>
      <c r="M504" s="4"/>
      <c r="N504" s="4"/>
      <c r="O504" s="4"/>
      <c r="P504" s="4"/>
      <c r="Q504" s="4"/>
    </row>
    <row r="505" spans="1:17" ht="16.5" customHeight="1">
      <c r="A505" s="4"/>
      <c r="B505" s="4"/>
      <c r="C505" s="4"/>
      <c r="D505" s="4"/>
      <c r="E505" s="4"/>
      <c r="G505" s="4"/>
      <c r="H505" s="4"/>
      <c r="I505" s="4"/>
      <c r="J505" s="4"/>
      <c r="K505" s="4"/>
      <c r="L505" s="4"/>
      <c r="M505" s="4"/>
      <c r="N505" s="4"/>
      <c r="O505" s="4"/>
      <c r="P505" s="4"/>
      <c r="Q505" s="4"/>
    </row>
    <row r="506" spans="1:17" ht="16.5" customHeight="1">
      <c r="A506" s="4"/>
      <c r="B506" s="4"/>
      <c r="C506" s="4"/>
      <c r="D506" s="4"/>
      <c r="E506" s="4"/>
      <c r="G506" s="4"/>
      <c r="H506" s="4"/>
      <c r="I506" s="4"/>
      <c r="J506" s="4"/>
      <c r="K506" s="4"/>
      <c r="L506" s="4"/>
      <c r="M506" s="4"/>
      <c r="N506" s="4"/>
      <c r="O506" s="4"/>
      <c r="P506" s="4"/>
      <c r="Q506" s="4"/>
    </row>
    <row r="507" spans="1:17" ht="16.5" customHeight="1">
      <c r="A507" s="4"/>
      <c r="B507" s="4"/>
      <c r="C507" s="4"/>
      <c r="D507" s="4"/>
      <c r="E507" s="4"/>
      <c r="G507" s="4"/>
      <c r="H507" s="4"/>
      <c r="I507" s="4"/>
      <c r="J507" s="4"/>
      <c r="K507" s="4"/>
      <c r="L507" s="4"/>
      <c r="M507" s="4"/>
      <c r="N507" s="4"/>
      <c r="O507" s="4"/>
      <c r="P507" s="4"/>
      <c r="Q507" s="4"/>
    </row>
    <row r="508" spans="1:17" ht="16.5" customHeight="1">
      <c r="A508" s="4"/>
      <c r="B508" s="4"/>
      <c r="C508" s="4"/>
      <c r="D508" s="4"/>
      <c r="E508" s="4"/>
      <c r="G508" s="4"/>
      <c r="H508" s="4"/>
      <c r="I508" s="4"/>
      <c r="J508" s="4"/>
      <c r="K508" s="4"/>
      <c r="L508" s="4"/>
      <c r="M508" s="4"/>
      <c r="N508" s="4"/>
      <c r="O508" s="4"/>
      <c r="P508" s="4"/>
      <c r="Q508" s="4"/>
    </row>
    <row r="509" spans="1:17" ht="16.5" customHeight="1">
      <c r="A509" s="4"/>
      <c r="B509" s="4"/>
      <c r="C509" s="4"/>
      <c r="D509" s="4"/>
      <c r="E509" s="4"/>
      <c r="G509" s="4"/>
      <c r="H509" s="4"/>
      <c r="I509" s="4"/>
      <c r="J509" s="4"/>
      <c r="K509" s="4"/>
      <c r="L509" s="4"/>
      <c r="M509" s="4"/>
      <c r="N509" s="4"/>
      <c r="O509" s="4"/>
      <c r="P509" s="4"/>
      <c r="Q509" s="4"/>
    </row>
    <row r="510" spans="1:17" ht="16.5" customHeight="1">
      <c r="A510" s="4"/>
      <c r="B510" s="4"/>
      <c r="C510" s="4"/>
      <c r="D510" s="4"/>
      <c r="E510" s="4"/>
      <c r="G510" s="4"/>
      <c r="H510" s="4"/>
      <c r="I510" s="4"/>
      <c r="J510" s="4"/>
      <c r="K510" s="4"/>
      <c r="L510" s="4"/>
      <c r="M510" s="4"/>
      <c r="N510" s="4"/>
      <c r="O510" s="4"/>
      <c r="P510" s="4"/>
      <c r="Q510" s="4"/>
    </row>
    <row r="511" spans="1:17" ht="16.5" customHeight="1">
      <c r="A511" s="4"/>
      <c r="B511" s="4"/>
      <c r="C511" s="4"/>
      <c r="D511" s="4"/>
      <c r="E511" s="4"/>
      <c r="G511" s="4"/>
      <c r="H511" s="4"/>
      <c r="I511" s="4"/>
      <c r="J511" s="4"/>
      <c r="K511" s="4"/>
      <c r="L511" s="4"/>
      <c r="M511" s="4"/>
      <c r="N511" s="4"/>
      <c r="O511" s="4"/>
      <c r="P511" s="4"/>
      <c r="Q511" s="4"/>
    </row>
    <row r="512" spans="1:17" ht="16.5" customHeight="1">
      <c r="A512" s="4"/>
      <c r="B512" s="4"/>
      <c r="C512" s="4"/>
      <c r="D512" s="4"/>
      <c r="E512" s="4"/>
      <c r="G512" s="4"/>
      <c r="H512" s="4"/>
      <c r="I512" s="4"/>
      <c r="J512" s="4"/>
      <c r="K512" s="4"/>
      <c r="L512" s="4"/>
      <c r="M512" s="4"/>
      <c r="N512" s="4"/>
      <c r="O512" s="4"/>
      <c r="P512" s="4"/>
      <c r="Q512" s="4"/>
    </row>
    <row r="513" spans="1:17" ht="16.5" customHeight="1">
      <c r="A513" s="4"/>
      <c r="B513" s="4"/>
      <c r="C513" s="4"/>
      <c r="D513" s="4"/>
      <c r="E513" s="4"/>
      <c r="G513" s="4"/>
      <c r="H513" s="4"/>
      <c r="I513" s="4"/>
      <c r="J513" s="4"/>
      <c r="K513" s="4"/>
      <c r="L513" s="4"/>
      <c r="M513" s="4"/>
      <c r="N513" s="4"/>
      <c r="O513" s="4"/>
      <c r="P513" s="4"/>
      <c r="Q513" s="4"/>
    </row>
    <row r="514" spans="1:17" ht="16.5" customHeight="1">
      <c r="A514" s="4"/>
      <c r="B514" s="4"/>
      <c r="C514" s="4"/>
      <c r="D514" s="4"/>
      <c r="E514" s="4"/>
      <c r="G514" s="4"/>
      <c r="H514" s="4"/>
      <c r="I514" s="4"/>
      <c r="J514" s="4"/>
      <c r="K514" s="4"/>
      <c r="L514" s="4"/>
      <c r="M514" s="4"/>
      <c r="N514" s="4"/>
      <c r="O514" s="4"/>
      <c r="P514" s="4"/>
      <c r="Q514" s="4"/>
    </row>
    <row r="515" spans="1:17" ht="16.5" customHeight="1">
      <c r="A515" s="4"/>
      <c r="B515" s="4"/>
      <c r="C515" s="4"/>
      <c r="D515" s="4"/>
      <c r="E515" s="4"/>
      <c r="G515" s="4"/>
      <c r="H515" s="4"/>
      <c r="I515" s="4"/>
      <c r="J515" s="4"/>
      <c r="K515" s="4"/>
      <c r="L515" s="4"/>
      <c r="M515" s="4"/>
      <c r="N515" s="4"/>
      <c r="O515" s="4"/>
      <c r="P515" s="4"/>
      <c r="Q515" s="4"/>
    </row>
    <row r="516" spans="1:17" ht="16.5" customHeight="1">
      <c r="A516" s="4"/>
      <c r="B516" s="4"/>
      <c r="C516" s="4"/>
      <c r="D516" s="4"/>
      <c r="E516" s="4"/>
      <c r="G516" s="4"/>
      <c r="H516" s="4"/>
      <c r="I516" s="4"/>
      <c r="J516" s="4"/>
      <c r="K516" s="4"/>
      <c r="L516" s="4"/>
      <c r="M516" s="4"/>
      <c r="N516" s="4"/>
      <c r="O516" s="4"/>
      <c r="P516" s="4"/>
      <c r="Q516" s="4"/>
    </row>
    <row r="517" spans="1:17" ht="16.5" customHeight="1">
      <c r="A517" s="4"/>
      <c r="B517" s="4"/>
      <c r="C517" s="4"/>
      <c r="D517" s="4"/>
      <c r="E517" s="4"/>
      <c r="G517" s="4"/>
      <c r="H517" s="4"/>
      <c r="I517" s="4"/>
      <c r="J517" s="4"/>
      <c r="K517" s="4"/>
      <c r="L517" s="4"/>
      <c r="M517" s="4"/>
      <c r="N517" s="4"/>
      <c r="O517" s="4"/>
      <c r="P517" s="4"/>
      <c r="Q517" s="4"/>
    </row>
    <row r="518" spans="1:17" ht="16.5" customHeight="1">
      <c r="A518" s="4"/>
      <c r="B518" s="4"/>
      <c r="C518" s="4"/>
      <c r="D518" s="4"/>
      <c r="E518" s="4"/>
      <c r="G518" s="4"/>
      <c r="H518" s="4"/>
      <c r="I518" s="4"/>
      <c r="J518" s="4"/>
      <c r="K518" s="4"/>
      <c r="L518" s="4"/>
      <c r="M518" s="4"/>
      <c r="N518" s="4"/>
      <c r="O518" s="4"/>
      <c r="P518" s="4"/>
      <c r="Q518" s="4"/>
    </row>
    <row r="519" spans="1:17" ht="16.5" customHeight="1">
      <c r="A519" s="4"/>
      <c r="B519" s="4"/>
      <c r="C519" s="4"/>
      <c r="D519" s="4"/>
      <c r="E519" s="4"/>
      <c r="G519" s="4"/>
      <c r="H519" s="4"/>
      <c r="I519" s="4"/>
      <c r="J519" s="4"/>
      <c r="K519" s="4"/>
      <c r="L519" s="4"/>
      <c r="M519" s="4"/>
      <c r="N519" s="4"/>
      <c r="O519" s="4"/>
      <c r="P519" s="4"/>
      <c r="Q519" s="4"/>
    </row>
    <row r="520" spans="1:17" ht="16.5" customHeight="1">
      <c r="A520" s="4"/>
      <c r="B520" s="4"/>
      <c r="C520" s="4"/>
      <c r="D520" s="4"/>
      <c r="E520" s="4"/>
      <c r="G520" s="4"/>
      <c r="H520" s="4"/>
      <c r="I520" s="4"/>
      <c r="J520" s="4"/>
      <c r="K520" s="4"/>
      <c r="L520" s="4"/>
      <c r="M520" s="4"/>
      <c r="N520" s="4"/>
      <c r="O520" s="4"/>
      <c r="P520" s="4"/>
      <c r="Q520" s="4"/>
    </row>
    <row r="521" spans="1:17" ht="16.5" customHeight="1">
      <c r="A521" s="4"/>
      <c r="B521" s="4"/>
      <c r="C521" s="4"/>
      <c r="D521" s="4"/>
      <c r="E521" s="4"/>
      <c r="G521" s="4"/>
      <c r="H521" s="4"/>
      <c r="I521" s="4"/>
      <c r="J521" s="4"/>
      <c r="K521" s="4"/>
      <c r="L521" s="4"/>
      <c r="M521" s="4"/>
      <c r="N521" s="4"/>
      <c r="O521" s="4"/>
      <c r="P521" s="4"/>
      <c r="Q521" s="4"/>
    </row>
    <row r="522" spans="1:17" ht="16.5" customHeight="1">
      <c r="A522" s="4"/>
      <c r="B522" s="4"/>
      <c r="C522" s="4"/>
      <c r="D522" s="4"/>
      <c r="E522" s="4"/>
      <c r="G522" s="4"/>
      <c r="H522" s="4"/>
      <c r="I522" s="4"/>
      <c r="J522" s="4"/>
      <c r="K522" s="4"/>
      <c r="L522" s="4"/>
      <c r="M522" s="4"/>
      <c r="N522" s="4"/>
      <c r="O522" s="4"/>
      <c r="P522" s="4"/>
      <c r="Q522" s="4"/>
    </row>
    <row r="523" spans="1:17" ht="16.5" customHeight="1">
      <c r="A523" s="4"/>
      <c r="B523" s="4"/>
      <c r="C523" s="4"/>
      <c r="D523" s="4"/>
      <c r="E523" s="4"/>
      <c r="G523" s="4"/>
      <c r="H523" s="4"/>
      <c r="I523" s="4"/>
      <c r="J523" s="4"/>
      <c r="K523" s="4"/>
      <c r="L523" s="4"/>
      <c r="M523" s="4"/>
      <c r="N523" s="4"/>
      <c r="O523" s="4"/>
      <c r="P523" s="4"/>
      <c r="Q523" s="4"/>
    </row>
    <row r="524" spans="1:17" ht="16.5" customHeight="1">
      <c r="A524" s="4"/>
      <c r="B524" s="4"/>
      <c r="C524" s="4"/>
      <c r="D524" s="4"/>
      <c r="E524" s="4"/>
      <c r="G524" s="4"/>
      <c r="H524" s="4"/>
      <c r="I524" s="4"/>
      <c r="J524" s="4"/>
      <c r="K524" s="4"/>
      <c r="L524" s="4"/>
      <c r="M524" s="4"/>
      <c r="N524" s="4"/>
      <c r="O524" s="4"/>
      <c r="P524" s="4"/>
      <c r="Q524" s="4"/>
    </row>
    <row r="525" spans="1:17" ht="16.5" customHeight="1">
      <c r="A525" s="4"/>
      <c r="B525" s="4"/>
      <c r="C525" s="4"/>
      <c r="D525" s="4"/>
      <c r="E525" s="4"/>
      <c r="G525" s="4"/>
      <c r="H525" s="4"/>
      <c r="I525" s="4"/>
      <c r="J525" s="4"/>
      <c r="K525" s="4"/>
      <c r="L525" s="4"/>
      <c r="M525" s="4"/>
      <c r="N525" s="4"/>
      <c r="O525" s="4"/>
      <c r="P525" s="4"/>
      <c r="Q525" s="4"/>
    </row>
    <row r="526" spans="1:17" ht="16.5" customHeight="1">
      <c r="A526" s="4"/>
      <c r="B526" s="4"/>
      <c r="C526" s="4"/>
      <c r="D526" s="4"/>
      <c r="E526" s="4"/>
      <c r="G526" s="4"/>
      <c r="H526" s="4"/>
      <c r="I526" s="4"/>
      <c r="J526" s="4"/>
      <c r="K526" s="4"/>
      <c r="L526" s="4"/>
      <c r="M526" s="4"/>
      <c r="N526" s="4"/>
      <c r="O526" s="4"/>
      <c r="P526" s="4"/>
      <c r="Q526" s="4"/>
    </row>
    <row r="527" spans="1:17" ht="16.5" customHeight="1">
      <c r="A527" s="4"/>
      <c r="B527" s="4"/>
      <c r="C527" s="4"/>
      <c r="D527" s="4"/>
      <c r="E527" s="4"/>
      <c r="G527" s="4"/>
      <c r="H527" s="4"/>
      <c r="I527" s="4"/>
      <c r="J527" s="4"/>
      <c r="K527" s="4"/>
      <c r="L527" s="4"/>
      <c r="M527" s="4"/>
      <c r="N527" s="4"/>
      <c r="O527" s="4"/>
      <c r="P527" s="4"/>
      <c r="Q527" s="4"/>
    </row>
    <row r="528" spans="1:17" ht="16.5" customHeight="1">
      <c r="A528" s="4"/>
      <c r="B528" s="4"/>
      <c r="C528" s="4"/>
      <c r="D528" s="4"/>
      <c r="E528" s="4"/>
      <c r="G528" s="4"/>
      <c r="H528" s="4"/>
      <c r="I528" s="4"/>
      <c r="J528" s="4"/>
      <c r="K528" s="4"/>
      <c r="L528" s="4"/>
      <c r="M528" s="4"/>
      <c r="N528" s="4"/>
      <c r="O528" s="4"/>
      <c r="P528" s="4"/>
      <c r="Q528" s="4"/>
    </row>
    <row r="529" spans="1:17" ht="16.5" customHeight="1">
      <c r="A529" s="4"/>
      <c r="B529" s="4"/>
      <c r="C529" s="4"/>
      <c r="D529" s="4"/>
      <c r="E529" s="4"/>
      <c r="G529" s="4"/>
      <c r="H529" s="4"/>
      <c r="I529" s="4"/>
      <c r="J529" s="4"/>
      <c r="K529" s="4"/>
      <c r="L529" s="4"/>
      <c r="M529" s="4"/>
      <c r="N529" s="4"/>
      <c r="O529" s="4"/>
      <c r="P529" s="4"/>
      <c r="Q529" s="4"/>
    </row>
    <row r="530" spans="1:17" ht="16.5" customHeight="1">
      <c r="A530" s="4"/>
      <c r="B530" s="4"/>
      <c r="C530" s="4"/>
      <c r="D530" s="4"/>
      <c r="E530" s="4"/>
      <c r="G530" s="4"/>
      <c r="H530" s="4"/>
      <c r="I530" s="4"/>
      <c r="J530" s="4"/>
      <c r="K530" s="4"/>
      <c r="L530" s="4"/>
      <c r="M530" s="4"/>
      <c r="N530" s="4"/>
      <c r="O530" s="4"/>
      <c r="P530" s="4"/>
      <c r="Q530" s="4"/>
    </row>
    <row r="531" spans="1:17" ht="16.5" customHeight="1">
      <c r="A531" s="4"/>
      <c r="B531" s="4"/>
      <c r="C531" s="4"/>
      <c r="D531" s="4"/>
      <c r="E531" s="4"/>
      <c r="G531" s="4"/>
      <c r="H531" s="4"/>
      <c r="I531" s="4"/>
      <c r="J531" s="4"/>
      <c r="K531" s="4"/>
      <c r="L531" s="4"/>
      <c r="M531" s="4"/>
      <c r="N531" s="4"/>
      <c r="O531" s="4"/>
      <c r="P531" s="4"/>
      <c r="Q531" s="4"/>
    </row>
    <row r="532" spans="1:17" ht="16.5" customHeight="1">
      <c r="A532" s="4"/>
      <c r="B532" s="4"/>
      <c r="C532" s="4"/>
      <c r="D532" s="4"/>
      <c r="E532" s="4"/>
      <c r="G532" s="4"/>
      <c r="H532" s="4"/>
      <c r="I532" s="4"/>
      <c r="J532" s="4"/>
      <c r="K532" s="4"/>
      <c r="L532" s="4"/>
      <c r="M532" s="4"/>
      <c r="N532" s="4"/>
      <c r="O532" s="4"/>
      <c r="P532" s="4"/>
      <c r="Q532" s="4"/>
    </row>
    <row r="533" spans="1:17" ht="16.5" customHeight="1">
      <c r="A533" s="4"/>
      <c r="B533" s="4"/>
      <c r="C533" s="4"/>
      <c r="D533" s="4"/>
      <c r="E533" s="4"/>
      <c r="G533" s="4"/>
      <c r="H533" s="4"/>
      <c r="I533" s="4"/>
      <c r="J533" s="4"/>
      <c r="K533" s="4"/>
      <c r="L533" s="4"/>
      <c r="M533" s="4"/>
      <c r="N533" s="4"/>
      <c r="O533" s="4"/>
      <c r="P533" s="4"/>
      <c r="Q533" s="4"/>
    </row>
    <row r="534" spans="1:17" ht="16.5" customHeight="1">
      <c r="A534" s="4"/>
      <c r="B534" s="4"/>
      <c r="C534" s="4"/>
      <c r="D534" s="4"/>
      <c r="E534" s="4"/>
      <c r="G534" s="4"/>
      <c r="H534" s="4"/>
      <c r="I534" s="4"/>
      <c r="J534" s="4"/>
      <c r="K534" s="4"/>
      <c r="L534" s="4"/>
      <c r="M534" s="4"/>
      <c r="N534" s="4"/>
      <c r="O534" s="4"/>
      <c r="P534" s="4"/>
      <c r="Q534" s="4"/>
    </row>
    <row r="535" spans="1:17" ht="16.5" customHeight="1">
      <c r="A535" s="4"/>
      <c r="B535" s="4"/>
      <c r="C535" s="4"/>
      <c r="D535" s="4"/>
      <c r="E535" s="4"/>
      <c r="G535" s="4"/>
      <c r="H535" s="4"/>
      <c r="I535" s="4"/>
      <c r="J535" s="4"/>
      <c r="K535" s="4"/>
      <c r="L535" s="4"/>
      <c r="M535" s="4"/>
      <c r="N535" s="4"/>
      <c r="O535" s="4"/>
      <c r="P535" s="4"/>
      <c r="Q535" s="4"/>
    </row>
    <row r="536" spans="1:17" ht="16.5" customHeight="1">
      <c r="A536" s="4"/>
      <c r="B536" s="4"/>
      <c r="C536" s="4"/>
      <c r="D536" s="4"/>
      <c r="E536" s="4"/>
      <c r="G536" s="4"/>
      <c r="H536" s="4"/>
      <c r="I536" s="4"/>
      <c r="J536" s="4"/>
      <c r="K536" s="4"/>
      <c r="L536" s="4"/>
      <c r="M536" s="4"/>
      <c r="N536" s="4"/>
      <c r="O536" s="4"/>
      <c r="P536" s="4"/>
      <c r="Q536" s="4"/>
    </row>
    <row r="537" spans="1:17" ht="16.5" customHeight="1">
      <c r="A537" s="4"/>
      <c r="B537" s="4"/>
      <c r="C537" s="4"/>
      <c r="D537" s="4"/>
      <c r="E537" s="4"/>
      <c r="G537" s="4"/>
      <c r="H537" s="4"/>
      <c r="I537" s="4"/>
      <c r="J537" s="4"/>
      <c r="K537" s="4"/>
      <c r="L537" s="4"/>
      <c r="M537" s="4"/>
      <c r="N537" s="4"/>
      <c r="O537" s="4"/>
      <c r="P537" s="4"/>
      <c r="Q537" s="4"/>
    </row>
    <row r="538" spans="1:17" ht="16.5" customHeight="1">
      <c r="A538" s="4"/>
      <c r="B538" s="4"/>
      <c r="C538" s="4"/>
      <c r="D538" s="4"/>
      <c r="E538" s="4"/>
      <c r="G538" s="4"/>
      <c r="H538" s="4"/>
      <c r="I538" s="4"/>
      <c r="J538" s="4"/>
      <c r="K538" s="4"/>
      <c r="L538" s="4"/>
      <c r="M538" s="4"/>
      <c r="N538" s="4"/>
      <c r="O538" s="4"/>
      <c r="P538" s="4"/>
      <c r="Q538" s="4"/>
    </row>
    <row r="539" spans="1:17" ht="16.5" customHeight="1">
      <c r="A539" s="4"/>
      <c r="B539" s="4"/>
      <c r="C539" s="4"/>
      <c r="D539" s="4"/>
      <c r="E539" s="4"/>
      <c r="G539" s="4"/>
      <c r="H539" s="4"/>
      <c r="I539" s="4"/>
      <c r="J539" s="4"/>
      <c r="K539" s="4"/>
      <c r="L539" s="4"/>
      <c r="M539" s="4"/>
      <c r="N539" s="4"/>
      <c r="O539" s="4"/>
      <c r="P539" s="4"/>
      <c r="Q539" s="4"/>
    </row>
    <row r="540" spans="1:17" ht="16.5" customHeight="1">
      <c r="A540" s="4"/>
      <c r="B540" s="4"/>
      <c r="C540" s="4"/>
      <c r="D540" s="4"/>
      <c r="E540" s="4"/>
      <c r="G540" s="4"/>
      <c r="H540" s="4"/>
      <c r="I540" s="4"/>
      <c r="J540" s="4"/>
      <c r="K540" s="4"/>
      <c r="L540" s="4"/>
      <c r="M540" s="4"/>
      <c r="N540" s="4"/>
      <c r="O540" s="4"/>
      <c r="P540" s="4"/>
      <c r="Q540" s="4"/>
    </row>
    <row r="541" spans="1:17" ht="16.5" customHeight="1">
      <c r="A541" s="4"/>
      <c r="B541" s="4"/>
      <c r="C541" s="4"/>
      <c r="D541" s="4"/>
      <c r="E541" s="4"/>
      <c r="G541" s="4"/>
      <c r="H541" s="4"/>
      <c r="I541" s="4"/>
      <c r="J541" s="4"/>
      <c r="K541" s="4"/>
      <c r="L541" s="4"/>
      <c r="M541" s="4"/>
      <c r="N541" s="4"/>
      <c r="O541" s="4"/>
      <c r="P541" s="4"/>
      <c r="Q541" s="4"/>
    </row>
    <row r="542" spans="1:17" ht="16.5" customHeight="1">
      <c r="A542" s="4"/>
      <c r="B542" s="4"/>
      <c r="C542" s="4"/>
      <c r="D542" s="4"/>
      <c r="E542" s="4"/>
      <c r="G542" s="4"/>
      <c r="H542" s="4"/>
      <c r="I542" s="4"/>
      <c r="J542" s="4"/>
      <c r="K542" s="4"/>
      <c r="L542" s="4"/>
      <c r="M542" s="4"/>
      <c r="N542" s="4"/>
      <c r="O542" s="4"/>
      <c r="P542" s="4"/>
      <c r="Q542" s="4"/>
    </row>
    <row r="543" spans="1:17" ht="16.5" customHeight="1">
      <c r="A543" s="4"/>
      <c r="B543" s="4"/>
      <c r="C543" s="4"/>
      <c r="D543" s="4"/>
      <c r="E543" s="4"/>
      <c r="G543" s="4"/>
      <c r="H543" s="4"/>
      <c r="I543" s="4"/>
      <c r="J543" s="4"/>
      <c r="K543" s="4"/>
      <c r="L543" s="4"/>
      <c r="M543" s="4"/>
      <c r="N543" s="4"/>
      <c r="O543" s="4"/>
      <c r="P543" s="4"/>
      <c r="Q543" s="4"/>
    </row>
    <row r="544" spans="1:17" ht="16.5" customHeight="1">
      <c r="A544" s="4"/>
      <c r="B544" s="4"/>
      <c r="C544" s="4"/>
      <c r="D544" s="4"/>
      <c r="E544" s="4"/>
      <c r="G544" s="4"/>
      <c r="H544" s="4"/>
      <c r="I544" s="4"/>
      <c r="J544" s="4"/>
      <c r="K544" s="4"/>
      <c r="L544" s="4"/>
      <c r="M544" s="4"/>
      <c r="N544" s="4"/>
      <c r="O544" s="4"/>
      <c r="P544" s="4"/>
      <c r="Q544" s="4"/>
    </row>
    <row r="545" spans="1:17" ht="16.5" customHeight="1">
      <c r="A545" s="4"/>
      <c r="B545" s="4"/>
      <c r="C545" s="4"/>
      <c r="D545" s="4"/>
      <c r="E545" s="4"/>
      <c r="G545" s="4"/>
      <c r="H545" s="4"/>
      <c r="I545" s="4"/>
      <c r="J545" s="4"/>
      <c r="K545" s="4"/>
      <c r="L545" s="4"/>
      <c r="M545" s="4"/>
      <c r="N545" s="4"/>
      <c r="O545" s="4"/>
      <c r="P545" s="4"/>
      <c r="Q545" s="4"/>
    </row>
    <row r="546" spans="1:17" ht="16.5" customHeight="1">
      <c r="A546" s="4"/>
      <c r="B546" s="4"/>
      <c r="C546" s="4"/>
      <c r="D546" s="4"/>
      <c r="E546" s="4"/>
      <c r="G546" s="4"/>
      <c r="H546" s="4"/>
      <c r="I546" s="4"/>
      <c r="J546" s="4"/>
      <c r="K546" s="4"/>
      <c r="L546" s="4"/>
      <c r="M546" s="4"/>
      <c r="N546" s="4"/>
      <c r="O546" s="4"/>
      <c r="P546" s="4"/>
      <c r="Q546" s="4"/>
    </row>
    <row r="547" spans="1:17" ht="16.5" customHeight="1">
      <c r="A547" s="4"/>
      <c r="B547" s="4"/>
      <c r="C547" s="4"/>
      <c r="D547" s="4"/>
      <c r="E547" s="4"/>
      <c r="G547" s="4"/>
      <c r="H547" s="4"/>
      <c r="I547" s="4"/>
      <c r="J547" s="4"/>
      <c r="K547" s="4"/>
      <c r="L547" s="4"/>
      <c r="M547" s="4"/>
      <c r="N547" s="4"/>
      <c r="O547" s="4"/>
      <c r="P547" s="4"/>
      <c r="Q547" s="4"/>
    </row>
    <row r="548" spans="1:17" ht="16.5" customHeight="1">
      <c r="A548" s="4"/>
      <c r="B548" s="4"/>
      <c r="C548" s="4"/>
      <c r="D548" s="4"/>
      <c r="E548" s="4"/>
      <c r="G548" s="4"/>
      <c r="H548" s="4"/>
      <c r="I548" s="4"/>
      <c r="J548" s="4"/>
      <c r="K548" s="4"/>
      <c r="L548" s="4"/>
      <c r="M548" s="4"/>
      <c r="N548" s="4"/>
      <c r="O548" s="4"/>
      <c r="P548" s="4"/>
      <c r="Q548" s="4"/>
    </row>
    <row r="549" spans="1:17" ht="16.5" customHeight="1">
      <c r="A549" s="4"/>
      <c r="B549" s="4"/>
      <c r="C549" s="4"/>
      <c r="D549" s="4"/>
      <c r="E549" s="4"/>
      <c r="G549" s="4"/>
      <c r="H549" s="4"/>
      <c r="I549" s="4"/>
      <c r="J549" s="4"/>
      <c r="K549" s="4"/>
      <c r="L549" s="4"/>
      <c r="M549" s="4"/>
      <c r="N549" s="4"/>
      <c r="O549" s="4"/>
      <c r="P549" s="4"/>
      <c r="Q549" s="4"/>
    </row>
    <row r="550" spans="1:17" ht="16.5" customHeight="1">
      <c r="A550" s="4"/>
      <c r="B550" s="4"/>
      <c r="C550" s="4"/>
      <c r="D550" s="4"/>
      <c r="E550" s="4"/>
      <c r="G550" s="4"/>
      <c r="H550" s="4"/>
      <c r="I550" s="4"/>
      <c r="J550" s="4"/>
      <c r="K550" s="4"/>
      <c r="L550" s="4"/>
      <c r="M550" s="4"/>
      <c r="N550" s="4"/>
      <c r="O550" s="4"/>
      <c r="P550" s="4"/>
      <c r="Q550" s="4"/>
    </row>
    <row r="551" spans="1:17" ht="16.5" customHeight="1">
      <c r="A551" s="4"/>
      <c r="B551" s="4"/>
      <c r="C551" s="4"/>
      <c r="D551" s="4"/>
      <c r="E551" s="4"/>
      <c r="G551" s="4"/>
      <c r="H551" s="4"/>
      <c r="I551" s="4"/>
      <c r="J551" s="4"/>
      <c r="K551" s="4"/>
      <c r="L551" s="4"/>
      <c r="M551" s="4"/>
      <c r="N551" s="4"/>
      <c r="O551" s="4"/>
      <c r="P551" s="4"/>
      <c r="Q551" s="4"/>
    </row>
    <row r="552" spans="1:17" ht="16.5" customHeight="1">
      <c r="A552" s="4"/>
      <c r="B552" s="4"/>
      <c r="C552" s="4"/>
      <c r="D552" s="4"/>
      <c r="E552" s="4"/>
      <c r="G552" s="4"/>
      <c r="H552" s="4"/>
      <c r="I552" s="4"/>
      <c r="J552" s="4"/>
      <c r="K552" s="4"/>
      <c r="L552" s="4"/>
      <c r="M552" s="4"/>
      <c r="N552" s="4"/>
      <c r="O552" s="4"/>
      <c r="P552" s="4"/>
      <c r="Q552" s="4"/>
    </row>
    <row r="553" spans="1:17" ht="16.5" customHeight="1">
      <c r="A553" s="4"/>
      <c r="B553" s="4"/>
      <c r="C553" s="4"/>
      <c r="D553" s="4"/>
      <c r="E553" s="4"/>
      <c r="G553" s="4"/>
      <c r="H553" s="4"/>
      <c r="I553" s="4"/>
      <c r="J553" s="4"/>
      <c r="K553" s="4"/>
      <c r="L553" s="4"/>
      <c r="M553" s="4"/>
      <c r="N553" s="4"/>
      <c r="O553" s="4"/>
      <c r="P553" s="4"/>
      <c r="Q553" s="4"/>
    </row>
    <row r="554" spans="1:17" ht="16.5" customHeight="1">
      <c r="A554" s="4"/>
      <c r="B554" s="4"/>
      <c r="C554" s="4"/>
      <c r="D554" s="4"/>
      <c r="E554" s="4"/>
      <c r="G554" s="4"/>
      <c r="H554" s="4"/>
      <c r="I554" s="4"/>
      <c r="J554" s="4"/>
      <c r="K554" s="4"/>
      <c r="L554" s="4"/>
      <c r="M554" s="4"/>
      <c r="N554" s="4"/>
      <c r="O554" s="4"/>
      <c r="P554" s="4"/>
      <c r="Q554" s="4"/>
    </row>
    <row r="555" spans="1:17" ht="16.5" customHeight="1">
      <c r="A555" s="4"/>
      <c r="B555" s="4"/>
      <c r="C555" s="4"/>
      <c r="D555" s="4"/>
      <c r="E555" s="4"/>
      <c r="G555" s="4"/>
      <c r="H555" s="4"/>
      <c r="I555" s="4"/>
      <c r="J555" s="4"/>
      <c r="K555" s="4"/>
      <c r="L555" s="4"/>
      <c r="M555" s="4"/>
      <c r="N555" s="4"/>
      <c r="O555" s="4"/>
      <c r="P555" s="4"/>
      <c r="Q555" s="4"/>
    </row>
    <row r="556" spans="1:17" ht="16.5" customHeight="1">
      <c r="A556" s="4"/>
      <c r="B556" s="4"/>
      <c r="C556" s="4"/>
      <c r="D556" s="4"/>
      <c r="E556" s="4"/>
      <c r="G556" s="4"/>
      <c r="H556" s="4"/>
      <c r="I556" s="4"/>
      <c r="J556" s="4"/>
      <c r="K556" s="4"/>
      <c r="L556" s="4"/>
      <c r="M556" s="4"/>
      <c r="N556" s="4"/>
      <c r="O556" s="4"/>
      <c r="P556" s="4"/>
      <c r="Q556" s="4"/>
    </row>
    <row r="557" spans="1:17" ht="16.5" customHeight="1">
      <c r="A557" s="4"/>
      <c r="B557" s="4"/>
      <c r="C557" s="4"/>
      <c r="D557" s="4"/>
      <c r="E557" s="4"/>
      <c r="G557" s="4"/>
      <c r="H557" s="4"/>
      <c r="I557" s="4"/>
      <c r="J557" s="4"/>
      <c r="K557" s="4"/>
      <c r="L557" s="4"/>
      <c r="M557" s="4"/>
      <c r="N557" s="4"/>
      <c r="O557" s="4"/>
      <c r="P557" s="4"/>
      <c r="Q557" s="4"/>
    </row>
    <row r="558" spans="1:17" ht="16.5" customHeight="1">
      <c r="A558" s="4"/>
      <c r="B558" s="4"/>
      <c r="C558" s="4"/>
      <c r="D558" s="4"/>
      <c r="E558" s="4"/>
      <c r="G558" s="4"/>
      <c r="H558" s="4"/>
      <c r="I558" s="4"/>
      <c r="J558" s="4"/>
      <c r="K558" s="4"/>
      <c r="L558" s="4"/>
      <c r="M558" s="4"/>
      <c r="N558" s="4"/>
      <c r="O558" s="4"/>
      <c r="P558" s="4"/>
      <c r="Q558" s="4"/>
    </row>
    <row r="559" spans="1:17" ht="16.5" customHeight="1">
      <c r="A559" s="4"/>
      <c r="B559" s="4"/>
      <c r="C559" s="4"/>
      <c r="D559" s="4"/>
      <c r="E559" s="4"/>
      <c r="G559" s="4"/>
      <c r="H559" s="4"/>
      <c r="I559" s="4"/>
      <c r="J559" s="4"/>
      <c r="K559" s="4"/>
      <c r="L559" s="4"/>
      <c r="M559" s="4"/>
      <c r="N559" s="4"/>
      <c r="O559" s="4"/>
      <c r="P559" s="4"/>
      <c r="Q559" s="4"/>
    </row>
    <row r="560" spans="1:17" ht="16.5" customHeight="1">
      <c r="A560" s="4"/>
      <c r="B560" s="4"/>
      <c r="C560" s="4"/>
      <c r="D560" s="4"/>
      <c r="E560" s="4"/>
      <c r="G560" s="4"/>
      <c r="H560" s="4"/>
      <c r="I560" s="4"/>
      <c r="J560" s="4"/>
      <c r="K560" s="4"/>
      <c r="L560" s="4"/>
      <c r="M560" s="4"/>
      <c r="N560" s="4"/>
      <c r="O560" s="4"/>
      <c r="P560" s="4"/>
      <c r="Q560" s="4"/>
    </row>
    <row r="561" spans="1:17" ht="16.5" customHeight="1">
      <c r="A561" s="4"/>
      <c r="B561" s="4"/>
      <c r="C561" s="4"/>
      <c r="D561" s="4"/>
      <c r="E561" s="4"/>
      <c r="G561" s="4"/>
      <c r="H561" s="4"/>
      <c r="I561" s="4"/>
      <c r="J561" s="4"/>
      <c r="K561" s="4"/>
      <c r="L561" s="4"/>
      <c r="M561" s="4"/>
      <c r="N561" s="4"/>
      <c r="O561" s="4"/>
      <c r="P561" s="4"/>
      <c r="Q561" s="4"/>
    </row>
    <row r="562" spans="1:17" ht="16.5" customHeight="1">
      <c r="A562" s="4"/>
      <c r="B562" s="4"/>
      <c r="C562" s="4"/>
      <c r="D562" s="4"/>
      <c r="E562" s="4"/>
      <c r="G562" s="4"/>
      <c r="H562" s="4"/>
      <c r="I562" s="4"/>
      <c r="J562" s="4"/>
      <c r="K562" s="4"/>
      <c r="L562" s="4"/>
      <c r="M562" s="4"/>
      <c r="N562" s="4"/>
      <c r="O562" s="4"/>
      <c r="P562" s="4"/>
      <c r="Q562" s="4"/>
    </row>
    <row r="563" spans="1:17" ht="16.5" customHeight="1">
      <c r="A563" s="4"/>
      <c r="B563" s="4"/>
      <c r="C563" s="4"/>
      <c r="D563" s="4"/>
      <c r="E563" s="4"/>
      <c r="G563" s="4"/>
      <c r="H563" s="4"/>
      <c r="I563" s="4"/>
      <c r="J563" s="4"/>
      <c r="K563" s="4"/>
      <c r="L563" s="4"/>
      <c r="M563" s="4"/>
      <c r="N563" s="4"/>
      <c r="O563" s="4"/>
      <c r="P563" s="4"/>
      <c r="Q563" s="4"/>
    </row>
    <row r="564" spans="1:17" ht="16.5" customHeight="1">
      <c r="A564" s="4"/>
      <c r="B564" s="4"/>
      <c r="C564" s="4"/>
      <c r="D564" s="4"/>
      <c r="E564" s="4"/>
      <c r="G564" s="4"/>
      <c r="H564" s="4"/>
      <c r="I564" s="4"/>
      <c r="J564" s="4"/>
      <c r="K564" s="4"/>
      <c r="L564" s="4"/>
      <c r="M564" s="4"/>
      <c r="N564" s="4"/>
      <c r="O564" s="4"/>
      <c r="P564" s="4"/>
      <c r="Q564" s="4"/>
    </row>
    <row r="565" spans="1:17" ht="16.5" customHeight="1">
      <c r="A565" s="4"/>
      <c r="B565" s="4"/>
      <c r="C565" s="4"/>
      <c r="D565" s="4"/>
      <c r="E565" s="4"/>
      <c r="G565" s="4"/>
      <c r="H565" s="4"/>
      <c r="I565" s="4"/>
      <c r="J565" s="4"/>
      <c r="K565" s="4"/>
      <c r="L565" s="4"/>
      <c r="M565" s="4"/>
      <c r="N565" s="4"/>
      <c r="O565" s="4"/>
      <c r="P565" s="4"/>
      <c r="Q565" s="4"/>
    </row>
    <row r="566" spans="1:17" ht="16.5" customHeight="1">
      <c r="A566" s="4"/>
      <c r="B566" s="4"/>
      <c r="C566" s="4"/>
      <c r="D566" s="4"/>
      <c r="E566" s="4"/>
      <c r="G566" s="4"/>
      <c r="H566" s="4"/>
      <c r="I566" s="4"/>
      <c r="J566" s="4"/>
      <c r="K566" s="4"/>
      <c r="L566" s="4"/>
      <c r="M566" s="4"/>
      <c r="N566" s="4"/>
      <c r="O566" s="4"/>
      <c r="P566" s="4"/>
      <c r="Q566" s="4"/>
    </row>
    <row r="567" spans="1:17" ht="16.5" customHeight="1">
      <c r="A567" s="4"/>
      <c r="B567" s="4"/>
      <c r="C567" s="4"/>
      <c r="D567" s="4"/>
      <c r="E567" s="4"/>
      <c r="G567" s="4"/>
      <c r="H567" s="4"/>
      <c r="I567" s="4"/>
      <c r="J567" s="4"/>
      <c r="K567" s="4"/>
      <c r="L567" s="4"/>
      <c r="M567" s="4"/>
      <c r="N567" s="4"/>
      <c r="O567" s="4"/>
      <c r="P567" s="4"/>
      <c r="Q567" s="4"/>
    </row>
    <row r="568" spans="1:17" ht="16.5" customHeight="1">
      <c r="A568" s="4"/>
      <c r="B568" s="4"/>
      <c r="C568" s="4"/>
      <c r="D568" s="4"/>
      <c r="E568" s="4"/>
      <c r="G568" s="4"/>
      <c r="H568" s="4"/>
      <c r="I568" s="4"/>
      <c r="J568" s="4"/>
      <c r="K568" s="4"/>
      <c r="L568" s="4"/>
      <c r="M568" s="4"/>
      <c r="N568" s="4"/>
      <c r="O568" s="4"/>
      <c r="P568" s="4"/>
      <c r="Q568" s="4"/>
    </row>
    <row r="569" spans="1:17" ht="16.5" customHeight="1">
      <c r="A569" s="4"/>
      <c r="B569" s="4"/>
      <c r="C569" s="4"/>
      <c r="D569" s="4"/>
      <c r="E569" s="4"/>
      <c r="G569" s="4"/>
      <c r="H569" s="4"/>
      <c r="I569" s="4"/>
      <c r="J569" s="4"/>
      <c r="K569" s="4"/>
      <c r="L569" s="4"/>
      <c r="M569" s="4"/>
      <c r="N569" s="4"/>
      <c r="O569" s="4"/>
      <c r="P569" s="4"/>
      <c r="Q569" s="4"/>
    </row>
    <row r="570" spans="1:17" ht="16.5" customHeight="1">
      <c r="A570" s="4"/>
      <c r="B570" s="4"/>
      <c r="C570" s="4"/>
      <c r="D570" s="4"/>
      <c r="E570" s="4"/>
      <c r="G570" s="4"/>
      <c r="H570" s="4"/>
      <c r="I570" s="4"/>
      <c r="J570" s="4"/>
      <c r="K570" s="4"/>
      <c r="L570" s="4"/>
      <c r="M570" s="4"/>
      <c r="N570" s="4"/>
      <c r="O570" s="4"/>
      <c r="P570" s="4"/>
      <c r="Q570" s="4"/>
    </row>
    <row r="571" spans="1:17" ht="16.5" customHeight="1">
      <c r="A571" s="4"/>
      <c r="B571" s="4"/>
      <c r="C571" s="4"/>
      <c r="D571" s="4"/>
      <c r="E571" s="4"/>
      <c r="G571" s="4"/>
      <c r="H571" s="4"/>
      <c r="I571" s="4"/>
      <c r="J571" s="4"/>
      <c r="K571" s="4"/>
      <c r="L571" s="4"/>
      <c r="M571" s="4"/>
      <c r="N571" s="4"/>
      <c r="O571" s="4"/>
      <c r="P571" s="4"/>
      <c r="Q571" s="4"/>
    </row>
    <row r="572" spans="1:17" ht="16.5" customHeight="1">
      <c r="A572" s="4"/>
      <c r="B572" s="4"/>
      <c r="C572" s="4"/>
      <c r="D572" s="4"/>
      <c r="E572" s="4"/>
      <c r="G572" s="4"/>
      <c r="H572" s="4"/>
      <c r="I572" s="4"/>
      <c r="J572" s="4"/>
      <c r="K572" s="4"/>
      <c r="L572" s="4"/>
      <c r="M572" s="4"/>
      <c r="N572" s="4"/>
      <c r="O572" s="4"/>
      <c r="P572" s="4"/>
      <c r="Q572" s="4"/>
    </row>
    <row r="573" spans="1:17" ht="16.5" customHeight="1">
      <c r="A573" s="4"/>
      <c r="B573" s="4"/>
      <c r="C573" s="4"/>
      <c r="D573" s="4"/>
      <c r="E573" s="4"/>
      <c r="G573" s="4"/>
      <c r="H573" s="4"/>
      <c r="I573" s="4"/>
      <c r="J573" s="4"/>
      <c r="K573" s="4"/>
      <c r="L573" s="4"/>
      <c r="M573" s="4"/>
      <c r="N573" s="4"/>
      <c r="O573" s="4"/>
      <c r="P573" s="4"/>
      <c r="Q573" s="4"/>
    </row>
    <row r="574" spans="1:17" ht="16.5" customHeight="1">
      <c r="A574" s="4"/>
      <c r="B574" s="4"/>
      <c r="C574" s="4"/>
      <c r="D574" s="4"/>
      <c r="E574" s="4"/>
      <c r="G574" s="4"/>
      <c r="H574" s="4"/>
      <c r="I574" s="4"/>
      <c r="J574" s="4"/>
      <c r="K574" s="4"/>
      <c r="L574" s="4"/>
      <c r="M574" s="4"/>
      <c r="N574" s="4"/>
      <c r="O574" s="4"/>
      <c r="P574" s="4"/>
      <c r="Q574" s="4"/>
    </row>
    <row r="575" spans="1:17" ht="16.5" customHeight="1">
      <c r="A575" s="4"/>
      <c r="B575" s="4"/>
      <c r="C575" s="4"/>
      <c r="D575" s="4"/>
      <c r="E575" s="4"/>
      <c r="G575" s="4"/>
      <c r="H575" s="4"/>
      <c r="I575" s="4"/>
      <c r="J575" s="4"/>
      <c r="K575" s="4"/>
      <c r="L575" s="4"/>
      <c r="M575" s="4"/>
      <c r="N575" s="4"/>
      <c r="O575" s="4"/>
      <c r="P575" s="4"/>
      <c r="Q575" s="4"/>
    </row>
    <row r="576" spans="1:17" ht="16.5" customHeight="1">
      <c r="A576" s="4"/>
      <c r="B576" s="4"/>
      <c r="C576" s="4"/>
      <c r="D576" s="4"/>
      <c r="E576" s="4"/>
      <c r="G576" s="4"/>
      <c r="H576" s="4"/>
      <c r="I576" s="4"/>
      <c r="J576" s="4"/>
      <c r="K576" s="4"/>
      <c r="L576" s="4"/>
      <c r="M576" s="4"/>
      <c r="N576" s="4"/>
      <c r="O576" s="4"/>
      <c r="P576" s="4"/>
      <c r="Q576" s="4"/>
    </row>
    <row r="577" spans="1:17" ht="16.5" customHeight="1">
      <c r="A577" s="4"/>
      <c r="B577" s="4"/>
      <c r="C577" s="4"/>
      <c r="D577" s="4"/>
      <c r="E577" s="4"/>
      <c r="G577" s="4"/>
      <c r="H577" s="4"/>
      <c r="I577" s="4"/>
      <c r="J577" s="4"/>
      <c r="K577" s="4"/>
      <c r="L577" s="4"/>
      <c r="M577" s="4"/>
      <c r="N577" s="4"/>
      <c r="O577" s="4"/>
      <c r="P577" s="4"/>
      <c r="Q577" s="4"/>
    </row>
    <row r="578" spans="1:17" ht="16.5" customHeight="1">
      <c r="A578" s="4"/>
      <c r="B578" s="4"/>
      <c r="C578" s="4"/>
      <c r="D578" s="4"/>
      <c r="E578" s="4"/>
      <c r="G578" s="4"/>
      <c r="H578" s="4"/>
      <c r="I578" s="4"/>
      <c r="J578" s="4"/>
      <c r="K578" s="4"/>
      <c r="L578" s="4"/>
      <c r="M578" s="4"/>
      <c r="N578" s="4"/>
      <c r="O578" s="4"/>
      <c r="P578" s="4"/>
      <c r="Q578" s="4"/>
    </row>
    <row r="579" spans="1:17" ht="16.5" customHeight="1">
      <c r="A579" s="4"/>
      <c r="B579" s="4"/>
      <c r="C579" s="4"/>
      <c r="D579" s="4"/>
      <c r="E579" s="4"/>
      <c r="G579" s="4"/>
      <c r="H579" s="4"/>
      <c r="I579" s="4"/>
      <c r="J579" s="4"/>
      <c r="K579" s="4"/>
      <c r="L579" s="4"/>
      <c r="M579" s="4"/>
      <c r="N579" s="4"/>
      <c r="O579" s="4"/>
      <c r="P579" s="4"/>
      <c r="Q579" s="4"/>
    </row>
    <row r="580" spans="1:17" ht="16.5" customHeight="1">
      <c r="A580" s="4"/>
      <c r="B580" s="4"/>
      <c r="C580" s="4"/>
      <c r="D580" s="4"/>
      <c r="E580" s="4"/>
      <c r="G580" s="4"/>
      <c r="H580" s="4"/>
      <c r="I580" s="4"/>
      <c r="J580" s="4"/>
      <c r="K580" s="4"/>
      <c r="L580" s="4"/>
      <c r="M580" s="4"/>
      <c r="N580" s="4"/>
      <c r="O580" s="4"/>
      <c r="P580" s="4"/>
      <c r="Q580" s="4"/>
    </row>
    <row r="581" spans="1:17" ht="16.5" customHeight="1">
      <c r="A581" s="4"/>
      <c r="B581" s="4"/>
      <c r="C581" s="4"/>
      <c r="D581" s="4"/>
      <c r="E581" s="4"/>
      <c r="G581" s="4"/>
      <c r="H581" s="4"/>
      <c r="I581" s="4"/>
      <c r="J581" s="4"/>
      <c r="K581" s="4"/>
      <c r="L581" s="4"/>
      <c r="M581" s="4"/>
      <c r="N581" s="4"/>
      <c r="O581" s="4"/>
      <c r="P581" s="4"/>
      <c r="Q581" s="4"/>
    </row>
    <row r="582" spans="1:17" ht="16.5" customHeight="1">
      <c r="A582" s="4"/>
      <c r="B582" s="4"/>
      <c r="C582" s="4"/>
      <c r="D582" s="4"/>
      <c r="E582" s="4"/>
      <c r="G582" s="4"/>
      <c r="H582" s="4"/>
      <c r="I582" s="4"/>
      <c r="J582" s="4"/>
      <c r="K582" s="4"/>
      <c r="L582" s="4"/>
      <c r="M582" s="4"/>
      <c r="N582" s="4"/>
      <c r="O582" s="4"/>
      <c r="P582" s="4"/>
      <c r="Q582" s="4"/>
    </row>
    <row r="583" spans="1:17" ht="16.5" customHeight="1">
      <c r="A583" s="4"/>
      <c r="B583" s="4"/>
      <c r="C583" s="4"/>
      <c r="D583" s="4"/>
      <c r="E583" s="4"/>
      <c r="G583" s="4"/>
      <c r="H583" s="4"/>
      <c r="I583" s="4"/>
      <c r="J583" s="4"/>
      <c r="K583" s="4"/>
      <c r="L583" s="4"/>
      <c r="M583" s="4"/>
      <c r="N583" s="4"/>
      <c r="O583" s="4"/>
      <c r="P583" s="4"/>
      <c r="Q583" s="4"/>
    </row>
    <row r="584" spans="1:17" ht="16.5" customHeight="1">
      <c r="A584" s="4"/>
      <c r="B584" s="4"/>
      <c r="C584" s="4"/>
      <c r="D584" s="4"/>
      <c r="E584" s="4"/>
      <c r="G584" s="4"/>
      <c r="H584" s="4"/>
      <c r="I584" s="4"/>
      <c r="J584" s="4"/>
      <c r="K584" s="4"/>
      <c r="L584" s="4"/>
      <c r="M584" s="4"/>
      <c r="N584" s="4"/>
      <c r="O584" s="4"/>
      <c r="P584" s="4"/>
      <c r="Q584" s="4"/>
    </row>
    <row r="585" spans="1:17" ht="16.5" customHeight="1">
      <c r="A585" s="4"/>
      <c r="B585" s="4"/>
      <c r="C585" s="4"/>
      <c r="D585" s="4"/>
      <c r="E585" s="4"/>
      <c r="G585" s="4"/>
      <c r="H585" s="4"/>
      <c r="I585" s="4"/>
      <c r="J585" s="4"/>
      <c r="K585" s="4"/>
      <c r="L585" s="4"/>
      <c r="M585" s="4"/>
      <c r="N585" s="4"/>
      <c r="O585" s="4"/>
      <c r="P585" s="4"/>
      <c r="Q585" s="4"/>
    </row>
    <row r="586" spans="1:17" ht="16.5" customHeight="1">
      <c r="A586" s="4"/>
      <c r="B586" s="4"/>
      <c r="C586" s="4"/>
      <c r="D586" s="4"/>
      <c r="E586" s="4"/>
      <c r="G586" s="4"/>
      <c r="H586" s="4"/>
      <c r="I586" s="4"/>
      <c r="J586" s="4"/>
      <c r="K586" s="4"/>
      <c r="L586" s="4"/>
      <c r="M586" s="4"/>
      <c r="N586" s="4"/>
      <c r="O586" s="4"/>
      <c r="P586" s="4"/>
      <c r="Q586" s="4"/>
    </row>
    <row r="587" spans="1:17" ht="16.5" customHeight="1">
      <c r="A587" s="4"/>
      <c r="B587" s="4"/>
      <c r="C587" s="4"/>
      <c r="D587" s="4"/>
      <c r="E587" s="4"/>
      <c r="G587" s="4"/>
      <c r="H587" s="4"/>
      <c r="I587" s="4"/>
      <c r="J587" s="4"/>
      <c r="K587" s="4"/>
      <c r="L587" s="4"/>
      <c r="M587" s="4"/>
      <c r="N587" s="4"/>
      <c r="O587" s="4"/>
      <c r="P587" s="4"/>
      <c r="Q587" s="4"/>
    </row>
    <row r="588" spans="1:17" ht="16.5" customHeight="1">
      <c r="A588" s="4"/>
      <c r="B588" s="4"/>
      <c r="C588" s="4"/>
      <c r="D588" s="4"/>
      <c r="E588" s="4"/>
      <c r="G588" s="4"/>
      <c r="H588" s="4"/>
      <c r="I588" s="4"/>
      <c r="J588" s="4"/>
      <c r="K588" s="4"/>
      <c r="L588" s="4"/>
      <c r="M588" s="4"/>
      <c r="N588" s="4"/>
      <c r="O588" s="4"/>
      <c r="P588" s="4"/>
      <c r="Q588" s="4"/>
    </row>
    <row r="589" spans="1:17" ht="16.5" customHeight="1">
      <c r="A589" s="4"/>
      <c r="B589" s="4"/>
      <c r="C589" s="4"/>
      <c r="D589" s="4"/>
      <c r="E589" s="4"/>
      <c r="G589" s="4"/>
      <c r="H589" s="4"/>
      <c r="I589" s="4"/>
      <c r="J589" s="4"/>
      <c r="K589" s="4"/>
      <c r="L589" s="4"/>
      <c r="M589" s="4"/>
      <c r="N589" s="4"/>
      <c r="O589" s="4"/>
      <c r="P589" s="4"/>
      <c r="Q589" s="4"/>
    </row>
    <row r="590" spans="1:17" ht="16.5" customHeight="1">
      <c r="A590" s="4"/>
      <c r="B590" s="4"/>
      <c r="C590" s="4"/>
      <c r="D590" s="4"/>
      <c r="E590" s="4"/>
      <c r="G590" s="4"/>
      <c r="H590" s="4"/>
      <c r="I590" s="4"/>
      <c r="J590" s="4"/>
      <c r="K590" s="4"/>
      <c r="L590" s="4"/>
      <c r="M590" s="4"/>
      <c r="N590" s="4"/>
      <c r="O590" s="4"/>
      <c r="P590" s="4"/>
      <c r="Q590" s="4"/>
    </row>
    <row r="591" spans="1:17" ht="16.5" customHeight="1">
      <c r="A591" s="4"/>
      <c r="B591" s="4"/>
      <c r="C591" s="4"/>
      <c r="D591" s="4"/>
      <c r="E591" s="4"/>
      <c r="G591" s="4"/>
      <c r="H591" s="4"/>
      <c r="I591" s="4"/>
      <c r="J591" s="4"/>
      <c r="K591" s="4"/>
      <c r="L591" s="4"/>
      <c r="M591" s="4"/>
      <c r="N591" s="4"/>
      <c r="O591" s="4"/>
      <c r="P591" s="4"/>
      <c r="Q591" s="4"/>
    </row>
    <row r="592" spans="1:17" ht="16.5" customHeight="1">
      <c r="A592" s="4"/>
      <c r="B592" s="4"/>
      <c r="C592" s="4"/>
      <c r="D592" s="4"/>
      <c r="E592" s="4"/>
      <c r="G592" s="4"/>
      <c r="H592" s="4"/>
      <c r="I592" s="4"/>
      <c r="J592" s="4"/>
      <c r="K592" s="4"/>
      <c r="L592" s="4"/>
      <c r="M592" s="4"/>
      <c r="N592" s="4"/>
      <c r="O592" s="4"/>
      <c r="P592" s="4"/>
      <c r="Q592" s="4"/>
    </row>
    <row r="593" spans="1:17" ht="16.5" customHeight="1">
      <c r="A593" s="4"/>
      <c r="B593" s="4"/>
      <c r="C593" s="4"/>
      <c r="D593" s="4"/>
      <c r="E593" s="4"/>
      <c r="G593" s="4"/>
      <c r="H593" s="4"/>
      <c r="I593" s="4"/>
      <c r="J593" s="4"/>
      <c r="K593" s="4"/>
      <c r="L593" s="4"/>
      <c r="M593" s="4"/>
      <c r="N593" s="4"/>
      <c r="O593" s="4"/>
      <c r="P593" s="4"/>
      <c r="Q593" s="4"/>
    </row>
    <row r="594" spans="1:17" ht="16.5" customHeight="1">
      <c r="A594" s="4"/>
      <c r="B594" s="4"/>
      <c r="C594" s="4"/>
      <c r="D594" s="4"/>
      <c r="E594" s="4"/>
      <c r="G594" s="4"/>
      <c r="H594" s="4"/>
      <c r="I594" s="4"/>
      <c r="J594" s="4"/>
      <c r="K594" s="4"/>
      <c r="L594" s="4"/>
      <c r="M594" s="4"/>
      <c r="N594" s="4"/>
      <c r="O594" s="4"/>
      <c r="P594" s="4"/>
      <c r="Q594" s="4"/>
    </row>
    <row r="595" spans="1:17" ht="16.5" customHeight="1">
      <c r="A595" s="4"/>
      <c r="B595" s="4"/>
      <c r="C595" s="4"/>
      <c r="D595" s="4"/>
      <c r="E595" s="4"/>
      <c r="G595" s="4"/>
      <c r="H595" s="4"/>
      <c r="I595" s="4"/>
      <c r="J595" s="4"/>
      <c r="K595" s="4"/>
      <c r="L595" s="4"/>
      <c r="M595" s="4"/>
      <c r="N595" s="4"/>
      <c r="O595" s="4"/>
      <c r="P595" s="4"/>
      <c r="Q595" s="4"/>
    </row>
    <row r="596" spans="1:17" ht="16.5" customHeight="1">
      <c r="A596" s="4"/>
      <c r="B596" s="4"/>
      <c r="C596" s="4"/>
      <c r="D596" s="4"/>
      <c r="E596" s="4"/>
      <c r="G596" s="4"/>
      <c r="H596" s="4"/>
      <c r="I596" s="4"/>
      <c r="J596" s="4"/>
      <c r="K596" s="4"/>
      <c r="L596" s="4"/>
      <c r="M596" s="4"/>
      <c r="N596" s="4"/>
      <c r="O596" s="4"/>
      <c r="P596" s="4"/>
      <c r="Q596" s="4"/>
    </row>
    <row r="597" spans="1:17" ht="16.5" customHeight="1">
      <c r="A597" s="4"/>
      <c r="B597" s="4"/>
      <c r="C597" s="4"/>
      <c r="D597" s="4"/>
      <c r="E597" s="4"/>
      <c r="G597" s="4"/>
      <c r="H597" s="4"/>
      <c r="I597" s="4"/>
      <c r="J597" s="4"/>
      <c r="K597" s="4"/>
      <c r="L597" s="4"/>
      <c r="M597" s="4"/>
      <c r="N597" s="4"/>
      <c r="O597" s="4"/>
      <c r="P597" s="4"/>
      <c r="Q597" s="4"/>
    </row>
    <row r="598" spans="1:17" ht="16.5" customHeight="1">
      <c r="A598" s="4"/>
      <c r="B598" s="4"/>
      <c r="C598" s="4"/>
      <c r="D598" s="4"/>
      <c r="E598" s="4"/>
      <c r="G598" s="4"/>
      <c r="H598" s="4"/>
      <c r="I598" s="4"/>
      <c r="J598" s="4"/>
      <c r="K598" s="4"/>
      <c r="L598" s="4"/>
      <c r="M598" s="4"/>
      <c r="N598" s="4"/>
      <c r="O598" s="4"/>
      <c r="P598" s="4"/>
      <c r="Q598" s="4"/>
    </row>
    <row r="599" spans="1:17" ht="16.5" customHeight="1">
      <c r="A599" s="4"/>
      <c r="B599" s="4"/>
      <c r="C599" s="4"/>
      <c r="D599" s="4"/>
      <c r="E599" s="4"/>
      <c r="G599" s="4"/>
      <c r="H599" s="4"/>
      <c r="I599" s="4"/>
      <c r="J599" s="4"/>
      <c r="K599" s="4"/>
      <c r="L599" s="4"/>
      <c r="M599" s="4"/>
      <c r="N599" s="4"/>
      <c r="O599" s="4"/>
      <c r="P599" s="4"/>
      <c r="Q599" s="4"/>
    </row>
    <row r="600" spans="1:17" ht="16.5" customHeight="1">
      <c r="A600" s="4"/>
      <c r="B600" s="4"/>
      <c r="C600" s="4"/>
      <c r="D600" s="4"/>
      <c r="E600" s="4"/>
      <c r="G600" s="4"/>
      <c r="H600" s="4"/>
      <c r="I600" s="4"/>
      <c r="J600" s="4"/>
      <c r="K600" s="4"/>
      <c r="L600" s="4"/>
      <c r="M600" s="4"/>
      <c r="N600" s="4"/>
      <c r="O600" s="4"/>
      <c r="P600" s="4"/>
      <c r="Q600" s="4"/>
    </row>
    <row r="601" spans="1:17" ht="16.5" customHeight="1">
      <c r="A601" s="4"/>
      <c r="B601" s="4"/>
      <c r="C601" s="4"/>
      <c r="D601" s="4"/>
      <c r="E601" s="4"/>
      <c r="G601" s="4"/>
      <c r="H601" s="4"/>
      <c r="I601" s="4"/>
      <c r="J601" s="4"/>
      <c r="K601" s="4"/>
      <c r="L601" s="4"/>
      <c r="M601" s="4"/>
      <c r="N601" s="4"/>
      <c r="O601" s="4"/>
      <c r="P601" s="4"/>
      <c r="Q601" s="4"/>
    </row>
    <row r="602" spans="1:17" ht="16.5" customHeight="1">
      <c r="A602" s="4"/>
      <c r="B602" s="4"/>
      <c r="C602" s="4"/>
      <c r="D602" s="4"/>
      <c r="E602" s="4"/>
      <c r="G602" s="4"/>
      <c r="H602" s="4"/>
      <c r="I602" s="4"/>
      <c r="J602" s="4"/>
      <c r="K602" s="4"/>
      <c r="L602" s="4"/>
      <c r="M602" s="4"/>
      <c r="N602" s="4"/>
      <c r="O602" s="4"/>
      <c r="P602" s="4"/>
      <c r="Q602" s="4"/>
    </row>
    <row r="603" spans="1:17" ht="16.5" customHeight="1">
      <c r="A603" s="4"/>
      <c r="B603" s="4"/>
      <c r="C603" s="4"/>
      <c r="D603" s="4"/>
      <c r="E603" s="4"/>
      <c r="G603" s="4"/>
      <c r="H603" s="4"/>
      <c r="I603" s="4"/>
      <c r="J603" s="4"/>
      <c r="K603" s="4"/>
      <c r="L603" s="4"/>
      <c r="M603" s="4"/>
      <c r="N603" s="4"/>
      <c r="O603" s="4"/>
      <c r="P603" s="4"/>
      <c r="Q603" s="4"/>
    </row>
    <row r="604" spans="1:17" ht="16.5" customHeight="1">
      <c r="A604" s="4"/>
      <c r="B604" s="4"/>
      <c r="C604" s="4"/>
      <c r="D604" s="4"/>
      <c r="E604" s="4"/>
      <c r="G604" s="4"/>
      <c r="H604" s="4"/>
      <c r="I604" s="4"/>
      <c r="J604" s="4"/>
      <c r="K604" s="4"/>
      <c r="L604" s="4"/>
      <c r="M604" s="4"/>
      <c r="N604" s="4"/>
      <c r="O604" s="4"/>
      <c r="P604" s="4"/>
      <c r="Q604" s="4"/>
    </row>
    <row r="605" spans="1:17" ht="16.5" customHeight="1">
      <c r="A605" s="4"/>
      <c r="B605" s="4"/>
      <c r="C605" s="4"/>
      <c r="D605" s="4"/>
      <c r="E605" s="4"/>
      <c r="G605" s="4"/>
      <c r="H605" s="4"/>
      <c r="I605" s="4"/>
      <c r="J605" s="4"/>
      <c r="K605" s="4"/>
      <c r="L605" s="4"/>
      <c r="M605" s="4"/>
      <c r="N605" s="4"/>
      <c r="O605" s="4"/>
      <c r="P605" s="4"/>
      <c r="Q605" s="4"/>
    </row>
    <row r="606" spans="1:17" ht="16.5" customHeight="1">
      <c r="A606" s="4"/>
      <c r="B606" s="4"/>
      <c r="C606" s="4"/>
      <c r="D606" s="4"/>
      <c r="E606" s="4"/>
      <c r="G606" s="4"/>
      <c r="H606" s="4"/>
      <c r="I606" s="4"/>
      <c r="J606" s="4"/>
      <c r="K606" s="4"/>
      <c r="L606" s="4"/>
      <c r="M606" s="4"/>
      <c r="N606" s="4"/>
      <c r="O606" s="4"/>
      <c r="P606" s="4"/>
      <c r="Q606" s="4"/>
    </row>
    <row r="607" spans="1:17" ht="16.5" customHeight="1">
      <c r="A607" s="4"/>
      <c r="B607" s="4"/>
      <c r="C607" s="4"/>
      <c r="D607" s="4"/>
      <c r="E607" s="4"/>
      <c r="G607" s="4"/>
      <c r="H607" s="4"/>
      <c r="I607" s="4"/>
      <c r="J607" s="4"/>
      <c r="K607" s="4"/>
      <c r="L607" s="4"/>
      <c r="M607" s="4"/>
      <c r="N607" s="4"/>
      <c r="O607" s="4"/>
      <c r="P607" s="4"/>
      <c r="Q607" s="4"/>
    </row>
    <row r="608" spans="1:17" ht="16.5" customHeight="1">
      <c r="A608" s="4"/>
      <c r="B608" s="4"/>
      <c r="C608" s="4"/>
      <c r="D608" s="4"/>
      <c r="E608" s="4"/>
      <c r="G608" s="4"/>
      <c r="H608" s="4"/>
      <c r="I608" s="4"/>
      <c r="J608" s="4"/>
      <c r="K608" s="4"/>
      <c r="L608" s="4"/>
      <c r="M608" s="4"/>
      <c r="N608" s="4"/>
      <c r="O608" s="4"/>
      <c r="P608" s="4"/>
      <c r="Q608" s="4"/>
    </row>
    <row r="609" spans="1:17" ht="16.5" customHeight="1">
      <c r="A609" s="4"/>
      <c r="B609" s="4"/>
      <c r="C609" s="4"/>
      <c r="D609" s="4"/>
      <c r="E609" s="4"/>
      <c r="G609" s="4"/>
      <c r="H609" s="4"/>
      <c r="I609" s="4"/>
      <c r="J609" s="4"/>
      <c r="K609" s="4"/>
      <c r="L609" s="4"/>
      <c r="M609" s="4"/>
      <c r="N609" s="4"/>
      <c r="O609" s="4"/>
      <c r="P609" s="4"/>
      <c r="Q609" s="4"/>
    </row>
    <row r="610" spans="1:17" ht="16.5" customHeight="1">
      <c r="A610" s="4"/>
      <c r="B610" s="4"/>
      <c r="C610" s="4"/>
      <c r="D610" s="4"/>
      <c r="E610" s="4"/>
      <c r="G610" s="4"/>
      <c r="H610" s="4"/>
      <c r="I610" s="4"/>
      <c r="J610" s="4"/>
      <c r="K610" s="4"/>
      <c r="L610" s="4"/>
      <c r="M610" s="4"/>
      <c r="N610" s="4"/>
      <c r="O610" s="4"/>
      <c r="P610" s="4"/>
      <c r="Q610" s="4"/>
    </row>
    <row r="611" spans="1:17" ht="16.5" customHeight="1">
      <c r="A611" s="4"/>
      <c r="B611" s="4"/>
      <c r="C611" s="4"/>
      <c r="D611" s="4"/>
      <c r="E611" s="4"/>
      <c r="G611" s="4"/>
      <c r="H611" s="4"/>
      <c r="I611" s="4"/>
      <c r="J611" s="4"/>
      <c r="K611" s="4"/>
      <c r="L611" s="4"/>
      <c r="M611" s="4"/>
      <c r="N611" s="4"/>
      <c r="O611" s="4"/>
      <c r="P611" s="4"/>
      <c r="Q611" s="4"/>
    </row>
    <row r="612" spans="1:17" ht="16.5" customHeight="1">
      <c r="A612" s="4"/>
      <c r="B612" s="4"/>
      <c r="C612" s="4"/>
      <c r="D612" s="4"/>
      <c r="E612" s="4"/>
      <c r="G612" s="4"/>
      <c r="H612" s="4"/>
      <c r="I612" s="4"/>
      <c r="J612" s="4"/>
      <c r="K612" s="4"/>
      <c r="L612" s="4"/>
      <c r="M612" s="4"/>
      <c r="N612" s="4"/>
      <c r="O612" s="4"/>
      <c r="P612" s="4"/>
      <c r="Q612" s="4"/>
    </row>
    <row r="613" spans="1:17" ht="16.5" customHeight="1">
      <c r="A613" s="4"/>
      <c r="B613" s="4"/>
      <c r="C613" s="4"/>
      <c r="D613" s="4"/>
      <c r="E613" s="4"/>
      <c r="G613" s="4"/>
      <c r="H613" s="4"/>
      <c r="I613" s="4"/>
      <c r="J613" s="4"/>
      <c r="K613" s="4"/>
      <c r="L613" s="4"/>
      <c r="M613" s="4"/>
      <c r="N613" s="4"/>
      <c r="O613" s="4"/>
      <c r="P613" s="4"/>
      <c r="Q613" s="4"/>
    </row>
    <row r="614" spans="1:17" ht="16.5" customHeight="1">
      <c r="A614" s="4"/>
      <c r="B614" s="4"/>
      <c r="C614" s="4"/>
      <c r="D614" s="4"/>
      <c r="E614" s="4"/>
      <c r="G614" s="4"/>
      <c r="H614" s="4"/>
      <c r="I614" s="4"/>
      <c r="J614" s="4"/>
      <c r="K614" s="4"/>
      <c r="L614" s="4"/>
      <c r="M614" s="4"/>
      <c r="N614" s="4"/>
      <c r="O614" s="4"/>
      <c r="P614" s="4"/>
      <c r="Q614" s="4"/>
    </row>
    <row r="615" spans="1:17" ht="16.5" customHeight="1">
      <c r="A615" s="4"/>
      <c r="B615" s="4"/>
      <c r="C615" s="4"/>
      <c r="D615" s="4"/>
      <c r="E615" s="4"/>
      <c r="G615" s="4"/>
      <c r="H615" s="4"/>
      <c r="I615" s="4"/>
      <c r="J615" s="4"/>
      <c r="K615" s="4"/>
      <c r="L615" s="4"/>
      <c r="M615" s="4"/>
      <c r="N615" s="4"/>
      <c r="O615" s="4"/>
      <c r="P615" s="4"/>
      <c r="Q615" s="4"/>
    </row>
    <row r="616" spans="1:17" ht="16.5" customHeight="1">
      <c r="A616" s="4"/>
      <c r="B616" s="4"/>
      <c r="C616" s="4"/>
      <c r="D616" s="4"/>
      <c r="E616" s="4"/>
      <c r="G616" s="4"/>
      <c r="H616" s="4"/>
      <c r="I616" s="4"/>
      <c r="J616" s="4"/>
      <c r="K616" s="4"/>
      <c r="L616" s="4"/>
      <c r="M616" s="4"/>
      <c r="N616" s="4"/>
      <c r="O616" s="4"/>
      <c r="P616" s="4"/>
      <c r="Q616" s="4"/>
    </row>
    <row r="617" spans="1:17" ht="16.5" customHeight="1">
      <c r="A617" s="4"/>
      <c r="B617" s="4"/>
      <c r="C617" s="4"/>
      <c r="D617" s="4"/>
      <c r="E617" s="4"/>
      <c r="G617" s="4"/>
      <c r="H617" s="4"/>
      <c r="I617" s="4"/>
      <c r="J617" s="4"/>
      <c r="K617" s="4"/>
      <c r="L617" s="4"/>
      <c r="M617" s="4"/>
      <c r="N617" s="4"/>
      <c r="O617" s="4"/>
      <c r="P617" s="4"/>
      <c r="Q617" s="4"/>
    </row>
    <row r="618" spans="1:17" ht="16.5" customHeight="1">
      <c r="A618" s="4"/>
      <c r="B618" s="4"/>
      <c r="C618" s="4"/>
      <c r="D618" s="4"/>
      <c r="E618" s="4"/>
      <c r="G618" s="4"/>
      <c r="H618" s="4"/>
      <c r="I618" s="4"/>
      <c r="J618" s="4"/>
      <c r="K618" s="4"/>
      <c r="L618" s="4"/>
      <c r="M618" s="4"/>
      <c r="N618" s="4"/>
      <c r="O618" s="4"/>
      <c r="P618" s="4"/>
      <c r="Q618" s="4"/>
    </row>
    <row r="619" spans="1:17" ht="16.5" customHeight="1">
      <c r="A619" s="4"/>
      <c r="B619" s="4"/>
      <c r="C619" s="4"/>
      <c r="D619" s="4"/>
      <c r="E619" s="4"/>
      <c r="G619" s="4"/>
      <c r="H619" s="4"/>
      <c r="I619" s="4"/>
      <c r="J619" s="4"/>
      <c r="K619" s="4"/>
      <c r="L619" s="4"/>
      <c r="M619" s="4"/>
      <c r="N619" s="4"/>
      <c r="O619" s="4"/>
      <c r="P619" s="4"/>
      <c r="Q619" s="4"/>
    </row>
    <row r="620" spans="1:17" ht="16.5" customHeight="1">
      <c r="A620" s="4"/>
      <c r="B620" s="4"/>
      <c r="C620" s="4"/>
      <c r="D620" s="4"/>
      <c r="E620" s="4"/>
      <c r="G620" s="4"/>
      <c r="H620" s="4"/>
      <c r="I620" s="4"/>
      <c r="J620" s="4"/>
      <c r="K620" s="4"/>
      <c r="L620" s="4"/>
      <c r="M620" s="4"/>
      <c r="N620" s="4"/>
      <c r="O620" s="4"/>
      <c r="P620" s="4"/>
      <c r="Q620" s="4"/>
    </row>
    <row r="621" spans="1:17" ht="16.5" customHeight="1">
      <c r="A621" s="4"/>
      <c r="B621" s="4"/>
      <c r="C621" s="4"/>
      <c r="D621" s="4"/>
      <c r="E621" s="4"/>
      <c r="G621" s="4"/>
      <c r="H621" s="4"/>
      <c r="I621" s="4"/>
      <c r="J621" s="4"/>
      <c r="K621" s="4"/>
      <c r="L621" s="4"/>
      <c r="M621" s="4"/>
      <c r="N621" s="4"/>
      <c r="O621" s="4"/>
      <c r="P621" s="4"/>
      <c r="Q621" s="4"/>
    </row>
    <row r="622" spans="1:17" ht="16.5" customHeight="1">
      <c r="A622" s="4"/>
      <c r="B622" s="4"/>
      <c r="C622" s="4"/>
      <c r="D622" s="4"/>
      <c r="E622" s="4"/>
      <c r="G622" s="4"/>
      <c r="H622" s="4"/>
      <c r="I622" s="4"/>
      <c r="J622" s="4"/>
      <c r="K622" s="4"/>
      <c r="L622" s="4"/>
      <c r="M622" s="4"/>
      <c r="N622" s="4"/>
      <c r="O622" s="4"/>
      <c r="P622" s="4"/>
      <c r="Q622" s="4"/>
    </row>
    <row r="623" spans="1:17" ht="16.5" customHeight="1">
      <c r="A623" s="4"/>
      <c r="B623" s="4"/>
      <c r="C623" s="4"/>
      <c r="D623" s="4"/>
      <c r="E623" s="4"/>
      <c r="G623" s="4"/>
      <c r="H623" s="4"/>
      <c r="I623" s="4"/>
      <c r="J623" s="4"/>
      <c r="K623" s="4"/>
      <c r="L623" s="4"/>
      <c r="M623" s="4"/>
      <c r="N623" s="4"/>
      <c r="O623" s="4"/>
      <c r="P623" s="4"/>
      <c r="Q623" s="4"/>
    </row>
    <row r="624" spans="1:17" ht="16.5" customHeight="1">
      <c r="A624" s="4"/>
      <c r="B624" s="4"/>
      <c r="C624" s="4"/>
      <c r="D624" s="4"/>
      <c r="E624" s="4"/>
      <c r="G624" s="4"/>
      <c r="H624" s="4"/>
      <c r="I624" s="4"/>
      <c r="J624" s="4"/>
      <c r="K624" s="4"/>
      <c r="L624" s="4"/>
      <c r="M624" s="4"/>
      <c r="N624" s="4"/>
      <c r="O624" s="4"/>
      <c r="P624" s="4"/>
      <c r="Q624" s="4"/>
    </row>
    <row r="625" spans="1:17" ht="16.5" customHeight="1">
      <c r="A625" s="4"/>
      <c r="B625" s="4"/>
      <c r="C625" s="4"/>
      <c r="D625" s="4"/>
      <c r="E625" s="4"/>
      <c r="G625" s="4"/>
      <c r="H625" s="4"/>
      <c r="I625" s="4"/>
      <c r="J625" s="4"/>
      <c r="K625" s="4"/>
      <c r="L625" s="4"/>
      <c r="M625" s="4"/>
      <c r="N625" s="4"/>
      <c r="O625" s="4"/>
      <c r="P625" s="4"/>
      <c r="Q625" s="4"/>
    </row>
    <row r="626" spans="1:17" ht="16.5" customHeight="1">
      <c r="A626" s="4"/>
      <c r="B626" s="4"/>
      <c r="C626" s="4"/>
      <c r="D626" s="4"/>
      <c r="E626" s="4"/>
      <c r="G626" s="4"/>
      <c r="H626" s="4"/>
      <c r="I626" s="4"/>
      <c r="J626" s="4"/>
      <c r="K626" s="4"/>
      <c r="L626" s="4"/>
      <c r="M626" s="4"/>
      <c r="N626" s="4"/>
      <c r="O626" s="4"/>
      <c r="P626" s="4"/>
      <c r="Q626" s="4"/>
    </row>
    <row r="627" spans="1:17" ht="16.5" customHeight="1">
      <c r="A627" s="4"/>
      <c r="B627" s="4"/>
      <c r="C627" s="4"/>
      <c r="D627" s="4"/>
      <c r="E627" s="4"/>
      <c r="G627" s="4"/>
      <c r="H627" s="4"/>
      <c r="I627" s="4"/>
      <c r="J627" s="4"/>
      <c r="K627" s="4"/>
      <c r="L627" s="4"/>
      <c r="M627" s="4"/>
      <c r="N627" s="4"/>
      <c r="O627" s="4"/>
      <c r="P627" s="4"/>
      <c r="Q627" s="4"/>
    </row>
    <row r="628" spans="1:17" ht="16.5" customHeight="1">
      <c r="A628" s="4"/>
      <c r="B628" s="4"/>
      <c r="C628" s="4"/>
      <c r="D628" s="4"/>
      <c r="E628" s="4"/>
      <c r="G628" s="4"/>
      <c r="H628" s="4"/>
      <c r="I628" s="4"/>
      <c r="J628" s="4"/>
      <c r="K628" s="4"/>
      <c r="L628" s="4"/>
      <c r="M628" s="4"/>
      <c r="N628" s="4"/>
      <c r="O628" s="4"/>
      <c r="P628" s="4"/>
      <c r="Q628" s="4"/>
    </row>
    <row r="629" spans="1:17" ht="16.5" customHeight="1">
      <c r="A629" s="4"/>
      <c r="B629" s="4"/>
      <c r="C629" s="4"/>
      <c r="D629" s="4"/>
      <c r="E629" s="4"/>
      <c r="G629" s="4"/>
      <c r="H629" s="4"/>
      <c r="I629" s="4"/>
      <c r="J629" s="4"/>
      <c r="K629" s="4"/>
      <c r="L629" s="4"/>
      <c r="M629" s="4"/>
      <c r="N629" s="4"/>
      <c r="O629" s="4"/>
      <c r="P629" s="4"/>
      <c r="Q629" s="4"/>
    </row>
    <row r="630" spans="1:17" ht="16.5" customHeight="1">
      <c r="A630" s="4"/>
      <c r="B630" s="4"/>
      <c r="C630" s="4"/>
      <c r="D630" s="4"/>
      <c r="E630" s="4"/>
      <c r="G630" s="4"/>
      <c r="H630" s="4"/>
      <c r="I630" s="4"/>
      <c r="J630" s="4"/>
      <c r="K630" s="4"/>
      <c r="L630" s="4"/>
      <c r="M630" s="4"/>
      <c r="N630" s="4"/>
      <c r="O630" s="4"/>
      <c r="P630" s="4"/>
      <c r="Q630" s="4"/>
    </row>
    <row r="631" spans="1:17" ht="16.5" customHeight="1">
      <c r="A631" s="4"/>
      <c r="B631" s="4"/>
      <c r="C631" s="4"/>
      <c r="D631" s="4"/>
      <c r="E631" s="4"/>
      <c r="G631" s="4"/>
      <c r="H631" s="4"/>
      <c r="I631" s="4"/>
      <c r="J631" s="4"/>
      <c r="K631" s="4"/>
      <c r="L631" s="4"/>
      <c r="M631" s="4"/>
      <c r="N631" s="4"/>
      <c r="O631" s="4"/>
      <c r="P631" s="4"/>
      <c r="Q631" s="4"/>
    </row>
    <row r="632" spans="1:17" ht="16.5" customHeight="1">
      <c r="A632" s="4"/>
      <c r="B632" s="4"/>
      <c r="C632" s="4"/>
      <c r="D632" s="4"/>
      <c r="E632" s="4"/>
      <c r="G632" s="4"/>
      <c r="H632" s="4"/>
      <c r="I632" s="4"/>
      <c r="J632" s="4"/>
      <c r="K632" s="4"/>
      <c r="L632" s="4"/>
      <c r="M632" s="4"/>
      <c r="N632" s="4"/>
      <c r="O632" s="4"/>
      <c r="P632" s="4"/>
      <c r="Q632" s="4"/>
    </row>
    <row r="633" spans="1:17" ht="16.5" customHeight="1">
      <c r="A633" s="4"/>
      <c r="B633" s="4"/>
      <c r="C633" s="4"/>
      <c r="D633" s="4"/>
      <c r="E633" s="4"/>
      <c r="G633" s="4"/>
      <c r="H633" s="4"/>
      <c r="I633" s="4"/>
      <c r="J633" s="4"/>
      <c r="K633" s="4"/>
      <c r="L633" s="4"/>
      <c r="M633" s="4"/>
      <c r="N633" s="4"/>
      <c r="O633" s="4"/>
      <c r="P633" s="4"/>
      <c r="Q633" s="4"/>
    </row>
    <row r="634" spans="1:17" ht="16.5" customHeight="1">
      <c r="A634" s="4"/>
      <c r="B634" s="4"/>
      <c r="C634" s="4"/>
      <c r="D634" s="4"/>
      <c r="E634" s="4"/>
      <c r="G634" s="4"/>
      <c r="H634" s="4"/>
      <c r="I634" s="4"/>
      <c r="J634" s="4"/>
      <c r="K634" s="4"/>
      <c r="L634" s="4"/>
      <c r="M634" s="4"/>
      <c r="N634" s="4"/>
      <c r="O634" s="4"/>
      <c r="P634" s="4"/>
      <c r="Q634" s="4"/>
    </row>
    <row r="635" spans="1:17" ht="16.5" customHeight="1">
      <c r="A635" s="4"/>
      <c r="B635" s="4"/>
      <c r="C635" s="4"/>
      <c r="D635" s="4"/>
      <c r="E635" s="4"/>
      <c r="G635" s="4"/>
      <c r="H635" s="4"/>
      <c r="I635" s="4"/>
      <c r="J635" s="4"/>
      <c r="K635" s="4"/>
      <c r="L635" s="4"/>
      <c r="M635" s="4"/>
      <c r="N635" s="4"/>
      <c r="O635" s="4"/>
      <c r="P635" s="4"/>
      <c r="Q635" s="4"/>
    </row>
    <row r="636" spans="1:17" ht="16.5" customHeight="1">
      <c r="A636" s="4"/>
      <c r="B636" s="4"/>
      <c r="C636" s="4"/>
      <c r="D636" s="4"/>
      <c r="E636" s="4"/>
      <c r="G636" s="4"/>
      <c r="H636" s="4"/>
      <c r="I636" s="4"/>
      <c r="J636" s="4"/>
      <c r="K636" s="4"/>
      <c r="L636" s="4"/>
      <c r="M636" s="4"/>
      <c r="N636" s="4"/>
      <c r="O636" s="4"/>
      <c r="P636" s="4"/>
      <c r="Q636" s="4"/>
    </row>
    <row r="637" spans="1:17" ht="16.5" customHeight="1">
      <c r="A637" s="4"/>
      <c r="B637" s="4"/>
      <c r="C637" s="4"/>
      <c r="D637" s="4"/>
      <c r="E637" s="4"/>
      <c r="G637" s="4"/>
      <c r="H637" s="4"/>
      <c r="I637" s="4"/>
      <c r="J637" s="4"/>
      <c r="K637" s="4"/>
      <c r="L637" s="4"/>
      <c r="M637" s="4"/>
      <c r="N637" s="4"/>
      <c r="O637" s="4"/>
      <c r="P637" s="4"/>
      <c r="Q637" s="4"/>
    </row>
    <row r="638" spans="1:17" ht="16.5" customHeight="1">
      <c r="A638" s="4"/>
      <c r="B638" s="4"/>
      <c r="C638" s="4"/>
      <c r="D638" s="4"/>
      <c r="E638" s="4"/>
      <c r="G638" s="4"/>
      <c r="H638" s="4"/>
      <c r="I638" s="4"/>
      <c r="J638" s="4"/>
      <c r="K638" s="4"/>
      <c r="L638" s="4"/>
      <c r="M638" s="4"/>
      <c r="N638" s="4"/>
      <c r="O638" s="4"/>
      <c r="P638" s="4"/>
      <c r="Q638" s="4"/>
    </row>
    <row r="639" spans="1:17" ht="16.5" customHeight="1">
      <c r="A639" s="4"/>
      <c r="B639" s="4"/>
      <c r="C639" s="4"/>
      <c r="D639" s="4"/>
      <c r="E639" s="4"/>
      <c r="G639" s="4"/>
      <c r="H639" s="4"/>
      <c r="I639" s="4"/>
      <c r="J639" s="4"/>
      <c r="K639" s="4"/>
      <c r="L639" s="4"/>
      <c r="M639" s="4"/>
      <c r="N639" s="4"/>
      <c r="O639" s="4"/>
      <c r="P639" s="4"/>
      <c r="Q639" s="4"/>
    </row>
    <row r="640" spans="1:17" ht="16.5" customHeight="1">
      <c r="A640" s="4"/>
      <c r="B640" s="4"/>
      <c r="C640" s="4"/>
      <c r="D640" s="4"/>
      <c r="E640" s="4"/>
      <c r="G640" s="4"/>
      <c r="H640" s="4"/>
      <c r="I640" s="4"/>
      <c r="J640" s="4"/>
      <c r="K640" s="4"/>
      <c r="L640" s="4"/>
      <c r="M640" s="4"/>
      <c r="N640" s="4"/>
      <c r="O640" s="4"/>
      <c r="P640" s="4"/>
      <c r="Q640" s="4"/>
    </row>
    <row r="641" spans="1:17" ht="16.5" customHeight="1">
      <c r="A641" s="4"/>
      <c r="B641" s="4"/>
      <c r="C641" s="4"/>
      <c r="D641" s="4"/>
      <c r="E641" s="4"/>
      <c r="G641" s="4"/>
      <c r="H641" s="4"/>
      <c r="I641" s="4"/>
      <c r="J641" s="4"/>
      <c r="K641" s="4"/>
      <c r="L641" s="4"/>
      <c r="M641" s="4"/>
      <c r="N641" s="4"/>
      <c r="O641" s="4"/>
      <c r="P641" s="4"/>
      <c r="Q641" s="4"/>
    </row>
    <row r="642" spans="1:17" ht="16.5" customHeight="1">
      <c r="A642" s="4"/>
      <c r="B642" s="4"/>
      <c r="C642" s="4"/>
      <c r="D642" s="4"/>
      <c r="E642" s="4"/>
      <c r="G642" s="4"/>
      <c r="H642" s="4"/>
      <c r="I642" s="4"/>
      <c r="J642" s="4"/>
      <c r="K642" s="4"/>
      <c r="L642" s="4"/>
      <c r="M642" s="4"/>
      <c r="N642" s="4"/>
      <c r="O642" s="4"/>
      <c r="P642" s="4"/>
      <c r="Q642" s="4"/>
    </row>
    <row r="643" spans="1:17" ht="16.5" customHeight="1">
      <c r="A643" s="4"/>
      <c r="B643" s="4"/>
      <c r="C643" s="4"/>
      <c r="D643" s="4"/>
      <c r="E643" s="4"/>
      <c r="G643" s="4"/>
      <c r="H643" s="4"/>
      <c r="I643" s="4"/>
      <c r="J643" s="4"/>
      <c r="K643" s="4"/>
      <c r="L643" s="4"/>
      <c r="M643" s="4"/>
      <c r="N643" s="4"/>
      <c r="O643" s="4"/>
      <c r="P643" s="4"/>
      <c r="Q643" s="4"/>
    </row>
    <row r="644" spans="1:17" ht="16.5" customHeight="1">
      <c r="A644" s="4"/>
      <c r="B644" s="4"/>
      <c r="C644" s="4"/>
      <c r="D644" s="4"/>
      <c r="E644" s="4"/>
      <c r="G644" s="4"/>
      <c r="H644" s="4"/>
      <c r="I644" s="4"/>
      <c r="J644" s="4"/>
      <c r="K644" s="4"/>
      <c r="L644" s="4"/>
      <c r="M644" s="4"/>
      <c r="N644" s="4"/>
      <c r="O644" s="4"/>
      <c r="P644" s="4"/>
      <c r="Q644" s="4"/>
    </row>
    <row r="645" spans="1:17" ht="16.5" customHeight="1">
      <c r="A645" s="4"/>
      <c r="B645" s="4"/>
      <c r="C645" s="4"/>
      <c r="D645" s="4"/>
      <c r="E645" s="4"/>
      <c r="G645" s="4"/>
      <c r="H645" s="4"/>
      <c r="I645" s="4"/>
      <c r="J645" s="4"/>
      <c r="K645" s="4"/>
      <c r="L645" s="4"/>
      <c r="M645" s="4"/>
      <c r="N645" s="4"/>
      <c r="O645" s="4"/>
      <c r="P645" s="4"/>
      <c r="Q645" s="4"/>
    </row>
    <row r="646" spans="1:17" ht="16.5" customHeight="1">
      <c r="A646" s="4"/>
      <c r="B646" s="4"/>
      <c r="C646" s="4"/>
      <c r="D646" s="4"/>
      <c r="E646" s="4"/>
      <c r="G646" s="4"/>
      <c r="H646" s="4"/>
      <c r="I646" s="4"/>
      <c r="J646" s="4"/>
      <c r="K646" s="4"/>
      <c r="L646" s="4"/>
      <c r="M646" s="4"/>
      <c r="N646" s="4"/>
      <c r="O646" s="4"/>
      <c r="P646" s="4"/>
      <c r="Q646" s="4"/>
    </row>
    <row r="647" spans="1:17" ht="16.5" customHeight="1">
      <c r="A647" s="4"/>
      <c r="B647" s="4"/>
      <c r="C647" s="4"/>
      <c r="D647" s="4"/>
      <c r="E647" s="4"/>
      <c r="G647" s="4"/>
      <c r="H647" s="4"/>
      <c r="I647" s="4"/>
      <c r="J647" s="4"/>
      <c r="K647" s="4"/>
      <c r="L647" s="4"/>
      <c r="M647" s="4"/>
      <c r="N647" s="4"/>
      <c r="O647" s="4"/>
      <c r="P647" s="4"/>
      <c r="Q647" s="4"/>
    </row>
    <row r="648" spans="1:17" ht="16.5" customHeight="1">
      <c r="A648" s="4"/>
      <c r="B648" s="4"/>
      <c r="C648" s="4"/>
      <c r="D648" s="4"/>
      <c r="E648" s="4"/>
      <c r="G648" s="4"/>
      <c r="H648" s="4"/>
      <c r="I648" s="4"/>
      <c r="J648" s="4"/>
      <c r="K648" s="4"/>
      <c r="L648" s="4"/>
      <c r="M648" s="4"/>
      <c r="N648" s="4"/>
      <c r="O648" s="4"/>
      <c r="P648" s="4"/>
      <c r="Q648" s="4"/>
    </row>
    <row r="649" spans="1:17" ht="16.5" customHeight="1">
      <c r="A649" s="4"/>
      <c r="B649" s="4"/>
      <c r="C649" s="4"/>
      <c r="D649" s="4"/>
      <c r="E649" s="4"/>
      <c r="G649" s="4"/>
      <c r="H649" s="4"/>
      <c r="I649" s="4"/>
      <c r="J649" s="4"/>
      <c r="K649" s="4"/>
      <c r="L649" s="4"/>
      <c r="M649" s="4"/>
      <c r="N649" s="4"/>
      <c r="O649" s="4"/>
      <c r="P649" s="4"/>
      <c r="Q649" s="4"/>
    </row>
    <row r="650" spans="1:17" ht="16.5" customHeight="1">
      <c r="A650" s="4"/>
      <c r="B650" s="4"/>
      <c r="C650" s="4"/>
      <c r="D650" s="4"/>
      <c r="E650" s="4"/>
      <c r="G650" s="4"/>
      <c r="H650" s="4"/>
      <c r="I650" s="4"/>
      <c r="J650" s="4"/>
      <c r="K650" s="4"/>
      <c r="L650" s="4"/>
      <c r="M650" s="4"/>
      <c r="N650" s="4"/>
      <c r="O650" s="4"/>
      <c r="P650" s="4"/>
      <c r="Q650" s="4"/>
    </row>
    <row r="651" spans="1:17" ht="16.5" customHeight="1">
      <c r="A651" s="4"/>
      <c r="B651" s="4"/>
      <c r="C651" s="4"/>
      <c r="D651" s="4"/>
      <c r="E651" s="4"/>
      <c r="G651" s="4"/>
      <c r="H651" s="4"/>
      <c r="I651" s="4"/>
      <c r="J651" s="4"/>
      <c r="K651" s="4"/>
      <c r="L651" s="4"/>
      <c r="M651" s="4"/>
      <c r="N651" s="4"/>
      <c r="O651" s="4"/>
      <c r="P651" s="4"/>
      <c r="Q651" s="4"/>
    </row>
    <row r="652" spans="1:17" ht="16.5" customHeight="1">
      <c r="A652" s="4"/>
      <c r="B652" s="4"/>
      <c r="C652" s="4"/>
      <c r="D652" s="4"/>
      <c r="E652" s="4"/>
      <c r="G652" s="4"/>
      <c r="H652" s="4"/>
      <c r="I652" s="4"/>
      <c r="J652" s="4"/>
      <c r="K652" s="4"/>
      <c r="L652" s="4"/>
      <c r="M652" s="4"/>
      <c r="N652" s="4"/>
      <c r="O652" s="4"/>
      <c r="P652" s="4"/>
      <c r="Q652" s="4"/>
    </row>
    <row r="653" spans="1:17" ht="16.5" customHeight="1">
      <c r="A653" s="4"/>
      <c r="B653" s="4"/>
      <c r="C653" s="4"/>
      <c r="D653" s="4"/>
      <c r="E653" s="4"/>
      <c r="G653" s="4"/>
      <c r="H653" s="4"/>
      <c r="I653" s="4"/>
      <c r="J653" s="4"/>
      <c r="K653" s="4"/>
      <c r="L653" s="4"/>
      <c r="M653" s="4"/>
      <c r="N653" s="4"/>
      <c r="O653" s="4"/>
      <c r="P653" s="4"/>
      <c r="Q653" s="4"/>
    </row>
    <row r="654" spans="1:17" ht="16.5" customHeight="1">
      <c r="A654" s="4"/>
      <c r="B654" s="4"/>
      <c r="C654" s="4"/>
      <c r="D654" s="4"/>
      <c r="E654" s="4"/>
      <c r="G654" s="4"/>
      <c r="H654" s="4"/>
      <c r="I654" s="4"/>
      <c r="J654" s="4"/>
      <c r="K654" s="4"/>
      <c r="L654" s="4"/>
      <c r="M654" s="4"/>
      <c r="N654" s="4"/>
      <c r="O654" s="4"/>
      <c r="P654" s="4"/>
      <c r="Q654" s="4"/>
    </row>
    <row r="655" spans="1:17" ht="16.5" customHeight="1">
      <c r="A655" s="4"/>
      <c r="B655" s="4"/>
      <c r="C655" s="4"/>
      <c r="D655" s="4"/>
      <c r="E655" s="4"/>
      <c r="G655" s="4"/>
      <c r="H655" s="4"/>
      <c r="I655" s="4"/>
      <c r="J655" s="4"/>
      <c r="K655" s="4"/>
      <c r="L655" s="4"/>
      <c r="M655" s="4"/>
      <c r="N655" s="4"/>
      <c r="O655" s="4"/>
      <c r="P655" s="4"/>
      <c r="Q655" s="4"/>
    </row>
    <row r="656" spans="1:17" ht="16.5" customHeight="1">
      <c r="A656" s="4"/>
      <c r="B656" s="4"/>
      <c r="C656" s="4"/>
      <c r="D656" s="4"/>
      <c r="E656" s="4"/>
      <c r="G656" s="4"/>
      <c r="H656" s="4"/>
      <c r="I656" s="4"/>
      <c r="J656" s="4"/>
      <c r="K656" s="4"/>
      <c r="L656" s="4"/>
      <c r="M656" s="4"/>
      <c r="N656" s="4"/>
      <c r="O656" s="4"/>
      <c r="P656" s="4"/>
      <c r="Q656" s="4"/>
    </row>
    <row r="657" spans="1:17" ht="16.5" customHeight="1">
      <c r="A657" s="4"/>
      <c r="B657" s="4"/>
      <c r="C657" s="4"/>
      <c r="D657" s="4"/>
      <c r="E657" s="4"/>
      <c r="G657" s="4"/>
      <c r="H657" s="4"/>
      <c r="I657" s="4"/>
      <c r="J657" s="4"/>
      <c r="K657" s="4"/>
      <c r="L657" s="4"/>
      <c r="M657" s="4"/>
      <c r="N657" s="4"/>
      <c r="O657" s="4"/>
      <c r="P657" s="4"/>
      <c r="Q657" s="4"/>
    </row>
    <row r="658" spans="1:17" ht="16.5" customHeight="1">
      <c r="A658" s="4"/>
      <c r="B658" s="4"/>
      <c r="C658" s="4"/>
      <c r="D658" s="4"/>
      <c r="E658" s="4"/>
      <c r="G658" s="4"/>
      <c r="H658" s="4"/>
      <c r="I658" s="4"/>
      <c r="J658" s="4"/>
      <c r="K658" s="4"/>
      <c r="L658" s="4"/>
      <c r="M658" s="4"/>
      <c r="N658" s="4"/>
      <c r="O658" s="4"/>
      <c r="P658" s="4"/>
      <c r="Q658" s="4"/>
    </row>
    <row r="659" spans="1:17" ht="16.5" customHeight="1">
      <c r="A659" s="4"/>
      <c r="B659" s="4"/>
      <c r="C659" s="4"/>
      <c r="D659" s="4"/>
      <c r="E659" s="4"/>
      <c r="G659" s="4"/>
      <c r="H659" s="4"/>
      <c r="I659" s="4"/>
      <c r="J659" s="4"/>
      <c r="K659" s="4"/>
      <c r="L659" s="4"/>
      <c r="M659" s="4"/>
      <c r="N659" s="4"/>
      <c r="O659" s="4"/>
      <c r="P659" s="4"/>
      <c r="Q659" s="4"/>
    </row>
    <row r="660" spans="1:17" ht="16.5" customHeight="1">
      <c r="A660" s="4"/>
      <c r="B660" s="4"/>
      <c r="C660" s="4"/>
      <c r="D660" s="4"/>
      <c r="E660" s="4"/>
      <c r="G660" s="4"/>
      <c r="H660" s="4"/>
      <c r="I660" s="4"/>
      <c r="J660" s="4"/>
      <c r="K660" s="4"/>
      <c r="L660" s="4"/>
      <c r="M660" s="4"/>
      <c r="N660" s="4"/>
      <c r="O660" s="4"/>
      <c r="P660" s="4"/>
      <c r="Q660" s="4"/>
    </row>
    <row r="661" spans="1:17" ht="16.5" customHeight="1">
      <c r="A661" s="4"/>
      <c r="B661" s="4"/>
      <c r="C661" s="4"/>
      <c r="D661" s="4"/>
      <c r="E661" s="4"/>
      <c r="G661" s="4"/>
      <c r="H661" s="4"/>
      <c r="I661" s="4"/>
      <c r="J661" s="4"/>
      <c r="K661" s="4"/>
      <c r="L661" s="4"/>
      <c r="M661" s="4"/>
      <c r="N661" s="4"/>
      <c r="O661" s="4"/>
      <c r="P661" s="4"/>
      <c r="Q661" s="4"/>
    </row>
    <row r="662" spans="1:17" ht="16.5" customHeight="1">
      <c r="A662" s="4"/>
      <c r="B662" s="4"/>
      <c r="C662" s="4"/>
      <c r="D662" s="4"/>
      <c r="E662" s="4"/>
      <c r="G662" s="4"/>
      <c r="H662" s="4"/>
      <c r="I662" s="4"/>
      <c r="J662" s="4"/>
      <c r="K662" s="4"/>
      <c r="L662" s="4"/>
      <c r="M662" s="4"/>
      <c r="N662" s="4"/>
      <c r="O662" s="4"/>
      <c r="P662" s="4"/>
      <c r="Q662" s="4"/>
    </row>
    <row r="663" spans="1:17" ht="16.5" customHeight="1">
      <c r="A663" s="4"/>
      <c r="B663" s="4"/>
      <c r="C663" s="4"/>
      <c r="D663" s="4"/>
      <c r="E663" s="4"/>
      <c r="G663" s="4"/>
      <c r="H663" s="4"/>
      <c r="I663" s="4"/>
      <c r="J663" s="4"/>
      <c r="K663" s="4"/>
      <c r="L663" s="4"/>
      <c r="M663" s="4"/>
      <c r="N663" s="4"/>
      <c r="O663" s="4"/>
      <c r="P663" s="4"/>
      <c r="Q663" s="4"/>
    </row>
    <row r="664" spans="1:17" ht="16.5" customHeight="1">
      <c r="A664" s="4"/>
      <c r="B664" s="4"/>
      <c r="C664" s="4"/>
      <c r="D664" s="4"/>
      <c r="E664" s="4"/>
      <c r="G664" s="4"/>
      <c r="H664" s="4"/>
      <c r="I664" s="4"/>
      <c r="J664" s="4"/>
      <c r="K664" s="4"/>
      <c r="L664" s="4"/>
      <c r="M664" s="4"/>
      <c r="N664" s="4"/>
      <c r="O664" s="4"/>
      <c r="P664" s="4"/>
      <c r="Q664" s="4"/>
    </row>
    <row r="665" spans="1:17" ht="16.5" customHeight="1">
      <c r="A665" s="4"/>
      <c r="B665" s="4"/>
      <c r="C665" s="4"/>
      <c r="D665" s="4"/>
      <c r="E665" s="4"/>
      <c r="G665" s="4"/>
      <c r="H665" s="4"/>
      <c r="I665" s="4"/>
      <c r="J665" s="4"/>
      <c r="K665" s="4"/>
      <c r="L665" s="4"/>
      <c r="M665" s="4"/>
      <c r="N665" s="4"/>
      <c r="O665" s="4"/>
      <c r="P665" s="4"/>
      <c r="Q665" s="4"/>
    </row>
    <row r="666" spans="1:17" ht="16.5" customHeight="1">
      <c r="A666" s="4"/>
      <c r="B666" s="4"/>
      <c r="C666" s="4"/>
      <c r="D666" s="4"/>
      <c r="E666" s="4"/>
      <c r="G666" s="4"/>
      <c r="H666" s="4"/>
      <c r="I666" s="4"/>
      <c r="J666" s="4"/>
      <c r="K666" s="4"/>
      <c r="L666" s="4"/>
      <c r="M666" s="4"/>
      <c r="N666" s="4"/>
      <c r="O666" s="4"/>
      <c r="P666" s="4"/>
      <c r="Q666" s="4"/>
    </row>
    <row r="667" spans="1:17" ht="16.5" customHeight="1">
      <c r="A667" s="4"/>
      <c r="B667" s="4"/>
      <c r="C667" s="4"/>
      <c r="D667" s="4"/>
      <c r="E667" s="4"/>
      <c r="G667" s="4"/>
      <c r="H667" s="4"/>
      <c r="I667" s="4"/>
      <c r="J667" s="4"/>
      <c r="K667" s="4"/>
      <c r="L667" s="4"/>
      <c r="M667" s="4"/>
      <c r="N667" s="4"/>
      <c r="O667" s="4"/>
      <c r="P667" s="4"/>
      <c r="Q667" s="4"/>
    </row>
    <row r="668" spans="1:17" ht="16.5" customHeight="1">
      <c r="A668" s="4"/>
      <c r="B668" s="4"/>
      <c r="C668" s="4"/>
      <c r="D668" s="4"/>
      <c r="E668" s="4"/>
      <c r="G668" s="4"/>
      <c r="H668" s="4"/>
      <c r="I668" s="4"/>
      <c r="J668" s="4"/>
      <c r="K668" s="4"/>
      <c r="L668" s="4"/>
      <c r="M668" s="4"/>
      <c r="N668" s="4"/>
      <c r="O668" s="4"/>
      <c r="P668" s="4"/>
      <c r="Q668" s="4"/>
    </row>
    <row r="669" spans="1:17" ht="16.5" customHeight="1">
      <c r="A669" s="4"/>
      <c r="B669" s="4"/>
      <c r="C669" s="4"/>
      <c r="D669" s="4"/>
      <c r="E669" s="4"/>
      <c r="G669" s="4"/>
      <c r="H669" s="4"/>
      <c r="I669" s="4"/>
      <c r="J669" s="4"/>
      <c r="K669" s="4"/>
      <c r="L669" s="4"/>
      <c r="M669" s="4"/>
      <c r="N669" s="4"/>
      <c r="O669" s="4"/>
      <c r="P669" s="4"/>
      <c r="Q669" s="4"/>
    </row>
    <row r="670" spans="1:17" ht="16.5" customHeight="1">
      <c r="A670" s="4"/>
      <c r="B670" s="4"/>
      <c r="C670" s="4"/>
      <c r="D670" s="4"/>
      <c r="E670" s="4"/>
      <c r="G670" s="4"/>
      <c r="H670" s="4"/>
      <c r="I670" s="4"/>
      <c r="J670" s="4"/>
      <c r="K670" s="4"/>
      <c r="L670" s="4"/>
      <c r="M670" s="4"/>
      <c r="N670" s="4"/>
      <c r="O670" s="4"/>
      <c r="P670" s="4"/>
      <c r="Q670" s="4"/>
    </row>
    <row r="671" spans="1:17" ht="16.5" customHeight="1">
      <c r="A671" s="4"/>
      <c r="B671" s="4"/>
      <c r="C671" s="4"/>
      <c r="D671" s="4"/>
      <c r="E671" s="4"/>
      <c r="G671" s="4"/>
      <c r="H671" s="4"/>
      <c r="I671" s="4"/>
      <c r="J671" s="4"/>
      <c r="K671" s="4"/>
      <c r="L671" s="4"/>
      <c r="M671" s="4"/>
      <c r="N671" s="4"/>
      <c r="O671" s="4"/>
      <c r="P671" s="4"/>
      <c r="Q671" s="4"/>
    </row>
    <row r="672" spans="1:17" ht="16.5" customHeight="1">
      <c r="A672" s="4"/>
      <c r="B672" s="4"/>
      <c r="C672" s="4"/>
      <c r="D672" s="4"/>
      <c r="E672" s="4"/>
      <c r="G672" s="4"/>
      <c r="H672" s="4"/>
      <c r="I672" s="4"/>
      <c r="J672" s="4"/>
      <c r="K672" s="4"/>
      <c r="L672" s="4"/>
      <c r="M672" s="4"/>
      <c r="N672" s="4"/>
      <c r="O672" s="4"/>
      <c r="P672" s="4"/>
      <c r="Q672" s="4"/>
    </row>
    <row r="673" spans="1:17" ht="16.5" customHeight="1">
      <c r="A673" s="4"/>
      <c r="B673" s="4"/>
      <c r="C673" s="4"/>
      <c r="D673" s="4"/>
      <c r="E673" s="4"/>
      <c r="G673" s="4"/>
      <c r="H673" s="4"/>
      <c r="I673" s="4"/>
      <c r="J673" s="4"/>
      <c r="K673" s="4"/>
      <c r="L673" s="4"/>
      <c r="M673" s="4"/>
      <c r="N673" s="4"/>
      <c r="O673" s="4"/>
      <c r="P673" s="4"/>
      <c r="Q673" s="4"/>
    </row>
    <row r="674" spans="1:17" ht="16.5" customHeight="1">
      <c r="A674" s="4"/>
      <c r="B674" s="4"/>
      <c r="C674" s="4"/>
      <c r="D674" s="4"/>
      <c r="E674" s="4"/>
      <c r="G674" s="4"/>
      <c r="H674" s="4"/>
      <c r="I674" s="4"/>
      <c r="J674" s="4"/>
      <c r="K674" s="4"/>
      <c r="L674" s="4"/>
      <c r="M674" s="4"/>
      <c r="N674" s="4"/>
      <c r="O674" s="4"/>
      <c r="P674" s="4"/>
      <c r="Q674" s="4"/>
    </row>
    <row r="675" spans="1:17" ht="16.5" customHeight="1">
      <c r="A675" s="4"/>
      <c r="B675" s="4"/>
      <c r="C675" s="4"/>
      <c r="D675" s="4"/>
      <c r="E675" s="4"/>
      <c r="G675" s="4"/>
      <c r="H675" s="4"/>
      <c r="I675" s="4"/>
      <c r="J675" s="4"/>
      <c r="K675" s="4"/>
      <c r="L675" s="4"/>
      <c r="M675" s="4"/>
      <c r="N675" s="4"/>
      <c r="O675" s="4"/>
      <c r="P675" s="4"/>
      <c r="Q675" s="4"/>
    </row>
    <row r="676" spans="1:17" ht="16.5" customHeight="1">
      <c r="A676" s="4"/>
      <c r="B676" s="4"/>
      <c r="C676" s="4"/>
      <c r="D676" s="4"/>
      <c r="E676" s="4"/>
      <c r="G676" s="4"/>
      <c r="H676" s="4"/>
      <c r="I676" s="4"/>
      <c r="J676" s="4"/>
      <c r="K676" s="4"/>
      <c r="L676" s="4"/>
      <c r="M676" s="4"/>
      <c r="N676" s="4"/>
      <c r="O676" s="4"/>
      <c r="P676" s="4"/>
      <c r="Q676" s="4"/>
    </row>
    <row r="677" spans="1:17" ht="16.5" customHeight="1">
      <c r="A677" s="4"/>
      <c r="B677" s="4"/>
      <c r="C677" s="4"/>
      <c r="D677" s="4"/>
      <c r="E677" s="4"/>
      <c r="G677" s="4"/>
      <c r="H677" s="4"/>
      <c r="I677" s="4"/>
      <c r="J677" s="4"/>
      <c r="K677" s="4"/>
      <c r="L677" s="4"/>
      <c r="M677" s="4"/>
      <c r="N677" s="4"/>
      <c r="O677" s="4"/>
      <c r="P677" s="4"/>
      <c r="Q677" s="4"/>
    </row>
    <row r="678" spans="1:17" ht="16.5" customHeight="1">
      <c r="A678" s="4"/>
      <c r="B678" s="4"/>
      <c r="C678" s="4"/>
      <c r="D678" s="4"/>
      <c r="E678" s="4"/>
      <c r="G678" s="4"/>
      <c r="H678" s="4"/>
      <c r="I678" s="4"/>
      <c r="J678" s="4"/>
      <c r="K678" s="4"/>
      <c r="L678" s="4"/>
      <c r="M678" s="4"/>
      <c r="N678" s="4"/>
      <c r="O678" s="4"/>
      <c r="P678" s="4"/>
      <c r="Q678" s="4"/>
    </row>
    <row r="679" spans="1:17" ht="16.5" customHeight="1">
      <c r="A679" s="4"/>
      <c r="B679" s="4"/>
      <c r="C679" s="4"/>
      <c r="D679" s="4"/>
      <c r="E679" s="4"/>
      <c r="G679" s="4"/>
      <c r="H679" s="4"/>
      <c r="I679" s="4"/>
      <c r="J679" s="4"/>
      <c r="K679" s="4"/>
      <c r="L679" s="4"/>
      <c r="M679" s="4"/>
      <c r="N679" s="4"/>
      <c r="O679" s="4"/>
      <c r="P679" s="4"/>
      <c r="Q679" s="4"/>
    </row>
    <row r="680" spans="1:17" ht="16.5" customHeight="1">
      <c r="A680" s="4"/>
      <c r="B680" s="4"/>
      <c r="C680" s="4"/>
      <c r="D680" s="4"/>
      <c r="E680" s="4"/>
      <c r="G680" s="4"/>
      <c r="H680" s="4"/>
      <c r="I680" s="4"/>
      <c r="J680" s="4"/>
      <c r="K680" s="4"/>
      <c r="L680" s="4"/>
      <c r="M680" s="4"/>
      <c r="N680" s="4"/>
      <c r="O680" s="4"/>
      <c r="P680" s="4"/>
      <c r="Q680" s="4"/>
    </row>
    <row r="681" spans="1:17" ht="16.5" customHeight="1">
      <c r="A681" s="4"/>
      <c r="B681" s="4"/>
      <c r="C681" s="4"/>
      <c r="D681" s="4"/>
      <c r="E681" s="4"/>
      <c r="G681" s="4"/>
      <c r="H681" s="4"/>
      <c r="I681" s="4"/>
      <c r="J681" s="4"/>
      <c r="K681" s="4"/>
      <c r="L681" s="4"/>
      <c r="M681" s="4"/>
      <c r="N681" s="4"/>
      <c r="O681" s="4"/>
      <c r="P681" s="4"/>
      <c r="Q681" s="4"/>
    </row>
    <row r="682" spans="1:17" ht="16.5" customHeight="1">
      <c r="A682" s="4"/>
      <c r="B682" s="4"/>
      <c r="C682" s="4"/>
      <c r="D682" s="4"/>
      <c r="E682" s="4"/>
      <c r="G682" s="4"/>
      <c r="H682" s="4"/>
      <c r="I682" s="4"/>
      <c r="J682" s="4"/>
      <c r="K682" s="4"/>
      <c r="L682" s="4"/>
      <c r="M682" s="4"/>
      <c r="N682" s="4"/>
      <c r="O682" s="4"/>
      <c r="P682" s="4"/>
      <c r="Q682" s="4"/>
    </row>
    <row r="683" spans="1:17" ht="16.5" customHeight="1">
      <c r="A683" s="4"/>
      <c r="B683" s="4"/>
      <c r="C683" s="4"/>
      <c r="D683" s="4"/>
      <c r="E683" s="4"/>
      <c r="G683" s="4"/>
      <c r="H683" s="4"/>
      <c r="I683" s="4"/>
      <c r="J683" s="4"/>
      <c r="K683" s="4"/>
      <c r="L683" s="4"/>
      <c r="M683" s="4"/>
      <c r="N683" s="4"/>
      <c r="O683" s="4"/>
      <c r="P683" s="4"/>
      <c r="Q683" s="4"/>
    </row>
    <row r="684" spans="1:17" ht="16.5" customHeight="1">
      <c r="A684" s="4"/>
      <c r="B684" s="4"/>
      <c r="C684" s="4"/>
      <c r="D684" s="4"/>
      <c r="E684" s="4"/>
      <c r="G684" s="4"/>
      <c r="H684" s="4"/>
      <c r="I684" s="4"/>
      <c r="J684" s="4"/>
      <c r="K684" s="4"/>
      <c r="L684" s="4"/>
      <c r="M684" s="4"/>
      <c r="N684" s="4"/>
      <c r="O684" s="4"/>
      <c r="P684" s="4"/>
      <c r="Q684" s="4"/>
    </row>
    <row r="685" spans="1:17" ht="16.5" customHeight="1">
      <c r="A685" s="4"/>
      <c r="B685" s="4"/>
      <c r="C685" s="4"/>
      <c r="D685" s="4"/>
      <c r="E685" s="4"/>
      <c r="G685" s="4"/>
      <c r="H685" s="4"/>
      <c r="I685" s="4"/>
      <c r="J685" s="4"/>
      <c r="K685" s="4"/>
      <c r="L685" s="4"/>
      <c r="M685" s="4"/>
      <c r="N685" s="4"/>
      <c r="O685" s="4"/>
      <c r="P685" s="4"/>
      <c r="Q685" s="4"/>
    </row>
    <row r="686" spans="1:17" ht="16.5" customHeight="1">
      <c r="A686" s="4"/>
      <c r="B686" s="4"/>
      <c r="C686" s="4"/>
      <c r="D686" s="4"/>
      <c r="E686" s="4"/>
      <c r="G686" s="4"/>
      <c r="H686" s="4"/>
      <c r="I686" s="4"/>
      <c r="J686" s="4"/>
      <c r="K686" s="4"/>
      <c r="L686" s="4"/>
      <c r="M686" s="4"/>
      <c r="N686" s="4"/>
      <c r="O686" s="4"/>
      <c r="P686" s="4"/>
      <c r="Q686" s="4"/>
    </row>
    <row r="687" spans="1:17" ht="16.5" customHeight="1">
      <c r="A687" s="4"/>
      <c r="B687" s="4"/>
      <c r="C687" s="4"/>
      <c r="D687" s="4"/>
      <c r="E687" s="4"/>
      <c r="G687" s="4"/>
      <c r="H687" s="4"/>
      <c r="I687" s="4"/>
      <c r="J687" s="4"/>
      <c r="K687" s="4"/>
      <c r="L687" s="4"/>
      <c r="M687" s="4"/>
      <c r="N687" s="4"/>
      <c r="O687" s="4"/>
      <c r="P687" s="4"/>
      <c r="Q687" s="4"/>
    </row>
    <row r="688" spans="1:17" ht="16.5" customHeight="1">
      <c r="A688" s="4"/>
      <c r="B688" s="4"/>
      <c r="C688" s="4"/>
      <c r="D688" s="4"/>
      <c r="E688" s="4"/>
      <c r="G688" s="4"/>
      <c r="H688" s="4"/>
      <c r="I688" s="4"/>
      <c r="J688" s="4"/>
      <c r="K688" s="4"/>
      <c r="L688" s="4"/>
      <c r="M688" s="4"/>
      <c r="N688" s="4"/>
      <c r="O688" s="4"/>
      <c r="P688" s="4"/>
      <c r="Q688" s="4"/>
    </row>
    <row r="689" spans="1:17" ht="16.5" customHeight="1">
      <c r="A689" s="4"/>
      <c r="B689" s="4"/>
      <c r="C689" s="4"/>
      <c r="D689" s="4"/>
      <c r="E689" s="4"/>
      <c r="G689" s="4"/>
      <c r="H689" s="4"/>
      <c r="I689" s="4"/>
      <c r="J689" s="4"/>
      <c r="K689" s="4"/>
      <c r="L689" s="4"/>
      <c r="M689" s="4"/>
      <c r="N689" s="4"/>
      <c r="O689" s="4"/>
      <c r="P689" s="4"/>
      <c r="Q689" s="4"/>
    </row>
    <row r="690" spans="1:17" ht="16.5" customHeight="1">
      <c r="A690" s="4"/>
      <c r="B690" s="4"/>
      <c r="C690" s="4"/>
      <c r="D690" s="4"/>
      <c r="E690" s="4"/>
      <c r="G690" s="4"/>
      <c r="H690" s="4"/>
      <c r="I690" s="4"/>
      <c r="J690" s="4"/>
      <c r="K690" s="4"/>
      <c r="L690" s="4"/>
      <c r="M690" s="4"/>
      <c r="N690" s="4"/>
      <c r="O690" s="4"/>
      <c r="P690" s="4"/>
      <c r="Q690" s="4"/>
    </row>
    <row r="691" spans="1:17" ht="16.5" customHeight="1">
      <c r="A691" s="4"/>
      <c r="B691" s="4"/>
      <c r="C691" s="4"/>
      <c r="D691" s="4"/>
      <c r="E691" s="4"/>
      <c r="G691" s="4"/>
      <c r="H691" s="4"/>
      <c r="I691" s="4"/>
      <c r="J691" s="4"/>
      <c r="K691" s="4"/>
      <c r="L691" s="4"/>
      <c r="M691" s="4"/>
      <c r="N691" s="4"/>
      <c r="O691" s="4"/>
      <c r="P691" s="4"/>
      <c r="Q691" s="4"/>
    </row>
    <row r="692" spans="1:17" ht="16.5" customHeight="1">
      <c r="A692" s="4"/>
      <c r="B692" s="4"/>
      <c r="C692" s="4"/>
      <c r="D692" s="4"/>
      <c r="E692" s="4"/>
      <c r="G692" s="4"/>
      <c r="H692" s="4"/>
      <c r="I692" s="4"/>
      <c r="J692" s="4"/>
      <c r="K692" s="4"/>
      <c r="L692" s="4"/>
      <c r="M692" s="4"/>
      <c r="N692" s="4"/>
      <c r="O692" s="4"/>
      <c r="P692" s="4"/>
      <c r="Q692" s="4"/>
    </row>
    <row r="693" spans="1:17" ht="16.5" customHeight="1">
      <c r="A693" s="4"/>
      <c r="B693" s="4"/>
      <c r="C693" s="4"/>
      <c r="D693" s="4"/>
      <c r="E693" s="4"/>
      <c r="G693" s="4"/>
      <c r="H693" s="4"/>
      <c r="I693" s="4"/>
      <c r="J693" s="4"/>
      <c r="K693" s="4"/>
      <c r="L693" s="4"/>
      <c r="M693" s="4"/>
      <c r="N693" s="4"/>
      <c r="O693" s="4"/>
      <c r="P693" s="4"/>
      <c r="Q693" s="4"/>
    </row>
    <row r="694" spans="1:17" ht="16.5" customHeight="1">
      <c r="A694" s="4"/>
      <c r="B694" s="4"/>
      <c r="C694" s="4"/>
      <c r="D694" s="4"/>
      <c r="E694" s="4"/>
      <c r="G694" s="4"/>
      <c r="H694" s="4"/>
      <c r="I694" s="4"/>
      <c r="J694" s="4"/>
      <c r="K694" s="4"/>
      <c r="L694" s="4"/>
      <c r="M694" s="4"/>
      <c r="N694" s="4"/>
      <c r="O694" s="4"/>
      <c r="P694" s="4"/>
      <c r="Q694" s="4"/>
    </row>
    <row r="695" spans="1:17" ht="16.5" customHeight="1">
      <c r="A695" s="4"/>
      <c r="B695" s="4"/>
      <c r="C695" s="4"/>
      <c r="D695" s="4"/>
      <c r="E695" s="4"/>
      <c r="G695" s="4"/>
      <c r="H695" s="4"/>
      <c r="I695" s="4"/>
      <c r="J695" s="4"/>
      <c r="K695" s="4"/>
      <c r="L695" s="4"/>
      <c r="M695" s="4"/>
      <c r="N695" s="4"/>
      <c r="O695" s="4"/>
      <c r="P695" s="4"/>
      <c r="Q695" s="4"/>
    </row>
    <row r="696" spans="1:17" ht="16.5" customHeight="1">
      <c r="A696" s="4"/>
      <c r="B696" s="4"/>
      <c r="C696" s="4"/>
      <c r="D696" s="4"/>
      <c r="E696" s="4"/>
      <c r="G696" s="4"/>
      <c r="H696" s="4"/>
      <c r="I696" s="4"/>
      <c r="J696" s="4"/>
      <c r="K696" s="4"/>
      <c r="L696" s="4"/>
      <c r="M696" s="4"/>
      <c r="N696" s="4"/>
      <c r="O696" s="4"/>
      <c r="P696" s="4"/>
      <c r="Q696" s="4"/>
    </row>
    <row r="697" spans="1:17" ht="16.5" customHeight="1">
      <c r="A697" s="4"/>
      <c r="B697" s="4"/>
      <c r="C697" s="4"/>
      <c r="D697" s="4"/>
      <c r="E697" s="4"/>
      <c r="G697" s="4"/>
      <c r="H697" s="4"/>
      <c r="I697" s="4"/>
      <c r="J697" s="4"/>
      <c r="K697" s="4"/>
      <c r="L697" s="4"/>
      <c r="M697" s="4"/>
      <c r="N697" s="4"/>
      <c r="O697" s="4"/>
      <c r="P697" s="4"/>
      <c r="Q697" s="4"/>
    </row>
    <row r="698" spans="1:17" ht="16.5" customHeight="1">
      <c r="A698" s="4"/>
      <c r="B698" s="4"/>
      <c r="C698" s="4"/>
      <c r="D698" s="4"/>
      <c r="E698" s="4"/>
      <c r="G698" s="4"/>
      <c r="H698" s="4"/>
      <c r="I698" s="4"/>
      <c r="J698" s="4"/>
      <c r="K698" s="4"/>
      <c r="L698" s="4"/>
      <c r="M698" s="4"/>
      <c r="N698" s="4"/>
      <c r="O698" s="4"/>
      <c r="P698" s="4"/>
      <c r="Q698" s="4"/>
    </row>
    <row r="699" spans="1:17" ht="16.5" customHeight="1">
      <c r="A699" s="4"/>
      <c r="B699" s="4"/>
      <c r="C699" s="4"/>
      <c r="D699" s="4"/>
      <c r="E699" s="4"/>
      <c r="G699" s="4"/>
      <c r="H699" s="4"/>
      <c r="I699" s="4"/>
      <c r="J699" s="4"/>
      <c r="K699" s="4"/>
      <c r="L699" s="4"/>
      <c r="M699" s="4"/>
      <c r="N699" s="4"/>
      <c r="O699" s="4"/>
      <c r="P699" s="4"/>
      <c r="Q699" s="4"/>
    </row>
    <row r="700" spans="1:17" ht="16.5" customHeight="1">
      <c r="A700" s="4"/>
      <c r="B700" s="4"/>
      <c r="C700" s="4"/>
      <c r="D700" s="4"/>
      <c r="E700" s="4"/>
      <c r="G700" s="4"/>
      <c r="H700" s="4"/>
      <c r="I700" s="4"/>
      <c r="J700" s="4"/>
      <c r="K700" s="4"/>
      <c r="L700" s="4"/>
      <c r="M700" s="4"/>
      <c r="N700" s="4"/>
      <c r="O700" s="4"/>
      <c r="P700" s="4"/>
      <c r="Q700" s="4"/>
    </row>
    <row r="701" spans="1:17" ht="16.5" customHeight="1">
      <c r="A701" s="4"/>
      <c r="B701" s="4"/>
      <c r="C701" s="4"/>
      <c r="D701" s="4"/>
      <c r="E701" s="4"/>
      <c r="G701" s="4"/>
      <c r="H701" s="4"/>
      <c r="I701" s="4"/>
      <c r="J701" s="4"/>
      <c r="K701" s="4"/>
      <c r="L701" s="4"/>
      <c r="M701" s="4"/>
      <c r="N701" s="4"/>
      <c r="O701" s="4"/>
      <c r="P701" s="4"/>
      <c r="Q701" s="4"/>
    </row>
    <row r="702" spans="1:17" ht="16.5" customHeight="1">
      <c r="A702" s="4"/>
      <c r="B702" s="4"/>
      <c r="C702" s="4"/>
      <c r="D702" s="4"/>
      <c r="E702" s="4"/>
      <c r="G702" s="4"/>
      <c r="H702" s="4"/>
      <c r="I702" s="4"/>
      <c r="J702" s="4"/>
      <c r="K702" s="4"/>
      <c r="L702" s="4"/>
      <c r="M702" s="4"/>
      <c r="N702" s="4"/>
      <c r="O702" s="4"/>
      <c r="P702" s="4"/>
      <c r="Q702" s="4"/>
    </row>
    <row r="703" spans="1:17" ht="16.5" customHeight="1">
      <c r="A703" s="4"/>
      <c r="B703" s="4"/>
      <c r="C703" s="4"/>
      <c r="D703" s="4"/>
      <c r="E703" s="4"/>
      <c r="G703" s="4"/>
      <c r="H703" s="4"/>
      <c r="I703" s="4"/>
      <c r="J703" s="4"/>
      <c r="K703" s="4"/>
      <c r="L703" s="4"/>
      <c r="M703" s="4"/>
      <c r="N703" s="4"/>
      <c r="O703" s="4"/>
      <c r="P703" s="4"/>
      <c r="Q703" s="4"/>
    </row>
    <row r="704" spans="1:17" ht="16.5" customHeight="1">
      <c r="A704" s="4"/>
      <c r="B704" s="4"/>
      <c r="C704" s="4"/>
      <c r="D704" s="4"/>
      <c r="E704" s="4"/>
      <c r="G704" s="4"/>
      <c r="H704" s="4"/>
      <c r="I704" s="4"/>
      <c r="J704" s="4"/>
      <c r="K704" s="4"/>
      <c r="L704" s="4"/>
      <c r="M704" s="4"/>
      <c r="N704" s="4"/>
      <c r="O704" s="4"/>
      <c r="P704" s="4"/>
      <c r="Q704" s="4"/>
    </row>
    <row r="705" spans="1:17" ht="16.5" customHeight="1">
      <c r="A705" s="4"/>
      <c r="B705" s="4"/>
      <c r="C705" s="4"/>
      <c r="D705" s="4"/>
      <c r="E705" s="4"/>
      <c r="G705" s="4"/>
      <c r="H705" s="4"/>
      <c r="I705" s="4"/>
      <c r="J705" s="4"/>
      <c r="K705" s="4"/>
      <c r="L705" s="4"/>
      <c r="M705" s="4"/>
      <c r="N705" s="4"/>
      <c r="O705" s="4"/>
      <c r="P705" s="4"/>
      <c r="Q705" s="4"/>
    </row>
    <row r="706" spans="1:17" ht="16.5" customHeight="1">
      <c r="A706" s="4"/>
      <c r="B706" s="4"/>
      <c r="C706" s="4"/>
      <c r="D706" s="4"/>
      <c r="E706" s="4"/>
      <c r="G706" s="4"/>
      <c r="H706" s="4"/>
      <c r="I706" s="4"/>
      <c r="J706" s="4"/>
      <c r="K706" s="4"/>
      <c r="L706" s="4"/>
      <c r="M706" s="4"/>
      <c r="N706" s="4"/>
      <c r="O706" s="4"/>
      <c r="P706" s="4"/>
      <c r="Q706" s="4"/>
    </row>
    <row r="707" spans="1:17" ht="16.5" customHeight="1">
      <c r="A707" s="4"/>
      <c r="B707" s="4"/>
      <c r="C707" s="4"/>
      <c r="D707" s="4"/>
      <c r="E707" s="4"/>
      <c r="G707" s="4"/>
      <c r="H707" s="4"/>
      <c r="I707" s="4"/>
      <c r="J707" s="4"/>
      <c r="K707" s="4"/>
      <c r="L707" s="4"/>
      <c r="M707" s="4"/>
      <c r="N707" s="4"/>
      <c r="O707" s="4"/>
      <c r="P707" s="4"/>
      <c r="Q707" s="4"/>
    </row>
    <row r="708" spans="1:17" ht="16.5" customHeight="1">
      <c r="A708" s="4"/>
      <c r="B708" s="4"/>
      <c r="C708" s="4"/>
      <c r="D708" s="4"/>
      <c r="E708" s="4"/>
      <c r="G708" s="4"/>
      <c r="H708" s="4"/>
      <c r="I708" s="4"/>
      <c r="J708" s="4"/>
      <c r="K708" s="4"/>
      <c r="L708" s="4"/>
      <c r="M708" s="4"/>
      <c r="N708" s="4"/>
      <c r="O708" s="4"/>
      <c r="P708" s="4"/>
      <c r="Q708" s="4"/>
    </row>
    <row r="709" spans="1:17" ht="16.5" customHeight="1">
      <c r="A709" s="4"/>
      <c r="B709" s="4"/>
      <c r="C709" s="4"/>
      <c r="D709" s="4"/>
      <c r="E709" s="4"/>
      <c r="G709" s="4"/>
      <c r="H709" s="4"/>
      <c r="I709" s="4"/>
      <c r="J709" s="4"/>
      <c r="K709" s="4"/>
      <c r="L709" s="4"/>
      <c r="M709" s="4"/>
      <c r="N709" s="4"/>
      <c r="O709" s="4"/>
      <c r="P709" s="4"/>
      <c r="Q709" s="4"/>
    </row>
    <row r="710" spans="1:17" ht="16.5" customHeight="1">
      <c r="A710" s="4"/>
      <c r="B710" s="4"/>
      <c r="C710" s="4"/>
      <c r="D710" s="4"/>
      <c r="E710" s="4"/>
      <c r="G710" s="4"/>
      <c r="H710" s="4"/>
      <c r="I710" s="4"/>
      <c r="J710" s="4"/>
      <c r="K710" s="4"/>
      <c r="L710" s="4"/>
      <c r="M710" s="4"/>
      <c r="N710" s="4"/>
      <c r="O710" s="4"/>
      <c r="P710" s="4"/>
      <c r="Q710" s="4"/>
    </row>
    <row r="711" spans="1:17" ht="16.5" customHeight="1">
      <c r="A711" s="4"/>
      <c r="B711" s="4"/>
      <c r="C711" s="4"/>
      <c r="D711" s="4"/>
      <c r="E711" s="4"/>
      <c r="G711" s="4"/>
      <c r="H711" s="4"/>
      <c r="I711" s="4"/>
      <c r="J711" s="4"/>
      <c r="K711" s="4"/>
      <c r="L711" s="4"/>
      <c r="M711" s="4"/>
      <c r="N711" s="4"/>
      <c r="O711" s="4"/>
      <c r="P711" s="4"/>
      <c r="Q711" s="4"/>
    </row>
    <row r="712" spans="1:17" ht="16.5" customHeight="1">
      <c r="A712" s="4"/>
      <c r="B712" s="4"/>
      <c r="C712" s="4"/>
      <c r="D712" s="4"/>
      <c r="E712" s="4"/>
      <c r="G712" s="4"/>
      <c r="H712" s="4"/>
      <c r="I712" s="4"/>
      <c r="J712" s="4"/>
      <c r="K712" s="4"/>
      <c r="L712" s="4"/>
      <c r="M712" s="4"/>
      <c r="N712" s="4"/>
      <c r="O712" s="4"/>
      <c r="P712" s="4"/>
      <c r="Q712" s="4"/>
    </row>
    <row r="713" spans="1:17" ht="16.5" customHeight="1">
      <c r="A713" s="4"/>
      <c r="B713" s="4"/>
      <c r="C713" s="4"/>
      <c r="D713" s="4"/>
      <c r="E713" s="4"/>
      <c r="G713" s="4"/>
      <c r="H713" s="4"/>
      <c r="I713" s="4"/>
      <c r="J713" s="4"/>
      <c r="K713" s="4"/>
      <c r="L713" s="4"/>
      <c r="M713" s="4"/>
      <c r="N713" s="4"/>
      <c r="O713" s="4"/>
      <c r="P713" s="4"/>
      <c r="Q713" s="4"/>
    </row>
    <row r="714" spans="1:17" ht="16.5" customHeight="1">
      <c r="A714" s="4"/>
      <c r="B714" s="4"/>
      <c r="C714" s="4"/>
      <c r="D714" s="4"/>
      <c r="E714" s="4"/>
      <c r="G714" s="4"/>
      <c r="H714" s="4"/>
      <c r="I714" s="4"/>
      <c r="J714" s="4"/>
      <c r="K714" s="4"/>
      <c r="L714" s="4"/>
      <c r="M714" s="4"/>
      <c r="N714" s="4"/>
      <c r="O714" s="4"/>
      <c r="P714" s="4"/>
      <c r="Q714" s="4"/>
    </row>
    <row r="715" spans="1:17" ht="16.5" customHeight="1">
      <c r="A715" s="4"/>
      <c r="B715" s="4"/>
      <c r="C715" s="4"/>
      <c r="D715" s="4"/>
      <c r="E715" s="4"/>
      <c r="G715" s="4"/>
      <c r="H715" s="4"/>
      <c r="I715" s="4"/>
      <c r="J715" s="4"/>
      <c r="K715" s="4"/>
      <c r="L715" s="4"/>
      <c r="M715" s="4"/>
      <c r="N715" s="4"/>
      <c r="O715" s="4"/>
      <c r="P715" s="4"/>
      <c r="Q715" s="4"/>
    </row>
    <row r="716" spans="1:17" ht="16.5" customHeight="1">
      <c r="A716" s="4"/>
      <c r="B716" s="4"/>
      <c r="C716" s="4"/>
      <c r="D716" s="4"/>
      <c r="E716" s="4"/>
      <c r="G716" s="4"/>
      <c r="H716" s="4"/>
      <c r="I716" s="4"/>
      <c r="J716" s="4"/>
      <c r="K716" s="4"/>
      <c r="L716" s="4"/>
      <c r="M716" s="4"/>
      <c r="N716" s="4"/>
      <c r="O716" s="4"/>
      <c r="P716" s="4"/>
      <c r="Q716" s="4"/>
    </row>
    <row r="717" spans="1:17" ht="16.5" customHeight="1">
      <c r="A717" s="4"/>
      <c r="B717" s="4"/>
      <c r="C717" s="4"/>
      <c r="D717" s="4"/>
      <c r="E717" s="4"/>
      <c r="G717" s="4"/>
      <c r="H717" s="4"/>
      <c r="I717" s="4"/>
      <c r="J717" s="4"/>
      <c r="K717" s="4"/>
      <c r="L717" s="4"/>
      <c r="M717" s="4"/>
      <c r="N717" s="4"/>
      <c r="O717" s="4"/>
      <c r="P717" s="4"/>
      <c r="Q717" s="4"/>
    </row>
    <row r="718" spans="1:17" ht="16.5" customHeight="1">
      <c r="A718" s="4"/>
      <c r="B718" s="4"/>
      <c r="C718" s="4"/>
      <c r="D718" s="4"/>
      <c r="E718" s="4"/>
      <c r="G718" s="4"/>
      <c r="H718" s="4"/>
      <c r="I718" s="4"/>
      <c r="J718" s="4"/>
      <c r="K718" s="4"/>
      <c r="L718" s="4"/>
      <c r="M718" s="4"/>
      <c r="N718" s="4"/>
      <c r="O718" s="4"/>
      <c r="P718" s="4"/>
      <c r="Q718" s="4"/>
    </row>
    <row r="719" spans="1:17" ht="16.5" customHeight="1">
      <c r="A719" s="4"/>
      <c r="B719" s="4"/>
      <c r="C719" s="4"/>
      <c r="D719" s="4"/>
      <c r="E719" s="4"/>
      <c r="G719" s="4"/>
      <c r="H719" s="4"/>
      <c r="I719" s="4"/>
      <c r="J719" s="4"/>
      <c r="K719" s="4"/>
      <c r="L719" s="4"/>
      <c r="M719" s="4"/>
      <c r="N719" s="4"/>
      <c r="O719" s="4"/>
      <c r="P719" s="4"/>
      <c r="Q719" s="4"/>
    </row>
    <row r="720" spans="1:17" ht="16.5" customHeight="1">
      <c r="A720" s="4"/>
      <c r="B720" s="4"/>
      <c r="C720" s="4"/>
      <c r="D720" s="4"/>
      <c r="E720" s="4"/>
      <c r="G720" s="4"/>
      <c r="H720" s="4"/>
      <c r="I720" s="4"/>
      <c r="J720" s="4"/>
      <c r="K720" s="4"/>
      <c r="L720" s="4"/>
      <c r="M720" s="4"/>
      <c r="N720" s="4"/>
      <c r="O720" s="4"/>
      <c r="P720" s="4"/>
      <c r="Q720" s="4"/>
    </row>
    <row r="721" spans="1:17" ht="16.5" customHeight="1">
      <c r="A721" s="4"/>
      <c r="B721" s="4"/>
      <c r="C721" s="4"/>
      <c r="D721" s="4"/>
      <c r="E721" s="4"/>
      <c r="G721" s="4"/>
      <c r="H721" s="4"/>
      <c r="I721" s="4"/>
      <c r="J721" s="4"/>
      <c r="K721" s="4"/>
      <c r="L721" s="4"/>
      <c r="M721" s="4"/>
      <c r="N721" s="4"/>
      <c r="O721" s="4"/>
      <c r="P721" s="4"/>
      <c r="Q721" s="4"/>
    </row>
    <row r="722" spans="1:17" ht="16.5" customHeight="1">
      <c r="A722" s="4"/>
      <c r="B722" s="4"/>
      <c r="C722" s="4"/>
      <c r="D722" s="4"/>
      <c r="E722" s="4"/>
      <c r="G722" s="4"/>
      <c r="H722" s="4"/>
      <c r="I722" s="4"/>
      <c r="J722" s="4"/>
      <c r="K722" s="4"/>
      <c r="L722" s="4"/>
      <c r="M722" s="4"/>
      <c r="N722" s="4"/>
      <c r="O722" s="4"/>
      <c r="P722" s="4"/>
      <c r="Q722" s="4"/>
    </row>
    <row r="723" spans="1:17" ht="16.5" customHeight="1">
      <c r="A723" s="4"/>
      <c r="B723" s="4"/>
      <c r="C723" s="4"/>
      <c r="D723" s="4"/>
      <c r="E723" s="4"/>
      <c r="G723" s="4"/>
      <c r="H723" s="4"/>
      <c r="I723" s="4"/>
      <c r="J723" s="4"/>
      <c r="K723" s="4"/>
      <c r="L723" s="4"/>
      <c r="M723" s="4"/>
      <c r="N723" s="4"/>
      <c r="O723" s="4"/>
      <c r="P723" s="4"/>
      <c r="Q723" s="4"/>
    </row>
    <row r="724" spans="1:17" ht="16.5" customHeight="1">
      <c r="A724" s="4"/>
      <c r="B724" s="4"/>
      <c r="C724" s="4"/>
      <c r="D724" s="4"/>
      <c r="E724" s="4"/>
      <c r="G724" s="4"/>
      <c r="H724" s="4"/>
      <c r="I724" s="4"/>
      <c r="J724" s="4"/>
      <c r="K724" s="4"/>
      <c r="L724" s="4"/>
      <c r="M724" s="4"/>
      <c r="N724" s="4"/>
      <c r="O724" s="4"/>
      <c r="P724" s="4"/>
      <c r="Q724" s="4"/>
    </row>
    <row r="725" spans="1:17" ht="16.5" customHeight="1">
      <c r="A725" s="4"/>
      <c r="B725" s="4"/>
      <c r="C725" s="4"/>
      <c r="D725" s="4"/>
      <c r="E725" s="4"/>
      <c r="G725" s="4"/>
      <c r="H725" s="4"/>
      <c r="I725" s="4"/>
      <c r="J725" s="4"/>
      <c r="K725" s="4"/>
      <c r="L725" s="4"/>
      <c r="M725" s="4"/>
      <c r="N725" s="4"/>
      <c r="O725" s="4"/>
      <c r="P725" s="4"/>
      <c r="Q725" s="4"/>
    </row>
    <row r="726" spans="1:17" ht="16.5" customHeight="1">
      <c r="A726" s="4"/>
      <c r="B726" s="4"/>
      <c r="C726" s="4"/>
      <c r="D726" s="4"/>
      <c r="E726" s="4"/>
      <c r="G726" s="4"/>
      <c r="H726" s="4"/>
      <c r="I726" s="4"/>
      <c r="J726" s="4"/>
      <c r="K726" s="4"/>
      <c r="L726" s="4"/>
      <c r="M726" s="4"/>
      <c r="N726" s="4"/>
      <c r="O726" s="4"/>
      <c r="P726" s="4"/>
      <c r="Q726" s="4"/>
    </row>
    <row r="727" spans="1:17" ht="16.5" customHeight="1">
      <c r="A727" s="4"/>
      <c r="B727" s="4"/>
      <c r="C727" s="4"/>
      <c r="D727" s="4"/>
      <c r="E727" s="4"/>
      <c r="G727" s="4"/>
      <c r="H727" s="4"/>
      <c r="I727" s="4"/>
      <c r="J727" s="4"/>
      <c r="K727" s="4"/>
      <c r="L727" s="4"/>
      <c r="M727" s="4"/>
      <c r="N727" s="4"/>
      <c r="O727" s="4"/>
      <c r="P727" s="4"/>
      <c r="Q727" s="4"/>
    </row>
    <row r="728" spans="1:17" ht="16.5" customHeight="1">
      <c r="A728" s="4"/>
      <c r="B728" s="4"/>
      <c r="C728" s="4"/>
      <c r="D728" s="4"/>
      <c r="E728" s="4"/>
      <c r="G728" s="4"/>
      <c r="H728" s="4"/>
      <c r="I728" s="4"/>
      <c r="J728" s="4"/>
      <c r="K728" s="4"/>
      <c r="L728" s="4"/>
      <c r="M728" s="4"/>
      <c r="N728" s="4"/>
      <c r="O728" s="4"/>
      <c r="P728" s="4"/>
      <c r="Q728" s="4"/>
    </row>
    <row r="729" spans="1:17" ht="16.5" customHeight="1">
      <c r="A729" s="4"/>
      <c r="B729" s="4"/>
      <c r="C729" s="4"/>
      <c r="D729" s="4"/>
      <c r="E729" s="4"/>
      <c r="G729" s="4"/>
      <c r="H729" s="4"/>
      <c r="I729" s="4"/>
      <c r="J729" s="4"/>
      <c r="K729" s="4"/>
      <c r="L729" s="4"/>
      <c r="M729" s="4"/>
      <c r="N729" s="4"/>
      <c r="O729" s="4"/>
      <c r="P729" s="4"/>
      <c r="Q729" s="4"/>
    </row>
    <row r="730" spans="1:17" ht="16.5" customHeight="1">
      <c r="A730" s="4"/>
      <c r="B730" s="4"/>
      <c r="C730" s="4"/>
      <c r="D730" s="4"/>
      <c r="E730" s="4"/>
      <c r="G730" s="4"/>
      <c r="H730" s="4"/>
      <c r="I730" s="4"/>
      <c r="J730" s="4"/>
      <c r="K730" s="4"/>
      <c r="L730" s="4"/>
      <c r="M730" s="4"/>
      <c r="N730" s="4"/>
      <c r="O730" s="4"/>
      <c r="P730" s="4"/>
      <c r="Q730" s="4"/>
    </row>
    <row r="731" spans="1:17" ht="16.5" customHeight="1">
      <c r="A731" s="4"/>
      <c r="B731" s="4"/>
      <c r="C731" s="4"/>
      <c r="D731" s="4"/>
      <c r="E731" s="4"/>
      <c r="G731" s="4"/>
      <c r="H731" s="4"/>
      <c r="I731" s="4"/>
      <c r="J731" s="4"/>
      <c r="K731" s="4"/>
      <c r="L731" s="4"/>
      <c r="M731" s="4"/>
      <c r="N731" s="4"/>
      <c r="O731" s="4"/>
      <c r="P731" s="4"/>
      <c r="Q731" s="4"/>
    </row>
    <row r="732" spans="1:17" ht="16.5" customHeight="1">
      <c r="A732" s="4"/>
      <c r="B732" s="4"/>
      <c r="C732" s="4"/>
      <c r="D732" s="4"/>
      <c r="E732" s="4"/>
      <c r="G732" s="4"/>
      <c r="H732" s="4"/>
      <c r="I732" s="4"/>
      <c r="J732" s="4"/>
      <c r="K732" s="4"/>
      <c r="L732" s="4"/>
      <c r="M732" s="4"/>
      <c r="N732" s="4"/>
      <c r="O732" s="4"/>
      <c r="P732" s="4"/>
      <c r="Q732" s="4"/>
    </row>
    <row r="733" spans="1:17" ht="16.5" customHeight="1">
      <c r="A733" s="4"/>
      <c r="B733" s="4"/>
      <c r="C733" s="4"/>
      <c r="D733" s="4"/>
      <c r="E733" s="4"/>
      <c r="G733" s="4"/>
      <c r="H733" s="4"/>
      <c r="I733" s="4"/>
      <c r="J733" s="4"/>
      <c r="K733" s="4"/>
      <c r="L733" s="4"/>
      <c r="M733" s="4"/>
      <c r="N733" s="4"/>
      <c r="O733" s="4"/>
      <c r="P733" s="4"/>
      <c r="Q733" s="4"/>
    </row>
    <row r="734" spans="1:17" ht="16.5" customHeight="1">
      <c r="A734" s="4"/>
      <c r="B734" s="4"/>
      <c r="C734" s="4"/>
      <c r="D734" s="4"/>
      <c r="E734" s="4"/>
      <c r="G734" s="4"/>
      <c r="H734" s="4"/>
      <c r="I734" s="4"/>
      <c r="J734" s="4"/>
      <c r="K734" s="4"/>
      <c r="L734" s="4"/>
      <c r="M734" s="4"/>
      <c r="N734" s="4"/>
      <c r="O734" s="4"/>
      <c r="P734" s="4"/>
      <c r="Q734" s="4"/>
    </row>
    <row r="735" spans="1:17" ht="16.5" customHeight="1">
      <c r="A735" s="4"/>
      <c r="B735" s="4"/>
      <c r="C735" s="4"/>
      <c r="D735" s="4"/>
      <c r="E735" s="4"/>
      <c r="G735" s="4"/>
      <c r="H735" s="4"/>
      <c r="I735" s="4"/>
      <c r="J735" s="4"/>
      <c r="K735" s="4"/>
      <c r="L735" s="4"/>
      <c r="M735" s="4"/>
      <c r="N735" s="4"/>
      <c r="O735" s="4"/>
      <c r="P735" s="4"/>
      <c r="Q735" s="4"/>
    </row>
    <row r="736" spans="1:17" ht="16.5" customHeight="1">
      <c r="A736" s="4"/>
      <c r="B736" s="4"/>
      <c r="C736" s="4"/>
      <c r="D736" s="4"/>
      <c r="E736" s="4"/>
      <c r="G736" s="4"/>
      <c r="H736" s="4"/>
      <c r="I736" s="4"/>
      <c r="J736" s="4"/>
      <c r="K736" s="4"/>
      <c r="L736" s="4"/>
      <c r="M736" s="4"/>
      <c r="N736" s="4"/>
      <c r="O736" s="4"/>
      <c r="P736" s="4"/>
      <c r="Q736" s="4"/>
    </row>
    <row r="737" spans="1:17" ht="16.5" customHeight="1">
      <c r="A737" s="4"/>
      <c r="B737" s="4"/>
      <c r="C737" s="4"/>
      <c r="D737" s="4"/>
      <c r="E737" s="4"/>
      <c r="G737" s="4"/>
      <c r="H737" s="4"/>
      <c r="I737" s="4"/>
      <c r="J737" s="4"/>
      <c r="K737" s="4"/>
      <c r="L737" s="4"/>
      <c r="M737" s="4"/>
      <c r="N737" s="4"/>
      <c r="O737" s="4"/>
      <c r="P737" s="4"/>
      <c r="Q737" s="4"/>
    </row>
    <row r="738" spans="1:17" ht="16.5" customHeight="1">
      <c r="A738" s="4"/>
      <c r="B738" s="4"/>
      <c r="C738" s="4"/>
      <c r="D738" s="4"/>
      <c r="E738" s="4"/>
      <c r="G738" s="4"/>
      <c r="H738" s="4"/>
      <c r="I738" s="4"/>
      <c r="J738" s="4"/>
      <c r="K738" s="4"/>
      <c r="L738" s="4"/>
      <c r="M738" s="4"/>
      <c r="N738" s="4"/>
      <c r="O738" s="4"/>
      <c r="P738" s="4"/>
      <c r="Q738" s="4"/>
    </row>
    <row r="739" spans="1:17" ht="16.5" customHeight="1">
      <c r="A739" s="4"/>
      <c r="B739" s="4"/>
      <c r="C739" s="4"/>
      <c r="D739" s="4"/>
      <c r="E739" s="4"/>
      <c r="G739" s="4"/>
      <c r="H739" s="4"/>
      <c r="I739" s="4"/>
      <c r="J739" s="4"/>
      <c r="K739" s="4"/>
      <c r="L739" s="4"/>
      <c r="M739" s="4"/>
      <c r="N739" s="4"/>
      <c r="O739" s="4"/>
      <c r="P739" s="4"/>
      <c r="Q739" s="4"/>
    </row>
    <row r="740" spans="1:17" ht="16.5" customHeight="1">
      <c r="A740" s="4"/>
      <c r="B740" s="4"/>
      <c r="C740" s="4"/>
      <c r="D740" s="4"/>
      <c r="E740" s="4"/>
      <c r="G740" s="4"/>
      <c r="H740" s="4"/>
      <c r="I740" s="4"/>
      <c r="J740" s="4"/>
      <c r="K740" s="4"/>
      <c r="L740" s="4"/>
      <c r="M740" s="4"/>
      <c r="N740" s="4"/>
      <c r="O740" s="4"/>
      <c r="P740" s="4"/>
      <c r="Q740" s="4"/>
    </row>
    <row r="741" spans="1:17" ht="16.5" customHeight="1">
      <c r="A741" s="4"/>
      <c r="B741" s="4"/>
      <c r="C741" s="4"/>
      <c r="D741" s="4"/>
      <c r="E741" s="4"/>
      <c r="G741" s="4"/>
      <c r="H741" s="4"/>
      <c r="I741" s="4"/>
      <c r="J741" s="4"/>
      <c r="K741" s="4"/>
      <c r="L741" s="4"/>
      <c r="M741" s="4"/>
      <c r="N741" s="4"/>
      <c r="O741" s="4"/>
      <c r="P741" s="4"/>
      <c r="Q741" s="4"/>
    </row>
    <row r="742" spans="1:17" ht="16.5" customHeight="1">
      <c r="A742" s="4"/>
      <c r="B742" s="4"/>
      <c r="C742" s="4"/>
      <c r="D742" s="4"/>
      <c r="E742" s="4"/>
      <c r="G742" s="4"/>
      <c r="H742" s="4"/>
      <c r="I742" s="4"/>
      <c r="J742" s="4"/>
      <c r="K742" s="4"/>
      <c r="L742" s="4"/>
      <c r="M742" s="4"/>
      <c r="N742" s="4"/>
      <c r="O742" s="4"/>
      <c r="P742" s="4"/>
      <c r="Q742" s="4"/>
    </row>
    <row r="743" spans="1:17" ht="16.5" customHeight="1">
      <c r="A743" s="4"/>
      <c r="B743" s="4"/>
      <c r="C743" s="4"/>
      <c r="D743" s="4"/>
      <c r="E743" s="4"/>
      <c r="G743" s="4"/>
      <c r="H743" s="4"/>
      <c r="I743" s="4"/>
      <c r="J743" s="4"/>
      <c r="K743" s="4"/>
      <c r="L743" s="4"/>
      <c r="M743" s="4"/>
      <c r="N743" s="4"/>
      <c r="O743" s="4"/>
      <c r="P743" s="4"/>
      <c r="Q743" s="4"/>
    </row>
    <row r="744" spans="1:17" ht="16.5" customHeight="1">
      <c r="A744" s="4"/>
      <c r="B744" s="4"/>
      <c r="C744" s="4"/>
      <c r="D744" s="4"/>
      <c r="E744" s="4"/>
      <c r="G744" s="4"/>
      <c r="H744" s="4"/>
      <c r="I744" s="4"/>
      <c r="J744" s="4"/>
      <c r="K744" s="4"/>
      <c r="L744" s="4"/>
      <c r="M744" s="4"/>
      <c r="N744" s="4"/>
      <c r="O744" s="4"/>
      <c r="P744" s="4"/>
      <c r="Q744" s="4"/>
    </row>
    <row r="745" spans="1:17" ht="16.5" customHeight="1">
      <c r="A745" s="4"/>
      <c r="B745" s="4"/>
      <c r="C745" s="4"/>
      <c r="D745" s="4"/>
      <c r="E745" s="4"/>
      <c r="G745" s="4"/>
      <c r="H745" s="4"/>
      <c r="I745" s="4"/>
      <c r="J745" s="4"/>
      <c r="K745" s="4"/>
      <c r="L745" s="4"/>
      <c r="M745" s="4"/>
      <c r="N745" s="4"/>
      <c r="O745" s="4"/>
      <c r="P745" s="4"/>
      <c r="Q745" s="4"/>
    </row>
    <row r="746" spans="1:17" ht="16.5" customHeight="1">
      <c r="A746" s="4"/>
      <c r="B746" s="4"/>
      <c r="C746" s="4"/>
      <c r="D746" s="4"/>
      <c r="E746" s="4"/>
      <c r="G746" s="4"/>
      <c r="H746" s="4"/>
      <c r="I746" s="4"/>
      <c r="J746" s="4"/>
      <c r="K746" s="4"/>
      <c r="L746" s="4"/>
      <c r="M746" s="4"/>
      <c r="N746" s="4"/>
      <c r="O746" s="4"/>
      <c r="P746" s="4"/>
      <c r="Q746" s="4"/>
    </row>
    <row r="747" spans="1:17" ht="16.5" customHeight="1">
      <c r="A747" s="4"/>
      <c r="B747" s="4"/>
      <c r="C747" s="4"/>
      <c r="D747" s="4"/>
      <c r="E747" s="4"/>
      <c r="G747" s="4"/>
      <c r="H747" s="4"/>
      <c r="I747" s="4"/>
      <c r="J747" s="4"/>
      <c r="K747" s="4"/>
      <c r="L747" s="4"/>
      <c r="M747" s="4"/>
      <c r="N747" s="4"/>
      <c r="O747" s="4"/>
      <c r="P747" s="4"/>
      <c r="Q747" s="4"/>
    </row>
    <row r="748" spans="1:17" ht="16.5" customHeight="1">
      <c r="A748" s="4"/>
      <c r="B748" s="4"/>
      <c r="C748" s="4"/>
      <c r="D748" s="4"/>
      <c r="E748" s="4"/>
      <c r="G748" s="4"/>
      <c r="H748" s="4"/>
      <c r="I748" s="4"/>
      <c r="J748" s="4"/>
      <c r="K748" s="4"/>
      <c r="L748" s="4"/>
      <c r="M748" s="4"/>
      <c r="N748" s="4"/>
      <c r="O748" s="4"/>
      <c r="P748" s="4"/>
      <c r="Q748" s="4"/>
    </row>
    <row r="749" spans="1:17" ht="16.5" customHeight="1">
      <c r="A749" s="4"/>
      <c r="B749" s="4"/>
      <c r="C749" s="4"/>
      <c r="D749" s="4"/>
      <c r="E749" s="4"/>
      <c r="G749" s="4"/>
      <c r="H749" s="4"/>
      <c r="I749" s="4"/>
      <c r="J749" s="4"/>
      <c r="K749" s="4"/>
      <c r="L749" s="4"/>
      <c r="M749" s="4"/>
      <c r="N749" s="4"/>
      <c r="O749" s="4"/>
      <c r="P749" s="4"/>
      <c r="Q749" s="4"/>
    </row>
    <row r="750" spans="1:17" ht="16.5" customHeight="1">
      <c r="A750" s="4"/>
      <c r="B750" s="4"/>
      <c r="C750" s="4"/>
      <c r="D750" s="4"/>
      <c r="E750" s="4"/>
      <c r="G750" s="4"/>
      <c r="H750" s="4"/>
      <c r="I750" s="4"/>
      <c r="J750" s="4"/>
      <c r="K750" s="4"/>
      <c r="L750" s="4"/>
      <c r="M750" s="4"/>
      <c r="N750" s="4"/>
      <c r="O750" s="4"/>
      <c r="P750" s="4"/>
      <c r="Q750" s="4"/>
    </row>
    <row r="751" spans="1:17" ht="16.5" customHeight="1">
      <c r="A751" s="4"/>
      <c r="B751" s="4"/>
      <c r="C751" s="4"/>
      <c r="D751" s="4"/>
      <c r="E751" s="4"/>
      <c r="G751" s="4"/>
      <c r="H751" s="4"/>
      <c r="I751" s="4"/>
      <c r="J751" s="4"/>
      <c r="K751" s="4"/>
      <c r="L751" s="4"/>
      <c r="M751" s="4"/>
      <c r="N751" s="4"/>
      <c r="O751" s="4"/>
      <c r="P751" s="4"/>
      <c r="Q751" s="4"/>
    </row>
    <row r="752" spans="1:17" ht="16.5" customHeight="1">
      <c r="A752" s="4"/>
      <c r="B752" s="4"/>
      <c r="C752" s="4"/>
      <c r="D752" s="4"/>
      <c r="E752" s="4"/>
      <c r="G752" s="4"/>
      <c r="H752" s="4"/>
      <c r="I752" s="4"/>
      <c r="J752" s="4"/>
      <c r="K752" s="4"/>
      <c r="L752" s="4"/>
      <c r="M752" s="4"/>
      <c r="N752" s="4"/>
      <c r="O752" s="4"/>
      <c r="P752" s="4"/>
      <c r="Q752" s="4"/>
    </row>
    <row r="753" spans="1:17" ht="16.5" customHeight="1">
      <c r="A753" s="4"/>
      <c r="B753" s="4"/>
      <c r="C753" s="4"/>
      <c r="D753" s="4"/>
      <c r="E753" s="4"/>
      <c r="G753" s="4"/>
      <c r="H753" s="4"/>
      <c r="I753" s="4"/>
      <c r="J753" s="4"/>
      <c r="K753" s="4"/>
      <c r="L753" s="4"/>
      <c r="M753" s="4"/>
      <c r="N753" s="4"/>
      <c r="O753" s="4"/>
      <c r="P753" s="4"/>
      <c r="Q753" s="4"/>
    </row>
    <row r="754" spans="1:17" ht="16.5" customHeight="1">
      <c r="A754" s="4"/>
      <c r="B754" s="4"/>
      <c r="C754" s="4"/>
      <c r="D754" s="4"/>
      <c r="E754" s="4"/>
      <c r="G754" s="4"/>
      <c r="H754" s="4"/>
      <c r="I754" s="4"/>
      <c r="J754" s="4"/>
      <c r="K754" s="4"/>
      <c r="L754" s="4"/>
      <c r="M754" s="4"/>
      <c r="N754" s="4"/>
      <c r="O754" s="4"/>
      <c r="P754" s="4"/>
      <c r="Q754" s="4"/>
    </row>
    <row r="755" spans="1:17" ht="16.5" customHeight="1">
      <c r="A755" s="4"/>
      <c r="B755" s="4"/>
      <c r="C755" s="4"/>
      <c r="D755" s="4"/>
      <c r="E755" s="4"/>
      <c r="G755" s="4"/>
      <c r="H755" s="4"/>
      <c r="I755" s="4"/>
      <c r="J755" s="4"/>
      <c r="K755" s="4"/>
      <c r="L755" s="4"/>
      <c r="M755" s="4"/>
      <c r="N755" s="4"/>
      <c r="O755" s="4"/>
      <c r="P755" s="4"/>
      <c r="Q755" s="4"/>
    </row>
    <row r="756" spans="1:17" ht="16.5" customHeight="1">
      <c r="A756" s="4"/>
      <c r="B756" s="4"/>
      <c r="C756" s="4"/>
      <c r="D756" s="4"/>
      <c r="E756" s="4"/>
      <c r="G756" s="4"/>
      <c r="H756" s="4"/>
      <c r="I756" s="4"/>
      <c r="J756" s="4"/>
      <c r="K756" s="4"/>
      <c r="L756" s="4"/>
      <c r="M756" s="4"/>
      <c r="N756" s="4"/>
      <c r="O756" s="4"/>
      <c r="P756" s="4"/>
      <c r="Q756" s="4"/>
    </row>
    <row r="757" spans="1:17" ht="16.5" customHeight="1">
      <c r="A757" s="4"/>
      <c r="B757" s="4"/>
      <c r="C757" s="4"/>
      <c r="D757" s="4"/>
      <c r="E757" s="4"/>
      <c r="G757" s="4"/>
      <c r="H757" s="4"/>
      <c r="I757" s="4"/>
      <c r="J757" s="4"/>
      <c r="K757" s="4"/>
      <c r="L757" s="4"/>
      <c r="M757" s="4"/>
      <c r="N757" s="4"/>
      <c r="O757" s="4"/>
      <c r="P757" s="4"/>
      <c r="Q757" s="4"/>
    </row>
    <row r="758" spans="1:17" ht="16.5" customHeight="1">
      <c r="A758" s="4"/>
      <c r="B758" s="4"/>
      <c r="C758" s="4"/>
      <c r="D758" s="4"/>
      <c r="E758" s="4"/>
      <c r="G758" s="4"/>
      <c r="H758" s="4"/>
      <c r="I758" s="4"/>
      <c r="J758" s="4"/>
      <c r="K758" s="4"/>
      <c r="L758" s="4"/>
      <c r="M758" s="4"/>
      <c r="N758" s="4"/>
      <c r="O758" s="4"/>
      <c r="P758" s="4"/>
      <c r="Q758" s="4"/>
    </row>
    <row r="759" spans="1:17" ht="16.5" customHeight="1">
      <c r="A759" s="4"/>
      <c r="B759" s="4"/>
      <c r="C759" s="4"/>
      <c r="D759" s="4"/>
      <c r="E759" s="4"/>
      <c r="G759" s="4"/>
      <c r="H759" s="4"/>
      <c r="I759" s="4"/>
      <c r="J759" s="4"/>
      <c r="K759" s="4"/>
      <c r="L759" s="4"/>
      <c r="M759" s="4"/>
      <c r="N759" s="4"/>
      <c r="O759" s="4"/>
      <c r="P759" s="4"/>
      <c r="Q759" s="4"/>
    </row>
    <row r="760" spans="1:17" ht="16.5" customHeight="1">
      <c r="A760" s="4"/>
      <c r="B760" s="4"/>
      <c r="C760" s="4"/>
      <c r="D760" s="4"/>
      <c r="E760" s="4"/>
      <c r="G760" s="4"/>
      <c r="H760" s="4"/>
      <c r="I760" s="4"/>
      <c r="J760" s="4"/>
      <c r="K760" s="4"/>
      <c r="L760" s="4"/>
      <c r="M760" s="4"/>
      <c r="N760" s="4"/>
      <c r="O760" s="4"/>
      <c r="P760" s="4"/>
      <c r="Q760" s="4"/>
    </row>
    <row r="761" spans="1:17" ht="16.5" customHeight="1">
      <c r="A761" s="4"/>
      <c r="B761" s="4"/>
      <c r="C761" s="4"/>
      <c r="D761" s="4"/>
      <c r="E761" s="4"/>
      <c r="G761" s="4"/>
      <c r="H761" s="4"/>
      <c r="I761" s="4"/>
      <c r="J761" s="4"/>
      <c r="K761" s="4"/>
      <c r="L761" s="4"/>
      <c r="M761" s="4"/>
      <c r="N761" s="4"/>
      <c r="O761" s="4"/>
      <c r="P761" s="4"/>
      <c r="Q761" s="4"/>
    </row>
    <row r="762" spans="1:17" ht="16.5" customHeight="1">
      <c r="A762" s="4"/>
      <c r="B762" s="4"/>
      <c r="C762" s="4"/>
      <c r="D762" s="4"/>
      <c r="E762" s="4"/>
      <c r="G762" s="4"/>
      <c r="H762" s="4"/>
      <c r="I762" s="4"/>
      <c r="J762" s="4"/>
      <c r="K762" s="4"/>
      <c r="L762" s="4"/>
      <c r="M762" s="4"/>
      <c r="N762" s="4"/>
      <c r="O762" s="4"/>
      <c r="P762" s="4"/>
      <c r="Q762" s="4"/>
    </row>
    <row r="763" spans="1:17" ht="16.5" customHeight="1">
      <c r="A763" s="4"/>
      <c r="B763" s="4"/>
      <c r="C763" s="4"/>
      <c r="D763" s="4"/>
      <c r="E763" s="4"/>
      <c r="G763" s="4"/>
      <c r="H763" s="4"/>
      <c r="I763" s="4"/>
      <c r="J763" s="4"/>
      <c r="K763" s="4"/>
      <c r="L763" s="4"/>
      <c r="M763" s="4"/>
      <c r="N763" s="4"/>
      <c r="O763" s="4"/>
      <c r="P763" s="4"/>
      <c r="Q763" s="4"/>
    </row>
    <row r="764" spans="1:17" ht="16.5" customHeight="1">
      <c r="A764" s="4"/>
      <c r="B764" s="4"/>
      <c r="C764" s="4"/>
      <c r="D764" s="4"/>
      <c r="E764" s="4"/>
      <c r="G764" s="4"/>
      <c r="H764" s="4"/>
      <c r="I764" s="4"/>
      <c r="J764" s="4"/>
      <c r="K764" s="4"/>
      <c r="L764" s="4"/>
      <c r="M764" s="4"/>
      <c r="N764" s="4"/>
      <c r="O764" s="4"/>
      <c r="P764" s="4"/>
      <c r="Q764" s="4"/>
    </row>
    <row r="765" spans="1:17" ht="16.5" customHeight="1">
      <c r="A765" s="4"/>
      <c r="B765" s="4"/>
      <c r="C765" s="4"/>
      <c r="D765" s="4"/>
      <c r="E765" s="4"/>
      <c r="G765" s="4"/>
      <c r="H765" s="4"/>
      <c r="I765" s="4"/>
      <c r="J765" s="4"/>
      <c r="K765" s="4"/>
      <c r="L765" s="4"/>
      <c r="M765" s="4"/>
      <c r="N765" s="4"/>
      <c r="O765" s="4"/>
      <c r="P765" s="4"/>
      <c r="Q765" s="4"/>
    </row>
    <row r="766" spans="1:17" ht="16.5" customHeight="1">
      <c r="A766" s="4"/>
      <c r="B766" s="4"/>
      <c r="C766" s="4"/>
      <c r="D766" s="4"/>
      <c r="E766" s="4"/>
      <c r="G766" s="4"/>
      <c r="H766" s="4"/>
      <c r="I766" s="4"/>
      <c r="J766" s="4"/>
      <c r="K766" s="4"/>
      <c r="L766" s="4"/>
      <c r="M766" s="4"/>
      <c r="N766" s="4"/>
      <c r="O766" s="4"/>
      <c r="P766" s="4"/>
      <c r="Q766" s="4"/>
    </row>
    <row r="767" spans="1:17" ht="16.5" customHeight="1">
      <c r="A767" s="4"/>
      <c r="B767" s="4"/>
      <c r="C767" s="4"/>
      <c r="D767" s="4"/>
      <c r="E767" s="4"/>
      <c r="G767" s="4"/>
      <c r="H767" s="4"/>
      <c r="I767" s="4"/>
      <c r="J767" s="4"/>
      <c r="K767" s="4"/>
      <c r="L767" s="4"/>
      <c r="M767" s="4"/>
      <c r="N767" s="4"/>
      <c r="O767" s="4"/>
      <c r="P767" s="4"/>
      <c r="Q767" s="4"/>
    </row>
    <row r="768" spans="1:17" ht="16.5" customHeight="1">
      <c r="A768" s="4"/>
      <c r="B768" s="4"/>
      <c r="C768" s="4"/>
      <c r="D768" s="4"/>
      <c r="E768" s="4"/>
      <c r="G768" s="4"/>
      <c r="H768" s="4"/>
      <c r="I768" s="4"/>
      <c r="J768" s="4"/>
      <c r="K768" s="4"/>
      <c r="L768" s="4"/>
      <c r="M768" s="4"/>
      <c r="N768" s="4"/>
      <c r="O768" s="4"/>
      <c r="P768" s="4"/>
      <c r="Q768" s="4"/>
    </row>
    <row r="769" spans="1:17" ht="16.5" customHeight="1">
      <c r="A769" s="4"/>
      <c r="B769" s="4"/>
      <c r="C769" s="4"/>
      <c r="D769" s="4"/>
      <c r="E769" s="4"/>
      <c r="G769" s="4"/>
      <c r="H769" s="4"/>
      <c r="I769" s="4"/>
      <c r="J769" s="4"/>
      <c r="K769" s="4"/>
      <c r="L769" s="4"/>
      <c r="M769" s="4"/>
      <c r="N769" s="4"/>
      <c r="O769" s="4"/>
      <c r="P769" s="4"/>
      <c r="Q769" s="4"/>
    </row>
    <row r="770" spans="1:17" ht="16.5" customHeight="1">
      <c r="A770" s="4"/>
      <c r="B770" s="4"/>
      <c r="C770" s="4"/>
      <c r="D770" s="4"/>
      <c r="E770" s="4"/>
      <c r="G770" s="4"/>
      <c r="H770" s="4"/>
      <c r="I770" s="4"/>
      <c r="J770" s="4"/>
      <c r="K770" s="4"/>
      <c r="L770" s="4"/>
      <c r="M770" s="4"/>
      <c r="N770" s="4"/>
      <c r="O770" s="4"/>
      <c r="P770" s="4"/>
      <c r="Q770" s="4"/>
    </row>
    <row r="771" spans="1:17" ht="16.5" customHeight="1">
      <c r="A771" s="4"/>
      <c r="B771" s="4"/>
      <c r="C771" s="4"/>
      <c r="D771" s="4"/>
      <c r="E771" s="4"/>
      <c r="G771" s="4"/>
      <c r="H771" s="4"/>
      <c r="I771" s="4"/>
      <c r="J771" s="4"/>
      <c r="K771" s="4"/>
      <c r="L771" s="4"/>
      <c r="M771" s="4"/>
      <c r="N771" s="4"/>
      <c r="O771" s="4"/>
      <c r="P771" s="4"/>
      <c r="Q771" s="4"/>
    </row>
    <row r="772" spans="1:17" ht="16.5" customHeight="1">
      <c r="A772" s="4"/>
      <c r="B772" s="4"/>
      <c r="C772" s="4"/>
      <c r="D772" s="4"/>
      <c r="E772" s="4"/>
      <c r="G772" s="4"/>
      <c r="H772" s="4"/>
      <c r="I772" s="4"/>
      <c r="J772" s="4"/>
      <c r="K772" s="4"/>
      <c r="L772" s="4"/>
      <c r="M772" s="4"/>
      <c r="N772" s="4"/>
      <c r="O772" s="4"/>
      <c r="P772" s="4"/>
      <c r="Q772" s="4"/>
    </row>
    <row r="773" spans="1:17" ht="16.5" customHeight="1">
      <c r="A773" s="4"/>
      <c r="B773" s="4"/>
      <c r="C773" s="4"/>
      <c r="D773" s="4"/>
      <c r="E773" s="4"/>
      <c r="G773" s="4"/>
      <c r="H773" s="4"/>
      <c r="I773" s="4"/>
      <c r="J773" s="4"/>
      <c r="K773" s="4"/>
      <c r="L773" s="4"/>
      <c r="M773" s="4"/>
      <c r="N773" s="4"/>
      <c r="O773" s="4"/>
      <c r="P773" s="4"/>
      <c r="Q773" s="4"/>
    </row>
    <row r="774" spans="1:17" ht="16.5" customHeight="1">
      <c r="A774" s="4"/>
      <c r="B774" s="4"/>
      <c r="C774" s="4"/>
      <c r="D774" s="4"/>
      <c r="E774" s="4"/>
      <c r="G774" s="4"/>
      <c r="H774" s="4"/>
      <c r="I774" s="4"/>
      <c r="J774" s="4"/>
      <c r="K774" s="4"/>
      <c r="L774" s="4"/>
      <c r="M774" s="4"/>
      <c r="N774" s="4"/>
      <c r="O774" s="4"/>
      <c r="P774" s="4"/>
      <c r="Q774" s="4"/>
    </row>
    <row r="775" spans="1:17" ht="16.5" customHeight="1">
      <c r="A775" s="4"/>
      <c r="B775" s="4"/>
      <c r="C775" s="4"/>
      <c r="D775" s="4"/>
      <c r="E775" s="4"/>
      <c r="G775" s="4"/>
      <c r="H775" s="4"/>
      <c r="I775" s="4"/>
      <c r="J775" s="4"/>
      <c r="K775" s="4"/>
      <c r="L775" s="4"/>
      <c r="M775" s="4"/>
      <c r="N775" s="4"/>
      <c r="O775" s="4"/>
      <c r="P775" s="4"/>
      <c r="Q775" s="4"/>
    </row>
    <row r="776" spans="1:17" ht="16.5" customHeight="1">
      <c r="A776" s="4"/>
      <c r="B776" s="4"/>
      <c r="C776" s="4"/>
      <c r="D776" s="4"/>
      <c r="E776" s="4"/>
      <c r="G776" s="4"/>
      <c r="H776" s="4"/>
      <c r="I776" s="4"/>
      <c r="J776" s="4"/>
      <c r="K776" s="4"/>
      <c r="L776" s="4"/>
      <c r="M776" s="4"/>
      <c r="N776" s="4"/>
      <c r="O776" s="4"/>
      <c r="P776" s="4"/>
      <c r="Q776" s="4"/>
    </row>
    <row r="777" spans="1:17" ht="16.5" customHeight="1">
      <c r="A777" s="4"/>
      <c r="B777" s="4"/>
      <c r="C777" s="4"/>
      <c r="D777" s="4"/>
      <c r="E777" s="4"/>
      <c r="G777" s="4"/>
      <c r="H777" s="4"/>
      <c r="I777" s="4"/>
      <c r="J777" s="4"/>
      <c r="K777" s="4"/>
      <c r="L777" s="4"/>
      <c r="M777" s="4"/>
      <c r="N777" s="4"/>
      <c r="O777" s="4"/>
      <c r="P777" s="4"/>
      <c r="Q777" s="4"/>
    </row>
    <row r="778" spans="1:17" ht="16.5" customHeight="1">
      <c r="A778" s="4"/>
      <c r="B778" s="4"/>
      <c r="C778" s="4"/>
      <c r="D778" s="4"/>
      <c r="E778" s="4"/>
      <c r="G778" s="4"/>
      <c r="H778" s="4"/>
      <c r="I778" s="4"/>
      <c r="J778" s="4"/>
      <c r="K778" s="4"/>
      <c r="L778" s="4"/>
      <c r="M778" s="4"/>
      <c r="N778" s="4"/>
      <c r="O778" s="4"/>
      <c r="P778" s="4"/>
      <c r="Q778" s="4"/>
    </row>
    <row r="779" spans="1:17" ht="16.5" customHeight="1">
      <c r="A779" s="4"/>
      <c r="B779" s="4"/>
      <c r="C779" s="4"/>
      <c r="D779" s="4"/>
      <c r="E779" s="4"/>
      <c r="G779" s="4"/>
      <c r="H779" s="4"/>
      <c r="I779" s="4"/>
      <c r="J779" s="4"/>
      <c r="K779" s="4"/>
      <c r="L779" s="4"/>
      <c r="M779" s="4"/>
      <c r="N779" s="4"/>
      <c r="O779" s="4"/>
      <c r="P779" s="4"/>
      <c r="Q779" s="4"/>
    </row>
    <row r="780" spans="1:17" ht="16.5" customHeight="1">
      <c r="A780" s="4"/>
      <c r="B780" s="4"/>
      <c r="C780" s="4"/>
      <c r="D780" s="4"/>
      <c r="E780" s="4"/>
      <c r="G780" s="4"/>
      <c r="H780" s="4"/>
      <c r="I780" s="4"/>
      <c r="J780" s="4"/>
      <c r="K780" s="4"/>
      <c r="L780" s="4"/>
      <c r="M780" s="4"/>
      <c r="N780" s="4"/>
      <c r="O780" s="4"/>
      <c r="P780" s="4"/>
      <c r="Q780" s="4"/>
    </row>
    <row r="781" spans="1:17" ht="16.5" customHeight="1">
      <c r="A781" s="4"/>
      <c r="B781" s="4"/>
      <c r="C781" s="4"/>
      <c r="D781" s="4"/>
      <c r="E781" s="4"/>
      <c r="G781" s="4"/>
      <c r="H781" s="4"/>
      <c r="I781" s="4"/>
      <c r="J781" s="4"/>
      <c r="K781" s="4"/>
      <c r="L781" s="4"/>
      <c r="M781" s="4"/>
      <c r="N781" s="4"/>
      <c r="O781" s="4"/>
      <c r="P781" s="4"/>
      <c r="Q781" s="4"/>
    </row>
    <row r="782" spans="1:17" ht="16.5" customHeight="1">
      <c r="A782" s="4"/>
      <c r="B782" s="4"/>
      <c r="C782" s="4"/>
      <c r="D782" s="4"/>
      <c r="E782" s="4"/>
      <c r="G782" s="4"/>
      <c r="H782" s="4"/>
      <c r="I782" s="4"/>
      <c r="J782" s="4"/>
      <c r="K782" s="4"/>
      <c r="L782" s="4"/>
      <c r="M782" s="4"/>
      <c r="N782" s="4"/>
      <c r="O782" s="4"/>
      <c r="P782" s="4"/>
      <c r="Q782" s="4"/>
    </row>
    <row r="783" spans="1:17" ht="16.5" customHeight="1">
      <c r="A783" s="4"/>
      <c r="B783" s="4"/>
      <c r="C783" s="4"/>
      <c r="D783" s="4"/>
      <c r="E783" s="4"/>
      <c r="G783" s="4"/>
      <c r="H783" s="4"/>
      <c r="I783" s="4"/>
      <c r="J783" s="4"/>
      <c r="K783" s="4"/>
      <c r="L783" s="4"/>
      <c r="M783" s="4"/>
      <c r="N783" s="4"/>
      <c r="O783" s="4"/>
      <c r="P783" s="4"/>
      <c r="Q783" s="4"/>
    </row>
    <row r="784" spans="1:17" ht="16.5" customHeight="1">
      <c r="A784" s="4"/>
      <c r="B784" s="4"/>
      <c r="C784" s="4"/>
      <c r="D784" s="4"/>
      <c r="E784" s="4"/>
      <c r="G784" s="4"/>
      <c r="H784" s="4"/>
      <c r="I784" s="4"/>
      <c r="J784" s="4"/>
      <c r="K784" s="4"/>
      <c r="L784" s="4"/>
      <c r="M784" s="4"/>
      <c r="N784" s="4"/>
      <c r="O784" s="4"/>
      <c r="P784" s="4"/>
      <c r="Q784" s="4"/>
    </row>
    <row r="785" spans="1:17" ht="16.5" customHeight="1">
      <c r="A785" s="4"/>
      <c r="B785" s="4"/>
      <c r="C785" s="4"/>
      <c r="D785" s="4"/>
      <c r="E785" s="4"/>
      <c r="G785" s="4"/>
      <c r="H785" s="4"/>
      <c r="I785" s="4"/>
      <c r="J785" s="4"/>
      <c r="K785" s="4"/>
      <c r="L785" s="4"/>
      <c r="M785" s="4"/>
      <c r="N785" s="4"/>
      <c r="O785" s="4"/>
      <c r="P785" s="4"/>
      <c r="Q785" s="4"/>
    </row>
    <row r="786" spans="1:17" ht="16.5" customHeight="1">
      <c r="A786" s="4"/>
      <c r="B786" s="4"/>
      <c r="C786" s="4"/>
      <c r="D786" s="4"/>
      <c r="E786" s="4"/>
      <c r="G786" s="4"/>
      <c r="H786" s="4"/>
      <c r="I786" s="4"/>
      <c r="J786" s="4"/>
      <c r="K786" s="4"/>
      <c r="L786" s="4"/>
      <c r="M786" s="4"/>
      <c r="N786" s="4"/>
      <c r="O786" s="4"/>
      <c r="P786" s="4"/>
      <c r="Q786" s="4"/>
    </row>
    <row r="787" spans="1:17" ht="16.5" customHeight="1">
      <c r="A787" s="4"/>
      <c r="B787" s="4"/>
      <c r="C787" s="4"/>
      <c r="D787" s="4"/>
      <c r="E787" s="4"/>
      <c r="G787" s="4"/>
      <c r="H787" s="4"/>
      <c r="I787" s="4"/>
      <c r="J787" s="4"/>
      <c r="K787" s="4"/>
      <c r="L787" s="4"/>
      <c r="M787" s="4"/>
      <c r="N787" s="4"/>
      <c r="O787" s="4"/>
      <c r="P787" s="4"/>
      <c r="Q787" s="4"/>
    </row>
    <row r="788" spans="1:17" ht="16.5" customHeight="1">
      <c r="A788" s="4"/>
      <c r="B788" s="4"/>
      <c r="C788" s="4"/>
      <c r="D788" s="4"/>
      <c r="E788" s="4"/>
      <c r="G788" s="4"/>
      <c r="H788" s="4"/>
      <c r="I788" s="4"/>
      <c r="J788" s="4"/>
      <c r="K788" s="4"/>
      <c r="L788" s="4"/>
      <c r="M788" s="4"/>
      <c r="N788" s="4"/>
      <c r="O788" s="4"/>
      <c r="P788" s="4"/>
      <c r="Q788" s="4"/>
    </row>
    <row r="789" spans="1:17" ht="16.5" customHeight="1">
      <c r="A789" s="4"/>
      <c r="B789" s="4"/>
      <c r="C789" s="4"/>
      <c r="D789" s="4"/>
      <c r="E789" s="4"/>
      <c r="G789" s="4"/>
      <c r="H789" s="4"/>
      <c r="I789" s="4"/>
      <c r="J789" s="4"/>
      <c r="K789" s="4"/>
      <c r="L789" s="4"/>
      <c r="M789" s="4"/>
      <c r="N789" s="4"/>
      <c r="O789" s="4"/>
      <c r="P789" s="4"/>
      <c r="Q789" s="4"/>
    </row>
    <row r="790" spans="1:17" ht="16.5" customHeight="1">
      <c r="A790" s="4"/>
      <c r="B790" s="4"/>
      <c r="C790" s="4"/>
      <c r="D790" s="4"/>
      <c r="E790" s="4"/>
      <c r="G790" s="4"/>
      <c r="H790" s="4"/>
      <c r="I790" s="4"/>
      <c r="J790" s="4"/>
      <c r="K790" s="4"/>
      <c r="L790" s="4"/>
      <c r="M790" s="4"/>
      <c r="N790" s="4"/>
      <c r="O790" s="4"/>
      <c r="P790" s="4"/>
      <c r="Q790" s="4"/>
    </row>
    <row r="791" spans="1:17" ht="16.5" customHeight="1">
      <c r="A791" s="4"/>
      <c r="B791" s="4"/>
      <c r="C791" s="4"/>
      <c r="D791" s="4"/>
      <c r="E791" s="4"/>
      <c r="G791" s="4"/>
      <c r="H791" s="4"/>
      <c r="I791" s="4"/>
      <c r="J791" s="4"/>
      <c r="K791" s="4"/>
      <c r="L791" s="4"/>
      <c r="M791" s="4"/>
      <c r="N791" s="4"/>
      <c r="O791" s="4"/>
      <c r="P791" s="4"/>
      <c r="Q791" s="4"/>
    </row>
    <row r="792" spans="1:17" ht="16.5" customHeight="1">
      <c r="A792" s="4"/>
      <c r="B792" s="4"/>
      <c r="C792" s="4"/>
      <c r="D792" s="4"/>
      <c r="E792" s="4"/>
      <c r="G792" s="4"/>
      <c r="H792" s="4"/>
      <c r="I792" s="4"/>
      <c r="J792" s="4"/>
      <c r="K792" s="4"/>
      <c r="L792" s="4"/>
      <c r="M792" s="4"/>
      <c r="N792" s="4"/>
      <c r="O792" s="4"/>
      <c r="P792" s="4"/>
      <c r="Q792" s="4"/>
    </row>
    <row r="793" spans="1:17" ht="16.5" customHeight="1">
      <c r="A793" s="4"/>
      <c r="B793" s="4"/>
      <c r="C793" s="4"/>
      <c r="D793" s="4"/>
      <c r="E793" s="4"/>
      <c r="G793" s="4"/>
      <c r="H793" s="4"/>
      <c r="I793" s="4"/>
      <c r="J793" s="4"/>
      <c r="K793" s="4"/>
      <c r="L793" s="4"/>
      <c r="M793" s="4"/>
      <c r="N793" s="4"/>
      <c r="O793" s="4"/>
      <c r="P793" s="4"/>
      <c r="Q793" s="4"/>
    </row>
    <row r="794" spans="1:17" ht="16.5" customHeight="1">
      <c r="A794" s="4"/>
      <c r="B794" s="4"/>
      <c r="C794" s="4"/>
      <c r="D794" s="4"/>
      <c r="E794" s="4"/>
      <c r="G794" s="4"/>
      <c r="H794" s="4"/>
      <c r="I794" s="4"/>
      <c r="J794" s="4"/>
      <c r="K794" s="4"/>
      <c r="L794" s="4"/>
      <c r="M794" s="4"/>
      <c r="N794" s="4"/>
      <c r="O794" s="4"/>
      <c r="P794" s="4"/>
      <c r="Q794" s="4"/>
    </row>
    <row r="795" spans="1:17" ht="16.5" customHeight="1">
      <c r="A795" s="4"/>
      <c r="B795" s="4"/>
      <c r="C795" s="4"/>
      <c r="D795" s="4"/>
      <c r="E795" s="4"/>
      <c r="G795" s="4"/>
      <c r="H795" s="4"/>
      <c r="I795" s="4"/>
      <c r="J795" s="4"/>
      <c r="K795" s="4"/>
      <c r="L795" s="4"/>
      <c r="M795" s="4"/>
      <c r="N795" s="4"/>
      <c r="O795" s="4"/>
      <c r="P795" s="4"/>
      <c r="Q795" s="4"/>
    </row>
    <row r="796" spans="1:17" ht="16.5" customHeight="1">
      <c r="A796" s="4"/>
      <c r="B796" s="4"/>
      <c r="C796" s="4"/>
      <c r="D796" s="4"/>
      <c r="E796" s="4"/>
      <c r="G796" s="4"/>
      <c r="H796" s="4"/>
      <c r="I796" s="4"/>
      <c r="J796" s="4"/>
      <c r="K796" s="4"/>
      <c r="L796" s="4"/>
      <c r="M796" s="4"/>
      <c r="N796" s="4"/>
      <c r="O796" s="4"/>
      <c r="P796" s="4"/>
      <c r="Q796" s="4"/>
    </row>
    <row r="797" spans="1:17" ht="16.5" customHeight="1">
      <c r="A797" s="4"/>
      <c r="B797" s="4"/>
      <c r="C797" s="4"/>
      <c r="D797" s="4"/>
      <c r="E797" s="4"/>
      <c r="G797" s="4"/>
      <c r="H797" s="4"/>
      <c r="I797" s="4"/>
      <c r="J797" s="4"/>
      <c r="K797" s="4"/>
      <c r="L797" s="4"/>
      <c r="M797" s="4"/>
      <c r="N797" s="4"/>
      <c r="O797" s="4"/>
      <c r="P797" s="4"/>
      <c r="Q797" s="4"/>
    </row>
    <row r="798" spans="1:17" ht="16.5" customHeight="1">
      <c r="A798" s="4"/>
      <c r="B798" s="4"/>
      <c r="C798" s="4"/>
      <c r="D798" s="4"/>
      <c r="E798" s="4"/>
      <c r="G798" s="4"/>
      <c r="H798" s="4"/>
      <c r="I798" s="4"/>
      <c r="J798" s="4"/>
      <c r="K798" s="4"/>
      <c r="L798" s="4"/>
      <c r="M798" s="4"/>
      <c r="N798" s="4"/>
      <c r="O798" s="4"/>
      <c r="P798" s="4"/>
      <c r="Q798" s="4"/>
    </row>
    <row r="799" spans="1:17" ht="16.5" customHeight="1">
      <c r="A799" s="4"/>
      <c r="B799" s="4"/>
      <c r="C799" s="4"/>
      <c r="D799" s="4"/>
      <c r="E799" s="4"/>
      <c r="G799" s="4"/>
      <c r="H799" s="4"/>
      <c r="I799" s="4"/>
      <c r="J799" s="4"/>
      <c r="K799" s="4"/>
      <c r="L799" s="4"/>
      <c r="M799" s="4"/>
      <c r="N799" s="4"/>
      <c r="O799" s="4"/>
      <c r="P799" s="4"/>
      <c r="Q799" s="4"/>
    </row>
    <row r="800" spans="1:17" ht="16.5" customHeight="1">
      <c r="A800" s="4"/>
      <c r="B800" s="4"/>
      <c r="C800" s="4"/>
      <c r="D800" s="4"/>
      <c r="E800" s="4"/>
      <c r="G800" s="4"/>
      <c r="H800" s="4"/>
      <c r="I800" s="4"/>
      <c r="J800" s="4"/>
      <c r="K800" s="4"/>
      <c r="L800" s="4"/>
      <c r="M800" s="4"/>
      <c r="N800" s="4"/>
      <c r="O800" s="4"/>
      <c r="P800" s="4"/>
      <c r="Q800" s="4"/>
    </row>
    <row r="801" spans="1:17" ht="16.5" customHeight="1">
      <c r="A801" s="4"/>
      <c r="B801" s="4"/>
      <c r="C801" s="4"/>
      <c r="D801" s="4"/>
      <c r="E801" s="4"/>
      <c r="G801" s="4"/>
      <c r="H801" s="4"/>
      <c r="I801" s="4"/>
      <c r="J801" s="4"/>
      <c r="K801" s="4"/>
      <c r="L801" s="4"/>
      <c r="M801" s="4"/>
      <c r="N801" s="4"/>
      <c r="O801" s="4"/>
      <c r="P801" s="4"/>
      <c r="Q801" s="4"/>
    </row>
    <row r="802" spans="1:17" ht="16.5" customHeight="1">
      <c r="A802" s="4"/>
      <c r="B802" s="4"/>
      <c r="C802" s="4"/>
      <c r="D802" s="4"/>
      <c r="E802" s="4"/>
      <c r="G802" s="4"/>
      <c r="H802" s="4"/>
      <c r="I802" s="4"/>
      <c r="J802" s="4"/>
      <c r="K802" s="4"/>
      <c r="L802" s="4"/>
      <c r="M802" s="4"/>
      <c r="N802" s="4"/>
      <c r="O802" s="4"/>
      <c r="P802" s="4"/>
      <c r="Q802" s="4"/>
    </row>
    <row r="803" spans="1:17" ht="16.5" customHeight="1">
      <c r="A803" s="4"/>
      <c r="B803" s="4"/>
      <c r="C803" s="4"/>
      <c r="D803" s="4"/>
      <c r="E803" s="4"/>
      <c r="G803" s="4"/>
      <c r="H803" s="4"/>
      <c r="I803" s="4"/>
      <c r="J803" s="4"/>
      <c r="K803" s="4"/>
      <c r="L803" s="4"/>
      <c r="M803" s="4"/>
      <c r="N803" s="4"/>
      <c r="O803" s="4"/>
      <c r="P803" s="4"/>
      <c r="Q803" s="4"/>
    </row>
    <row r="804" spans="1:17" ht="16.5" customHeight="1">
      <c r="A804" s="4"/>
      <c r="B804" s="4"/>
      <c r="C804" s="4"/>
      <c r="D804" s="4"/>
      <c r="E804" s="4"/>
      <c r="G804" s="4"/>
      <c r="H804" s="4"/>
      <c r="I804" s="4"/>
      <c r="J804" s="4"/>
      <c r="K804" s="4"/>
      <c r="L804" s="4"/>
      <c r="M804" s="4"/>
      <c r="N804" s="4"/>
      <c r="O804" s="4"/>
      <c r="P804" s="4"/>
      <c r="Q804" s="4"/>
    </row>
    <row r="805" spans="1:17" ht="16.5" customHeight="1">
      <c r="A805" s="4"/>
      <c r="B805" s="4"/>
      <c r="C805" s="4"/>
      <c r="D805" s="4"/>
      <c r="E805" s="4"/>
      <c r="G805" s="4"/>
      <c r="H805" s="4"/>
      <c r="I805" s="4"/>
      <c r="J805" s="4"/>
      <c r="K805" s="4"/>
      <c r="L805" s="4"/>
      <c r="M805" s="4"/>
      <c r="N805" s="4"/>
      <c r="O805" s="4"/>
      <c r="P805" s="4"/>
      <c r="Q805" s="4"/>
    </row>
    <row r="806" spans="1:17" ht="16.5" customHeight="1">
      <c r="A806" s="4"/>
      <c r="B806" s="4"/>
      <c r="C806" s="4"/>
      <c r="D806" s="4"/>
      <c r="E806" s="4"/>
      <c r="G806" s="4"/>
      <c r="H806" s="4"/>
      <c r="I806" s="4"/>
      <c r="J806" s="4"/>
      <c r="K806" s="4"/>
      <c r="L806" s="4"/>
      <c r="M806" s="4"/>
      <c r="N806" s="4"/>
      <c r="O806" s="4"/>
      <c r="P806" s="4"/>
      <c r="Q806" s="4"/>
    </row>
    <row r="807" spans="1:17" ht="16.5" customHeight="1">
      <c r="A807" s="4"/>
      <c r="B807" s="4"/>
      <c r="C807" s="4"/>
      <c r="D807" s="4"/>
      <c r="E807" s="4"/>
      <c r="G807" s="4"/>
      <c r="H807" s="4"/>
      <c r="I807" s="4"/>
      <c r="J807" s="4"/>
      <c r="K807" s="4"/>
      <c r="L807" s="4"/>
      <c r="M807" s="4"/>
      <c r="N807" s="4"/>
      <c r="O807" s="4"/>
      <c r="P807" s="4"/>
      <c r="Q807" s="4"/>
    </row>
    <row r="808" spans="1:17" ht="16.5" customHeight="1">
      <c r="A808" s="4"/>
      <c r="B808" s="4"/>
      <c r="C808" s="4"/>
      <c r="D808" s="4"/>
      <c r="E808" s="4"/>
      <c r="G808" s="4"/>
      <c r="H808" s="4"/>
      <c r="I808" s="4"/>
      <c r="J808" s="4"/>
      <c r="K808" s="4"/>
      <c r="L808" s="4"/>
      <c r="M808" s="4"/>
      <c r="N808" s="4"/>
      <c r="O808" s="4"/>
      <c r="P808" s="4"/>
      <c r="Q808" s="4"/>
    </row>
    <row r="809" spans="1:17" ht="16.5" customHeight="1">
      <c r="A809" s="4"/>
      <c r="B809" s="4"/>
      <c r="C809" s="4"/>
      <c r="D809" s="4"/>
      <c r="E809" s="4"/>
      <c r="G809" s="4"/>
      <c r="H809" s="4"/>
      <c r="I809" s="4"/>
      <c r="J809" s="4"/>
      <c r="K809" s="4"/>
      <c r="L809" s="4"/>
      <c r="M809" s="4"/>
      <c r="N809" s="4"/>
      <c r="O809" s="4"/>
      <c r="P809" s="4"/>
      <c r="Q809" s="4"/>
    </row>
    <row r="810" spans="1:17" ht="16.5" customHeight="1">
      <c r="A810" s="4"/>
      <c r="B810" s="4"/>
      <c r="C810" s="4"/>
      <c r="D810" s="4"/>
      <c r="E810" s="4"/>
      <c r="G810" s="4"/>
      <c r="H810" s="4"/>
      <c r="I810" s="4"/>
      <c r="J810" s="4"/>
      <c r="K810" s="4"/>
      <c r="L810" s="4"/>
      <c r="M810" s="4"/>
      <c r="N810" s="4"/>
      <c r="O810" s="4"/>
      <c r="P810" s="4"/>
      <c r="Q810" s="4"/>
    </row>
    <row r="811" spans="1:17" ht="16.5" customHeight="1">
      <c r="A811" s="4"/>
      <c r="B811" s="4"/>
      <c r="C811" s="4"/>
      <c r="D811" s="4"/>
      <c r="E811" s="4"/>
      <c r="G811" s="4"/>
      <c r="H811" s="4"/>
      <c r="I811" s="4"/>
      <c r="J811" s="4"/>
      <c r="K811" s="4"/>
      <c r="L811" s="4"/>
      <c r="M811" s="4"/>
      <c r="N811" s="4"/>
      <c r="O811" s="4"/>
      <c r="P811" s="4"/>
      <c r="Q811" s="4"/>
    </row>
    <row r="812" spans="1:17" ht="16.5" customHeight="1">
      <c r="A812" s="4"/>
      <c r="B812" s="4"/>
      <c r="C812" s="4"/>
      <c r="D812" s="4"/>
      <c r="E812" s="4"/>
      <c r="G812" s="4"/>
      <c r="H812" s="4"/>
      <c r="I812" s="4"/>
      <c r="J812" s="4"/>
      <c r="K812" s="4"/>
      <c r="L812" s="4"/>
      <c r="M812" s="4"/>
      <c r="N812" s="4"/>
      <c r="O812" s="4"/>
      <c r="P812" s="4"/>
      <c r="Q812" s="4"/>
    </row>
    <row r="813" spans="1:17" ht="16.5" customHeight="1">
      <c r="A813" s="4"/>
      <c r="B813" s="4"/>
      <c r="C813" s="4"/>
      <c r="D813" s="4"/>
      <c r="E813" s="4"/>
      <c r="G813" s="4"/>
      <c r="H813" s="4"/>
      <c r="I813" s="4"/>
      <c r="J813" s="4"/>
      <c r="K813" s="4"/>
      <c r="L813" s="4"/>
      <c r="M813" s="4"/>
      <c r="N813" s="4"/>
      <c r="O813" s="4"/>
      <c r="P813" s="4"/>
      <c r="Q813" s="4"/>
    </row>
    <row r="814" spans="1:17" ht="16.5" customHeight="1">
      <c r="A814" s="4"/>
      <c r="B814" s="4"/>
      <c r="C814" s="4"/>
      <c r="D814" s="4"/>
      <c r="E814" s="4"/>
      <c r="G814" s="4"/>
      <c r="H814" s="4"/>
      <c r="I814" s="4"/>
      <c r="J814" s="4"/>
      <c r="K814" s="4"/>
      <c r="L814" s="4"/>
      <c r="M814" s="4"/>
      <c r="N814" s="4"/>
      <c r="O814" s="4"/>
      <c r="P814" s="4"/>
      <c r="Q814" s="4"/>
    </row>
    <row r="815" spans="1:17" ht="16.5" customHeight="1">
      <c r="A815" s="4"/>
      <c r="B815" s="4"/>
      <c r="C815" s="4"/>
      <c r="D815" s="4"/>
      <c r="E815" s="4"/>
      <c r="G815" s="4"/>
      <c r="H815" s="4"/>
      <c r="I815" s="4"/>
      <c r="J815" s="4"/>
      <c r="K815" s="4"/>
      <c r="L815" s="4"/>
      <c r="M815" s="4"/>
      <c r="N815" s="4"/>
      <c r="O815" s="4"/>
      <c r="P815" s="4"/>
      <c r="Q815" s="4"/>
    </row>
    <row r="816" spans="1:17" ht="16.5" customHeight="1">
      <c r="A816" s="4"/>
      <c r="B816" s="4"/>
      <c r="C816" s="4"/>
      <c r="D816" s="4"/>
      <c r="E816" s="4"/>
      <c r="G816" s="4"/>
      <c r="H816" s="4"/>
      <c r="I816" s="4"/>
      <c r="J816" s="4"/>
      <c r="K816" s="4"/>
      <c r="L816" s="4"/>
      <c r="M816" s="4"/>
      <c r="N816" s="4"/>
      <c r="O816" s="4"/>
      <c r="P816" s="4"/>
      <c r="Q816" s="4"/>
    </row>
    <row r="817" spans="1:17" ht="16.5" customHeight="1">
      <c r="A817" s="4"/>
      <c r="B817" s="4"/>
      <c r="C817" s="4"/>
      <c r="D817" s="4"/>
      <c r="E817" s="4"/>
      <c r="G817" s="4"/>
      <c r="H817" s="4"/>
      <c r="I817" s="4"/>
      <c r="J817" s="4"/>
      <c r="K817" s="4"/>
      <c r="L817" s="4"/>
      <c r="M817" s="4"/>
      <c r="N817" s="4"/>
      <c r="O817" s="4"/>
      <c r="P817" s="4"/>
      <c r="Q817" s="4"/>
    </row>
    <row r="818" spans="1:17" ht="16.5" customHeight="1">
      <c r="A818" s="4"/>
      <c r="B818" s="4"/>
      <c r="C818" s="4"/>
      <c r="D818" s="4"/>
      <c r="E818" s="4"/>
      <c r="G818" s="4"/>
      <c r="H818" s="4"/>
      <c r="I818" s="4"/>
      <c r="J818" s="4"/>
      <c r="K818" s="4"/>
      <c r="L818" s="4"/>
      <c r="M818" s="4"/>
      <c r="N818" s="4"/>
      <c r="O818" s="4"/>
      <c r="P818" s="4"/>
      <c r="Q818" s="4"/>
    </row>
    <row r="819" spans="1:17" ht="16.5" customHeight="1">
      <c r="A819" s="4"/>
      <c r="B819" s="4"/>
      <c r="C819" s="4"/>
      <c r="D819" s="4"/>
      <c r="E819" s="4"/>
      <c r="G819" s="4"/>
      <c r="H819" s="4"/>
      <c r="I819" s="4"/>
      <c r="J819" s="4"/>
      <c r="K819" s="4"/>
      <c r="L819" s="4"/>
      <c r="M819" s="4"/>
      <c r="N819" s="4"/>
      <c r="O819" s="4"/>
      <c r="P819" s="4"/>
      <c r="Q819" s="4"/>
    </row>
    <row r="820" spans="1:17" ht="16.5" customHeight="1">
      <c r="A820" s="4"/>
      <c r="B820" s="4"/>
      <c r="C820" s="4"/>
      <c r="D820" s="4"/>
      <c r="E820" s="4"/>
      <c r="G820" s="4"/>
      <c r="H820" s="4"/>
      <c r="I820" s="4"/>
      <c r="J820" s="4"/>
      <c r="K820" s="4"/>
      <c r="L820" s="4"/>
      <c r="M820" s="4"/>
      <c r="N820" s="4"/>
      <c r="O820" s="4"/>
      <c r="P820" s="4"/>
      <c r="Q820" s="4"/>
    </row>
    <row r="821" spans="1:17" ht="16.5" customHeight="1">
      <c r="A821" s="4"/>
      <c r="B821" s="4"/>
      <c r="C821" s="4"/>
      <c r="D821" s="4"/>
      <c r="E821" s="4"/>
      <c r="G821" s="4"/>
      <c r="H821" s="4"/>
      <c r="I821" s="4"/>
      <c r="J821" s="4"/>
      <c r="K821" s="4"/>
      <c r="L821" s="4"/>
      <c r="M821" s="4"/>
      <c r="N821" s="4"/>
      <c r="O821" s="4"/>
      <c r="P821" s="4"/>
      <c r="Q821" s="4"/>
    </row>
    <row r="822" spans="1:17" ht="16.5" customHeight="1">
      <c r="A822" s="4"/>
      <c r="B822" s="4"/>
      <c r="C822" s="4"/>
      <c r="D822" s="4"/>
      <c r="E822" s="4"/>
      <c r="G822" s="4"/>
      <c r="H822" s="4"/>
      <c r="I822" s="4"/>
      <c r="J822" s="4"/>
      <c r="K822" s="4"/>
      <c r="L822" s="4"/>
      <c r="M822" s="4"/>
      <c r="N822" s="4"/>
      <c r="O822" s="4"/>
      <c r="P822" s="4"/>
      <c r="Q822" s="4"/>
    </row>
    <row r="823" spans="1:17" ht="16.5" customHeight="1">
      <c r="A823" s="4"/>
      <c r="B823" s="4"/>
      <c r="C823" s="4"/>
      <c r="D823" s="4"/>
      <c r="E823" s="4"/>
      <c r="G823" s="4"/>
      <c r="H823" s="4"/>
      <c r="I823" s="4"/>
      <c r="J823" s="4"/>
      <c r="K823" s="4"/>
      <c r="L823" s="4"/>
      <c r="M823" s="4"/>
      <c r="N823" s="4"/>
      <c r="O823" s="4"/>
      <c r="P823" s="4"/>
      <c r="Q823" s="4"/>
    </row>
    <row r="824" spans="1:17" ht="16.5" customHeight="1">
      <c r="A824" s="4"/>
      <c r="B824" s="4"/>
      <c r="C824" s="4"/>
      <c r="D824" s="4"/>
      <c r="E824" s="4"/>
      <c r="G824" s="4"/>
      <c r="H824" s="4"/>
      <c r="I824" s="4"/>
      <c r="J824" s="4"/>
      <c r="K824" s="4"/>
      <c r="L824" s="4"/>
      <c r="M824" s="4"/>
      <c r="N824" s="4"/>
      <c r="O824" s="4"/>
      <c r="P824" s="4"/>
      <c r="Q824" s="4"/>
    </row>
    <row r="825" spans="1:17" ht="16.5" customHeight="1">
      <c r="A825" s="4"/>
      <c r="B825" s="4"/>
      <c r="C825" s="4"/>
      <c r="D825" s="4"/>
      <c r="E825" s="4"/>
      <c r="G825" s="4"/>
      <c r="H825" s="4"/>
      <c r="I825" s="4"/>
      <c r="J825" s="4"/>
      <c r="K825" s="4"/>
      <c r="L825" s="4"/>
      <c r="M825" s="4"/>
      <c r="N825" s="4"/>
      <c r="O825" s="4"/>
      <c r="P825" s="4"/>
      <c r="Q825" s="4"/>
    </row>
    <row r="826" spans="1:17" ht="16.5" customHeight="1">
      <c r="A826" s="4"/>
      <c r="B826" s="4"/>
      <c r="C826" s="4"/>
      <c r="D826" s="4"/>
      <c r="E826" s="4"/>
      <c r="G826" s="4"/>
      <c r="H826" s="4"/>
      <c r="I826" s="4"/>
      <c r="J826" s="4"/>
      <c r="K826" s="4"/>
      <c r="L826" s="4"/>
      <c r="M826" s="4"/>
      <c r="N826" s="4"/>
      <c r="O826" s="4"/>
      <c r="P826" s="4"/>
      <c r="Q826" s="4"/>
    </row>
    <row r="827" spans="1:17" ht="16.5" customHeight="1">
      <c r="A827" s="4"/>
      <c r="B827" s="4"/>
      <c r="C827" s="4"/>
      <c r="D827" s="4"/>
      <c r="E827" s="4"/>
      <c r="G827" s="4"/>
      <c r="H827" s="4"/>
      <c r="I827" s="4"/>
      <c r="J827" s="4"/>
      <c r="K827" s="4"/>
      <c r="L827" s="4"/>
      <c r="M827" s="4"/>
      <c r="N827" s="4"/>
      <c r="O827" s="4"/>
      <c r="P827" s="4"/>
      <c r="Q827" s="4"/>
    </row>
    <row r="828" spans="1:17" ht="16.5" customHeight="1">
      <c r="A828" s="4"/>
      <c r="B828" s="4"/>
      <c r="C828" s="4"/>
      <c r="D828" s="4"/>
      <c r="E828" s="4"/>
      <c r="G828" s="4"/>
      <c r="H828" s="4"/>
      <c r="I828" s="4"/>
      <c r="J828" s="4"/>
      <c r="K828" s="4"/>
      <c r="L828" s="4"/>
      <c r="M828" s="4"/>
      <c r="N828" s="4"/>
      <c r="O828" s="4"/>
      <c r="P828" s="4"/>
      <c r="Q828" s="4"/>
    </row>
    <row r="829" spans="1:17" ht="16.5" customHeight="1">
      <c r="A829" s="4"/>
      <c r="B829" s="4"/>
      <c r="C829" s="4"/>
      <c r="D829" s="4"/>
      <c r="E829" s="4"/>
      <c r="G829" s="4"/>
      <c r="H829" s="4"/>
      <c r="I829" s="4"/>
      <c r="J829" s="4"/>
      <c r="K829" s="4"/>
      <c r="L829" s="4"/>
      <c r="M829" s="4"/>
      <c r="N829" s="4"/>
      <c r="O829" s="4"/>
      <c r="P829" s="4"/>
      <c r="Q829" s="4"/>
    </row>
    <row r="830" spans="1:17" ht="16.5" customHeight="1">
      <c r="A830" s="4"/>
      <c r="B830" s="4"/>
      <c r="C830" s="4"/>
      <c r="D830" s="4"/>
      <c r="E830" s="4"/>
      <c r="G830" s="4"/>
      <c r="H830" s="4"/>
      <c r="I830" s="4"/>
      <c r="J830" s="4"/>
      <c r="K830" s="4"/>
      <c r="L830" s="4"/>
      <c r="M830" s="4"/>
      <c r="N830" s="4"/>
      <c r="O830" s="4"/>
      <c r="P830" s="4"/>
      <c r="Q830" s="4"/>
    </row>
    <row r="831" spans="1:17" ht="16.5" customHeight="1">
      <c r="A831" s="4"/>
      <c r="B831" s="4"/>
      <c r="C831" s="4"/>
      <c r="D831" s="4"/>
      <c r="E831" s="4"/>
      <c r="G831" s="4"/>
      <c r="H831" s="4"/>
      <c r="I831" s="4"/>
      <c r="J831" s="4"/>
      <c r="K831" s="4"/>
      <c r="L831" s="4"/>
      <c r="M831" s="4"/>
      <c r="N831" s="4"/>
      <c r="O831" s="4"/>
      <c r="P831" s="4"/>
      <c r="Q831" s="4"/>
    </row>
    <row r="832" spans="1:17" ht="16.5" customHeight="1">
      <c r="A832" s="4"/>
      <c r="B832" s="4"/>
      <c r="C832" s="4"/>
      <c r="D832" s="4"/>
      <c r="E832" s="4"/>
      <c r="G832" s="4"/>
      <c r="H832" s="4"/>
      <c r="I832" s="4"/>
      <c r="J832" s="4"/>
      <c r="K832" s="4"/>
      <c r="L832" s="4"/>
      <c r="M832" s="4"/>
      <c r="N832" s="4"/>
      <c r="O832" s="4"/>
      <c r="P832" s="4"/>
      <c r="Q832" s="4"/>
    </row>
    <row r="833" spans="1:17" ht="16.5" customHeight="1">
      <c r="A833" s="4"/>
      <c r="B833" s="4"/>
      <c r="C833" s="4"/>
      <c r="D833" s="4"/>
      <c r="E833" s="4"/>
      <c r="G833" s="4"/>
      <c r="H833" s="4"/>
      <c r="I833" s="4"/>
      <c r="J833" s="4"/>
      <c r="K833" s="4"/>
      <c r="L833" s="4"/>
      <c r="M833" s="4"/>
      <c r="N833" s="4"/>
      <c r="O833" s="4"/>
      <c r="P833" s="4"/>
      <c r="Q833" s="4"/>
    </row>
    <row r="834" spans="1:17" ht="16.5" customHeight="1">
      <c r="A834" s="4"/>
      <c r="B834" s="4"/>
      <c r="C834" s="4"/>
      <c r="D834" s="4"/>
      <c r="E834" s="4"/>
      <c r="G834" s="4"/>
      <c r="H834" s="4"/>
      <c r="I834" s="4"/>
      <c r="J834" s="4"/>
      <c r="K834" s="4"/>
      <c r="L834" s="4"/>
      <c r="M834" s="4"/>
      <c r="N834" s="4"/>
      <c r="O834" s="4"/>
      <c r="P834" s="4"/>
      <c r="Q834" s="4"/>
    </row>
    <row r="835" spans="1:17" ht="16.5" customHeight="1">
      <c r="A835" s="4"/>
      <c r="B835" s="4"/>
      <c r="C835" s="4"/>
      <c r="D835" s="4"/>
      <c r="E835" s="4"/>
      <c r="G835" s="4"/>
      <c r="H835" s="4"/>
      <c r="I835" s="4"/>
      <c r="J835" s="4"/>
      <c r="K835" s="4"/>
      <c r="L835" s="4"/>
      <c r="M835" s="4"/>
      <c r="N835" s="4"/>
      <c r="O835" s="4"/>
      <c r="P835" s="4"/>
      <c r="Q835" s="4"/>
    </row>
    <row r="836" spans="1:17" ht="16.5" customHeight="1">
      <c r="A836" s="4"/>
      <c r="B836" s="4"/>
      <c r="C836" s="4"/>
      <c r="D836" s="4"/>
      <c r="E836" s="4"/>
      <c r="G836" s="4"/>
      <c r="H836" s="4"/>
      <c r="I836" s="4"/>
      <c r="J836" s="4"/>
      <c r="K836" s="4"/>
      <c r="L836" s="4"/>
      <c r="M836" s="4"/>
      <c r="N836" s="4"/>
      <c r="O836" s="4"/>
      <c r="P836" s="4"/>
      <c r="Q836" s="4"/>
    </row>
    <row r="837" spans="1:17" ht="16.5" customHeight="1">
      <c r="A837" s="4"/>
      <c r="B837" s="4"/>
      <c r="C837" s="4"/>
      <c r="D837" s="4"/>
      <c r="E837" s="4"/>
      <c r="G837" s="4"/>
      <c r="H837" s="4"/>
      <c r="I837" s="4"/>
      <c r="J837" s="4"/>
      <c r="K837" s="4"/>
      <c r="L837" s="4"/>
      <c r="M837" s="4"/>
      <c r="N837" s="4"/>
      <c r="O837" s="4"/>
      <c r="P837" s="4"/>
      <c r="Q837" s="4"/>
    </row>
    <row r="838" spans="1:17" ht="16.5" customHeight="1">
      <c r="A838" s="4"/>
      <c r="B838" s="4"/>
      <c r="C838" s="4"/>
      <c r="D838" s="4"/>
      <c r="E838" s="4"/>
      <c r="G838" s="4"/>
      <c r="H838" s="4"/>
      <c r="I838" s="4"/>
      <c r="J838" s="4"/>
      <c r="K838" s="4"/>
      <c r="L838" s="4"/>
      <c r="M838" s="4"/>
      <c r="N838" s="4"/>
      <c r="O838" s="4"/>
      <c r="P838" s="4"/>
      <c r="Q838" s="4"/>
    </row>
    <row r="839" spans="1:17" ht="16.5" customHeight="1">
      <c r="A839" s="4"/>
      <c r="B839" s="4"/>
      <c r="C839" s="4"/>
      <c r="D839" s="4"/>
      <c r="E839" s="4"/>
      <c r="G839" s="4"/>
      <c r="H839" s="4"/>
      <c r="I839" s="4"/>
      <c r="J839" s="4"/>
      <c r="K839" s="4"/>
      <c r="L839" s="4"/>
      <c r="M839" s="4"/>
      <c r="N839" s="4"/>
      <c r="O839" s="4"/>
      <c r="P839" s="4"/>
      <c r="Q839" s="4"/>
    </row>
    <row r="840" spans="1:17" ht="16.5" customHeight="1">
      <c r="A840" s="4"/>
      <c r="B840" s="4"/>
      <c r="C840" s="4"/>
      <c r="D840" s="4"/>
      <c r="E840" s="4"/>
      <c r="G840" s="4"/>
      <c r="H840" s="4"/>
      <c r="I840" s="4"/>
      <c r="J840" s="4"/>
      <c r="K840" s="4"/>
      <c r="L840" s="4"/>
      <c r="M840" s="4"/>
      <c r="N840" s="4"/>
      <c r="O840" s="4"/>
      <c r="P840" s="4"/>
      <c r="Q840" s="4"/>
    </row>
    <row r="841" spans="1:17" ht="16.5" customHeight="1">
      <c r="A841" s="4"/>
      <c r="B841" s="4"/>
      <c r="C841" s="4"/>
      <c r="D841" s="4"/>
      <c r="E841" s="4"/>
      <c r="G841" s="4"/>
      <c r="H841" s="4"/>
      <c r="I841" s="4"/>
      <c r="J841" s="4"/>
      <c r="K841" s="4"/>
      <c r="L841" s="4"/>
      <c r="M841" s="4"/>
      <c r="N841" s="4"/>
      <c r="O841" s="4"/>
      <c r="P841" s="4"/>
      <c r="Q841" s="4"/>
    </row>
    <row r="842" spans="1:17" ht="16.5" customHeight="1">
      <c r="A842" s="4"/>
      <c r="B842" s="4"/>
      <c r="C842" s="4"/>
      <c r="D842" s="4"/>
      <c r="E842" s="4"/>
      <c r="G842" s="4"/>
      <c r="H842" s="4"/>
      <c r="I842" s="4"/>
      <c r="J842" s="4"/>
      <c r="K842" s="4"/>
      <c r="L842" s="4"/>
      <c r="M842" s="4"/>
      <c r="N842" s="4"/>
      <c r="O842" s="4"/>
      <c r="P842" s="4"/>
      <c r="Q842" s="4"/>
    </row>
    <row r="843" spans="1:17" ht="16.5" customHeight="1">
      <c r="A843" s="4"/>
      <c r="B843" s="4"/>
      <c r="C843" s="4"/>
      <c r="D843" s="4"/>
      <c r="E843" s="4"/>
      <c r="G843" s="4"/>
      <c r="H843" s="4"/>
      <c r="I843" s="4"/>
      <c r="J843" s="4"/>
      <c r="K843" s="4"/>
      <c r="L843" s="4"/>
      <c r="M843" s="4"/>
      <c r="N843" s="4"/>
      <c r="O843" s="4"/>
      <c r="P843" s="4"/>
      <c r="Q843" s="4"/>
    </row>
    <row r="844" spans="1:17" ht="16.5" customHeight="1">
      <c r="A844" s="4"/>
      <c r="B844" s="4"/>
      <c r="C844" s="4"/>
      <c r="D844" s="4"/>
      <c r="E844" s="4"/>
      <c r="G844" s="4"/>
      <c r="H844" s="4"/>
      <c r="I844" s="4"/>
      <c r="J844" s="4"/>
      <c r="K844" s="4"/>
      <c r="L844" s="4"/>
      <c r="M844" s="4"/>
      <c r="N844" s="4"/>
      <c r="O844" s="4"/>
      <c r="P844" s="4"/>
      <c r="Q844" s="4"/>
    </row>
    <row r="845" spans="1:17" ht="16.5" customHeight="1">
      <c r="A845" s="4"/>
      <c r="B845" s="4"/>
      <c r="C845" s="4"/>
      <c r="D845" s="4"/>
      <c r="E845" s="4"/>
      <c r="G845" s="4"/>
      <c r="H845" s="4"/>
      <c r="I845" s="4"/>
      <c r="J845" s="4"/>
      <c r="K845" s="4"/>
      <c r="L845" s="4"/>
      <c r="M845" s="4"/>
      <c r="N845" s="4"/>
      <c r="O845" s="4"/>
      <c r="P845" s="4"/>
      <c r="Q845" s="4"/>
    </row>
    <row r="846" spans="1:17" ht="16.5" customHeight="1">
      <c r="A846" s="4"/>
      <c r="B846" s="4"/>
      <c r="C846" s="4"/>
      <c r="D846" s="4"/>
      <c r="E846" s="4"/>
      <c r="G846" s="4"/>
      <c r="H846" s="4"/>
      <c r="I846" s="4"/>
      <c r="J846" s="4"/>
      <c r="K846" s="4"/>
      <c r="L846" s="4"/>
      <c r="M846" s="4"/>
      <c r="N846" s="4"/>
      <c r="O846" s="4"/>
      <c r="P846" s="4"/>
      <c r="Q846" s="4"/>
    </row>
    <row r="847" spans="1:17" ht="16.5" customHeight="1">
      <c r="A847" s="4"/>
      <c r="B847" s="4"/>
      <c r="C847" s="4"/>
      <c r="D847" s="4"/>
      <c r="E847" s="4"/>
      <c r="G847" s="4"/>
      <c r="H847" s="4"/>
      <c r="I847" s="4"/>
      <c r="J847" s="4"/>
      <c r="K847" s="4"/>
      <c r="L847" s="4"/>
      <c r="M847" s="4"/>
      <c r="N847" s="4"/>
      <c r="O847" s="4"/>
      <c r="P847" s="4"/>
      <c r="Q847" s="4"/>
    </row>
    <row r="848" spans="1:17" ht="16.5" customHeight="1">
      <c r="A848" s="4"/>
      <c r="B848" s="4"/>
      <c r="C848" s="4"/>
      <c r="D848" s="4"/>
      <c r="E848" s="4"/>
      <c r="G848" s="4"/>
      <c r="H848" s="4"/>
      <c r="I848" s="4"/>
      <c r="J848" s="4"/>
      <c r="K848" s="4"/>
      <c r="L848" s="4"/>
      <c r="M848" s="4"/>
      <c r="N848" s="4"/>
      <c r="O848" s="4"/>
      <c r="P848" s="4"/>
      <c r="Q848" s="4"/>
    </row>
    <row r="849" spans="1:17" ht="16.5" customHeight="1">
      <c r="A849" s="4"/>
      <c r="B849" s="4"/>
      <c r="C849" s="4"/>
      <c r="D849" s="4"/>
      <c r="E849" s="4"/>
      <c r="G849" s="4"/>
      <c r="H849" s="4"/>
      <c r="I849" s="4"/>
      <c r="J849" s="4"/>
      <c r="K849" s="4"/>
      <c r="L849" s="4"/>
      <c r="M849" s="4"/>
      <c r="N849" s="4"/>
      <c r="O849" s="4"/>
      <c r="P849" s="4"/>
      <c r="Q849" s="4"/>
    </row>
    <row r="850" spans="1:17" ht="16.5" customHeight="1">
      <c r="A850" s="4"/>
      <c r="B850" s="4"/>
      <c r="C850" s="4"/>
      <c r="D850" s="4"/>
      <c r="E850" s="4"/>
      <c r="G850" s="4"/>
      <c r="H850" s="4"/>
      <c r="I850" s="4"/>
      <c r="J850" s="4"/>
      <c r="K850" s="4"/>
      <c r="L850" s="4"/>
      <c r="M850" s="4"/>
      <c r="N850" s="4"/>
      <c r="O850" s="4"/>
      <c r="P850" s="4"/>
      <c r="Q850" s="4"/>
    </row>
    <row r="851" spans="1:17" ht="16.5" customHeight="1">
      <c r="A851" s="4"/>
      <c r="B851" s="4"/>
      <c r="C851" s="4"/>
      <c r="D851" s="4"/>
      <c r="E851" s="4"/>
      <c r="G851" s="4"/>
      <c r="H851" s="4"/>
      <c r="I851" s="4"/>
      <c r="J851" s="4"/>
      <c r="K851" s="4"/>
      <c r="L851" s="4"/>
      <c r="M851" s="4"/>
      <c r="N851" s="4"/>
      <c r="O851" s="4"/>
      <c r="P851" s="4"/>
      <c r="Q851" s="4"/>
    </row>
    <row r="852" spans="1:17" ht="16.5" customHeight="1">
      <c r="A852" s="4"/>
      <c r="B852" s="4"/>
      <c r="C852" s="4"/>
      <c r="D852" s="4"/>
      <c r="E852" s="4"/>
      <c r="G852" s="4"/>
      <c r="H852" s="4"/>
      <c r="I852" s="4"/>
      <c r="J852" s="4"/>
      <c r="K852" s="4"/>
      <c r="L852" s="4"/>
      <c r="M852" s="4"/>
      <c r="N852" s="4"/>
      <c r="O852" s="4"/>
      <c r="P852" s="4"/>
      <c r="Q852" s="4"/>
    </row>
    <row r="853" spans="1:17" ht="16.5" customHeight="1">
      <c r="A853" s="4"/>
      <c r="B853" s="4"/>
      <c r="C853" s="4"/>
      <c r="D853" s="4"/>
      <c r="E853" s="4"/>
      <c r="G853" s="4"/>
      <c r="H853" s="4"/>
      <c r="I853" s="4"/>
      <c r="J853" s="4"/>
      <c r="K853" s="4"/>
      <c r="L853" s="4"/>
      <c r="M853" s="4"/>
      <c r="N853" s="4"/>
      <c r="O853" s="4"/>
      <c r="P853" s="4"/>
      <c r="Q853" s="4"/>
    </row>
    <row r="854" spans="1:17" ht="16.5" customHeight="1">
      <c r="A854" s="4"/>
      <c r="B854" s="4"/>
      <c r="C854" s="4"/>
      <c r="D854" s="4"/>
      <c r="E854" s="4"/>
      <c r="G854" s="4"/>
      <c r="H854" s="4"/>
      <c r="I854" s="4"/>
      <c r="J854" s="4"/>
      <c r="K854" s="4"/>
      <c r="L854" s="4"/>
      <c r="M854" s="4"/>
      <c r="N854" s="4"/>
      <c r="O854" s="4"/>
      <c r="P854" s="4"/>
      <c r="Q854" s="4"/>
    </row>
    <row r="855" spans="1:17" ht="16.5" customHeight="1">
      <c r="A855" s="4"/>
      <c r="B855" s="4"/>
      <c r="C855" s="4"/>
      <c r="D855" s="4"/>
      <c r="E855" s="4"/>
      <c r="G855" s="4"/>
      <c r="H855" s="4"/>
      <c r="I855" s="4"/>
      <c r="J855" s="4"/>
      <c r="K855" s="4"/>
      <c r="L855" s="4"/>
      <c r="M855" s="4"/>
      <c r="N855" s="4"/>
      <c r="O855" s="4"/>
      <c r="P855" s="4"/>
      <c r="Q855" s="4"/>
    </row>
    <row r="856" spans="1:17" ht="16.5" customHeight="1">
      <c r="A856" s="4"/>
      <c r="B856" s="4"/>
      <c r="C856" s="4"/>
      <c r="D856" s="4"/>
      <c r="E856" s="4"/>
      <c r="G856" s="4"/>
      <c r="H856" s="4"/>
      <c r="I856" s="4"/>
      <c r="J856" s="4"/>
      <c r="K856" s="4"/>
      <c r="L856" s="4"/>
      <c r="M856" s="4"/>
      <c r="N856" s="4"/>
      <c r="O856" s="4"/>
      <c r="P856" s="4"/>
      <c r="Q856" s="4"/>
    </row>
    <row r="857" spans="1:17" ht="16.5" customHeight="1">
      <c r="A857" s="4"/>
      <c r="B857" s="4"/>
      <c r="C857" s="4"/>
      <c r="D857" s="4"/>
      <c r="E857" s="4"/>
      <c r="G857" s="4"/>
      <c r="H857" s="4"/>
      <c r="I857" s="4"/>
      <c r="J857" s="4"/>
      <c r="K857" s="4"/>
      <c r="L857" s="4"/>
      <c r="M857" s="4"/>
      <c r="N857" s="4"/>
      <c r="O857" s="4"/>
      <c r="P857" s="4"/>
      <c r="Q857" s="4"/>
    </row>
    <row r="858" spans="1:17" ht="16.5" customHeight="1">
      <c r="A858" s="4"/>
      <c r="B858" s="4"/>
      <c r="C858" s="4"/>
      <c r="D858" s="4"/>
      <c r="E858" s="4"/>
      <c r="G858" s="4"/>
      <c r="H858" s="4"/>
      <c r="I858" s="4"/>
      <c r="J858" s="4"/>
      <c r="K858" s="4"/>
      <c r="L858" s="4"/>
      <c r="M858" s="4"/>
      <c r="N858" s="4"/>
      <c r="O858" s="4"/>
      <c r="P858" s="4"/>
      <c r="Q858" s="4"/>
    </row>
    <row r="859" spans="1:17" ht="16.5" customHeight="1">
      <c r="A859" s="4"/>
      <c r="B859" s="4"/>
      <c r="C859" s="4"/>
      <c r="D859" s="4"/>
      <c r="E859" s="4"/>
      <c r="G859" s="4"/>
      <c r="H859" s="4"/>
      <c r="I859" s="4"/>
      <c r="J859" s="4"/>
      <c r="K859" s="4"/>
      <c r="L859" s="4"/>
      <c r="M859" s="4"/>
      <c r="N859" s="4"/>
      <c r="O859" s="4"/>
      <c r="P859" s="4"/>
      <c r="Q859" s="4"/>
    </row>
    <row r="860" spans="1:17" ht="16.5" customHeight="1">
      <c r="A860" s="4"/>
      <c r="B860" s="4"/>
      <c r="C860" s="4"/>
      <c r="D860" s="4"/>
      <c r="E860" s="4"/>
      <c r="G860" s="4"/>
      <c r="H860" s="4"/>
      <c r="I860" s="4"/>
      <c r="J860" s="4"/>
      <c r="K860" s="4"/>
      <c r="L860" s="4"/>
      <c r="M860" s="4"/>
      <c r="N860" s="4"/>
      <c r="O860" s="4"/>
      <c r="P860" s="4"/>
      <c r="Q860" s="4"/>
    </row>
    <row r="861" spans="1:17" ht="16.5" customHeight="1">
      <c r="A861" s="4"/>
      <c r="B861" s="4"/>
      <c r="C861" s="4"/>
      <c r="D861" s="4"/>
      <c r="E861" s="4"/>
      <c r="G861" s="4"/>
      <c r="H861" s="4"/>
      <c r="I861" s="4"/>
      <c r="J861" s="4"/>
      <c r="K861" s="4"/>
      <c r="L861" s="4"/>
      <c r="M861" s="4"/>
      <c r="N861" s="4"/>
      <c r="O861" s="4"/>
      <c r="P861" s="4"/>
      <c r="Q861" s="4"/>
    </row>
    <row r="862" spans="1:17" ht="16.5" customHeight="1">
      <c r="A862" s="4"/>
      <c r="B862" s="4"/>
      <c r="C862" s="4"/>
      <c r="D862" s="4"/>
      <c r="E862" s="4"/>
      <c r="G862" s="4"/>
      <c r="H862" s="4"/>
      <c r="I862" s="4"/>
      <c r="J862" s="4"/>
      <c r="K862" s="4"/>
      <c r="L862" s="4"/>
      <c r="M862" s="4"/>
      <c r="N862" s="4"/>
      <c r="O862" s="4"/>
      <c r="P862" s="4"/>
      <c r="Q862" s="4"/>
    </row>
    <row r="863" spans="1:17" ht="16.5" customHeight="1">
      <c r="A863" s="4"/>
      <c r="B863" s="4"/>
      <c r="C863" s="4"/>
      <c r="D863" s="4"/>
      <c r="E863" s="4"/>
      <c r="G863" s="4"/>
      <c r="H863" s="4"/>
      <c r="I863" s="4"/>
      <c r="J863" s="4"/>
      <c r="K863" s="4"/>
      <c r="L863" s="4"/>
      <c r="M863" s="4"/>
      <c r="N863" s="4"/>
      <c r="O863" s="4"/>
      <c r="P863" s="4"/>
      <c r="Q863" s="4"/>
    </row>
    <row r="864" spans="1:17" ht="16.5" customHeight="1">
      <c r="A864" s="4"/>
      <c r="B864" s="4"/>
      <c r="C864" s="4"/>
      <c r="D864" s="4"/>
      <c r="E864" s="4"/>
      <c r="G864" s="4"/>
      <c r="H864" s="4"/>
      <c r="I864" s="4"/>
      <c r="J864" s="4"/>
      <c r="K864" s="4"/>
      <c r="L864" s="4"/>
      <c r="M864" s="4"/>
      <c r="N864" s="4"/>
      <c r="O864" s="4"/>
      <c r="P864" s="4"/>
      <c r="Q864" s="4"/>
    </row>
    <row r="865" spans="1:17" ht="16.5" customHeight="1">
      <c r="A865" s="4"/>
      <c r="B865" s="4"/>
      <c r="C865" s="4"/>
      <c r="D865" s="4"/>
      <c r="E865" s="4"/>
      <c r="G865" s="4"/>
      <c r="H865" s="4"/>
      <c r="I865" s="4"/>
      <c r="J865" s="4"/>
      <c r="K865" s="4"/>
      <c r="L865" s="4"/>
      <c r="M865" s="4"/>
      <c r="N865" s="4"/>
      <c r="O865" s="4"/>
      <c r="P865" s="4"/>
      <c r="Q865" s="4"/>
    </row>
    <row r="866" spans="1:17" ht="16.5" customHeight="1">
      <c r="A866" s="4"/>
      <c r="B866" s="4"/>
      <c r="C866" s="4"/>
      <c r="D866" s="4"/>
      <c r="E866" s="4"/>
      <c r="G866" s="4"/>
      <c r="H866" s="4"/>
      <c r="I866" s="4"/>
      <c r="J866" s="4"/>
      <c r="K866" s="4"/>
      <c r="L866" s="4"/>
      <c r="M866" s="4"/>
      <c r="N866" s="4"/>
      <c r="O866" s="4"/>
      <c r="P866" s="4"/>
      <c r="Q866" s="4"/>
    </row>
    <row r="867" spans="1:17" ht="16.5" customHeight="1">
      <c r="A867" s="4"/>
      <c r="B867" s="4"/>
      <c r="C867" s="4"/>
      <c r="D867" s="4"/>
      <c r="E867" s="4"/>
      <c r="G867" s="4"/>
      <c r="H867" s="4"/>
      <c r="I867" s="4"/>
      <c r="J867" s="4"/>
      <c r="K867" s="4"/>
      <c r="L867" s="4"/>
      <c r="M867" s="4"/>
      <c r="N867" s="4"/>
      <c r="O867" s="4"/>
      <c r="P867" s="4"/>
      <c r="Q867" s="4"/>
    </row>
    <row r="868" spans="1:17" ht="16.5" customHeight="1">
      <c r="A868" s="4"/>
      <c r="B868" s="4"/>
      <c r="C868" s="4"/>
      <c r="D868" s="4"/>
      <c r="E868" s="4"/>
      <c r="G868" s="4"/>
      <c r="H868" s="4"/>
      <c r="I868" s="4"/>
      <c r="J868" s="4"/>
      <c r="K868" s="4"/>
      <c r="L868" s="4"/>
      <c r="M868" s="4"/>
      <c r="N868" s="4"/>
      <c r="O868" s="4"/>
      <c r="P868" s="4"/>
      <c r="Q868" s="4"/>
    </row>
    <row r="869" spans="1:17" ht="16.5" customHeight="1">
      <c r="A869" s="4"/>
      <c r="B869" s="4"/>
      <c r="C869" s="4"/>
      <c r="D869" s="4"/>
      <c r="E869" s="4"/>
      <c r="G869" s="4"/>
      <c r="H869" s="4"/>
      <c r="I869" s="4"/>
      <c r="J869" s="4"/>
      <c r="K869" s="4"/>
      <c r="L869" s="4"/>
      <c r="M869" s="4"/>
      <c r="N869" s="4"/>
      <c r="O869" s="4"/>
      <c r="P869" s="4"/>
      <c r="Q869" s="4"/>
    </row>
    <row r="870" spans="1:17" ht="16.5" customHeight="1">
      <c r="A870" s="4"/>
      <c r="B870" s="4"/>
      <c r="C870" s="4"/>
      <c r="D870" s="4"/>
      <c r="E870" s="4"/>
      <c r="G870" s="4"/>
      <c r="H870" s="4"/>
      <c r="I870" s="4"/>
      <c r="J870" s="4"/>
      <c r="K870" s="4"/>
      <c r="L870" s="4"/>
      <c r="M870" s="4"/>
      <c r="N870" s="4"/>
      <c r="O870" s="4"/>
      <c r="P870" s="4"/>
      <c r="Q870" s="4"/>
    </row>
    <row r="871" spans="1:17" ht="16.5" customHeight="1">
      <c r="A871" s="4"/>
      <c r="B871" s="4"/>
      <c r="C871" s="4"/>
      <c r="D871" s="4"/>
      <c r="E871" s="4"/>
      <c r="G871" s="4"/>
      <c r="H871" s="4"/>
      <c r="I871" s="4"/>
      <c r="J871" s="4"/>
      <c r="K871" s="4"/>
      <c r="L871" s="4"/>
      <c r="M871" s="4"/>
      <c r="N871" s="4"/>
      <c r="O871" s="4"/>
      <c r="P871" s="4"/>
      <c r="Q871" s="4"/>
    </row>
    <row r="872" spans="1:17" ht="16.5" customHeight="1">
      <c r="A872" s="4"/>
      <c r="B872" s="4"/>
      <c r="C872" s="4"/>
      <c r="D872" s="4"/>
      <c r="E872" s="4"/>
      <c r="G872" s="4"/>
      <c r="H872" s="4"/>
      <c r="I872" s="4"/>
      <c r="J872" s="4"/>
      <c r="K872" s="4"/>
      <c r="L872" s="4"/>
      <c r="M872" s="4"/>
      <c r="N872" s="4"/>
      <c r="O872" s="4"/>
      <c r="P872" s="4"/>
      <c r="Q872" s="4"/>
    </row>
    <row r="873" spans="1:17" ht="16.5" customHeight="1">
      <c r="A873" s="4"/>
      <c r="B873" s="4"/>
      <c r="C873" s="4"/>
      <c r="D873" s="4"/>
      <c r="E873" s="4"/>
      <c r="G873" s="4"/>
      <c r="H873" s="4"/>
      <c r="I873" s="4"/>
      <c r="J873" s="4"/>
      <c r="K873" s="4"/>
      <c r="L873" s="4"/>
      <c r="M873" s="4"/>
      <c r="N873" s="4"/>
      <c r="O873" s="4"/>
      <c r="P873" s="4"/>
      <c r="Q873" s="4"/>
    </row>
    <row r="874" spans="1:17" ht="16.5" customHeight="1">
      <c r="A874" s="4"/>
      <c r="B874" s="4"/>
      <c r="C874" s="4"/>
      <c r="D874" s="4"/>
      <c r="E874" s="4"/>
      <c r="G874" s="4"/>
      <c r="H874" s="4"/>
      <c r="I874" s="4"/>
      <c r="J874" s="4"/>
      <c r="K874" s="4"/>
      <c r="L874" s="4"/>
      <c r="M874" s="4"/>
      <c r="N874" s="4"/>
      <c r="O874" s="4"/>
      <c r="P874" s="4"/>
      <c r="Q874" s="4"/>
    </row>
    <row r="875" spans="1:17" ht="16.5" customHeight="1">
      <c r="A875" s="4"/>
      <c r="B875" s="4"/>
      <c r="C875" s="4"/>
      <c r="D875" s="4"/>
      <c r="E875" s="4"/>
      <c r="G875" s="4"/>
      <c r="H875" s="4"/>
      <c r="I875" s="4"/>
      <c r="J875" s="4"/>
      <c r="K875" s="4"/>
      <c r="L875" s="4"/>
      <c r="M875" s="4"/>
      <c r="N875" s="4"/>
      <c r="O875" s="4"/>
      <c r="P875" s="4"/>
      <c r="Q875" s="4"/>
    </row>
    <row r="876" spans="1:17" ht="16.5" customHeight="1">
      <c r="A876" s="4"/>
      <c r="B876" s="4"/>
      <c r="C876" s="4"/>
      <c r="D876" s="4"/>
      <c r="E876" s="4"/>
      <c r="G876" s="4"/>
      <c r="H876" s="4"/>
      <c r="I876" s="4"/>
      <c r="J876" s="4"/>
      <c r="K876" s="4"/>
      <c r="L876" s="4"/>
      <c r="M876" s="4"/>
      <c r="N876" s="4"/>
      <c r="O876" s="4"/>
      <c r="P876" s="4"/>
      <c r="Q876" s="4"/>
    </row>
    <row r="877" spans="1:17" ht="16.5" customHeight="1">
      <c r="A877" s="4"/>
      <c r="B877" s="4"/>
      <c r="C877" s="4"/>
      <c r="D877" s="4"/>
      <c r="E877" s="4"/>
      <c r="G877" s="4"/>
      <c r="H877" s="4"/>
      <c r="I877" s="4"/>
      <c r="J877" s="4"/>
      <c r="K877" s="4"/>
      <c r="L877" s="4"/>
      <c r="M877" s="4"/>
      <c r="N877" s="4"/>
      <c r="O877" s="4"/>
      <c r="P877" s="4"/>
      <c r="Q877" s="4"/>
    </row>
    <row r="878" spans="1:17" ht="16.5" customHeight="1">
      <c r="A878" s="4"/>
      <c r="B878" s="4"/>
      <c r="C878" s="4"/>
      <c r="D878" s="4"/>
      <c r="E878" s="4"/>
      <c r="G878" s="4"/>
      <c r="H878" s="4"/>
      <c r="I878" s="4"/>
      <c r="J878" s="4"/>
      <c r="K878" s="4"/>
      <c r="L878" s="4"/>
      <c r="M878" s="4"/>
      <c r="N878" s="4"/>
      <c r="O878" s="4"/>
      <c r="P878" s="4"/>
      <c r="Q878" s="4"/>
    </row>
    <row r="879" spans="1:17" ht="16.5" customHeight="1">
      <c r="A879" s="4"/>
      <c r="B879" s="4"/>
      <c r="C879" s="4"/>
      <c r="D879" s="4"/>
      <c r="E879" s="4"/>
      <c r="G879" s="4"/>
      <c r="H879" s="4"/>
      <c r="I879" s="4"/>
      <c r="J879" s="4"/>
      <c r="K879" s="4"/>
      <c r="L879" s="4"/>
      <c r="M879" s="4"/>
      <c r="N879" s="4"/>
      <c r="O879" s="4"/>
      <c r="P879" s="4"/>
      <c r="Q879" s="4"/>
    </row>
    <row r="880" spans="1:17" ht="16.5" customHeight="1">
      <c r="A880" s="4"/>
      <c r="B880" s="4"/>
      <c r="C880" s="4"/>
      <c r="D880" s="4"/>
      <c r="E880" s="4"/>
      <c r="G880" s="4"/>
      <c r="H880" s="4"/>
      <c r="I880" s="4"/>
      <c r="J880" s="4"/>
      <c r="K880" s="4"/>
      <c r="L880" s="4"/>
      <c r="M880" s="4"/>
      <c r="N880" s="4"/>
      <c r="O880" s="4"/>
      <c r="P880" s="4"/>
      <c r="Q880" s="4"/>
    </row>
    <row r="881" spans="1:17" ht="16.5" customHeight="1">
      <c r="A881" s="4"/>
      <c r="B881" s="4"/>
      <c r="C881" s="4"/>
      <c r="D881" s="4"/>
      <c r="E881" s="4"/>
      <c r="G881" s="4"/>
      <c r="H881" s="4"/>
      <c r="I881" s="4"/>
      <c r="J881" s="4"/>
      <c r="K881" s="4"/>
      <c r="L881" s="4"/>
      <c r="M881" s="4"/>
      <c r="N881" s="4"/>
      <c r="O881" s="4"/>
      <c r="P881" s="4"/>
      <c r="Q881" s="4"/>
    </row>
    <row r="882" spans="1:17" ht="16.5" customHeight="1">
      <c r="A882" s="4"/>
      <c r="B882" s="4"/>
      <c r="C882" s="4"/>
      <c r="D882" s="4"/>
      <c r="E882" s="4"/>
      <c r="G882" s="4"/>
      <c r="H882" s="4"/>
      <c r="I882" s="4"/>
      <c r="J882" s="4"/>
      <c r="K882" s="4"/>
      <c r="L882" s="4"/>
      <c r="M882" s="4"/>
      <c r="N882" s="4"/>
      <c r="O882" s="4"/>
      <c r="P882" s="4"/>
      <c r="Q882" s="4"/>
    </row>
    <row r="883" spans="1:17" ht="16.5" customHeight="1">
      <c r="A883" s="4"/>
      <c r="B883" s="4"/>
      <c r="C883" s="4"/>
      <c r="D883" s="4"/>
      <c r="E883" s="4"/>
      <c r="G883" s="4"/>
      <c r="H883" s="4"/>
      <c r="I883" s="4"/>
      <c r="J883" s="4"/>
      <c r="K883" s="4"/>
      <c r="L883" s="4"/>
      <c r="M883" s="4"/>
      <c r="N883" s="4"/>
      <c r="O883" s="4"/>
      <c r="P883" s="4"/>
      <c r="Q883" s="4"/>
    </row>
    <row r="884" spans="1:17" ht="16.5" customHeight="1">
      <c r="A884" s="4"/>
      <c r="B884" s="4"/>
      <c r="C884" s="4"/>
      <c r="D884" s="4"/>
      <c r="E884" s="4"/>
      <c r="G884" s="4"/>
      <c r="H884" s="4"/>
      <c r="I884" s="4"/>
      <c r="J884" s="4"/>
      <c r="K884" s="4"/>
      <c r="L884" s="4"/>
      <c r="M884" s="4"/>
      <c r="N884" s="4"/>
      <c r="O884" s="4"/>
      <c r="P884" s="4"/>
      <c r="Q884" s="4"/>
    </row>
    <row r="885" spans="1:17" ht="16.5" customHeight="1">
      <c r="A885" s="4"/>
      <c r="B885" s="4"/>
      <c r="C885" s="4"/>
      <c r="D885" s="4"/>
      <c r="E885" s="4"/>
      <c r="G885" s="4"/>
      <c r="H885" s="4"/>
      <c r="I885" s="4"/>
      <c r="J885" s="4"/>
      <c r="K885" s="4"/>
      <c r="L885" s="4"/>
      <c r="M885" s="4"/>
      <c r="N885" s="4"/>
      <c r="O885" s="4"/>
      <c r="P885" s="4"/>
      <c r="Q885" s="4"/>
    </row>
    <row r="886" spans="1:17" ht="16.5" customHeight="1">
      <c r="A886" s="4"/>
      <c r="B886" s="4"/>
      <c r="C886" s="4"/>
      <c r="D886" s="4"/>
      <c r="E886" s="4"/>
      <c r="G886" s="4"/>
      <c r="H886" s="4"/>
      <c r="I886" s="4"/>
      <c r="J886" s="4"/>
      <c r="K886" s="4"/>
      <c r="L886" s="4"/>
      <c r="M886" s="4"/>
      <c r="N886" s="4"/>
      <c r="O886" s="4"/>
      <c r="P886" s="4"/>
      <c r="Q886" s="4"/>
    </row>
    <row r="887" spans="1:17" ht="16.5" customHeight="1">
      <c r="A887" s="4"/>
      <c r="B887" s="4"/>
      <c r="C887" s="4"/>
      <c r="D887" s="4"/>
      <c r="E887" s="4"/>
      <c r="G887" s="4"/>
      <c r="H887" s="4"/>
      <c r="I887" s="4"/>
      <c r="J887" s="4"/>
      <c r="K887" s="4"/>
      <c r="L887" s="4"/>
      <c r="M887" s="4"/>
      <c r="N887" s="4"/>
      <c r="O887" s="4"/>
      <c r="P887" s="4"/>
      <c r="Q887" s="4"/>
    </row>
    <row r="888" spans="1:17" ht="16.5" customHeight="1">
      <c r="A888" s="4"/>
      <c r="B888" s="4"/>
      <c r="C888" s="4"/>
      <c r="D888" s="4"/>
      <c r="E888" s="4"/>
      <c r="G888" s="4"/>
      <c r="H888" s="4"/>
      <c r="I888" s="4"/>
      <c r="J888" s="4"/>
      <c r="K888" s="4"/>
      <c r="L888" s="4"/>
      <c r="M888" s="4"/>
      <c r="N888" s="4"/>
      <c r="O888" s="4"/>
      <c r="P888" s="4"/>
      <c r="Q888" s="4"/>
    </row>
    <row r="889" spans="1:17" ht="16.5" customHeight="1">
      <c r="A889" s="4"/>
      <c r="B889" s="4"/>
      <c r="C889" s="4"/>
      <c r="D889" s="4"/>
      <c r="E889" s="4"/>
      <c r="G889" s="4"/>
      <c r="H889" s="4"/>
      <c r="I889" s="4"/>
      <c r="J889" s="4"/>
      <c r="K889" s="4"/>
      <c r="L889" s="4"/>
      <c r="M889" s="4"/>
      <c r="N889" s="4"/>
      <c r="O889" s="4"/>
      <c r="P889" s="4"/>
      <c r="Q889" s="4"/>
    </row>
    <row r="890" spans="1:17" ht="16.5" customHeight="1">
      <c r="A890" s="4"/>
      <c r="B890" s="4"/>
      <c r="C890" s="4"/>
      <c r="D890" s="4"/>
      <c r="E890" s="4"/>
      <c r="G890" s="4"/>
      <c r="H890" s="4"/>
      <c r="I890" s="4"/>
      <c r="J890" s="4"/>
      <c r="K890" s="4"/>
      <c r="L890" s="4"/>
      <c r="M890" s="4"/>
      <c r="N890" s="4"/>
      <c r="O890" s="4"/>
      <c r="P890" s="4"/>
      <c r="Q890" s="4"/>
    </row>
    <row r="891" spans="1:17" ht="16.5" customHeight="1">
      <c r="A891" s="4"/>
      <c r="B891" s="4"/>
      <c r="C891" s="4"/>
      <c r="D891" s="4"/>
      <c r="E891" s="4"/>
      <c r="G891" s="4"/>
      <c r="H891" s="4"/>
      <c r="I891" s="4"/>
      <c r="J891" s="4"/>
      <c r="K891" s="4"/>
      <c r="L891" s="4"/>
      <c r="M891" s="4"/>
      <c r="N891" s="4"/>
      <c r="O891" s="4"/>
      <c r="P891" s="4"/>
      <c r="Q891" s="4"/>
    </row>
    <row r="892" spans="1:17" ht="16.5" customHeight="1">
      <c r="A892" s="4"/>
      <c r="B892" s="4"/>
      <c r="C892" s="4"/>
      <c r="D892" s="4"/>
      <c r="E892" s="4"/>
      <c r="G892" s="4"/>
      <c r="H892" s="4"/>
      <c r="I892" s="4"/>
      <c r="J892" s="4"/>
      <c r="K892" s="4"/>
      <c r="L892" s="4"/>
      <c r="M892" s="4"/>
      <c r="N892" s="4"/>
      <c r="O892" s="4"/>
      <c r="P892" s="4"/>
      <c r="Q892" s="4"/>
    </row>
    <row r="893" spans="1:17" ht="16.5" customHeight="1">
      <c r="A893" s="4"/>
      <c r="B893" s="4"/>
      <c r="C893" s="4"/>
      <c r="D893" s="4"/>
      <c r="E893" s="4"/>
      <c r="G893" s="4"/>
      <c r="H893" s="4"/>
      <c r="I893" s="4"/>
      <c r="J893" s="4"/>
      <c r="K893" s="4"/>
      <c r="L893" s="4"/>
      <c r="M893" s="4"/>
      <c r="N893" s="4"/>
      <c r="O893" s="4"/>
      <c r="P893" s="4"/>
      <c r="Q893" s="4"/>
    </row>
    <row r="894" spans="1:17" ht="16.5" customHeight="1">
      <c r="A894" s="4"/>
      <c r="B894" s="4"/>
      <c r="C894" s="4"/>
      <c r="D894" s="4"/>
      <c r="E894" s="4"/>
      <c r="G894" s="4"/>
      <c r="H894" s="4"/>
      <c r="I894" s="4"/>
      <c r="J894" s="4"/>
      <c r="K894" s="4"/>
      <c r="L894" s="4"/>
      <c r="M894" s="4"/>
      <c r="N894" s="4"/>
      <c r="O894" s="4"/>
      <c r="P894" s="4"/>
      <c r="Q894" s="4"/>
    </row>
    <row r="895" spans="1:17" ht="16.5" customHeight="1">
      <c r="A895" s="4"/>
      <c r="B895" s="4"/>
      <c r="C895" s="4"/>
      <c r="D895" s="4"/>
      <c r="E895" s="4"/>
      <c r="G895" s="4"/>
      <c r="H895" s="4"/>
      <c r="I895" s="4"/>
      <c r="J895" s="4"/>
      <c r="K895" s="4"/>
      <c r="L895" s="4"/>
      <c r="M895" s="4"/>
      <c r="N895" s="4"/>
      <c r="O895" s="4"/>
      <c r="P895" s="4"/>
      <c r="Q895" s="4"/>
    </row>
    <row r="896" spans="1:17" ht="16.5" customHeight="1">
      <c r="A896" s="4"/>
      <c r="B896" s="4"/>
      <c r="C896" s="4"/>
      <c r="D896" s="4"/>
      <c r="E896" s="4"/>
      <c r="G896" s="4"/>
      <c r="H896" s="4"/>
      <c r="I896" s="4"/>
      <c r="J896" s="4"/>
      <c r="K896" s="4"/>
      <c r="L896" s="4"/>
      <c r="M896" s="4"/>
      <c r="N896" s="4"/>
      <c r="O896" s="4"/>
      <c r="P896" s="4"/>
      <c r="Q896" s="4"/>
    </row>
    <row r="897" spans="1:17" ht="16.5" customHeight="1">
      <c r="A897" s="4"/>
      <c r="B897" s="4"/>
      <c r="C897" s="4"/>
      <c r="D897" s="4"/>
      <c r="E897" s="4"/>
      <c r="G897" s="4"/>
      <c r="H897" s="4"/>
      <c r="I897" s="4"/>
      <c r="J897" s="4"/>
      <c r="K897" s="4"/>
      <c r="L897" s="4"/>
      <c r="M897" s="4"/>
      <c r="N897" s="4"/>
      <c r="O897" s="4"/>
      <c r="P897" s="4"/>
      <c r="Q897" s="4"/>
    </row>
    <row r="898" spans="1:17" ht="16.5" customHeight="1">
      <c r="A898" s="4"/>
      <c r="B898" s="4"/>
      <c r="C898" s="4"/>
      <c r="D898" s="4"/>
      <c r="E898" s="4"/>
      <c r="G898" s="4"/>
      <c r="H898" s="4"/>
      <c r="I898" s="4"/>
      <c r="J898" s="4"/>
      <c r="K898" s="4"/>
      <c r="L898" s="4"/>
      <c r="M898" s="4"/>
      <c r="N898" s="4"/>
      <c r="O898" s="4"/>
      <c r="P898" s="4"/>
      <c r="Q898" s="4"/>
    </row>
    <row r="899" spans="1:17" ht="16.5" customHeight="1">
      <c r="A899" s="4"/>
      <c r="B899" s="4"/>
      <c r="C899" s="4"/>
      <c r="D899" s="4"/>
      <c r="E899" s="4"/>
      <c r="G899" s="4"/>
      <c r="H899" s="4"/>
      <c r="I899" s="4"/>
      <c r="J899" s="4"/>
      <c r="K899" s="4"/>
      <c r="L899" s="4"/>
      <c r="M899" s="4"/>
      <c r="N899" s="4"/>
      <c r="O899" s="4"/>
      <c r="P899" s="4"/>
      <c r="Q899" s="4"/>
    </row>
    <row r="900" spans="1:17" ht="16.5" customHeight="1">
      <c r="A900" s="4"/>
      <c r="B900" s="4"/>
      <c r="C900" s="4"/>
      <c r="D900" s="4"/>
      <c r="E900" s="4"/>
      <c r="G900" s="4"/>
      <c r="H900" s="4"/>
      <c r="I900" s="4"/>
      <c r="J900" s="4"/>
      <c r="K900" s="4"/>
      <c r="L900" s="4"/>
      <c r="M900" s="4"/>
      <c r="N900" s="4"/>
      <c r="O900" s="4"/>
      <c r="P900" s="4"/>
      <c r="Q900" s="4"/>
    </row>
    <row r="901" spans="1:17" ht="16.5" customHeight="1">
      <c r="A901" s="4"/>
      <c r="B901" s="4"/>
      <c r="C901" s="4"/>
      <c r="D901" s="4"/>
      <c r="E901" s="4"/>
      <c r="G901" s="4"/>
      <c r="H901" s="4"/>
      <c r="I901" s="4"/>
      <c r="J901" s="4"/>
      <c r="K901" s="4"/>
      <c r="L901" s="4"/>
      <c r="M901" s="4"/>
      <c r="N901" s="4"/>
      <c r="O901" s="4"/>
      <c r="P901" s="4"/>
      <c r="Q901" s="4"/>
    </row>
    <row r="902" spans="1:17" ht="16.5" customHeight="1">
      <c r="A902" s="4"/>
      <c r="B902" s="4"/>
      <c r="C902" s="4"/>
      <c r="D902" s="4"/>
      <c r="E902" s="4"/>
      <c r="G902" s="4"/>
      <c r="H902" s="4"/>
      <c r="I902" s="4"/>
      <c r="J902" s="4"/>
      <c r="K902" s="4"/>
      <c r="L902" s="4"/>
      <c r="M902" s="4"/>
      <c r="N902" s="4"/>
      <c r="O902" s="4"/>
      <c r="P902" s="4"/>
      <c r="Q902" s="4"/>
    </row>
    <row r="903" spans="1:17" ht="16.5" customHeight="1">
      <c r="A903" s="4"/>
      <c r="B903" s="4"/>
      <c r="C903" s="4"/>
      <c r="D903" s="4"/>
      <c r="E903" s="4"/>
      <c r="G903" s="4"/>
      <c r="H903" s="4"/>
      <c r="I903" s="4"/>
      <c r="J903" s="4"/>
      <c r="K903" s="4"/>
      <c r="L903" s="4"/>
      <c r="M903" s="4"/>
      <c r="N903" s="4"/>
      <c r="O903" s="4"/>
      <c r="P903" s="4"/>
      <c r="Q903" s="4"/>
    </row>
    <row r="904" spans="1:17" ht="16.5" customHeight="1">
      <c r="A904" s="4"/>
      <c r="B904" s="4"/>
      <c r="C904" s="4"/>
      <c r="D904" s="4"/>
      <c r="E904" s="4"/>
      <c r="G904" s="4"/>
      <c r="H904" s="4"/>
      <c r="I904" s="4"/>
      <c r="J904" s="4"/>
      <c r="K904" s="4"/>
      <c r="L904" s="4"/>
      <c r="M904" s="4"/>
      <c r="N904" s="4"/>
      <c r="O904" s="4"/>
      <c r="P904" s="4"/>
      <c r="Q904" s="4"/>
    </row>
    <row r="905" spans="1:17" ht="16.5" customHeight="1">
      <c r="A905" s="4"/>
      <c r="B905" s="4"/>
      <c r="C905" s="4"/>
      <c r="D905" s="4"/>
      <c r="E905" s="4"/>
      <c r="G905" s="4"/>
      <c r="H905" s="4"/>
      <c r="I905" s="4"/>
      <c r="J905" s="4"/>
      <c r="K905" s="4"/>
      <c r="L905" s="4"/>
      <c r="M905" s="4"/>
      <c r="N905" s="4"/>
      <c r="O905" s="4"/>
      <c r="P905" s="4"/>
      <c r="Q905" s="4"/>
    </row>
    <row r="906" spans="1:17" ht="16.5" customHeight="1">
      <c r="A906" s="4"/>
      <c r="B906" s="4"/>
      <c r="C906" s="4"/>
      <c r="D906" s="4"/>
      <c r="E906" s="4"/>
      <c r="G906" s="4"/>
      <c r="H906" s="4"/>
      <c r="I906" s="4"/>
      <c r="J906" s="4"/>
      <c r="K906" s="4"/>
      <c r="L906" s="4"/>
      <c r="M906" s="4"/>
      <c r="N906" s="4"/>
      <c r="O906" s="4"/>
      <c r="P906" s="4"/>
      <c r="Q906" s="4"/>
    </row>
    <row r="907" spans="1:17" ht="16.5" customHeight="1">
      <c r="A907" s="4"/>
      <c r="B907" s="4"/>
      <c r="C907" s="4"/>
      <c r="D907" s="4"/>
      <c r="E907" s="4"/>
      <c r="G907" s="4"/>
      <c r="H907" s="4"/>
      <c r="I907" s="4"/>
      <c r="J907" s="4"/>
      <c r="K907" s="4"/>
      <c r="L907" s="4"/>
      <c r="M907" s="4"/>
      <c r="N907" s="4"/>
      <c r="O907" s="4"/>
      <c r="P907" s="4"/>
      <c r="Q907" s="4"/>
    </row>
    <row r="908" spans="1:17" ht="16.5" customHeight="1">
      <c r="A908" s="4"/>
      <c r="B908" s="4"/>
      <c r="C908" s="4"/>
      <c r="D908" s="4"/>
      <c r="E908" s="4"/>
      <c r="G908" s="4"/>
      <c r="H908" s="4"/>
      <c r="I908" s="4"/>
      <c r="J908" s="4"/>
      <c r="K908" s="4"/>
      <c r="L908" s="4"/>
      <c r="M908" s="4"/>
      <c r="N908" s="4"/>
      <c r="O908" s="4"/>
      <c r="P908" s="4"/>
      <c r="Q908" s="4"/>
    </row>
    <row r="909" spans="1:17" ht="16.5" customHeight="1">
      <c r="A909" s="4"/>
      <c r="B909" s="4"/>
      <c r="C909" s="4"/>
      <c r="D909" s="4"/>
      <c r="E909" s="4"/>
      <c r="G909" s="4"/>
      <c r="H909" s="4"/>
      <c r="I909" s="4"/>
      <c r="J909" s="4"/>
      <c r="K909" s="4"/>
      <c r="L909" s="4"/>
      <c r="M909" s="4"/>
      <c r="N909" s="4"/>
      <c r="O909" s="4"/>
      <c r="P909" s="4"/>
      <c r="Q909" s="4"/>
    </row>
    <row r="910" spans="1:17" ht="16.5" customHeight="1">
      <c r="A910" s="4"/>
      <c r="B910" s="4"/>
      <c r="C910" s="4"/>
      <c r="D910" s="4"/>
      <c r="E910" s="4"/>
      <c r="G910" s="4"/>
      <c r="H910" s="4"/>
      <c r="I910" s="4"/>
      <c r="J910" s="4"/>
      <c r="K910" s="4"/>
      <c r="L910" s="4"/>
      <c r="M910" s="4"/>
      <c r="N910" s="4"/>
      <c r="O910" s="4"/>
      <c r="P910" s="4"/>
      <c r="Q910" s="4"/>
    </row>
    <row r="911" spans="1:17" ht="16.5" customHeight="1">
      <c r="A911" s="4"/>
      <c r="B911" s="4"/>
      <c r="C911" s="4"/>
      <c r="D911" s="4"/>
      <c r="E911" s="4"/>
      <c r="G911" s="4"/>
      <c r="H911" s="4"/>
      <c r="I911" s="4"/>
      <c r="J911" s="4"/>
      <c r="K911" s="4"/>
      <c r="L911" s="4"/>
      <c r="M911" s="4"/>
      <c r="N911" s="4"/>
      <c r="O911" s="4"/>
      <c r="P911" s="4"/>
      <c r="Q911" s="4"/>
    </row>
    <row r="912" spans="1:17" ht="16.5" customHeight="1">
      <c r="A912" s="4"/>
      <c r="B912" s="4"/>
      <c r="C912" s="4"/>
      <c r="D912" s="4"/>
      <c r="E912" s="4"/>
      <c r="G912" s="4"/>
      <c r="H912" s="4"/>
      <c r="I912" s="4"/>
      <c r="J912" s="4"/>
      <c r="K912" s="4"/>
      <c r="L912" s="4"/>
      <c r="M912" s="4"/>
      <c r="N912" s="4"/>
      <c r="O912" s="4"/>
      <c r="P912" s="4"/>
      <c r="Q912" s="4"/>
    </row>
    <row r="913" spans="1:17" ht="16.5" customHeight="1">
      <c r="A913" s="4"/>
      <c r="B913" s="4"/>
      <c r="C913" s="4"/>
      <c r="D913" s="4"/>
      <c r="E913" s="4"/>
      <c r="G913" s="4"/>
      <c r="H913" s="4"/>
      <c r="I913" s="4"/>
      <c r="J913" s="4"/>
      <c r="K913" s="4"/>
      <c r="L913" s="4"/>
      <c r="M913" s="4"/>
      <c r="N913" s="4"/>
      <c r="O913" s="4"/>
      <c r="P913" s="4"/>
      <c r="Q913" s="4"/>
    </row>
    <row r="914" spans="1:17" ht="16.5" customHeight="1">
      <c r="A914" s="4"/>
      <c r="B914" s="4"/>
      <c r="C914" s="4"/>
      <c r="D914" s="4"/>
      <c r="E914" s="4"/>
      <c r="G914" s="4"/>
      <c r="H914" s="4"/>
      <c r="I914" s="4"/>
      <c r="J914" s="4"/>
      <c r="K914" s="4"/>
      <c r="L914" s="4"/>
      <c r="M914" s="4"/>
      <c r="N914" s="4"/>
      <c r="O914" s="4"/>
      <c r="P914" s="4"/>
      <c r="Q914" s="4"/>
    </row>
    <row r="915" spans="1:17" ht="16.5" customHeight="1">
      <c r="A915" s="4"/>
      <c r="B915" s="4"/>
      <c r="C915" s="4"/>
      <c r="D915" s="4"/>
      <c r="E915" s="4"/>
      <c r="G915" s="4"/>
      <c r="H915" s="4"/>
      <c r="I915" s="4"/>
      <c r="J915" s="4"/>
      <c r="K915" s="4"/>
      <c r="L915" s="4"/>
      <c r="M915" s="4"/>
      <c r="N915" s="4"/>
      <c r="O915" s="4"/>
      <c r="P915" s="4"/>
      <c r="Q915" s="4"/>
    </row>
    <row r="916" spans="1:17" ht="16.5" customHeight="1">
      <c r="A916" s="4"/>
      <c r="B916" s="4"/>
      <c r="C916" s="4"/>
      <c r="D916" s="4"/>
      <c r="E916" s="4"/>
      <c r="G916" s="4"/>
      <c r="H916" s="4"/>
      <c r="I916" s="4"/>
      <c r="J916" s="4"/>
      <c r="K916" s="4"/>
      <c r="L916" s="4"/>
      <c r="M916" s="4"/>
      <c r="N916" s="4"/>
      <c r="O916" s="4"/>
      <c r="P916" s="4"/>
      <c r="Q916" s="4"/>
    </row>
    <row r="917" spans="1:17" ht="16.5" customHeight="1">
      <c r="A917" s="4"/>
      <c r="B917" s="4"/>
      <c r="C917" s="4"/>
      <c r="D917" s="4"/>
      <c r="E917" s="4"/>
      <c r="G917" s="4"/>
      <c r="H917" s="4"/>
      <c r="I917" s="4"/>
      <c r="J917" s="4"/>
      <c r="K917" s="4"/>
      <c r="L917" s="4"/>
      <c r="M917" s="4"/>
      <c r="N917" s="4"/>
      <c r="O917" s="4"/>
      <c r="P917" s="4"/>
      <c r="Q917" s="4"/>
    </row>
    <row r="918" spans="1:17" ht="16.5" customHeight="1">
      <c r="A918" s="4"/>
      <c r="B918" s="4"/>
      <c r="C918" s="4"/>
      <c r="D918" s="4"/>
      <c r="E918" s="4"/>
      <c r="G918" s="4"/>
      <c r="H918" s="4"/>
      <c r="I918" s="4"/>
      <c r="J918" s="4"/>
      <c r="K918" s="4"/>
      <c r="L918" s="4"/>
      <c r="M918" s="4"/>
      <c r="N918" s="4"/>
      <c r="O918" s="4"/>
      <c r="P918" s="4"/>
      <c r="Q918" s="4"/>
    </row>
    <row r="919" spans="1:17" ht="16.5" customHeight="1">
      <c r="A919" s="4"/>
      <c r="B919" s="4"/>
      <c r="C919" s="4"/>
      <c r="D919" s="4"/>
      <c r="E919" s="4"/>
      <c r="G919" s="4"/>
      <c r="H919" s="4"/>
      <c r="I919" s="4"/>
      <c r="J919" s="4"/>
      <c r="K919" s="4"/>
      <c r="L919" s="4"/>
      <c r="M919" s="4"/>
      <c r="N919" s="4"/>
      <c r="O919" s="4"/>
      <c r="P919" s="4"/>
      <c r="Q919" s="4"/>
    </row>
    <row r="920" spans="1:17" ht="16.5" customHeight="1">
      <c r="A920" s="4"/>
      <c r="B920" s="4"/>
      <c r="C920" s="4"/>
      <c r="D920" s="4"/>
      <c r="E920" s="4"/>
      <c r="G920" s="4"/>
      <c r="H920" s="4"/>
      <c r="I920" s="4"/>
      <c r="J920" s="4"/>
      <c r="K920" s="4"/>
      <c r="L920" s="4"/>
      <c r="M920" s="4"/>
      <c r="N920" s="4"/>
      <c r="O920" s="4"/>
      <c r="P920" s="4"/>
      <c r="Q920" s="4"/>
    </row>
    <row r="921" spans="1:17" ht="16.5" customHeight="1">
      <c r="A921" s="4"/>
      <c r="B921" s="4"/>
      <c r="C921" s="4"/>
      <c r="D921" s="4"/>
      <c r="E921" s="4"/>
      <c r="G921" s="4"/>
      <c r="H921" s="4"/>
      <c r="I921" s="4"/>
      <c r="J921" s="4"/>
      <c r="K921" s="4"/>
      <c r="L921" s="4"/>
      <c r="M921" s="4"/>
      <c r="N921" s="4"/>
      <c r="O921" s="4"/>
      <c r="P921" s="4"/>
      <c r="Q921" s="4"/>
    </row>
    <row r="922" spans="1:17" ht="16.5" customHeight="1">
      <c r="A922" s="4"/>
      <c r="B922" s="4"/>
      <c r="C922" s="4"/>
      <c r="D922" s="4"/>
      <c r="E922" s="4"/>
      <c r="G922" s="4"/>
      <c r="H922" s="4"/>
      <c r="I922" s="4"/>
      <c r="J922" s="4"/>
      <c r="K922" s="4"/>
      <c r="L922" s="4"/>
      <c r="M922" s="4"/>
      <c r="N922" s="4"/>
      <c r="O922" s="4"/>
      <c r="P922" s="4"/>
      <c r="Q922" s="4"/>
    </row>
    <row r="923" spans="1:17" ht="16.5" customHeight="1">
      <c r="A923" s="4"/>
      <c r="B923" s="4"/>
      <c r="C923" s="4"/>
      <c r="D923" s="4"/>
      <c r="E923" s="4"/>
      <c r="G923" s="4"/>
      <c r="H923" s="4"/>
      <c r="I923" s="4"/>
      <c r="J923" s="4"/>
      <c r="K923" s="4"/>
      <c r="L923" s="4"/>
      <c r="M923" s="4"/>
      <c r="N923" s="4"/>
      <c r="O923" s="4"/>
      <c r="P923" s="4"/>
      <c r="Q923" s="4"/>
    </row>
    <row r="924" spans="1:17" ht="16.5" customHeight="1">
      <c r="A924" s="4"/>
      <c r="B924" s="4"/>
      <c r="C924" s="4"/>
      <c r="D924" s="4"/>
      <c r="E924" s="4"/>
      <c r="G924" s="4"/>
      <c r="H924" s="4"/>
      <c r="I924" s="4"/>
      <c r="J924" s="4"/>
      <c r="K924" s="4"/>
      <c r="L924" s="4"/>
      <c r="M924" s="4"/>
      <c r="N924" s="4"/>
      <c r="O924" s="4"/>
      <c r="P924" s="4"/>
      <c r="Q924" s="4"/>
    </row>
    <row r="925" spans="1:17" ht="16.5" customHeight="1">
      <c r="A925" s="4"/>
      <c r="B925" s="4"/>
      <c r="C925" s="4"/>
      <c r="D925" s="4"/>
      <c r="E925" s="4"/>
      <c r="G925" s="4"/>
      <c r="H925" s="4"/>
      <c r="I925" s="4"/>
      <c r="J925" s="4"/>
      <c r="K925" s="4"/>
      <c r="L925" s="4"/>
      <c r="M925" s="4"/>
      <c r="N925" s="4"/>
      <c r="O925" s="4"/>
      <c r="P925" s="4"/>
      <c r="Q925" s="4"/>
    </row>
    <row r="926" spans="1:17" ht="16.5" customHeight="1">
      <c r="A926" s="4"/>
      <c r="B926" s="4"/>
      <c r="C926" s="4"/>
      <c r="D926" s="4"/>
      <c r="E926" s="4"/>
      <c r="G926" s="4"/>
      <c r="H926" s="4"/>
      <c r="I926" s="4"/>
      <c r="J926" s="4"/>
      <c r="K926" s="4"/>
      <c r="L926" s="4"/>
      <c r="M926" s="4"/>
      <c r="N926" s="4"/>
      <c r="O926" s="4"/>
      <c r="P926" s="4"/>
      <c r="Q926" s="4"/>
    </row>
    <row r="927" spans="1:17" ht="16.5" customHeight="1">
      <c r="A927" s="4"/>
      <c r="B927" s="4"/>
      <c r="C927" s="4"/>
      <c r="D927" s="4"/>
      <c r="E927" s="4"/>
      <c r="G927" s="4"/>
      <c r="H927" s="4"/>
      <c r="I927" s="4"/>
      <c r="J927" s="4"/>
      <c r="K927" s="4"/>
      <c r="L927" s="4"/>
      <c r="M927" s="4"/>
      <c r="N927" s="4"/>
      <c r="O927" s="4"/>
      <c r="P927" s="4"/>
      <c r="Q927" s="4"/>
    </row>
    <row r="928" spans="1:17" ht="16.5" customHeight="1">
      <c r="A928" s="4"/>
      <c r="B928" s="4"/>
      <c r="C928" s="4"/>
      <c r="D928" s="4"/>
      <c r="E928" s="4"/>
      <c r="G928" s="4"/>
      <c r="H928" s="4"/>
      <c r="I928" s="4"/>
      <c r="J928" s="4"/>
      <c r="K928" s="4"/>
      <c r="L928" s="4"/>
      <c r="M928" s="4"/>
      <c r="N928" s="4"/>
      <c r="O928" s="4"/>
      <c r="P928" s="4"/>
      <c r="Q928" s="4"/>
    </row>
    <row r="929" spans="1:17" ht="16.5" customHeight="1">
      <c r="A929" s="4"/>
      <c r="B929" s="4"/>
      <c r="C929" s="4"/>
      <c r="D929" s="4"/>
      <c r="E929" s="4"/>
      <c r="G929" s="4"/>
      <c r="H929" s="4"/>
      <c r="I929" s="4"/>
      <c r="J929" s="4"/>
      <c r="K929" s="4"/>
      <c r="L929" s="4"/>
      <c r="M929" s="4"/>
      <c r="N929" s="4"/>
      <c r="O929" s="4"/>
      <c r="P929" s="4"/>
      <c r="Q929" s="4"/>
    </row>
    <row r="930" spans="1:17" ht="16.5" customHeight="1">
      <c r="A930" s="4"/>
      <c r="B930" s="4"/>
      <c r="C930" s="4"/>
      <c r="D930" s="4"/>
      <c r="E930" s="4"/>
      <c r="G930" s="4"/>
      <c r="H930" s="4"/>
      <c r="I930" s="4"/>
      <c r="J930" s="4"/>
      <c r="K930" s="4"/>
      <c r="L930" s="4"/>
      <c r="M930" s="4"/>
      <c r="N930" s="4"/>
      <c r="O930" s="4"/>
      <c r="P930" s="4"/>
      <c r="Q930" s="4"/>
    </row>
    <row r="931" spans="1:17" ht="16.5" customHeight="1">
      <c r="A931" s="4"/>
      <c r="B931" s="4"/>
      <c r="C931" s="4"/>
      <c r="D931" s="4"/>
      <c r="E931" s="4"/>
      <c r="G931" s="4"/>
      <c r="H931" s="4"/>
      <c r="I931" s="4"/>
      <c r="J931" s="4"/>
      <c r="K931" s="4"/>
      <c r="L931" s="4"/>
      <c r="M931" s="4"/>
      <c r="N931" s="4"/>
      <c r="O931" s="4"/>
      <c r="P931" s="4"/>
      <c r="Q931" s="4"/>
    </row>
    <row r="932" spans="1:17" ht="16.5" customHeight="1">
      <c r="A932" s="4"/>
      <c r="B932" s="4"/>
      <c r="C932" s="4"/>
      <c r="D932" s="4"/>
      <c r="E932" s="4"/>
      <c r="G932" s="4"/>
      <c r="H932" s="4"/>
      <c r="I932" s="4"/>
      <c r="J932" s="4"/>
      <c r="K932" s="4"/>
      <c r="L932" s="4"/>
      <c r="M932" s="4"/>
      <c r="N932" s="4"/>
      <c r="O932" s="4"/>
      <c r="P932" s="4"/>
      <c r="Q932" s="4"/>
    </row>
    <row r="933" spans="1:17" ht="16.5" customHeight="1">
      <c r="A933" s="4"/>
      <c r="B933" s="4"/>
      <c r="C933" s="4"/>
      <c r="D933" s="4"/>
      <c r="E933" s="4"/>
      <c r="G933" s="4"/>
      <c r="H933" s="4"/>
      <c r="I933" s="4"/>
      <c r="J933" s="4"/>
      <c r="K933" s="4"/>
      <c r="L933" s="4"/>
      <c r="M933" s="4"/>
      <c r="N933" s="4"/>
      <c r="O933" s="4"/>
      <c r="P933" s="4"/>
      <c r="Q933" s="4"/>
    </row>
    <row r="934" spans="1:17" ht="16.5" customHeight="1">
      <c r="A934" s="4"/>
      <c r="B934" s="4"/>
      <c r="C934" s="4"/>
      <c r="D934" s="4"/>
      <c r="E934" s="4"/>
      <c r="G934" s="4"/>
      <c r="H934" s="4"/>
      <c r="I934" s="4"/>
      <c r="J934" s="4"/>
      <c r="K934" s="4"/>
      <c r="L934" s="4"/>
      <c r="M934" s="4"/>
      <c r="N934" s="4"/>
      <c r="O934" s="4"/>
      <c r="P934" s="4"/>
      <c r="Q934" s="4"/>
    </row>
    <row r="935" spans="1:17" ht="16.5" customHeight="1">
      <c r="A935" s="4"/>
      <c r="B935" s="4"/>
      <c r="C935" s="4"/>
      <c r="D935" s="4"/>
      <c r="E935" s="4"/>
      <c r="G935" s="4"/>
      <c r="H935" s="4"/>
      <c r="I935" s="4"/>
      <c r="J935" s="4"/>
      <c r="K935" s="4"/>
      <c r="L935" s="4"/>
      <c r="M935" s="4"/>
      <c r="N935" s="4"/>
      <c r="O935" s="4"/>
      <c r="P935" s="4"/>
      <c r="Q935" s="4"/>
    </row>
    <row r="936" spans="1:17" ht="16.5" customHeight="1">
      <c r="A936" s="4"/>
      <c r="B936" s="4"/>
      <c r="C936" s="4"/>
      <c r="D936" s="4"/>
      <c r="E936" s="4"/>
      <c r="G936" s="4"/>
      <c r="H936" s="4"/>
      <c r="I936" s="4"/>
      <c r="J936" s="4"/>
      <c r="K936" s="4"/>
      <c r="L936" s="4"/>
      <c r="M936" s="4"/>
      <c r="N936" s="4"/>
      <c r="O936" s="4"/>
      <c r="P936" s="4"/>
      <c r="Q936" s="4"/>
    </row>
    <row r="937" spans="1:17" ht="16.5" customHeight="1">
      <c r="A937" s="4"/>
      <c r="B937" s="4"/>
      <c r="C937" s="4"/>
      <c r="D937" s="4"/>
      <c r="E937" s="4"/>
      <c r="G937" s="4"/>
      <c r="H937" s="4"/>
      <c r="I937" s="4"/>
      <c r="J937" s="4"/>
      <c r="K937" s="4"/>
      <c r="L937" s="4"/>
      <c r="M937" s="4"/>
      <c r="N937" s="4"/>
      <c r="O937" s="4"/>
      <c r="P937" s="4"/>
      <c r="Q937" s="4"/>
    </row>
    <row r="938" spans="1:17" ht="16.5" customHeight="1">
      <c r="A938" s="4"/>
      <c r="B938" s="4"/>
      <c r="C938" s="4"/>
      <c r="D938" s="4"/>
      <c r="E938" s="4"/>
      <c r="G938" s="4"/>
      <c r="H938" s="4"/>
      <c r="I938" s="4"/>
      <c r="J938" s="4"/>
      <c r="K938" s="4"/>
      <c r="L938" s="4"/>
      <c r="M938" s="4"/>
      <c r="N938" s="4"/>
      <c r="O938" s="4"/>
      <c r="P938" s="4"/>
      <c r="Q938" s="4"/>
    </row>
    <row r="939" spans="1:17" ht="16.5" customHeight="1">
      <c r="A939" s="4"/>
      <c r="B939" s="4"/>
      <c r="C939" s="4"/>
      <c r="D939" s="4"/>
      <c r="E939" s="4"/>
      <c r="G939" s="4"/>
      <c r="H939" s="4"/>
      <c r="I939" s="4"/>
      <c r="J939" s="4"/>
      <c r="K939" s="4"/>
      <c r="L939" s="4"/>
      <c r="M939" s="4"/>
      <c r="N939" s="4"/>
      <c r="O939" s="4"/>
      <c r="P939" s="4"/>
      <c r="Q939" s="4"/>
    </row>
    <row r="940" spans="1:17" ht="16.5" customHeight="1">
      <c r="A940" s="4"/>
      <c r="B940" s="4"/>
      <c r="C940" s="4"/>
      <c r="D940" s="4"/>
      <c r="E940" s="4"/>
      <c r="G940" s="4"/>
      <c r="H940" s="4"/>
      <c r="I940" s="4"/>
      <c r="J940" s="4"/>
      <c r="K940" s="4"/>
      <c r="L940" s="4"/>
      <c r="M940" s="4"/>
      <c r="N940" s="4"/>
      <c r="O940" s="4"/>
      <c r="P940" s="4"/>
      <c r="Q940" s="4"/>
    </row>
    <row r="941" spans="1:17" ht="16.5" customHeight="1">
      <c r="A941" s="4"/>
      <c r="B941" s="4"/>
      <c r="C941" s="4"/>
      <c r="D941" s="4"/>
      <c r="E941" s="4"/>
      <c r="G941" s="4"/>
      <c r="H941" s="4"/>
      <c r="I941" s="4"/>
      <c r="J941" s="4"/>
      <c r="K941" s="4"/>
      <c r="L941" s="4"/>
      <c r="M941" s="4"/>
      <c r="N941" s="4"/>
      <c r="O941" s="4"/>
      <c r="P941" s="4"/>
      <c r="Q941" s="4"/>
    </row>
    <row r="942" spans="1:17" ht="16.5" customHeight="1">
      <c r="A942" s="4"/>
      <c r="B942" s="4"/>
      <c r="C942" s="4"/>
      <c r="D942" s="4"/>
      <c r="E942" s="4"/>
      <c r="G942" s="4"/>
      <c r="H942" s="4"/>
      <c r="I942" s="4"/>
      <c r="J942" s="4"/>
      <c r="K942" s="4"/>
      <c r="L942" s="4"/>
      <c r="M942" s="4"/>
      <c r="N942" s="4"/>
      <c r="O942" s="4"/>
      <c r="P942" s="4"/>
      <c r="Q942" s="4"/>
    </row>
    <row r="943" spans="1:17" ht="16.5" customHeight="1">
      <c r="A943" s="4"/>
      <c r="B943" s="4"/>
      <c r="C943" s="4"/>
      <c r="D943" s="4"/>
      <c r="E943" s="4"/>
      <c r="G943" s="4"/>
      <c r="H943" s="4"/>
      <c r="I943" s="4"/>
      <c r="J943" s="4"/>
      <c r="K943" s="4"/>
      <c r="L943" s="4"/>
      <c r="M943" s="4"/>
      <c r="N943" s="4"/>
      <c r="O943" s="4"/>
      <c r="P943" s="4"/>
      <c r="Q943" s="4"/>
    </row>
    <row r="944" spans="1:17" ht="16.5" customHeight="1">
      <c r="A944" s="4"/>
      <c r="B944" s="4"/>
      <c r="C944" s="4"/>
      <c r="D944" s="4"/>
      <c r="E944" s="4"/>
      <c r="G944" s="4"/>
      <c r="H944" s="4"/>
      <c r="I944" s="4"/>
      <c r="J944" s="4"/>
      <c r="K944" s="4"/>
      <c r="L944" s="4"/>
      <c r="M944" s="4"/>
      <c r="N944" s="4"/>
      <c r="O944" s="4"/>
      <c r="P944" s="4"/>
      <c r="Q944" s="4"/>
    </row>
    <row r="945" spans="1:17" ht="16.5" customHeight="1">
      <c r="A945" s="4"/>
      <c r="B945" s="4"/>
      <c r="C945" s="4"/>
      <c r="D945" s="4"/>
      <c r="E945" s="4"/>
      <c r="G945" s="4"/>
      <c r="H945" s="4"/>
      <c r="I945" s="4"/>
      <c r="J945" s="4"/>
      <c r="K945" s="4"/>
      <c r="L945" s="4"/>
      <c r="M945" s="4"/>
      <c r="N945" s="4"/>
      <c r="O945" s="4"/>
      <c r="P945" s="4"/>
      <c r="Q945" s="4"/>
    </row>
    <row r="946" spans="1:17" ht="16.5" customHeight="1">
      <c r="A946" s="4"/>
      <c r="B946" s="4"/>
      <c r="C946" s="4"/>
      <c r="D946" s="4"/>
      <c r="E946" s="4"/>
      <c r="G946" s="4"/>
      <c r="H946" s="4"/>
      <c r="I946" s="4"/>
      <c r="J946" s="4"/>
      <c r="K946" s="4"/>
      <c r="L946" s="4"/>
      <c r="M946" s="4"/>
      <c r="N946" s="4"/>
      <c r="O946" s="4"/>
      <c r="P946" s="4"/>
      <c r="Q946" s="4"/>
    </row>
    <row r="947" spans="1:17" ht="16.5" customHeight="1">
      <c r="A947" s="4"/>
      <c r="B947" s="4"/>
      <c r="C947" s="4"/>
      <c r="D947" s="4"/>
      <c r="E947" s="4"/>
      <c r="G947" s="4"/>
      <c r="H947" s="4"/>
      <c r="I947" s="4"/>
      <c r="J947" s="4"/>
      <c r="K947" s="4"/>
      <c r="L947" s="4"/>
      <c r="M947" s="4"/>
      <c r="N947" s="4"/>
      <c r="O947" s="4"/>
      <c r="P947" s="4"/>
      <c r="Q947" s="4"/>
    </row>
    <row r="948" spans="1:17" ht="16.5" customHeight="1">
      <c r="A948" s="4"/>
      <c r="B948" s="4"/>
      <c r="C948" s="4"/>
      <c r="D948" s="4"/>
      <c r="E948" s="4"/>
      <c r="G948" s="4"/>
      <c r="H948" s="4"/>
      <c r="I948" s="4"/>
      <c r="J948" s="4"/>
      <c r="K948" s="4"/>
      <c r="L948" s="4"/>
      <c r="M948" s="4"/>
      <c r="N948" s="4"/>
      <c r="O948" s="4"/>
      <c r="P948" s="4"/>
      <c r="Q948" s="4"/>
    </row>
    <row r="949" spans="1:17" ht="16.5" customHeight="1">
      <c r="A949" s="4"/>
      <c r="B949" s="4"/>
      <c r="C949" s="4"/>
      <c r="D949" s="4"/>
      <c r="E949" s="4"/>
      <c r="G949" s="4"/>
      <c r="H949" s="4"/>
      <c r="I949" s="4"/>
      <c r="J949" s="4"/>
      <c r="K949" s="4"/>
      <c r="L949" s="4"/>
      <c r="M949" s="4"/>
      <c r="N949" s="4"/>
      <c r="O949" s="4"/>
      <c r="P949" s="4"/>
      <c r="Q949" s="4"/>
    </row>
    <row r="950" spans="1:17" ht="16.5" customHeight="1">
      <c r="A950" s="4"/>
      <c r="B950" s="4"/>
      <c r="C950" s="4"/>
      <c r="D950" s="4"/>
      <c r="E950" s="4"/>
      <c r="G950" s="4"/>
      <c r="H950" s="4"/>
      <c r="I950" s="4"/>
      <c r="J950" s="4"/>
      <c r="K950" s="4"/>
      <c r="L950" s="4"/>
      <c r="M950" s="4"/>
      <c r="N950" s="4"/>
      <c r="O950" s="4"/>
      <c r="P950" s="4"/>
      <c r="Q950" s="4"/>
    </row>
    <row r="951" spans="1:17" ht="16.5" customHeight="1">
      <c r="A951" s="4"/>
      <c r="B951" s="4"/>
      <c r="C951" s="4"/>
      <c r="D951" s="4"/>
      <c r="E951" s="4"/>
      <c r="G951" s="4"/>
      <c r="H951" s="4"/>
      <c r="I951" s="4"/>
      <c r="J951" s="4"/>
      <c r="K951" s="4"/>
      <c r="L951" s="4"/>
      <c r="M951" s="4"/>
      <c r="N951" s="4"/>
      <c r="O951" s="4"/>
      <c r="P951" s="4"/>
      <c r="Q951" s="4"/>
    </row>
    <row r="952" spans="1:17" ht="16.5" customHeight="1">
      <c r="A952" s="4"/>
      <c r="B952" s="4"/>
      <c r="C952" s="4"/>
      <c r="D952" s="4"/>
      <c r="E952" s="4"/>
      <c r="G952" s="4"/>
      <c r="H952" s="4"/>
      <c r="I952" s="4"/>
      <c r="J952" s="4"/>
      <c r="K952" s="4"/>
      <c r="L952" s="4"/>
      <c r="M952" s="4"/>
      <c r="N952" s="4"/>
      <c r="O952" s="4"/>
      <c r="P952" s="4"/>
      <c r="Q952" s="4"/>
    </row>
    <row r="953" spans="1:17" ht="16.5" customHeight="1">
      <c r="A953" s="4"/>
      <c r="B953" s="4"/>
      <c r="C953" s="4"/>
      <c r="D953" s="4"/>
      <c r="E953" s="4"/>
      <c r="G953" s="4"/>
      <c r="H953" s="4"/>
      <c r="I953" s="4"/>
      <c r="J953" s="4"/>
      <c r="K953" s="4"/>
      <c r="L953" s="4"/>
      <c r="M953" s="4"/>
      <c r="N953" s="4"/>
      <c r="O953" s="4"/>
      <c r="P953" s="4"/>
      <c r="Q953" s="4"/>
    </row>
    <row r="954" spans="1:17" ht="16.5" customHeight="1">
      <c r="A954" s="4"/>
      <c r="B954" s="4"/>
      <c r="C954" s="4"/>
      <c r="D954" s="4"/>
      <c r="E954" s="4"/>
      <c r="G954" s="4"/>
      <c r="H954" s="4"/>
      <c r="I954" s="4"/>
      <c r="J954" s="4"/>
      <c r="K954" s="4"/>
      <c r="L954" s="4"/>
      <c r="M954" s="4"/>
      <c r="N954" s="4"/>
      <c r="O954" s="4"/>
      <c r="P954" s="4"/>
      <c r="Q954" s="4"/>
    </row>
    <row r="955" spans="1:17" ht="16.5" customHeight="1">
      <c r="A955" s="4"/>
      <c r="B955" s="4"/>
      <c r="C955" s="4"/>
      <c r="D955" s="4"/>
      <c r="E955" s="4"/>
      <c r="G955" s="4"/>
      <c r="H955" s="4"/>
      <c r="I955" s="4"/>
      <c r="J955" s="4"/>
      <c r="K955" s="4"/>
      <c r="L955" s="4"/>
      <c r="M955" s="4"/>
      <c r="N955" s="4"/>
      <c r="O955" s="4"/>
      <c r="P955" s="4"/>
      <c r="Q955" s="4"/>
    </row>
    <row r="956" spans="1:17" ht="16.5" customHeight="1">
      <c r="A956" s="4"/>
      <c r="B956" s="4"/>
      <c r="C956" s="4"/>
      <c r="D956" s="4"/>
      <c r="E956" s="4"/>
      <c r="G956" s="4"/>
      <c r="H956" s="4"/>
      <c r="I956" s="4"/>
      <c r="J956" s="4"/>
      <c r="K956" s="4"/>
      <c r="L956" s="4"/>
      <c r="M956" s="4"/>
      <c r="N956" s="4"/>
      <c r="O956" s="4"/>
      <c r="P956" s="4"/>
      <c r="Q956" s="4"/>
    </row>
    <row r="957" spans="1:17" ht="16.5" customHeight="1">
      <c r="A957" s="4"/>
      <c r="B957" s="4"/>
      <c r="C957" s="4"/>
      <c r="D957" s="4"/>
      <c r="E957" s="4"/>
      <c r="G957" s="4"/>
      <c r="H957" s="4"/>
      <c r="I957" s="4"/>
      <c r="J957" s="4"/>
      <c r="K957" s="4"/>
      <c r="L957" s="4"/>
      <c r="M957" s="4"/>
      <c r="N957" s="4"/>
      <c r="O957" s="4"/>
      <c r="P957" s="4"/>
      <c r="Q957" s="4"/>
    </row>
    <row r="958" spans="1:17" ht="16.5" customHeight="1">
      <c r="A958" s="4"/>
      <c r="B958" s="4"/>
      <c r="C958" s="4"/>
      <c r="D958" s="4"/>
      <c r="E958" s="4"/>
      <c r="G958" s="4"/>
      <c r="H958" s="4"/>
      <c r="I958" s="4"/>
      <c r="J958" s="4"/>
      <c r="K958" s="4"/>
      <c r="L958" s="4"/>
      <c r="M958" s="4"/>
      <c r="N958" s="4"/>
      <c r="O958" s="4"/>
      <c r="P958" s="4"/>
      <c r="Q958" s="4"/>
    </row>
    <row r="959" spans="1:17" ht="16.5" customHeight="1">
      <c r="A959" s="4"/>
      <c r="B959" s="4"/>
      <c r="C959" s="4"/>
      <c r="D959" s="4"/>
      <c r="E959" s="4"/>
      <c r="G959" s="4"/>
      <c r="H959" s="4"/>
      <c r="I959" s="4"/>
      <c r="J959" s="4"/>
      <c r="K959" s="4"/>
      <c r="L959" s="4"/>
      <c r="M959" s="4"/>
      <c r="N959" s="4"/>
      <c r="O959" s="4"/>
      <c r="P959" s="4"/>
      <c r="Q959" s="4"/>
    </row>
    <row r="960" spans="1:17" ht="16.5" customHeight="1">
      <c r="A960" s="4"/>
      <c r="B960" s="4"/>
      <c r="C960" s="4"/>
      <c r="D960" s="4"/>
      <c r="E960" s="4"/>
      <c r="G960" s="4"/>
      <c r="H960" s="4"/>
      <c r="I960" s="4"/>
      <c r="J960" s="4"/>
      <c r="K960" s="4"/>
      <c r="L960" s="4"/>
      <c r="M960" s="4"/>
      <c r="N960" s="4"/>
      <c r="O960" s="4"/>
      <c r="P960" s="4"/>
      <c r="Q960" s="4"/>
    </row>
    <row r="961" spans="1:17" ht="16.5" customHeight="1">
      <c r="A961" s="4"/>
      <c r="B961" s="4"/>
      <c r="C961" s="4"/>
      <c r="D961" s="4"/>
      <c r="E961" s="4"/>
      <c r="G961" s="4"/>
      <c r="H961" s="4"/>
      <c r="I961" s="4"/>
      <c r="J961" s="4"/>
      <c r="K961" s="4"/>
      <c r="L961" s="4"/>
      <c r="M961" s="4"/>
      <c r="N961" s="4"/>
      <c r="O961" s="4"/>
      <c r="P961" s="4"/>
      <c r="Q961" s="4"/>
    </row>
    <row r="962" spans="1:17" ht="16.5" customHeight="1">
      <c r="A962" s="4"/>
      <c r="B962" s="4"/>
      <c r="C962" s="4"/>
      <c r="D962" s="4"/>
      <c r="E962" s="4"/>
      <c r="G962" s="4"/>
      <c r="H962" s="4"/>
      <c r="I962" s="4"/>
      <c r="J962" s="4"/>
      <c r="K962" s="4"/>
      <c r="L962" s="4"/>
      <c r="M962" s="4"/>
      <c r="N962" s="4"/>
      <c r="O962" s="4"/>
      <c r="P962" s="4"/>
      <c r="Q962" s="4"/>
    </row>
    <row r="963" spans="1:17" ht="16.5" customHeight="1">
      <c r="A963" s="4"/>
      <c r="B963" s="4"/>
      <c r="C963" s="4"/>
      <c r="D963" s="4"/>
      <c r="E963" s="4"/>
      <c r="G963" s="4"/>
      <c r="H963" s="4"/>
      <c r="I963" s="4"/>
      <c r="J963" s="4"/>
      <c r="K963" s="4"/>
      <c r="L963" s="4"/>
      <c r="M963" s="4"/>
      <c r="N963" s="4"/>
      <c r="O963" s="4"/>
      <c r="P963" s="4"/>
      <c r="Q963" s="4"/>
    </row>
    <row r="964" spans="1:17" ht="16.5" customHeight="1">
      <c r="A964" s="4"/>
      <c r="B964" s="4"/>
      <c r="C964" s="4"/>
      <c r="D964" s="4"/>
      <c r="E964" s="4"/>
      <c r="G964" s="4"/>
      <c r="H964" s="4"/>
      <c r="I964" s="4"/>
      <c r="J964" s="4"/>
      <c r="K964" s="4"/>
      <c r="L964" s="4"/>
      <c r="M964" s="4"/>
      <c r="N964" s="4"/>
      <c r="O964" s="4"/>
      <c r="P964" s="4"/>
      <c r="Q964" s="4"/>
    </row>
    <row r="965" spans="1:17" ht="16.5" customHeight="1">
      <c r="A965" s="4"/>
      <c r="B965" s="4"/>
      <c r="C965" s="4"/>
      <c r="D965" s="4"/>
      <c r="E965" s="4"/>
      <c r="G965" s="4"/>
      <c r="H965" s="4"/>
      <c r="I965" s="4"/>
      <c r="J965" s="4"/>
      <c r="K965" s="4"/>
      <c r="L965" s="4"/>
      <c r="M965" s="4"/>
      <c r="N965" s="4"/>
      <c r="O965" s="4"/>
      <c r="P965" s="4"/>
      <c r="Q965" s="4"/>
    </row>
    <row r="966" spans="1:17" ht="16.5" customHeight="1">
      <c r="A966" s="4"/>
      <c r="B966" s="4"/>
      <c r="C966" s="4"/>
      <c r="D966" s="4"/>
      <c r="E966" s="4"/>
      <c r="G966" s="4"/>
      <c r="H966" s="4"/>
      <c r="I966" s="4"/>
      <c r="J966" s="4"/>
      <c r="K966" s="4"/>
      <c r="L966" s="4"/>
      <c r="M966" s="4"/>
      <c r="N966" s="4"/>
      <c r="O966" s="4"/>
      <c r="P966" s="4"/>
      <c r="Q966" s="4"/>
    </row>
    <row r="967" spans="1:17" ht="16.5" customHeight="1">
      <c r="A967" s="4"/>
      <c r="B967" s="4"/>
      <c r="C967" s="4"/>
      <c r="D967" s="4"/>
      <c r="E967" s="4"/>
      <c r="G967" s="4"/>
      <c r="H967" s="4"/>
      <c r="I967" s="4"/>
      <c r="J967" s="4"/>
      <c r="K967" s="4"/>
      <c r="L967" s="4"/>
      <c r="M967" s="4"/>
      <c r="N967" s="4"/>
      <c r="O967" s="4"/>
      <c r="P967" s="4"/>
      <c r="Q967" s="4"/>
    </row>
    <row r="968" spans="1:17" ht="16.5" customHeight="1">
      <c r="A968" s="4"/>
      <c r="B968" s="4"/>
      <c r="C968" s="4"/>
      <c r="D968" s="4"/>
      <c r="E968" s="4"/>
      <c r="G968" s="4"/>
      <c r="H968" s="4"/>
      <c r="I968" s="4"/>
      <c r="J968" s="4"/>
      <c r="K968" s="4"/>
      <c r="L968" s="4"/>
      <c r="M968" s="4"/>
      <c r="N968" s="4"/>
      <c r="O968" s="4"/>
      <c r="P968" s="4"/>
      <c r="Q968" s="4"/>
    </row>
    <row r="969" spans="1:17" ht="16.5" customHeight="1">
      <c r="A969" s="4"/>
      <c r="B969" s="4"/>
      <c r="C969" s="4"/>
      <c r="D969" s="4"/>
      <c r="E969" s="4"/>
      <c r="G969" s="4"/>
      <c r="H969" s="4"/>
      <c r="I969" s="4"/>
      <c r="J969" s="4"/>
      <c r="K969" s="4"/>
      <c r="L969" s="4"/>
      <c r="M969" s="4"/>
      <c r="N969" s="4"/>
      <c r="O969" s="4"/>
      <c r="P969" s="4"/>
      <c r="Q969" s="4"/>
    </row>
    <row r="970" spans="1:17" ht="16.5" customHeight="1">
      <c r="A970" s="4"/>
      <c r="B970" s="4"/>
      <c r="C970" s="4"/>
      <c r="D970" s="4"/>
      <c r="E970" s="4"/>
      <c r="G970" s="4"/>
      <c r="H970" s="4"/>
      <c r="I970" s="4"/>
      <c r="J970" s="4"/>
      <c r="K970" s="4"/>
      <c r="L970" s="4"/>
      <c r="M970" s="4"/>
      <c r="N970" s="4"/>
      <c r="O970" s="4"/>
      <c r="P970" s="4"/>
      <c r="Q970" s="4"/>
    </row>
    <row r="971" spans="1:17" ht="16.5" customHeight="1">
      <c r="A971" s="4"/>
      <c r="B971" s="4"/>
      <c r="C971" s="4"/>
      <c r="D971" s="4"/>
      <c r="E971" s="4"/>
      <c r="G971" s="4"/>
      <c r="H971" s="4"/>
      <c r="I971" s="4"/>
      <c r="J971" s="4"/>
      <c r="K971" s="4"/>
      <c r="L971" s="4"/>
      <c r="M971" s="4"/>
      <c r="N971" s="4"/>
      <c r="O971" s="4"/>
      <c r="P971" s="4"/>
      <c r="Q971" s="4"/>
    </row>
    <row r="972" spans="1:17" ht="16.5" customHeight="1">
      <c r="A972" s="4"/>
      <c r="B972" s="4"/>
      <c r="C972" s="4"/>
      <c r="D972" s="4"/>
      <c r="E972" s="4"/>
      <c r="G972" s="4"/>
      <c r="H972" s="4"/>
      <c r="I972" s="4"/>
      <c r="J972" s="4"/>
      <c r="K972" s="4"/>
      <c r="L972" s="4"/>
      <c r="M972" s="4"/>
      <c r="N972" s="4"/>
      <c r="O972" s="4"/>
      <c r="P972" s="4"/>
      <c r="Q972" s="4"/>
    </row>
    <row r="973" spans="1:17" ht="16.5" customHeight="1">
      <c r="A973" s="4"/>
      <c r="B973" s="4"/>
      <c r="C973" s="4"/>
      <c r="D973" s="4"/>
      <c r="E973" s="4"/>
      <c r="G973" s="4"/>
      <c r="H973" s="4"/>
      <c r="I973" s="4"/>
      <c r="J973" s="4"/>
      <c r="K973" s="4"/>
      <c r="L973" s="4"/>
      <c r="M973" s="4"/>
      <c r="N973" s="4"/>
      <c r="O973" s="4"/>
      <c r="P973" s="4"/>
      <c r="Q973" s="4"/>
    </row>
    <row r="974" spans="1:17" ht="16.5" customHeight="1">
      <c r="A974" s="4"/>
      <c r="B974" s="4"/>
      <c r="C974" s="4"/>
      <c r="D974" s="4"/>
      <c r="E974" s="4"/>
      <c r="G974" s="4"/>
      <c r="H974" s="4"/>
      <c r="I974" s="4"/>
      <c r="J974" s="4"/>
      <c r="K974" s="4"/>
      <c r="L974" s="4"/>
      <c r="M974" s="4"/>
      <c r="N974" s="4"/>
      <c r="O974" s="4"/>
      <c r="P974" s="4"/>
      <c r="Q974" s="4"/>
    </row>
    <row r="975" spans="1:17" ht="16.5" customHeight="1">
      <c r="A975" s="4"/>
      <c r="B975" s="4"/>
      <c r="C975" s="4"/>
      <c r="D975" s="4"/>
      <c r="E975" s="4"/>
      <c r="G975" s="4"/>
      <c r="H975" s="4"/>
      <c r="I975" s="4"/>
      <c r="J975" s="4"/>
      <c r="K975" s="4"/>
      <c r="L975" s="4"/>
      <c r="M975" s="4"/>
      <c r="N975" s="4"/>
      <c r="O975" s="4"/>
      <c r="P975" s="4"/>
      <c r="Q975" s="4"/>
    </row>
    <row r="976" spans="1:17" ht="16.5" customHeight="1">
      <c r="A976" s="4"/>
      <c r="B976" s="4"/>
      <c r="C976" s="4"/>
      <c r="D976" s="4"/>
      <c r="E976" s="4"/>
      <c r="G976" s="4"/>
      <c r="H976" s="4"/>
      <c r="I976" s="4"/>
      <c r="J976" s="4"/>
      <c r="K976" s="4"/>
      <c r="L976" s="4"/>
      <c r="M976" s="4"/>
      <c r="N976" s="4"/>
      <c r="O976" s="4"/>
      <c r="P976" s="4"/>
      <c r="Q976" s="4"/>
    </row>
    <row r="977" spans="1:17" ht="16.5" customHeight="1">
      <c r="A977" s="4"/>
      <c r="B977" s="4"/>
      <c r="C977" s="4"/>
      <c r="D977" s="4"/>
      <c r="E977" s="4"/>
      <c r="G977" s="4"/>
      <c r="H977" s="4"/>
      <c r="I977" s="4"/>
      <c r="J977" s="4"/>
      <c r="K977" s="4"/>
      <c r="L977" s="4"/>
      <c r="M977" s="4"/>
      <c r="N977" s="4"/>
      <c r="O977" s="4"/>
      <c r="P977" s="4"/>
      <c r="Q977" s="4"/>
    </row>
    <row r="978" spans="1:17" ht="16.5" customHeight="1">
      <c r="A978" s="4"/>
      <c r="B978" s="4"/>
      <c r="C978" s="4"/>
      <c r="D978" s="4"/>
      <c r="E978" s="4"/>
      <c r="G978" s="4"/>
      <c r="H978" s="4"/>
      <c r="I978" s="4"/>
      <c r="J978" s="4"/>
      <c r="K978" s="4"/>
      <c r="L978" s="4"/>
      <c r="M978" s="4"/>
      <c r="N978" s="4"/>
      <c r="O978" s="4"/>
      <c r="P978" s="4"/>
      <c r="Q978" s="4"/>
    </row>
    <row r="979" spans="1:17" ht="16.5" customHeight="1">
      <c r="A979" s="4"/>
      <c r="B979" s="4"/>
      <c r="C979" s="4"/>
      <c r="D979" s="4"/>
      <c r="E979" s="4"/>
      <c r="G979" s="4"/>
      <c r="H979" s="4"/>
      <c r="I979" s="4"/>
      <c r="J979" s="4"/>
      <c r="K979" s="4"/>
      <c r="L979" s="4"/>
      <c r="M979" s="4"/>
      <c r="N979" s="4"/>
      <c r="O979" s="4"/>
      <c r="P979" s="4"/>
      <c r="Q979" s="4"/>
    </row>
    <row r="980" spans="1:17" ht="16.5" customHeight="1">
      <c r="A980" s="4"/>
      <c r="B980" s="4"/>
      <c r="C980" s="4"/>
      <c r="D980" s="4"/>
      <c r="E980" s="4"/>
      <c r="G980" s="4"/>
      <c r="H980" s="4"/>
      <c r="I980" s="4"/>
      <c r="J980" s="4"/>
      <c r="K980" s="4"/>
      <c r="L980" s="4"/>
      <c r="M980" s="4"/>
      <c r="N980" s="4"/>
      <c r="O980" s="4"/>
      <c r="P980" s="4"/>
      <c r="Q980" s="4"/>
    </row>
    <row r="981" spans="1:17" ht="16.5" customHeight="1">
      <c r="A981" s="4"/>
      <c r="B981" s="4"/>
      <c r="C981" s="4"/>
      <c r="D981" s="4"/>
      <c r="E981" s="4"/>
      <c r="G981" s="4"/>
      <c r="H981" s="4"/>
      <c r="I981" s="4"/>
      <c r="J981" s="4"/>
      <c r="K981" s="4"/>
      <c r="L981" s="4"/>
      <c r="M981" s="4"/>
      <c r="N981" s="4"/>
      <c r="O981" s="4"/>
      <c r="P981" s="4"/>
      <c r="Q981" s="4"/>
    </row>
    <row r="982" spans="1:17" ht="16.5" customHeight="1">
      <c r="A982" s="4"/>
      <c r="B982" s="4"/>
      <c r="C982" s="4"/>
      <c r="D982" s="4"/>
      <c r="E982" s="4"/>
      <c r="G982" s="4"/>
      <c r="H982" s="4"/>
      <c r="I982" s="4"/>
      <c r="J982" s="4"/>
      <c r="K982" s="4"/>
      <c r="L982" s="4"/>
      <c r="M982" s="4"/>
      <c r="N982" s="4"/>
      <c r="O982" s="4"/>
      <c r="P982" s="4"/>
      <c r="Q982" s="4"/>
    </row>
    <row r="983" spans="1:17" ht="16.5" customHeight="1">
      <c r="A983" s="4"/>
      <c r="B983" s="4"/>
      <c r="C983" s="4"/>
      <c r="D983" s="4"/>
      <c r="E983" s="4"/>
      <c r="G983" s="4"/>
      <c r="H983" s="4"/>
      <c r="I983" s="4"/>
      <c r="J983" s="4"/>
      <c r="K983" s="4"/>
      <c r="L983" s="4"/>
      <c r="M983" s="4"/>
      <c r="N983" s="4"/>
      <c r="O983" s="4"/>
      <c r="P983" s="4"/>
      <c r="Q983" s="4"/>
    </row>
    <row r="984" spans="1:17" ht="16.5" customHeight="1">
      <c r="A984" s="4"/>
      <c r="B984" s="4"/>
      <c r="C984" s="4"/>
      <c r="D984" s="4"/>
      <c r="E984" s="4"/>
      <c r="G984" s="4"/>
      <c r="H984" s="4"/>
      <c r="I984" s="4"/>
      <c r="J984" s="4"/>
      <c r="K984" s="4"/>
      <c r="L984" s="4"/>
      <c r="M984" s="4"/>
      <c r="N984" s="4"/>
      <c r="O984" s="4"/>
      <c r="P984" s="4"/>
      <c r="Q984" s="4"/>
    </row>
    <row r="985" spans="1:17" ht="16.5" customHeight="1">
      <c r="A985" s="4"/>
      <c r="B985" s="4"/>
      <c r="C985" s="4"/>
      <c r="D985" s="4"/>
      <c r="E985" s="4"/>
      <c r="G985" s="4"/>
      <c r="H985" s="4"/>
      <c r="I985" s="4"/>
      <c r="J985" s="4"/>
      <c r="K985" s="4"/>
      <c r="L985" s="4"/>
      <c r="M985" s="4"/>
      <c r="N985" s="4"/>
      <c r="O985" s="4"/>
      <c r="P985" s="4"/>
      <c r="Q985" s="4"/>
    </row>
    <row r="986" spans="1:17" ht="16.5" customHeight="1">
      <c r="A986" s="4"/>
      <c r="B986" s="4"/>
      <c r="C986" s="4"/>
      <c r="D986" s="4"/>
      <c r="E986" s="4"/>
      <c r="G986" s="4"/>
      <c r="H986" s="4"/>
      <c r="I986" s="4"/>
      <c r="J986" s="4"/>
      <c r="K986" s="4"/>
      <c r="L986" s="4"/>
      <c r="M986" s="4"/>
      <c r="N986" s="4"/>
      <c r="O986" s="4"/>
      <c r="P986" s="4"/>
      <c r="Q986" s="4"/>
    </row>
    <row r="987" spans="1:17" ht="16.5" customHeight="1">
      <c r="A987" s="4"/>
      <c r="B987" s="4"/>
      <c r="C987" s="4"/>
      <c r="D987" s="4"/>
      <c r="E987" s="4"/>
      <c r="G987" s="4"/>
      <c r="H987" s="4"/>
      <c r="I987" s="4"/>
      <c r="J987" s="4"/>
      <c r="K987" s="4"/>
      <c r="L987" s="4"/>
      <c r="M987" s="4"/>
      <c r="N987" s="4"/>
      <c r="O987" s="4"/>
      <c r="P987" s="4"/>
      <c r="Q987" s="4"/>
    </row>
    <row r="988" spans="1:17" ht="16.5" customHeight="1">
      <c r="A988" s="4"/>
      <c r="B988" s="4"/>
      <c r="C988" s="4"/>
      <c r="D988" s="4"/>
      <c r="E988" s="4"/>
      <c r="G988" s="4"/>
      <c r="H988" s="4"/>
      <c r="I988" s="4"/>
      <c r="J988" s="4"/>
      <c r="K988" s="4"/>
      <c r="L988" s="4"/>
      <c r="M988" s="4"/>
      <c r="N988" s="4"/>
      <c r="O988" s="4"/>
      <c r="P988" s="4"/>
      <c r="Q988" s="4"/>
    </row>
    <row r="989" spans="1:17" ht="16.5" customHeight="1">
      <c r="A989" s="4"/>
      <c r="B989" s="4"/>
      <c r="C989" s="4"/>
      <c r="D989" s="4"/>
      <c r="E989" s="4"/>
      <c r="G989" s="4"/>
      <c r="H989" s="4"/>
      <c r="I989" s="4"/>
      <c r="J989" s="4"/>
      <c r="K989" s="4"/>
      <c r="L989" s="4"/>
      <c r="M989" s="4"/>
      <c r="N989" s="4"/>
      <c r="O989" s="4"/>
      <c r="P989" s="4"/>
      <c r="Q989" s="4"/>
    </row>
    <row r="990" spans="1:17" ht="16.5" customHeight="1">
      <c r="A990" s="4"/>
      <c r="B990" s="4"/>
      <c r="C990" s="4"/>
      <c r="D990" s="4"/>
      <c r="E990" s="4"/>
      <c r="G990" s="4"/>
      <c r="H990" s="4"/>
      <c r="I990" s="4"/>
      <c r="J990" s="4"/>
      <c r="K990" s="4"/>
      <c r="L990" s="4"/>
      <c r="M990" s="4"/>
      <c r="N990" s="4"/>
      <c r="O990" s="4"/>
      <c r="P990" s="4"/>
      <c r="Q990" s="4"/>
    </row>
    <row r="991" spans="1:17" ht="16.5" customHeight="1">
      <c r="A991" s="4"/>
      <c r="B991" s="4"/>
      <c r="C991" s="4"/>
      <c r="D991" s="4"/>
      <c r="E991" s="4"/>
      <c r="G991" s="4"/>
      <c r="H991" s="4"/>
      <c r="I991" s="4"/>
      <c r="J991" s="4"/>
      <c r="K991" s="4"/>
      <c r="L991" s="4"/>
      <c r="M991" s="4"/>
      <c r="N991" s="4"/>
      <c r="O991" s="4"/>
      <c r="P991" s="4"/>
      <c r="Q991" s="4"/>
    </row>
    <row r="992" spans="1:17" ht="16.5" customHeight="1">
      <c r="A992" s="4"/>
      <c r="B992" s="4"/>
      <c r="C992" s="4"/>
      <c r="D992" s="4"/>
      <c r="E992" s="4"/>
      <c r="G992" s="4"/>
      <c r="H992" s="4"/>
      <c r="I992" s="4"/>
      <c r="J992" s="4"/>
      <c r="K992" s="4"/>
      <c r="L992" s="4"/>
      <c r="M992" s="4"/>
      <c r="N992" s="4"/>
      <c r="O992" s="4"/>
      <c r="P992" s="4"/>
      <c r="Q992" s="4"/>
    </row>
    <row r="993" spans="1:17" ht="16.5" customHeight="1">
      <c r="A993" s="4"/>
      <c r="B993" s="4"/>
      <c r="C993" s="4"/>
      <c r="D993" s="4"/>
      <c r="E993" s="4"/>
      <c r="G993" s="4"/>
      <c r="H993" s="4"/>
      <c r="I993" s="4"/>
      <c r="J993" s="4"/>
      <c r="K993" s="4"/>
      <c r="L993" s="4"/>
      <c r="M993" s="4"/>
      <c r="N993" s="4"/>
      <c r="O993" s="4"/>
      <c r="P993" s="4"/>
      <c r="Q993" s="4"/>
    </row>
    <row r="994" spans="1:17" ht="16.5" customHeight="1">
      <c r="A994" s="4"/>
      <c r="B994" s="4"/>
      <c r="C994" s="4"/>
      <c r="D994" s="4"/>
      <c r="E994" s="4"/>
      <c r="G994" s="4"/>
      <c r="H994" s="4"/>
      <c r="I994" s="4"/>
      <c r="J994" s="4"/>
      <c r="K994" s="4"/>
      <c r="L994" s="4"/>
      <c r="M994" s="4"/>
      <c r="N994" s="4"/>
      <c r="O994" s="4"/>
      <c r="P994" s="4"/>
      <c r="Q994" s="4"/>
    </row>
    <row r="995" spans="1:17" ht="16.5" customHeight="1">
      <c r="A995" s="4"/>
      <c r="B995" s="4"/>
      <c r="C995" s="4"/>
      <c r="D995" s="4"/>
      <c r="E995" s="4"/>
      <c r="G995" s="4"/>
      <c r="H995" s="4"/>
      <c r="I995" s="4"/>
      <c r="J995" s="4"/>
      <c r="K995" s="4"/>
      <c r="L995" s="4"/>
      <c r="M995" s="4"/>
      <c r="N995" s="4"/>
      <c r="O995" s="4"/>
      <c r="P995" s="4"/>
      <c r="Q995" s="4"/>
    </row>
    <row r="996" spans="1:17" ht="16.5" customHeight="1">
      <c r="A996" s="4"/>
      <c r="B996" s="4"/>
      <c r="C996" s="4"/>
      <c r="D996" s="4"/>
      <c r="E996" s="4"/>
      <c r="G996" s="4"/>
      <c r="H996" s="4"/>
      <c r="I996" s="4"/>
      <c r="J996" s="4"/>
      <c r="K996" s="4"/>
      <c r="L996" s="4"/>
      <c r="M996" s="4"/>
      <c r="N996" s="4"/>
      <c r="O996" s="4"/>
      <c r="P996" s="4"/>
      <c r="Q996" s="4"/>
    </row>
    <row r="997" spans="1:17" ht="16.5" customHeight="1">
      <c r="A997" s="4"/>
      <c r="B997" s="4"/>
      <c r="C997" s="4"/>
      <c r="D997" s="4"/>
      <c r="E997" s="4"/>
      <c r="G997" s="4"/>
      <c r="H997" s="4"/>
      <c r="I997" s="4"/>
      <c r="J997" s="4"/>
      <c r="K997" s="4"/>
      <c r="L997" s="4"/>
      <c r="M997" s="4"/>
      <c r="N997" s="4"/>
      <c r="O997" s="4"/>
      <c r="P997" s="4"/>
      <c r="Q997" s="4"/>
    </row>
    <row r="998" spans="1:17" ht="16.5" customHeight="1">
      <c r="A998" s="4"/>
      <c r="B998" s="4"/>
      <c r="C998" s="4"/>
      <c r="D998" s="4"/>
      <c r="E998" s="4"/>
      <c r="G998" s="4"/>
      <c r="H998" s="4"/>
      <c r="I998" s="4"/>
      <c r="J998" s="4"/>
      <c r="K998" s="4"/>
      <c r="L998" s="4"/>
      <c r="M998" s="4"/>
      <c r="N998" s="4"/>
      <c r="O998" s="4"/>
      <c r="P998" s="4"/>
      <c r="Q998" s="4"/>
    </row>
    <row r="999" spans="1:17" ht="16.5" customHeight="1">
      <c r="A999" s="4"/>
      <c r="B999" s="4"/>
      <c r="C999" s="4"/>
      <c r="D999" s="4"/>
      <c r="E999" s="4"/>
      <c r="G999" s="4"/>
      <c r="H999" s="4"/>
      <c r="I999" s="4"/>
      <c r="J999" s="4"/>
      <c r="K999" s="4"/>
      <c r="L999" s="4"/>
      <c r="M999" s="4"/>
      <c r="N999" s="4"/>
      <c r="O999" s="4"/>
      <c r="P999" s="4"/>
      <c r="Q999" s="4"/>
    </row>
    <row r="1000" spans="1:17" ht="16.5" customHeight="1">
      <c r="A1000" s="4"/>
      <c r="B1000" s="4"/>
      <c r="C1000" s="4"/>
      <c r="D1000" s="4"/>
      <c r="E1000" s="4"/>
      <c r="G1000" s="4"/>
      <c r="H1000" s="4"/>
      <c r="I1000" s="4"/>
      <c r="J1000" s="4"/>
      <c r="K1000" s="4"/>
      <c r="L1000" s="4"/>
      <c r="M1000" s="4"/>
      <c r="N1000" s="4"/>
      <c r="O1000" s="4"/>
      <c r="P1000" s="4"/>
      <c r="Q1000" s="4"/>
    </row>
    <row r="1001" spans="1:17" ht="16.5" customHeight="1">
      <c r="A1001" s="4"/>
      <c r="B1001" s="4"/>
      <c r="C1001" s="4"/>
      <c r="D1001" s="4"/>
      <c r="E1001" s="4"/>
      <c r="G1001" s="4"/>
      <c r="H1001" s="4"/>
      <c r="I1001" s="4"/>
      <c r="J1001" s="4"/>
      <c r="K1001" s="4"/>
      <c r="L1001" s="4"/>
      <c r="M1001" s="4"/>
      <c r="N1001" s="4"/>
      <c r="O1001" s="4"/>
      <c r="P1001" s="4"/>
      <c r="Q1001" s="4"/>
    </row>
    <row r="1002" spans="1:17" ht="16.5" customHeight="1">
      <c r="A1002" s="4"/>
      <c r="B1002" s="4"/>
      <c r="C1002" s="4"/>
      <c r="D1002" s="4"/>
      <c r="E1002" s="4"/>
      <c r="G1002" s="4"/>
      <c r="H1002" s="4"/>
      <c r="I1002" s="4"/>
      <c r="J1002" s="4"/>
      <c r="K1002" s="4"/>
      <c r="L1002" s="4"/>
      <c r="M1002" s="4"/>
      <c r="N1002" s="4"/>
      <c r="O1002" s="4"/>
      <c r="P1002" s="4"/>
      <c r="Q1002" s="4"/>
    </row>
    <row r="1003" spans="1:17" ht="16.5" customHeight="1">
      <c r="A1003" s="4"/>
      <c r="B1003" s="4"/>
      <c r="C1003" s="4"/>
      <c r="D1003" s="4"/>
      <c r="E1003" s="4"/>
      <c r="G1003" s="4"/>
      <c r="H1003" s="4"/>
      <c r="I1003" s="4"/>
      <c r="J1003" s="4"/>
      <c r="K1003" s="4"/>
      <c r="L1003" s="4"/>
      <c r="M1003" s="4"/>
      <c r="N1003" s="4"/>
      <c r="O1003" s="4"/>
      <c r="P1003" s="4"/>
      <c r="Q1003" s="4"/>
    </row>
    <row r="1004" spans="1:17" ht="16.5" customHeight="1">
      <c r="A1004" s="4"/>
      <c r="B1004" s="4"/>
      <c r="C1004" s="4"/>
      <c r="D1004" s="4"/>
      <c r="E1004" s="4"/>
      <c r="G1004" s="4"/>
      <c r="H1004" s="4"/>
      <c r="I1004" s="4"/>
      <c r="J1004" s="4"/>
      <c r="K1004" s="4"/>
      <c r="L1004" s="4"/>
      <c r="M1004" s="4"/>
      <c r="N1004" s="4"/>
      <c r="O1004" s="4"/>
      <c r="P1004" s="4"/>
      <c r="Q1004" s="4"/>
    </row>
  </sheetData>
  <mergeCells count="16">
    <mergeCell ref="B63:Q63"/>
    <mergeCell ref="B64:Q64"/>
    <mergeCell ref="P3:Q3"/>
    <mergeCell ref="A1:Q1"/>
    <mergeCell ref="L2:Q2"/>
    <mergeCell ref="A3:A4"/>
    <mergeCell ref="B3:B4"/>
    <mergeCell ref="D3:D4"/>
    <mergeCell ref="C3:C4"/>
    <mergeCell ref="E3:E4"/>
    <mergeCell ref="L3:M3"/>
    <mergeCell ref="N3:O3"/>
    <mergeCell ref="F3:F4"/>
    <mergeCell ref="G3:G4"/>
    <mergeCell ref="H3:I3"/>
    <mergeCell ref="J3:K3"/>
  </mergeCells>
  <phoneticPr fontId="38" type="noConversion"/>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Z1000"/>
  <sheetViews>
    <sheetView workbookViewId="0">
      <pane xSplit="3" ySplit="4" topLeftCell="D106" activePane="bottomRight" state="frozen"/>
      <selection pane="topRight" activeCell="D1" sqref="D1"/>
      <selection pane="bottomLeft" activeCell="A5" sqref="A5"/>
      <selection pane="bottomRight" activeCell="L7" sqref="L7"/>
    </sheetView>
  </sheetViews>
  <sheetFormatPr defaultColWidth="13.44140625" defaultRowHeight="15" customHeight="1"/>
  <cols>
    <col min="1" max="1" width="4.44140625" customWidth="1"/>
    <col min="2" max="2" width="17.88671875" customWidth="1"/>
    <col min="3" max="3" width="5.21875" customWidth="1"/>
    <col min="4" max="4" width="7.109375" customWidth="1"/>
    <col min="5" max="5" width="5.77734375" customWidth="1"/>
    <col min="6" max="6" width="8" customWidth="1"/>
    <col min="7" max="7" width="6" customWidth="1"/>
    <col min="8" max="8" width="8.33203125" customWidth="1"/>
    <col min="9" max="9" width="6" customWidth="1"/>
    <col min="10" max="10" width="8.33203125" customWidth="1"/>
    <col min="11" max="11" width="5.77734375" customWidth="1"/>
    <col min="12" max="12" width="7.77734375" customWidth="1"/>
    <col min="13" max="13" width="5.77734375" customWidth="1"/>
    <col min="14" max="14" width="7.88671875" customWidth="1"/>
    <col min="15" max="26" width="8" customWidth="1"/>
  </cols>
  <sheetData>
    <row r="1" spans="1:26" ht="21" customHeight="1">
      <c r="A1" s="669" t="s">
        <v>487</v>
      </c>
      <c r="B1" s="667"/>
      <c r="C1" s="667"/>
      <c r="D1" s="667"/>
      <c r="E1" s="667"/>
      <c r="F1" s="667"/>
      <c r="G1" s="667"/>
      <c r="H1" s="667"/>
      <c r="I1" s="667"/>
      <c r="J1" s="667"/>
      <c r="K1" s="667"/>
      <c r="L1" s="667"/>
      <c r="M1" s="667"/>
      <c r="N1" s="667"/>
      <c r="O1" s="38"/>
      <c r="P1" s="38"/>
      <c r="Q1" s="38"/>
      <c r="R1" s="38"/>
      <c r="S1" s="38"/>
      <c r="T1" s="38"/>
      <c r="U1" s="38"/>
      <c r="V1" s="38"/>
      <c r="W1" s="38"/>
      <c r="X1" s="38"/>
      <c r="Y1" s="38"/>
      <c r="Z1" s="38"/>
    </row>
    <row r="2" spans="1:26" ht="16.5" customHeight="1">
      <c r="A2" s="116"/>
      <c r="B2" s="138"/>
      <c r="C2" s="207"/>
      <c r="D2" s="208"/>
      <c r="E2" s="58"/>
      <c r="F2" s="130"/>
      <c r="G2" s="58"/>
      <c r="H2" s="130"/>
      <c r="I2" s="58"/>
      <c r="J2" s="130"/>
      <c r="K2" s="688" t="s">
        <v>488</v>
      </c>
      <c r="L2" s="633"/>
      <c r="M2" s="633"/>
      <c r="N2" s="633"/>
      <c r="O2" s="38"/>
      <c r="P2" s="38"/>
      <c r="Q2" s="38"/>
      <c r="R2" s="38"/>
      <c r="S2" s="38"/>
      <c r="T2" s="38"/>
      <c r="U2" s="38"/>
      <c r="V2" s="38"/>
      <c r="W2" s="38"/>
      <c r="X2" s="38"/>
      <c r="Y2" s="38"/>
      <c r="Z2" s="38"/>
    </row>
    <row r="3" spans="1:26" ht="13.5" customHeight="1">
      <c r="A3" s="679" t="s">
        <v>6</v>
      </c>
      <c r="B3" s="679" t="s">
        <v>489</v>
      </c>
      <c r="C3" s="679" t="s">
        <v>453</v>
      </c>
      <c r="D3" s="680" t="s">
        <v>490</v>
      </c>
      <c r="E3" s="682" t="s">
        <v>458</v>
      </c>
      <c r="F3" s="621"/>
      <c r="G3" s="682" t="s">
        <v>459</v>
      </c>
      <c r="H3" s="621"/>
      <c r="I3" s="682" t="s">
        <v>460</v>
      </c>
      <c r="J3" s="621"/>
      <c r="K3" s="682" t="s">
        <v>461</v>
      </c>
      <c r="L3" s="621"/>
      <c r="M3" s="682" t="s">
        <v>463</v>
      </c>
      <c r="N3" s="621"/>
      <c r="O3" s="38"/>
      <c r="P3" s="38"/>
      <c r="Q3" s="38"/>
      <c r="R3" s="38"/>
      <c r="S3" s="38"/>
      <c r="T3" s="38"/>
      <c r="U3" s="38"/>
      <c r="V3" s="38"/>
      <c r="W3" s="38"/>
      <c r="X3" s="38"/>
      <c r="Y3" s="38"/>
      <c r="Z3" s="38"/>
    </row>
    <row r="4" spans="1:26" ht="27.75" customHeight="1">
      <c r="A4" s="612"/>
      <c r="B4" s="612"/>
      <c r="C4" s="612"/>
      <c r="D4" s="612"/>
      <c r="E4" s="243" t="s">
        <v>464</v>
      </c>
      <c r="F4" s="243" t="s">
        <v>465</v>
      </c>
      <c r="G4" s="243" t="s">
        <v>464</v>
      </c>
      <c r="H4" s="243" t="s">
        <v>465</v>
      </c>
      <c r="I4" s="243" t="s">
        <v>464</v>
      </c>
      <c r="J4" s="243" t="s">
        <v>465</v>
      </c>
      <c r="K4" s="243" t="s">
        <v>464</v>
      </c>
      <c r="L4" s="243" t="s">
        <v>465</v>
      </c>
      <c r="M4" s="243" t="s">
        <v>464</v>
      </c>
      <c r="N4" s="243" t="s">
        <v>465</v>
      </c>
      <c r="O4" s="38"/>
      <c r="P4" s="38"/>
      <c r="Q4" s="38"/>
      <c r="R4" s="38"/>
      <c r="S4" s="38"/>
      <c r="T4" s="38"/>
      <c r="U4" s="38"/>
      <c r="V4" s="38"/>
      <c r="W4" s="38"/>
      <c r="X4" s="38"/>
      <c r="Y4" s="38"/>
      <c r="Z4" s="38"/>
    </row>
    <row r="5" spans="1:26" ht="14.25" customHeight="1">
      <c r="A5" s="209" t="s">
        <v>224</v>
      </c>
      <c r="B5" s="210" t="s">
        <v>466</v>
      </c>
      <c r="C5" s="211"/>
      <c r="D5" s="245"/>
      <c r="E5" s="213"/>
      <c r="F5" s="214"/>
      <c r="G5" s="213"/>
      <c r="H5" s="214"/>
      <c r="I5" s="213"/>
      <c r="J5" s="214"/>
      <c r="K5" s="213"/>
      <c r="L5" s="214"/>
      <c r="M5" s="213"/>
      <c r="N5" s="214"/>
      <c r="O5" s="38"/>
      <c r="P5" s="38"/>
      <c r="Q5" s="38"/>
      <c r="R5" s="38"/>
      <c r="S5" s="38"/>
      <c r="T5" s="38"/>
      <c r="U5" s="38"/>
      <c r="V5" s="38"/>
      <c r="W5" s="38"/>
      <c r="X5" s="38"/>
      <c r="Y5" s="38"/>
      <c r="Z5" s="38"/>
    </row>
    <row r="6" spans="1:26" ht="14.25" customHeight="1">
      <c r="A6" s="215" t="s">
        <v>292</v>
      </c>
      <c r="B6" s="216" t="s">
        <v>467</v>
      </c>
      <c r="C6" s="217"/>
      <c r="D6" s="218"/>
      <c r="E6" s="219"/>
      <c r="F6" s="220"/>
      <c r="G6" s="219"/>
      <c r="H6" s="220"/>
      <c r="I6" s="219"/>
      <c r="J6" s="220"/>
      <c r="K6" s="219"/>
      <c r="L6" s="220"/>
      <c r="M6" s="219"/>
      <c r="N6" s="220"/>
      <c r="O6" s="38"/>
      <c r="P6" s="38"/>
      <c r="Q6" s="38"/>
      <c r="R6" s="38"/>
      <c r="S6" s="38"/>
      <c r="T6" s="38"/>
      <c r="U6" s="38"/>
      <c r="V6" s="38"/>
      <c r="W6" s="38"/>
      <c r="X6" s="38"/>
      <c r="Y6" s="38"/>
      <c r="Z6" s="38"/>
    </row>
    <row r="7" spans="1:26" ht="14.25" customHeight="1">
      <c r="A7" s="221" t="s">
        <v>232</v>
      </c>
      <c r="B7" s="222" t="s">
        <v>469</v>
      </c>
      <c r="C7" s="221" t="s">
        <v>470</v>
      </c>
      <c r="D7" s="218"/>
      <c r="E7" s="219"/>
      <c r="F7" s="223">
        <f>F8</f>
        <v>497.28000000000003</v>
      </c>
      <c r="G7" s="223"/>
      <c r="H7" s="223">
        <f>H8</f>
        <v>497.28000000000003</v>
      </c>
      <c r="I7" s="223"/>
      <c r="J7" s="223">
        <f>J8</f>
        <v>497.28000000000003</v>
      </c>
      <c r="K7" s="223"/>
      <c r="L7" s="223">
        <f>L8</f>
        <v>497.28000000000003</v>
      </c>
      <c r="M7" s="223"/>
      <c r="N7" s="223"/>
      <c r="O7" s="38"/>
      <c r="P7" s="38"/>
      <c r="Q7" s="38"/>
      <c r="R7" s="38"/>
      <c r="S7" s="38"/>
      <c r="T7" s="38"/>
      <c r="U7" s="38"/>
      <c r="V7" s="38"/>
      <c r="W7" s="38"/>
      <c r="X7" s="38"/>
      <c r="Y7" s="38"/>
      <c r="Z7" s="38"/>
    </row>
    <row r="8" spans="1:26" ht="14.25" customHeight="1">
      <c r="A8" s="217"/>
      <c r="B8" s="219" t="s">
        <v>74</v>
      </c>
      <c r="C8" s="217" t="s">
        <v>19</v>
      </c>
      <c r="D8" s="218">
        <f>'Gia-TB'!E12</f>
        <v>1554</v>
      </c>
      <c r="E8" s="251">
        <v>0.32</v>
      </c>
      <c r="F8" s="220">
        <f>E8*D8</f>
        <v>497.28000000000003</v>
      </c>
      <c r="G8" s="251">
        <v>0.32</v>
      </c>
      <c r="H8" s="220">
        <f>G8*D8</f>
        <v>497.28000000000003</v>
      </c>
      <c r="I8" s="251">
        <v>0.32</v>
      </c>
      <c r="J8" s="220">
        <f>I8*D8</f>
        <v>497.28000000000003</v>
      </c>
      <c r="K8" s="251">
        <v>0.32</v>
      </c>
      <c r="L8" s="220">
        <f>K8*D8</f>
        <v>497.28000000000003</v>
      </c>
      <c r="M8" s="251"/>
      <c r="N8" s="220"/>
      <c r="O8" s="38"/>
      <c r="P8" s="38"/>
      <c r="Q8" s="38"/>
      <c r="R8" s="38"/>
      <c r="S8" s="38"/>
      <c r="T8" s="38"/>
      <c r="U8" s="38"/>
      <c r="V8" s="38"/>
      <c r="W8" s="38"/>
      <c r="X8" s="38"/>
      <c r="Y8" s="38"/>
      <c r="Z8" s="38"/>
    </row>
    <row r="9" spans="1:26" ht="14.25" customHeight="1">
      <c r="A9" s="217"/>
      <c r="B9" s="219"/>
      <c r="C9" s="217"/>
      <c r="D9" s="218"/>
      <c r="E9" s="251"/>
      <c r="F9" s="220"/>
      <c r="G9" s="251"/>
      <c r="H9" s="220"/>
      <c r="I9" s="251"/>
      <c r="J9" s="220"/>
      <c r="K9" s="251"/>
      <c r="L9" s="220"/>
      <c r="M9" s="251"/>
      <c r="N9" s="220"/>
      <c r="O9" s="38"/>
      <c r="P9" s="38"/>
      <c r="Q9" s="38"/>
      <c r="R9" s="38"/>
      <c r="S9" s="38"/>
      <c r="T9" s="38"/>
      <c r="U9" s="38"/>
      <c r="V9" s="38"/>
      <c r="W9" s="38"/>
      <c r="X9" s="38"/>
      <c r="Y9" s="38"/>
      <c r="Z9" s="38"/>
    </row>
    <row r="10" spans="1:26" ht="14.25" customHeight="1">
      <c r="A10" s="221" t="s">
        <v>238</v>
      </c>
      <c r="B10" s="222" t="s">
        <v>475</v>
      </c>
      <c r="C10" s="221" t="s">
        <v>470</v>
      </c>
      <c r="D10" s="218"/>
      <c r="E10" s="251"/>
      <c r="F10" s="223">
        <f>F11/6.25</f>
        <v>79.564800000000005</v>
      </c>
      <c r="G10" s="251"/>
      <c r="H10" s="223">
        <f>H11/6.25</f>
        <v>79.564800000000005</v>
      </c>
      <c r="I10" s="251"/>
      <c r="J10" s="223">
        <f>J11/6.25</f>
        <v>79.564800000000005</v>
      </c>
      <c r="K10" s="251"/>
      <c r="L10" s="223">
        <f>L11/6.25</f>
        <v>79.564800000000005</v>
      </c>
      <c r="M10" s="251"/>
      <c r="N10" s="223">
        <f>N11/6.25</f>
        <v>79.564800000000005</v>
      </c>
      <c r="O10" s="38"/>
      <c r="P10" s="38"/>
      <c r="Q10" s="38"/>
      <c r="R10" s="38"/>
      <c r="S10" s="38"/>
      <c r="T10" s="38"/>
      <c r="U10" s="38"/>
      <c r="V10" s="38"/>
      <c r="W10" s="38"/>
      <c r="X10" s="38"/>
      <c r="Y10" s="38"/>
      <c r="Z10" s="38"/>
    </row>
    <row r="11" spans="1:26" ht="14.25" customHeight="1">
      <c r="A11" s="217"/>
      <c r="B11" s="219" t="s">
        <v>74</v>
      </c>
      <c r="C11" s="217" t="s">
        <v>19</v>
      </c>
      <c r="D11" s="218">
        <f>D8</f>
        <v>1554</v>
      </c>
      <c r="E11" s="251">
        <v>0.32</v>
      </c>
      <c r="F11" s="220">
        <f>E11*D11</f>
        <v>497.28000000000003</v>
      </c>
      <c r="G11" s="251">
        <v>0.32</v>
      </c>
      <c r="H11" s="220">
        <f>G11*D11</f>
        <v>497.28000000000003</v>
      </c>
      <c r="I11" s="251">
        <v>0.32</v>
      </c>
      <c r="J11" s="220">
        <f>I11*D11</f>
        <v>497.28000000000003</v>
      </c>
      <c r="K11" s="251">
        <v>0.32</v>
      </c>
      <c r="L11" s="220">
        <f>K11*D11</f>
        <v>497.28000000000003</v>
      </c>
      <c r="M11" s="251">
        <v>0.32</v>
      </c>
      <c r="N11" s="220">
        <f>M11*D11</f>
        <v>497.28000000000003</v>
      </c>
      <c r="O11" s="38"/>
      <c r="P11" s="38"/>
      <c r="Q11" s="38"/>
      <c r="R11" s="38"/>
      <c r="S11" s="38"/>
      <c r="T11" s="38"/>
      <c r="U11" s="38"/>
      <c r="V11" s="38"/>
      <c r="W11" s="38"/>
      <c r="X11" s="38"/>
      <c r="Y11" s="38"/>
      <c r="Z11" s="38"/>
    </row>
    <row r="12" spans="1:26" ht="14.25" customHeight="1">
      <c r="A12" s="217"/>
      <c r="B12" s="219"/>
      <c r="C12" s="217"/>
      <c r="D12" s="218"/>
      <c r="E12" s="251"/>
      <c r="F12" s="220"/>
      <c r="G12" s="251"/>
      <c r="H12" s="220"/>
      <c r="I12" s="251"/>
      <c r="J12" s="220"/>
      <c r="K12" s="251"/>
      <c r="L12" s="220"/>
      <c r="M12" s="251"/>
      <c r="N12" s="220"/>
      <c r="O12" s="38"/>
      <c r="P12" s="38"/>
      <c r="Q12" s="38"/>
      <c r="R12" s="38"/>
      <c r="S12" s="38"/>
      <c r="T12" s="38"/>
      <c r="U12" s="38"/>
      <c r="V12" s="38"/>
      <c r="W12" s="38"/>
      <c r="X12" s="38"/>
      <c r="Y12" s="38"/>
      <c r="Z12" s="38"/>
    </row>
    <row r="13" spans="1:26" ht="14.25" customHeight="1">
      <c r="A13" s="221" t="s">
        <v>247</v>
      </c>
      <c r="B13" s="222" t="s">
        <v>477</v>
      </c>
      <c r="C13" s="221" t="s">
        <v>470</v>
      </c>
      <c r="D13" s="218"/>
      <c r="E13" s="251"/>
      <c r="F13" s="223">
        <f>F14/25</f>
        <v>41.025600000000004</v>
      </c>
      <c r="G13" s="251"/>
      <c r="H13" s="223">
        <f>H14/25</f>
        <v>41.025600000000004</v>
      </c>
      <c r="I13" s="251"/>
      <c r="J13" s="223">
        <f>J14/25</f>
        <v>41.025600000000004</v>
      </c>
      <c r="K13" s="251"/>
      <c r="L13" s="223">
        <f>L14/25</f>
        <v>41.025600000000004</v>
      </c>
      <c r="M13" s="251"/>
      <c r="N13" s="223">
        <f>N14/25</f>
        <v>41.025600000000004</v>
      </c>
      <c r="O13" s="38"/>
      <c r="P13" s="38"/>
      <c r="Q13" s="38"/>
      <c r="R13" s="38"/>
      <c r="S13" s="38"/>
      <c r="T13" s="38"/>
      <c r="U13" s="38"/>
      <c r="V13" s="38"/>
      <c r="W13" s="38"/>
      <c r="X13" s="38"/>
      <c r="Y13" s="38"/>
      <c r="Z13" s="38"/>
    </row>
    <row r="14" spans="1:26" ht="14.25" customHeight="1">
      <c r="A14" s="217"/>
      <c r="B14" s="219" t="s">
        <v>74</v>
      </c>
      <c r="C14" s="217" t="s">
        <v>19</v>
      </c>
      <c r="D14" s="218">
        <f>D11</f>
        <v>1554</v>
      </c>
      <c r="E14" s="251">
        <v>0.66</v>
      </c>
      <c r="F14" s="220">
        <f>E14*D14</f>
        <v>1025.6400000000001</v>
      </c>
      <c r="G14" s="251">
        <v>0.66</v>
      </c>
      <c r="H14" s="220">
        <f>G14*D14</f>
        <v>1025.6400000000001</v>
      </c>
      <c r="I14" s="251">
        <v>0.66</v>
      </c>
      <c r="J14" s="220">
        <f>I14*D14</f>
        <v>1025.6400000000001</v>
      </c>
      <c r="K14" s="251">
        <v>0.66</v>
      </c>
      <c r="L14" s="220">
        <f>K14*D14</f>
        <v>1025.6400000000001</v>
      </c>
      <c r="M14" s="251">
        <v>0.66</v>
      </c>
      <c r="N14" s="220">
        <f>M14*D14</f>
        <v>1025.6400000000001</v>
      </c>
      <c r="O14" s="38"/>
      <c r="P14" s="38"/>
      <c r="Q14" s="38"/>
      <c r="R14" s="38"/>
      <c r="S14" s="38"/>
      <c r="T14" s="38"/>
      <c r="U14" s="38"/>
      <c r="V14" s="38"/>
      <c r="W14" s="38"/>
      <c r="X14" s="38"/>
      <c r="Y14" s="38"/>
      <c r="Z14" s="38"/>
    </row>
    <row r="15" spans="1:26" ht="14.25" customHeight="1">
      <c r="A15" s="217"/>
      <c r="B15" s="219"/>
      <c r="C15" s="217"/>
      <c r="D15" s="218"/>
      <c r="E15" s="251"/>
      <c r="F15" s="220"/>
      <c r="G15" s="251"/>
      <c r="H15" s="220"/>
      <c r="I15" s="251"/>
      <c r="J15" s="220"/>
      <c r="K15" s="251"/>
      <c r="L15" s="220"/>
      <c r="M15" s="251"/>
      <c r="N15" s="220"/>
      <c r="O15" s="38"/>
      <c r="P15" s="38"/>
      <c r="Q15" s="38"/>
      <c r="R15" s="38"/>
      <c r="S15" s="38"/>
      <c r="T15" s="38"/>
      <c r="U15" s="38"/>
      <c r="V15" s="38"/>
      <c r="W15" s="38"/>
      <c r="X15" s="38"/>
      <c r="Y15" s="38"/>
      <c r="Z15" s="38"/>
    </row>
    <row r="16" spans="1:26" ht="14.25" customHeight="1">
      <c r="A16" s="221" t="s">
        <v>252</v>
      </c>
      <c r="B16" s="222" t="s">
        <v>481</v>
      </c>
      <c r="C16" s="221" t="s">
        <v>470</v>
      </c>
      <c r="D16" s="218"/>
      <c r="E16" s="251"/>
      <c r="F16" s="223">
        <f>(F17)/100</f>
        <v>15.384600000000001</v>
      </c>
      <c r="G16" s="251"/>
      <c r="H16" s="223">
        <f>(H17)/100</f>
        <v>15.384600000000001</v>
      </c>
      <c r="I16" s="251"/>
      <c r="J16" s="223">
        <f>(J17)/100</f>
        <v>15.384600000000001</v>
      </c>
      <c r="K16" s="251"/>
      <c r="L16" s="223">
        <f>(L17)/100</f>
        <v>15.384600000000001</v>
      </c>
      <c r="M16" s="223"/>
      <c r="N16" s="223">
        <f>(N17)/100</f>
        <v>15.384600000000001</v>
      </c>
      <c r="O16" s="38"/>
      <c r="P16" s="38"/>
      <c r="Q16" s="38"/>
      <c r="R16" s="38"/>
      <c r="S16" s="38"/>
      <c r="T16" s="38"/>
      <c r="U16" s="38"/>
      <c r="V16" s="38"/>
      <c r="W16" s="38"/>
      <c r="X16" s="38"/>
      <c r="Y16" s="38"/>
      <c r="Z16" s="38"/>
    </row>
    <row r="17" spans="1:26" ht="14.25" customHeight="1">
      <c r="A17" s="217"/>
      <c r="B17" s="219" t="s">
        <v>74</v>
      </c>
      <c r="C17" s="217" t="s">
        <v>19</v>
      </c>
      <c r="D17" s="218">
        <f>D14</f>
        <v>1554</v>
      </c>
      <c r="E17" s="251">
        <v>0.99</v>
      </c>
      <c r="F17" s="220">
        <f>E17*D17</f>
        <v>1538.46</v>
      </c>
      <c r="G17" s="251">
        <v>0.99</v>
      </c>
      <c r="H17" s="220">
        <f>G17*D17</f>
        <v>1538.46</v>
      </c>
      <c r="I17" s="251">
        <v>0.99</v>
      </c>
      <c r="J17" s="220">
        <f>I17*D17</f>
        <v>1538.46</v>
      </c>
      <c r="K17" s="251">
        <v>0.99</v>
      </c>
      <c r="L17" s="220">
        <f>K17*D17</f>
        <v>1538.46</v>
      </c>
      <c r="M17" s="251">
        <v>0.99</v>
      </c>
      <c r="N17" s="220">
        <f>D17*M17</f>
        <v>1538.46</v>
      </c>
      <c r="O17" s="38"/>
      <c r="P17" s="38"/>
      <c r="Q17" s="38"/>
      <c r="R17" s="38"/>
      <c r="S17" s="38"/>
      <c r="T17" s="38"/>
      <c r="U17" s="38"/>
      <c r="V17" s="38"/>
      <c r="W17" s="38"/>
      <c r="X17" s="38"/>
      <c r="Y17" s="38"/>
      <c r="Z17" s="38"/>
    </row>
    <row r="18" spans="1:26" ht="14.25" customHeight="1">
      <c r="A18" s="217"/>
      <c r="B18" s="219"/>
      <c r="C18" s="217"/>
      <c r="D18" s="218"/>
      <c r="E18" s="251"/>
      <c r="F18" s="220"/>
      <c r="G18" s="251"/>
      <c r="H18" s="220"/>
      <c r="I18" s="251"/>
      <c r="J18" s="220"/>
      <c r="K18" s="251"/>
      <c r="L18" s="220"/>
      <c r="M18" s="251"/>
      <c r="N18" s="220"/>
      <c r="O18" s="38"/>
      <c r="P18" s="38"/>
      <c r="Q18" s="38"/>
      <c r="R18" s="38"/>
      <c r="S18" s="38"/>
      <c r="T18" s="38"/>
      <c r="U18" s="38"/>
      <c r="V18" s="38"/>
      <c r="W18" s="38"/>
      <c r="X18" s="38"/>
      <c r="Y18" s="38"/>
      <c r="Z18" s="38"/>
    </row>
    <row r="19" spans="1:26" ht="14.25" customHeight="1">
      <c r="A19" s="221" t="s">
        <v>254</v>
      </c>
      <c r="B19" s="222" t="s">
        <v>486</v>
      </c>
      <c r="C19" s="221" t="s">
        <v>470</v>
      </c>
      <c r="D19" s="218"/>
      <c r="E19" s="251"/>
      <c r="F19" s="223">
        <f>(F20)/900</f>
        <v>3.5914666666666668</v>
      </c>
      <c r="G19" s="251"/>
      <c r="H19" s="223">
        <f>(H20)/900</f>
        <v>3.5914666666666668</v>
      </c>
      <c r="I19" s="251"/>
      <c r="J19" s="223">
        <f>(J20)/900</f>
        <v>3.5914666666666668</v>
      </c>
      <c r="K19" s="251"/>
      <c r="L19" s="223">
        <f>(L20)/900</f>
        <v>3.5914666666666668</v>
      </c>
      <c r="M19" s="251"/>
      <c r="N19" s="220">
        <f>M19*D19</f>
        <v>0</v>
      </c>
      <c r="O19" s="38"/>
      <c r="P19" s="38"/>
      <c r="Q19" s="38"/>
      <c r="R19" s="38"/>
      <c r="S19" s="38"/>
      <c r="T19" s="38"/>
      <c r="U19" s="38"/>
      <c r="V19" s="38"/>
      <c r="W19" s="38"/>
      <c r="X19" s="38"/>
      <c r="Y19" s="38"/>
      <c r="Z19" s="38"/>
    </row>
    <row r="20" spans="1:26" ht="14.25" customHeight="1">
      <c r="A20" s="217"/>
      <c r="B20" s="219" t="s">
        <v>74</v>
      </c>
      <c r="C20" s="217" t="s">
        <v>19</v>
      </c>
      <c r="D20" s="218">
        <f>D17</f>
        <v>1554</v>
      </c>
      <c r="E20" s="251">
        <v>2.08</v>
      </c>
      <c r="F20" s="220">
        <f>E20*D20</f>
        <v>3232.32</v>
      </c>
      <c r="G20" s="251">
        <v>2.08</v>
      </c>
      <c r="H20" s="220">
        <f>G20*D20</f>
        <v>3232.32</v>
      </c>
      <c r="I20" s="251">
        <v>2.08</v>
      </c>
      <c r="J20" s="220">
        <f>I20*D20</f>
        <v>3232.32</v>
      </c>
      <c r="K20" s="251">
        <v>2.08</v>
      </c>
      <c r="L20" s="220">
        <f>K20*D20</f>
        <v>3232.32</v>
      </c>
      <c r="M20" s="251"/>
      <c r="N20" s="220"/>
      <c r="O20" s="38"/>
      <c r="P20" s="38"/>
      <c r="Q20" s="38"/>
      <c r="R20" s="38"/>
      <c r="S20" s="38"/>
      <c r="T20" s="38"/>
      <c r="U20" s="38"/>
      <c r="V20" s="38"/>
      <c r="W20" s="38"/>
      <c r="X20" s="38"/>
      <c r="Y20" s="38"/>
      <c r="Z20" s="38"/>
    </row>
    <row r="21" spans="1:26" ht="14.25" customHeight="1">
      <c r="A21" s="217"/>
      <c r="B21" s="219"/>
      <c r="C21" s="217"/>
      <c r="D21" s="218"/>
      <c r="E21" s="251"/>
      <c r="F21" s="220"/>
      <c r="G21" s="251"/>
      <c r="H21" s="220"/>
      <c r="I21" s="251"/>
      <c r="J21" s="220"/>
      <c r="K21" s="251"/>
      <c r="L21" s="220"/>
      <c r="M21" s="251"/>
      <c r="N21" s="220"/>
      <c r="O21" s="38"/>
      <c r="P21" s="38"/>
      <c r="Q21" s="38"/>
      <c r="R21" s="38"/>
      <c r="S21" s="38"/>
      <c r="T21" s="38"/>
      <c r="U21" s="38"/>
      <c r="V21" s="38"/>
      <c r="W21" s="38"/>
      <c r="X21" s="38"/>
      <c r="Y21" s="38"/>
      <c r="Z21" s="38"/>
    </row>
    <row r="22" spans="1:26" ht="14.25" customHeight="1">
      <c r="A22" s="221" t="s">
        <v>257</v>
      </c>
      <c r="B22" s="222" t="s">
        <v>491</v>
      </c>
      <c r="C22" s="221" t="s">
        <v>470</v>
      </c>
      <c r="D22" s="218"/>
      <c r="E22" s="251"/>
      <c r="F22" s="223">
        <f>(F23)/3600</f>
        <v>1.6316999999999999</v>
      </c>
      <c r="G22" s="251"/>
      <c r="H22" s="223">
        <f>(H23)/3600</f>
        <v>1.6316999999999999</v>
      </c>
      <c r="I22" s="251"/>
      <c r="J22" s="223">
        <f>(J23)/3600</f>
        <v>1.6316999999999999</v>
      </c>
      <c r="K22" s="251"/>
      <c r="L22" s="223">
        <f>(L23)/3600</f>
        <v>1.6316999999999999</v>
      </c>
      <c r="M22" s="251"/>
      <c r="N22" s="220">
        <f>M22*D22</f>
        <v>0</v>
      </c>
      <c r="O22" s="38"/>
      <c r="P22" s="38"/>
      <c r="Q22" s="38"/>
      <c r="R22" s="38"/>
      <c r="S22" s="38"/>
      <c r="T22" s="38"/>
      <c r="U22" s="38"/>
      <c r="V22" s="38"/>
      <c r="W22" s="38"/>
      <c r="X22" s="38"/>
      <c r="Y22" s="38"/>
      <c r="Z22" s="38"/>
    </row>
    <row r="23" spans="1:26" ht="14.25" customHeight="1">
      <c r="A23" s="217"/>
      <c r="B23" s="219" t="s">
        <v>74</v>
      </c>
      <c r="C23" s="217" t="s">
        <v>19</v>
      </c>
      <c r="D23" s="218">
        <f>D20</f>
        <v>1554</v>
      </c>
      <c r="E23" s="251">
        <v>3.78</v>
      </c>
      <c r="F23" s="220">
        <f>E23*D23</f>
        <v>5874.12</v>
      </c>
      <c r="G23" s="251">
        <v>3.78</v>
      </c>
      <c r="H23" s="220">
        <f>G23*D23</f>
        <v>5874.12</v>
      </c>
      <c r="I23" s="251">
        <v>3.78</v>
      </c>
      <c r="J23" s="220">
        <f>I23*D23</f>
        <v>5874.12</v>
      </c>
      <c r="K23" s="251">
        <v>3.78</v>
      </c>
      <c r="L23" s="220">
        <f>K23*D23</f>
        <v>5874.12</v>
      </c>
      <c r="M23" s="251"/>
      <c r="N23" s="220"/>
      <c r="O23" s="38"/>
      <c r="P23" s="38"/>
      <c r="Q23" s="38"/>
      <c r="R23" s="38"/>
      <c r="S23" s="38"/>
      <c r="T23" s="38"/>
      <c r="U23" s="38"/>
      <c r="V23" s="38"/>
      <c r="W23" s="38"/>
      <c r="X23" s="38"/>
      <c r="Y23" s="38"/>
      <c r="Z23" s="38"/>
    </row>
    <row r="24" spans="1:26" ht="14.25" customHeight="1">
      <c r="A24" s="217"/>
      <c r="B24" s="219"/>
      <c r="C24" s="217"/>
      <c r="D24" s="218"/>
      <c r="E24" s="251"/>
      <c r="F24" s="220"/>
      <c r="G24" s="251"/>
      <c r="H24" s="220"/>
      <c r="I24" s="251"/>
      <c r="J24" s="220"/>
      <c r="K24" s="251"/>
      <c r="L24" s="220"/>
      <c r="M24" s="251"/>
      <c r="N24" s="220"/>
      <c r="O24" s="38"/>
      <c r="P24" s="38"/>
      <c r="Q24" s="38"/>
      <c r="R24" s="38"/>
      <c r="S24" s="38"/>
      <c r="T24" s="38"/>
      <c r="U24" s="38"/>
      <c r="V24" s="38"/>
      <c r="W24" s="38"/>
      <c r="X24" s="38"/>
      <c r="Y24" s="38"/>
      <c r="Z24" s="38"/>
    </row>
    <row r="25" spans="1:26" ht="14.25" customHeight="1">
      <c r="A25" s="255" t="s">
        <v>289</v>
      </c>
      <c r="B25" s="256" t="s">
        <v>497</v>
      </c>
      <c r="C25" s="217"/>
      <c r="D25" s="218"/>
      <c r="E25" s="251"/>
      <c r="F25" s="220"/>
      <c r="G25" s="251"/>
      <c r="H25" s="220"/>
      <c r="I25" s="251"/>
      <c r="J25" s="220"/>
      <c r="K25" s="251"/>
      <c r="L25" s="220"/>
      <c r="M25" s="251"/>
      <c r="N25" s="220"/>
      <c r="O25" s="38"/>
      <c r="P25" s="38"/>
      <c r="Q25" s="38"/>
      <c r="R25" s="38"/>
      <c r="S25" s="38"/>
      <c r="T25" s="38"/>
      <c r="U25" s="38"/>
      <c r="V25" s="38"/>
      <c r="W25" s="38"/>
      <c r="X25" s="38"/>
      <c r="Y25" s="38"/>
      <c r="Z25" s="38"/>
    </row>
    <row r="26" spans="1:26" ht="14.25" customHeight="1">
      <c r="A26" s="215" t="s">
        <v>292</v>
      </c>
      <c r="B26" s="216" t="s">
        <v>498</v>
      </c>
      <c r="C26" s="217"/>
      <c r="D26" s="218"/>
      <c r="E26" s="251"/>
      <c r="F26" s="220"/>
      <c r="G26" s="251"/>
      <c r="H26" s="220"/>
      <c r="I26" s="251"/>
      <c r="J26" s="220"/>
      <c r="K26" s="251"/>
      <c r="L26" s="220"/>
      <c r="M26" s="251"/>
      <c r="N26" s="220"/>
      <c r="O26" s="38"/>
      <c r="P26" s="38"/>
      <c r="Q26" s="38"/>
      <c r="R26" s="38"/>
      <c r="S26" s="38"/>
      <c r="T26" s="38"/>
      <c r="U26" s="38"/>
      <c r="V26" s="38"/>
      <c r="W26" s="38"/>
      <c r="X26" s="38"/>
      <c r="Y26" s="38"/>
      <c r="Z26" s="38"/>
    </row>
    <row r="27" spans="1:26" ht="14.25" customHeight="1">
      <c r="A27" s="221" t="s">
        <v>232</v>
      </c>
      <c r="B27" s="222" t="s">
        <v>469</v>
      </c>
      <c r="C27" s="221" t="s">
        <v>470</v>
      </c>
      <c r="D27" s="218"/>
      <c r="E27" s="251"/>
      <c r="F27" s="223">
        <f>SUM(F28)</f>
        <v>34747.440000000002</v>
      </c>
      <c r="G27" s="251"/>
      <c r="H27" s="223">
        <f>SUM(H28)</f>
        <v>42346.5</v>
      </c>
      <c r="I27" s="251"/>
      <c r="J27" s="223">
        <f>SUM(J28)</f>
        <v>49230.720000000001</v>
      </c>
      <c r="K27" s="251"/>
      <c r="L27" s="223">
        <f>SUM(L28)</f>
        <v>61149.9</v>
      </c>
      <c r="M27" s="251"/>
      <c r="N27" s="220"/>
      <c r="O27" s="38"/>
      <c r="P27" s="38"/>
      <c r="Q27" s="38"/>
      <c r="R27" s="38"/>
      <c r="S27" s="38"/>
      <c r="T27" s="38"/>
      <c r="U27" s="38"/>
      <c r="V27" s="38"/>
      <c r="W27" s="38"/>
      <c r="X27" s="38"/>
      <c r="Y27" s="38"/>
      <c r="Z27" s="38"/>
    </row>
    <row r="28" spans="1:26" ht="14.25" customHeight="1">
      <c r="A28" s="217"/>
      <c r="B28" s="219" t="s">
        <v>74</v>
      </c>
      <c r="C28" s="217" t="s">
        <v>19</v>
      </c>
      <c r="D28" s="218">
        <f>D20</f>
        <v>1554</v>
      </c>
      <c r="E28" s="251">
        <v>22.36</v>
      </c>
      <c r="F28" s="220">
        <f>E28*D28</f>
        <v>34747.440000000002</v>
      </c>
      <c r="G28" s="251">
        <v>27.25</v>
      </c>
      <c r="H28" s="220">
        <f>G28*D28</f>
        <v>42346.5</v>
      </c>
      <c r="I28" s="251">
        <v>31.68</v>
      </c>
      <c r="J28" s="220">
        <f>I28*D28</f>
        <v>49230.720000000001</v>
      </c>
      <c r="K28" s="251">
        <v>39.35</v>
      </c>
      <c r="L28" s="220">
        <f>K28*D28</f>
        <v>61149.9</v>
      </c>
      <c r="M28" s="251"/>
      <c r="N28" s="220"/>
      <c r="O28" s="38"/>
      <c r="P28" s="38"/>
      <c r="Q28" s="38"/>
      <c r="R28" s="38"/>
      <c r="S28" s="38"/>
      <c r="T28" s="38"/>
      <c r="U28" s="38"/>
      <c r="V28" s="38"/>
      <c r="W28" s="38"/>
      <c r="X28" s="38"/>
      <c r="Y28" s="38"/>
      <c r="Z28" s="38"/>
    </row>
    <row r="29" spans="1:26" ht="14.25" customHeight="1">
      <c r="A29" s="217"/>
      <c r="B29" s="219"/>
      <c r="C29" s="217"/>
      <c r="D29" s="218"/>
      <c r="E29" s="251"/>
      <c r="F29" s="220"/>
      <c r="G29" s="251"/>
      <c r="H29" s="220"/>
      <c r="I29" s="251"/>
      <c r="J29" s="220"/>
      <c r="K29" s="251"/>
      <c r="L29" s="220"/>
      <c r="M29" s="251"/>
      <c r="N29" s="220"/>
      <c r="O29" s="38"/>
      <c r="P29" s="38"/>
      <c r="Q29" s="38"/>
      <c r="R29" s="38"/>
      <c r="S29" s="38"/>
      <c r="T29" s="38"/>
      <c r="U29" s="38"/>
      <c r="V29" s="38"/>
      <c r="W29" s="38"/>
      <c r="X29" s="38"/>
      <c r="Y29" s="38"/>
      <c r="Z29" s="38"/>
    </row>
    <row r="30" spans="1:26" ht="14.25" customHeight="1">
      <c r="A30" s="221" t="s">
        <v>238</v>
      </c>
      <c r="B30" s="222" t="s">
        <v>475</v>
      </c>
      <c r="C30" s="221" t="s">
        <v>470</v>
      </c>
      <c r="D30" s="218"/>
      <c r="E30" s="251"/>
      <c r="F30" s="223">
        <f>SUM(F31)/6.25</f>
        <v>8503.4880000000012</v>
      </c>
      <c r="G30" s="251"/>
      <c r="H30" s="223">
        <f>SUM(H31)/6.25</f>
        <v>15455.4624</v>
      </c>
      <c r="I30" s="251"/>
      <c r="J30" s="223">
        <f>SUM(J31)/6.25</f>
        <v>19234.790400000002</v>
      </c>
      <c r="K30" s="251"/>
      <c r="L30" s="223">
        <f>SUM(L31)/6.25</f>
        <v>22046.908799999997</v>
      </c>
      <c r="M30" s="251"/>
      <c r="N30" s="223">
        <f>SUM(N31)/6.25</f>
        <v>26442.863999999998</v>
      </c>
      <c r="O30" s="38"/>
      <c r="P30" s="38"/>
      <c r="Q30" s="38"/>
      <c r="R30" s="38"/>
      <c r="S30" s="38"/>
      <c r="T30" s="38"/>
      <c r="U30" s="38"/>
      <c r="V30" s="38"/>
      <c r="W30" s="38"/>
      <c r="X30" s="38"/>
      <c r="Y30" s="38"/>
      <c r="Z30" s="38"/>
    </row>
    <row r="31" spans="1:26" ht="14.25" customHeight="1">
      <c r="A31" s="217"/>
      <c r="B31" s="219" t="s">
        <v>74</v>
      </c>
      <c r="C31" s="217" t="s">
        <v>19</v>
      </c>
      <c r="D31" s="218">
        <f>D28</f>
        <v>1554</v>
      </c>
      <c r="E31" s="251">
        <v>34.200000000000003</v>
      </c>
      <c r="F31" s="220">
        <f>E31*D31</f>
        <v>53146.8</v>
      </c>
      <c r="G31" s="251">
        <v>62.16</v>
      </c>
      <c r="H31" s="220">
        <f>G31*D31</f>
        <v>96596.64</v>
      </c>
      <c r="I31" s="251">
        <v>77.36</v>
      </c>
      <c r="J31" s="220">
        <f>I31*D31</f>
        <v>120217.44</v>
      </c>
      <c r="K31" s="251">
        <v>88.67</v>
      </c>
      <c r="L31" s="220">
        <f>K31*D31</f>
        <v>137793.18</v>
      </c>
      <c r="M31" s="251">
        <v>106.35</v>
      </c>
      <c r="N31" s="220">
        <f>M31*D31</f>
        <v>165267.9</v>
      </c>
      <c r="O31" s="38"/>
      <c r="P31" s="38"/>
      <c r="Q31" s="38"/>
      <c r="R31" s="38"/>
      <c r="S31" s="38"/>
      <c r="T31" s="38"/>
      <c r="U31" s="38"/>
      <c r="V31" s="38"/>
      <c r="W31" s="38"/>
      <c r="X31" s="38"/>
      <c r="Y31" s="38"/>
      <c r="Z31" s="38"/>
    </row>
    <row r="32" spans="1:26" ht="14.25" customHeight="1">
      <c r="A32" s="217"/>
      <c r="B32" s="219"/>
      <c r="C32" s="217"/>
      <c r="D32" s="218"/>
      <c r="E32" s="251"/>
      <c r="F32" s="220"/>
      <c r="G32" s="251"/>
      <c r="H32" s="220"/>
      <c r="I32" s="251"/>
      <c r="J32" s="220"/>
      <c r="K32" s="251"/>
      <c r="L32" s="220"/>
      <c r="M32" s="251"/>
      <c r="N32" s="220"/>
      <c r="O32" s="38"/>
      <c r="P32" s="38"/>
      <c r="Q32" s="38"/>
      <c r="R32" s="38"/>
      <c r="S32" s="38"/>
      <c r="T32" s="38"/>
      <c r="U32" s="38"/>
      <c r="V32" s="38"/>
      <c r="W32" s="38"/>
      <c r="X32" s="38"/>
      <c r="Y32" s="38"/>
      <c r="Z32" s="38"/>
    </row>
    <row r="33" spans="1:26" ht="14.25" customHeight="1">
      <c r="A33" s="221" t="s">
        <v>247</v>
      </c>
      <c r="B33" s="222" t="s">
        <v>477</v>
      </c>
      <c r="C33" s="221" t="s">
        <v>470</v>
      </c>
      <c r="D33" s="218"/>
      <c r="E33" s="251"/>
      <c r="F33" s="223">
        <f>SUM(F34)/25</f>
        <v>5457.6479999999992</v>
      </c>
      <c r="G33" s="251"/>
      <c r="H33" s="223">
        <f>SUM(H34)/25</f>
        <v>6545.4479999999994</v>
      </c>
      <c r="I33" s="251"/>
      <c r="J33" s="223">
        <f>SUM(J34)/25</f>
        <v>8585.5392000000011</v>
      </c>
      <c r="K33" s="251"/>
      <c r="L33" s="223">
        <f>SUM(L34)/25</f>
        <v>10749.328800000001</v>
      </c>
      <c r="M33" s="251"/>
      <c r="N33" s="223">
        <f>SUM(N34)/25</f>
        <v>13432.154399999999</v>
      </c>
      <c r="O33" s="38"/>
      <c r="P33" s="38"/>
      <c r="Q33" s="38"/>
      <c r="R33" s="38"/>
      <c r="S33" s="38"/>
      <c r="T33" s="38"/>
      <c r="U33" s="38"/>
      <c r="V33" s="38"/>
      <c r="W33" s="38"/>
      <c r="X33" s="38"/>
      <c r="Y33" s="38"/>
      <c r="Z33" s="38"/>
    </row>
    <row r="34" spans="1:26" ht="14.25" customHeight="1">
      <c r="A34" s="217"/>
      <c r="B34" s="219" t="s">
        <v>74</v>
      </c>
      <c r="C34" s="217" t="s">
        <v>19</v>
      </c>
      <c r="D34" s="218">
        <f>D31</f>
        <v>1554</v>
      </c>
      <c r="E34" s="251">
        <v>87.8</v>
      </c>
      <c r="F34" s="220">
        <f>E34*D34</f>
        <v>136441.19999999998</v>
      </c>
      <c r="G34" s="251">
        <v>105.3</v>
      </c>
      <c r="H34" s="220">
        <f>G34*D34</f>
        <v>163636.19999999998</v>
      </c>
      <c r="I34" s="251">
        <v>138.12</v>
      </c>
      <c r="J34" s="220">
        <f>I34*D34</f>
        <v>214638.48</v>
      </c>
      <c r="K34" s="251">
        <v>172.93</v>
      </c>
      <c r="L34" s="220">
        <f>K34*D34</f>
        <v>268733.22000000003</v>
      </c>
      <c r="M34" s="251">
        <v>216.09</v>
      </c>
      <c r="N34" s="220">
        <f>M34*D34</f>
        <v>335803.86</v>
      </c>
      <c r="O34" s="38"/>
      <c r="P34" s="38"/>
      <c r="Q34" s="38"/>
      <c r="R34" s="38"/>
      <c r="S34" s="38"/>
      <c r="T34" s="38"/>
      <c r="U34" s="38"/>
      <c r="V34" s="38"/>
      <c r="W34" s="38"/>
      <c r="X34" s="38"/>
      <c r="Y34" s="38"/>
      <c r="Z34" s="38"/>
    </row>
    <row r="35" spans="1:26" ht="14.25" customHeight="1">
      <c r="A35" s="240"/>
      <c r="B35" s="241"/>
      <c r="C35" s="240"/>
      <c r="D35" s="242"/>
      <c r="E35" s="260"/>
      <c r="F35" s="246"/>
      <c r="G35" s="260"/>
      <c r="H35" s="246"/>
      <c r="I35" s="260"/>
      <c r="J35" s="246"/>
      <c r="K35" s="260"/>
      <c r="L35" s="246"/>
      <c r="M35" s="260"/>
      <c r="N35" s="246"/>
      <c r="O35" s="38"/>
      <c r="P35" s="38"/>
      <c r="Q35" s="38"/>
      <c r="R35" s="38"/>
      <c r="S35" s="38"/>
      <c r="T35" s="38"/>
      <c r="U35" s="38"/>
      <c r="V35" s="38"/>
      <c r="W35" s="38"/>
      <c r="X35" s="38"/>
      <c r="Y35" s="38"/>
      <c r="Z35" s="38"/>
    </row>
    <row r="36" spans="1:26" ht="13.5" customHeight="1">
      <c r="A36" s="247" t="s">
        <v>252</v>
      </c>
      <c r="B36" s="248" t="s">
        <v>481</v>
      </c>
      <c r="C36" s="247" t="s">
        <v>470</v>
      </c>
      <c r="D36" s="250"/>
      <c r="E36" s="261"/>
      <c r="F36" s="253">
        <f>SUM(F37)/100</f>
        <v>2938.3032000000003</v>
      </c>
      <c r="G36" s="261"/>
      <c r="H36" s="253">
        <f>SUM(H37)/100</f>
        <v>3734.8835999999997</v>
      </c>
      <c r="I36" s="261"/>
      <c r="J36" s="253">
        <f>SUM(J37)/100</f>
        <v>4734.7272000000003</v>
      </c>
      <c r="K36" s="261"/>
      <c r="L36" s="253">
        <f>SUM(L37)/100</f>
        <v>3645.2177999999999</v>
      </c>
      <c r="M36" s="253"/>
      <c r="N36" s="253">
        <f>SUM(N37)/100</f>
        <v>4813.8257999999996</v>
      </c>
      <c r="O36" s="38"/>
      <c r="P36" s="38"/>
      <c r="Q36" s="38"/>
      <c r="R36" s="38"/>
      <c r="S36" s="38"/>
      <c r="T36" s="38"/>
      <c r="U36" s="38"/>
      <c r="V36" s="38"/>
      <c r="W36" s="38"/>
      <c r="X36" s="38"/>
      <c r="Y36" s="38"/>
      <c r="Z36" s="38"/>
    </row>
    <row r="37" spans="1:26" ht="13.5" customHeight="1">
      <c r="A37" s="217"/>
      <c r="B37" s="219" t="s">
        <v>74</v>
      </c>
      <c r="C37" s="217" t="s">
        <v>19</v>
      </c>
      <c r="D37" s="218">
        <f>D34</f>
        <v>1554</v>
      </c>
      <c r="E37" s="251">
        <v>189.08</v>
      </c>
      <c r="F37" s="220">
        <f>E37*D37</f>
        <v>293830.32</v>
      </c>
      <c r="G37" s="251">
        <v>240.34</v>
      </c>
      <c r="H37" s="220">
        <f>G37*D37</f>
        <v>373488.36</v>
      </c>
      <c r="I37" s="251">
        <v>304.68</v>
      </c>
      <c r="J37" s="220">
        <f>I37*D37</f>
        <v>473472.72000000003</v>
      </c>
      <c r="K37" s="251">
        <v>234.57</v>
      </c>
      <c r="L37" s="220">
        <f>K37*D37</f>
        <v>364521.77999999997</v>
      </c>
      <c r="M37" s="251">
        <v>309.77</v>
      </c>
      <c r="N37" s="220">
        <f>M37*D37</f>
        <v>481382.57999999996</v>
      </c>
      <c r="O37" s="38"/>
      <c r="P37" s="38"/>
      <c r="Q37" s="38"/>
      <c r="R37" s="38"/>
      <c r="S37" s="38"/>
      <c r="T37" s="38"/>
      <c r="U37" s="38"/>
      <c r="V37" s="38"/>
      <c r="W37" s="38"/>
      <c r="X37" s="38"/>
      <c r="Y37" s="38"/>
      <c r="Z37" s="38"/>
    </row>
    <row r="38" spans="1:26" ht="13.5" customHeight="1">
      <c r="A38" s="217"/>
      <c r="B38" s="219"/>
      <c r="C38" s="217"/>
      <c r="D38" s="218"/>
      <c r="E38" s="251"/>
      <c r="F38" s="220"/>
      <c r="G38" s="251"/>
      <c r="H38" s="220"/>
      <c r="I38" s="251"/>
      <c r="J38" s="220"/>
      <c r="K38" s="251"/>
      <c r="L38" s="220"/>
      <c r="M38" s="251"/>
      <c r="N38" s="220"/>
      <c r="O38" s="38"/>
      <c r="P38" s="38"/>
      <c r="Q38" s="38"/>
      <c r="R38" s="38"/>
      <c r="S38" s="38"/>
      <c r="T38" s="38"/>
      <c r="U38" s="38"/>
      <c r="V38" s="38"/>
      <c r="W38" s="38"/>
      <c r="X38" s="38"/>
      <c r="Y38" s="38"/>
      <c r="Z38" s="38"/>
    </row>
    <row r="39" spans="1:26" ht="13.5" customHeight="1">
      <c r="A39" s="221" t="s">
        <v>254</v>
      </c>
      <c r="B39" s="222" t="s">
        <v>486</v>
      </c>
      <c r="C39" s="221" t="s">
        <v>470</v>
      </c>
      <c r="D39" s="218"/>
      <c r="E39" s="251"/>
      <c r="F39" s="223">
        <f>SUM(F40)/900</f>
        <v>423.51679999999999</v>
      </c>
      <c r="G39" s="251"/>
      <c r="H39" s="223">
        <f>SUM(H40)/900</f>
        <v>572.8907333333334</v>
      </c>
      <c r="I39" s="251"/>
      <c r="J39" s="223">
        <f>SUM(J40)/900</f>
        <v>1340.3422666666668</v>
      </c>
      <c r="K39" s="251"/>
      <c r="L39" s="223">
        <f>SUM(L40)/900</f>
        <v>2376.4285999999997</v>
      </c>
      <c r="M39" s="251"/>
      <c r="N39" s="220">
        <f>M39*D39</f>
        <v>0</v>
      </c>
      <c r="O39" s="38"/>
      <c r="P39" s="38"/>
      <c r="Q39" s="38"/>
      <c r="R39" s="38"/>
      <c r="S39" s="38"/>
      <c r="T39" s="38"/>
      <c r="U39" s="38"/>
      <c r="V39" s="38"/>
      <c r="W39" s="38"/>
      <c r="X39" s="38"/>
      <c r="Y39" s="38"/>
      <c r="Z39" s="38"/>
    </row>
    <row r="40" spans="1:26" ht="13.5" customHeight="1">
      <c r="A40" s="217"/>
      <c r="B40" s="219" t="s">
        <v>74</v>
      </c>
      <c r="C40" s="217" t="s">
        <v>19</v>
      </c>
      <c r="D40" s="218">
        <f>D37</f>
        <v>1554</v>
      </c>
      <c r="E40" s="251">
        <v>245.28</v>
      </c>
      <c r="F40" s="220">
        <f>E40*D40</f>
        <v>381165.12</v>
      </c>
      <c r="G40" s="251">
        <v>331.79</v>
      </c>
      <c r="H40" s="220">
        <f>G40*D40</f>
        <v>515601.66000000003</v>
      </c>
      <c r="I40" s="251">
        <v>776.26</v>
      </c>
      <c r="J40" s="220">
        <f>I40*D40</f>
        <v>1206308.04</v>
      </c>
      <c r="K40" s="251">
        <v>1376.31</v>
      </c>
      <c r="L40" s="220">
        <f>K40*D40</f>
        <v>2138785.7399999998</v>
      </c>
      <c r="M40" s="251"/>
      <c r="N40" s="220">
        <f>M40*D40</f>
        <v>0</v>
      </c>
      <c r="O40" s="38"/>
      <c r="P40" s="38"/>
      <c r="Q40" s="38"/>
      <c r="R40" s="38"/>
      <c r="S40" s="38"/>
      <c r="T40" s="38"/>
      <c r="U40" s="38"/>
      <c r="V40" s="38"/>
      <c r="W40" s="38"/>
      <c r="X40" s="38"/>
      <c r="Y40" s="38"/>
      <c r="Z40" s="38"/>
    </row>
    <row r="41" spans="1:26" ht="13.5" customHeight="1">
      <c r="A41" s="217"/>
      <c r="B41" s="219"/>
      <c r="C41" s="217"/>
      <c r="D41" s="218"/>
      <c r="E41" s="251"/>
      <c r="F41" s="220"/>
      <c r="G41" s="251"/>
      <c r="H41" s="220"/>
      <c r="I41" s="251"/>
      <c r="J41" s="220"/>
      <c r="K41" s="251"/>
      <c r="L41" s="220"/>
      <c r="M41" s="251"/>
      <c r="N41" s="220"/>
      <c r="O41" s="38"/>
      <c r="P41" s="38"/>
      <c r="Q41" s="38"/>
      <c r="R41" s="38"/>
      <c r="S41" s="38"/>
      <c r="T41" s="38"/>
      <c r="U41" s="38"/>
      <c r="V41" s="38"/>
      <c r="W41" s="38"/>
      <c r="X41" s="38"/>
      <c r="Y41" s="38"/>
      <c r="Z41" s="38"/>
    </row>
    <row r="42" spans="1:26" ht="13.5" customHeight="1">
      <c r="A42" s="221" t="s">
        <v>257</v>
      </c>
      <c r="B42" s="222" t="s">
        <v>491</v>
      </c>
      <c r="C42" s="221" t="s">
        <v>470</v>
      </c>
      <c r="D42" s="218"/>
      <c r="E42" s="251"/>
      <c r="F42" s="223">
        <f>SUM(F43)/3600</f>
        <v>137.38655</v>
      </c>
      <c r="G42" s="251"/>
      <c r="H42" s="223">
        <f>SUM(H43)/3600</f>
        <v>185.75480000000002</v>
      </c>
      <c r="I42" s="251"/>
      <c r="J42" s="223">
        <f>SUM(J43)/3600</f>
        <v>434.99481666666668</v>
      </c>
      <c r="K42" s="251"/>
      <c r="L42" s="223">
        <f>SUM(L43)/3600</f>
        <v>771.47466666666674</v>
      </c>
      <c r="M42" s="251"/>
      <c r="N42" s="220">
        <f>M42*D42</f>
        <v>0</v>
      </c>
      <c r="O42" s="38"/>
      <c r="P42" s="38"/>
      <c r="Q42" s="38"/>
      <c r="R42" s="38"/>
      <c r="S42" s="38"/>
      <c r="T42" s="38"/>
      <c r="U42" s="38"/>
      <c r="V42" s="38"/>
      <c r="W42" s="38"/>
      <c r="X42" s="38"/>
      <c r="Y42" s="38"/>
      <c r="Z42" s="38"/>
    </row>
    <row r="43" spans="1:26" ht="13.5" customHeight="1">
      <c r="A43" s="217"/>
      <c r="B43" s="219" t="s">
        <v>74</v>
      </c>
      <c r="C43" s="217" t="s">
        <v>19</v>
      </c>
      <c r="D43" s="218">
        <f>D40</f>
        <v>1554</v>
      </c>
      <c r="E43" s="251">
        <v>318.27</v>
      </c>
      <c r="F43" s="220">
        <f>E43*D43</f>
        <v>494591.57999999996</v>
      </c>
      <c r="G43" s="251">
        <v>430.32</v>
      </c>
      <c r="H43" s="220">
        <f>G43*D43</f>
        <v>668717.28</v>
      </c>
      <c r="I43" s="251">
        <v>1007.71</v>
      </c>
      <c r="J43" s="220">
        <f>I43*D43</f>
        <v>1565981.34</v>
      </c>
      <c r="K43" s="251">
        <v>1787.2</v>
      </c>
      <c r="L43" s="220">
        <f>K43*D43</f>
        <v>2777308.8000000003</v>
      </c>
      <c r="M43" s="251"/>
      <c r="N43" s="220">
        <f>M43*D43</f>
        <v>0</v>
      </c>
      <c r="O43" s="38"/>
      <c r="P43" s="38"/>
      <c r="Q43" s="38"/>
      <c r="R43" s="38"/>
      <c r="S43" s="38"/>
      <c r="T43" s="38"/>
      <c r="U43" s="38"/>
      <c r="V43" s="38"/>
      <c r="W43" s="38"/>
      <c r="X43" s="38"/>
      <c r="Y43" s="38"/>
      <c r="Z43" s="38"/>
    </row>
    <row r="44" spans="1:26" ht="13.5" customHeight="1">
      <c r="A44" s="217"/>
      <c r="B44" s="219"/>
      <c r="C44" s="217"/>
      <c r="D44" s="218"/>
      <c r="E44" s="251"/>
      <c r="F44" s="220"/>
      <c r="G44" s="251"/>
      <c r="H44" s="220"/>
      <c r="I44" s="251"/>
      <c r="J44" s="220"/>
      <c r="K44" s="251"/>
      <c r="L44" s="220"/>
      <c r="M44" s="251"/>
      <c r="N44" s="220"/>
      <c r="O44" s="38"/>
      <c r="P44" s="38"/>
      <c r="Q44" s="38"/>
      <c r="R44" s="38"/>
      <c r="S44" s="38"/>
      <c r="T44" s="38"/>
      <c r="U44" s="38"/>
      <c r="V44" s="38"/>
      <c r="W44" s="38"/>
      <c r="X44" s="38"/>
      <c r="Y44" s="38"/>
      <c r="Z44" s="38"/>
    </row>
    <row r="45" spans="1:26" ht="13.5" customHeight="1">
      <c r="A45" s="215" t="s">
        <v>302</v>
      </c>
      <c r="B45" s="216" t="s">
        <v>506</v>
      </c>
      <c r="C45" s="272"/>
      <c r="D45" s="218"/>
      <c r="E45" s="251"/>
      <c r="F45" s="220"/>
      <c r="G45" s="251"/>
      <c r="H45" s="220"/>
      <c r="I45" s="251"/>
      <c r="J45" s="220"/>
      <c r="K45" s="251"/>
      <c r="L45" s="220"/>
      <c r="M45" s="251"/>
      <c r="N45" s="220"/>
      <c r="O45" s="38"/>
      <c r="P45" s="38"/>
      <c r="Q45" s="38"/>
      <c r="R45" s="38"/>
      <c r="S45" s="38"/>
      <c r="T45" s="38"/>
      <c r="U45" s="38"/>
      <c r="V45" s="38"/>
      <c r="W45" s="38"/>
      <c r="X45" s="38"/>
      <c r="Y45" s="38"/>
      <c r="Z45" s="38"/>
    </row>
    <row r="46" spans="1:26" ht="13.5" customHeight="1">
      <c r="A46" s="221" t="s">
        <v>264</v>
      </c>
      <c r="B46" s="222" t="s">
        <v>469</v>
      </c>
      <c r="C46" s="221" t="s">
        <v>470</v>
      </c>
      <c r="D46" s="218"/>
      <c r="E46" s="273"/>
      <c r="F46" s="223">
        <f>SUM(F47)</f>
        <v>9479.4</v>
      </c>
      <c r="G46" s="273"/>
      <c r="H46" s="223">
        <f>SUM(H47)</f>
        <v>9479.4</v>
      </c>
      <c r="I46" s="273"/>
      <c r="J46" s="223">
        <f>SUM(J47)</f>
        <v>9479.4</v>
      </c>
      <c r="K46" s="273"/>
      <c r="L46" s="223">
        <f>SUM(L47)</f>
        <v>9479.4</v>
      </c>
      <c r="M46" s="273"/>
      <c r="N46" s="220">
        <f>M46*D46</f>
        <v>0</v>
      </c>
      <c r="O46" s="38"/>
      <c r="P46" s="38"/>
      <c r="Q46" s="38"/>
      <c r="R46" s="38"/>
      <c r="S46" s="38"/>
      <c r="T46" s="38"/>
      <c r="U46" s="38"/>
      <c r="V46" s="38"/>
      <c r="W46" s="38"/>
      <c r="X46" s="38"/>
      <c r="Y46" s="38"/>
      <c r="Z46" s="38"/>
    </row>
    <row r="47" spans="1:26" ht="13.5" customHeight="1">
      <c r="A47" s="217"/>
      <c r="B47" s="219" t="s">
        <v>74</v>
      </c>
      <c r="C47" s="217" t="s">
        <v>19</v>
      </c>
      <c r="D47" s="218">
        <f>D40</f>
        <v>1554</v>
      </c>
      <c r="E47" s="251">
        <v>6.1</v>
      </c>
      <c r="F47" s="220">
        <f>E47*D47</f>
        <v>9479.4</v>
      </c>
      <c r="G47" s="251">
        <v>6.1</v>
      </c>
      <c r="H47" s="220">
        <f>G47*D47</f>
        <v>9479.4</v>
      </c>
      <c r="I47" s="251">
        <v>6.1</v>
      </c>
      <c r="J47" s="220">
        <f>I47*D47</f>
        <v>9479.4</v>
      </c>
      <c r="K47" s="251">
        <v>6.1</v>
      </c>
      <c r="L47" s="220">
        <f>K47*D47</f>
        <v>9479.4</v>
      </c>
      <c r="M47" s="251"/>
      <c r="N47" s="220">
        <f>M47*D47</f>
        <v>0</v>
      </c>
      <c r="O47" s="38"/>
      <c r="P47" s="38"/>
      <c r="Q47" s="38"/>
      <c r="R47" s="38"/>
      <c r="S47" s="38"/>
      <c r="T47" s="38"/>
      <c r="U47" s="38"/>
      <c r="V47" s="38"/>
      <c r="W47" s="38"/>
      <c r="X47" s="38"/>
      <c r="Y47" s="38"/>
      <c r="Z47" s="38"/>
    </row>
    <row r="48" spans="1:26" ht="13.5" customHeight="1">
      <c r="A48" s="217"/>
      <c r="B48" s="219"/>
      <c r="C48" s="217"/>
      <c r="D48" s="218"/>
      <c r="E48" s="251"/>
      <c r="F48" s="220"/>
      <c r="G48" s="251"/>
      <c r="H48" s="220"/>
      <c r="I48" s="251"/>
      <c r="J48" s="220"/>
      <c r="K48" s="251"/>
      <c r="L48" s="220"/>
      <c r="M48" s="251"/>
      <c r="N48" s="220"/>
      <c r="O48" s="38"/>
      <c r="P48" s="38"/>
      <c r="Q48" s="38"/>
      <c r="R48" s="38"/>
      <c r="S48" s="38"/>
      <c r="T48" s="38"/>
      <c r="U48" s="38"/>
      <c r="V48" s="38"/>
      <c r="W48" s="38"/>
      <c r="X48" s="38"/>
      <c r="Y48" s="38"/>
      <c r="Z48" s="38"/>
    </row>
    <row r="49" spans="1:26" ht="13.5" customHeight="1">
      <c r="A49" s="221" t="s">
        <v>268</v>
      </c>
      <c r="B49" s="222" t="s">
        <v>475</v>
      </c>
      <c r="C49" s="221" t="s">
        <v>470</v>
      </c>
      <c r="D49" s="218"/>
      <c r="E49" s="251"/>
      <c r="F49" s="223">
        <f>SUM(F50)/6.25</f>
        <v>12511.5648</v>
      </c>
      <c r="G49" s="251"/>
      <c r="H49" s="223">
        <f>SUM(H50)/6.25</f>
        <v>12511.5648</v>
      </c>
      <c r="I49" s="251"/>
      <c r="J49" s="223">
        <f>SUM(J50)/6.25</f>
        <v>12511.5648</v>
      </c>
      <c r="K49" s="251"/>
      <c r="L49" s="223">
        <f>SUM(L50)/6.25</f>
        <v>12511.5648</v>
      </c>
      <c r="M49" s="251"/>
      <c r="N49" s="223">
        <f>SUM(N50)/6.25</f>
        <v>12511.5648</v>
      </c>
      <c r="O49" s="38"/>
      <c r="P49" s="38"/>
      <c r="Q49" s="38"/>
      <c r="R49" s="38"/>
      <c r="S49" s="38"/>
      <c r="T49" s="38"/>
      <c r="U49" s="38"/>
      <c r="V49" s="38"/>
      <c r="W49" s="38"/>
      <c r="X49" s="38"/>
      <c r="Y49" s="38"/>
      <c r="Z49" s="38"/>
    </row>
    <row r="50" spans="1:26" ht="13.5" customHeight="1">
      <c r="A50" s="217"/>
      <c r="B50" s="219" t="s">
        <v>74</v>
      </c>
      <c r="C50" s="217" t="s">
        <v>19</v>
      </c>
      <c r="D50" s="218">
        <f>D47</f>
        <v>1554</v>
      </c>
      <c r="E50" s="251">
        <v>50.32</v>
      </c>
      <c r="F50" s="220">
        <f>E50*D50</f>
        <v>78197.279999999999</v>
      </c>
      <c r="G50" s="251">
        <v>50.32</v>
      </c>
      <c r="H50" s="220">
        <f>G50*D50</f>
        <v>78197.279999999999</v>
      </c>
      <c r="I50" s="251">
        <v>50.32</v>
      </c>
      <c r="J50" s="220">
        <f>I50*D50</f>
        <v>78197.279999999999</v>
      </c>
      <c r="K50" s="251">
        <v>50.32</v>
      </c>
      <c r="L50" s="220">
        <f>K50*D50</f>
        <v>78197.279999999999</v>
      </c>
      <c r="M50" s="251">
        <v>50.32</v>
      </c>
      <c r="N50" s="220">
        <f>M50*D50</f>
        <v>78197.279999999999</v>
      </c>
      <c r="O50" s="38"/>
      <c r="P50" s="38"/>
      <c r="Q50" s="38"/>
      <c r="R50" s="38"/>
      <c r="S50" s="38"/>
      <c r="T50" s="38"/>
      <c r="U50" s="38"/>
      <c r="V50" s="38"/>
      <c r="W50" s="38"/>
      <c r="X50" s="38"/>
      <c r="Y50" s="38"/>
      <c r="Z50" s="38"/>
    </row>
    <row r="51" spans="1:26" ht="13.5" customHeight="1">
      <c r="A51" s="217"/>
      <c r="B51" s="219"/>
      <c r="C51" s="217"/>
      <c r="D51" s="218"/>
      <c r="E51" s="251"/>
      <c r="F51" s="220"/>
      <c r="G51" s="251"/>
      <c r="H51" s="220"/>
      <c r="I51" s="251"/>
      <c r="J51" s="220"/>
      <c r="K51" s="251"/>
      <c r="L51" s="220"/>
      <c r="M51" s="251"/>
      <c r="N51" s="220"/>
      <c r="O51" s="38"/>
      <c r="P51" s="38"/>
      <c r="Q51" s="38"/>
      <c r="R51" s="38"/>
      <c r="S51" s="38"/>
      <c r="T51" s="38"/>
      <c r="U51" s="38"/>
      <c r="V51" s="38"/>
      <c r="W51" s="38"/>
      <c r="X51" s="38"/>
      <c r="Y51" s="38"/>
      <c r="Z51" s="38"/>
    </row>
    <row r="52" spans="1:26" ht="13.5" customHeight="1">
      <c r="A52" s="221" t="s">
        <v>270</v>
      </c>
      <c r="B52" s="222" t="s">
        <v>477</v>
      </c>
      <c r="C52" s="221" t="s">
        <v>470</v>
      </c>
      <c r="D52" s="218"/>
      <c r="E52" s="251"/>
      <c r="F52" s="223">
        <f>SUM(F53)/25</f>
        <v>5090.9040000000005</v>
      </c>
      <c r="G52" s="251"/>
      <c r="H52" s="223">
        <f>SUM(H53)/25</f>
        <v>5090.9040000000005</v>
      </c>
      <c r="I52" s="251"/>
      <c r="J52" s="223">
        <f>SUM(J53)/25</f>
        <v>5090.9040000000005</v>
      </c>
      <c r="K52" s="251"/>
      <c r="L52" s="223">
        <f>SUM(L53)/25</f>
        <v>5090.9040000000005</v>
      </c>
      <c r="M52" s="251"/>
      <c r="N52" s="223">
        <f>SUM(N53)/25</f>
        <v>5090.9040000000005</v>
      </c>
      <c r="O52" s="38"/>
      <c r="P52" s="38"/>
      <c r="Q52" s="38"/>
      <c r="R52" s="38"/>
      <c r="S52" s="38"/>
      <c r="T52" s="38"/>
      <c r="U52" s="38"/>
      <c r="V52" s="38"/>
      <c r="W52" s="38"/>
      <c r="X52" s="38"/>
      <c r="Y52" s="38"/>
      <c r="Z52" s="38"/>
    </row>
    <row r="53" spans="1:26" ht="13.5" customHeight="1">
      <c r="A53" s="217"/>
      <c r="B53" s="219" t="s">
        <v>74</v>
      </c>
      <c r="C53" s="217" t="s">
        <v>19</v>
      </c>
      <c r="D53" s="218">
        <f>D50</f>
        <v>1554</v>
      </c>
      <c r="E53" s="251">
        <v>81.900000000000006</v>
      </c>
      <c r="F53" s="220">
        <f>E53*D53</f>
        <v>127272.6</v>
      </c>
      <c r="G53" s="251">
        <v>81.900000000000006</v>
      </c>
      <c r="H53" s="220">
        <f>G53*D53</f>
        <v>127272.6</v>
      </c>
      <c r="I53" s="251">
        <v>81.900000000000006</v>
      </c>
      <c r="J53" s="220">
        <f>I53*D53</f>
        <v>127272.6</v>
      </c>
      <c r="K53" s="251">
        <v>81.900000000000006</v>
      </c>
      <c r="L53" s="220">
        <f>K53*D53</f>
        <v>127272.6</v>
      </c>
      <c r="M53" s="251">
        <v>81.900000000000006</v>
      </c>
      <c r="N53" s="220">
        <f>M53*D53</f>
        <v>127272.6</v>
      </c>
      <c r="O53" s="38"/>
      <c r="P53" s="38"/>
      <c r="Q53" s="38"/>
      <c r="R53" s="38"/>
      <c r="S53" s="38"/>
      <c r="T53" s="38"/>
      <c r="U53" s="38"/>
      <c r="V53" s="38"/>
      <c r="W53" s="38"/>
      <c r="X53" s="38"/>
      <c r="Y53" s="38"/>
      <c r="Z53" s="38"/>
    </row>
    <row r="54" spans="1:26" ht="13.5" customHeight="1">
      <c r="A54" s="217"/>
      <c r="B54" s="219"/>
      <c r="C54" s="217"/>
      <c r="D54" s="218"/>
      <c r="E54" s="251"/>
      <c r="F54" s="220"/>
      <c r="G54" s="251"/>
      <c r="H54" s="220"/>
      <c r="I54" s="251"/>
      <c r="J54" s="220"/>
      <c r="K54" s="251"/>
      <c r="L54" s="220"/>
      <c r="M54" s="251"/>
      <c r="N54" s="220"/>
      <c r="O54" s="38"/>
      <c r="P54" s="38"/>
      <c r="Q54" s="38"/>
      <c r="R54" s="38"/>
      <c r="S54" s="38"/>
      <c r="T54" s="38"/>
      <c r="U54" s="38"/>
      <c r="V54" s="38"/>
      <c r="W54" s="38"/>
      <c r="X54" s="38"/>
      <c r="Y54" s="38"/>
      <c r="Z54" s="38"/>
    </row>
    <row r="55" spans="1:26" ht="13.5" customHeight="1">
      <c r="A55" s="221" t="s">
        <v>273</v>
      </c>
      <c r="B55" s="222" t="s">
        <v>481</v>
      </c>
      <c r="C55" s="221" t="s">
        <v>470</v>
      </c>
      <c r="D55" s="218"/>
      <c r="E55" s="251"/>
      <c r="F55" s="223">
        <f>SUM(F56)/100</f>
        <v>1866.6648</v>
      </c>
      <c r="G55" s="251"/>
      <c r="H55" s="223">
        <f>SUM(H56)/100</f>
        <v>1866.6648</v>
      </c>
      <c r="I55" s="251"/>
      <c r="J55" s="223">
        <f>SUM(J56)/100</f>
        <v>1866.6648</v>
      </c>
      <c r="K55" s="251"/>
      <c r="L55" s="223">
        <f>SUM(L56)/100</f>
        <v>1866.6648</v>
      </c>
      <c r="M55" s="251"/>
      <c r="N55" s="223">
        <f>SUM(N56)/100</f>
        <v>1866.6648</v>
      </c>
      <c r="O55" s="38"/>
      <c r="P55" s="38"/>
      <c r="Q55" s="38"/>
      <c r="R55" s="38"/>
      <c r="S55" s="38"/>
      <c r="T55" s="38"/>
      <c r="U55" s="38"/>
      <c r="V55" s="38"/>
      <c r="W55" s="38"/>
      <c r="X55" s="38"/>
      <c r="Y55" s="38"/>
      <c r="Z55" s="38"/>
    </row>
    <row r="56" spans="1:26" ht="13.5" customHeight="1">
      <c r="A56" s="217"/>
      <c r="B56" s="219" t="s">
        <v>74</v>
      </c>
      <c r="C56" s="217" t="s">
        <v>19</v>
      </c>
      <c r="D56" s="218">
        <f>D53</f>
        <v>1554</v>
      </c>
      <c r="E56" s="251">
        <v>120.12</v>
      </c>
      <c r="F56" s="220">
        <f>E56*D56</f>
        <v>186666.48</v>
      </c>
      <c r="G56" s="251">
        <v>120.12</v>
      </c>
      <c r="H56" s="220">
        <f>G56*D56</f>
        <v>186666.48</v>
      </c>
      <c r="I56" s="251">
        <v>120.12</v>
      </c>
      <c r="J56" s="220">
        <f>I56*D56</f>
        <v>186666.48</v>
      </c>
      <c r="K56" s="251">
        <v>120.12</v>
      </c>
      <c r="L56" s="220">
        <f>K56*D56</f>
        <v>186666.48</v>
      </c>
      <c r="M56" s="251">
        <v>120.12</v>
      </c>
      <c r="N56" s="220">
        <f>M56*D56</f>
        <v>186666.48</v>
      </c>
      <c r="O56" s="38"/>
      <c r="P56" s="38"/>
      <c r="Q56" s="38"/>
      <c r="R56" s="38"/>
      <c r="S56" s="38"/>
      <c r="T56" s="38"/>
      <c r="U56" s="38"/>
      <c r="V56" s="38"/>
      <c r="W56" s="38"/>
      <c r="X56" s="38"/>
      <c r="Y56" s="38"/>
      <c r="Z56" s="38"/>
    </row>
    <row r="57" spans="1:26" ht="13.5" customHeight="1">
      <c r="A57" s="217"/>
      <c r="B57" s="219"/>
      <c r="C57" s="217"/>
      <c r="D57" s="218"/>
      <c r="E57" s="251"/>
      <c r="F57" s="220"/>
      <c r="G57" s="251"/>
      <c r="H57" s="220"/>
      <c r="I57" s="251"/>
      <c r="J57" s="220"/>
      <c r="K57" s="251"/>
      <c r="L57" s="220"/>
      <c r="M57" s="251"/>
      <c r="N57" s="220"/>
      <c r="O57" s="38"/>
      <c r="P57" s="38"/>
      <c r="Q57" s="38"/>
      <c r="R57" s="38"/>
      <c r="S57" s="38"/>
      <c r="T57" s="38"/>
      <c r="U57" s="38"/>
      <c r="V57" s="38"/>
      <c r="W57" s="38"/>
      <c r="X57" s="38"/>
      <c r="Y57" s="38"/>
      <c r="Z57" s="38"/>
    </row>
    <row r="58" spans="1:26" ht="13.5" customHeight="1">
      <c r="A58" s="221" t="s">
        <v>276</v>
      </c>
      <c r="B58" s="222" t="s">
        <v>486</v>
      </c>
      <c r="C58" s="221" t="s">
        <v>470</v>
      </c>
      <c r="D58" s="218"/>
      <c r="E58" s="251"/>
      <c r="F58" s="223">
        <f>SUM(F59)/900</f>
        <v>435.08546666666666</v>
      </c>
      <c r="G58" s="251"/>
      <c r="H58" s="223">
        <f>SUM(H59)/900</f>
        <v>435.08546666666666</v>
      </c>
      <c r="I58" s="251"/>
      <c r="J58" s="223">
        <f>SUM(J59)/900</f>
        <v>435.08546666666666</v>
      </c>
      <c r="K58" s="251"/>
      <c r="L58" s="223">
        <f>SUM(L59)/900</f>
        <v>435.08546666666666</v>
      </c>
      <c r="M58" s="251"/>
      <c r="N58" s="223">
        <f>SUM(N59)/6.25</f>
        <v>0</v>
      </c>
      <c r="O58" s="38"/>
      <c r="P58" s="38"/>
      <c r="Q58" s="38"/>
      <c r="R58" s="38"/>
      <c r="S58" s="38"/>
      <c r="T58" s="38"/>
      <c r="U58" s="38"/>
      <c r="V58" s="38"/>
      <c r="W58" s="38"/>
      <c r="X58" s="38"/>
      <c r="Y58" s="38"/>
      <c r="Z58" s="38"/>
    </row>
    <row r="59" spans="1:26" ht="13.5" customHeight="1">
      <c r="A59" s="217"/>
      <c r="B59" s="219" t="s">
        <v>74</v>
      </c>
      <c r="C59" s="217" t="s">
        <v>19</v>
      </c>
      <c r="D59" s="218">
        <f>D56</f>
        <v>1554</v>
      </c>
      <c r="E59" s="251">
        <v>251.98</v>
      </c>
      <c r="F59" s="220">
        <f>E59*D59</f>
        <v>391576.92</v>
      </c>
      <c r="G59" s="251">
        <v>251.98</v>
      </c>
      <c r="H59" s="220">
        <f>G59*D59</f>
        <v>391576.92</v>
      </c>
      <c r="I59" s="251">
        <v>251.98</v>
      </c>
      <c r="J59" s="220">
        <f>I59*D59</f>
        <v>391576.92</v>
      </c>
      <c r="K59" s="251">
        <v>251.98</v>
      </c>
      <c r="L59" s="220">
        <f>K59*D59</f>
        <v>391576.92</v>
      </c>
      <c r="M59" s="251"/>
      <c r="N59" s="220">
        <f>M59*D59</f>
        <v>0</v>
      </c>
      <c r="O59" s="38"/>
      <c r="P59" s="38"/>
      <c r="Q59" s="38"/>
      <c r="R59" s="38"/>
      <c r="S59" s="38"/>
      <c r="T59" s="38"/>
      <c r="U59" s="38"/>
      <c r="V59" s="38"/>
      <c r="W59" s="38"/>
      <c r="X59" s="38"/>
      <c r="Y59" s="38"/>
      <c r="Z59" s="38"/>
    </row>
    <row r="60" spans="1:26" ht="13.5" customHeight="1">
      <c r="A60" s="217"/>
      <c r="B60" s="219"/>
      <c r="C60" s="217"/>
      <c r="D60" s="218"/>
      <c r="E60" s="251"/>
      <c r="F60" s="220"/>
      <c r="G60" s="251"/>
      <c r="H60" s="220"/>
      <c r="I60" s="251"/>
      <c r="J60" s="220"/>
      <c r="K60" s="251"/>
      <c r="L60" s="220"/>
      <c r="M60" s="251"/>
      <c r="N60" s="220"/>
      <c r="O60" s="38"/>
      <c r="P60" s="38"/>
      <c r="Q60" s="38"/>
      <c r="R60" s="38"/>
      <c r="S60" s="38"/>
      <c r="T60" s="38"/>
      <c r="U60" s="38"/>
      <c r="V60" s="38"/>
      <c r="W60" s="38"/>
      <c r="X60" s="38"/>
      <c r="Y60" s="38"/>
      <c r="Z60" s="38"/>
    </row>
    <row r="61" spans="1:26" ht="13.5" customHeight="1">
      <c r="A61" s="221" t="s">
        <v>278</v>
      </c>
      <c r="B61" s="222" t="s">
        <v>491</v>
      </c>
      <c r="C61" s="221" t="s">
        <v>470</v>
      </c>
      <c r="D61" s="218"/>
      <c r="E61" s="251"/>
      <c r="F61" s="223">
        <f>SUM(F62)/3600</f>
        <v>217.54273333333333</v>
      </c>
      <c r="G61" s="251"/>
      <c r="H61" s="223">
        <f>SUM(H62)/3600</f>
        <v>217.54273333333333</v>
      </c>
      <c r="I61" s="251"/>
      <c r="J61" s="223">
        <f>SUM(J62)/3600</f>
        <v>217.54273333333333</v>
      </c>
      <c r="K61" s="251"/>
      <c r="L61" s="223">
        <f>SUM(L62)/3600</f>
        <v>217.54273333333333</v>
      </c>
      <c r="M61" s="251"/>
      <c r="N61" s="223">
        <f>SUM(N62)/6.25</f>
        <v>0</v>
      </c>
      <c r="O61" s="38"/>
      <c r="P61" s="38"/>
      <c r="Q61" s="38"/>
      <c r="R61" s="38"/>
      <c r="S61" s="38"/>
      <c r="T61" s="38"/>
      <c r="U61" s="38"/>
      <c r="V61" s="38"/>
      <c r="W61" s="38"/>
      <c r="X61" s="38"/>
      <c r="Y61" s="38"/>
      <c r="Z61" s="38"/>
    </row>
    <row r="62" spans="1:26" ht="13.5" customHeight="1">
      <c r="A62" s="217"/>
      <c r="B62" s="219" t="s">
        <v>74</v>
      </c>
      <c r="C62" s="217" t="s">
        <v>19</v>
      </c>
      <c r="D62" s="218">
        <f>D59</f>
        <v>1554</v>
      </c>
      <c r="E62" s="251">
        <v>503.96</v>
      </c>
      <c r="F62" s="220">
        <f>E62*D62</f>
        <v>783153.84</v>
      </c>
      <c r="G62" s="251">
        <v>503.96</v>
      </c>
      <c r="H62" s="220">
        <f>G62*D62</f>
        <v>783153.84</v>
      </c>
      <c r="I62" s="251">
        <v>503.96</v>
      </c>
      <c r="J62" s="220">
        <f>I62*D62</f>
        <v>783153.84</v>
      </c>
      <c r="K62" s="251">
        <v>503.96</v>
      </c>
      <c r="L62" s="220">
        <f>K62*D62</f>
        <v>783153.84</v>
      </c>
      <c r="M62" s="251"/>
      <c r="N62" s="220">
        <f>M62*D62</f>
        <v>0</v>
      </c>
      <c r="O62" s="38"/>
      <c r="P62" s="38"/>
      <c r="Q62" s="38"/>
      <c r="R62" s="38"/>
      <c r="S62" s="38"/>
      <c r="T62" s="38"/>
      <c r="U62" s="38"/>
      <c r="V62" s="38"/>
      <c r="W62" s="38"/>
      <c r="X62" s="38"/>
      <c r="Y62" s="38"/>
      <c r="Z62" s="38"/>
    </row>
    <row r="63" spans="1:26" ht="13.5" customHeight="1">
      <c r="A63" s="217"/>
      <c r="B63" s="219"/>
      <c r="C63" s="217"/>
      <c r="D63" s="218"/>
      <c r="E63" s="251"/>
      <c r="F63" s="220"/>
      <c r="G63" s="251"/>
      <c r="H63" s="220"/>
      <c r="I63" s="251"/>
      <c r="J63" s="220"/>
      <c r="K63" s="251"/>
      <c r="L63" s="220"/>
      <c r="M63" s="251"/>
      <c r="N63" s="220"/>
      <c r="O63" s="38"/>
      <c r="P63" s="38"/>
      <c r="Q63" s="38"/>
      <c r="R63" s="38"/>
      <c r="S63" s="38"/>
      <c r="T63" s="38"/>
      <c r="U63" s="38"/>
      <c r="V63" s="38"/>
      <c r="W63" s="38"/>
      <c r="X63" s="38"/>
      <c r="Y63" s="38"/>
      <c r="Z63" s="38"/>
    </row>
    <row r="64" spans="1:26" ht="13.5" customHeight="1">
      <c r="A64" s="215" t="s">
        <v>368</v>
      </c>
      <c r="B64" s="216" t="s">
        <v>515</v>
      </c>
      <c r="C64" s="217"/>
      <c r="D64" s="218"/>
      <c r="E64" s="251"/>
      <c r="F64" s="220"/>
      <c r="G64" s="251"/>
      <c r="H64" s="220"/>
      <c r="I64" s="251"/>
      <c r="J64" s="220"/>
      <c r="K64" s="251"/>
      <c r="L64" s="220"/>
      <c r="M64" s="251"/>
      <c r="N64" s="220"/>
      <c r="O64" s="38"/>
      <c r="P64" s="38"/>
      <c r="Q64" s="38"/>
      <c r="R64" s="38"/>
      <c r="S64" s="38"/>
      <c r="T64" s="38"/>
      <c r="U64" s="38"/>
      <c r="V64" s="38"/>
      <c r="W64" s="38"/>
      <c r="X64" s="38"/>
      <c r="Y64" s="38"/>
      <c r="Z64" s="38"/>
    </row>
    <row r="65" spans="1:26" ht="13.5" customHeight="1">
      <c r="A65" s="221" t="s">
        <v>516</v>
      </c>
      <c r="B65" s="222" t="s">
        <v>469</v>
      </c>
      <c r="C65" s="221" t="s">
        <v>470</v>
      </c>
      <c r="D65" s="218"/>
      <c r="E65" s="251"/>
      <c r="F65" s="223">
        <f>SUM(F66)</f>
        <v>14374.5</v>
      </c>
      <c r="G65" s="251"/>
      <c r="H65" s="223">
        <f>SUM(H66)</f>
        <v>14374.5</v>
      </c>
      <c r="I65" s="251"/>
      <c r="J65" s="223">
        <f>SUM(J66)</f>
        <v>14374.5</v>
      </c>
      <c r="K65" s="251"/>
      <c r="L65" s="223">
        <f>SUM(L66)</f>
        <v>14374.5</v>
      </c>
      <c r="M65" s="251"/>
      <c r="N65" s="220">
        <f>M65*D65</f>
        <v>0</v>
      </c>
      <c r="O65" s="38"/>
      <c r="P65" s="38"/>
      <c r="Q65" s="38"/>
      <c r="R65" s="38"/>
      <c r="S65" s="38"/>
      <c r="T65" s="38"/>
      <c r="U65" s="38"/>
      <c r="V65" s="38"/>
      <c r="W65" s="38"/>
      <c r="X65" s="38"/>
      <c r="Y65" s="38"/>
      <c r="Z65" s="38"/>
    </row>
    <row r="66" spans="1:26" ht="13.5" customHeight="1">
      <c r="A66" s="217"/>
      <c r="B66" s="219" t="s">
        <v>74</v>
      </c>
      <c r="C66" s="217" t="s">
        <v>19</v>
      </c>
      <c r="D66" s="218">
        <f>D59</f>
        <v>1554</v>
      </c>
      <c r="E66" s="251">
        <v>9.25</v>
      </c>
      <c r="F66" s="220">
        <f>E66*D66</f>
        <v>14374.5</v>
      </c>
      <c r="G66" s="251">
        <v>9.25</v>
      </c>
      <c r="H66" s="220">
        <f>G66*D66</f>
        <v>14374.5</v>
      </c>
      <c r="I66" s="251">
        <v>9.25</v>
      </c>
      <c r="J66" s="220">
        <f>I66*D66</f>
        <v>14374.5</v>
      </c>
      <c r="K66" s="251">
        <v>9.25</v>
      </c>
      <c r="L66" s="220">
        <f>K66*D66</f>
        <v>14374.5</v>
      </c>
      <c r="M66" s="251"/>
      <c r="N66" s="220">
        <f>M66*D66</f>
        <v>0</v>
      </c>
      <c r="O66" s="38"/>
      <c r="P66" s="38"/>
      <c r="Q66" s="38"/>
      <c r="R66" s="38"/>
      <c r="S66" s="38"/>
      <c r="T66" s="38"/>
      <c r="U66" s="38"/>
      <c r="V66" s="38"/>
      <c r="W66" s="38"/>
      <c r="X66" s="38"/>
      <c r="Y66" s="38"/>
      <c r="Z66" s="38"/>
    </row>
    <row r="67" spans="1:26" ht="13.5" customHeight="1">
      <c r="A67" s="217"/>
      <c r="B67" s="219"/>
      <c r="C67" s="217"/>
      <c r="D67" s="218"/>
      <c r="E67" s="251"/>
      <c r="F67" s="220"/>
      <c r="G67" s="251"/>
      <c r="H67" s="220"/>
      <c r="I67" s="251"/>
      <c r="J67" s="220"/>
      <c r="K67" s="251"/>
      <c r="L67" s="220"/>
      <c r="M67" s="251"/>
      <c r="N67" s="220"/>
      <c r="O67" s="38"/>
      <c r="P67" s="38"/>
      <c r="Q67" s="38"/>
      <c r="R67" s="38"/>
      <c r="S67" s="38"/>
      <c r="T67" s="38"/>
      <c r="U67" s="38"/>
      <c r="V67" s="38"/>
      <c r="W67" s="38"/>
      <c r="X67" s="38"/>
      <c r="Y67" s="38"/>
      <c r="Z67" s="38"/>
    </row>
    <row r="68" spans="1:26" ht="13.5" customHeight="1">
      <c r="A68" s="221" t="s">
        <v>517</v>
      </c>
      <c r="B68" s="222" t="s">
        <v>475</v>
      </c>
      <c r="C68" s="221" t="s">
        <v>470</v>
      </c>
      <c r="D68" s="218"/>
      <c r="E68" s="251"/>
      <c r="F68" s="223">
        <f>SUM(F69)/6.25</f>
        <v>12210.7104</v>
      </c>
      <c r="G68" s="251"/>
      <c r="H68" s="223">
        <f>SUM(H69)/6.25</f>
        <v>12210.7104</v>
      </c>
      <c r="I68" s="251"/>
      <c r="J68" s="223">
        <f>SUM(J69)/6.25</f>
        <v>12210.7104</v>
      </c>
      <c r="K68" s="251"/>
      <c r="L68" s="223">
        <f>SUM(L69)/6.25</f>
        <v>12210.7104</v>
      </c>
      <c r="M68" s="251"/>
      <c r="N68" s="223">
        <f>SUM(N69)/6.25</f>
        <v>12210.7104</v>
      </c>
      <c r="O68" s="38"/>
      <c r="P68" s="38"/>
      <c r="Q68" s="38"/>
      <c r="R68" s="38"/>
      <c r="S68" s="38"/>
      <c r="T68" s="38"/>
      <c r="U68" s="38"/>
      <c r="V68" s="38"/>
      <c r="W68" s="38"/>
      <c r="X68" s="38"/>
      <c r="Y68" s="38"/>
      <c r="Z68" s="38"/>
    </row>
    <row r="69" spans="1:26" ht="13.5" customHeight="1">
      <c r="A69" s="217"/>
      <c r="B69" s="219" t="s">
        <v>74</v>
      </c>
      <c r="C69" s="217" t="s">
        <v>19</v>
      </c>
      <c r="D69" s="218">
        <f>D66</f>
        <v>1554</v>
      </c>
      <c r="E69" s="251">
        <v>49.11</v>
      </c>
      <c r="F69" s="220">
        <f>E69*D69</f>
        <v>76316.94</v>
      </c>
      <c r="G69" s="251">
        <v>49.11</v>
      </c>
      <c r="H69" s="220">
        <f>G69*D69</f>
        <v>76316.94</v>
      </c>
      <c r="I69" s="251">
        <v>49.11</v>
      </c>
      <c r="J69" s="220">
        <f>I69*D69</f>
        <v>76316.94</v>
      </c>
      <c r="K69" s="251">
        <v>49.11</v>
      </c>
      <c r="L69" s="220">
        <f>K69*D69</f>
        <v>76316.94</v>
      </c>
      <c r="M69" s="251">
        <v>49.11</v>
      </c>
      <c r="N69" s="220">
        <f>M69*D69</f>
        <v>76316.94</v>
      </c>
      <c r="O69" s="38"/>
      <c r="P69" s="38"/>
      <c r="Q69" s="38"/>
      <c r="R69" s="38"/>
      <c r="S69" s="38"/>
      <c r="T69" s="38"/>
      <c r="U69" s="38"/>
      <c r="V69" s="38"/>
      <c r="W69" s="38"/>
      <c r="X69" s="38"/>
      <c r="Y69" s="38"/>
      <c r="Z69" s="38"/>
    </row>
    <row r="70" spans="1:26" ht="13.5" customHeight="1">
      <c r="A70" s="240"/>
      <c r="B70" s="241"/>
      <c r="C70" s="240"/>
      <c r="D70" s="242"/>
      <c r="E70" s="260"/>
      <c r="F70" s="246"/>
      <c r="G70" s="260"/>
      <c r="H70" s="246"/>
      <c r="I70" s="260"/>
      <c r="J70" s="246"/>
      <c r="K70" s="260"/>
      <c r="L70" s="246"/>
      <c r="M70" s="260"/>
      <c r="N70" s="246"/>
      <c r="O70" s="38"/>
      <c r="P70" s="38"/>
      <c r="Q70" s="38"/>
      <c r="R70" s="38"/>
      <c r="S70" s="38"/>
      <c r="T70" s="38"/>
      <c r="U70" s="38"/>
      <c r="V70" s="38"/>
      <c r="W70" s="38"/>
      <c r="X70" s="38"/>
      <c r="Y70" s="38"/>
      <c r="Z70" s="38"/>
    </row>
    <row r="71" spans="1:26" ht="15" customHeight="1">
      <c r="A71" s="247" t="s">
        <v>518</v>
      </c>
      <c r="B71" s="248" t="s">
        <v>477</v>
      </c>
      <c r="C71" s="247" t="s">
        <v>470</v>
      </c>
      <c r="D71" s="250"/>
      <c r="E71" s="261"/>
      <c r="F71" s="253">
        <f>SUM(F72)/25</f>
        <v>4751.5104000000001</v>
      </c>
      <c r="G71" s="261"/>
      <c r="H71" s="253">
        <f>SUM(H72)/25</f>
        <v>4751.5104000000001</v>
      </c>
      <c r="I71" s="261"/>
      <c r="J71" s="253">
        <f>SUM(J72)/25</f>
        <v>4751.5104000000001</v>
      </c>
      <c r="K71" s="261"/>
      <c r="L71" s="253">
        <f>SUM(L72)/25</f>
        <v>4751.5104000000001</v>
      </c>
      <c r="M71" s="261"/>
      <c r="N71" s="253">
        <f>SUM(N72)/25</f>
        <v>4751.5104000000001</v>
      </c>
      <c r="O71" s="38"/>
      <c r="P71" s="38"/>
      <c r="Q71" s="38"/>
      <c r="R71" s="38"/>
      <c r="S71" s="38"/>
      <c r="T71" s="38"/>
      <c r="U71" s="38"/>
      <c r="V71" s="38"/>
      <c r="W71" s="38"/>
      <c r="X71" s="38"/>
      <c r="Y71" s="38"/>
      <c r="Z71" s="38"/>
    </row>
    <row r="72" spans="1:26" ht="15" customHeight="1">
      <c r="A72" s="217"/>
      <c r="B72" s="219" t="s">
        <v>74</v>
      </c>
      <c r="C72" s="217" t="s">
        <v>19</v>
      </c>
      <c r="D72" s="218">
        <f>D69</f>
        <v>1554</v>
      </c>
      <c r="E72" s="251">
        <v>76.44</v>
      </c>
      <c r="F72" s="220">
        <f>E72*D72</f>
        <v>118787.76</v>
      </c>
      <c r="G72" s="251">
        <v>76.44</v>
      </c>
      <c r="H72" s="220">
        <f>G72*D72</f>
        <v>118787.76</v>
      </c>
      <c r="I72" s="251">
        <v>76.44</v>
      </c>
      <c r="J72" s="220">
        <f>I72*D72</f>
        <v>118787.76</v>
      </c>
      <c r="K72" s="251">
        <v>76.44</v>
      </c>
      <c r="L72" s="220">
        <f>K72*D72</f>
        <v>118787.76</v>
      </c>
      <c r="M72" s="251">
        <v>76.44</v>
      </c>
      <c r="N72" s="220">
        <f>M72*D72</f>
        <v>118787.76</v>
      </c>
      <c r="O72" s="38"/>
      <c r="P72" s="38"/>
      <c r="Q72" s="38"/>
      <c r="R72" s="38"/>
      <c r="S72" s="38"/>
      <c r="T72" s="38"/>
      <c r="U72" s="38"/>
      <c r="V72" s="38"/>
      <c r="W72" s="38"/>
      <c r="X72" s="38"/>
      <c r="Y72" s="38"/>
      <c r="Z72" s="38"/>
    </row>
    <row r="73" spans="1:26" ht="15" customHeight="1">
      <c r="A73" s="217"/>
      <c r="B73" s="219"/>
      <c r="C73" s="217"/>
      <c r="D73" s="218"/>
      <c r="E73" s="251"/>
      <c r="F73" s="220"/>
      <c r="G73" s="251"/>
      <c r="H73" s="220"/>
      <c r="I73" s="251"/>
      <c r="J73" s="220"/>
      <c r="K73" s="251"/>
      <c r="L73" s="220"/>
      <c r="M73" s="251"/>
      <c r="N73" s="220"/>
      <c r="O73" s="38"/>
      <c r="P73" s="38"/>
      <c r="Q73" s="38"/>
      <c r="R73" s="38"/>
      <c r="S73" s="38"/>
      <c r="T73" s="38"/>
      <c r="U73" s="38"/>
      <c r="V73" s="38"/>
      <c r="W73" s="38"/>
      <c r="X73" s="38"/>
      <c r="Y73" s="38"/>
      <c r="Z73" s="38"/>
    </row>
    <row r="74" spans="1:26" ht="15" customHeight="1">
      <c r="A74" s="221" t="s">
        <v>519</v>
      </c>
      <c r="B74" s="222" t="s">
        <v>481</v>
      </c>
      <c r="C74" s="221" t="s">
        <v>470</v>
      </c>
      <c r="D74" s="218"/>
      <c r="E74" s="251"/>
      <c r="F74" s="223">
        <f>SUM(F75)/100</f>
        <v>1544.2098000000001</v>
      </c>
      <c r="G74" s="251"/>
      <c r="H74" s="223">
        <f>SUM(H75)/100</f>
        <v>1544.2098000000001</v>
      </c>
      <c r="I74" s="251"/>
      <c r="J74" s="223">
        <f>SUM(J75)/100</f>
        <v>1544.2098000000001</v>
      </c>
      <c r="K74" s="251"/>
      <c r="L74" s="223">
        <f>SUM(L75)/100</f>
        <v>1544.2098000000001</v>
      </c>
      <c r="M74" s="223"/>
      <c r="N74" s="223">
        <f>SUM(N75)/100</f>
        <v>1544.2098000000001</v>
      </c>
      <c r="O74" s="38"/>
      <c r="P74" s="38"/>
      <c r="Q74" s="38"/>
      <c r="R74" s="38"/>
      <c r="S74" s="38"/>
      <c r="T74" s="38"/>
      <c r="U74" s="38"/>
      <c r="V74" s="38"/>
      <c r="W74" s="38"/>
      <c r="X74" s="38"/>
      <c r="Y74" s="38"/>
      <c r="Z74" s="38"/>
    </row>
    <row r="75" spans="1:26" ht="15" customHeight="1">
      <c r="A75" s="217"/>
      <c r="B75" s="219" t="s">
        <v>74</v>
      </c>
      <c r="C75" s="217" t="s">
        <v>19</v>
      </c>
      <c r="D75" s="218">
        <f>D72</f>
        <v>1554</v>
      </c>
      <c r="E75" s="251">
        <v>99.37</v>
      </c>
      <c r="F75" s="220">
        <f>E75*D75</f>
        <v>154420.98000000001</v>
      </c>
      <c r="G75" s="251">
        <v>99.37</v>
      </c>
      <c r="H75" s="220">
        <f>G75*D75</f>
        <v>154420.98000000001</v>
      </c>
      <c r="I75" s="251">
        <v>99.37</v>
      </c>
      <c r="J75" s="220">
        <f>I75*D75</f>
        <v>154420.98000000001</v>
      </c>
      <c r="K75" s="251">
        <v>99.37</v>
      </c>
      <c r="L75" s="220">
        <f>K75*D75</f>
        <v>154420.98000000001</v>
      </c>
      <c r="M75" s="251">
        <v>99.37</v>
      </c>
      <c r="N75" s="220">
        <f>D75*M75</f>
        <v>154420.98000000001</v>
      </c>
      <c r="O75" s="38"/>
      <c r="P75" s="38"/>
      <c r="Q75" s="38"/>
      <c r="R75" s="38"/>
      <c r="S75" s="38"/>
      <c r="T75" s="38"/>
      <c r="U75" s="38"/>
      <c r="V75" s="38"/>
      <c r="W75" s="38"/>
      <c r="X75" s="38"/>
      <c r="Y75" s="38"/>
      <c r="Z75" s="38"/>
    </row>
    <row r="76" spans="1:26" ht="15" customHeight="1">
      <c r="A76" s="217"/>
      <c r="B76" s="219"/>
      <c r="C76" s="217"/>
      <c r="D76" s="218"/>
      <c r="E76" s="251"/>
      <c r="F76" s="220"/>
      <c r="G76" s="251"/>
      <c r="H76" s="220"/>
      <c r="I76" s="251"/>
      <c r="J76" s="220"/>
      <c r="K76" s="251"/>
      <c r="L76" s="220"/>
      <c r="M76" s="251"/>
      <c r="N76" s="220"/>
      <c r="O76" s="38"/>
      <c r="P76" s="38"/>
      <c r="Q76" s="38"/>
      <c r="R76" s="38"/>
      <c r="S76" s="38"/>
      <c r="T76" s="38"/>
      <c r="U76" s="38"/>
      <c r="V76" s="38"/>
      <c r="W76" s="38"/>
      <c r="X76" s="38"/>
      <c r="Y76" s="38"/>
      <c r="Z76" s="38"/>
    </row>
    <row r="77" spans="1:26" ht="15" customHeight="1">
      <c r="A77" s="221" t="s">
        <v>520</v>
      </c>
      <c r="B77" s="222" t="s">
        <v>486</v>
      </c>
      <c r="C77" s="221" t="s">
        <v>470</v>
      </c>
      <c r="D77" s="218"/>
      <c r="E77" s="251"/>
      <c r="F77" s="223">
        <f>SUM(F78)/900</f>
        <v>291.73760000000004</v>
      </c>
      <c r="G77" s="251"/>
      <c r="H77" s="223">
        <f>SUM(H78)/900</f>
        <v>291.73760000000004</v>
      </c>
      <c r="I77" s="251"/>
      <c r="J77" s="223">
        <f>SUM(J78)/900</f>
        <v>291.73760000000004</v>
      </c>
      <c r="K77" s="251"/>
      <c r="L77" s="223">
        <f>SUM(L78)/900</f>
        <v>291.73760000000004</v>
      </c>
      <c r="M77" s="251"/>
      <c r="N77" s="220"/>
      <c r="O77" s="38"/>
      <c r="P77" s="38"/>
      <c r="Q77" s="38"/>
      <c r="R77" s="38"/>
      <c r="S77" s="38"/>
      <c r="T77" s="38"/>
      <c r="U77" s="38"/>
      <c r="V77" s="38"/>
      <c r="W77" s="38"/>
      <c r="X77" s="38"/>
      <c r="Y77" s="38"/>
      <c r="Z77" s="38"/>
    </row>
    <row r="78" spans="1:26" ht="15" customHeight="1">
      <c r="A78" s="217"/>
      <c r="B78" s="219" t="s">
        <v>74</v>
      </c>
      <c r="C78" s="217" t="s">
        <v>19</v>
      </c>
      <c r="D78" s="218">
        <f>D75</f>
        <v>1554</v>
      </c>
      <c r="E78" s="251">
        <v>168.96</v>
      </c>
      <c r="F78" s="220">
        <f>E78*D78</f>
        <v>262563.84000000003</v>
      </c>
      <c r="G78" s="251">
        <v>168.96</v>
      </c>
      <c r="H78" s="220">
        <f>G78*D78</f>
        <v>262563.84000000003</v>
      </c>
      <c r="I78" s="251">
        <v>168.96</v>
      </c>
      <c r="J78" s="220">
        <f>I78*D78</f>
        <v>262563.84000000003</v>
      </c>
      <c r="K78" s="251">
        <v>168.96</v>
      </c>
      <c r="L78" s="220">
        <f>K78*D78</f>
        <v>262563.84000000003</v>
      </c>
      <c r="M78" s="251"/>
      <c r="N78" s="220"/>
      <c r="O78" s="38"/>
      <c r="P78" s="38"/>
      <c r="Q78" s="38"/>
      <c r="R78" s="38"/>
      <c r="S78" s="38"/>
      <c r="T78" s="38"/>
      <c r="U78" s="38"/>
      <c r="V78" s="38"/>
      <c r="W78" s="38"/>
      <c r="X78" s="38"/>
      <c r="Y78" s="38"/>
      <c r="Z78" s="38"/>
    </row>
    <row r="79" spans="1:26" ht="15" customHeight="1">
      <c r="A79" s="217"/>
      <c r="B79" s="219"/>
      <c r="C79" s="217"/>
      <c r="D79" s="218"/>
      <c r="E79" s="251"/>
      <c r="F79" s="220"/>
      <c r="G79" s="251"/>
      <c r="H79" s="220"/>
      <c r="I79" s="251"/>
      <c r="J79" s="220"/>
      <c r="K79" s="251"/>
      <c r="L79" s="220"/>
      <c r="M79" s="251"/>
      <c r="N79" s="220"/>
      <c r="O79" s="38"/>
      <c r="P79" s="38"/>
      <c r="Q79" s="38"/>
      <c r="R79" s="38"/>
      <c r="S79" s="38"/>
      <c r="T79" s="38"/>
      <c r="U79" s="38"/>
      <c r="V79" s="38"/>
      <c r="W79" s="38"/>
      <c r="X79" s="38"/>
      <c r="Y79" s="38"/>
      <c r="Z79" s="38"/>
    </row>
    <row r="80" spans="1:26" ht="15" customHeight="1">
      <c r="A80" s="221" t="s">
        <v>521</v>
      </c>
      <c r="B80" s="222" t="s">
        <v>491</v>
      </c>
      <c r="C80" s="221" t="s">
        <v>470</v>
      </c>
      <c r="D80" s="218"/>
      <c r="E80" s="251"/>
      <c r="F80" s="223">
        <f>SUM(F81)/3600</f>
        <v>109.4016</v>
      </c>
      <c r="G80" s="251"/>
      <c r="H80" s="223">
        <f>SUM(H81)/3600</f>
        <v>109.4016</v>
      </c>
      <c r="I80" s="251"/>
      <c r="J80" s="223">
        <f>SUM(J81)/3600</f>
        <v>109.4016</v>
      </c>
      <c r="K80" s="251"/>
      <c r="L80" s="223">
        <f>SUM(L81)/3600</f>
        <v>109.4016</v>
      </c>
      <c r="M80" s="251"/>
      <c r="N80" s="220"/>
      <c r="O80" s="38"/>
      <c r="P80" s="38"/>
      <c r="Q80" s="38"/>
      <c r="R80" s="38"/>
      <c r="S80" s="38"/>
      <c r="T80" s="38"/>
      <c r="U80" s="38"/>
      <c r="V80" s="38"/>
      <c r="W80" s="38"/>
      <c r="X80" s="38"/>
      <c r="Y80" s="38"/>
      <c r="Z80" s="38"/>
    </row>
    <row r="81" spans="1:26" ht="15" customHeight="1">
      <c r="A81" s="217"/>
      <c r="B81" s="219" t="s">
        <v>74</v>
      </c>
      <c r="C81" s="217" t="s">
        <v>19</v>
      </c>
      <c r="D81" s="218">
        <f>D78</f>
        <v>1554</v>
      </c>
      <c r="E81" s="251">
        <v>253.44</v>
      </c>
      <c r="F81" s="220">
        <f>E81*D81</f>
        <v>393845.76000000001</v>
      </c>
      <c r="G81" s="251">
        <v>253.44</v>
      </c>
      <c r="H81" s="220">
        <f>G81*D81</f>
        <v>393845.76000000001</v>
      </c>
      <c r="I81" s="251">
        <v>253.44</v>
      </c>
      <c r="J81" s="220">
        <f>I81*D81</f>
        <v>393845.76000000001</v>
      </c>
      <c r="K81" s="251">
        <v>253.44</v>
      </c>
      <c r="L81" s="220">
        <f>K81*D81</f>
        <v>393845.76000000001</v>
      </c>
      <c r="M81" s="251"/>
      <c r="N81" s="220"/>
      <c r="O81" s="38"/>
      <c r="P81" s="38"/>
      <c r="Q81" s="38"/>
      <c r="R81" s="38"/>
      <c r="S81" s="38"/>
      <c r="T81" s="38"/>
      <c r="U81" s="38"/>
      <c r="V81" s="38"/>
      <c r="W81" s="38"/>
      <c r="X81" s="38"/>
      <c r="Y81" s="38"/>
      <c r="Z81" s="38"/>
    </row>
    <row r="82" spans="1:26" ht="15" customHeight="1">
      <c r="A82" s="217"/>
      <c r="B82" s="219"/>
      <c r="C82" s="217"/>
      <c r="D82" s="218"/>
      <c r="E82" s="251"/>
      <c r="F82" s="220"/>
      <c r="G82" s="251"/>
      <c r="H82" s="220"/>
      <c r="I82" s="251"/>
      <c r="J82" s="220"/>
      <c r="K82" s="251"/>
      <c r="L82" s="220"/>
      <c r="M82" s="251"/>
      <c r="N82" s="220"/>
      <c r="O82" s="38"/>
      <c r="P82" s="38"/>
      <c r="Q82" s="38"/>
      <c r="R82" s="38"/>
      <c r="S82" s="38"/>
      <c r="T82" s="38"/>
      <c r="U82" s="38"/>
      <c r="V82" s="38"/>
      <c r="W82" s="38"/>
      <c r="X82" s="38"/>
      <c r="Y82" s="38"/>
      <c r="Z82" s="38"/>
    </row>
    <row r="83" spans="1:26" ht="15" customHeight="1">
      <c r="A83" s="276" t="s">
        <v>370</v>
      </c>
      <c r="B83" s="277" t="s">
        <v>522</v>
      </c>
      <c r="C83" s="221"/>
      <c r="D83" s="218"/>
      <c r="E83" s="251"/>
      <c r="F83" s="220"/>
      <c r="G83" s="251"/>
      <c r="H83" s="220"/>
      <c r="I83" s="251"/>
      <c r="J83" s="220">
        <f>I83*D83</f>
        <v>0</v>
      </c>
      <c r="K83" s="251"/>
      <c r="L83" s="220">
        <f>K83*D83</f>
        <v>0</v>
      </c>
      <c r="M83" s="251"/>
      <c r="N83" s="220">
        <f>M83*D83</f>
        <v>0</v>
      </c>
      <c r="O83" s="38"/>
      <c r="P83" s="38"/>
      <c r="Q83" s="38"/>
      <c r="R83" s="38"/>
      <c r="S83" s="38"/>
      <c r="T83" s="38"/>
      <c r="U83" s="38"/>
      <c r="V83" s="38"/>
      <c r="W83" s="38"/>
      <c r="X83" s="38"/>
      <c r="Y83" s="38"/>
      <c r="Z83" s="38"/>
    </row>
    <row r="84" spans="1:26" ht="15" customHeight="1">
      <c r="A84" s="221" t="s">
        <v>524</v>
      </c>
      <c r="B84" s="222" t="s">
        <v>469</v>
      </c>
      <c r="C84" s="221" t="s">
        <v>470</v>
      </c>
      <c r="D84" s="218"/>
      <c r="E84" s="251"/>
      <c r="F84" s="223">
        <f>SUM(F85)</f>
        <v>4755.24</v>
      </c>
      <c r="G84" s="251"/>
      <c r="H84" s="223">
        <f>SUM(H85)</f>
        <v>4755.24</v>
      </c>
      <c r="I84" s="251"/>
      <c r="J84" s="223">
        <f>SUM(J85)</f>
        <v>4755.24</v>
      </c>
      <c r="K84" s="251"/>
      <c r="L84" s="223">
        <f>SUM(L85)</f>
        <v>4755.24</v>
      </c>
      <c r="M84" s="251"/>
      <c r="N84" s="220">
        <f>M84*D84</f>
        <v>0</v>
      </c>
      <c r="O84" s="38"/>
      <c r="P84" s="38"/>
      <c r="Q84" s="38"/>
      <c r="R84" s="38"/>
      <c r="S84" s="38"/>
      <c r="T84" s="38"/>
      <c r="U84" s="38"/>
      <c r="V84" s="38"/>
      <c r="W84" s="38"/>
      <c r="X84" s="38"/>
      <c r="Y84" s="38"/>
      <c r="Z84" s="38"/>
    </row>
    <row r="85" spans="1:26" ht="15" customHeight="1">
      <c r="A85" s="217"/>
      <c r="B85" s="219" t="s">
        <v>74</v>
      </c>
      <c r="C85" s="217" t="s">
        <v>19</v>
      </c>
      <c r="D85" s="218">
        <f>D78</f>
        <v>1554</v>
      </c>
      <c r="E85" s="251">
        <v>3.06</v>
      </c>
      <c r="F85" s="220">
        <f>E85*D85</f>
        <v>4755.24</v>
      </c>
      <c r="G85" s="251">
        <v>3.06</v>
      </c>
      <c r="H85" s="220">
        <f>G85*D85</f>
        <v>4755.24</v>
      </c>
      <c r="I85" s="251">
        <v>3.06</v>
      </c>
      <c r="J85" s="220">
        <f>I85*D85</f>
        <v>4755.24</v>
      </c>
      <c r="K85" s="251">
        <v>3.06</v>
      </c>
      <c r="L85" s="220">
        <f>K85*D85</f>
        <v>4755.24</v>
      </c>
      <c r="M85" s="251"/>
      <c r="N85" s="220">
        <f>M85*D85</f>
        <v>0</v>
      </c>
      <c r="O85" s="38"/>
      <c r="P85" s="38"/>
      <c r="Q85" s="38"/>
      <c r="R85" s="38"/>
      <c r="S85" s="38"/>
      <c r="T85" s="38"/>
      <c r="U85" s="38"/>
      <c r="V85" s="38"/>
      <c r="W85" s="38"/>
      <c r="X85" s="38"/>
      <c r="Y85" s="38"/>
      <c r="Z85" s="38"/>
    </row>
    <row r="86" spans="1:26" ht="15" customHeight="1">
      <c r="A86" s="217"/>
      <c r="B86" s="219"/>
      <c r="C86" s="217"/>
      <c r="D86" s="218"/>
      <c r="E86" s="251"/>
      <c r="F86" s="220"/>
      <c r="G86" s="251"/>
      <c r="H86" s="220"/>
      <c r="I86" s="251"/>
      <c r="J86" s="220"/>
      <c r="K86" s="251"/>
      <c r="L86" s="220"/>
      <c r="M86" s="251"/>
      <c r="N86" s="220"/>
      <c r="O86" s="38"/>
      <c r="P86" s="38"/>
      <c r="Q86" s="38"/>
      <c r="R86" s="38"/>
      <c r="S86" s="38"/>
      <c r="T86" s="38"/>
      <c r="U86" s="38"/>
      <c r="V86" s="38"/>
      <c r="W86" s="38"/>
      <c r="X86" s="38"/>
      <c r="Y86" s="38"/>
      <c r="Z86" s="38"/>
    </row>
    <row r="87" spans="1:26" ht="15" customHeight="1">
      <c r="A87" s="221" t="s">
        <v>525</v>
      </c>
      <c r="B87" s="222" t="s">
        <v>475</v>
      </c>
      <c r="C87" s="221" t="s">
        <v>470</v>
      </c>
      <c r="D87" s="218"/>
      <c r="E87" s="251"/>
      <c r="F87" s="223">
        <f>SUM(F88)/6.25</f>
        <v>890.13119999999992</v>
      </c>
      <c r="G87" s="251"/>
      <c r="H87" s="223">
        <f>SUM(H88)/6.25</f>
        <v>890.13119999999992</v>
      </c>
      <c r="I87" s="251"/>
      <c r="J87" s="223">
        <f>SUM(J88)/6.25</f>
        <v>890.13119999999992</v>
      </c>
      <c r="K87" s="251"/>
      <c r="L87" s="223">
        <f>SUM(L88)/6.25</f>
        <v>890.13119999999992</v>
      </c>
      <c r="M87" s="251"/>
      <c r="N87" s="223">
        <f>SUM(N88)/6.25</f>
        <v>890.13119999999992</v>
      </c>
      <c r="O87" s="38"/>
      <c r="P87" s="38"/>
      <c r="Q87" s="38"/>
      <c r="R87" s="38"/>
      <c r="S87" s="38"/>
      <c r="T87" s="38"/>
      <c r="U87" s="38"/>
      <c r="V87" s="38"/>
      <c r="W87" s="38"/>
      <c r="X87" s="38"/>
      <c r="Y87" s="38"/>
      <c r="Z87" s="38"/>
    </row>
    <row r="88" spans="1:26" ht="15" customHeight="1">
      <c r="A88" s="217"/>
      <c r="B88" s="219" t="s">
        <v>74</v>
      </c>
      <c r="C88" s="217" t="s">
        <v>19</v>
      </c>
      <c r="D88" s="218">
        <f>D85</f>
        <v>1554</v>
      </c>
      <c r="E88" s="251">
        <v>3.58</v>
      </c>
      <c r="F88" s="220">
        <f>E88*D88</f>
        <v>5563.32</v>
      </c>
      <c r="G88" s="251">
        <v>3.58</v>
      </c>
      <c r="H88" s="220">
        <f>G88*D88</f>
        <v>5563.32</v>
      </c>
      <c r="I88" s="251">
        <v>3.58</v>
      </c>
      <c r="J88" s="220">
        <f>I88*D88</f>
        <v>5563.32</v>
      </c>
      <c r="K88" s="251">
        <v>3.58</v>
      </c>
      <c r="L88" s="220">
        <f>K88*D88</f>
        <v>5563.32</v>
      </c>
      <c r="M88" s="251">
        <v>3.58</v>
      </c>
      <c r="N88" s="220">
        <f>M88*D88</f>
        <v>5563.32</v>
      </c>
      <c r="O88" s="38"/>
      <c r="P88" s="38"/>
      <c r="Q88" s="38"/>
      <c r="R88" s="38"/>
      <c r="S88" s="38"/>
      <c r="T88" s="38"/>
      <c r="U88" s="38"/>
      <c r="V88" s="38"/>
      <c r="W88" s="38"/>
      <c r="X88" s="38"/>
      <c r="Y88" s="38"/>
      <c r="Z88" s="38"/>
    </row>
    <row r="89" spans="1:26" ht="15" customHeight="1">
      <c r="A89" s="217"/>
      <c r="B89" s="219"/>
      <c r="C89" s="217"/>
      <c r="D89" s="218"/>
      <c r="E89" s="251"/>
      <c r="F89" s="220"/>
      <c r="G89" s="251"/>
      <c r="H89" s="220"/>
      <c r="I89" s="251"/>
      <c r="J89" s="220"/>
      <c r="K89" s="251"/>
      <c r="L89" s="220"/>
      <c r="M89" s="251"/>
      <c r="N89" s="220"/>
      <c r="O89" s="38"/>
      <c r="P89" s="38"/>
      <c r="Q89" s="38"/>
      <c r="R89" s="38"/>
      <c r="S89" s="38"/>
      <c r="T89" s="38"/>
      <c r="U89" s="38"/>
      <c r="V89" s="38"/>
      <c r="W89" s="38"/>
      <c r="X89" s="38"/>
      <c r="Y89" s="38"/>
      <c r="Z89" s="38"/>
    </row>
    <row r="90" spans="1:26" ht="15" customHeight="1">
      <c r="A90" s="221" t="s">
        <v>526</v>
      </c>
      <c r="B90" s="222" t="s">
        <v>477</v>
      </c>
      <c r="C90" s="221" t="s">
        <v>470</v>
      </c>
      <c r="D90" s="218"/>
      <c r="E90" s="251"/>
      <c r="F90" s="223">
        <f>SUM(F91)/25</f>
        <v>254.23439999999999</v>
      </c>
      <c r="G90" s="251"/>
      <c r="H90" s="223">
        <f>SUM(H91)/25</f>
        <v>254.23439999999999</v>
      </c>
      <c r="I90" s="251"/>
      <c r="J90" s="223">
        <f>SUM(J91)/25</f>
        <v>254.23439999999999</v>
      </c>
      <c r="K90" s="251"/>
      <c r="L90" s="223">
        <f>SUM(L91)/25</f>
        <v>254.23439999999999</v>
      </c>
      <c r="M90" s="251"/>
      <c r="N90" s="223">
        <f>SUM(N91)/25</f>
        <v>254.23439999999999</v>
      </c>
      <c r="O90" s="38"/>
      <c r="P90" s="38"/>
      <c r="Q90" s="38"/>
      <c r="R90" s="38"/>
      <c r="S90" s="38"/>
      <c r="T90" s="38"/>
      <c r="U90" s="38"/>
      <c r="V90" s="38"/>
      <c r="W90" s="38"/>
      <c r="X90" s="38"/>
      <c r="Y90" s="38"/>
      <c r="Z90" s="38"/>
    </row>
    <row r="91" spans="1:26" ht="15" customHeight="1">
      <c r="A91" s="217"/>
      <c r="B91" s="219" t="s">
        <v>74</v>
      </c>
      <c r="C91" s="217" t="s">
        <v>19</v>
      </c>
      <c r="D91" s="218">
        <f>D88</f>
        <v>1554</v>
      </c>
      <c r="E91" s="251">
        <v>4.09</v>
      </c>
      <c r="F91" s="220">
        <f>E91*D91</f>
        <v>6355.86</v>
      </c>
      <c r="G91" s="251">
        <v>4.09</v>
      </c>
      <c r="H91" s="220">
        <f>G91*D91</f>
        <v>6355.86</v>
      </c>
      <c r="I91" s="251">
        <v>4.09</v>
      </c>
      <c r="J91" s="220">
        <f>I91*D91</f>
        <v>6355.86</v>
      </c>
      <c r="K91" s="251">
        <v>4.09</v>
      </c>
      <c r="L91" s="220">
        <f>K91*D91</f>
        <v>6355.86</v>
      </c>
      <c r="M91" s="251">
        <v>4.09</v>
      </c>
      <c r="N91" s="220">
        <f>M91*D91</f>
        <v>6355.86</v>
      </c>
      <c r="O91" s="38"/>
      <c r="P91" s="38"/>
      <c r="Q91" s="38"/>
      <c r="R91" s="38"/>
      <c r="S91" s="38"/>
      <c r="T91" s="38"/>
      <c r="U91" s="38"/>
      <c r="V91" s="38"/>
      <c r="W91" s="38"/>
      <c r="X91" s="38"/>
      <c r="Y91" s="38"/>
      <c r="Z91" s="38"/>
    </row>
    <row r="92" spans="1:26" ht="15" customHeight="1">
      <c r="A92" s="217"/>
      <c r="B92" s="219"/>
      <c r="C92" s="217"/>
      <c r="D92" s="218"/>
      <c r="E92" s="251"/>
      <c r="F92" s="220"/>
      <c r="G92" s="251"/>
      <c r="H92" s="220"/>
      <c r="I92" s="251"/>
      <c r="J92" s="220"/>
      <c r="K92" s="251"/>
      <c r="L92" s="220"/>
      <c r="M92" s="251"/>
      <c r="N92" s="220"/>
      <c r="O92" s="38"/>
      <c r="P92" s="38"/>
      <c r="Q92" s="38"/>
      <c r="R92" s="38"/>
      <c r="S92" s="38"/>
      <c r="T92" s="38"/>
      <c r="U92" s="38"/>
      <c r="V92" s="38"/>
      <c r="W92" s="38"/>
      <c r="X92" s="38"/>
      <c r="Y92" s="38"/>
      <c r="Z92" s="38"/>
    </row>
    <row r="93" spans="1:26" ht="15" customHeight="1">
      <c r="A93" s="221" t="s">
        <v>527</v>
      </c>
      <c r="B93" s="222" t="s">
        <v>481</v>
      </c>
      <c r="C93" s="221" t="s">
        <v>470</v>
      </c>
      <c r="D93" s="218"/>
      <c r="E93" s="251"/>
      <c r="F93" s="223">
        <f>SUM(F94)/100</f>
        <v>68.686800000000005</v>
      </c>
      <c r="G93" s="251"/>
      <c r="H93" s="223">
        <f>SUM(H94)/100</f>
        <v>68.686800000000005</v>
      </c>
      <c r="I93" s="251"/>
      <c r="J93" s="223">
        <f>SUM(J94)/100</f>
        <v>68.686800000000005</v>
      </c>
      <c r="K93" s="251"/>
      <c r="L93" s="223">
        <f>SUM(L94)/100</f>
        <v>68.686800000000005</v>
      </c>
      <c r="M93" s="223"/>
      <c r="N93" s="223">
        <f>SUM(N94)/100</f>
        <v>68.686800000000005</v>
      </c>
      <c r="O93" s="38"/>
      <c r="P93" s="38"/>
      <c r="Q93" s="38"/>
      <c r="R93" s="38"/>
      <c r="S93" s="38"/>
      <c r="T93" s="38"/>
      <c r="U93" s="38"/>
      <c r="V93" s="38"/>
      <c r="W93" s="38"/>
      <c r="X93" s="38"/>
      <c r="Y93" s="38"/>
      <c r="Z93" s="38"/>
    </row>
    <row r="94" spans="1:26" ht="15" customHeight="1">
      <c r="A94" s="217"/>
      <c r="B94" s="219" t="s">
        <v>74</v>
      </c>
      <c r="C94" s="217" t="s">
        <v>19</v>
      </c>
      <c r="D94" s="218">
        <f>D91</f>
        <v>1554</v>
      </c>
      <c r="E94" s="251">
        <v>4.42</v>
      </c>
      <c r="F94" s="220">
        <f>E94*D94</f>
        <v>6868.68</v>
      </c>
      <c r="G94" s="251">
        <v>4.42</v>
      </c>
      <c r="H94" s="220">
        <f>G94*D94</f>
        <v>6868.68</v>
      </c>
      <c r="I94" s="251">
        <v>4.42</v>
      </c>
      <c r="J94" s="220">
        <f>I94*D94</f>
        <v>6868.68</v>
      </c>
      <c r="K94" s="251">
        <v>4.42</v>
      </c>
      <c r="L94" s="220">
        <f>K94*D94</f>
        <v>6868.68</v>
      </c>
      <c r="M94" s="251">
        <v>4.42</v>
      </c>
      <c r="N94" s="220">
        <f>M94*D94</f>
        <v>6868.68</v>
      </c>
      <c r="O94" s="38"/>
      <c r="P94" s="38"/>
      <c r="Q94" s="38"/>
      <c r="R94" s="38"/>
      <c r="S94" s="38"/>
      <c r="T94" s="38"/>
      <c r="U94" s="38"/>
      <c r="V94" s="38"/>
      <c r="W94" s="38"/>
      <c r="X94" s="38"/>
      <c r="Y94" s="38"/>
      <c r="Z94" s="38"/>
    </row>
    <row r="95" spans="1:26" ht="15" customHeight="1">
      <c r="A95" s="217"/>
      <c r="B95" s="219"/>
      <c r="C95" s="217"/>
      <c r="D95" s="218"/>
      <c r="E95" s="251"/>
      <c r="F95" s="220"/>
      <c r="G95" s="251"/>
      <c r="H95" s="220"/>
      <c r="I95" s="251"/>
      <c r="J95" s="220"/>
      <c r="K95" s="251"/>
      <c r="L95" s="220"/>
      <c r="M95" s="251"/>
      <c r="N95" s="220"/>
      <c r="O95" s="38"/>
      <c r="P95" s="38"/>
      <c r="Q95" s="38"/>
      <c r="R95" s="38"/>
      <c r="S95" s="38"/>
      <c r="T95" s="38"/>
      <c r="U95" s="38"/>
      <c r="V95" s="38"/>
      <c r="W95" s="38"/>
      <c r="X95" s="38"/>
      <c r="Y95" s="38"/>
      <c r="Z95" s="38"/>
    </row>
    <row r="96" spans="1:26" ht="15" customHeight="1">
      <c r="A96" s="221" t="s">
        <v>528</v>
      </c>
      <c r="B96" s="222" t="s">
        <v>486</v>
      </c>
      <c r="C96" s="221" t="s">
        <v>470</v>
      </c>
      <c r="D96" s="218"/>
      <c r="E96" s="251"/>
      <c r="F96" s="223">
        <f>SUM(F97)/900</f>
        <v>8.5297333333333327</v>
      </c>
      <c r="G96" s="251"/>
      <c r="H96" s="223">
        <f>SUM(H97)/900</f>
        <v>8.5297333333333327</v>
      </c>
      <c r="I96" s="251"/>
      <c r="J96" s="223">
        <f>SUM(J97)/900</f>
        <v>8.5297333333333327</v>
      </c>
      <c r="K96" s="251"/>
      <c r="L96" s="223">
        <f>SUM(L97)/900</f>
        <v>8.5297333333333327</v>
      </c>
      <c r="M96" s="251"/>
      <c r="N96" s="220">
        <f>M96*D96</f>
        <v>0</v>
      </c>
      <c r="O96" s="38"/>
      <c r="P96" s="38"/>
      <c r="Q96" s="38"/>
      <c r="R96" s="38"/>
      <c r="S96" s="38"/>
      <c r="T96" s="38"/>
      <c r="U96" s="38"/>
      <c r="V96" s="38"/>
      <c r="W96" s="38"/>
      <c r="X96" s="38"/>
      <c r="Y96" s="38"/>
      <c r="Z96" s="38"/>
    </row>
    <row r="97" spans="1:26" ht="15" customHeight="1">
      <c r="A97" s="217"/>
      <c r="B97" s="219" t="s">
        <v>74</v>
      </c>
      <c r="C97" s="217" t="s">
        <v>19</v>
      </c>
      <c r="D97" s="218">
        <f>D94</f>
        <v>1554</v>
      </c>
      <c r="E97" s="251">
        <v>4.9400000000000004</v>
      </c>
      <c r="F97" s="220">
        <f>E97*D97</f>
        <v>7676.76</v>
      </c>
      <c r="G97" s="251">
        <v>4.9400000000000004</v>
      </c>
      <c r="H97" s="220">
        <f>G97*D97</f>
        <v>7676.76</v>
      </c>
      <c r="I97" s="251">
        <v>4.9400000000000004</v>
      </c>
      <c r="J97" s="220">
        <f>I97*D97</f>
        <v>7676.76</v>
      </c>
      <c r="K97" s="251">
        <v>4.9400000000000004</v>
      </c>
      <c r="L97" s="220">
        <f>K97*D97</f>
        <v>7676.76</v>
      </c>
      <c r="M97" s="251"/>
      <c r="N97" s="220">
        <f>M97*D97</f>
        <v>0</v>
      </c>
      <c r="O97" s="38"/>
      <c r="P97" s="38"/>
      <c r="Q97" s="38"/>
      <c r="R97" s="38"/>
      <c r="S97" s="38"/>
      <c r="T97" s="38"/>
      <c r="U97" s="38"/>
      <c r="V97" s="38"/>
      <c r="W97" s="38"/>
      <c r="X97" s="38"/>
      <c r="Y97" s="38"/>
      <c r="Z97" s="38"/>
    </row>
    <row r="98" spans="1:26" ht="15" customHeight="1">
      <c r="A98" s="217"/>
      <c r="B98" s="219"/>
      <c r="C98" s="217"/>
      <c r="D98" s="218"/>
      <c r="E98" s="251"/>
      <c r="F98" s="220"/>
      <c r="G98" s="251"/>
      <c r="H98" s="220"/>
      <c r="I98" s="251"/>
      <c r="J98" s="220"/>
      <c r="K98" s="251"/>
      <c r="L98" s="220"/>
      <c r="M98" s="251"/>
      <c r="N98" s="220"/>
      <c r="O98" s="38"/>
      <c r="P98" s="38"/>
      <c r="Q98" s="38"/>
      <c r="R98" s="38"/>
      <c r="S98" s="38"/>
      <c r="T98" s="38"/>
      <c r="U98" s="38"/>
      <c r="V98" s="38"/>
      <c r="W98" s="38"/>
      <c r="X98" s="38"/>
      <c r="Y98" s="38"/>
      <c r="Z98" s="38"/>
    </row>
    <row r="99" spans="1:26" ht="15" customHeight="1">
      <c r="A99" s="221" t="s">
        <v>529</v>
      </c>
      <c r="B99" s="222" t="s">
        <v>491</v>
      </c>
      <c r="C99" s="221" t="s">
        <v>470</v>
      </c>
      <c r="D99" s="218"/>
      <c r="E99" s="251"/>
      <c r="F99" s="223">
        <f>SUM(F100)/3600</f>
        <v>2.7713000000000001</v>
      </c>
      <c r="G99" s="251"/>
      <c r="H99" s="223">
        <f>SUM(H100)/3600</f>
        <v>2.7713000000000001</v>
      </c>
      <c r="I99" s="251"/>
      <c r="J99" s="223">
        <f>SUM(J100)/3600</f>
        <v>2.7713000000000001</v>
      </c>
      <c r="K99" s="251"/>
      <c r="L99" s="223">
        <f>SUM(L100)/3600</f>
        <v>2.7713000000000001</v>
      </c>
      <c r="M99" s="251"/>
      <c r="N99" s="220">
        <f>M99*D99</f>
        <v>0</v>
      </c>
      <c r="O99" s="38"/>
      <c r="P99" s="38"/>
      <c r="Q99" s="38"/>
      <c r="R99" s="38"/>
      <c r="S99" s="38"/>
      <c r="T99" s="38"/>
      <c r="U99" s="38"/>
      <c r="V99" s="38"/>
      <c r="W99" s="38"/>
      <c r="X99" s="38"/>
      <c r="Y99" s="38"/>
      <c r="Z99" s="38"/>
    </row>
    <row r="100" spans="1:26" ht="15" customHeight="1">
      <c r="A100" s="217"/>
      <c r="B100" s="219" t="s">
        <v>74</v>
      </c>
      <c r="C100" s="217" t="s">
        <v>19</v>
      </c>
      <c r="D100" s="218">
        <f>D97</f>
        <v>1554</v>
      </c>
      <c r="E100" s="251">
        <v>6.42</v>
      </c>
      <c r="F100" s="220">
        <f>E100*D100</f>
        <v>9976.68</v>
      </c>
      <c r="G100" s="251">
        <v>6.42</v>
      </c>
      <c r="H100" s="220">
        <f>G100*D100</f>
        <v>9976.68</v>
      </c>
      <c r="I100" s="251">
        <v>6.42</v>
      </c>
      <c r="J100" s="220">
        <f>I100*D100</f>
        <v>9976.68</v>
      </c>
      <c r="K100" s="251">
        <v>6.42</v>
      </c>
      <c r="L100" s="220">
        <f>K100*D100</f>
        <v>9976.68</v>
      </c>
      <c r="M100" s="251"/>
      <c r="N100" s="220">
        <f>M100*D100</f>
        <v>0</v>
      </c>
      <c r="O100" s="38"/>
      <c r="P100" s="38"/>
      <c r="Q100" s="38"/>
      <c r="R100" s="38"/>
      <c r="S100" s="38"/>
      <c r="T100" s="38"/>
      <c r="U100" s="38"/>
      <c r="V100" s="38"/>
      <c r="W100" s="38"/>
      <c r="X100" s="38"/>
      <c r="Y100" s="38"/>
      <c r="Z100" s="38"/>
    </row>
    <row r="101" spans="1:26" ht="15" customHeight="1">
      <c r="A101" s="241"/>
      <c r="B101" s="263"/>
      <c r="C101" s="240"/>
      <c r="D101" s="240"/>
      <c r="E101" s="260"/>
      <c r="F101" s="265"/>
      <c r="G101" s="260"/>
      <c r="H101" s="265"/>
      <c r="I101" s="260"/>
      <c r="J101" s="265"/>
      <c r="K101" s="260"/>
      <c r="L101" s="265"/>
      <c r="M101" s="260"/>
      <c r="N101" s="265"/>
      <c r="O101" s="38"/>
      <c r="P101" s="38"/>
      <c r="Q101" s="38"/>
      <c r="R101" s="38"/>
      <c r="S101" s="38"/>
      <c r="T101" s="38"/>
      <c r="U101" s="38"/>
      <c r="V101" s="38"/>
      <c r="W101" s="38"/>
      <c r="X101" s="38"/>
      <c r="Y101" s="38"/>
      <c r="Z101" s="38"/>
    </row>
    <row r="102" spans="1:26" ht="16.5" customHeight="1">
      <c r="A102" s="4"/>
      <c r="B102" s="4"/>
      <c r="C102" s="4"/>
      <c r="D102" s="4"/>
      <c r="E102" s="4"/>
      <c r="F102" s="4"/>
      <c r="G102" s="4"/>
      <c r="H102" s="4"/>
      <c r="I102" s="4"/>
      <c r="J102" s="4"/>
      <c r="K102" s="4"/>
      <c r="L102" s="4"/>
      <c r="M102" s="4"/>
      <c r="N102" s="4"/>
    </row>
    <row r="103" spans="1:26" ht="16.5" customHeight="1">
      <c r="A103" s="4"/>
      <c r="B103" s="4"/>
      <c r="C103" s="4"/>
      <c r="D103" s="4"/>
      <c r="E103" s="4"/>
      <c r="F103" s="4"/>
      <c r="G103" s="4"/>
      <c r="H103" s="4"/>
      <c r="I103" s="4"/>
      <c r="J103" s="4"/>
      <c r="K103" s="4"/>
      <c r="L103" s="4"/>
      <c r="M103" s="4"/>
      <c r="N103" s="4"/>
    </row>
    <row r="104" spans="1:26" ht="16.5" customHeight="1">
      <c r="A104" s="4"/>
      <c r="B104" s="4"/>
      <c r="C104" s="4"/>
      <c r="D104" s="4"/>
      <c r="E104" s="4"/>
      <c r="F104" s="4"/>
      <c r="G104" s="4"/>
      <c r="H104" s="4"/>
      <c r="I104" s="4"/>
      <c r="J104" s="4"/>
      <c r="K104" s="4"/>
      <c r="L104" s="4"/>
      <c r="M104" s="4"/>
      <c r="N104" s="4"/>
    </row>
    <row r="105" spans="1:26" ht="16.5" customHeight="1">
      <c r="A105" s="4"/>
      <c r="B105" s="4"/>
      <c r="C105" s="4"/>
      <c r="D105" s="4"/>
      <c r="E105" s="4"/>
      <c r="F105" s="4"/>
      <c r="G105" s="4"/>
      <c r="H105" s="4"/>
      <c r="I105" s="4"/>
      <c r="J105" s="4"/>
      <c r="K105" s="4"/>
      <c r="L105" s="4"/>
      <c r="M105" s="4"/>
      <c r="N105" s="4"/>
    </row>
    <row r="106" spans="1:26" ht="16.5" customHeight="1">
      <c r="A106" s="4"/>
      <c r="B106" s="4"/>
      <c r="C106" s="4"/>
      <c r="D106" s="4"/>
      <c r="E106" s="4"/>
      <c r="F106" s="4"/>
      <c r="G106" s="4"/>
      <c r="H106" s="4"/>
      <c r="I106" s="4"/>
      <c r="J106" s="4"/>
      <c r="K106" s="4"/>
      <c r="L106" s="4"/>
      <c r="M106" s="4"/>
      <c r="N106" s="4"/>
    </row>
    <row r="107" spans="1:26" ht="16.5" customHeight="1">
      <c r="A107" s="4"/>
      <c r="B107" s="4"/>
      <c r="C107" s="4"/>
      <c r="D107" s="4"/>
      <c r="E107" s="4"/>
      <c r="F107" s="4"/>
      <c r="G107" s="4"/>
      <c r="H107" s="4"/>
      <c r="I107" s="4"/>
      <c r="J107" s="4"/>
      <c r="K107" s="4"/>
      <c r="L107" s="4"/>
      <c r="M107" s="4"/>
      <c r="N107" s="4"/>
    </row>
    <row r="108" spans="1:26" ht="16.5" customHeight="1">
      <c r="A108" s="4"/>
      <c r="B108" s="4"/>
      <c r="C108" s="4"/>
      <c r="D108" s="4"/>
      <c r="E108" s="4"/>
      <c r="F108" s="4"/>
      <c r="G108" s="4"/>
      <c r="H108" s="4"/>
      <c r="I108" s="4"/>
      <c r="J108" s="4"/>
      <c r="K108" s="4"/>
      <c r="L108" s="4"/>
      <c r="M108" s="4"/>
      <c r="N108" s="4"/>
    </row>
    <row r="109" spans="1:26" ht="16.5" customHeight="1">
      <c r="A109" s="4"/>
      <c r="B109" s="4"/>
      <c r="C109" s="4"/>
      <c r="D109" s="4"/>
      <c r="E109" s="4"/>
      <c r="F109" s="4"/>
      <c r="G109" s="4"/>
      <c r="H109" s="4"/>
      <c r="I109" s="4"/>
      <c r="J109" s="4"/>
      <c r="K109" s="4"/>
      <c r="L109" s="4"/>
      <c r="M109" s="4"/>
      <c r="N109" s="4"/>
    </row>
    <row r="110" spans="1:26" ht="16.5" customHeight="1">
      <c r="A110" s="4"/>
      <c r="B110" s="4"/>
      <c r="C110" s="4"/>
      <c r="D110" s="4"/>
      <c r="E110" s="4"/>
      <c r="F110" s="4"/>
      <c r="G110" s="4"/>
      <c r="H110" s="4"/>
      <c r="I110" s="4"/>
      <c r="J110" s="4"/>
      <c r="K110" s="4"/>
      <c r="L110" s="4"/>
      <c r="M110" s="4"/>
      <c r="N110" s="4"/>
    </row>
    <row r="111" spans="1:26" ht="16.5" customHeight="1">
      <c r="A111" s="4"/>
      <c r="B111" s="4"/>
      <c r="C111" s="4"/>
      <c r="D111" s="4"/>
      <c r="E111" s="4"/>
      <c r="F111" s="4"/>
      <c r="G111" s="4"/>
      <c r="H111" s="4"/>
      <c r="I111" s="4"/>
      <c r="J111" s="4"/>
      <c r="K111" s="4"/>
      <c r="L111" s="4"/>
      <c r="M111" s="4"/>
      <c r="N111" s="4"/>
    </row>
    <row r="112" spans="1:26" ht="16.5" customHeight="1">
      <c r="A112" s="4"/>
      <c r="B112" s="4"/>
      <c r="C112" s="4"/>
      <c r="D112" s="4"/>
      <c r="E112" s="4"/>
      <c r="F112" s="4"/>
      <c r="G112" s="4"/>
      <c r="H112" s="4"/>
      <c r="I112" s="4"/>
      <c r="J112" s="4"/>
      <c r="K112" s="4"/>
      <c r="L112" s="4"/>
      <c r="M112" s="4"/>
      <c r="N112" s="4"/>
    </row>
    <row r="113" spans="1:14" ht="16.5" customHeight="1">
      <c r="A113" s="4"/>
      <c r="B113" s="4"/>
      <c r="C113" s="4"/>
      <c r="D113" s="4"/>
      <c r="E113" s="4"/>
      <c r="F113" s="4"/>
      <c r="G113" s="4"/>
      <c r="H113" s="4"/>
      <c r="I113" s="4"/>
      <c r="J113" s="4"/>
      <c r="K113" s="4"/>
      <c r="L113" s="4"/>
      <c r="M113" s="4"/>
      <c r="N113" s="4"/>
    </row>
    <row r="114" spans="1:14" ht="16.5" customHeight="1">
      <c r="A114" s="4"/>
      <c r="B114" s="4"/>
      <c r="C114" s="4"/>
      <c r="D114" s="4"/>
      <c r="E114" s="4"/>
      <c r="F114" s="4"/>
      <c r="G114" s="4"/>
      <c r="H114" s="4"/>
      <c r="I114" s="4"/>
      <c r="J114" s="4"/>
      <c r="K114" s="4"/>
      <c r="L114" s="4"/>
      <c r="M114" s="4"/>
      <c r="N114" s="4"/>
    </row>
    <row r="115" spans="1:14" ht="16.5" customHeight="1">
      <c r="A115" s="4"/>
      <c r="B115" s="4"/>
      <c r="C115" s="4"/>
      <c r="D115" s="4"/>
      <c r="E115" s="4"/>
      <c r="F115" s="4"/>
      <c r="G115" s="4"/>
      <c r="H115" s="4"/>
      <c r="I115" s="4"/>
      <c r="J115" s="4"/>
      <c r="K115" s="4"/>
      <c r="L115" s="4"/>
      <c r="M115" s="4"/>
      <c r="N115" s="4"/>
    </row>
    <row r="116" spans="1:14" ht="16.5" customHeight="1">
      <c r="A116" s="4"/>
      <c r="B116" s="4"/>
      <c r="C116" s="4"/>
      <c r="D116" s="4"/>
      <c r="E116" s="4"/>
      <c r="F116" s="4"/>
      <c r="G116" s="4"/>
      <c r="H116" s="4"/>
      <c r="I116" s="4"/>
      <c r="J116" s="4"/>
      <c r="K116" s="4"/>
      <c r="L116" s="4"/>
      <c r="M116" s="4"/>
      <c r="N116" s="4"/>
    </row>
    <row r="117" spans="1:14" ht="16.5" customHeight="1">
      <c r="A117" s="4"/>
      <c r="B117" s="4"/>
      <c r="C117" s="4"/>
      <c r="D117" s="4"/>
      <c r="E117" s="4"/>
      <c r="F117" s="4"/>
      <c r="G117" s="4"/>
      <c r="H117" s="4"/>
      <c r="I117" s="4"/>
      <c r="J117" s="4"/>
      <c r="K117" s="4"/>
      <c r="L117" s="4"/>
      <c r="M117" s="4"/>
      <c r="N117" s="4"/>
    </row>
    <row r="118" spans="1:14" ht="16.5" customHeight="1">
      <c r="A118" s="4"/>
      <c r="B118" s="4"/>
      <c r="C118" s="4"/>
      <c r="D118" s="4"/>
      <c r="E118" s="4"/>
      <c r="F118" s="4"/>
      <c r="G118" s="4"/>
      <c r="H118" s="4"/>
      <c r="I118" s="4"/>
      <c r="J118" s="4"/>
      <c r="K118" s="4"/>
      <c r="L118" s="4"/>
      <c r="M118" s="4"/>
      <c r="N118" s="4"/>
    </row>
    <row r="119" spans="1:14" ht="16.5" customHeight="1">
      <c r="A119" s="4"/>
      <c r="B119" s="4"/>
      <c r="C119" s="4"/>
      <c r="D119" s="4"/>
      <c r="E119" s="4"/>
      <c r="F119" s="4"/>
      <c r="G119" s="4"/>
      <c r="H119" s="4"/>
      <c r="I119" s="4"/>
      <c r="J119" s="4"/>
      <c r="K119" s="4"/>
      <c r="L119" s="4"/>
      <c r="M119" s="4"/>
      <c r="N119" s="4"/>
    </row>
    <row r="120" spans="1:14" ht="16.5" customHeight="1">
      <c r="A120" s="4"/>
      <c r="B120" s="4"/>
      <c r="C120" s="4"/>
      <c r="D120" s="4"/>
      <c r="E120" s="4"/>
      <c r="F120" s="4"/>
      <c r="G120" s="4"/>
      <c r="H120" s="4"/>
      <c r="I120" s="4"/>
      <c r="J120" s="4"/>
      <c r="K120" s="4"/>
      <c r="L120" s="4"/>
      <c r="M120" s="4"/>
      <c r="N120" s="4"/>
    </row>
    <row r="121" spans="1:14" ht="16.5" customHeight="1">
      <c r="A121" s="4"/>
      <c r="B121" s="4"/>
      <c r="C121" s="4"/>
      <c r="D121" s="4"/>
      <c r="E121" s="4"/>
      <c r="F121" s="4"/>
      <c r="G121" s="4"/>
      <c r="H121" s="4"/>
      <c r="I121" s="4"/>
      <c r="J121" s="4"/>
      <c r="K121" s="4"/>
      <c r="L121" s="4"/>
      <c r="M121" s="4"/>
      <c r="N121" s="4"/>
    </row>
    <row r="122" spans="1:14" ht="16.5" customHeight="1">
      <c r="A122" s="4"/>
      <c r="B122" s="4"/>
      <c r="C122" s="4"/>
      <c r="D122" s="4"/>
      <c r="E122" s="4"/>
      <c r="F122" s="4"/>
      <c r="G122" s="4"/>
      <c r="H122" s="4"/>
      <c r="I122" s="4"/>
      <c r="J122" s="4"/>
      <c r="K122" s="4"/>
      <c r="L122" s="4"/>
      <c r="M122" s="4"/>
      <c r="N122" s="4"/>
    </row>
    <row r="123" spans="1:14" ht="16.5" customHeight="1">
      <c r="A123" s="4"/>
      <c r="B123" s="4"/>
      <c r="C123" s="4"/>
      <c r="D123" s="4"/>
      <c r="E123" s="4"/>
      <c r="F123" s="4"/>
      <c r="G123" s="4"/>
      <c r="H123" s="4"/>
      <c r="I123" s="4"/>
      <c r="J123" s="4"/>
      <c r="K123" s="4"/>
      <c r="L123" s="4"/>
      <c r="M123" s="4"/>
      <c r="N123" s="4"/>
    </row>
    <row r="124" spans="1:14" ht="16.5" customHeight="1">
      <c r="A124" s="4"/>
      <c r="B124" s="4"/>
      <c r="C124" s="4"/>
      <c r="D124" s="4"/>
      <c r="E124" s="4"/>
      <c r="F124" s="4"/>
      <c r="G124" s="4"/>
      <c r="H124" s="4"/>
      <c r="I124" s="4"/>
      <c r="J124" s="4"/>
      <c r="K124" s="4"/>
      <c r="L124" s="4"/>
      <c r="M124" s="4"/>
      <c r="N124" s="4"/>
    </row>
    <row r="125" spans="1:14" ht="16.5" customHeight="1">
      <c r="A125" s="4"/>
      <c r="B125" s="4"/>
      <c r="C125" s="4"/>
      <c r="D125" s="4"/>
      <c r="E125" s="4"/>
      <c r="F125" s="4"/>
      <c r="G125" s="4"/>
      <c r="H125" s="4"/>
      <c r="I125" s="4"/>
      <c r="J125" s="4"/>
      <c r="K125" s="4"/>
      <c r="L125" s="4"/>
      <c r="M125" s="4"/>
      <c r="N125" s="4"/>
    </row>
    <row r="126" spans="1:14" ht="16.5" customHeight="1">
      <c r="A126" s="4"/>
      <c r="B126" s="4"/>
      <c r="C126" s="4"/>
      <c r="D126" s="4"/>
      <c r="E126" s="4"/>
      <c r="F126" s="4"/>
      <c r="G126" s="4"/>
      <c r="H126" s="4"/>
      <c r="I126" s="4"/>
      <c r="J126" s="4"/>
      <c r="K126" s="4"/>
      <c r="L126" s="4"/>
      <c r="M126" s="4"/>
      <c r="N126" s="4"/>
    </row>
    <row r="127" spans="1:14" ht="16.5" customHeight="1">
      <c r="A127" s="4"/>
      <c r="B127" s="4"/>
      <c r="C127" s="4"/>
      <c r="D127" s="4"/>
      <c r="E127" s="4"/>
      <c r="F127" s="4"/>
      <c r="G127" s="4"/>
      <c r="H127" s="4"/>
      <c r="I127" s="4"/>
      <c r="J127" s="4"/>
      <c r="K127" s="4"/>
      <c r="L127" s="4"/>
      <c r="M127" s="4"/>
      <c r="N127" s="4"/>
    </row>
    <row r="128" spans="1:14" ht="16.5" customHeight="1">
      <c r="A128" s="4"/>
      <c r="B128" s="4"/>
      <c r="C128" s="4"/>
      <c r="D128" s="4"/>
      <c r="E128" s="4"/>
      <c r="F128" s="4"/>
      <c r="G128" s="4"/>
      <c r="H128" s="4"/>
      <c r="I128" s="4"/>
      <c r="J128" s="4"/>
      <c r="K128" s="4"/>
      <c r="L128" s="4"/>
      <c r="M128" s="4"/>
      <c r="N128" s="4"/>
    </row>
    <row r="129" spans="1:14" ht="16.5" customHeight="1">
      <c r="A129" s="4"/>
      <c r="B129" s="4"/>
      <c r="C129" s="4"/>
      <c r="D129" s="4"/>
      <c r="E129" s="4"/>
      <c r="F129" s="4"/>
      <c r="G129" s="4"/>
      <c r="H129" s="4"/>
      <c r="I129" s="4"/>
      <c r="J129" s="4"/>
      <c r="K129" s="4"/>
      <c r="L129" s="4"/>
      <c r="M129" s="4"/>
      <c r="N129" s="4"/>
    </row>
    <row r="130" spans="1:14" ht="16.5" customHeight="1">
      <c r="A130" s="4"/>
      <c r="B130" s="4"/>
      <c r="C130" s="4"/>
      <c r="D130" s="4"/>
      <c r="E130" s="4"/>
      <c r="F130" s="4"/>
      <c r="G130" s="4"/>
      <c r="H130" s="4"/>
      <c r="I130" s="4"/>
      <c r="J130" s="4"/>
      <c r="K130" s="4"/>
      <c r="L130" s="4"/>
      <c r="M130" s="4"/>
      <c r="N130" s="4"/>
    </row>
    <row r="131" spans="1:14" ht="16.5" customHeight="1">
      <c r="A131" s="4"/>
      <c r="B131" s="4"/>
      <c r="C131" s="4"/>
      <c r="D131" s="4"/>
      <c r="E131" s="4"/>
      <c r="F131" s="4"/>
      <c r="G131" s="4"/>
      <c r="H131" s="4"/>
      <c r="I131" s="4"/>
      <c r="J131" s="4"/>
      <c r="K131" s="4"/>
      <c r="L131" s="4"/>
      <c r="M131" s="4"/>
      <c r="N131" s="4"/>
    </row>
    <row r="132" spans="1:14" ht="16.5" customHeight="1">
      <c r="A132" s="4"/>
      <c r="B132" s="4"/>
      <c r="C132" s="4"/>
      <c r="D132" s="4"/>
      <c r="E132" s="4"/>
      <c r="F132" s="4"/>
      <c r="G132" s="4"/>
      <c r="H132" s="4"/>
      <c r="I132" s="4"/>
      <c r="J132" s="4"/>
      <c r="K132" s="4"/>
      <c r="L132" s="4"/>
      <c r="M132" s="4"/>
      <c r="N132" s="4"/>
    </row>
    <row r="133" spans="1:14" ht="16.5" customHeight="1">
      <c r="A133" s="4"/>
      <c r="B133" s="4"/>
      <c r="C133" s="4"/>
      <c r="D133" s="4"/>
      <c r="E133" s="4"/>
      <c r="F133" s="4"/>
      <c r="G133" s="4"/>
      <c r="H133" s="4"/>
      <c r="I133" s="4"/>
      <c r="J133" s="4"/>
      <c r="K133" s="4"/>
      <c r="L133" s="4"/>
      <c r="M133" s="4"/>
      <c r="N133" s="4"/>
    </row>
    <row r="134" spans="1:14" ht="16.5" customHeight="1">
      <c r="A134" s="4"/>
      <c r="B134" s="4"/>
      <c r="C134" s="4"/>
      <c r="D134" s="4"/>
      <c r="E134" s="4"/>
      <c r="F134" s="4"/>
      <c r="G134" s="4"/>
      <c r="H134" s="4"/>
      <c r="I134" s="4"/>
      <c r="J134" s="4"/>
      <c r="K134" s="4"/>
      <c r="L134" s="4"/>
      <c r="M134" s="4"/>
      <c r="N134" s="4"/>
    </row>
    <row r="135" spans="1:14" ht="16.5" customHeight="1">
      <c r="A135" s="4"/>
      <c r="B135" s="4"/>
      <c r="C135" s="4"/>
      <c r="D135" s="4"/>
      <c r="E135" s="4"/>
      <c r="F135" s="4"/>
      <c r="G135" s="4"/>
      <c r="H135" s="4"/>
      <c r="I135" s="4"/>
      <c r="J135" s="4"/>
      <c r="K135" s="4"/>
      <c r="L135" s="4"/>
      <c r="M135" s="4"/>
      <c r="N135" s="4"/>
    </row>
    <row r="136" spans="1:14" ht="16.5" customHeight="1">
      <c r="A136" s="4"/>
      <c r="B136" s="4"/>
      <c r="C136" s="4"/>
      <c r="D136" s="4"/>
      <c r="E136" s="4"/>
      <c r="F136" s="4"/>
      <c r="G136" s="4"/>
      <c r="H136" s="4"/>
      <c r="I136" s="4"/>
      <c r="J136" s="4"/>
      <c r="K136" s="4"/>
      <c r="L136" s="4"/>
      <c r="M136" s="4"/>
      <c r="N136" s="4"/>
    </row>
    <row r="137" spans="1:14" ht="16.5" customHeight="1">
      <c r="A137" s="4"/>
      <c r="B137" s="4"/>
      <c r="C137" s="4"/>
      <c r="D137" s="4"/>
      <c r="E137" s="4"/>
      <c r="F137" s="4"/>
      <c r="G137" s="4"/>
      <c r="H137" s="4"/>
      <c r="I137" s="4"/>
      <c r="J137" s="4"/>
      <c r="K137" s="4"/>
      <c r="L137" s="4"/>
      <c r="M137" s="4"/>
      <c r="N137" s="4"/>
    </row>
    <row r="138" spans="1:14" ht="16.5" customHeight="1">
      <c r="A138" s="4"/>
      <c r="B138" s="4"/>
      <c r="C138" s="4"/>
      <c r="D138" s="4"/>
      <c r="E138" s="4"/>
      <c r="F138" s="4"/>
      <c r="G138" s="4"/>
      <c r="H138" s="4"/>
      <c r="I138" s="4"/>
      <c r="J138" s="4"/>
      <c r="K138" s="4"/>
      <c r="L138" s="4"/>
      <c r="M138" s="4"/>
      <c r="N138" s="4"/>
    </row>
    <row r="139" spans="1:14" ht="16.5" customHeight="1">
      <c r="A139" s="4"/>
      <c r="B139" s="4"/>
      <c r="C139" s="4"/>
      <c r="D139" s="4"/>
      <c r="E139" s="4"/>
      <c r="F139" s="4"/>
      <c r="G139" s="4"/>
      <c r="H139" s="4"/>
      <c r="I139" s="4"/>
      <c r="J139" s="4"/>
      <c r="K139" s="4"/>
      <c r="L139" s="4"/>
      <c r="M139" s="4"/>
      <c r="N139" s="4"/>
    </row>
    <row r="140" spans="1:14" ht="16.5" customHeight="1">
      <c r="A140" s="4"/>
      <c r="B140" s="4"/>
      <c r="C140" s="4"/>
      <c r="D140" s="4"/>
      <c r="E140" s="4"/>
      <c r="F140" s="4"/>
      <c r="G140" s="4"/>
      <c r="H140" s="4"/>
      <c r="I140" s="4"/>
      <c r="J140" s="4"/>
      <c r="K140" s="4"/>
      <c r="L140" s="4"/>
      <c r="M140" s="4"/>
      <c r="N140" s="4"/>
    </row>
    <row r="141" spans="1:14" ht="16.5" customHeight="1">
      <c r="A141" s="4"/>
      <c r="B141" s="4"/>
      <c r="C141" s="4"/>
      <c r="D141" s="4"/>
      <c r="E141" s="4"/>
      <c r="F141" s="4"/>
      <c r="G141" s="4"/>
      <c r="H141" s="4"/>
      <c r="I141" s="4"/>
      <c r="J141" s="4"/>
      <c r="K141" s="4"/>
      <c r="L141" s="4"/>
      <c r="M141" s="4"/>
      <c r="N141" s="4"/>
    </row>
    <row r="142" spans="1:14" ht="16.5" customHeight="1">
      <c r="A142" s="4"/>
      <c r="B142" s="4"/>
      <c r="C142" s="4"/>
      <c r="D142" s="4"/>
      <c r="E142" s="4"/>
      <c r="F142" s="4"/>
      <c r="G142" s="4"/>
      <c r="H142" s="4"/>
      <c r="I142" s="4"/>
      <c r="J142" s="4"/>
      <c r="K142" s="4"/>
      <c r="L142" s="4"/>
      <c r="M142" s="4"/>
      <c r="N142" s="4"/>
    </row>
    <row r="143" spans="1:14" ht="16.5" customHeight="1">
      <c r="A143" s="4"/>
      <c r="B143" s="4"/>
      <c r="C143" s="4"/>
      <c r="D143" s="4"/>
      <c r="E143" s="4"/>
      <c r="F143" s="4"/>
      <c r="G143" s="4"/>
      <c r="H143" s="4"/>
      <c r="I143" s="4"/>
      <c r="J143" s="4"/>
      <c r="K143" s="4"/>
      <c r="L143" s="4"/>
      <c r="M143" s="4"/>
      <c r="N143" s="4"/>
    </row>
    <row r="144" spans="1:14" ht="16.5" customHeight="1">
      <c r="A144" s="4"/>
      <c r="B144" s="4"/>
      <c r="C144" s="4"/>
      <c r="D144" s="4"/>
      <c r="E144" s="4"/>
      <c r="F144" s="4"/>
      <c r="G144" s="4"/>
      <c r="H144" s="4"/>
      <c r="I144" s="4"/>
      <c r="J144" s="4"/>
      <c r="K144" s="4"/>
      <c r="L144" s="4"/>
      <c r="M144" s="4"/>
      <c r="N144" s="4"/>
    </row>
    <row r="145" spans="1:14" ht="16.5" customHeight="1">
      <c r="A145" s="4"/>
      <c r="B145" s="4"/>
      <c r="C145" s="4"/>
      <c r="D145" s="4"/>
      <c r="E145" s="4"/>
      <c r="F145" s="4"/>
      <c r="G145" s="4"/>
      <c r="H145" s="4"/>
      <c r="I145" s="4"/>
      <c r="J145" s="4"/>
      <c r="K145" s="4"/>
      <c r="L145" s="4"/>
      <c r="M145" s="4"/>
      <c r="N145" s="4"/>
    </row>
    <row r="146" spans="1:14" ht="16.5" customHeight="1">
      <c r="A146" s="4"/>
      <c r="B146" s="4"/>
      <c r="C146" s="4"/>
      <c r="D146" s="4"/>
      <c r="E146" s="4"/>
      <c r="F146" s="4"/>
      <c r="G146" s="4"/>
      <c r="H146" s="4"/>
      <c r="I146" s="4"/>
      <c r="J146" s="4"/>
      <c r="K146" s="4"/>
      <c r="L146" s="4"/>
      <c r="M146" s="4"/>
      <c r="N146" s="4"/>
    </row>
    <row r="147" spans="1:14" ht="16.5" customHeight="1">
      <c r="A147" s="4"/>
      <c r="B147" s="4"/>
      <c r="C147" s="4"/>
      <c r="D147" s="4"/>
      <c r="E147" s="4"/>
      <c r="F147" s="4"/>
      <c r="G147" s="4"/>
      <c r="H147" s="4"/>
      <c r="I147" s="4"/>
      <c r="J147" s="4"/>
      <c r="K147" s="4"/>
      <c r="L147" s="4"/>
      <c r="M147" s="4"/>
      <c r="N147" s="4"/>
    </row>
    <row r="148" spans="1:14" ht="16.5" customHeight="1">
      <c r="A148" s="4"/>
      <c r="B148" s="4"/>
      <c r="C148" s="4"/>
      <c r="D148" s="4"/>
      <c r="E148" s="4"/>
      <c r="F148" s="4"/>
      <c r="G148" s="4"/>
      <c r="H148" s="4"/>
      <c r="I148" s="4"/>
      <c r="J148" s="4"/>
      <c r="K148" s="4"/>
      <c r="L148" s="4"/>
      <c r="M148" s="4"/>
      <c r="N148" s="4"/>
    </row>
    <row r="149" spans="1:14" ht="16.5" customHeight="1">
      <c r="A149" s="4"/>
      <c r="B149" s="4"/>
      <c r="C149" s="4"/>
      <c r="D149" s="4"/>
      <c r="E149" s="4"/>
      <c r="F149" s="4"/>
      <c r="G149" s="4"/>
      <c r="H149" s="4"/>
      <c r="I149" s="4"/>
      <c r="J149" s="4"/>
      <c r="K149" s="4"/>
      <c r="L149" s="4"/>
      <c r="M149" s="4"/>
      <c r="N149" s="4"/>
    </row>
    <row r="150" spans="1:14" ht="16.5" customHeight="1">
      <c r="A150" s="4"/>
      <c r="B150" s="4"/>
      <c r="C150" s="4"/>
      <c r="D150" s="4"/>
      <c r="E150" s="4"/>
      <c r="F150" s="4"/>
      <c r="G150" s="4"/>
      <c r="H150" s="4"/>
      <c r="I150" s="4"/>
      <c r="J150" s="4"/>
      <c r="K150" s="4"/>
      <c r="L150" s="4"/>
      <c r="M150" s="4"/>
      <c r="N150" s="4"/>
    </row>
    <row r="151" spans="1:14" ht="16.5" customHeight="1">
      <c r="A151" s="4"/>
      <c r="B151" s="4"/>
      <c r="C151" s="4"/>
      <c r="D151" s="4"/>
      <c r="E151" s="4"/>
      <c r="F151" s="4"/>
      <c r="G151" s="4"/>
      <c r="H151" s="4"/>
      <c r="I151" s="4"/>
      <c r="J151" s="4"/>
      <c r="K151" s="4"/>
      <c r="L151" s="4"/>
      <c r="M151" s="4"/>
      <c r="N151" s="4"/>
    </row>
    <row r="152" spans="1:14" ht="16.5" customHeight="1">
      <c r="A152" s="4"/>
      <c r="B152" s="4"/>
      <c r="C152" s="4"/>
      <c r="D152" s="4"/>
      <c r="E152" s="4"/>
      <c r="F152" s="4"/>
      <c r="G152" s="4"/>
      <c r="H152" s="4"/>
      <c r="I152" s="4"/>
      <c r="J152" s="4"/>
      <c r="K152" s="4"/>
      <c r="L152" s="4"/>
      <c r="M152" s="4"/>
      <c r="N152" s="4"/>
    </row>
    <row r="153" spans="1:14" ht="16.5" customHeight="1">
      <c r="A153" s="4"/>
      <c r="B153" s="4"/>
      <c r="C153" s="4"/>
      <c r="D153" s="4"/>
      <c r="E153" s="4"/>
      <c r="F153" s="4"/>
      <c r="G153" s="4"/>
      <c r="H153" s="4"/>
      <c r="I153" s="4"/>
      <c r="J153" s="4"/>
      <c r="K153" s="4"/>
      <c r="L153" s="4"/>
      <c r="M153" s="4"/>
      <c r="N153" s="4"/>
    </row>
    <row r="154" spans="1:14" ht="16.5" customHeight="1">
      <c r="A154" s="4"/>
      <c r="B154" s="4"/>
      <c r="C154" s="4"/>
      <c r="D154" s="4"/>
      <c r="E154" s="4"/>
      <c r="F154" s="4"/>
      <c r="G154" s="4"/>
      <c r="H154" s="4"/>
      <c r="I154" s="4"/>
      <c r="J154" s="4"/>
      <c r="K154" s="4"/>
      <c r="L154" s="4"/>
      <c r="M154" s="4"/>
      <c r="N154" s="4"/>
    </row>
    <row r="155" spans="1:14" ht="16.5" customHeight="1">
      <c r="A155" s="4"/>
      <c r="B155" s="4"/>
      <c r="C155" s="4"/>
      <c r="D155" s="4"/>
      <c r="E155" s="4"/>
      <c r="F155" s="4"/>
      <c r="G155" s="4"/>
      <c r="H155" s="4"/>
      <c r="I155" s="4"/>
      <c r="J155" s="4"/>
      <c r="K155" s="4"/>
      <c r="L155" s="4"/>
      <c r="M155" s="4"/>
      <c r="N155" s="4"/>
    </row>
    <row r="156" spans="1:14" ht="16.5" customHeight="1">
      <c r="A156" s="4"/>
      <c r="B156" s="4"/>
      <c r="C156" s="4"/>
      <c r="D156" s="4"/>
      <c r="E156" s="4"/>
      <c r="F156" s="4"/>
      <c r="G156" s="4"/>
      <c r="H156" s="4"/>
      <c r="I156" s="4"/>
      <c r="J156" s="4"/>
      <c r="K156" s="4"/>
      <c r="L156" s="4"/>
      <c r="M156" s="4"/>
      <c r="N156" s="4"/>
    </row>
    <row r="157" spans="1:14" ht="16.5" customHeight="1">
      <c r="A157" s="4"/>
      <c r="B157" s="4"/>
      <c r="C157" s="4"/>
      <c r="D157" s="4"/>
      <c r="E157" s="4"/>
      <c r="F157" s="4"/>
      <c r="G157" s="4"/>
      <c r="H157" s="4"/>
      <c r="I157" s="4"/>
      <c r="J157" s="4"/>
      <c r="K157" s="4"/>
      <c r="L157" s="4"/>
      <c r="M157" s="4"/>
      <c r="N157" s="4"/>
    </row>
    <row r="158" spans="1:14" ht="16.5" customHeight="1">
      <c r="A158" s="4"/>
      <c r="B158" s="4"/>
      <c r="C158" s="4"/>
      <c r="D158" s="4"/>
      <c r="E158" s="4"/>
      <c r="F158" s="4"/>
      <c r="G158" s="4"/>
      <c r="H158" s="4"/>
      <c r="I158" s="4"/>
      <c r="J158" s="4"/>
      <c r="K158" s="4"/>
      <c r="L158" s="4"/>
      <c r="M158" s="4"/>
      <c r="N158" s="4"/>
    </row>
    <row r="159" spans="1:14" ht="16.5" customHeight="1">
      <c r="A159" s="4"/>
      <c r="B159" s="4"/>
      <c r="C159" s="4"/>
      <c r="D159" s="4"/>
      <c r="E159" s="4"/>
      <c r="F159" s="4"/>
      <c r="G159" s="4"/>
      <c r="H159" s="4"/>
      <c r="I159" s="4"/>
      <c r="J159" s="4"/>
      <c r="K159" s="4"/>
      <c r="L159" s="4"/>
      <c r="M159" s="4"/>
      <c r="N159" s="4"/>
    </row>
    <row r="160" spans="1:14" ht="16.5" customHeight="1">
      <c r="A160" s="4"/>
      <c r="B160" s="4"/>
      <c r="C160" s="4"/>
      <c r="D160" s="4"/>
      <c r="E160" s="4"/>
      <c r="F160" s="4"/>
      <c r="G160" s="4"/>
      <c r="H160" s="4"/>
      <c r="I160" s="4"/>
      <c r="J160" s="4"/>
      <c r="K160" s="4"/>
      <c r="L160" s="4"/>
      <c r="M160" s="4"/>
      <c r="N160" s="4"/>
    </row>
    <row r="161" spans="1:14" ht="16.5" customHeight="1">
      <c r="A161" s="4"/>
      <c r="B161" s="4"/>
      <c r="C161" s="4"/>
      <c r="D161" s="4"/>
      <c r="E161" s="4"/>
      <c r="F161" s="4"/>
      <c r="G161" s="4"/>
      <c r="H161" s="4"/>
      <c r="I161" s="4"/>
      <c r="J161" s="4"/>
      <c r="K161" s="4"/>
      <c r="L161" s="4"/>
      <c r="M161" s="4"/>
      <c r="N161" s="4"/>
    </row>
    <row r="162" spans="1:14" ht="16.5" customHeight="1">
      <c r="A162" s="4"/>
      <c r="B162" s="4"/>
      <c r="C162" s="4"/>
      <c r="D162" s="4"/>
      <c r="E162" s="4"/>
      <c r="F162" s="4"/>
      <c r="G162" s="4"/>
      <c r="H162" s="4"/>
      <c r="I162" s="4"/>
      <c r="J162" s="4"/>
      <c r="K162" s="4"/>
      <c r="L162" s="4"/>
      <c r="M162" s="4"/>
      <c r="N162" s="4"/>
    </row>
    <row r="163" spans="1:14" ht="16.5" customHeight="1">
      <c r="A163" s="4"/>
      <c r="B163" s="4"/>
      <c r="C163" s="4"/>
      <c r="D163" s="4"/>
      <c r="E163" s="4"/>
      <c r="F163" s="4"/>
      <c r="G163" s="4"/>
      <c r="H163" s="4"/>
      <c r="I163" s="4"/>
      <c r="J163" s="4"/>
      <c r="K163" s="4"/>
      <c r="L163" s="4"/>
      <c r="M163" s="4"/>
      <c r="N163" s="4"/>
    </row>
    <row r="164" spans="1:14" ht="16.5" customHeight="1">
      <c r="A164" s="4"/>
      <c r="B164" s="4"/>
      <c r="C164" s="4"/>
      <c r="D164" s="4"/>
      <c r="E164" s="4"/>
      <c r="F164" s="4"/>
      <c r="G164" s="4"/>
      <c r="H164" s="4"/>
      <c r="I164" s="4"/>
      <c r="J164" s="4"/>
      <c r="K164" s="4"/>
      <c r="L164" s="4"/>
      <c r="M164" s="4"/>
      <c r="N164" s="4"/>
    </row>
    <row r="165" spans="1:14" ht="16.5" customHeight="1">
      <c r="A165" s="4"/>
      <c r="B165" s="4"/>
      <c r="C165" s="4"/>
      <c r="D165" s="4"/>
      <c r="E165" s="4"/>
      <c r="F165" s="4"/>
      <c r="G165" s="4"/>
      <c r="H165" s="4"/>
      <c r="I165" s="4"/>
      <c r="J165" s="4"/>
      <c r="K165" s="4"/>
      <c r="L165" s="4"/>
      <c r="M165" s="4"/>
      <c r="N165" s="4"/>
    </row>
    <row r="166" spans="1:14" ht="16.5" customHeight="1">
      <c r="A166" s="4"/>
      <c r="B166" s="4"/>
      <c r="C166" s="4"/>
      <c r="D166" s="4"/>
      <c r="E166" s="4"/>
      <c r="F166" s="4"/>
      <c r="G166" s="4"/>
      <c r="H166" s="4"/>
      <c r="I166" s="4"/>
      <c r="J166" s="4"/>
      <c r="K166" s="4"/>
      <c r="L166" s="4"/>
      <c r="M166" s="4"/>
      <c r="N166" s="4"/>
    </row>
    <row r="167" spans="1:14" ht="16.5" customHeight="1">
      <c r="A167" s="4"/>
      <c r="B167" s="4"/>
      <c r="C167" s="4"/>
      <c r="D167" s="4"/>
      <c r="E167" s="4"/>
      <c r="F167" s="4"/>
      <c r="G167" s="4"/>
      <c r="H167" s="4"/>
      <c r="I167" s="4"/>
      <c r="J167" s="4"/>
      <c r="K167" s="4"/>
      <c r="L167" s="4"/>
      <c r="M167" s="4"/>
      <c r="N167" s="4"/>
    </row>
    <row r="168" spans="1:14" ht="16.5" customHeight="1">
      <c r="A168" s="4"/>
      <c r="B168" s="4"/>
      <c r="C168" s="4"/>
      <c r="D168" s="4"/>
      <c r="E168" s="4"/>
      <c r="F168" s="4"/>
      <c r="G168" s="4"/>
      <c r="H168" s="4"/>
      <c r="I168" s="4"/>
      <c r="J168" s="4"/>
      <c r="K168" s="4"/>
      <c r="L168" s="4"/>
      <c r="M168" s="4"/>
      <c r="N168" s="4"/>
    </row>
    <row r="169" spans="1:14" ht="16.5" customHeight="1">
      <c r="A169" s="4"/>
      <c r="B169" s="4"/>
      <c r="C169" s="4"/>
      <c r="D169" s="4"/>
      <c r="E169" s="4"/>
      <c r="F169" s="4"/>
      <c r="G169" s="4"/>
      <c r="H169" s="4"/>
      <c r="I169" s="4"/>
      <c r="J169" s="4"/>
      <c r="K169" s="4"/>
      <c r="L169" s="4"/>
      <c r="M169" s="4"/>
      <c r="N169" s="4"/>
    </row>
    <row r="170" spans="1:14" ht="16.5" customHeight="1">
      <c r="A170" s="4"/>
      <c r="B170" s="4"/>
      <c r="C170" s="4"/>
      <c r="D170" s="4"/>
      <c r="E170" s="4"/>
      <c r="F170" s="4"/>
      <c r="G170" s="4"/>
      <c r="H170" s="4"/>
      <c r="I170" s="4"/>
      <c r="J170" s="4"/>
      <c r="K170" s="4"/>
      <c r="L170" s="4"/>
      <c r="M170" s="4"/>
      <c r="N170" s="4"/>
    </row>
    <row r="171" spans="1:14" ht="16.5" customHeight="1">
      <c r="A171" s="4"/>
      <c r="B171" s="4"/>
      <c r="C171" s="4"/>
      <c r="D171" s="4"/>
      <c r="E171" s="4"/>
      <c r="F171" s="4"/>
      <c r="G171" s="4"/>
      <c r="H171" s="4"/>
      <c r="I171" s="4"/>
      <c r="J171" s="4"/>
      <c r="K171" s="4"/>
      <c r="L171" s="4"/>
      <c r="M171" s="4"/>
      <c r="N171" s="4"/>
    </row>
    <row r="172" spans="1:14" ht="16.5" customHeight="1">
      <c r="A172" s="4"/>
      <c r="B172" s="4"/>
      <c r="C172" s="4"/>
      <c r="D172" s="4"/>
      <c r="E172" s="4"/>
      <c r="F172" s="4"/>
      <c r="G172" s="4"/>
      <c r="H172" s="4"/>
      <c r="I172" s="4"/>
      <c r="J172" s="4"/>
      <c r="K172" s="4"/>
      <c r="L172" s="4"/>
      <c r="M172" s="4"/>
      <c r="N172" s="4"/>
    </row>
    <row r="173" spans="1:14" ht="16.5" customHeight="1">
      <c r="A173" s="4"/>
      <c r="B173" s="4"/>
      <c r="C173" s="4"/>
      <c r="D173" s="4"/>
      <c r="E173" s="4"/>
      <c r="F173" s="4"/>
      <c r="G173" s="4"/>
      <c r="H173" s="4"/>
      <c r="I173" s="4"/>
      <c r="J173" s="4"/>
      <c r="K173" s="4"/>
      <c r="L173" s="4"/>
      <c r="M173" s="4"/>
      <c r="N173" s="4"/>
    </row>
    <row r="174" spans="1:14" ht="16.5" customHeight="1">
      <c r="A174" s="4"/>
      <c r="B174" s="4"/>
      <c r="C174" s="4"/>
      <c r="D174" s="4"/>
      <c r="E174" s="4"/>
      <c r="F174" s="4"/>
      <c r="G174" s="4"/>
      <c r="H174" s="4"/>
      <c r="I174" s="4"/>
      <c r="J174" s="4"/>
      <c r="K174" s="4"/>
      <c r="L174" s="4"/>
      <c r="M174" s="4"/>
      <c r="N174" s="4"/>
    </row>
    <row r="175" spans="1:14" ht="16.5" customHeight="1">
      <c r="A175" s="4"/>
      <c r="B175" s="4"/>
      <c r="C175" s="4"/>
      <c r="D175" s="4"/>
      <c r="E175" s="4"/>
      <c r="F175" s="4"/>
      <c r="G175" s="4"/>
      <c r="H175" s="4"/>
      <c r="I175" s="4"/>
      <c r="J175" s="4"/>
      <c r="K175" s="4"/>
      <c r="L175" s="4"/>
      <c r="M175" s="4"/>
      <c r="N175" s="4"/>
    </row>
    <row r="176" spans="1:14" ht="16.5" customHeight="1">
      <c r="A176" s="4"/>
      <c r="B176" s="4"/>
      <c r="C176" s="4"/>
      <c r="D176" s="4"/>
      <c r="E176" s="4"/>
      <c r="F176" s="4"/>
      <c r="G176" s="4"/>
      <c r="H176" s="4"/>
      <c r="I176" s="4"/>
      <c r="J176" s="4"/>
      <c r="K176" s="4"/>
      <c r="L176" s="4"/>
      <c r="M176" s="4"/>
      <c r="N176" s="4"/>
    </row>
    <row r="177" spans="1:14" ht="16.5" customHeight="1">
      <c r="A177" s="4"/>
      <c r="B177" s="4"/>
      <c r="C177" s="4"/>
      <c r="D177" s="4"/>
      <c r="E177" s="4"/>
      <c r="F177" s="4"/>
      <c r="G177" s="4"/>
      <c r="H177" s="4"/>
      <c r="I177" s="4"/>
      <c r="J177" s="4"/>
      <c r="K177" s="4"/>
      <c r="L177" s="4"/>
      <c r="M177" s="4"/>
      <c r="N177" s="4"/>
    </row>
    <row r="178" spans="1:14" ht="16.5" customHeight="1">
      <c r="A178" s="4"/>
      <c r="B178" s="4"/>
      <c r="C178" s="4"/>
      <c r="D178" s="4"/>
      <c r="E178" s="4"/>
      <c r="F178" s="4"/>
      <c r="G178" s="4"/>
      <c r="H178" s="4"/>
      <c r="I178" s="4"/>
      <c r="J178" s="4"/>
      <c r="K178" s="4"/>
      <c r="L178" s="4"/>
      <c r="M178" s="4"/>
      <c r="N178" s="4"/>
    </row>
    <row r="179" spans="1:14" ht="16.5" customHeight="1">
      <c r="A179" s="4"/>
      <c r="B179" s="4"/>
      <c r="C179" s="4"/>
      <c r="D179" s="4"/>
      <c r="E179" s="4"/>
      <c r="F179" s="4"/>
      <c r="G179" s="4"/>
      <c r="H179" s="4"/>
      <c r="I179" s="4"/>
      <c r="J179" s="4"/>
      <c r="K179" s="4"/>
      <c r="L179" s="4"/>
      <c r="M179" s="4"/>
      <c r="N179" s="4"/>
    </row>
    <row r="180" spans="1:14" ht="16.5" customHeight="1">
      <c r="A180" s="4"/>
      <c r="B180" s="4"/>
      <c r="C180" s="4"/>
      <c r="D180" s="4"/>
      <c r="E180" s="4"/>
      <c r="F180" s="4"/>
      <c r="G180" s="4"/>
      <c r="H180" s="4"/>
      <c r="I180" s="4"/>
      <c r="J180" s="4"/>
      <c r="K180" s="4"/>
      <c r="L180" s="4"/>
      <c r="M180" s="4"/>
      <c r="N180" s="4"/>
    </row>
    <row r="181" spans="1:14" ht="16.5" customHeight="1">
      <c r="A181" s="4"/>
      <c r="B181" s="4"/>
      <c r="C181" s="4"/>
      <c r="D181" s="4"/>
      <c r="E181" s="4"/>
      <c r="F181" s="4"/>
      <c r="G181" s="4"/>
      <c r="H181" s="4"/>
      <c r="I181" s="4"/>
      <c r="J181" s="4"/>
      <c r="K181" s="4"/>
      <c r="L181" s="4"/>
      <c r="M181" s="4"/>
      <c r="N181" s="4"/>
    </row>
    <row r="182" spans="1:14" ht="16.5" customHeight="1">
      <c r="A182" s="4"/>
      <c r="B182" s="4"/>
      <c r="C182" s="4"/>
      <c r="D182" s="4"/>
      <c r="E182" s="4"/>
      <c r="F182" s="4"/>
      <c r="G182" s="4"/>
      <c r="H182" s="4"/>
      <c r="I182" s="4"/>
      <c r="J182" s="4"/>
      <c r="K182" s="4"/>
      <c r="L182" s="4"/>
      <c r="M182" s="4"/>
      <c r="N182" s="4"/>
    </row>
    <row r="183" spans="1:14" ht="16.5" customHeight="1">
      <c r="A183" s="4"/>
      <c r="B183" s="4"/>
      <c r="C183" s="4"/>
      <c r="D183" s="4"/>
      <c r="E183" s="4"/>
      <c r="F183" s="4"/>
      <c r="G183" s="4"/>
      <c r="H183" s="4"/>
      <c r="I183" s="4"/>
      <c r="J183" s="4"/>
      <c r="K183" s="4"/>
      <c r="L183" s="4"/>
      <c r="M183" s="4"/>
      <c r="N183" s="4"/>
    </row>
    <row r="184" spans="1:14" ht="16.5" customHeight="1">
      <c r="A184" s="4"/>
      <c r="B184" s="4"/>
      <c r="C184" s="4"/>
      <c r="D184" s="4"/>
      <c r="E184" s="4"/>
      <c r="F184" s="4"/>
      <c r="G184" s="4"/>
      <c r="H184" s="4"/>
      <c r="I184" s="4"/>
      <c r="J184" s="4"/>
      <c r="K184" s="4"/>
      <c r="L184" s="4"/>
      <c r="M184" s="4"/>
      <c r="N184" s="4"/>
    </row>
    <row r="185" spans="1:14" ht="16.5" customHeight="1">
      <c r="A185" s="4"/>
      <c r="B185" s="4"/>
      <c r="C185" s="4"/>
      <c r="D185" s="4"/>
      <c r="E185" s="4"/>
      <c r="F185" s="4"/>
      <c r="G185" s="4"/>
      <c r="H185" s="4"/>
      <c r="I185" s="4"/>
      <c r="J185" s="4"/>
      <c r="K185" s="4"/>
      <c r="L185" s="4"/>
      <c r="M185" s="4"/>
      <c r="N185" s="4"/>
    </row>
    <row r="186" spans="1:14" ht="16.5" customHeight="1">
      <c r="A186" s="4"/>
      <c r="B186" s="4"/>
      <c r="C186" s="4"/>
      <c r="D186" s="4"/>
      <c r="E186" s="4"/>
      <c r="F186" s="4"/>
      <c r="G186" s="4"/>
      <c r="H186" s="4"/>
      <c r="I186" s="4"/>
      <c r="J186" s="4"/>
      <c r="K186" s="4"/>
      <c r="L186" s="4"/>
      <c r="M186" s="4"/>
      <c r="N186" s="4"/>
    </row>
    <row r="187" spans="1:14" ht="16.5" customHeight="1">
      <c r="A187" s="4"/>
      <c r="B187" s="4"/>
      <c r="C187" s="4"/>
      <c r="D187" s="4"/>
      <c r="E187" s="4"/>
      <c r="F187" s="4"/>
      <c r="G187" s="4"/>
      <c r="H187" s="4"/>
      <c r="I187" s="4"/>
      <c r="J187" s="4"/>
      <c r="K187" s="4"/>
      <c r="L187" s="4"/>
      <c r="M187" s="4"/>
      <c r="N187" s="4"/>
    </row>
    <row r="188" spans="1:14" ht="16.5" customHeight="1">
      <c r="A188" s="4"/>
      <c r="B188" s="4"/>
      <c r="C188" s="4"/>
      <c r="D188" s="4"/>
      <c r="E188" s="4"/>
      <c r="F188" s="4"/>
      <c r="G188" s="4"/>
      <c r="H188" s="4"/>
      <c r="I188" s="4"/>
      <c r="J188" s="4"/>
      <c r="K188" s="4"/>
      <c r="L188" s="4"/>
      <c r="M188" s="4"/>
      <c r="N188" s="4"/>
    </row>
    <row r="189" spans="1:14" ht="16.5" customHeight="1">
      <c r="A189" s="4"/>
      <c r="B189" s="4"/>
      <c r="C189" s="4"/>
      <c r="D189" s="4"/>
      <c r="E189" s="4"/>
      <c r="F189" s="4"/>
      <c r="G189" s="4"/>
      <c r="H189" s="4"/>
      <c r="I189" s="4"/>
      <c r="J189" s="4"/>
      <c r="K189" s="4"/>
      <c r="L189" s="4"/>
      <c r="M189" s="4"/>
      <c r="N189" s="4"/>
    </row>
    <row r="190" spans="1:14" ht="16.5" customHeight="1">
      <c r="A190" s="4"/>
      <c r="B190" s="4"/>
      <c r="C190" s="4"/>
      <c r="D190" s="4"/>
      <c r="E190" s="4"/>
      <c r="F190" s="4"/>
      <c r="G190" s="4"/>
      <c r="H190" s="4"/>
      <c r="I190" s="4"/>
      <c r="J190" s="4"/>
      <c r="K190" s="4"/>
      <c r="L190" s="4"/>
      <c r="M190" s="4"/>
      <c r="N190" s="4"/>
    </row>
    <row r="191" spans="1:14" ht="16.5" customHeight="1">
      <c r="A191" s="4"/>
      <c r="B191" s="4"/>
      <c r="C191" s="4"/>
      <c r="D191" s="4"/>
      <c r="E191" s="4"/>
      <c r="F191" s="4"/>
      <c r="G191" s="4"/>
      <c r="H191" s="4"/>
      <c r="I191" s="4"/>
      <c r="J191" s="4"/>
      <c r="K191" s="4"/>
      <c r="L191" s="4"/>
      <c r="M191" s="4"/>
      <c r="N191" s="4"/>
    </row>
    <row r="192" spans="1:14" ht="16.5" customHeight="1">
      <c r="A192" s="4"/>
      <c r="B192" s="4"/>
      <c r="C192" s="4"/>
      <c r="D192" s="4"/>
      <c r="E192" s="4"/>
      <c r="F192" s="4"/>
      <c r="G192" s="4"/>
      <c r="H192" s="4"/>
      <c r="I192" s="4"/>
      <c r="J192" s="4"/>
      <c r="K192" s="4"/>
      <c r="L192" s="4"/>
      <c r="M192" s="4"/>
      <c r="N192" s="4"/>
    </row>
    <row r="193" spans="1:14" ht="16.5" customHeight="1">
      <c r="A193" s="4"/>
      <c r="B193" s="4"/>
      <c r="C193" s="4"/>
      <c r="D193" s="4"/>
      <c r="E193" s="4"/>
      <c r="F193" s="4"/>
      <c r="G193" s="4"/>
      <c r="H193" s="4"/>
      <c r="I193" s="4"/>
      <c r="J193" s="4"/>
      <c r="K193" s="4"/>
      <c r="L193" s="4"/>
      <c r="M193" s="4"/>
      <c r="N193" s="4"/>
    </row>
    <row r="194" spans="1:14" ht="16.5" customHeight="1">
      <c r="A194" s="4"/>
      <c r="B194" s="4"/>
      <c r="C194" s="4"/>
      <c r="D194" s="4"/>
      <c r="E194" s="4"/>
      <c r="F194" s="4"/>
      <c r="G194" s="4"/>
      <c r="H194" s="4"/>
      <c r="I194" s="4"/>
      <c r="J194" s="4"/>
      <c r="K194" s="4"/>
      <c r="L194" s="4"/>
      <c r="M194" s="4"/>
      <c r="N194" s="4"/>
    </row>
    <row r="195" spans="1:14" ht="16.5" customHeight="1">
      <c r="A195" s="4"/>
      <c r="B195" s="4"/>
      <c r="C195" s="4"/>
      <c r="D195" s="4"/>
      <c r="E195" s="4"/>
      <c r="F195" s="4"/>
      <c r="G195" s="4"/>
      <c r="H195" s="4"/>
      <c r="I195" s="4"/>
      <c r="J195" s="4"/>
      <c r="K195" s="4"/>
      <c r="L195" s="4"/>
      <c r="M195" s="4"/>
      <c r="N195" s="4"/>
    </row>
    <row r="196" spans="1:14" ht="16.5" customHeight="1">
      <c r="A196" s="4"/>
      <c r="B196" s="4"/>
      <c r="C196" s="4"/>
      <c r="D196" s="4"/>
      <c r="E196" s="4"/>
      <c r="F196" s="4"/>
      <c r="G196" s="4"/>
      <c r="H196" s="4"/>
      <c r="I196" s="4"/>
      <c r="J196" s="4"/>
      <c r="K196" s="4"/>
      <c r="L196" s="4"/>
      <c r="M196" s="4"/>
      <c r="N196" s="4"/>
    </row>
    <row r="197" spans="1:14" ht="16.5" customHeight="1">
      <c r="A197" s="4"/>
      <c r="B197" s="4"/>
      <c r="C197" s="4"/>
      <c r="D197" s="4"/>
      <c r="E197" s="4"/>
      <c r="F197" s="4"/>
      <c r="G197" s="4"/>
      <c r="H197" s="4"/>
      <c r="I197" s="4"/>
      <c r="J197" s="4"/>
      <c r="K197" s="4"/>
      <c r="L197" s="4"/>
      <c r="M197" s="4"/>
      <c r="N197" s="4"/>
    </row>
    <row r="198" spans="1:14" ht="16.5" customHeight="1">
      <c r="A198" s="4"/>
      <c r="B198" s="4"/>
      <c r="C198" s="4"/>
      <c r="D198" s="4"/>
      <c r="E198" s="4"/>
      <c r="F198" s="4"/>
      <c r="G198" s="4"/>
      <c r="H198" s="4"/>
      <c r="I198" s="4"/>
      <c r="J198" s="4"/>
      <c r="K198" s="4"/>
      <c r="L198" s="4"/>
      <c r="M198" s="4"/>
      <c r="N198" s="4"/>
    </row>
    <row r="199" spans="1:14" ht="16.5" customHeight="1">
      <c r="A199" s="4"/>
      <c r="B199" s="4"/>
      <c r="C199" s="4"/>
      <c r="D199" s="4"/>
      <c r="E199" s="4"/>
      <c r="F199" s="4"/>
      <c r="G199" s="4"/>
      <c r="H199" s="4"/>
      <c r="I199" s="4"/>
      <c r="J199" s="4"/>
      <c r="K199" s="4"/>
      <c r="L199" s="4"/>
      <c r="M199" s="4"/>
      <c r="N199" s="4"/>
    </row>
    <row r="200" spans="1:14" ht="16.5" customHeight="1">
      <c r="A200" s="4"/>
      <c r="B200" s="4"/>
      <c r="C200" s="4"/>
      <c r="D200" s="4"/>
      <c r="E200" s="4"/>
      <c r="F200" s="4"/>
      <c r="G200" s="4"/>
      <c r="H200" s="4"/>
      <c r="I200" s="4"/>
      <c r="J200" s="4"/>
      <c r="K200" s="4"/>
      <c r="L200" s="4"/>
      <c r="M200" s="4"/>
      <c r="N200" s="4"/>
    </row>
    <row r="201" spans="1:14" ht="16.5" customHeight="1">
      <c r="A201" s="4"/>
      <c r="B201" s="4"/>
      <c r="C201" s="4"/>
      <c r="D201" s="4"/>
      <c r="E201" s="4"/>
      <c r="F201" s="4"/>
      <c r="G201" s="4"/>
      <c r="H201" s="4"/>
      <c r="I201" s="4"/>
      <c r="J201" s="4"/>
      <c r="K201" s="4"/>
      <c r="L201" s="4"/>
      <c r="M201" s="4"/>
      <c r="N201" s="4"/>
    </row>
    <row r="202" spans="1:14" ht="16.5" customHeight="1">
      <c r="A202" s="4"/>
      <c r="B202" s="4"/>
      <c r="C202" s="4"/>
      <c r="D202" s="4"/>
      <c r="E202" s="4"/>
      <c r="F202" s="4"/>
      <c r="G202" s="4"/>
      <c r="H202" s="4"/>
      <c r="I202" s="4"/>
      <c r="J202" s="4"/>
      <c r="K202" s="4"/>
      <c r="L202" s="4"/>
      <c r="M202" s="4"/>
      <c r="N202" s="4"/>
    </row>
    <row r="203" spans="1:14" ht="16.5" customHeight="1">
      <c r="A203" s="4"/>
      <c r="B203" s="4"/>
      <c r="C203" s="4"/>
      <c r="D203" s="4"/>
      <c r="E203" s="4"/>
      <c r="F203" s="4"/>
      <c r="G203" s="4"/>
      <c r="H203" s="4"/>
      <c r="I203" s="4"/>
      <c r="J203" s="4"/>
      <c r="K203" s="4"/>
      <c r="L203" s="4"/>
      <c r="M203" s="4"/>
      <c r="N203" s="4"/>
    </row>
    <row r="204" spans="1:14" ht="16.5" customHeight="1">
      <c r="A204" s="4"/>
      <c r="B204" s="4"/>
      <c r="C204" s="4"/>
      <c r="D204" s="4"/>
      <c r="E204" s="4"/>
      <c r="F204" s="4"/>
      <c r="G204" s="4"/>
      <c r="H204" s="4"/>
      <c r="I204" s="4"/>
      <c r="J204" s="4"/>
      <c r="K204" s="4"/>
      <c r="L204" s="4"/>
      <c r="M204" s="4"/>
      <c r="N204" s="4"/>
    </row>
    <row r="205" spans="1:14" ht="16.5" customHeight="1">
      <c r="A205" s="4"/>
      <c r="B205" s="4"/>
      <c r="C205" s="4"/>
      <c r="D205" s="4"/>
      <c r="E205" s="4"/>
      <c r="F205" s="4"/>
      <c r="G205" s="4"/>
      <c r="H205" s="4"/>
      <c r="I205" s="4"/>
      <c r="J205" s="4"/>
      <c r="K205" s="4"/>
      <c r="L205" s="4"/>
      <c r="M205" s="4"/>
      <c r="N205" s="4"/>
    </row>
    <row r="206" spans="1:14" ht="16.5" customHeight="1">
      <c r="A206" s="4"/>
      <c r="B206" s="4"/>
      <c r="C206" s="4"/>
      <c r="D206" s="4"/>
      <c r="E206" s="4"/>
      <c r="F206" s="4"/>
      <c r="G206" s="4"/>
      <c r="H206" s="4"/>
      <c r="I206" s="4"/>
      <c r="J206" s="4"/>
      <c r="K206" s="4"/>
      <c r="L206" s="4"/>
      <c r="M206" s="4"/>
      <c r="N206" s="4"/>
    </row>
    <row r="207" spans="1:14" ht="16.5" customHeight="1">
      <c r="A207" s="4"/>
      <c r="B207" s="4"/>
      <c r="C207" s="4"/>
      <c r="D207" s="4"/>
      <c r="E207" s="4"/>
      <c r="F207" s="4"/>
      <c r="G207" s="4"/>
      <c r="H207" s="4"/>
      <c r="I207" s="4"/>
      <c r="J207" s="4"/>
      <c r="K207" s="4"/>
      <c r="L207" s="4"/>
      <c r="M207" s="4"/>
      <c r="N207" s="4"/>
    </row>
    <row r="208" spans="1:14" ht="16.5" customHeight="1">
      <c r="A208" s="4"/>
      <c r="B208" s="4"/>
      <c r="C208" s="4"/>
      <c r="D208" s="4"/>
      <c r="E208" s="4"/>
      <c r="F208" s="4"/>
      <c r="G208" s="4"/>
      <c r="H208" s="4"/>
      <c r="I208" s="4"/>
      <c r="J208" s="4"/>
      <c r="K208" s="4"/>
      <c r="L208" s="4"/>
      <c r="M208" s="4"/>
      <c r="N208" s="4"/>
    </row>
    <row r="209" spans="1:14" ht="16.5" customHeight="1">
      <c r="A209" s="4"/>
      <c r="B209" s="4"/>
      <c r="C209" s="4"/>
      <c r="D209" s="4"/>
      <c r="E209" s="4"/>
      <c r="F209" s="4"/>
      <c r="G209" s="4"/>
      <c r="H209" s="4"/>
      <c r="I209" s="4"/>
      <c r="J209" s="4"/>
      <c r="K209" s="4"/>
      <c r="L209" s="4"/>
      <c r="M209" s="4"/>
      <c r="N209" s="4"/>
    </row>
    <row r="210" spans="1:14" ht="16.5" customHeight="1">
      <c r="A210" s="4"/>
      <c r="B210" s="4"/>
      <c r="C210" s="4"/>
      <c r="D210" s="4"/>
      <c r="E210" s="4"/>
      <c r="F210" s="4"/>
      <c r="G210" s="4"/>
      <c r="H210" s="4"/>
      <c r="I210" s="4"/>
      <c r="J210" s="4"/>
      <c r="K210" s="4"/>
      <c r="L210" s="4"/>
      <c r="M210" s="4"/>
      <c r="N210" s="4"/>
    </row>
    <row r="211" spans="1:14" ht="16.5" customHeight="1">
      <c r="A211" s="4"/>
      <c r="B211" s="4"/>
      <c r="C211" s="4"/>
      <c r="D211" s="4"/>
      <c r="E211" s="4"/>
      <c r="F211" s="4"/>
      <c r="G211" s="4"/>
      <c r="H211" s="4"/>
      <c r="I211" s="4"/>
      <c r="J211" s="4"/>
      <c r="K211" s="4"/>
      <c r="L211" s="4"/>
      <c r="M211" s="4"/>
      <c r="N211" s="4"/>
    </row>
    <row r="212" spans="1:14" ht="16.5" customHeight="1">
      <c r="A212" s="4"/>
      <c r="B212" s="4"/>
      <c r="C212" s="4"/>
      <c r="D212" s="4"/>
      <c r="E212" s="4"/>
      <c r="F212" s="4"/>
      <c r="G212" s="4"/>
      <c r="H212" s="4"/>
      <c r="I212" s="4"/>
      <c r="J212" s="4"/>
      <c r="K212" s="4"/>
      <c r="L212" s="4"/>
      <c r="M212" s="4"/>
      <c r="N212" s="4"/>
    </row>
    <row r="213" spans="1:14" ht="16.5" customHeight="1">
      <c r="A213" s="4"/>
      <c r="B213" s="4"/>
      <c r="C213" s="4"/>
      <c r="D213" s="4"/>
      <c r="E213" s="4"/>
      <c r="F213" s="4"/>
      <c r="G213" s="4"/>
      <c r="H213" s="4"/>
      <c r="I213" s="4"/>
      <c r="J213" s="4"/>
      <c r="K213" s="4"/>
      <c r="L213" s="4"/>
      <c r="M213" s="4"/>
      <c r="N213" s="4"/>
    </row>
    <row r="214" spans="1:14" ht="16.5" customHeight="1">
      <c r="A214" s="4"/>
      <c r="B214" s="4"/>
      <c r="C214" s="4"/>
      <c r="D214" s="4"/>
      <c r="E214" s="4"/>
      <c r="F214" s="4"/>
      <c r="G214" s="4"/>
      <c r="H214" s="4"/>
      <c r="I214" s="4"/>
      <c r="J214" s="4"/>
      <c r="K214" s="4"/>
      <c r="L214" s="4"/>
      <c r="M214" s="4"/>
      <c r="N214" s="4"/>
    </row>
    <row r="215" spans="1:14" ht="16.5" customHeight="1">
      <c r="A215" s="4"/>
      <c r="B215" s="4"/>
      <c r="C215" s="4"/>
      <c r="D215" s="4"/>
      <c r="E215" s="4"/>
      <c r="F215" s="4"/>
      <c r="G215" s="4"/>
      <c r="H215" s="4"/>
      <c r="I215" s="4"/>
      <c r="J215" s="4"/>
      <c r="K215" s="4"/>
      <c r="L215" s="4"/>
      <c r="M215" s="4"/>
      <c r="N215" s="4"/>
    </row>
    <row r="216" spans="1:14" ht="16.5" customHeight="1">
      <c r="A216" s="4"/>
      <c r="B216" s="4"/>
      <c r="C216" s="4"/>
      <c r="D216" s="4"/>
      <c r="E216" s="4"/>
      <c r="F216" s="4"/>
      <c r="G216" s="4"/>
      <c r="H216" s="4"/>
      <c r="I216" s="4"/>
      <c r="J216" s="4"/>
      <c r="K216" s="4"/>
      <c r="L216" s="4"/>
      <c r="M216" s="4"/>
      <c r="N216" s="4"/>
    </row>
    <row r="217" spans="1:14" ht="16.5" customHeight="1">
      <c r="A217" s="4"/>
      <c r="B217" s="4"/>
      <c r="C217" s="4"/>
      <c r="D217" s="4"/>
      <c r="E217" s="4"/>
      <c r="F217" s="4"/>
      <c r="G217" s="4"/>
      <c r="H217" s="4"/>
      <c r="I217" s="4"/>
      <c r="J217" s="4"/>
      <c r="K217" s="4"/>
      <c r="L217" s="4"/>
      <c r="M217" s="4"/>
      <c r="N217" s="4"/>
    </row>
    <row r="218" spans="1:14" ht="16.5" customHeight="1">
      <c r="A218" s="4"/>
      <c r="B218" s="4"/>
      <c r="C218" s="4"/>
      <c r="D218" s="4"/>
      <c r="E218" s="4"/>
      <c r="F218" s="4"/>
      <c r="G218" s="4"/>
      <c r="H218" s="4"/>
      <c r="I218" s="4"/>
      <c r="J218" s="4"/>
      <c r="K218" s="4"/>
      <c r="L218" s="4"/>
      <c r="M218" s="4"/>
      <c r="N218" s="4"/>
    </row>
    <row r="219" spans="1:14" ht="16.5" customHeight="1">
      <c r="A219" s="4"/>
      <c r="B219" s="4"/>
      <c r="C219" s="4"/>
      <c r="D219" s="4"/>
      <c r="E219" s="4"/>
      <c r="F219" s="4"/>
      <c r="G219" s="4"/>
      <c r="H219" s="4"/>
      <c r="I219" s="4"/>
      <c r="J219" s="4"/>
      <c r="K219" s="4"/>
      <c r="L219" s="4"/>
      <c r="M219" s="4"/>
      <c r="N219" s="4"/>
    </row>
    <row r="220" spans="1:14" ht="16.5" customHeight="1">
      <c r="A220" s="4"/>
      <c r="B220" s="4"/>
      <c r="C220" s="4"/>
      <c r="D220" s="4"/>
      <c r="E220" s="4"/>
      <c r="F220" s="4"/>
      <c r="G220" s="4"/>
      <c r="H220" s="4"/>
      <c r="I220" s="4"/>
      <c r="J220" s="4"/>
      <c r="K220" s="4"/>
      <c r="L220" s="4"/>
      <c r="M220" s="4"/>
      <c r="N220" s="4"/>
    </row>
    <row r="221" spans="1:14" ht="16.5" customHeight="1">
      <c r="A221" s="4"/>
      <c r="B221" s="4"/>
      <c r="C221" s="4"/>
      <c r="D221" s="4"/>
      <c r="E221" s="4"/>
      <c r="F221" s="4"/>
      <c r="G221" s="4"/>
      <c r="H221" s="4"/>
      <c r="I221" s="4"/>
      <c r="J221" s="4"/>
      <c r="K221" s="4"/>
      <c r="L221" s="4"/>
      <c r="M221" s="4"/>
      <c r="N221" s="4"/>
    </row>
    <row r="222" spans="1:14" ht="16.5" customHeight="1">
      <c r="A222" s="4"/>
      <c r="B222" s="4"/>
      <c r="C222" s="4"/>
      <c r="D222" s="4"/>
      <c r="E222" s="4"/>
      <c r="F222" s="4"/>
      <c r="G222" s="4"/>
      <c r="H222" s="4"/>
      <c r="I222" s="4"/>
      <c r="J222" s="4"/>
      <c r="K222" s="4"/>
      <c r="L222" s="4"/>
      <c r="M222" s="4"/>
      <c r="N222" s="4"/>
    </row>
    <row r="223" spans="1:14" ht="16.5" customHeight="1">
      <c r="A223" s="4"/>
      <c r="B223" s="4"/>
      <c r="C223" s="4"/>
      <c r="D223" s="4"/>
      <c r="E223" s="4"/>
      <c r="F223" s="4"/>
      <c r="G223" s="4"/>
      <c r="H223" s="4"/>
      <c r="I223" s="4"/>
      <c r="J223" s="4"/>
      <c r="K223" s="4"/>
      <c r="L223" s="4"/>
      <c r="M223" s="4"/>
      <c r="N223" s="4"/>
    </row>
    <row r="224" spans="1:14" ht="16.5" customHeight="1">
      <c r="A224" s="4"/>
      <c r="B224" s="4"/>
      <c r="C224" s="4"/>
      <c r="D224" s="4"/>
      <c r="E224" s="4"/>
      <c r="F224" s="4"/>
      <c r="G224" s="4"/>
      <c r="H224" s="4"/>
      <c r="I224" s="4"/>
      <c r="J224" s="4"/>
      <c r="K224" s="4"/>
      <c r="L224" s="4"/>
      <c r="M224" s="4"/>
      <c r="N224" s="4"/>
    </row>
    <row r="225" spans="1:14" ht="16.5" customHeight="1">
      <c r="A225" s="4"/>
      <c r="B225" s="4"/>
      <c r="C225" s="4"/>
      <c r="D225" s="4"/>
      <c r="E225" s="4"/>
      <c r="F225" s="4"/>
      <c r="G225" s="4"/>
      <c r="H225" s="4"/>
      <c r="I225" s="4"/>
      <c r="J225" s="4"/>
      <c r="K225" s="4"/>
      <c r="L225" s="4"/>
      <c r="M225" s="4"/>
      <c r="N225" s="4"/>
    </row>
    <row r="226" spans="1:14" ht="16.5" customHeight="1">
      <c r="A226" s="4"/>
      <c r="B226" s="4"/>
      <c r="C226" s="4"/>
      <c r="D226" s="4"/>
      <c r="E226" s="4"/>
      <c r="F226" s="4"/>
      <c r="G226" s="4"/>
      <c r="H226" s="4"/>
      <c r="I226" s="4"/>
      <c r="J226" s="4"/>
      <c r="K226" s="4"/>
      <c r="L226" s="4"/>
      <c r="M226" s="4"/>
      <c r="N226" s="4"/>
    </row>
    <row r="227" spans="1:14" ht="16.5" customHeight="1">
      <c r="A227" s="4"/>
      <c r="B227" s="4"/>
      <c r="C227" s="4"/>
      <c r="D227" s="4"/>
      <c r="E227" s="4"/>
      <c r="F227" s="4"/>
      <c r="G227" s="4"/>
      <c r="H227" s="4"/>
      <c r="I227" s="4"/>
      <c r="J227" s="4"/>
      <c r="K227" s="4"/>
      <c r="L227" s="4"/>
      <c r="M227" s="4"/>
      <c r="N227" s="4"/>
    </row>
    <row r="228" spans="1:14" ht="16.5" customHeight="1">
      <c r="A228" s="4"/>
      <c r="B228" s="4"/>
      <c r="C228" s="4"/>
      <c r="D228" s="4"/>
      <c r="E228" s="4"/>
      <c r="F228" s="4"/>
      <c r="G228" s="4"/>
      <c r="H228" s="4"/>
      <c r="I228" s="4"/>
      <c r="J228" s="4"/>
      <c r="K228" s="4"/>
      <c r="L228" s="4"/>
      <c r="M228" s="4"/>
      <c r="N228" s="4"/>
    </row>
    <row r="229" spans="1:14" ht="16.5" customHeight="1">
      <c r="A229" s="4"/>
      <c r="B229" s="4"/>
      <c r="C229" s="4"/>
      <c r="D229" s="4"/>
      <c r="E229" s="4"/>
      <c r="F229" s="4"/>
      <c r="G229" s="4"/>
      <c r="H229" s="4"/>
      <c r="I229" s="4"/>
      <c r="J229" s="4"/>
      <c r="K229" s="4"/>
      <c r="L229" s="4"/>
      <c r="M229" s="4"/>
      <c r="N229" s="4"/>
    </row>
    <row r="230" spans="1:14" ht="16.5" customHeight="1">
      <c r="A230" s="4"/>
      <c r="B230" s="4"/>
      <c r="C230" s="4"/>
      <c r="D230" s="4"/>
      <c r="E230" s="4"/>
      <c r="F230" s="4"/>
      <c r="G230" s="4"/>
      <c r="H230" s="4"/>
      <c r="I230" s="4"/>
      <c r="J230" s="4"/>
      <c r="K230" s="4"/>
      <c r="L230" s="4"/>
      <c r="M230" s="4"/>
      <c r="N230" s="4"/>
    </row>
    <row r="231" spans="1:14" ht="16.5" customHeight="1">
      <c r="A231" s="4"/>
      <c r="B231" s="4"/>
      <c r="C231" s="4"/>
      <c r="D231" s="4"/>
      <c r="E231" s="4"/>
      <c r="F231" s="4"/>
      <c r="G231" s="4"/>
      <c r="H231" s="4"/>
      <c r="I231" s="4"/>
      <c r="J231" s="4"/>
      <c r="K231" s="4"/>
      <c r="L231" s="4"/>
      <c r="M231" s="4"/>
      <c r="N231" s="4"/>
    </row>
    <row r="232" spans="1:14" ht="16.5" customHeight="1">
      <c r="A232" s="4"/>
      <c r="B232" s="4"/>
      <c r="C232" s="4"/>
      <c r="D232" s="4"/>
      <c r="E232" s="4"/>
      <c r="F232" s="4"/>
      <c r="G232" s="4"/>
      <c r="H232" s="4"/>
      <c r="I232" s="4"/>
      <c r="J232" s="4"/>
      <c r="K232" s="4"/>
      <c r="L232" s="4"/>
      <c r="M232" s="4"/>
      <c r="N232" s="4"/>
    </row>
    <row r="233" spans="1:14" ht="16.5" customHeight="1">
      <c r="A233" s="4"/>
      <c r="B233" s="4"/>
      <c r="C233" s="4"/>
      <c r="D233" s="4"/>
      <c r="E233" s="4"/>
      <c r="F233" s="4"/>
      <c r="G233" s="4"/>
      <c r="H233" s="4"/>
      <c r="I233" s="4"/>
      <c r="J233" s="4"/>
      <c r="K233" s="4"/>
      <c r="L233" s="4"/>
      <c r="M233" s="4"/>
      <c r="N233" s="4"/>
    </row>
    <row r="234" spans="1:14" ht="16.5" customHeight="1">
      <c r="A234" s="4"/>
      <c r="B234" s="4"/>
      <c r="C234" s="4"/>
      <c r="D234" s="4"/>
      <c r="E234" s="4"/>
      <c r="F234" s="4"/>
      <c r="G234" s="4"/>
      <c r="H234" s="4"/>
      <c r="I234" s="4"/>
      <c r="J234" s="4"/>
      <c r="K234" s="4"/>
      <c r="L234" s="4"/>
      <c r="M234" s="4"/>
      <c r="N234" s="4"/>
    </row>
    <row r="235" spans="1:14" ht="16.5" customHeight="1">
      <c r="A235" s="4"/>
      <c r="B235" s="4"/>
      <c r="C235" s="4"/>
      <c r="D235" s="4"/>
      <c r="E235" s="4"/>
      <c r="F235" s="4"/>
      <c r="G235" s="4"/>
      <c r="H235" s="4"/>
      <c r="I235" s="4"/>
      <c r="J235" s="4"/>
      <c r="K235" s="4"/>
      <c r="L235" s="4"/>
      <c r="M235" s="4"/>
      <c r="N235" s="4"/>
    </row>
    <row r="236" spans="1:14" ht="16.5" customHeight="1">
      <c r="A236" s="4"/>
      <c r="B236" s="4"/>
      <c r="C236" s="4"/>
      <c r="D236" s="4"/>
      <c r="E236" s="4"/>
      <c r="F236" s="4"/>
      <c r="G236" s="4"/>
      <c r="H236" s="4"/>
      <c r="I236" s="4"/>
      <c r="J236" s="4"/>
      <c r="K236" s="4"/>
      <c r="L236" s="4"/>
      <c r="M236" s="4"/>
      <c r="N236" s="4"/>
    </row>
    <row r="237" spans="1:14" ht="16.5" customHeight="1">
      <c r="A237" s="4"/>
      <c r="B237" s="4"/>
      <c r="C237" s="4"/>
      <c r="D237" s="4"/>
      <c r="E237" s="4"/>
      <c r="F237" s="4"/>
      <c r="G237" s="4"/>
      <c r="H237" s="4"/>
      <c r="I237" s="4"/>
      <c r="J237" s="4"/>
      <c r="K237" s="4"/>
      <c r="L237" s="4"/>
      <c r="M237" s="4"/>
      <c r="N237" s="4"/>
    </row>
    <row r="238" spans="1:14" ht="16.5" customHeight="1">
      <c r="A238" s="4"/>
      <c r="B238" s="4"/>
      <c r="C238" s="4"/>
      <c r="D238" s="4"/>
      <c r="E238" s="4"/>
      <c r="F238" s="4"/>
      <c r="G238" s="4"/>
      <c r="H238" s="4"/>
      <c r="I238" s="4"/>
      <c r="J238" s="4"/>
      <c r="K238" s="4"/>
      <c r="L238" s="4"/>
      <c r="M238" s="4"/>
      <c r="N238" s="4"/>
    </row>
    <row r="239" spans="1:14" ht="16.5" customHeight="1">
      <c r="A239" s="4"/>
      <c r="B239" s="4"/>
      <c r="C239" s="4"/>
      <c r="D239" s="4"/>
      <c r="E239" s="4"/>
      <c r="F239" s="4"/>
      <c r="G239" s="4"/>
      <c r="H239" s="4"/>
      <c r="I239" s="4"/>
      <c r="J239" s="4"/>
      <c r="K239" s="4"/>
      <c r="L239" s="4"/>
      <c r="M239" s="4"/>
      <c r="N239" s="4"/>
    </row>
    <row r="240" spans="1:14" ht="16.5" customHeight="1">
      <c r="A240" s="4"/>
      <c r="B240" s="4"/>
      <c r="C240" s="4"/>
      <c r="D240" s="4"/>
      <c r="E240" s="4"/>
      <c r="F240" s="4"/>
      <c r="G240" s="4"/>
      <c r="H240" s="4"/>
      <c r="I240" s="4"/>
      <c r="J240" s="4"/>
      <c r="K240" s="4"/>
      <c r="L240" s="4"/>
      <c r="M240" s="4"/>
      <c r="N240" s="4"/>
    </row>
    <row r="241" spans="1:14" ht="16.5" customHeight="1">
      <c r="A241" s="4"/>
      <c r="B241" s="4"/>
      <c r="C241" s="4"/>
      <c r="D241" s="4"/>
      <c r="E241" s="4"/>
      <c r="F241" s="4"/>
      <c r="G241" s="4"/>
      <c r="H241" s="4"/>
      <c r="I241" s="4"/>
      <c r="J241" s="4"/>
      <c r="K241" s="4"/>
      <c r="L241" s="4"/>
      <c r="M241" s="4"/>
      <c r="N241" s="4"/>
    </row>
    <row r="242" spans="1:14" ht="16.5" customHeight="1">
      <c r="A242" s="4"/>
      <c r="B242" s="4"/>
      <c r="C242" s="4"/>
      <c r="D242" s="4"/>
      <c r="E242" s="4"/>
      <c r="F242" s="4"/>
      <c r="G242" s="4"/>
      <c r="H242" s="4"/>
      <c r="I242" s="4"/>
      <c r="J242" s="4"/>
      <c r="K242" s="4"/>
      <c r="L242" s="4"/>
      <c r="M242" s="4"/>
      <c r="N242" s="4"/>
    </row>
    <row r="243" spans="1:14" ht="16.5" customHeight="1">
      <c r="A243" s="4"/>
      <c r="B243" s="4"/>
      <c r="C243" s="4"/>
      <c r="D243" s="4"/>
      <c r="E243" s="4"/>
      <c r="F243" s="4"/>
      <c r="G243" s="4"/>
      <c r="H243" s="4"/>
      <c r="I243" s="4"/>
      <c r="J243" s="4"/>
      <c r="K243" s="4"/>
      <c r="L243" s="4"/>
      <c r="M243" s="4"/>
      <c r="N243" s="4"/>
    </row>
    <row r="244" spans="1:14" ht="16.5" customHeight="1">
      <c r="A244" s="4"/>
      <c r="B244" s="4"/>
      <c r="C244" s="4"/>
      <c r="D244" s="4"/>
      <c r="E244" s="4"/>
      <c r="F244" s="4"/>
      <c r="G244" s="4"/>
      <c r="H244" s="4"/>
      <c r="I244" s="4"/>
      <c r="J244" s="4"/>
      <c r="K244" s="4"/>
      <c r="L244" s="4"/>
      <c r="M244" s="4"/>
      <c r="N244" s="4"/>
    </row>
    <row r="245" spans="1:14" ht="16.5" customHeight="1">
      <c r="A245" s="4"/>
      <c r="B245" s="4"/>
      <c r="C245" s="4"/>
      <c r="D245" s="4"/>
      <c r="E245" s="4"/>
      <c r="F245" s="4"/>
      <c r="G245" s="4"/>
      <c r="H245" s="4"/>
      <c r="I245" s="4"/>
      <c r="J245" s="4"/>
      <c r="K245" s="4"/>
      <c r="L245" s="4"/>
      <c r="M245" s="4"/>
      <c r="N245" s="4"/>
    </row>
    <row r="246" spans="1:14" ht="16.5" customHeight="1">
      <c r="A246" s="4"/>
      <c r="B246" s="4"/>
      <c r="C246" s="4"/>
      <c r="D246" s="4"/>
      <c r="E246" s="4"/>
      <c r="F246" s="4"/>
      <c r="G246" s="4"/>
      <c r="H246" s="4"/>
      <c r="I246" s="4"/>
      <c r="J246" s="4"/>
      <c r="K246" s="4"/>
      <c r="L246" s="4"/>
      <c r="M246" s="4"/>
      <c r="N246" s="4"/>
    </row>
    <row r="247" spans="1:14" ht="16.5" customHeight="1">
      <c r="A247" s="4"/>
      <c r="B247" s="4"/>
      <c r="C247" s="4"/>
      <c r="D247" s="4"/>
      <c r="E247" s="4"/>
      <c r="F247" s="4"/>
      <c r="G247" s="4"/>
      <c r="H247" s="4"/>
      <c r="I247" s="4"/>
      <c r="J247" s="4"/>
      <c r="K247" s="4"/>
      <c r="L247" s="4"/>
      <c r="M247" s="4"/>
      <c r="N247" s="4"/>
    </row>
    <row r="248" spans="1:14" ht="16.5" customHeight="1">
      <c r="A248" s="4"/>
      <c r="B248" s="4"/>
      <c r="C248" s="4"/>
      <c r="D248" s="4"/>
      <c r="E248" s="4"/>
      <c r="F248" s="4"/>
      <c r="G248" s="4"/>
      <c r="H248" s="4"/>
      <c r="I248" s="4"/>
      <c r="J248" s="4"/>
      <c r="K248" s="4"/>
      <c r="L248" s="4"/>
      <c r="M248" s="4"/>
      <c r="N248" s="4"/>
    </row>
    <row r="249" spans="1:14" ht="16.5" customHeight="1">
      <c r="A249" s="4"/>
      <c r="B249" s="4"/>
      <c r="C249" s="4"/>
      <c r="D249" s="4"/>
      <c r="E249" s="4"/>
      <c r="F249" s="4"/>
      <c r="G249" s="4"/>
      <c r="H249" s="4"/>
      <c r="I249" s="4"/>
      <c r="J249" s="4"/>
      <c r="K249" s="4"/>
      <c r="L249" s="4"/>
      <c r="M249" s="4"/>
      <c r="N249" s="4"/>
    </row>
    <row r="250" spans="1:14" ht="16.5" customHeight="1">
      <c r="A250" s="4"/>
      <c r="B250" s="4"/>
      <c r="C250" s="4"/>
      <c r="D250" s="4"/>
      <c r="E250" s="4"/>
      <c r="F250" s="4"/>
      <c r="G250" s="4"/>
      <c r="H250" s="4"/>
      <c r="I250" s="4"/>
      <c r="J250" s="4"/>
      <c r="K250" s="4"/>
      <c r="L250" s="4"/>
      <c r="M250" s="4"/>
      <c r="N250" s="4"/>
    </row>
    <row r="251" spans="1:14" ht="16.5" customHeight="1">
      <c r="A251" s="4"/>
      <c r="B251" s="4"/>
      <c r="C251" s="4"/>
      <c r="D251" s="4"/>
      <c r="E251" s="4"/>
      <c r="F251" s="4"/>
      <c r="G251" s="4"/>
      <c r="H251" s="4"/>
      <c r="I251" s="4"/>
      <c r="J251" s="4"/>
      <c r="K251" s="4"/>
      <c r="L251" s="4"/>
      <c r="M251" s="4"/>
      <c r="N251" s="4"/>
    </row>
    <row r="252" spans="1:14" ht="16.5" customHeight="1">
      <c r="A252" s="4"/>
      <c r="B252" s="4"/>
      <c r="C252" s="4"/>
      <c r="D252" s="4"/>
      <c r="E252" s="4"/>
      <c r="F252" s="4"/>
      <c r="G252" s="4"/>
      <c r="H252" s="4"/>
      <c r="I252" s="4"/>
      <c r="J252" s="4"/>
      <c r="K252" s="4"/>
      <c r="L252" s="4"/>
      <c r="M252" s="4"/>
      <c r="N252" s="4"/>
    </row>
    <row r="253" spans="1:14" ht="16.5" customHeight="1">
      <c r="A253" s="4"/>
      <c r="B253" s="4"/>
      <c r="C253" s="4"/>
      <c r="D253" s="4"/>
      <c r="E253" s="4"/>
      <c r="F253" s="4"/>
      <c r="G253" s="4"/>
      <c r="H253" s="4"/>
      <c r="I253" s="4"/>
      <c r="J253" s="4"/>
      <c r="K253" s="4"/>
      <c r="L253" s="4"/>
      <c r="M253" s="4"/>
      <c r="N253" s="4"/>
    </row>
    <row r="254" spans="1:14" ht="16.5" customHeight="1">
      <c r="A254" s="4"/>
      <c r="B254" s="4"/>
      <c r="C254" s="4"/>
      <c r="D254" s="4"/>
      <c r="E254" s="4"/>
      <c r="F254" s="4"/>
      <c r="G254" s="4"/>
      <c r="H254" s="4"/>
      <c r="I254" s="4"/>
      <c r="J254" s="4"/>
      <c r="K254" s="4"/>
      <c r="L254" s="4"/>
      <c r="M254" s="4"/>
      <c r="N254" s="4"/>
    </row>
    <row r="255" spans="1:14" ht="16.5" customHeight="1">
      <c r="A255" s="4"/>
      <c r="B255" s="4"/>
      <c r="C255" s="4"/>
      <c r="D255" s="4"/>
      <c r="E255" s="4"/>
      <c r="F255" s="4"/>
      <c r="G255" s="4"/>
      <c r="H255" s="4"/>
      <c r="I255" s="4"/>
      <c r="J255" s="4"/>
      <c r="K255" s="4"/>
      <c r="L255" s="4"/>
      <c r="M255" s="4"/>
      <c r="N255" s="4"/>
    </row>
    <row r="256" spans="1:14" ht="16.5" customHeight="1">
      <c r="A256" s="4"/>
      <c r="B256" s="4"/>
      <c r="C256" s="4"/>
      <c r="D256" s="4"/>
      <c r="E256" s="4"/>
      <c r="F256" s="4"/>
      <c r="G256" s="4"/>
      <c r="H256" s="4"/>
      <c r="I256" s="4"/>
      <c r="J256" s="4"/>
      <c r="K256" s="4"/>
      <c r="L256" s="4"/>
      <c r="M256" s="4"/>
      <c r="N256" s="4"/>
    </row>
    <row r="257" spans="1:14" ht="16.5" customHeight="1">
      <c r="A257" s="4"/>
      <c r="B257" s="4"/>
      <c r="C257" s="4"/>
      <c r="D257" s="4"/>
      <c r="E257" s="4"/>
      <c r="F257" s="4"/>
      <c r="G257" s="4"/>
      <c r="H257" s="4"/>
      <c r="I257" s="4"/>
      <c r="J257" s="4"/>
      <c r="K257" s="4"/>
      <c r="L257" s="4"/>
      <c r="M257" s="4"/>
      <c r="N257" s="4"/>
    </row>
    <row r="258" spans="1:14" ht="16.5" customHeight="1">
      <c r="A258" s="4"/>
      <c r="B258" s="4"/>
      <c r="C258" s="4"/>
      <c r="D258" s="4"/>
      <c r="E258" s="4"/>
      <c r="F258" s="4"/>
      <c r="G258" s="4"/>
      <c r="H258" s="4"/>
      <c r="I258" s="4"/>
      <c r="J258" s="4"/>
      <c r="K258" s="4"/>
      <c r="L258" s="4"/>
      <c r="M258" s="4"/>
      <c r="N258" s="4"/>
    </row>
    <row r="259" spans="1:14" ht="16.5" customHeight="1">
      <c r="A259" s="4"/>
      <c r="B259" s="4"/>
      <c r="C259" s="4"/>
      <c r="D259" s="4"/>
      <c r="E259" s="4"/>
      <c r="F259" s="4"/>
      <c r="G259" s="4"/>
      <c r="H259" s="4"/>
      <c r="I259" s="4"/>
      <c r="J259" s="4"/>
      <c r="K259" s="4"/>
      <c r="L259" s="4"/>
      <c r="M259" s="4"/>
      <c r="N259" s="4"/>
    </row>
    <row r="260" spans="1:14" ht="16.5" customHeight="1">
      <c r="A260" s="4"/>
      <c r="B260" s="4"/>
      <c r="C260" s="4"/>
      <c r="D260" s="4"/>
      <c r="E260" s="4"/>
      <c r="F260" s="4"/>
      <c r="G260" s="4"/>
      <c r="H260" s="4"/>
      <c r="I260" s="4"/>
      <c r="J260" s="4"/>
      <c r="K260" s="4"/>
      <c r="L260" s="4"/>
      <c r="M260" s="4"/>
      <c r="N260" s="4"/>
    </row>
    <row r="261" spans="1:14" ht="16.5" customHeight="1">
      <c r="A261" s="4"/>
      <c r="B261" s="4"/>
      <c r="C261" s="4"/>
      <c r="D261" s="4"/>
      <c r="E261" s="4"/>
      <c r="F261" s="4"/>
      <c r="G261" s="4"/>
      <c r="H261" s="4"/>
      <c r="I261" s="4"/>
      <c r="J261" s="4"/>
      <c r="K261" s="4"/>
      <c r="L261" s="4"/>
      <c r="M261" s="4"/>
      <c r="N261" s="4"/>
    </row>
    <row r="262" spans="1:14" ht="16.5" customHeight="1">
      <c r="A262" s="4"/>
      <c r="B262" s="4"/>
      <c r="C262" s="4"/>
      <c r="D262" s="4"/>
      <c r="E262" s="4"/>
      <c r="F262" s="4"/>
      <c r="G262" s="4"/>
      <c r="H262" s="4"/>
      <c r="I262" s="4"/>
      <c r="J262" s="4"/>
      <c r="K262" s="4"/>
      <c r="L262" s="4"/>
      <c r="M262" s="4"/>
      <c r="N262" s="4"/>
    </row>
    <row r="263" spans="1:14" ht="16.5" customHeight="1">
      <c r="A263" s="4"/>
      <c r="B263" s="4"/>
      <c r="C263" s="4"/>
      <c r="D263" s="4"/>
      <c r="E263" s="4"/>
      <c r="F263" s="4"/>
      <c r="G263" s="4"/>
      <c r="H263" s="4"/>
      <c r="I263" s="4"/>
      <c r="J263" s="4"/>
      <c r="K263" s="4"/>
      <c r="L263" s="4"/>
      <c r="M263" s="4"/>
      <c r="N263" s="4"/>
    </row>
    <row r="264" spans="1:14" ht="16.5" customHeight="1">
      <c r="A264" s="4"/>
      <c r="B264" s="4"/>
      <c r="C264" s="4"/>
      <c r="D264" s="4"/>
      <c r="E264" s="4"/>
      <c r="F264" s="4"/>
      <c r="G264" s="4"/>
      <c r="H264" s="4"/>
      <c r="I264" s="4"/>
      <c r="J264" s="4"/>
      <c r="K264" s="4"/>
      <c r="L264" s="4"/>
      <c r="M264" s="4"/>
      <c r="N264" s="4"/>
    </row>
    <row r="265" spans="1:14" ht="16.5" customHeight="1">
      <c r="A265" s="4"/>
      <c r="B265" s="4"/>
      <c r="C265" s="4"/>
      <c r="D265" s="4"/>
      <c r="E265" s="4"/>
      <c r="F265" s="4"/>
      <c r="G265" s="4"/>
      <c r="H265" s="4"/>
      <c r="I265" s="4"/>
      <c r="J265" s="4"/>
      <c r="K265" s="4"/>
      <c r="L265" s="4"/>
      <c r="M265" s="4"/>
      <c r="N265" s="4"/>
    </row>
    <row r="266" spans="1:14" ht="16.5" customHeight="1">
      <c r="A266" s="4"/>
      <c r="B266" s="4"/>
      <c r="C266" s="4"/>
      <c r="D266" s="4"/>
      <c r="E266" s="4"/>
      <c r="F266" s="4"/>
      <c r="G266" s="4"/>
      <c r="H266" s="4"/>
      <c r="I266" s="4"/>
      <c r="J266" s="4"/>
      <c r="K266" s="4"/>
      <c r="L266" s="4"/>
      <c r="M266" s="4"/>
      <c r="N266" s="4"/>
    </row>
    <row r="267" spans="1:14" ht="16.5" customHeight="1">
      <c r="A267" s="4"/>
      <c r="B267" s="4"/>
      <c r="C267" s="4"/>
      <c r="D267" s="4"/>
      <c r="E267" s="4"/>
      <c r="F267" s="4"/>
      <c r="G267" s="4"/>
      <c r="H267" s="4"/>
      <c r="I267" s="4"/>
      <c r="J267" s="4"/>
      <c r="K267" s="4"/>
      <c r="L267" s="4"/>
      <c r="M267" s="4"/>
      <c r="N267" s="4"/>
    </row>
    <row r="268" spans="1:14" ht="16.5" customHeight="1">
      <c r="A268" s="4"/>
      <c r="B268" s="4"/>
      <c r="C268" s="4"/>
      <c r="D268" s="4"/>
      <c r="E268" s="4"/>
      <c r="F268" s="4"/>
      <c r="G268" s="4"/>
      <c r="H268" s="4"/>
      <c r="I268" s="4"/>
      <c r="J268" s="4"/>
      <c r="K268" s="4"/>
      <c r="L268" s="4"/>
      <c r="M268" s="4"/>
      <c r="N268" s="4"/>
    </row>
    <row r="269" spans="1:14" ht="16.5" customHeight="1">
      <c r="A269" s="4"/>
      <c r="B269" s="4"/>
      <c r="C269" s="4"/>
      <c r="D269" s="4"/>
      <c r="E269" s="4"/>
      <c r="F269" s="4"/>
      <c r="G269" s="4"/>
      <c r="H269" s="4"/>
      <c r="I269" s="4"/>
      <c r="J269" s="4"/>
      <c r="K269" s="4"/>
      <c r="L269" s="4"/>
      <c r="M269" s="4"/>
      <c r="N269" s="4"/>
    </row>
    <row r="270" spans="1:14" ht="16.5" customHeight="1">
      <c r="A270" s="4"/>
      <c r="B270" s="4"/>
      <c r="C270" s="4"/>
      <c r="D270" s="4"/>
      <c r="E270" s="4"/>
      <c r="F270" s="4"/>
      <c r="G270" s="4"/>
      <c r="H270" s="4"/>
      <c r="I270" s="4"/>
      <c r="J270" s="4"/>
      <c r="K270" s="4"/>
      <c r="L270" s="4"/>
      <c r="M270" s="4"/>
      <c r="N270" s="4"/>
    </row>
    <row r="271" spans="1:14" ht="16.5" customHeight="1">
      <c r="A271" s="4"/>
      <c r="B271" s="4"/>
      <c r="C271" s="4"/>
      <c r="D271" s="4"/>
      <c r="E271" s="4"/>
      <c r="F271" s="4"/>
      <c r="G271" s="4"/>
      <c r="H271" s="4"/>
      <c r="I271" s="4"/>
      <c r="J271" s="4"/>
      <c r="K271" s="4"/>
      <c r="L271" s="4"/>
      <c r="M271" s="4"/>
      <c r="N271" s="4"/>
    </row>
    <row r="272" spans="1:14" ht="16.5" customHeight="1">
      <c r="A272" s="4"/>
      <c r="B272" s="4"/>
      <c r="C272" s="4"/>
      <c r="D272" s="4"/>
      <c r="E272" s="4"/>
      <c r="F272" s="4"/>
      <c r="G272" s="4"/>
      <c r="H272" s="4"/>
      <c r="I272" s="4"/>
      <c r="J272" s="4"/>
      <c r="K272" s="4"/>
      <c r="L272" s="4"/>
      <c r="M272" s="4"/>
      <c r="N272" s="4"/>
    </row>
    <row r="273" spans="1:14" ht="16.5" customHeight="1">
      <c r="A273" s="4"/>
      <c r="B273" s="4"/>
      <c r="C273" s="4"/>
      <c r="D273" s="4"/>
      <c r="E273" s="4"/>
      <c r="F273" s="4"/>
      <c r="G273" s="4"/>
      <c r="H273" s="4"/>
      <c r="I273" s="4"/>
      <c r="J273" s="4"/>
      <c r="K273" s="4"/>
      <c r="L273" s="4"/>
      <c r="M273" s="4"/>
      <c r="N273" s="4"/>
    </row>
    <row r="274" spans="1:14" ht="16.5" customHeight="1">
      <c r="A274" s="4"/>
      <c r="B274" s="4"/>
      <c r="C274" s="4"/>
      <c r="D274" s="4"/>
      <c r="E274" s="4"/>
      <c r="F274" s="4"/>
      <c r="G274" s="4"/>
      <c r="H274" s="4"/>
      <c r="I274" s="4"/>
      <c r="J274" s="4"/>
      <c r="K274" s="4"/>
      <c r="L274" s="4"/>
      <c r="M274" s="4"/>
      <c r="N274" s="4"/>
    </row>
    <row r="275" spans="1:14" ht="16.5" customHeight="1">
      <c r="A275" s="4"/>
      <c r="B275" s="4"/>
      <c r="C275" s="4"/>
      <c r="D275" s="4"/>
      <c r="E275" s="4"/>
      <c r="F275" s="4"/>
      <c r="G275" s="4"/>
      <c r="H275" s="4"/>
      <c r="I275" s="4"/>
      <c r="J275" s="4"/>
      <c r="K275" s="4"/>
      <c r="L275" s="4"/>
      <c r="M275" s="4"/>
      <c r="N275" s="4"/>
    </row>
    <row r="276" spans="1:14" ht="16.5" customHeight="1">
      <c r="A276" s="4"/>
      <c r="B276" s="4"/>
      <c r="C276" s="4"/>
      <c r="D276" s="4"/>
      <c r="E276" s="4"/>
      <c r="F276" s="4"/>
      <c r="G276" s="4"/>
      <c r="H276" s="4"/>
      <c r="I276" s="4"/>
      <c r="J276" s="4"/>
      <c r="K276" s="4"/>
      <c r="L276" s="4"/>
      <c r="M276" s="4"/>
      <c r="N276" s="4"/>
    </row>
    <row r="277" spans="1:14" ht="16.5" customHeight="1">
      <c r="A277" s="4"/>
      <c r="B277" s="4"/>
      <c r="C277" s="4"/>
      <c r="D277" s="4"/>
      <c r="E277" s="4"/>
      <c r="F277" s="4"/>
      <c r="G277" s="4"/>
      <c r="H277" s="4"/>
      <c r="I277" s="4"/>
      <c r="J277" s="4"/>
      <c r="K277" s="4"/>
      <c r="L277" s="4"/>
      <c r="M277" s="4"/>
      <c r="N277" s="4"/>
    </row>
    <row r="278" spans="1:14" ht="16.5" customHeight="1">
      <c r="A278" s="4"/>
      <c r="B278" s="4"/>
      <c r="C278" s="4"/>
      <c r="D278" s="4"/>
      <c r="E278" s="4"/>
      <c r="F278" s="4"/>
      <c r="G278" s="4"/>
      <c r="H278" s="4"/>
      <c r="I278" s="4"/>
      <c r="J278" s="4"/>
      <c r="K278" s="4"/>
      <c r="L278" s="4"/>
      <c r="M278" s="4"/>
      <c r="N278" s="4"/>
    </row>
    <row r="279" spans="1:14" ht="16.5" customHeight="1">
      <c r="A279" s="4"/>
      <c r="B279" s="4"/>
      <c r="C279" s="4"/>
      <c r="D279" s="4"/>
      <c r="E279" s="4"/>
      <c r="F279" s="4"/>
      <c r="G279" s="4"/>
      <c r="H279" s="4"/>
      <c r="I279" s="4"/>
      <c r="J279" s="4"/>
      <c r="K279" s="4"/>
      <c r="L279" s="4"/>
      <c r="M279" s="4"/>
      <c r="N279" s="4"/>
    </row>
    <row r="280" spans="1:14" ht="16.5" customHeight="1">
      <c r="A280" s="4"/>
      <c r="B280" s="4"/>
      <c r="C280" s="4"/>
      <c r="D280" s="4"/>
      <c r="E280" s="4"/>
      <c r="F280" s="4"/>
      <c r="G280" s="4"/>
      <c r="H280" s="4"/>
      <c r="I280" s="4"/>
      <c r="J280" s="4"/>
      <c r="K280" s="4"/>
      <c r="L280" s="4"/>
      <c r="M280" s="4"/>
      <c r="N280" s="4"/>
    </row>
    <row r="281" spans="1:14" ht="16.5" customHeight="1">
      <c r="A281" s="4"/>
      <c r="B281" s="4"/>
      <c r="C281" s="4"/>
      <c r="D281" s="4"/>
      <c r="E281" s="4"/>
      <c r="F281" s="4"/>
      <c r="G281" s="4"/>
      <c r="H281" s="4"/>
      <c r="I281" s="4"/>
      <c r="J281" s="4"/>
      <c r="K281" s="4"/>
      <c r="L281" s="4"/>
      <c r="M281" s="4"/>
      <c r="N281" s="4"/>
    </row>
    <row r="282" spans="1:14" ht="16.5" customHeight="1">
      <c r="A282" s="4"/>
      <c r="B282" s="4"/>
      <c r="C282" s="4"/>
      <c r="D282" s="4"/>
      <c r="E282" s="4"/>
      <c r="F282" s="4"/>
      <c r="G282" s="4"/>
      <c r="H282" s="4"/>
      <c r="I282" s="4"/>
      <c r="J282" s="4"/>
      <c r="K282" s="4"/>
      <c r="L282" s="4"/>
      <c r="M282" s="4"/>
      <c r="N282" s="4"/>
    </row>
    <row r="283" spans="1:14" ht="16.5" customHeight="1">
      <c r="A283" s="4"/>
      <c r="B283" s="4"/>
      <c r="C283" s="4"/>
      <c r="D283" s="4"/>
      <c r="E283" s="4"/>
      <c r="F283" s="4"/>
      <c r="G283" s="4"/>
      <c r="H283" s="4"/>
      <c r="I283" s="4"/>
      <c r="J283" s="4"/>
      <c r="K283" s="4"/>
      <c r="L283" s="4"/>
      <c r="M283" s="4"/>
      <c r="N283" s="4"/>
    </row>
    <row r="284" spans="1:14" ht="16.5" customHeight="1">
      <c r="A284" s="4"/>
      <c r="B284" s="4"/>
      <c r="C284" s="4"/>
      <c r="D284" s="4"/>
      <c r="E284" s="4"/>
      <c r="F284" s="4"/>
      <c r="G284" s="4"/>
      <c r="H284" s="4"/>
      <c r="I284" s="4"/>
      <c r="J284" s="4"/>
      <c r="K284" s="4"/>
      <c r="L284" s="4"/>
      <c r="M284" s="4"/>
      <c r="N284" s="4"/>
    </row>
    <row r="285" spans="1:14" ht="16.5" customHeight="1">
      <c r="A285" s="4"/>
      <c r="B285" s="4"/>
      <c r="C285" s="4"/>
      <c r="D285" s="4"/>
      <c r="E285" s="4"/>
      <c r="F285" s="4"/>
      <c r="G285" s="4"/>
      <c r="H285" s="4"/>
      <c r="I285" s="4"/>
      <c r="J285" s="4"/>
      <c r="K285" s="4"/>
      <c r="L285" s="4"/>
      <c r="M285" s="4"/>
      <c r="N285" s="4"/>
    </row>
    <row r="286" spans="1:14" ht="16.5" customHeight="1">
      <c r="A286" s="4"/>
      <c r="B286" s="4"/>
      <c r="C286" s="4"/>
      <c r="D286" s="4"/>
      <c r="E286" s="4"/>
      <c r="F286" s="4"/>
      <c r="G286" s="4"/>
      <c r="H286" s="4"/>
      <c r="I286" s="4"/>
      <c r="J286" s="4"/>
      <c r="K286" s="4"/>
      <c r="L286" s="4"/>
      <c r="M286" s="4"/>
      <c r="N286" s="4"/>
    </row>
    <row r="287" spans="1:14" ht="16.5" customHeight="1">
      <c r="A287" s="4"/>
      <c r="B287" s="4"/>
      <c r="C287" s="4"/>
      <c r="D287" s="4"/>
      <c r="E287" s="4"/>
      <c r="F287" s="4"/>
      <c r="G287" s="4"/>
      <c r="H287" s="4"/>
      <c r="I287" s="4"/>
      <c r="J287" s="4"/>
      <c r="K287" s="4"/>
      <c r="L287" s="4"/>
      <c r="M287" s="4"/>
      <c r="N287" s="4"/>
    </row>
    <row r="288" spans="1:14" ht="16.5" customHeight="1">
      <c r="A288" s="4"/>
      <c r="B288" s="4"/>
      <c r="C288" s="4"/>
      <c r="D288" s="4"/>
      <c r="E288" s="4"/>
      <c r="F288" s="4"/>
      <c r="G288" s="4"/>
      <c r="H288" s="4"/>
      <c r="I288" s="4"/>
      <c r="J288" s="4"/>
      <c r="K288" s="4"/>
      <c r="L288" s="4"/>
      <c r="M288" s="4"/>
      <c r="N288" s="4"/>
    </row>
    <row r="289" spans="1:14" ht="16.5" customHeight="1">
      <c r="A289" s="4"/>
      <c r="B289" s="4"/>
      <c r="C289" s="4"/>
      <c r="D289" s="4"/>
      <c r="E289" s="4"/>
      <c r="F289" s="4"/>
      <c r="G289" s="4"/>
      <c r="H289" s="4"/>
      <c r="I289" s="4"/>
      <c r="J289" s="4"/>
      <c r="K289" s="4"/>
      <c r="L289" s="4"/>
      <c r="M289" s="4"/>
      <c r="N289" s="4"/>
    </row>
    <row r="290" spans="1:14" ht="16.5" customHeight="1">
      <c r="A290" s="4"/>
      <c r="B290" s="4"/>
      <c r="C290" s="4"/>
      <c r="D290" s="4"/>
      <c r="E290" s="4"/>
      <c r="F290" s="4"/>
      <c r="G290" s="4"/>
      <c r="H290" s="4"/>
      <c r="I290" s="4"/>
      <c r="J290" s="4"/>
      <c r="K290" s="4"/>
      <c r="L290" s="4"/>
      <c r="M290" s="4"/>
      <c r="N290" s="4"/>
    </row>
    <row r="291" spans="1:14" ht="16.5" customHeight="1">
      <c r="A291" s="4"/>
      <c r="B291" s="4"/>
      <c r="C291" s="4"/>
      <c r="D291" s="4"/>
      <c r="E291" s="4"/>
      <c r="F291" s="4"/>
      <c r="G291" s="4"/>
      <c r="H291" s="4"/>
      <c r="I291" s="4"/>
      <c r="J291" s="4"/>
      <c r="K291" s="4"/>
      <c r="L291" s="4"/>
      <c r="M291" s="4"/>
      <c r="N291" s="4"/>
    </row>
    <row r="292" spans="1:14" ht="16.5" customHeight="1">
      <c r="A292" s="4"/>
      <c r="B292" s="4"/>
      <c r="C292" s="4"/>
      <c r="D292" s="4"/>
      <c r="E292" s="4"/>
      <c r="F292" s="4"/>
      <c r="G292" s="4"/>
      <c r="H292" s="4"/>
      <c r="I292" s="4"/>
      <c r="J292" s="4"/>
      <c r="K292" s="4"/>
      <c r="L292" s="4"/>
      <c r="M292" s="4"/>
      <c r="N292" s="4"/>
    </row>
    <row r="293" spans="1:14" ht="16.5" customHeight="1">
      <c r="A293" s="4"/>
      <c r="B293" s="4"/>
      <c r="C293" s="4"/>
      <c r="D293" s="4"/>
      <c r="E293" s="4"/>
      <c r="F293" s="4"/>
      <c r="G293" s="4"/>
      <c r="H293" s="4"/>
      <c r="I293" s="4"/>
      <c r="J293" s="4"/>
      <c r="K293" s="4"/>
      <c r="L293" s="4"/>
      <c r="M293" s="4"/>
      <c r="N293" s="4"/>
    </row>
    <row r="294" spans="1:14" ht="16.5" customHeight="1">
      <c r="A294" s="4"/>
      <c r="B294" s="4"/>
      <c r="C294" s="4"/>
      <c r="D294" s="4"/>
      <c r="E294" s="4"/>
      <c r="F294" s="4"/>
      <c r="G294" s="4"/>
      <c r="H294" s="4"/>
      <c r="I294" s="4"/>
      <c r="J294" s="4"/>
      <c r="K294" s="4"/>
      <c r="L294" s="4"/>
      <c r="M294" s="4"/>
      <c r="N294" s="4"/>
    </row>
    <row r="295" spans="1:14" ht="16.5" customHeight="1">
      <c r="A295" s="4"/>
      <c r="B295" s="4"/>
      <c r="C295" s="4"/>
      <c r="D295" s="4"/>
      <c r="E295" s="4"/>
      <c r="F295" s="4"/>
      <c r="G295" s="4"/>
      <c r="H295" s="4"/>
      <c r="I295" s="4"/>
      <c r="J295" s="4"/>
      <c r="K295" s="4"/>
      <c r="L295" s="4"/>
      <c r="M295" s="4"/>
      <c r="N295" s="4"/>
    </row>
    <row r="296" spans="1:14" ht="16.5" customHeight="1">
      <c r="A296" s="4"/>
      <c r="B296" s="4"/>
      <c r="C296" s="4"/>
      <c r="D296" s="4"/>
      <c r="E296" s="4"/>
      <c r="F296" s="4"/>
      <c r="G296" s="4"/>
      <c r="H296" s="4"/>
      <c r="I296" s="4"/>
      <c r="J296" s="4"/>
      <c r="K296" s="4"/>
      <c r="L296" s="4"/>
      <c r="M296" s="4"/>
      <c r="N296" s="4"/>
    </row>
    <row r="297" spans="1:14" ht="16.5" customHeight="1">
      <c r="A297" s="4"/>
      <c r="B297" s="4"/>
      <c r="C297" s="4"/>
      <c r="D297" s="4"/>
      <c r="E297" s="4"/>
      <c r="F297" s="4"/>
      <c r="G297" s="4"/>
      <c r="H297" s="4"/>
      <c r="I297" s="4"/>
      <c r="J297" s="4"/>
      <c r="K297" s="4"/>
      <c r="L297" s="4"/>
      <c r="M297" s="4"/>
      <c r="N297" s="4"/>
    </row>
    <row r="298" spans="1:14" ht="16.5" customHeight="1">
      <c r="A298" s="4"/>
      <c r="B298" s="4"/>
      <c r="C298" s="4"/>
      <c r="D298" s="4"/>
      <c r="E298" s="4"/>
      <c r="F298" s="4"/>
      <c r="G298" s="4"/>
      <c r="H298" s="4"/>
      <c r="I298" s="4"/>
      <c r="J298" s="4"/>
      <c r="K298" s="4"/>
      <c r="L298" s="4"/>
      <c r="M298" s="4"/>
      <c r="N298" s="4"/>
    </row>
    <row r="299" spans="1:14" ht="16.5" customHeight="1">
      <c r="A299" s="4"/>
      <c r="B299" s="4"/>
      <c r="C299" s="4"/>
      <c r="D299" s="4"/>
      <c r="E299" s="4"/>
      <c r="F299" s="4"/>
      <c r="G299" s="4"/>
      <c r="H299" s="4"/>
      <c r="I299" s="4"/>
      <c r="J299" s="4"/>
      <c r="K299" s="4"/>
      <c r="L299" s="4"/>
      <c r="M299" s="4"/>
      <c r="N299" s="4"/>
    </row>
    <row r="300" spans="1:14" ht="16.5" customHeight="1">
      <c r="A300" s="4"/>
      <c r="B300" s="4"/>
      <c r="C300" s="4"/>
      <c r="D300" s="4"/>
      <c r="E300" s="4"/>
      <c r="F300" s="4"/>
      <c r="G300" s="4"/>
      <c r="H300" s="4"/>
      <c r="I300" s="4"/>
      <c r="J300" s="4"/>
      <c r="K300" s="4"/>
      <c r="L300" s="4"/>
      <c r="M300" s="4"/>
      <c r="N300" s="4"/>
    </row>
    <row r="301" spans="1:14" ht="16.5" customHeight="1">
      <c r="A301" s="4"/>
      <c r="B301" s="4"/>
      <c r="C301" s="4"/>
      <c r="D301" s="4"/>
      <c r="E301" s="4"/>
      <c r="F301" s="4"/>
      <c r="G301" s="4"/>
      <c r="H301" s="4"/>
      <c r="I301" s="4"/>
      <c r="J301" s="4"/>
      <c r="K301" s="4"/>
      <c r="L301" s="4"/>
      <c r="M301" s="4"/>
      <c r="N301" s="4"/>
    </row>
    <row r="302" spans="1:14" ht="16.5" customHeight="1">
      <c r="A302" s="4"/>
      <c r="B302" s="4"/>
      <c r="C302" s="4"/>
      <c r="D302" s="4"/>
      <c r="E302" s="4"/>
      <c r="F302" s="4"/>
      <c r="G302" s="4"/>
      <c r="H302" s="4"/>
      <c r="I302" s="4"/>
      <c r="J302" s="4"/>
      <c r="K302" s="4"/>
      <c r="L302" s="4"/>
      <c r="M302" s="4"/>
      <c r="N302" s="4"/>
    </row>
    <row r="303" spans="1:14" ht="16.5" customHeight="1">
      <c r="A303" s="4"/>
      <c r="B303" s="4"/>
      <c r="C303" s="4"/>
      <c r="D303" s="4"/>
      <c r="E303" s="4"/>
      <c r="F303" s="4"/>
      <c r="G303" s="4"/>
      <c r="H303" s="4"/>
      <c r="I303" s="4"/>
      <c r="J303" s="4"/>
      <c r="K303" s="4"/>
      <c r="L303" s="4"/>
      <c r="M303" s="4"/>
      <c r="N303" s="4"/>
    </row>
    <row r="304" spans="1:14" ht="16.5" customHeight="1">
      <c r="A304" s="4"/>
      <c r="B304" s="4"/>
      <c r="C304" s="4"/>
      <c r="D304" s="4"/>
      <c r="E304" s="4"/>
      <c r="F304" s="4"/>
      <c r="G304" s="4"/>
      <c r="H304" s="4"/>
      <c r="I304" s="4"/>
      <c r="J304" s="4"/>
      <c r="K304" s="4"/>
      <c r="L304" s="4"/>
      <c r="M304" s="4"/>
      <c r="N304" s="4"/>
    </row>
    <row r="305" spans="1:14" ht="16.5" customHeight="1">
      <c r="A305" s="4"/>
      <c r="B305" s="4"/>
      <c r="C305" s="4"/>
      <c r="D305" s="4"/>
      <c r="E305" s="4"/>
      <c r="F305" s="4"/>
      <c r="G305" s="4"/>
      <c r="H305" s="4"/>
      <c r="I305" s="4"/>
      <c r="J305" s="4"/>
      <c r="K305" s="4"/>
      <c r="L305" s="4"/>
      <c r="M305" s="4"/>
      <c r="N305" s="4"/>
    </row>
    <row r="306" spans="1:14" ht="16.5" customHeight="1">
      <c r="A306" s="4"/>
      <c r="B306" s="4"/>
      <c r="C306" s="4"/>
      <c r="D306" s="4"/>
      <c r="E306" s="4"/>
      <c r="F306" s="4"/>
      <c r="G306" s="4"/>
      <c r="H306" s="4"/>
      <c r="I306" s="4"/>
      <c r="J306" s="4"/>
      <c r="K306" s="4"/>
      <c r="L306" s="4"/>
      <c r="M306" s="4"/>
      <c r="N306" s="4"/>
    </row>
    <row r="307" spans="1:14" ht="16.5" customHeight="1">
      <c r="A307" s="4"/>
      <c r="B307" s="4"/>
      <c r="C307" s="4"/>
      <c r="D307" s="4"/>
      <c r="E307" s="4"/>
      <c r="F307" s="4"/>
      <c r="G307" s="4"/>
      <c r="H307" s="4"/>
      <c r="I307" s="4"/>
      <c r="J307" s="4"/>
      <c r="K307" s="4"/>
      <c r="L307" s="4"/>
      <c r="M307" s="4"/>
      <c r="N307" s="4"/>
    </row>
    <row r="308" spans="1:14" ht="16.5" customHeight="1">
      <c r="A308" s="4"/>
      <c r="B308" s="4"/>
      <c r="C308" s="4"/>
      <c r="D308" s="4"/>
      <c r="E308" s="4"/>
      <c r="F308" s="4"/>
      <c r="G308" s="4"/>
      <c r="H308" s="4"/>
      <c r="I308" s="4"/>
      <c r="J308" s="4"/>
      <c r="K308" s="4"/>
      <c r="L308" s="4"/>
      <c r="M308" s="4"/>
      <c r="N308" s="4"/>
    </row>
    <row r="309" spans="1:14" ht="16.5" customHeight="1">
      <c r="A309" s="4"/>
      <c r="B309" s="4"/>
      <c r="C309" s="4"/>
      <c r="D309" s="4"/>
      <c r="E309" s="4"/>
      <c r="F309" s="4"/>
      <c r="G309" s="4"/>
      <c r="H309" s="4"/>
      <c r="I309" s="4"/>
      <c r="J309" s="4"/>
      <c r="K309" s="4"/>
      <c r="L309" s="4"/>
      <c r="M309" s="4"/>
      <c r="N309" s="4"/>
    </row>
    <row r="310" spans="1:14" ht="16.5" customHeight="1">
      <c r="A310" s="4"/>
      <c r="B310" s="4"/>
      <c r="C310" s="4"/>
      <c r="D310" s="4"/>
      <c r="E310" s="4"/>
      <c r="F310" s="4"/>
      <c r="G310" s="4"/>
      <c r="H310" s="4"/>
      <c r="I310" s="4"/>
      <c r="J310" s="4"/>
      <c r="K310" s="4"/>
      <c r="L310" s="4"/>
      <c r="M310" s="4"/>
      <c r="N310" s="4"/>
    </row>
    <row r="311" spans="1:14" ht="16.5" customHeight="1">
      <c r="A311" s="4"/>
      <c r="B311" s="4"/>
      <c r="C311" s="4"/>
      <c r="D311" s="4"/>
      <c r="E311" s="4"/>
      <c r="F311" s="4"/>
      <c r="G311" s="4"/>
      <c r="H311" s="4"/>
      <c r="I311" s="4"/>
      <c r="J311" s="4"/>
      <c r="K311" s="4"/>
      <c r="L311" s="4"/>
      <c r="M311" s="4"/>
      <c r="N311" s="4"/>
    </row>
    <row r="312" spans="1:14" ht="16.5" customHeight="1">
      <c r="A312" s="4"/>
      <c r="B312" s="4"/>
      <c r="C312" s="4"/>
      <c r="D312" s="4"/>
      <c r="E312" s="4"/>
      <c r="F312" s="4"/>
      <c r="G312" s="4"/>
      <c r="H312" s="4"/>
      <c r="I312" s="4"/>
      <c r="J312" s="4"/>
      <c r="K312" s="4"/>
      <c r="L312" s="4"/>
      <c r="M312" s="4"/>
      <c r="N312" s="4"/>
    </row>
    <row r="313" spans="1:14" ht="16.5" customHeight="1">
      <c r="A313" s="4"/>
      <c r="B313" s="4"/>
      <c r="C313" s="4"/>
      <c r="D313" s="4"/>
      <c r="E313" s="4"/>
      <c r="F313" s="4"/>
      <c r="G313" s="4"/>
      <c r="H313" s="4"/>
      <c r="I313" s="4"/>
      <c r="J313" s="4"/>
      <c r="K313" s="4"/>
      <c r="L313" s="4"/>
      <c r="M313" s="4"/>
      <c r="N313" s="4"/>
    </row>
    <row r="314" spans="1:14" ht="16.5" customHeight="1">
      <c r="A314" s="4"/>
      <c r="B314" s="4"/>
      <c r="C314" s="4"/>
      <c r="D314" s="4"/>
      <c r="E314" s="4"/>
      <c r="F314" s="4"/>
      <c r="G314" s="4"/>
      <c r="H314" s="4"/>
      <c r="I314" s="4"/>
      <c r="J314" s="4"/>
      <c r="K314" s="4"/>
      <c r="L314" s="4"/>
      <c r="M314" s="4"/>
      <c r="N314" s="4"/>
    </row>
    <row r="315" spans="1:14" ht="16.5" customHeight="1">
      <c r="A315" s="4"/>
      <c r="B315" s="4"/>
      <c r="C315" s="4"/>
      <c r="D315" s="4"/>
      <c r="E315" s="4"/>
      <c r="F315" s="4"/>
      <c r="G315" s="4"/>
      <c r="H315" s="4"/>
      <c r="I315" s="4"/>
      <c r="J315" s="4"/>
      <c r="K315" s="4"/>
      <c r="L315" s="4"/>
      <c r="M315" s="4"/>
      <c r="N315" s="4"/>
    </row>
    <row r="316" spans="1:14" ht="16.5" customHeight="1">
      <c r="A316" s="4"/>
      <c r="B316" s="4"/>
      <c r="C316" s="4"/>
      <c r="D316" s="4"/>
      <c r="E316" s="4"/>
      <c r="F316" s="4"/>
      <c r="G316" s="4"/>
      <c r="H316" s="4"/>
      <c r="I316" s="4"/>
      <c r="J316" s="4"/>
      <c r="K316" s="4"/>
      <c r="L316" s="4"/>
      <c r="M316" s="4"/>
      <c r="N316" s="4"/>
    </row>
    <row r="317" spans="1:14" ht="16.5" customHeight="1">
      <c r="A317" s="4"/>
      <c r="B317" s="4"/>
      <c r="C317" s="4"/>
      <c r="D317" s="4"/>
      <c r="E317" s="4"/>
      <c r="F317" s="4"/>
      <c r="G317" s="4"/>
      <c r="H317" s="4"/>
      <c r="I317" s="4"/>
      <c r="J317" s="4"/>
      <c r="K317" s="4"/>
      <c r="L317" s="4"/>
      <c r="M317" s="4"/>
      <c r="N317" s="4"/>
    </row>
    <row r="318" spans="1:14" ht="16.5" customHeight="1">
      <c r="A318" s="4"/>
      <c r="B318" s="4"/>
      <c r="C318" s="4"/>
      <c r="D318" s="4"/>
      <c r="E318" s="4"/>
      <c r="F318" s="4"/>
      <c r="G318" s="4"/>
      <c r="H318" s="4"/>
      <c r="I318" s="4"/>
      <c r="J318" s="4"/>
      <c r="K318" s="4"/>
      <c r="L318" s="4"/>
      <c r="M318" s="4"/>
      <c r="N318" s="4"/>
    </row>
    <row r="319" spans="1:14" ht="16.5" customHeight="1">
      <c r="A319" s="4"/>
      <c r="B319" s="4"/>
      <c r="C319" s="4"/>
      <c r="D319" s="4"/>
      <c r="E319" s="4"/>
      <c r="F319" s="4"/>
      <c r="G319" s="4"/>
      <c r="H319" s="4"/>
      <c r="I319" s="4"/>
      <c r="J319" s="4"/>
      <c r="K319" s="4"/>
      <c r="L319" s="4"/>
      <c r="M319" s="4"/>
      <c r="N319" s="4"/>
    </row>
    <row r="320" spans="1:14" ht="16.5" customHeight="1">
      <c r="A320" s="4"/>
      <c r="B320" s="4"/>
      <c r="C320" s="4"/>
      <c r="D320" s="4"/>
      <c r="E320" s="4"/>
      <c r="F320" s="4"/>
      <c r="G320" s="4"/>
      <c r="H320" s="4"/>
      <c r="I320" s="4"/>
      <c r="J320" s="4"/>
      <c r="K320" s="4"/>
      <c r="L320" s="4"/>
      <c r="M320" s="4"/>
      <c r="N320" s="4"/>
    </row>
    <row r="321" spans="1:14" ht="16.5" customHeight="1">
      <c r="A321" s="4"/>
      <c r="B321" s="4"/>
      <c r="C321" s="4"/>
      <c r="D321" s="4"/>
      <c r="E321" s="4"/>
      <c r="F321" s="4"/>
      <c r="G321" s="4"/>
      <c r="H321" s="4"/>
      <c r="I321" s="4"/>
      <c r="J321" s="4"/>
      <c r="K321" s="4"/>
      <c r="L321" s="4"/>
      <c r="M321" s="4"/>
      <c r="N321" s="4"/>
    </row>
    <row r="322" spans="1:14" ht="16.5" customHeight="1">
      <c r="A322" s="4"/>
      <c r="B322" s="4"/>
      <c r="C322" s="4"/>
      <c r="D322" s="4"/>
      <c r="E322" s="4"/>
      <c r="F322" s="4"/>
      <c r="G322" s="4"/>
      <c r="H322" s="4"/>
      <c r="I322" s="4"/>
      <c r="J322" s="4"/>
      <c r="K322" s="4"/>
      <c r="L322" s="4"/>
      <c r="M322" s="4"/>
      <c r="N322" s="4"/>
    </row>
    <row r="323" spans="1:14" ht="16.5" customHeight="1">
      <c r="A323" s="4"/>
      <c r="B323" s="4"/>
      <c r="C323" s="4"/>
      <c r="D323" s="4"/>
      <c r="E323" s="4"/>
      <c r="F323" s="4"/>
      <c r="G323" s="4"/>
      <c r="H323" s="4"/>
      <c r="I323" s="4"/>
      <c r="J323" s="4"/>
      <c r="K323" s="4"/>
      <c r="L323" s="4"/>
      <c r="M323" s="4"/>
      <c r="N323" s="4"/>
    </row>
    <row r="324" spans="1:14" ht="16.5" customHeight="1">
      <c r="A324" s="4"/>
      <c r="B324" s="4"/>
      <c r="C324" s="4"/>
      <c r="D324" s="4"/>
      <c r="E324" s="4"/>
      <c r="F324" s="4"/>
      <c r="G324" s="4"/>
      <c r="H324" s="4"/>
      <c r="I324" s="4"/>
      <c r="J324" s="4"/>
      <c r="K324" s="4"/>
      <c r="L324" s="4"/>
      <c r="M324" s="4"/>
      <c r="N324" s="4"/>
    </row>
    <row r="325" spans="1:14" ht="16.5" customHeight="1">
      <c r="A325" s="4"/>
      <c r="B325" s="4"/>
      <c r="C325" s="4"/>
      <c r="D325" s="4"/>
      <c r="E325" s="4"/>
      <c r="F325" s="4"/>
      <c r="G325" s="4"/>
      <c r="H325" s="4"/>
      <c r="I325" s="4"/>
      <c r="J325" s="4"/>
      <c r="K325" s="4"/>
      <c r="L325" s="4"/>
      <c r="M325" s="4"/>
      <c r="N325" s="4"/>
    </row>
    <row r="326" spans="1:14" ht="16.5" customHeight="1">
      <c r="A326" s="4"/>
      <c r="B326" s="4"/>
      <c r="C326" s="4"/>
      <c r="D326" s="4"/>
      <c r="E326" s="4"/>
      <c r="F326" s="4"/>
      <c r="G326" s="4"/>
      <c r="H326" s="4"/>
      <c r="I326" s="4"/>
      <c r="J326" s="4"/>
      <c r="K326" s="4"/>
      <c r="L326" s="4"/>
      <c r="M326" s="4"/>
      <c r="N326" s="4"/>
    </row>
    <row r="327" spans="1:14" ht="16.5" customHeight="1">
      <c r="A327" s="4"/>
      <c r="B327" s="4"/>
      <c r="C327" s="4"/>
      <c r="D327" s="4"/>
      <c r="E327" s="4"/>
      <c r="F327" s="4"/>
      <c r="G327" s="4"/>
      <c r="H327" s="4"/>
      <c r="I327" s="4"/>
      <c r="J327" s="4"/>
      <c r="K327" s="4"/>
      <c r="L327" s="4"/>
      <c r="M327" s="4"/>
      <c r="N327" s="4"/>
    </row>
    <row r="328" spans="1:14" ht="16.5" customHeight="1">
      <c r="A328" s="4"/>
      <c r="B328" s="4"/>
      <c r="C328" s="4"/>
      <c r="D328" s="4"/>
      <c r="E328" s="4"/>
      <c r="F328" s="4"/>
      <c r="G328" s="4"/>
      <c r="H328" s="4"/>
      <c r="I328" s="4"/>
      <c r="J328" s="4"/>
      <c r="K328" s="4"/>
      <c r="L328" s="4"/>
      <c r="M328" s="4"/>
      <c r="N328" s="4"/>
    </row>
    <row r="329" spans="1:14" ht="16.5" customHeight="1">
      <c r="A329" s="4"/>
      <c r="B329" s="4"/>
      <c r="C329" s="4"/>
      <c r="D329" s="4"/>
      <c r="E329" s="4"/>
      <c r="F329" s="4"/>
      <c r="G329" s="4"/>
      <c r="H329" s="4"/>
      <c r="I329" s="4"/>
      <c r="J329" s="4"/>
      <c r="K329" s="4"/>
      <c r="L329" s="4"/>
      <c r="M329" s="4"/>
      <c r="N329" s="4"/>
    </row>
    <row r="330" spans="1:14" ht="16.5" customHeight="1">
      <c r="A330" s="4"/>
      <c r="B330" s="4"/>
      <c r="C330" s="4"/>
      <c r="D330" s="4"/>
      <c r="E330" s="4"/>
      <c r="F330" s="4"/>
      <c r="G330" s="4"/>
      <c r="H330" s="4"/>
      <c r="I330" s="4"/>
      <c r="J330" s="4"/>
      <c r="K330" s="4"/>
      <c r="L330" s="4"/>
      <c r="M330" s="4"/>
      <c r="N330" s="4"/>
    </row>
    <row r="331" spans="1:14" ht="16.5" customHeight="1">
      <c r="A331" s="4"/>
      <c r="B331" s="4"/>
      <c r="C331" s="4"/>
      <c r="D331" s="4"/>
      <c r="E331" s="4"/>
      <c r="F331" s="4"/>
      <c r="G331" s="4"/>
      <c r="H331" s="4"/>
      <c r="I331" s="4"/>
      <c r="J331" s="4"/>
      <c r="K331" s="4"/>
      <c r="L331" s="4"/>
      <c r="M331" s="4"/>
      <c r="N331" s="4"/>
    </row>
    <row r="332" spans="1:14" ht="16.5" customHeight="1">
      <c r="A332" s="4"/>
      <c r="B332" s="4"/>
      <c r="C332" s="4"/>
      <c r="D332" s="4"/>
      <c r="E332" s="4"/>
      <c r="F332" s="4"/>
      <c r="G332" s="4"/>
      <c r="H332" s="4"/>
      <c r="I332" s="4"/>
      <c r="J332" s="4"/>
      <c r="K332" s="4"/>
      <c r="L332" s="4"/>
      <c r="M332" s="4"/>
      <c r="N332" s="4"/>
    </row>
    <row r="333" spans="1:14" ht="16.5" customHeight="1">
      <c r="A333" s="4"/>
      <c r="B333" s="4"/>
      <c r="C333" s="4"/>
      <c r="D333" s="4"/>
      <c r="E333" s="4"/>
      <c r="F333" s="4"/>
      <c r="G333" s="4"/>
      <c r="H333" s="4"/>
      <c r="I333" s="4"/>
      <c r="J333" s="4"/>
      <c r="K333" s="4"/>
      <c r="L333" s="4"/>
      <c r="M333" s="4"/>
      <c r="N333" s="4"/>
    </row>
    <row r="334" spans="1:14" ht="16.5" customHeight="1">
      <c r="A334" s="4"/>
      <c r="B334" s="4"/>
      <c r="C334" s="4"/>
      <c r="D334" s="4"/>
      <c r="E334" s="4"/>
      <c r="F334" s="4"/>
      <c r="G334" s="4"/>
      <c r="H334" s="4"/>
      <c r="I334" s="4"/>
      <c r="J334" s="4"/>
      <c r="K334" s="4"/>
      <c r="L334" s="4"/>
      <c r="M334" s="4"/>
      <c r="N334" s="4"/>
    </row>
    <row r="335" spans="1:14" ht="16.5" customHeight="1">
      <c r="A335" s="4"/>
      <c r="B335" s="4"/>
      <c r="C335" s="4"/>
      <c r="D335" s="4"/>
      <c r="E335" s="4"/>
      <c r="F335" s="4"/>
      <c r="G335" s="4"/>
      <c r="H335" s="4"/>
      <c r="I335" s="4"/>
      <c r="J335" s="4"/>
      <c r="K335" s="4"/>
      <c r="L335" s="4"/>
      <c r="M335" s="4"/>
      <c r="N335" s="4"/>
    </row>
    <row r="336" spans="1:14" ht="16.5" customHeight="1">
      <c r="A336" s="4"/>
      <c r="B336" s="4"/>
      <c r="C336" s="4"/>
      <c r="D336" s="4"/>
      <c r="E336" s="4"/>
      <c r="F336" s="4"/>
      <c r="G336" s="4"/>
      <c r="H336" s="4"/>
      <c r="I336" s="4"/>
      <c r="J336" s="4"/>
      <c r="K336" s="4"/>
      <c r="L336" s="4"/>
      <c r="M336" s="4"/>
      <c r="N336" s="4"/>
    </row>
    <row r="337" spans="1:14" ht="16.5" customHeight="1">
      <c r="A337" s="4"/>
      <c r="B337" s="4"/>
      <c r="C337" s="4"/>
      <c r="D337" s="4"/>
      <c r="E337" s="4"/>
      <c r="F337" s="4"/>
      <c r="G337" s="4"/>
      <c r="H337" s="4"/>
      <c r="I337" s="4"/>
      <c r="J337" s="4"/>
      <c r="K337" s="4"/>
      <c r="L337" s="4"/>
      <c r="M337" s="4"/>
      <c r="N337" s="4"/>
    </row>
    <row r="338" spans="1:14" ht="16.5" customHeight="1">
      <c r="A338" s="4"/>
      <c r="B338" s="4"/>
      <c r="C338" s="4"/>
      <c r="D338" s="4"/>
      <c r="E338" s="4"/>
      <c r="F338" s="4"/>
      <c r="G338" s="4"/>
      <c r="H338" s="4"/>
      <c r="I338" s="4"/>
      <c r="J338" s="4"/>
      <c r="K338" s="4"/>
      <c r="L338" s="4"/>
      <c r="M338" s="4"/>
      <c r="N338" s="4"/>
    </row>
    <row r="339" spans="1:14" ht="16.5" customHeight="1">
      <c r="A339" s="4"/>
      <c r="B339" s="4"/>
      <c r="C339" s="4"/>
      <c r="D339" s="4"/>
      <c r="E339" s="4"/>
      <c r="F339" s="4"/>
      <c r="G339" s="4"/>
      <c r="H339" s="4"/>
      <c r="I339" s="4"/>
      <c r="J339" s="4"/>
      <c r="K339" s="4"/>
      <c r="L339" s="4"/>
      <c r="M339" s="4"/>
      <c r="N339" s="4"/>
    </row>
    <row r="340" spans="1:14" ht="16.5" customHeight="1">
      <c r="A340" s="4"/>
      <c r="B340" s="4"/>
      <c r="C340" s="4"/>
      <c r="D340" s="4"/>
      <c r="E340" s="4"/>
      <c r="F340" s="4"/>
      <c r="G340" s="4"/>
      <c r="H340" s="4"/>
      <c r="I340" s="4"/>
      <c r="J340" s="4"/>
      <c r="K340" s="4"/>
      <c r="L340" s="4"/>
      <c r="M340" s="4"/>
      <c r="N340" s="4"/>
    </row>
    <row r="341" spans="1:14" ht="16.5" customHeight="1">
      <c r="A341" s="4"/>
      <c r="B341" s="4"/>
      <c r="C341" s="4"/>
      <c r="D341" s="4"/>
      <c r="E341" s="4"/>
      <c r="F341" s="4"/>
      <c r="G341" s="4"/>
      <c r="H341" s="4"/>
      <c r="I341" s="4"/>
      <c r="J341" s="4"/>
      <c r="K341" s="4"/>
      <c r="L341" s="4"/>
      <c r="M341" s="4"/>
      <c r="N341" s="4"/>
    </row>
    <row r="342" spans="1:14" ht="16.5" customHeight="1">
      <c r="A342" s="4"/>
      <c r="B342" s="4"/>
      <c r="C342" s="4"/>
      <c r="D342" s="4"/>
      <c r="E342" s="4"/>
      <c r="F342" s="4"/>
      <c r="G342" s="4"/>
      <c r="H342" s="4"/>
      <c r="I342" s="4"/>
      <c r="J342" s="4"/>
      <c r="K342" s="4"/>
      <c r="L342" s="4"/>
      <c r="M342" s="4"/>
      <c r="N342" s="4"/>
    </row>
    <row r="343" spans="1:14" ht="16.5" customHeight="1">
      <c r="A343" s="4"/>
      <c r="B343" s="4"/>
      <c r="C343" s="4"/>
      <c r="D343" s="4"/>
      <c r="E343" s="4"/>
      <c r="F343" s="4"/>
      <c r="G343" s="4"/>
      <c r="H343" s="4"/>
      <c r="I343" s="4"/>
      <c r="J343" s="4"/>
      <c r="K343" s="4"/>
      <c r="L343" s="4"/>
      <c r="M343" s="4"/>
      <c r="N343" s="4"/>
    </row>
    <row r="344" spans="1:14" ht="16.5" customHeight="1">
      <c r="A344" s="4"/>
      <c r="B344" s="4"/>
      <c r="C344" s="4"/>
      <c r="D344" s="4"/>
      <c r="E344" s="4"/>
      <c r="F344" s="4"/>
      <c r="G344" s="4"/>
      <c r="H344" s="4"/>
      <c r="I344" s="4"/>
      <c r="J344" s="4"/>
      <c r="K344" s="4"/>
      <c r="L344" s="4"/>
      <c r="M344" s="4"/>
      <c r="N344" s="4"/>
    </row>
    <row r="345" spans="1:14" ht="16.5" customHeight="1">
      <c r="A345" s="4"/>
      <c r="B345" s="4"/>
      <c r="C345" s="4"/>
      <c r="D345" s="4"/>
      <c r="E345" s="4"/>
      <c r="F345" s="4"/>
      <c r="G345" s="4"/>
      <c r="H345" s="4"/>
      <c r="I345" s="4"/>
      <c r="J345" s="4"/>
      <c r="K345" s="4"/>
      <c r="L345" s="4"/>
      <c r="M345" s="4"/>
      <c r="N345" s="4"/>
    </row>
    <row r="346" spans="1:14" ht="16.5" customHeight="1">
      <c r="A346" s="4"/>
      <c r="B346" s="4"/>
      <c r="C346" s="4"/>
      <c r="D346" s="4"/>
      <c r="E346" s="4"/>
      <c r="F346" s="4"/>
      <c r="G346" s="4"/>
      <c r="H346" s="4"/>
      <c r="I346" s="4"/>
      <c r="J346" s="4"/>
      <c r="K346" s="4"/>
      <c r="L346" s="4"/>
      <c r="M346" s="4"/>
      <c r="N346" s="4"/>
    </row>
    <row r="347" spans="1:14" ht="16.5" customHeight="1">
      <c r="A347" s="4"/>
      <c r="B347" s="4"/>
      <c r="C347" s="4"/>
      <c r="D347" s="4"/>
      <c r="E347" s="4"/>
      <c r="F347" s="4"/>
      <c r="G347" s="4"/>
      <c r="H347" s="4"/>
      <c r="I347" s="4"/>
      <c r="J347" s="4"/>
      <c r="K347" s="4"/>
      <c r="L347" s="4"/>
      <c r="M347" s="4"/>
      <c r="N347" s="4"/>
    </row>
    <row r="348" spans="1:14" ht="16.5" customHeight="1">
      <c r="A348" s="4"/>
      <c r="B348" s="4"/>
      <c r="C348" s="4"/>
      <c r="D348" s="4"/>
      <c r="E348" s="4"/>
      <c r="F348" s="4"/>
      <c r="G348" s="4"/>
      <c r="H348" s="4"/>
      <c r="I348" s="4"/>
      <c r="J348" s="4"/>
      <c r="K348" s="4"/>
      <c r="L348" s="4"/>
      <c r="M348" s="4"/>
      <c r="N348" s="4"/>
    </row>
    <row r="349" spans="1:14" ht="16.5" customHeight="1">
      <c r="A349" s="4"/>
      <c r="B349" s="4"/>
      <c r="C349" s="4"/>
      <c r="D349" s="4"/>
      <c r="E349" s="4"/>
      <c r="F349" s="4"/>
      <c r="G349" s="4"/>
      <c r="H349" s="4"/>
      <c r="I349" s="4"/>
      <c r="J349" s="4"/>
      <c r="K349" s="4"/>
      <c r="L349" s="4"/>
      <c r="M349" s="4"/>
      <c r="N349" s="4"/>
    </row>
    <row r="350" spans="1:14" ht="16.5" customHeight="1">
      <c r="A350" s="4"/>
      <c r="B350" s="4"/>
      <c r="C350" s="4"/>
      <c r="D350" s="4"/>
      <c r="E350" s="4"/>
      <c r="F350" s="4"/>
      <c r="G350" s="4"/>
      <c r="H350" s="4"/>
      <c r="I350" s="4"/>
      <c r="J350" s="4"/>
      <c r="K350" s="4"/>
      <c r="L350" s="4"/>
      <c r="M350" s="4"/>
      <c r="N350" s="4"/>
    </row>
    <row r="351" spans="1:14" ht="16.5" customHeight="1">
      <c r="A351" s="4"/>
      <c r="B351" s="4"/>
      <c r="C351" s="4"/>
      <c r="D351" s="4"/>
      <c r="E351" s="4"/>
      <c r="F351" s="4"/>
      <c r="G351" s="4"/>
      <c r="H351" s="4"/>
      <c r="I351" s="4"/>
      <c r="J351" s="4"/>
      <c r="K351" s="4"/>
      <c r="L351" s="4"/>
      <c r="M351" s="4"/>
      <c r="N351" s="4"/>
    </row>
    <row r="352" spans="1:14" ht="16.5" customHeight="1">
      <c r="A352" s="4"/>
      <c r="B352" s="4"/>
      <c r="C352" s="4"/>
      <c r="D352" s="4"/>
      <c r="E352" s="4"/>
      <c r="F352" s="4"/>
      <c r="G352" s="4"/>
      <c r="H352" s="4"/>
      <c r="I352" s="4"/>
      <c r="J352" s="4"/>
      <c r="K352" s="4"/>
      <c r="L352" s="4"/>
      <c r="M352" s="4"/>
      <c r="N352" s="4"/>
    </row>
    <row r="353" spans="1:14" ht="16.5" customHeight="1">
      <c r="A353" s="4"/>
      <c r="B353" s="4"/>
      <c r="C353" s="4"/>
      <c r="D353" s="4"/>
      <c r="E353" s="4"/>
      <c r="F353" s="4"/>
      <c r="G353" s="4"/>
      <c r="H353" s="4"/>
      <c r="I353" s="4"/>
      <c r="J353" s="4"/>
      <c r="K353" s="4"/>
      <c r="L353" s="4"/>
      <c r="M353" s="4"/>
      <c r="N353" s="4"/>
    </row>
    <row r="354" spans="1:14" ht="16.5" customHeight="1">
      <c r="A354" s="4"/>
      <c r="B354" s="4"/>
      <c r="C354" s="4"/>
      <c r="D354" s="4"/>
      <c r="E354" s="4"/>
      <c r="F354" s="4"/>
      <c r="G354" s="4"/>
      <c r="H354" s="4"/>
      <c r="I354" s="4"/>
      <c r="J354" s="4"/>
      <c r="K354" s="4"/>
      <c r="L354" s="4"/>
      <c r="M354" s="4"/>
      <c r="N354" s="4"/>
    </row>
    <row r="355" spans="1:14" ht="16.5" customHeight="1">
      <c r="A355" s="4"/>
      <c r="B355" s="4"/>
      <c r="C355" s="4"/>
      <c r="D355" s="4"/>
      <c r="E355" s="4"/>
      <c r="F355" s="4"/>
      <c r="G355" s="4"/>
      <c r="H355" s="4"/>
      <c r="I355" s="4"/>
      <c r="J355" s="4"/>
      <c r="K355" s="4"/>
      <c r="L355" s="4"/>
      <c r="M355" s="4"/>
      <c r="N355" s="4"/>
    </row>
    <row r="356" spans="1:14" ht="16.5" customHeight="1">
      <c r="A356" s="4"/>
      <c r="B356" s="4"/>
      <c r="C356" s="4"/>
      <c r="D356" s="4"/>
      <c r="E356" s="4"/>
      <c r="F356" s="4"/>
      <c r="G356" s="4"/>
      <c r="H356" s="4"/>
      <c r="I356" s="4"/>
      <c r="J356" s="4"/>
      <c r="K356" s="4"/>
      <c r="L356" s="4"/>
      <c r="M356" s="4"/>
      <c r="N356" s="4"/>
    </row>
    <row r="357" spans="1:14" ht="16.5" customHeight="1">
      <c r="A357" s="4"/>
      <c r="B357" s="4"/>
      <c r="C357" s="4"/>
      <c r="D357" s="4"/>
      <c r="E357" s="4"/>
      <c r="F357" s="4"/>
      <c r="G357" s="4"/>
      <c r="H357" s="4"/>
      <c r="I357" s="4"/>
      <c r="J357" s="4"/>
      <c r="K357" s="4"/>
      <c r="L357" s="4"/>
      <c r="M357" s="4"/>
      <c r="N357" s="4"/>
    </row>
    <row r="358" spans="1:14" ht="16.5" customHeight="1">
      <c r="A358" s="4"/>
      <c r="B358" s="4"/>
      <c r="C358" s="4"/>
      <c r="D358" s="4"/>
      <c r="E358" s="4"/>
      <c r="F358" s="4"/>
      <c r="G358" s="4"/>
      <c r="H358" s="4"/>
      <c r="I358" s="4"/>
      <c r="J358" s="4"/>
      <c r="K358" s="4"/>
      <c r="L358" s="4"/>
      <c r="M358" s="4"/>
      <c r="N358" s="4"/>
    </row>
    <row r="359" spans="1:14" ht="16.5" customHeight="1">
      <c r="A359" s="4"/>
      <c r="B359" s="4"/>
      <c r="C359" s="4"/>
      <c r="D359" s="4"/>
      <c r="E359" s="4"/>
      <c r="F359" s="4"/>
      <c r="G359" s="4"/>
      <c r="H359" s="4"/>
      <c r="I359" s="4"/>
      <c r="J359" s="4"/>
      <c r="K359" s="4"/>
      <c r="L359" s="4"/>
      <c r="M359" s="4"/>
      <c r="N359" s="4"/>
    </row>
    <row r="360" spans="1:14" ht="16.5" customHeight="1">
      <c r="A360" s="4"/>
      <c r="B360" s="4"/>
      <c r="C360" s="4"/>
      <c r="D360" s="4"/>
      <c r="E360" s="4"/>
      <c r="F360" s="4"/>
      <c r="G360" s="4"/>
      <c r="H360" s="4"/>
      <c r="I360" s="4"/>
      <c r="J360" s="4"/>
      <c r="K360" s="4"/>
      <c r="L360" s="4"/>
      <c r="M360" s="4"/>
      <c r="N360" s="4"/>
    </row>
    <row r="361" spans="1:14" ht="16.5" customHeight="1">
      <c r="A361" s="4"/>
      <c r="B361" s="4"/>
      <c r="C361" s="4"/>
      <c r="D361" s="4"/>
      <c r="E361" s="4"/>
      <c r="F361" s="4"/>
      <c r="G361" s="4"/>
      <c r="H361" s="4"/>
      <c r="I361" s="4"/>
      <c r="J361" s="4"/>
      <c r="K361" s="4"/>
      <c r="L361" s="4"/>
      <c r="M361" s="4"/>
      <c r="N361" s="4"/>
    </row>
    <row r="362" spans="1:14" ht="16.5" customHeight="1">
      <c r="A362" s="4"/>
      <c r="B362" s="4"/>
      <c r="C362" s="4"/>
      <c r="D362" s="4"/>
      <c r="E362" s="4"/>
      <c r="F362" s="4"/>
      <c r="G362" s="4"/>
      <c r="H362" s="4"/>
      <c r="I362" s="4"/>
      <c r="J362" s="4"/>
      <c r="K362" s="4"/>
      <c r="L362" s="4"/>
      <c r="M362" s="4"/>
      <c r="N362" s="4"/>
    </row>
    <row r="363" spans="1:14" ht="16.5" customHeight="1">
      <c r="A363" s="4"/>
      <c r="B363" s="4"/>
      <c r="C363" s="4"/>
      <c r="D363" s="4"/>
      <c r="E363" s="4"/>
      <c r="F363" s="4"/>
      <c r="G363" s="4"/>
      <c r="H363" s="4"/>
      <c r="I363" s="4"/>
      <c r="J363" s="4"/>
      <c r="K363" s="4"/>
      <c r="L363" s="4"/>
      <c r="M363" s="4"/>
      <c r="N363" s="4"/>
    </row>
    <row r="364" spans="1:14" ht="16.5" customHeight="1">
      <c r="A364" s="4"/>
      <c r="B364" s="4"/>
      <c r="C364" s="4"/>
      <c r="D364" s="4"/>
      <c r="E364" s="4"/>
      <c r="F364" s="4"/>
      <c r="G364" s="4"/>
      <c r="H364" s="4"/>
      <c r="I364" s="4"/>
      <c r="J364" s="4"/>
      <c r="K364" s="4"/>
      <c r="L364" s="4"/>
      <c r="M364" s="4"/>
      <c r="N364" s="4"/>
    </row>
    <row r="365" spans="1:14" ht="16.5" customHeight="1">
      <c r="A365" s="4"/>
      <c r="B365" s="4"/>
      <c r="C365" s="4"/>
      <c r="D365" s="4"/>
      <c r="E365" s="4"/>
      <c r="F365" s="4"/>
      <c r="G365" s="4"/>
      <c r="H365" s="4"/>
      <c r="I365" s="4"/>
      <c r="J365" s="4"/>
      <c r="K365" s="4"/>
      <c r="L365" s="4"/>
      <c r="M365" s="4"/>
      <c r="N365" s="4"/>
    </row>
    <row r="366" spans="1:14" ht="16.5" customHeight="1">
      <c r="A366" s="4"/>
      <c r="B366" s="4"/>
      <c r="C366" s="4"/>
      <c r="D366" s="4"/>
      <c r="E366" s="4"/>
      <c r="F366" s="4"/>
      <c r="G366" s="4"/>
      <c r="H366" s="4"/>
      <c r="I366" s="4"/>
      <c r="J366" s="4"/>
      <c r="K366" s="4"/>
      <c r="L366" s="4"/>
      <c r="M366" s="4"/>
      <c r="N366" s="4"/>
    </row>
    <row r="367" spans="1:14" ht="16.5" customHeight="1">
      <c r="A367" s="4"/>
      <c r="B367" s="4"/>
      <c r="C367" s="4"/>
      <c r="D367" s="4"/>
      <c r="E367" s="4"/>
      <c r="F367" s="4"/>
      <c r="G367" s="4"/>
      <c r="H367" s="4"/>
      <c r="I367" s="4"/>
      <c r="J367" s="4"/>
      <c r="K367" s="4"/>
      <c r="L367" s="4"/>
      <c r="M367" s="4"/>
      <c r="N367" s="4"/>
    </row>
    <row r="368" spans="1:14" ht="16.5" customHeight="1">
      <c r="A368" s="4"/>
      <c r="B368" s="4"/>
      <c r="C368" s="4"/>
      <c r="D368" s="4"/>
      <c r="E368" s="4"/>
      <c r="F368" s="4"/>
      <c r="G368" s="4"/>
      <c r="H368" s="4"/>
      <c r="I368" s="4"/>
      <c r="J368" s="4"/>
      <c r="K368" s="4"/>
      <c r="L368" s="4"/>
      <c r="M368" s="4"/>
      <c r="N368" s="4"/>
    </row>
    <row r="369" spans="1:14" ht="16.5" customHeight="1">
      <c r="A369" s="4"/>
      <c r="B369" s="4"/>
      <c r="C369" s="4"/>
      <c r="D369" s="4"/>
      <c r="E369" s="4"/>
      <c r="F369" s="4"/>
      <c r="G369" s="4"/>
      <c r="H369" s="4"/>
      <c r="I369" s="4"/>
      <c r="J369" s="4"/>
      <c r="K369" s="4"/>
      <c r="L369" s="4"/>
      <c r="M369" s="4"/>
      <c r="N369" s="4"/>
    </row>
    <row r="370" spans="1:14" ht="16.5" customHeight="1">
      <c r="A370" s="4"/>
      <c r="B370" s="4"/>
      <c r="C370" s="4"/>
      <c r="D370" s="4"/>
      <c r="E370" s="4"/>
      <c r="F370" s="4"/>
      <c r="G370" s="4"/>
      <c r="H370" s="4"/>
      <c r="I370" s="4"/>
      <c r="J370" s="4"/>
      <c r="K370" s="4"/>
      <c r="L370" s="4"/>
      <c r="M370" s="4"/>
      <c r="N370" s="4"/>
    </row>
    <row r="371" spans="1:14" ht="16.5" customHeight="1">
      <c r="A371" s="4"/>
      <c r="B371" s="4"/>
      <c r="C371" s="4"/>
      <c r="D371" s="4"/>
      <c r="E371" s="4"/>
      <c r="F371" s="4"/>
      <c r="G371" s="4"/>
      <c r="H371" s="4"/>
      <c r="I371" s="4"/>
      <c r="J371" s="4"/>
      <c r="K371" s="4"/>
      <c r="L371" s="4"/>
      <c r="M371" s="4"/>
      <c r="N371" s="4"/>
    </row>
    <row r="372" spans="1:14" ht="16.5" customHeight="1">
      <c r="A372" s="4"/>
      <c r="B372" s="4"/>
      <c r="C372" s="4"/>
      <c r="D372" s="4"/>
      <c r="E372" s="4"/>
      <c r="F372" s="4"/>
      <c r="G372" s="4"/>
      <c r="H372" s="4"/>
      <c r="I372" s="4"/>
      <c r="J372" s="4"/>
      <c r="K372" s="4"/>
      <c r="L372" s="4"/>
      <c r="M372" s="4"/>
      <c r="N372" s="4"/>
    </row>
    <row r="373" spans="1:14" ht="16.5" customHeight="1">
      <c r="A373" s="4"/>
      <c r="B373" s="4"/>
      <c r="C373" s="4"/>
      <c r="D373" s="4"/>
      <c r="E373" s="4"/>
      <c r="F373" s="4"/>
      <c r="G373" s="4"/>
      <c r="H373" s="4"/>
      <c r="I373" s="4"/>
      <c r="J373" s="4"/>
      <c r="K373" s="4"/>
      <c r="L373" s="4"/>
      <c r="M373" s="4"/>
      <c r="N373" s="4"/>
    </row>
    <row r="374" spans="1:14" ht="16.5" customHeight="1">
      <c r="A374" s="4"/>
      <c r="B374" s="4"/>
      <c r="C374" s="4"/>
      <c r="D374" s="4"/>
      <c r="E374" s="4"/>
      <c r="F374" s="4"/>
      <c r="G374" s="4"/>
      <c r="H374" s="4"/>
      <c r="I374" s="4"/>
      <c r="J374" s="4"/>
      <c r="K374" s="4"/>
      <c r="L374" s="4"/>
      <c r="M374" s="4"/>
      <c r="N374" s="4"/>
    </row>
    <row r="375" spans="1:14" ht="16.5" customHeight="1">
      <c r="A375" s="4"/>
      <c r="B375" s="4"/>
      <c r="C375" s="4"/>
      <c r="D375" s="4"/>
      <c r="E375" s="4"/>
      <c r="F375" s="4"/>
      <c r="G375" s="4"/>
      <c r="H375" s="4"/>
      <c r="I375" s="4"/>
      <c r="J375" s="4"/>
      <c r="K375" s="4"/>
      <c r="L375" s="4"/>
      <c r="M375" s="4"/>
      <c r="N375" s="4"/>
    </row>
    <row r="376" spans="1:14" ht="16.5" customHeight="1">
      <c r="A376" s="4"/>
      <c r="B376" s="4"/>
      <c r="C376" s="4"/>
      <c r="D376" s="4"/>
      <c r="E376" s="4"/>
      <c r="F376" s="4"/>
      <c r="G376" s="4"/>
      <c r="H376" s="4"/>
      <c r="I376" s="4"/>
      <c r="J376" s="4"/>
      <c r="K376" s="4"/>
      <c r="L376" s="4"/>
      <c r="M376" s="4"/>
      <c r="N376" s="4"/>
    </row>
    <row r="377" spans="1:14" ht="16.5" customHeight="1">
      <c r="A377" s="4"/>
      <c r="B377" s="4"/>
      <c r="C377" s="4"/>
      <c r="D377" s="4"/>
      <c r="E377" s="4"/>
      <c r="F377" s="4"/>
      <c r="G377" s="4"/>
      <c r="H377" s="4"/>
      <c r="I377" s="4"/>
      <c r="J377" s="4"/>
      <c r="K377" s="4"/>
      <c r="L377" s="4"/>
      <c r="M377" s="4"/>
      <c r="N377" s="4"/>
    </row>
    <row r="378" spans="1:14" ht="16.5" customHeight="1">
      <c r="A378" s="4"/>
      <c r="B378" s="4"/>
      <c r="C378" s="4"/>
      <c r="D378" s="4"/>
      <c r="E378" s="4"/>
      <c r="F378" s="4"/>
      <c r="G378" s="4"/>
      <c r="H378" s="4"/>
      <c r="I378" s="4"/>
      <c r="J378" s="4"/>
      <c r="K378" s="4"/>
      <c r="L378" s="4"/>
      <c r="M378" s="4"/>
      <c r="N378" s="4"/>
    </row>
    <row r="379" spans="1:14" ht="16.5" customHeight="1">
      <c r="A379" s="4"/>
      <c r="B379" s="4"/>
      <c r="C379" s="4"/>
      <c r="D379" s="4"/>
      <c r="E379" s="4"/>
      <c r="F379" s="4"/>
      <c r="G379" s="4"/>
      <c r="H379" s="4"/>
      <c r="I379" s="4"/>
      <c r="J379" s="4"/>
      <c r="K379" s="4"/>
      <c r="L379" s="4"/>
      <c r="M379" s="4"/>
      <c r="N379" s="4"/>
    </row>
    <row r="380" spans="1:14" ht="16.5" customHeight="1">
      <c r="A380" s="4"/>
      <c r="B380" s="4"/>
      <c r="C380" s="4"/>
      <c r="D380" s="4"/>
      <c r="E380" s="4"/>
      <c r="F380" s="4"/>
      <c r="G380" s="4"/>
      <c r="H380" s="4"/>
      <c r="I380" s="4"/>
      <c r="J380" s="4"/>
      <c r="K380" s="4"/>
      <c r="L380" s="4"/>
      <c r="M380" s="4"/>
      <c r="N380" s="4"/>
    </row>
    <row r="381" spans="1:14" ht="16.5" customHeight="1">
      <c r="A381" s="4"/>
      <c r="B381" s="4"/>
      <c r="C381" s="4"/>
      <c r="D381" s="4"/>
      <c r="E381" s="4"/>
      <c r="F381" s="4"/>
      <c r="G381" s="4"/>
      <c r="H381" s="4"/>
      <c r="I381" s="4"/>
      <c r="J381" s="4"/>
      <c r="K381" s="4"/>
      <c r="L381" s="4"/>
      <c r="M381" s="4"/>
      <c r="N381" s="4"/>
    </row>
    <row r="382" spans="1:14" ht="16.5" customHeight="1">
      <c r="A382" s="4"/>
      <c r="B382" s="4"/>
      <c r="C382" s="4"/>
      <c r="D382" s="4"/>
      <c r="E382" s="4"/>
      <c r="F382" s="4"/>
      <c r="G382" s="4"/>
      <c r="H382" s="4"/>
      <c r="I382" s="4"/>
      <c r="J382" s="4"/>
      <c r="K382" s="4"/>
      <c r="L382" s="4"/>
      <c r="M382" s="4"/>
      <c r="N382" s="4"/>
    </row>
    <row r="383" spans="1:14" ht="16.5" customHeight="1">
      <c r="A383" s="4"/>
      <c r="B383" s="4"/>
      <c r="C383" s="4"/>
      <c r="D383" s="4"/>
      <c r="E383" s="4"/>
      <c r="F383" s="4"/>
      <c r="G383" s="4"/>
      <c r="H383" s="4"/>
      <c r="I383" s="4"/>
      <c r="J383" s="4"/>
      <c r="K383" s="4"/>
      <c r="L383" s="4"/>
      <c r="M383" s="4"/>
      <c r="N383" s="4"/>
    </row>
    <row r="384" spans="1:14" ht="16.5" customHeight="1">
      <c r="A384" s="4"/>
      <c r="B384" s="4"/>
      <c r="C384" s="4"/>
      <c r="D384" s="4"/>
      <c r="E384" s="4"/>
      <c r="F384" s="4"/>
      <c r="G384" s="4"/>
      <c r="H384" s="4"/>
      <c r="I384" s="4"/>
      <c r="J384" s="4"/>
      <c r="K384" s="4"/>
      <c r="L384" s="4"/>
      <c r="M384" s="4"/>
      <c r="N384" s="4"/>
    </row>
    <row r="385" spans="1:14" ht="16.5" customHeight="1">
      <c r="A385" s="4"/>
      <c r="B385" s="4"/>
      <c r="C385" s="4"/>
      <c r="D385" s="4"/>
      <c r="E385" s="4"/>
      <c r="F385" s="4"/>
      <c r="G385" s="4"/>
      <c r="H385" s="4"/>
      <c r="I385" s="4"/>
      <c r="J385" s="4"/>
      <c r="K385" s="4"/>
      <c r="L385" s="4"/>
      <c r="M385" s="4"/>
      <c r="N385" s="4"/>
    </row>
    <row r="386" spans="1:14" ht="16.5" customHeight="1">
      <c r="A386" s="4"/>
      <c r="B386" s="4"/>
      <c r="C386" s="4"/>
      <c r="D386" s="4"/>
      <c r="E386" s="4"/>
      <c r="F386" s="4"/>
      <c r="G386" s="4"/>
      <c r="H386" s="4"/>
      <c r="I386" s="4"/>
      <c r="J386" s="4"/>
      <c r="K386" s="4"/>
      <c r="L386" s="4"/>
      <c r="M386" s="4"/>
      <c r="N386" s="4"/>
    </row>
    <row r="387" spans="1:14" ht="16.5" customHeight="1">
      <c r="A387" s="4"/>
      <c r="B387" s="4"/>
      <c r="C387" s="4"/>
      <c r="D387" s="4"/>
      <c r="E387" s="4"/>
      <c r="F387" s="4"/>
      <c r="G387" s="4"/>
      <c r="H387" s="4"/>
      <c r="I387" s="4"/>
      <c r="J387" s="4"/>
      <c r="K387" s="4"/>
      <c r="L387" s="4"/>
      <c r="M387" s="4"/>
      <c r="N387" s="4"/>
    </row>
    <row r="388" spans="1:14" ht="16.5" customHeight="1">
      <c r="A388" s="4"/>
      <c r="B388" s="4"/>
      <c r="C388" s="4"/>
      <c r="D388" s="4"/>
      <c r="E388" s="4"/>
      <c r="F388" s="4"/>
      <c r="G388" s="4"/>
      <c r="H388" s="4"/>
      <c r="I388" s="4"/>
      <c r="J388" s="4"/>
      <c r="K388" s="4"/>
      <c r="L388" s="4"/>
      <c r="M388" s="4"/>
      <c r="N388" s="4"/>
    </row>
    <row r="389" spans="1:14" ht="16.5" customHeight="1">
      <c r="A389" s="4"/>
      <c r="B389" s="4"/>
      <c r="C389" s="4"/>
      <c r="D389" s="4"/>
      <c r="E389" s="4"/>
      <c r="F389" s="4"/>
      <c r="G389" s="4"/>
      <c r="H389" s="4"/>
      <c r="I389" s="4"/>
      <c r="J389" s="4"/>
      <c r="K389" s="4"/>
      <c r="L389" s="4"/>
      <c r="M389" s="4"/>
      <c r="N389" s="4"/>
    </row>
    <row r="390" spans="1:14" ht="16.5" customHeight="1">
      <c r="A390" s="4"/>
      <c r="B390" s="4"/>
      <c r="C390" s="4"/>
      <c r="D390" s="4"/>
      <c r="E390" s="4"/>
      <c r="F390" s="4"/>
      <c r="G390" s="4"/>
      <c r="H390" s="4"/>
      <c r="I390" s="4"/>
      <c r="J390" s="4"/>
      <c r="K390" s="4"/>
      <c r="L390" s="4"/>
      <c r="M390" s="4"/>
      <c r="N390" s="4"/>
    </row>
    <row r="391" spans="1:14" ht="16.5" customHeight="1">
      <c r="A391" s="4"/>
      <c r="B391" s="4"/>
      <c r="C391" s="4"/>
      <c r="D391" s="4"/>
      <c r="E391" s="4"/>
      <c r="F391" s="4"/>
      <c r="G391" s="4"/>
      <c r="H391" s="4"/>
      <c r="I391" s="4"/>
      <c r="J391" s="4"/>
      <c r="K391" s="4"/>
      <c r="L391" s="4"/>
      <c r="M391" s="4"/>
      <c r="N391" s="4"/>
    </row>
    <row r="392" spans="1:14" ht="16.5" customHeight="1">
      <c r="A392" s="4"/>
      <c r="B392" s="4"/>
      <c r="C392" s="4"/>
      <c r="D392" s="4"/>
      <c r="E392" s="4"/>
      <c r="F392" s="4"/>
      <c r="G392" s="4"/>
      <c r="H392" s="4"/>
      <c r="I392" s="4"/>
      <c r="J392" s="4"/>
      <c r="K392" s="4"/>
      <c r="L392" s="4"/>
      <c r="M392" s="4"/>
      <c r="N392" s="4"/>
    </row>
    <row r="393" spans="1:14" ht="16.5" customHeight="1">
      <c r="A393" s="4"/>
      <c r="B393" s="4"/>
      <c r="C393" s="4"/>
      <c r="D393" s="4"/>
      <c r="E393" s="4"/>
      <c r="F393" s="4"/>
      <c r="G393" s="4"/>
      <c r="H393" s="4"/>
      <c r="I393" s="4"/>
      <c r="J393" s="4"/>
      <c r="K393" s="4"/>
      <c r="L393" s="4"/>
      <c r="M393" s="4"/>
      <c r="N393" s="4"/>
    </row>
    <row r="394" spans="1:14" ht="16.5" customHeight="1">
      <c r="A394" s="4"/>
      <c r="B394" s="4"/>
      <c r="C394" s="4"/>
      <c r="D394" s="4"/>
      <c r="E394" s="4"/>
      <c r="F394" s="4"/>
      <c r="G394" s="4"/>
      <c r="H394" s="4"/>
      <c r="I394" s="4"/>
      <c r="J394" s="4"/>
      <c r="K394" s="4"/>
      <c r="L394" s="4"/>
      <c r="M394" s="4"/>
      <c r="N394" s="4"/>
    </row>
    <row r="395" spans="1:14" ht="16.5" customHeight="1">
      <c r="A395" s="4"/>
      <c r="B395" s="4"/>
      <c r="C395" s="4"/>
      <c r="D395" s="4"/>
      <c r="E395" s="4"/>
      <c r="F395" s="4"/>
      <c r="G395" s="4"/>
      <c r="H395" s="4"/>
      <c r="I395" s="4"/>
      <c r="J395" s="4"/>
      <c r="K395" s="4"/>
      <c r="L395" s="4"/>
      <c r="M395" s="4"/>
      <c r="N395" s="4"/>
    </row>
    <row r="396" spans="1:14" ht="16.5" customHeight="1">
      <c r="A396" s="4"/>
      <c r="B396" s="4"/>
      <c r="C396" s="4"/>
      <c r="D396" s="4"/>
      <c r="E396" s="4"/>
      <c r="F396" s="4"/>
      <c r="G396" s="4"/>
      <c r="H396" s="4"/>
      <c r="I396" s="4"/>
      <c r="J396" s="4"/>
      <c r="K396" s="4"/>
      <c r="L396" s="4"/>
      <c r="M396" s="4"/>
      <c r="N396" s="4"/>
    </row>
    <row r="397" spans="1:14" ht="16.5" customHeight="1">
      <c r="A397" s="4"/>
      <c r="B397" s="4"/>
      <c r="C397" s="4"/>
      <c r="D397" s="4"/>
      <c r="E397" s="4"/>
      <c r="F397" s="4"/>
      <c r="G397" s="4"/>
      <c r="H397" s="4"/>
      <c r="I397" s="4"/>
      <c r="J397" s="4"/>
      <c r="K397" s="4"/>
      <c r="L397" s="4"/>
      <c r="M397" s="4"/>
      <c r="N397" s="4"/>
    </row>
    <row r="398" spans="1:14" ht="16.5" customHeight="1">
      <c r="A398" s="4"/>
      <c r="B398" s="4"/>
      <c r="C398" s="4"/>
      <c r="D398" s="4"/>
      <c r="E398" s="4"/>
      <c r="F398" s="4"/>
      <c r="G398" s="4"/>
      <c r="H398" s="4"/>
      <c r="I398" s="4"/>
      <c r="J398" s="4"/>
      <c r="K398" s="4"/>
      <c r="L398" s="4"/>
      <c r="M398" s="4"/>
      <c r="N398" s="4"/>
    </row>
    <row r="399" spans="1:14" ht="16.5" customHeight="1">
      <c r="A399" s="4"/>
      <c r="B399" s="4"/>
      <c r="C399" s="4"/>
      <c r="D399" s="4"/>
      <c r="E399" s="4"/>
      <c r="F399" s="4"/>
      <c r="G399" s="4"/>
      <c r="H399" s="4"/>
      <c r="I399" s="4"/>
      <c r="J399" s="4"/>
      <c r="K399" s="4"/>
      <c r="L399" s="4"/>
      <c r="M399" s="4"/>
      <c r="N399" s="4"/>
    </row>
    <row r="400" spans="1:14" ht="16.5" customHeight="1">
      <c r="A400" s="4"/>
      <c r="B400" s="4"/>
      <c r="C400" s="4"/>
      <c r="D400" s="4"/>
      <c r="E400" s="4"/>
      <c r="F400" s="4"/>
      <c r="G400" s="4"/>
      <c r="H400" s="4"/>
      <c r="I400" s="4"/>
      <c r="J400" s="4"/>
      <c r="K400" s="4"/>
      <c r="L400" s="4"/>
      <c r="M400" s="4"/>
      <c r="N400" s="4"/>
    </row>
    <row r="401" spans="1:14" ht="16.5" customHeight="1">
      <c r="A401" s="4"/>
      <c r="B401" s="4"/>
      <c r="C401" s="4"/>
      <c r="D401" s="4"/>
      <c r="E401" s="4"/>
      <c r="F401" s="4"/>
      <c r="G401" s="4"/>
      <c r="H401" s="4"/>
      <c r="I401" s="4"/>
      <c r="J401" s="4"/>
      <c r="K401" s="4"/>
      <c r="L401" s="4"/>
      <c r="M401" s="4"/>
      <c r="N401" s="4"/>
    </row>
    <row r="402" spans="1:14" ht="16.5" customHeight="1">
      <c r="A402" s="4"/>
      <c r="B402" s="4"/>
      <c r="C402" s="4"/>
      <c r="D402" s="4"/>
      <c r="E402" s="4"/>
      <c r="F402" s="4"/>
      <c r="G402" s="4"/>
      <c r="H402" s="4"/>
      <c r="I402" s="4"/>
      <c r="J402" s="4"/>
      <c r="K402" s="4"/>
      <c r="L402" s="4"/>
      <c r="M402" s="4"/>
      <c r="N402" s="4"/>
    </row>
    <row r="403" spans="1:14" ht="16.5" customHeight="1">
      <c r="A403" s="4"/>
      <c r="B403" s="4"/>
      <c r="C403" s="4"/>
      <c r="D403" s="4"/>
      <c r="E403" s="4"/>
      <c r="F403" s="4"/>
      <c r="G403" s="4"/>
      <c r="H403" s="4"/>
      <c r="I403" s="4"/>
      <c r="J403" s="4"/>
      <c r="K403" s="4"/>
      <c r="L403" s="4"/>
      <c r="M403" s="4"/>
      <c r="N403" s="4"/>
    </row>
    <row r="404" spans="1:14" ht="16.5" customHeight="1">
      <c r="A404" s="4"/>
      <c r="B404" s="4"/>
      <c r="C404" s="4"/>
      <c r="D404" s="4"/>
      <c r="E404" s="4"/>
      <c r="F404" s="4"/>
      <c r="G404" s="4"/>
      <c r="H404" s="4"/>
      <c r="I404" s="4"/>
      <c r="J404" s="4"/>
      <c r="K404" s="4"/>
      <c r="L404" s="4"/>
      <c r="M404" s="4"/>
      <c r="N404" s="4"/>
    </row>
    <row r="405" spans="1:14" ht="16.5" customHeight="1">
      <c r="A405" s="4"/>
      <c r="B405" s="4"/>
      <c r="C405" s="4"/>
      <c r="D405" s="4"/>
      <c r="E405" s="4"/>
      <c r="F405" s="4"/>
      <c r="G405" s="4"/>
      <c r="H405" s="4"/>
      <c r="I405" s="4"/>
      <c r="J405" s="4"/>
      <c r="K405" s="4"/>
      <c r="L405" s="4"/>
      <c r="M405" s="4"/>
      <c r="N405" s="4"/>
    </row>
    <row r="406" spans="1:14" ht="16.5" customHeight="1">
      <c r="A406" s="4"/>
      <c r="B406" s="4"/>
      <c r="C406" s="4"/>
      <c r="D406" s="4"/>
      <c r="E406" s="4"/>
      <c r="F406" s="4"/>
      <c r="G406" s="4"/>
      <c r="H406" s="4"/>
      <c r="I406" s="4"/>
      <c r="J406" s="4"/>
      <c r="K406" s="4"/>
      <c r="L406" s="4"/>
      <c r="M406" s="4"/>
      <c r="N406" s="4"/>
    </row>
    <row r="407" spans="1:14" ht="16.5" customHeight="1">
      <c r="A407" s="4"/>
      <c r="B407" s="4"/>
      <c r="C407" s="4"/>
      <c r="D407" s="4"/>
      <c r="E407" s="4"/>
      <c r="F407" s="4"/>
      <c r="G407" s="4"/>
      <c r="H407" s="4"/>
      <c r="I407" s="4"/>
      <c r="J407" s="4"/>
      <c r="K407" s="4"/>
      <c r="L407" s="4"/>
      <c r="M407" s="4"/>
      <c r="N407" s="4"/>
    </row>
    <row r="408" spans="1:14" ht="16.5" customHeight="1">
      <c r="A408" s="4"/>
      <c r="B408" s="4"/>
      <c r="C408" s="4"/>
      <c r="D408" s="4"/>
      <c r="E408" s="4"/>
      <c r="F408" s="4"/>
      <c r="G408" s="4"/>
      <c r="H408" s="4"/>
      <c r="I408" s="4"/>
      <c r="J408" s="4"/>
      <c r="K408" s="4"/>
      <c r="L408" s="4"/>
      <c r="M408" s="4"/>
      <c r="N408" s="4"/>
    </row>
    <row r="409" spans="1:14" ht="16.5" customHeight="1">
      <c r="A409" s="4"/>
      <c r="B409" s="4"/>
      <c r="C409" s="4"/>
      <c r="D409" s="4"/>
      <c r="E409" s="4"/>
      <c r="F409" s="4"/>
      <c r="G409" s="4"/>
      <c r="H409" s="4"/>
      <c r="I409" s="4"/>
      <c r="J409" s="4"/>
      <c r="K409" s="4"/>
      <c r="L409" s="4"/>
      <c r="M409" s="4"/>
      <c r="N409" s="4"/>
    </row>
    <row r="410" spans="1:14" ht="16.5" customHeight="1">
      <c r="A410" s="4"/>
      <c r="B410" s="4"/>
      <c r="C410" s="4"/>
      <c r="D410" s="4"/>
      <c r="E410" s="4"/>
      <c r="F410" s="4"/>
      <c r="G410" s="4"/>
      <c r="H410" s="4"/>
      <c r="I410" s="4"/>
      <c r="J410" s="4"/>
      <c r="K410" s="4"/>
      <c r="L410" s="4"/>
      <c r="M410" s="4"/>
      <c r="N410" s="4"/>
    </row>
    <row r="411" spans="1:14" ht="16.5" customHeight="1">
      <c r="A411" s="4"/>
      <c r="B411" s="4"/>
      <c r="C411" s="4"/>
      <c r="D411" s="4"/>
      <c r="E411" s="4"/>
      <c r="F411" s="4"/>
      <c r="G411" s="4"/>
      <c r="H411" s="4"/>
      <c r="I411" s="4"/>
      <c r="J411" s="4"/>
      <c r="K411" s="4"/>
      <c r="L411" s="4"/>
      <c r="M411" s="4"/>
      <c r="N411" s="4"/>
    </row>
    <row r="412" spans="1:14" ht="16.5" customHeight="1">
      <c r="A412" s="4"/>
      <c r="B412" s="4"/>
      <c r="C412" s="4"/>
      <c r="D412" s="4"/>
      <c r="E412" s="4"/>
      <c r="F412" s="4"/>
      <c r="G412" s="4"/>
      <c r="H412" s="4"/>
      <c r="I412" s="4"/>
      <c r="J412" s="4"/>
      <c r="K412" s="4"/>
      <c r="L412" s="4"/>
      <c r="M412" s="4"/>
      <c r="N412" s="4"/>
    </row>
    <row r="413" spans="1:14" ht="16.5" customHeight="1">
      <c r="A413" s="4"/>
      <c r="B413" s="4"/>
      <c r="C413" s="4"/>
      <c r="D413" s="4"/>
      <c r="E413" s="4"/>
      <c r="F413" s="4"/>
      <c r="G413" s="4"/>
      <c r="H413" s="4"/>
      <c r="I413" s="4"/>
      <c r="J413" s="4"/>
      <c r="K413" s="4"/>
      <c r="L413" s="4"/>
      <c r="M413" s="4"/>
      <c r="N413" s="4"/>
    </row>
    <row r="414" spans="1:14" ht="16.5" customHeight="1">
      <c r="A414" s="4"/>
      <c r="B414" s="4"/>
      <c r="C414" s="4"/>
      <c r="D414" s="4"/>
      <c r="E414" s="4"/>
      <c r="F414" s="4"/>
      <c r="G414" s="4"/>
      <c r="H414" s="4"/>
      <c r="I414" s="4"/>
      <c r="J414" s="4"/>
      <c r="K414" s="4"/>
      <c r="L414" s="4"/>
      <c r="M414" s="4"/>
      <c r="N414" s="4"/>
    </row>
    <row r="415" spans="1:14" ht="16.5" customHeight="1">
      <c r="A415" s="4"/>
      <c r="B415" s="4"/>
      <c r="C415" s="4"/>
      <c r="D415" s="4"/>
      <c r="E415" s="4"/>
      <c r="F415" s="4"/>
      <c r="G415" s="4"/>
      <c r="H415" s="4"/>
      <c r="I415" s="4"/>
      <c r="J415" s="4"/>
      <c r="K415" s="4"/>
      <c r="L415" s="4"/>
      <c r="M415" s="4"/>
      <c r="N415" s="4"/>
    </row>
    <row r="416" spans="1:14" ht="16.5" customHeight="1">
      <c r="A416" s="4"/>
      <c r="B416" s="4"/>
      <c r="C416" s="4"/>
      <c r="D416" s="4"/>
      <c r="E416" s="4"/>
      <c r="F416" s="4"/>
      <c r="G416" s="4"/>
      <c r="H416" s="4"/>
      <c r="I416" s="4"/>
      <c r="J416" s="4"/>
      <c r="K416" s="4"/>
      <c r="L416" s="4"/>
      <c r="M416" s="4"/>
      <c r="N416" s="4"/>
    </row>
    <row r="417" spans="1:14" ht="16.5" customHeight="1">
      <c r="A417" s="4"/>
      <c r="B417" s="4"/>
      <c r="C417" s="4"/>
      <c r="D417" s="4"/>
      <c r="E417" s="4"/>
      <c r="F417" s="4"/>
      <c r="G417" s="4"/>
      <c r="H417" s="4"/>
      <c r="I417" s="4"/>
      <c r="J417" s="4"/>
      <c r="K417" s="4"/>
      <c r="L417" s="4"/>
      <c r="M417" s="4"/>
      <c r="N417" s="4"/>
    </row>
    <row r="418" spans="1:14" ht="16.5" customHeight="1">
      <c r="A418" s="4"/>
      <c r="B418" s="4"/>
      <c r="C418" s="4"/>
      <c r="D418" s="4"/>
      <c r="E418" s="4"/>
      <c r="F418" s="4"/>
      <c r="G418" s="4"/>
      <c r="H418" s="4"/>
      <c r="I418" s="4"/>
      <c r="J418" s="4"/>
      <c r="K418" s="4"/>
      <c r="L418" s="4"/>
      <c r="M418" s="4"/>
      <c r="N418" s="4"/>
    </row>
    <row r="419" spans="1:14" ht="16.5" customHeight="1">
      <c r="A419" s="4"/>
      <c r="B419" s="4"/>
      <c r="C419" s="4"/>
      <c r="D419" s="4"/>
      <c r="E419" s="4"/>
      <c r="F419" s="4"/>
      <c r="G419" s="4"/>
      <c r="H419" s="4"/>
      <c r="I419" s="4"/>
      <c r="J419" s="4"/>
      <c r="K419" s="4"/>
      <c r="L419" s="4"/>
      <c r="M419" s="4"/>
      <c r="N419" s="4"/>
    </row>
    <row r="420" spans="1:14" ht="16.5" customHeight="1">
      <c r="A420" s="4"/>
      <c r="B420" s="4"/>
      <c r="C420" s="4"/>
      <c r="D420" s="4"/>
      <c r="E420" s="4"/>
      <c r="F420" s="4"/>
      <c r="G420" s="4"/>
      <c r="H420" s="4"/>
      <c r="I420" s="4"/>
      <c r="J420" s="4"/>
      <c r="K420" s="4"/>
      <c r="L420" s="4"/>
      <c r="M420" s="4"/>
      <c r="N420" s="4"/>
    </row>
    <row r="421" spans="1:14" ht="16.5" customHeight="1">
      <c r="A421" s="4"/>
      <c r="B421" s="4"/>
      <c r="C421" s="4"/>
      <c r="D421" s="4"/>
      <c r="E421" s="4"/>
      <c r="F421" s="4"/>
      <c r="G421" s="4"/>
      <c r="H421" s="4"/>
      <c r="I421" s="4"/>
      <c r="J421" s="4"/>
      <c r="K421" s="4"/>
      <c r="L421" s="4"/>
      <c r="M421" s="4"/>
      <c r="N421" s="4"/>
    </row>
    <row r="422" spans="1:14" ht="16.5" customHeight="1">
      <c r="A422" s="4"/>
      <c r="B422" s="4"/>
      <c r="C422" s="4"/>
      <c r="D422" s="4"/>
      <c r="E422" s="4"/>
      <c r="F422" s="4"/>
      <c r="G422" s="4"/>
      <c r="H422" s="4"/>
      <c r="I422" s="4"/>
      <c r="J422" s="4"/>
      <c r="K422" s="4"/>
      <c r="L422" s="4"/>
      <c r="M422" s="4"/>
      <c r="N422" s="4"/>
    </row>
    <row r="423" spans="1:14" ht="16.5" customHeight="1">
      <c r="A423" s="4"/>
      <c r="B423" s="4"/>
      <c r="C423" s="4"/>
      <c r="D423" s="4"/>
      <c r="E423" s="4"/>
      <c r="F423" s="4"/>
      <c r="G423" s="4"/>
      <c r="H423" s="4"/>
      <c r="I423" s="4"/>
      <c r="J423" s="4"/>
      <c r="K423" s="4"/>
      <c r="L423" s="4"/>
      <c r="M423" s="4"/>
      <c r="N423" s="4"/>
    </row>
    <row r="424" spans="1:14" ht="16.5" customHeight="1">
      <c r="A424" s="4"/>
      <c r="B424" s="4"/>
      <c r="C424" s="4"/>
      <c r="D424" s="4"/>
      <c r="E424" s="4"/>
      <c r="F424" s="4"/>
      <c r="G424" s="4"/>
      <c r="H424" s="4"/>
      <c r="I424" s="4"/>
      <c r="J424" s="4"/>
      <c r="K424" s="4"/>
      <c r="L424" s="4"/>
      <c r="M424" s="4"/>
      <c r="N424" s="4"/>
    </row>
    <row r="425" spans="1:14" ht="16.5" customHeight="1">
      <c r="A425" s="4"/>
      <c r="B425" s="4"/>
      <c r="C425" s="4"/>
      <c r="D425" s="4"/>
      <c r="E425" s="4"/>
      <c r="F425" s="4"/>
      <c r="G425" s="4"/>
      <c r="H425" s="4"/>
      <c r="I425" s="4"/>
      <c r="J425" s="4"/>
      <c r="K425" s="4"/>
      <c r="L425" s="4"/>
      <c r="M425" s="4"/>
      <c r="N425" s="4"/>
    </row>
    <row r="426" spans="1:14" ht="16.5" customHeight="1">
      <c r="A426" s="4"/>
      <c r="B426" s="4"/>
      <c r="C426" s="4"/>
      <c r="D426" s="4"/>
      <c r="E426" s="4"/>
      <c r="F426" s="4"/>
      <c r="G426" s="4"/>
      <c r="H426" s="4"/>
      <c r="I426" s="4"/>
      <c r="J426" s="4"/>
      <c r="K426" s="4"/>
      <c r="L426" s="4"/>
      <c r="M426" s="4"/>
      <c r="N426" s="4"/>
    </row>
    <row r="427" spans="1:14" ht="16.5" customHeight="1">
      <c r="A427" s="4"/>
      <c r="B427" s="4"/>
      <c r="C427" s="4"/>
      <c r="D427" s="4"/>
      <c r="E427" s="4"/>
      <c r="F427" s="4"/>
      <c r="G427" s="4"/>
      <c r="H427" s="4"/>
      <c r="I427" s="4"/>
      <c r="J427" s="4"/>
      <c r="K427" s="4"/>
      <c r="L427" s="4"/>
      <c r="M427" s="4"/>
      <c r="N427" s="4"/>
    </row>
    <row r="428" spans="1:14" ht="16.5" customHeight="1">
      <c r="A428" s="4"/>
      <c r="B428" s="4"/>
      <c r="C428" s="4"/>
      <c r="D428" s="4"/>
      <c r="E428" s="4"/>
      <c r="F428" s="4"/>
      <c r="G428" s="4"/>
      <c r="H428" s="4"/>
      <c r="I428" s="4"/>
      <c r="J428" s="4"/>
      <c r="K428" s="4"/>
      <c r="L428" s="4"/>
      <c r="M428" s="4"/>
      <c r="N428" s="4"/>
    </row>
    <row r="429" spans="1:14" ht="16.5" customHeight="1">
      <c r="A429" s="4"/>
      <c r="B429" s="4"/>
      <c r="C429" s="4"/>
      <c r="D429" s="4"/>
      <c r="E429" s="4"/>
      <c r="F429" s="4"/>
      <c r="G429" s="4"/>
      <c r="H429" s="4"/>
      <c r="I429" s="4"/>
      <c r="J429" s="4"/>
      <c r="K429" s="4"/>
      <c r="L429" s="4"/>
      <c r="M429" s="4"/>
      <c r="N429" s="4"/>
    </row>
    <row r="430" spans="1:14" ht="16.5" customHeight="1">
      <c r="A430" s="4"/>
      <c r="B430" s="4"/>
      <c r="C430" s="4"/>
      <c r="D430" s="4"/>
      <c r="E430" s="4"/>
      <c r="F430" s="4"/>
      <c r="G430" s="4"/>
      <c r="H430" s="4"/>
      <c r="I430" s="4"/>
      <c r="J430" s="4"/>
      <c r="K430" s="4"/>
      <c r="L430" s="4"/>
      <c r="M430" s="4"/>
      <c r="N430" s="4"/>
    </row>
    <row r="431" spans="1:14" ht="16.5" customHeight="1">
      <c r="A431" s="4"/>
      <c r="B431" s="4"/>
      <c r="C431" s="4"/>
      <c r="D431" s="4"/>
      <c r="E431" s="4"/>
      <c r="F431" s="4"/>
      <c r="G431" s="4"/>
      <c r="H431" s="4"/>
      <c r="I431" s="4"/>
      <c r="J431" s="4"/>
      <c r="K431" s="4"/>
      <c r="L431" s="4"/>
      <c r="M431" s="4"/>
      <c r="N431" s="4"/>
    </row>
    <row r="432" spans="1:14" ht="16.5" customHeight="1">
      <c r="A432" s="4"/>
      <c r="B432" s="4"/>
      <c r="C432" s="4"/>
      <c r="D432" s="4"/>
      <c r="E432" s="4"/>
      <c r="F432" s="4"/>
      <c r="G432" s="4"/>
      <c r="H432" s="4"/>
      <c r="I432" s="4"/>
      <c r="J432" s="4"/>
      <c r="K432" s="4"/>
      <c r="L432" s="4"/>
      <c r="M432" s="4"/>
      <c r="N432" s="4"/>
    </row>
    <row r="433" spans="1:14" ht="16.5" customHeight="1">
      <c r="A433" s="4"/>
      <c r="B433" s="4"/>
      <c r="C433" s="4"/>
      <c r="D433" s="4"/>
      <c r="E433" s="4"/>
      <c r="F433" s="4"/>
      <c r="G433" s="4"/>
      <c r="H433" s="4"/>
      <c r="I433" s="4"/>
      <c r="J433" s="4"/>
      <c r="K433" s="4"/>
      <c r="L433" s="4"/>
      <c r="M433" s="4"/>
      <c r="N433" s="4"/>
    </row>
    <row r="434" spans="1:14" ht="16.5" customHeight="1">
      <c r="A434" s="4"/>
      <c r="B434" s="4"/>
      <c r="C434" s="4"/>
      <c r="D434" s="4"/>
      <c r="E434" s="4"/>
      <c r="F434" s="4"/>
      <c r="G434" s="4"/>
      <c r="H434" s="4"/>
      <c r="I434" s="4"/>
      <c r="J434" s="4"/>
      <c r="K434" s="4"/>
      <c r="L434" s="4"/>
      <c r="M434" s="4"/>
      <c r="N434" s="4"/>
    </row>
    <row r="435" spans="1:14" ht="16.5" customHeight="1">
      <c r="A435" s="4"/>
      <c r="B435" s="4"/>
      <c r="C435" s="4"/>
      <c r="D435" s="4"/>
      <c r="E435" s="4"/>
      <c r="F435" s="4"/>
      <c r="G435" s="4"/>
      <c r="H435" s="4"/>
      <c r="I435" s="4"/>
      <c r="J435" s="4"/>
      <c r="K435" s="4"/>
      <c r="L435" s="4"/>
      <c r="M435" s="4"/>
      <c r="N435" s="4"/>
    </row>
    <row r="436" spans="1:14" ht="16.5" customHeight="1">
      <c r="A436" s="4"/>
      <c r="B436" s="4"/>
      <c r="C436" s="4"/>
      <c r="D436" s="4"/>
      <c r="E436" s="4"/>
      <c r="F436" s="4"/>
      <c r="G436" s="4"/>
      <c r="H436" s="4"/>
      <c r="I436" s="4"/>
      <c r="J436" s="4"/>
      <c r="K436" s="4"/>
      <c r="L436" s="4"/>
      <c r="M436" s="4"/>
      <c r="N436" s="4"/>
    </row>
    <row r="437" spans="1:14" ht="16.5" customHeight="1">
      <c r="A437" s="4"/>
      <c r="B437" s="4"/>
      <c r="C437" s="4"/>
      <c r="D437" s="4"/>
      <c r="E437" s="4"/>
      <c r="F437" s="4"/>
      <c r="G437" s="4"/>
      <c r="H437" s="4"/>
      <c r="I437" s="4"/>
      <c r="J437" s="4"/>
      <c r="K437" s="4"/>
      <c r="L437" s="4"/>
      <c r="M437" s="4"/>
      <c r="N437" s="4"/>
    </row>
    <row r="438" spans="1:14" ht="16.5" customHeight="1">
      <c r="A438" s="4"/>
      <c r="B438" s="4"/>
      <c r="C438" s="4"/>
      <c r="D438" s="4"/>
      <c r="E438" s="4"/>
      <c r="F438" s="4"/>
      <c r="G438" s="4"/>
      <c r="H438" s="4"/>
      <c r="I438" s="4"/>
      <c r="J438" s="4"/>
      <c r="K438" s="4"/>
      <c r="L438" s="4"/>
      <c r="M438" s="4"/>
      <c r="N438" s="4"/>
    </row>
    <row r="439" spans="1:14" ht="16.5" customHeight="1">
      <c r="A439" s="4"/>
      <c r="B439" s="4"/>
      <c r="C439" s="4"/>
      <c r="D439" s="4"/>
      <c r="E439" s="4"/>
      <c r="F439" s="4"/>
      <c r="G439" s="4"/>
      <c r="H439" s="4"/>
      <c r="I439" s="4"/>
      <c r="J439" s="4"/>
      <c r="K439" s="4"/>
      <c r="L439" s="4"/>
      <c r="M439" s="4"/>
      <c r="N439" s="4"/>
    </row>
    <row r="440" spans="1:14" ht="16.5" customHeight="1">
      <c r="A440" s="4"/>
      <c r="B440" s="4"/>
      <c r="C440" s="4"/>
      <c r="D440" s="4"/>
      <c r="E440" s="4"/>
      <c r="F440" s="4"/>
      <c r="G440" s="4"/>
      <c r="H440" s="4"/>
      <c r="I440" s="4"/>
      <c r="J440" s="4"/>
      <c r="K440" s="4"/>
      <c r="L440" s="4"/>
      <c r="M440" s="4"/>
      <c r="N440" s="4"/>
    </row>
    <row r="441" spans="1:14" ht="16.5" customHeight="1">
      <c r="A441" s="4"/>
      <c r="B441" s="4"/>
      <c r="C441" s="4"/>
      <c r="D441" s="4"/>
      <c r="E441" s="4"/>
      <c r="F441" s="4"/>
      <c r="G441" s="4"/>
      <c r="H441" s="4"/>
      <c r="I441" s="4"/>
      <c r="J441" s="4"/>
      <c r="K441" s="4"/>
      <c r="L441" s="4"/>
      <c r="M441" s="4"/>
      <c r="N441" s="4"/>
    </row>
    <row r="442" spans="1:14" ht="16.5" customHeight="1">
      <c r="A442" s="4"/>
      <c r="B442" s="4"/>
      <c r="C442" s="4"/>
      <c r="D442" s="4"/>
      <c r="E442" s="4"/>
      <c r="F442" s="4"/>
      <c r="G442" s="4"/>
      <c r="H442" s="4"/>
      <c r="I442" s="4"/>
      <c r="J442" s="4"/>
      <c r="K442" s="4"/>
      <c r="L442" s="4"/>
      <c r="M442" s="4"/>
      <c r="N442" s="4"/>
    </row>
    <row r="443" spans="1:14" ht="16.5" customHeight="1">
      <c r="A443" s="4"/>
      <c r="B443" s="4"/>
      <c r="C443" s="4"/>
      <c r="D443" s="4"/>
      <c r="E443" s="4"/>
      <c r="F443" s="4"/>
      <c r="G443" s="4"/>
      <c r="H443" s="4"/>
      <c r="I443" s="4"/>
      <c r="J443" s="4"/>
      <c r="K443" s="4"/>
      <c r="L443" s="4"/>
      <c r="M443" s="4"/>
      <c r="N443" s="4"/>
    </row>
    <row r="444" spans="1:14" ht="16.5" customHeight="1">
      <c r="A444" s="4"/>
      <c r="B444" s="4"/>
      <c r="C444" s="4"/>
      <c r="D444" s="4"/>
      <c r="E444" s="4"/>
      <c r="F444" s="4"/>
      <c r="G444" s="4"/>
      <c r="H444" s="4"/>
      <c r="I444" s="4"/>
      <c r="J444" s="4"/>
      <c r="K444" s="4"/>
      <c r="L444" s="4"/>
      <c r="M444" s="4"/>
      <c r="N444" s="4"/>
    </row>
    <row r="445" spans="1:14" ht="16.5" customHeight="1">
      <c r="A445" s="4"/>
      <c r="B445" s="4"/>
      <c r="C445" s="4"/>
      <c r="D445" s="4"/>
      <c r="E445" s="4"/>
      <c r="F445" s="4"/>
      <c r="G445" s="4"/>
      <c r="H445" s="4"/>
      <c r="I445" s="4"/>
      <c r="J445" s="4"/>
      <c r="K445" s="4"/>
      <c r="L445" s="4"/>
      <c r="M445" s="4"/>
      <c r="N445" s="4"/>
    </row>
    <row r="446" spans="1:14" ht="16.5" customHeight="1">
      <c r="A446" s="4"/>
      <c r="B446" s="4"/>
      <c r="C446" s="4"/>
      <c r="D446" s="4"/>
      <c r="E446" s="4"/>
      <c r="F446" s="4"/>
      <c r="G446" s="4"/>
      <c r="H446" s="4"/>
      <c r="I446" s="4"/>
      <c r="J446" s="4"/>
      <c r="K446" s="4"/>
      <c r="L446" s="4"/>
      <c r="M446" s="4"/>
      <c r="N446" s="4"/>
    </row>
    <row r="447" spans="1:14" ht="16.5" customHeight="1">
      <c r="A447" s="4"/>
      <c r="B447" s="4"/>
      <c r="C447" s="4"/>
      <c r="D447" s="4"/>
      <c r="E447" s="4"/>
      <c r="F447" s="4"/>
      <c r="G447" s="4"/>
      <c r="H447" s="4"/>
      <c r="I447" s="4"/>
      <c r="J447" s="4"/>
      <c r="K447" s="4"/>
      <c r="L447" s="4"/>
      <c r="M447" s="4"/>
      <c r="N447" s="4"/>
    </row>
    <row r="448" spans="1:14" ht="16.5" customHeight="1">
      <c r="A448" s="4"/>
      <c r="B448" s="4"/>
      <c r="C448" s="4"/>
      <c r="D448" s="4"/>
      <c r="E448" s="4"/>
      <c r="F448" s="4"/>
      <c r="G448" s="4"/>
      <c r="H448" s="4"/>
      <c r="I448" s="4"/>
      <c r="J448" s="4"/>
      <c r="K448" s="4"/>
      <c r="L448" s="4"/>
      <c r="M448" s="4"/>
      <c r="N448" s="4"/>
    </row>
    <row r="449" spans="1:14" ht="16.5" customHeight="1">
      <c r="A449" s="4"/>
      <c r="B449" s="4"/>
      <c r="C449" s="4"/>
      <c r="D449" s="4"/>
      <c r="E449" s="4"/>
      <c r="F449" s="4"/>
      <c r="G449" s="4"/>
      <c r="H449" s="4"/>
      <c r="I449" s="4"/>
      <c r="J449" s="4"/>
      <c r="K449" s="4"/>
      <c r="L449" s="4"/>
      <c r="M449" s="4"/>
      <c r="N449" s="4"/>
    </row>
    <row r="450" spans="1:14" ht="16.5" customHeight="1">
      <c r="A450" s="4"/>
      <c r="B450" s="4"/>
      <c r="C450" s="4"/>
      <c r="D450" s="4"/>
      <c r="E450" s="4"/>
      <c r="F450" s="4"/>
      <c r="G450" s="4"/>
      <c r="H450" s="4"/>
      <c r="I450" s="4"/>
      <c r="J450" s="4"/>
      <c r="K450" s="4"/>
      <c r="L450" s="4"/>
      <c r="M450" s="4"/>
      <c r="N450" s="4"/>
    </row>
    <row r="451" spans="1:14" ht="16.5" customHeight="1">
      <c r="A451" s="4"/>
      <c r="B451" s="4"/>
      <c r="C451" s="4"/>
      <c r="D451" s="4"/>
      <c r="E451" s="4"/>
      <c r="F451" s="4"/>
      <c r="G451" s="4"/>
      <c r="H451" s="4"/>
      <c r="I451" s="4"/>
      <c r="J451" s="4"/>
      <c r="K451" s="4"/>
      <c r="L451" s="4"/>
      <c r="M451" s="4"/>
      <c r="N451" s="4"/>
    </row>
    <row r="452" spans="1:14" ht="16.5" customHeight="1">
      <c r="A452" s="4"/>
      <c r="B452" s="4"/>
      <c r="C452" s="4"/>
      <c r="D452" s="4"/>
      <c r="E452" s="4"/>
      <c r="F452" s="4"/>
      <c r="G452" s="4"/>
      <c r="H452" s="4"/>
      <c r="I452" s="4"/>
      <c r="J452" s="4"/>
      <c r="K452" s="4"/>
      <c r="L452" s="4"/>
      <c r="M452" s="4"/>
      <c r="N452" s="4"/>
    </row>
    <row r="453" spans="1:14" ht="16.5" customHeight="1">
      <c r="A453" s="4"/>
      <c r="B453" s="4"/>
      <c r="C453" s="4"/>
      <c r="D453" s="4"/>
      <c r="E453" s="4"/>
      <c r="F453" s="4"/>
      <c r="G453" s="4"/>
      <c r="H453" s="4"/>
      <c r="I453" s="4"/>
      <c r="J453" s="4"/>
      <c r="K453" s="4"/>
      <c r="L453" s="4"/>
      <c r="M453" s="4"/>
      <c r="N453" s="4"/>
    </row>
    <row r="454" spans="1:14" ht="16.5" customHeight="1">
      <c r="A454" s="4"/>
      <c r="B454" s="4"/>
      <c r="C454" s="4"/>
      <c r="D454" s="4"/>
      <c r="E454" s="4"/>
      <c r="F454" s="4"/>
      <c r="G454" s="4"/>
      <c r="H454" s="4"/>
      <c r="I454" s="4"/>
      <c r="J454" s="4"/>
      <c r="K454" s="4"/>
      <c r="L454" s="4"/>
      <c r="M454" s="4"/>
      <c r="N454" s="4"/>
    </row>
    <row r="455" spans="1:14" ht="16.5" customHeight="1">
      <c r="A455" s="4"/>
      <c r="B455" s="4"/>
      <c r="C455" s="4"/>
      <c r="D455" s="4"/>
      <c r="E455" s="4"/>
      <c r="F455" s="4"/>
      <c r="G455" s="4"/>
      <c r="H455" s="4"/>
      <c r="I455" s="4"/>
      <c r="J455" s="4"/>
      <c r="K455" s="4"/>
      <c r="L455" s="4"/>
      <c r="M455" s="4"/>
      <c r="N455" s="4"/>
    </row>
    <row r="456" spans="1:14" ht="16.5" customHeight="1">
      <c r="A456" s="4"/>
      <c r="B456" s="4"/>
      <c r="C456" s="4"/>
      <c r="D456" s="4"/>
      <c r="E456" s="4"/>
      <c r="F456" s="4"/>
      <c r="G456" s="4"/>
      <c r="H456" s="4"/>
      <c r="I456" s="4"/>
      <c r="J456" s="4"/>
      <c r="K456" s="4"/>
      <c r="L456" s="4"/>
      <c r="M456" s="4"/>
      <c r="N456" s="4"/>
    </row>
    <row r="457" spans="1:14" ht="16.5" customHeight="1">
      <c r="A457" s="4"/>
      <c r="B457" s="4"/>
      <c r="C457" s="4"/>
      <c r="D457" s="4"/>
      <c r="E457" s="4"/>
      <c r="F457" s="4"/>
      <c r="G457" s="4"/>
      <c r="H457" s="4"/>
      <c r="I457" s="4"/>
      <c r="J457" s="4"/>
      <c r="K457" s="4"/>
      <c r="L457" s="4"/>
      <c r="M457" s="4"/>
      <c r="N457" s="4"/>
    </row>
    <row r="458" spans="1:14" ht="16.5" customHeight="1">
      <c r="A458" s="4"/>
      <c r="B458" s="4"/>
      <c r="C458" s="4"/>
      <c r="D458" s="4"/>
      <c r="E458" s="4"/>
      <c r="F458" s="4"/>
      <c r="G458" s="4"/>
      <c r="H458" s="4"/>
      <c r="I458" s="4"/>
      <c r="J458" s="4"/>
      <c r="K458" s="4"/>
      <c r="L458" s="4"/>
      <c r="M458" s="4"/>
      <c r="N458" s="4"/>
    </row>
    <row r="459" spans="1:14" ht="16.5" customHeight="1">
      <c r="A459" s="4"/>
      <c r="B459" s="4"/>
      <c r="C459" s="4"/>
      <c r="D459" s="4"/>
      <c r="E459" s="4"/>
      <c r="F459" s="4"/>
      <c r="G459" s="4"/>
      <c r="H459" s="4"/>
      <c r="I459" s="4"/>
      <c r="J459" s="4"/>
      <c r="K459" s="4"/>
      <c r="L459" s="4"/>
      <c r="M459" s="4"/>
      <c r="N459" s="4"/>
    </row>
    <row r="460" spans="1:14" ht="16.5" customHeight="1">
      <c r="A460" s="4"/>
      <c r="B460" s="4"/>
      <c r="C460" s="4"/>
      <c r="D460" s="4"/>
      <c r="E460" s="4"/>
      <c r="F460" s="4"/>
      <c r="G460" s="4"/>
      <c r="H460" s="4"/>
      <c r="I460" s="4"/>
      <c r="J460" s="4"/>
      <c r="K460" s="4"/>
      <c r="L460" s="4"/>
      <c r="M460" s="4"/>
      <c r="N460" s="4"/>
    </row>
    <row r="461" spans="1:14" ht="16.5" customHeight="1">
      <c r="A461" s="4"/>
      <c r="B461" s="4"/>
      <c r="C461" s="4"/>
      <c r="D461" s="4"/>
      <c r="E461" s="4"/>
      <c r="F461" s="4"/>
      <c r="G461" s="4"/>
      <c r="H461" s="4"/>
      <c r="I461" s="4"/>
      <c r="J461" s="4"/>
      <c r="K461" s="4"/>
      <c r="L461" s="4"/>
      <c r="M461" s="4"/>
      <c r="N461" s="4"/>
    </row>
    <row r="462" spans="1:14" ht="16.5" customHeight="1">
      <c r="A462" s="4"/>
      <c r="B462" s="4"/>
      <c r="C462" s="4"/>
      <c r="D462" s="4"/>
      <c r="E462" s="4"/>
      <c r="F462" s="4"/>
      <c r="G462" s="4"/>
      <c r="H462" s="4"/>
      <c r="I462" s="4"/>
      <c r="J462" s="4"/>
      <c r="K462" s="4"/>
      <c r="L462" s="4"/>
      <c r="M462" s="4"/>
      <c r="N462" s="4"/>
    </row>
    <row r="463" spans="1:14" ht="16.5" customHeight="1">
      <c r="A463" s="4"/>
      <c r="B463" s="4"/>
      <c r="C463" s="4"/>
      <c r="D463" s="4"/>
      <c r="E463" s="4"/>
      <c r="F463" s="4"/>
      <c r="G463" s="4"/>
      <c r="H463" s="4"/>
      <c r="I463" s="4"/>
      <c r="J463" s="4"/>
      <c r="K463" s="4"/>
      <c r="L463" s="4"/>
      <c r="M463" s="4"/>
      <c r="N463" s="4"/>
    </row>
    <row r="464" spans="1:14" ht="16.5" customHeight="1">
      <c r="A464" s="4"/>
      <c r="B464" s="4"/>
      <c r="C464" s="4"/>
      <c r="D464" s="4"/>
      <c r="E464" s="4"/>
      <c r="F464" s="4"/>
      <c r="G464" s="4"/>
      <c r="H464" s="4"/>
      <c r="I464" s="4"/>
      <c r="J464" s="4"/>
      <c r="K464" s="4"/>
      <c r="L464" s="4"/>
      <c r="M464" s="4"/>
      <c r="N464" s="4"/>
    </row>
    <row r="465" spans="1:14" ht="16.5" customHeight="1">
      <c r="A465" s="4"/>
      <c r="B465" s="4"/>
      <c r="C465" s="4"/>
      <c r="D465" s="4"/>
      <c r="E465" s="4"/>
      <c r="F465" s="4"/>
      <c r="G465" s="4"/>
      <c r="H465" s="4"/>
      <c r="I465" s="4"/>
      <c r="J465" s="4"/>
      <c r="K465" s="4"/>
      <c r="L465" s="4"/>
      <c r="M465" s="4"/>
      <c r="N465" s="4"/>
    </row>
    <row r="466" spans="1:14" ht="16.5" customHeight="1">
      <c r="A466" s="4"/>
      <c r="B466" s="4"/>
      <c r="C466" s="4"/>
      <c r="D466" s="4"/>
      <c r="E466" s="4"/>
      <c r="F466" s="4"/>
      <c r="G466" s="4"/>
      <c r="H466" s="4"/>
      <c r="I466" s="4"/>
      <c r="J466" s="4"/>
      <c r="K466" s="4"/>
      <c r="L466" s="4"/>
      <c r="M466" s="4"/>
      <c r="N466" s="4"/>
    </row>
    <row r="467" spans="1:14" ht="16.5" customHeight="1">
      <c r="A467" s="4"/>
      <c r="B467" s="4"/>
      <c r="C467" s="4"/>
      <c r="D467" s="4"/>
      <c r="E467" s="4"/>
      <c r="F467" s="4"/>
      <c r="G467" s="4"/>
      <c r="H467" s="4"/>
      <c r="I467" s="4"/>
      <c r="J467" s="4"/>
      <c r="K467" s="4"/>
      <c r="L467" s="4"/>
      <c r="M467" s="4"/>
      <c r="N467" s="4"/>
    </row>
    <row r="468" spans="1:14" ht="16.5" customHeight="1">
      <c r="A468" s="4"/>
      <c r="B468" s="4"/>
      <c r="C468" s="4"/>
      <c r="D468" s="4"/>
      <c r="E468" s="4"/>
      <c r="F468" s="4"/>
      <c r="G468" s="4"/>
      <c r="H468" s="4"/>
      <c r="I468" s="4"/>
      <c r="J468" s="4"/>
      <c r="K468" s="4"/>
      <c r="L468" s="4"/>
      <c r="M468" s="4"/>
      <c r="N468" s="4"/>
    </row>
    <row r="469" spans="1:14" ht="16.5" customHeight="1">
      <c r="A469" s="4"/>
      <c r="B469" s="4"/>
      <c r="C469" s="4"/>
      <c r="D469" s="4"/>
      <c r="E469" s="4"/>
      <c r="F469" s="4"/>
      <c r="G469" s="4"/>
      <c r="H469" s="4"/>
      <c r="I469" s="4"/>
      <c r="J469" s="4"/>
      <c r="K469" s="4"/>
      <c r="L469" s="4"/>
      <c r="M469" s="4"/>
      <c r="N469" s="4"/>
    </row>
    <row r="470" spans="1:14" ht="16.5" customHeight="1">
      <c r="A470" s="4"/>
      <c r="B470" s="4"/>
      <c r="C470" s="4"/>
      <c r="D470" s="4"/>
      <c r="E470" s="4"/>
      <c r="F470" s="4"/>
      <c r="G470" s="4"/>
      <c r="H470" s="4"/>
      <c r="I470" s="4"/>
      <c r="J470" s="4"/>
      <c r="K470" s="4"/>
      <c r="L470" s="4"/>
      <c r="M470" s="4"/>
      <c r="N470" s="4"/>
    </row>
    <row r="471" spans="1:14" ht="16.5" customHeight="1">
      <c r="A471" s="4"/>
      <c r="B471" s="4"/>
      <c r="C471" s="4"/>
      <c r="D471" s="4"/>
      <c r="E471" s="4"/>
      <c r="F471" s="4"/>
      <c r="G471" s="4"/>
      <c r="H471" s="4"/>
      <c r="I471" s="4"/>
      <c r="J471" s="4"/>
      <c r="K471" s="4"/>
      <c r="L471" s="4"/>
      <c r="M471" s="4"/>
      <c r="N471" s="4"/>
    </row>
    <row r="472" spans="1:14" ht="16.5" customHeight="1">
      <c r="A472" s="4"/>
      <c r="B472" s="4"/>
      <c r="C472" s="4"/>
      <c r="D472" s="4"/>
      <c r="E472" s="4"/>
      <c r="F472" s="4"/>
      <c r="G472" s="4"/>
      <c r="H472" s="4"/>
      <c r="I472" s="4"/>
      <c r="J472" s="4"/>
      <c r="K472" s="4"/>
      <c r="L472" s="4"/>
      <c r="M472" s="4"/>
      <c r="N472" s="4"/>
    </row>
    <row r="473" spans="1:14" ht="16.5" customHeight="1">
      <c r="A473" s="4"/>
      <c r="B473" s="4"/>
      <c r="C473" s="4"/>
      <c r="D473" s="4"/>
      <c r="E473" s="4"/>
      <c r="F473" s="4"/>
      <c r="G473" s="4"/>
      <c r="H473" s="4"/>
      <c r="I473" s="4"/>
      <c r="J473" s="4"/>
      <c r="K473" s="4"/>
      <c r="L473" s="4"/>
      <c r="M473" s="4"/>
      <c r="N473" s="4"/>
    </row>
    <row r="474" spans="1:14" ht="16.5" customHeight="1">
      <c r="A474" s="4"/>
      <c r="B474" s="4"/>
      <c r="C474" s="4"/>
      <c r="D474" s="4"/>
      <c r="E474" s="4"/>
      <c r="F474" s="4"/>
      <c r="G474" s="4"/>
      <c r="H474" s="4"/>
      <c r="I474" s="4"/>
      <c r="J474" s="4"/>
      <c r="K474" s="4"/>
      <c r="L474" s="4"/>
      <c r="M474" s="4"/>
      <c r="N474" s="4"/>
    </row>
    <row r="475" spans="1:14" ht="16.5" customHeight="1">
      <c r="A475" s="4"/>
      <c r="B475" s="4"/>
      <c r="C475" s="4"/>
      <c r="D475" s="4"/>
      <c r="E475" s="4"/>
      <c r="F475" s="4"/>
      <c r="G475" s="4"/>
      <c r="H475" s="4"/>
      <c r="I475" s="4"/>
      <c r="J475" s="4"/>
      <c r="K475" s="4"/>
      <c r="L475" s="4"/>
      <c r="M475" s="4"/>
      <c r="N475" s="4"/>
    </row>
    <row r="476" spans="1:14" ht="16.5" customHeight="1">
      <c r="A476" s="4"/>
      <c r="B476" s="4"/>
      <c r="C476" s="4"/>
      <c r="D476" s="4"/>
      <c r="E476" s="4"/>
      <c r="F476" s="4"/>
      <c r="G476" s="4"/>
      <c r="H476" s="4"/>
      <c r="I476" s="4"/>
      <c r="J476" s="4"/>
      <c r="K476" s="4"/>
      <c r="L476" s="4"/>
      <c r="M476" s="4"/>
      <c r="N476" s="4"/>
    </row>
    <row r="477" spans="1:14" ht="16.5" customHeight="1">
      <c r="A477" s="4"/>
      <c r="B477" s="4"/>
      <c r="C477" s="4"/>
      <c r="D477" s="4"/>
      <c r="E477" s="4"/>
      <c r="F477" s="4"/>
      <c r="G477" s="4"/>
      <c r="H477" s="4"/>
      <c r="I477" s="4"/>
      <c r="J477" s="4"/>
      <c r="K477" s="4"/>
      <c r="L477" s="4"/>
      <c r="M477" s="4"/>
      <c r="N477" s="4"/>
    </row>
    <row r="478" spans="1:14" ht="16.5" customHeight="1">
      <c r="A478" s="4"/>
      <c r="B478" s="4"/>
      <c r="C478" s="4"/>
      <c r="D478" s="4"/>
      <c r="E478" s="4"/>
      <c r="F478" s="4"/>
      <c r="G478" s="4"/>
      <c r="H478" s="4"/>
      <c r="I478" s="4"/>
      <c r="J478" s="4"/>
      <c r="K478" s="4"/>
      <c r="L478" s="4"/>
      <c r="M478" s="4"/>
      <c r="N478" s="4"/>
    </row>
    <row r="479" spans="1:14" ht="16.5" customHeight="1">
      <c r="A479" s="4"/>
      <c r="B479" s="4"/>
      <c r="C479" s="4"/>
      <c r="D479" s="4"/>
      <c r="E479" s="4"/>
      <c r="F479" s="4"/>
      <c r="G479" s="4"/>
      <c r="H479" s="4"/>
      <c r="I479" s="4"/>
      <c r="J479" s="4"/>
      <c r="K479" s="4"/>
      <c r="L479" s="4"/>
      <c r="M479" s="4"/>
      <c r="N479" s="4"/>
    </row>
    <row r="480" spans="1:14" ht="16.5" customHeight="1">
      <c r="A480" s="4"/>
      <c r="B480" s="4"/>
      <c r="C480" s="4"/>
      <c r="D480" s="4"/>
      <c r="E480" s="4"/>
      <c r="F480" s="4"/>
      <c r="G480" s="4"/>
      <c r="H480" s="4"/>
      <c r="I480" s="4"/>
      <c r="J480" s="4"/>
      <c r="K480" s="4"/>
      <c r="L480" s="4"/>
      <c r="M480" s="4"/>
      <c r="N480" s="4"/>
    </row>
    <row r="481" spans="1:14" ht="16.5" customHeight="1">
      <c r="A481" s="4"/>
      <c r="B481" s="4"/>
      <c r="C481" s="4"/>
      <c r="D481" s="4"/>
      <c r="E481" s="4"/>
      <c r="F481" s="4"/>
      <c r="G481" s="4"/>
      <c r="H481" s="4"/>
      <c r="I481" s="4"/>
      <c r="J481" s="4"/>
      <c r="K481" s="4"/>
      <c r="L481" s="4"/>
      <c r="M481" s="4"/>
      <c r="N481" s="4"/>
    </row>
    <row r="482" spans="1:14" ht="16.5" customHeight="1">
      <c r="A482" s="4"/>
      <c r="B482" s="4"/>
      <c r="C482" s="4"/>
      <c r="D482" s="4"/>
      <c r="E482" s="4"/>
      <c r="F482" s="4"/>
      <c r="G482" s="4"/>
      <c r="H482" s="4"/>
      <c r="I482" s="4"/>
      <c r="J482" s="4"/>
      <c r="K482" s="4"/>
      <c r="L482" s="4"/>
      <c r="M482" s="4"/>
      <c r="N482" s="4"/>
    </row>
    <row r="483" spans="1:14" ht="16.5" customHeight="1">
      <c r="A483" s="4"/>
      <c r="B483" s="4"/>
      <c r="C483" s="4"/>
      <c r="D483" s="4"/>
      <c r="E483" s="4"/>
      <c r="F483" s="4"/>
      <c r="G483" s="4"/>
      <c r="H483" s="4"/>
      <c r="I483" s="4"/>
      <c r="J483" s="4"/>
      <c r="K483" s="4"/>
      <c r="L483" s="4"/>
      <c r="M483" s="4"/>
      <c r="N483" s="4"/>
    </row>
    <row r="484" spans="1:14" ht="16.5" customHeight="1">
      <c r="A484" s="4"/>
      <c r="B484" s="4"/>
      <c r="C484" s="4"/>
      <c r="D484" s="4"/>
      <c r="E484" s="4"/>
      <c r="F484" s="4"/>
      <c r="G484" s="4"/>
      <c r="H484" s="4"/>
      <c r="I484" s="4"/>
      <c r="J484" s="4"/>
      <c r="K484" s="4"/>
      <c r="L484" s="4"/>
      <c r="M484" s="4"/>
      <c r="N484" s="4"/>
    </row>
    <row r="485" spans="1:14" ht="16.5" customHeight="1">
      <c r="A485" s="4"/>
      <c r="B485" s="4"/>
      <c r="C485" s="4"/>
      <c r="D485" s="4"/>
      <c r="E485" s="4"/>
      <c r="F485" s="4"/>
      <c r="G485" s="4"/>
      <c r="H485" s="4"/>
      <c r="I485" s="4"/>
      <c r="J485" s="4"/>
      <c r="K485" s="4"/>
      <c r="L485" s="4"/>
      <c r="M485" s="4"/>
      <c r="N485" s="4"/>
    </row>
    <row r="486" spans="1:14" ht="16.5" customHeight="1">
      <c r="A486" s="4"/>
      <c r="B486" s="4"/>
      <c r="C486" s="4"/>
      <c r="D486" s="4"/>
      <c r="E486" s="4"/>
      <c r="F486" s="4"/>
      <c r="G486" s="4"/>
      <c r="H486" s="4"/>
      <c r="I486" s="4"/>
      <c r="J486" s="4"/>
      <c r="K486" s="4"/>
      <c r="L486" s="4"/>
      <c r="M486" s="4"/>
      <c r="N486" s="4"/>
    </row>
    <row r="487" spans="1:14" ht="16.5" customHeight="1">
      <c r="A487" s="4"/>
      <c r="B487" s="4"/>
      <c r="C487" s="4"/>
      <c r="D487" s="4"/>
      <c r="E487" s="4"/>
      <c r="F487" s="4"/>
      <c r="G487" s="4"/>
      <c r="H487" s="4"/>
      <c r="I487" s="4"/>
      <c r="J487" s="4"/>
      <c r="K487" s="4"/>
      <c r="L487" s="4"/>
      <c r="M487" s="4"/>
      <c r="N487" s="4"/>
    </row>
    <row r="488" spans="1:14" ht="16.5" customHeight="1">
      <c r="A488" s="4"/>
      <c r="B488" s="4"/>
      <c r="C488" s="4"/>
      <c r="D488" s="4"/>
      <c r="E488" s="4"/>
      <c r="F488" s="4"/>
      <c r="G488" s="4"/>
      <c r="H488" s="4"/>
      <c r="I488" s="4"/>
      <c r="J488" s="4"/>
      <c r="K488" s="4"/>
      <c r="L488" s="4"/>
      <c r="M488" s="4"/>
      <c r="N488" s="4"/>
    </row>
    <row r="489" spans="1:14" ht="16.5" customHeight="1">
      <c r="A489" s="4"/>
      <c r="B489" s="4"/>
      <c r="C489" s="4"/>
      <c r="D489" s="4"/>
      <c r="E489" s="4"/>
      <c r="F489" s="4"/>
      <c r="G489" s="4"/>
      <c r="H489" s="4"/>
      <c r="I489" s="4"/>
      <c r="J489" s="4"/>
      <c r="K489" s="4"/>
      <c r="L489" s="4"/>
      <c r="M489" s="4"/>
      <c r="N489" s="4"/>
    </row>
    <row r="490" spans="1:14" ht="16.5" customHeight="1">
      <c r="A490" s="4"/>
      <c r="B490" s="4"/>
      <c r="C490" s="4"/>
      <c r="D490" s="4"/>
      <c r="E490" s="4"/>
      <c r="F490" s="4"/>
      <c r="G490" s="4"/>
      <c r="H490" s="4"/>
      <c r="I490" s="4"/>
      <c r="J490" s="4"/>
      <c r="K490" s="4"/>
      <c r="L490" s="4"/>
      <c r="M490" s="4"/>
      <c r="N490" s="4"/>
    </row>
    <row r="491" spans="1:14" ht="16.5" customHeight="1">
      <c r="A491" s="4"/>
      <c r="B491" s="4"/>
      <c r="C491" s="4"/>
      <c r="D491" s="4"/>
      <c r="E491" s="4"/>
      <c r="F491" s="4"/>
      <c r="G491" s="4"/>
      <c r="H491" s="4"/>
      <c r="I491" s="4"/>
      <c r="J491" s="4"/>
      <c r="K491" s="4"/>
      <c r="L491" s="4"/>
      <c r="M491" s="4"/>
      <c r="N491" s="4"/>
    </row>
    <row r="492" spans="1:14" ht="16.5" customHeight="1">
      <c r="A492" s="4"/>
      <c r="B492" s="4"/>
      <c r="C492" s="4"/>
      <c r="D492" s="4"/>
      <c r="E492" s="4"/>
      <c r="F492" s="4"/>
      <c r="G492" s="4"/>
      <c r="H492" s="4"/>
      <c r="I492" s="4"/>
      <c r="J492" s="4"/>
      <c r="K492" s="4"/>
      <c r="L492" s="4"/>
      <c r="M492" s="4"/>
      <c r="N492" s="4"/>
    </row>
    <row r="493" spans="1:14" ht="16.5" customHeight="1">
      <c r="A493" s="4"/>
      <c r="B493" s="4"/>
      <c r="C493" s="4"/>
      <c r="D493" s="4"/>
      <c r="E493" s="4"/>
      <c r="F493" s="4"/>
      <c r="G493" s="4"/>
      <c r="H493" s="4"/>
      <c r="I493" s="4"/>
      <c r="J493" s="4"/>
      <c r="K493" s="4"/>
      <c r="L493" s="4"/>
      <c r="M493" s="4"/>
      <c r="N493" s="4"/>
    </row>
    <row r="494" spans="1:14" ht="16.5" customHeight="1">
      <c r="A494" s="4"/>
      <c r="B494" s="4"/>
      <c r="C494" s="4"/>
      <c r="D494" s="4"/>
      <c r="E494" s="4"/>
      <c r="F494" s="4"/>
      <c r="G494" s="4"/>
      <c r="H494" s="4"/>
      <c r="I494" s="4"/>
      <c r="J494" s="4"/>
      <c r="K494" s="4"/>
      <c r="L494" s="4"/>
      <c r="M494" s="4"/>
      <c r="N494" s="4"/>
    </row>
    <row r="495" spans="1:14" ht="16.5" customHeight="1">
      <c r="A495" s="4"/>
      <c r="B495" s="4"/>
      <c r="C495" s="4"/>
      <c r="D495" s="4"/>
      <c r="E495" s="4"/>
      <c r="F495" s="4"/>
      <c r="G495" s="4"/>
      <c r="H495" s="4"/>
      <c r="I495" s="4"/>
      <c r="J495" s="4"/>
      <c r="K495" s="4"/>
      <c r="L495" s="4"/>
      <c r="M495" s="4"/>
      <c r="N495" s="4"/>
    </row>
    <row r="496" spans="1:14" ht="16.5" customHeight="1">
      <c r="A496" s="4"/>
      <c r="B496" s="4"/>
      <c r="C496" s="4"/>
      <c r="D496" s="4"/>
      <c r="E496" s="4"/>
      <c r="F496" s="4"/>
      <c r="G496" s="4"/>
      <c r="H496" s="4"/>
      <c r="I496" s="4"/>
      <c r="J496" s="4"/>
      <c r="K496" s="4"/>
      <c r="L496" s="4"/>
      <c r="M496" s="4"/>
      <c r="N496" s="4"/>
    </row>
    <row r="497" spans="1:14" ht="16.5" customHeight="1">
      <c r="A497" s="4"/>
      <c r="B497" s="4"/>
      <c r="C497" s="4"/>
      <c r="D497" s="4"/>
      <c r="E497" s="4"/>
      <c r="F497" s="4"/>
      <c r="G497" s="4"/>
      <c r="H497" s="4"/>
      <c r="I497" s="4"/>
      <c r="J497" s="4"/>
      <c r="K497" s="4"/>
      <c r="L497" s="4"/>
      <c r="M497" s="4"/>
      <c r="N497" s="4"/>
    </row>
    <row r="498" spans="1:14" ht="16.5" customHeight="1">
      <c r="A498" s="4"/>
      <c r="B498" s="4"/>
      <c r="C498" s="4"/>
      <c r="D498" s="4"/>
      <c r="E498" s="4"/>
      <c r="F498" s="4"/>
      <c r="G498" s="4"/>
      <c r="H498" s="4"/>
      <c r="I498" s="4"/>
      <c r="J498" s="4"/>
      <c r="K498" s="4"/>
      <c r="L498" s="4"/>
      <c r="M498" s="4"/>
      <c r="N498" s="4"/>
    </row>
    <row r="499" spans="1:14" ht="16.5" customHeight="1">
      <c r="A499" s="4"/>
      <c r="B499" s="4"/>
      <c r="C499" s="4"/>
      <c r="D499" s="4"/>
      <c r="E499" s="4"/>
      <c r="F499" s="4"/>
      <c r="G499" s="4"/>
      <c r="H499" s="4"/>
      <c r="I499" s="4"/>
      <c r="J499" s="4"/>
      <c r="K499" s="4"/>
      <c r="L499" s="4"/>
      <c r="M499" s="4"/>
      <c r="N499" s="4"/>
    </row>
    <row r="500" spans="1:14" ht="16.5" customHeight="1">
      <c r="A500" s="4"/>
      <c r="B500" s="4"/>
      <c r="C500" s="4"/>
      <c r="D500" s="4"/>
      <c r="E500" s="4"/>
      <c r="F500" s="4"/>
      <c r="G500" s="4"/>
      <c r="H500" s="4"/>
      <c r="I500" s="4"/>
      <c r="J500" s="4"/>
      <c r="K500" s="4"/>
      <c r="L500" s="4"/>
      <c r="M500" s="4"/>
      <c r="N500" s="4"/>
    </row>
    <row r="501" spans="1:14" ht="16.5" customHeight="1">
      <c r="A501" s="4"/>
      <c r="B501" s="4"/>
      <c r="C501" s="4"/>
      <c r="D501" s="4"/>
      <c r="E501" s="4"/>
      <c r="F501" s="4"/>
      <c r="G501" s="4"/>
      <c r="H501" s="4"/>
      <c r="I501" s="4"/>
      <c r="J501" s="4"/>
      <c r="K501" s="4"/>
      <c r="L501" s="4"/>
      <c r="M501" s="4"/>
      <c r="N501" s="4"/>
    </row>
    <row r="502" spans="1:14" ht="16.5" customHeight="1">
      <c r="A502" s="4"/>
      <c r="B502" s="4"/>
      <c r="C502" s="4"/>
      <c r="D502" s="4"/>
      <c r="E502" s="4"/>
      <c r="F502" s="4"/>
      <c r="G502" s="4"/>
      <c r="H502" s="4"/>
      <c r="I502" s="4"/>
      <c r="J502" s="4"/>
      <c r="K502" s="4"/>
      <c r="L502" s="4"/>
      <c r="M502" s="4"/>
      <c r="N502" s="4"/>
    </row>
    <row r="503" spans="1:14" ht="16.5" customHeight="1">
      <c r="A503" s="4"/>
      <c r="B503" s="4"/>
      <c r="C503" s="4"/>
      <c r="D503" s="4"/>
      <c r="E503" s="4"/>
      <c r="F503" s="4"/>
      <c r="G503" s="4"/>
      <c r="H503" s="4"/>
      <c r="I503" s="4"/>
      <c r="J503" s="4"/>
      <c r="K503" s="4"/>
      <c r="L503" s="4"/>
      <c r="M503" s="4"/>
      <c r="N503" s="4"/>
    </row>
    <row r="504" spans="1:14" ht="16.5" customHeight="1">
      <c r="A504" s="4"/>
      <c r="B504" s="4"/>
      <c r="C504" s="4"/>
      <c r="D504" s="4"/>
      <c r="E504" s="4"/>
      <c r="F504" s="4"/>
      <c r="G504" s="4"/>
      <c r="H504" s="4"/>
      <c r="I504" s="4"/>
      <c r="J504" s="4"/>
      <c r="K504" s="4"/>
      <c r="L504" s="4"/>
      <c r="M504" s="4"/>
      <c r="N504" s="4"/>
    </row>
    <row r="505" spans="1:14" ht="16.5" customHeight="1">
      <c r="A505" s="4"/>
      <c r="B505" s="4"/>
      <c r="C505" s="4"/>
      <c r="D505" s="4"/>
      <c r="E505" s="4"/>
      <c r="F505" s="4"/>
      <c r="G505" s="4"/>
      <c r="H505" s="4"/>
      <c r="I505" s="4"/>
      <c r="J505" s="4"/>
      <c r="K505" s="4"/>
      <c r="L505" s="4"/>
      <c r="M505" s="4"/>
      <c r="N505" s="4"/>
    </row>
    <row r="506" spans="1:14" ht="16.5" customHeight="1">
      <c r="A506" s="4"/>
      <c r="B506" s="4"/>
      <c r="C506" s="4"/>
      <c r="D506" s="4"/>
      <c r="E506" s="4"/>
      <c r="F506" s="4"/>
      <c r="G506" s="4"/>
      <c r="H506" s="4"/>
      <c r="I506" s="4"/>
      <c r="J506" s="4"/>
      <c r="K506" s="4"/>
      <c r="L506" s="4"/>
      <c r="M506" s="4"/>
      <c r="N506" s="4"/>
    </row>
    <row r="507" spans="1:14" ht="16.5" customHeight="1">
      <c r="A507" s="4"/>
      <c r="B507" s="4"/>
      <c r="C507" s="4"/>
      <c r="D507" s="4"/>
      <c r="E507" s="4"/>
      <c r="F507" s="4"/>
      <c r="G507" s="4"/>
      <c r="H507" s="4"/>
      <c r="I507" s="4"/>
      <c r="J507" s="4"/>
      <c r="K507" s="4"/>
      <c r="L507" s="4"/>
      <c r="M507" s="4"/>
      <c r="N507" s="4"/>
    </row>
    <row r="508" spans="1:14" ht="16.5" customHeight="1">
      <c r="A508" s="4"/>
      <c r="B508" s="4"/>
      <c r="C508" s="4"/>
      <c r="D508" s="4"/>
      <c r="E508" s="4"/>
      <c r="F508" s="4"/>
      <c r="G508" s="4"/>
      <c r="H508" s="4"/>
      <c r="I508" s="4"/>
      <c r="J508" s="4"/>
      <c r="K508" s="4"/>
      <c r="L508" s="4"/>
      <c r="M508" s="4"/>
      <c r="N508" s="4"/>
    </row>
    <row r="509" spans="1:14" ht="16.5" customHeight="1">
      <c r="A509" s="4"/>
      <c r="B509" s="4"/>
      <c r="C509" s="4"/>
      <c r="D509" s="4"/>
      <c r="E509" s="4"/>
      <c r="F509" s="4"/>
      <c r="G509" s="4"/>
      <c r="H509" s="4"/>
      <c r="I509" s="4"/>
      <c r="J509" s="4"/>
      <c r="K509" s="4"/>
      <c r="L509" s="4"/>
      <c r="M509" s="4"/>
      <c r="N509" s="4"/>
    </row>
    <row r="510" spans="1:14" ht="16.5" customHeight="1">
      <c r="A510" s="4"/>
      <c r="B510" s="4"/>
      <c r="C510" s="4"/>
      <c r="D510" s="4"/>
      <c r="E510" s="4"/>
      <c r="F510" s="4"/>
      <c r="G510" s="4"/>
      <c r="H510" s="4"/>
      <c r="I510" s="4"/>
      <c r="J510" s="4"/>
      <c r="K510" s="4"/>
      <c r="L510" s="4"/>
      <c r="M510" s="4"/>
      <c r="N510" s="4"/>
    </row>
    <row r="511" spans="1:14" ht="16.5" customHeight="1">
      <c r="A511" s="4"/>
      <c r="B511" s="4"/>
      <c r="C511" s="4"/>
      <c r="D511" s="4"/>
      <c r="E511" s="4"/>
      <c r="F511" s="4"/>
      <c r="G511" s="4"/>
      <c r="H511" s="4"/>
      <c r="I511" s="4"/>
      <c r="J511" s="4"/>
      <c r="K511" s="4"/>
      <c r="L511" s="4"/>
      <c r="M511" s="4"/>
      <c r="N511" s="4"/>
    </row>
    <row r="512" spans="1:14" ht="16.5" customHeight="1">
      <c r="A512" s="4"/>
      <c r="B512" s="4"/>
      <c r="C512" s="4"/>
      <c r="D512" s="4"/>
      <c r="E512" s="4"/>
      <c r="F512" s="4"/>
      <c r="G512" s="4"/>
      <c r="H512" s="4"/>
      <c r="I512" s="4"/>
      <c r="J512" s="4"/>
      <c r="K512" s="4"/>
      <c r="L512" s="4"/>
      <c r="M512" s="4"/>
      <c r="N512" s="4"/>
    </row>
    <row r="513" spans="1:14" ht="16.5" customHeight="1">
      <c r="A513" s="4"/>
      <c r="B513" s="4"/>
      <c r="C513" s="4"/>
      <c r="D513" s="4"/>
      <c r="E513" s="4"/>
      <c r="F513" s="4"/>
      <c r="G513" s="4"/>
      <c r="H513" s="4"/>
      <c r="I513" s="4"/>
      <c r="J513" s="4"/>
      <c r="K513" s="4"/>
      <c r="L513" s="4"/>
      <c r="M513" s="4"/>
      <c r="N513" s="4"/>
    </row>
    <row r="514" spans="1:14" ht="16.5" customHeight="1">
      <c r="A514" s="4"/>
      <c r="B514" s="4"/>
      <c r="C514" s="4"/>
      <c r="D514" s="4"/>
      <c r="E514" s="4"/>
      <c r="F514" s="4"/>
      <c r="G514" s="4"/>
      <c r="H514" s="4"/>
      <c r="I514" s="4"/>
      <c r="J514" s="4"/>
      <c r="K514" s="4"/>
      <c r="L514" s="4"/>
      <c r="M514" s="4"/>
      <c r="N514" s="4"/>
    </row>
    <row r="515" spans="1:14" ht="16.5" customHeight="1">
      <c r="A515" s="4"/>
      <c r="B515" s="4"/>
      <c r="C515" s="4"/>
      <c r="D515" s="4"/>
      <c r="E515" s="4"/>
      <c r="F515" s="4"/>
      <c r="G515" s="4"/>
      <c r="H515" s="4"/>
      <c r="I515" s="4"/>
      <c r="J515" s="4"/>
      <c r="K515" s="4"/>
      <c r="L515" s="4"/>
      <c r="M515" s="4"/>
      <c r="N515" s="4"/>
    </row>
    <row r="516" spans="1:14" ht="16.5" customHeight="1">
      <c r="A516" s="4"/>
      <c r="B516" s="4"/>
      <c r="C516" s="4"/>
      <c r="D516" s="4"/>
      <c r="E516" s="4"/>
      <c r="F516" s="4"/>
      <c r="G516" s="4"/>
      <c r="H516" s="4"/>
      <c r="I516" s="4"/>
      <c r="J516" s="4"/>
      <c r="K516" s="4"/>
      <c r="L516" s="4"/>
      <c r="M516" s="4"/>
      <c r="N516" s="4"/>
    </row>
    <row r="517" spans="1:14" ht="16.5" customHeight="1">
      <c r="A517" s="4"/>
      <c r="B517" s="4"/>
      <c r="C517" s="4"/>
      <c r="D517" s="4"/>
      <c r="E517" s="4"/>
      <c r="F517" s="4"/>
      <c r="G517" s="4"/>
      <c r="H517" s="4"/>
      <c r="I517" s="4"/>
      <c r="J517" s="4"/>
      <c r="K517" s="4"/>
      <c r="L517" s="4"/>
      <c r="M517" s="4"/>
      <c r="N517" s="4"/>
    </row>
    <row r="518" spans="1:14" ht="16.5" customHeight="1">
      <c r="A518" s="4"/>
      <c r="B518" s="4"/>
      <c r="C518" s="4"/>
      <c r="D518" s="4"/>
      <c r="E518" s="4"/>
      <c r="F518" s="4"/>
      <c r="G518" s="4"/>
      <c r="H518" s="4"/>
      <c r="I518" s="4"/>
      <c r="J518" s="4"/>
      <c r="K518" s="4"/>
      <c r="L518" s="4"/>
      <c r="M518" s="4"/>
      <c r="N518" s="4"/>
    </row>
    <row r="519" spans="1:14" ht="16.5" customHeight="1">
      <c r="A519" s="4"/>
      <c r="B519" s="4"/>
      <c r="C519" s="4"/>
      <c r="D519" s="4"/>
      <c r="E519" s="4"/>
      <c r="F519" s="4"/>
      <c r="G519" s="4"/>
      <c r="H519" s="4"/>
      <c r="I519" s="4"/>
      <c r="J519" s="4"/>
      <c r="K519" s="4"/>
      <c r="L519" s="4"/>
      <c r="M519" s="4"/>
      <c r="N519" s="4"/>
    </row>
    <row r="520" spans="1:14" ht="16.5" customHeight="1">
      <c r="A520" s="4"/>
      <c r="B520" s="4"/>
      <c r="C520" s="4"/>
      <c r="D520" s="4"/>
      <c r="E520" s="4"/>
      <c r="F520" s="4"/>
      <c r="G520" s="4"/>
      <c r="H520" s="4"/>
      <c r="I520" s="4"/>
      <c r="J520" s="4"/>
      <c r="K520" s="4"/>
      <c r="L520" s="4"/>
      <c r="M520" s="4"/>
      <c r="N520" s="4"/>
    </row>
    <row r="521" spans="1:14" ht="16.5" customHeight="1">
      <c r="A521" s="4"/>
      <c r="B521" s="4"/>
      <c r="C521" s="4"/>
      <c r="D521" s="4"/>
      <c r="E521" s="4"/>
      <c r="F521" s="4"/>
      <c r="G521" s="4"/>
      <c r="H521" s="4"/>
      <c r="I521" s="4"/>
      <c r="J521" s="4"/>
      <c r="K521" s="4"/>
      <c r="L521" s="4"/>
      <c r="M521" s="4"/>
      <c r="N521" s="4"/>
    </row>
    <row r="522" spans="1:14" ht="16.5" customHeight="1">
      <c r="A522" s="4"/>
      <c r="B522" s="4"/>
      <c r="C522" s="4"/>
      <c r="D522" s="4"/>
      <c r="E522" s="4"/>
      <c r="F522" s="4"/>
      <c r="G522" s="4"/>
      <c r="H522" s="4"/>
      <c r="I522" s="4"/>
      <c r="J522" s="4"/>
      <c r="K522" s="4"/>
      <c r="L522" s="4"/>
      <c r="M522" s="4"/>
      <c r="N522" s="4"/>
    </row>
    <row r="523" spans="1:14" ht="16.5" customHeight="1">
      <c r="A523" s="4"/>
      <c r="B523" s="4"/>
      <c r="C523" s="4"/>
      <c r="D523" s="4"/>
      <c r="E523" s="4"/>
      <c r="F523" s="4"/>
      <c r="G523" s="4"/>
      <c r="H523" s="4"/>
      <c r="I523" s="4"/>
      <c r="J523" s="4"/>
      <c r="K523" s="4"/>
      <c r="L523" s="4"/>
      <c r="M523" s="4"/>
      <c r="N523" s="4"/>
    </row>
    <row r="524" spans="1:14" ht="16.5" customHeight="1">
      <c r="A524" s="4"/>
      <c r="B524" s="4"/>
      <c r="C524" s="4"/>
      <c r="D524" s="4"/>
      <c r="E524" s="4"/>
      <c r="F524" s="4"/>
      <c r="G524" s="4"/>
      <c r="H524" s="4"/>
      <c r="I524" s="4"/>
      <c r="J524" s="4"/>
      <c r="K524" s="4"/>
      <c r="L524" s="4"/>
      <c r="M524" s="4"/>
      <c r="N524" s="4"/>
    </row>
    <row r="525" spans="1:14" ht="16.5" customHeight="1">
      <c r="A525" s="4"/>
      <c r="B525" s="4"/>
      <c r="C525" s="4"/>
      <c r="D525" s="4"/>
      <c r="E525" s="4"/>
      <c r="F525" s="4"/>
      <c r="G525" s="4"/>
      <c r="H525" s="4"/>
      <c r="I525" s="4"/>
      <c r="J525" s="4"/>
      <c r="K525" s="4"/>
      <c r="L525" s="4"/>
      <c r="M525" s="4"/>
      <c r="N525" s="4"/>
    </row>
    <row r="526" spans="1:14" ht="16.5" customHeight="1">
      <c r="A526" s="4"/>
      <c r="B526" s="4"/>
      <c r="C526" s="4"/>
      <c r="D526" s="4"/>
      <c r="E526" s="4"/>
      <c r="F526" s="4"/>
      <c r="G526" s="4"/>
      <c r="H526" s="4"/>
      <c r="I526" s="4"/>
      <c r="J526" s="4"/>
      <c r="K526" s="4"/>
      <c r="L526" s="4"/>
      <c r="M526" s="4"/>
      <c r="N526" s="4"/>
    </row>
    <row r="527" spans="1:14" ht="16.5" customHeight="1">
      <c r="A527" s="4"/>
      <c r="B527" s="4"/>
      <c r="C527" s="4"/>
      <c r="D527" s="4"/>
      <c r="E527" s="4"/>
      <c r="F527" s="4"/>
      <c r="G527" s="4"/>
      <c r="H527" s="4"/>
      <c r="I527" s="4"/>
      <c r="J527" s="4"/>
      <c r="K527" s="4"/>
      <c r="L527" s="4"/>
      <c r="M527" s="4"/>
      <c r="N527" s="4"/>
    </row>
    <row r="528" spans="1:14" ht="16.5" customHeight="1">
      <c r="A528" s="4"/>
      <c r="B528" s="4"/>
      <c r="C528" s="4"/>
      <c r="D528" s="4"/>
      <c r="E528" s="4"/>
      <c r="F528" s="4"/>
      <c r="G528" s="4"/>
      <c r="H528" s="4"/>
      <c r="I528" s="4"/>
      <c r="J528" s="4"/>
      <c r="K528" s="4"/>
      <c r="L528" s="4"/>
      <c r="M528" s="4"/>
      <c r="N528" s="4"/>
    </row>
    <row r="529" spans="1:14" ht="16.5" customHeight="1">
      <c r="A529" s="4"/>
      <c r="B529" s="4"/>
      <c r="C529" s="4"/>
      <c r="D529" s="4"/>
      <c r="E529" s="4"/>
      <c r="F529" s="4"/>
      <c r="G529" s="4"/>
      <c r="H529" s="4"/>
      <c r="I529" s="4"/>
      <c r="J529" s="4"/>
      <c r="K529" s="4"/>
      <c r="L529" s="4"/>
      <c r="M529" s="4"/>
      <c r="N529" s="4"/>
    </row>
    <row r="530" spans="1:14" ht="16.5" customHeight="1">
      <c r="A530" s="4"/>
      <c r="B530" s="4"/>
      <c r="C530" s="4"/>
      <c r="D530" s="4"/>
      <c r="E530" s="4"/>
      <c r="F530" s="4"/>
      <c r="G530" s="4"/>
      <c r="H530" s="4"/>
      <c r="I530" s="4"/>
      <c r="J530" s="4"/>
      <c r="K530" s="4"/>
      <c r="L530" s="4"/>
      <c r="M530" s="4"/>
      <c r="N530" s="4"/>
    </row>
    <row r="531" spans="1:14" ht="16.5" customHeight="1">
      <c r="A531" s="4"/>
      <c r="B531" s="4"/>
      <c r="C531" s="4"/>
      <c r="D531" s="4"/>
      <c r="E531" s="4"/>
      <c r="F531" s="4"/>
      <c r="G531" s="4"/>
      <c r="H531" s="4"/>
      <c r="I531" s="4"/>
      <c r="J531" s="4"/>
      <c r="K531" s="4"/>
      <c r="L531" s="4"/>
      <c r="M531" s="4"/>
      <c r="N531" s="4"/>
    </row>
    <row r="532" spans="1:14" ht="16.5" customHeight="1">
      <c r="A532" s="4"/>
      <c r="B532" s="4"/>
      <c r="C532" s="4"/>
      <c r="D532" s="4"/>
      <c r="E532" s="4"/>
      <c r="F532" s="4"/>
      <c r="G532" s="4"/>
      <c r="H532" s="4"/>
      <c r="I532" s="4"/>
      <c r="J532" s="4"/>
      <c r="K532" s="4"/>
      <c r="L532" s="4"/>
      <c r="M532" s="4"/>
      <c r="N532" s="4"/>
    </row>
    <row r="533" spans="1:14" ht="16.5" customHeight="1">
      <c r="A533" s="4"/>
      <c r="B533" s="4"/>
      <c r="C533" s="4"/>
      <c r="D533" s="4"/>
      <c r="E533" s="4"/>
      <c r="F533" s="4"/>
      <c r="G533" s="4"/>
      <c r="H533" s="4"/>
      <c r="I533" s="4"/>
      <c r="J533" s="4"/>
      <c r="K533" s="4"/>
      <c r="L533" s="4"/>
      <c r="M533" s="4"/>
      <c r="N533" s="4"/>
    </row>
    <row r="534" spans="1:14" ht="16.5" customHeight="1">
      <c r="A534" s="4"/>
      <c r="B534" s="4"/>
      <c r="C534" s="4"/>
      <c r="D534" s="4"/>
      <c r="E534" s="4"/>
      <c r="F534" s="4"/>
      <c r="G534" s="4"/>
      <c r="H534" s="4"/>
      <c r="I534" s="4"/>
      <c r="J534" s="4"/>
      <c r="K534" s="4"/>
      <c r="L534" s="4"/>
      <c r="M534" s="4"/>
      <c r="N534" s="4"/>
    </row>
    <row r="535" spans="1:14" ht="16.5" customHeight="1">
      <c r="A535" s="4"/>
      <c r="B535" s="4"/>
      <c r="C535" s="4"/>
      <c r="D535" s="4"/>
      <c r="E535" s="4"/>
      <c r="F535" s="4"/>
      <c r="G535" s="4"/>
      <c r="H535" s="4"/>
      <c r="I535" s="4"/>
      <c r="J535" s="4"/>
      <c r="K535" s="4"/>
      <c r="L535" s="4"/>
      <c r="M535" s="4"/>
      <c r="N535" s="4"/>
    </row>
    <row r="536" spans="1:14" ht="16.5" customHeight="1">
      <c r="A536" s="4"/>
      <c r="B536" s="4"/>
      <c r="C536" s="4"/>
      <c r="D536" s="4"/>
      <c r="E536" s="4"/>
      <c r="F536" s="4"/>
      <c r="G536" s="4"/>
      <c r="H536" s="4"/>
      <c r="I536" s="4"/>
      <c r="J536" s="4"/>
      <c r="K536" s="4"/>
      <c r="L536" s="4"/>
      <c r="M536" s="4"/>
      <c r="N536" s="4"/>
    </row>
    <row r="537" spans="1:14" ht="16.5" customHeight="1">
      <c r="A537" s="4"/>
      <c r="B537" s="4"/>
      <c r="C537" s="4"/>
      <c r="D537" s="4"/>
      <c r="E537" s="4"/>
      <c r="F537" s="4"/>
      <c r="G537" s="4"/>
      <c r="H537" s="4"/>
      <c r="I537" s="4"/>
      <c r="J537" s="4"/>
      <c r="K537" s="4"/>
      <c r="L537" s="4"/>
      <c r="M537" s="4"/>
      <c r="N537" s="4"/>
    </row>
    <row r="538" spans="1:14" ht="16.5" customHeight="1">
      <c r="A538" s="4"/>
      <c r="B538" s="4"/>
      <c r="C538" s="4"/>
      <c r="D538" s="4"/>
      <c r="E538" s="4"/>
      <c r="F538" s="4"/>
      <c r="G538" s="4"/>
      <c r="H538" s="4"/>
      <c r="I538" s="4"/>
      <c r="J538" s="4"/>
      <c r="K538" s="4"/>
      <c r="L538" s="4"/>
      <c r="M538" s="4"/>
      <c r="N538" s="4"/>
    </row>
    <row r="539" spans="1:14" ht="16.5" customHeight="1">
      <c r="A539" s="4"/>
      <c r="B539" s="4"/>
      <c r="C539" s="4"/>
      <c r="D539" s="4"/>
      <c r="E539" s="4"/>
      <c r="F539" s="4"/>
      <c r="G539" s="4"/>
      <c r="H539" s="4"/>
      <c r="I539" s="4"/>
      <c r="J539" s="4"/>
      <c r="K539" s="4"/>
      <c r="L539" s="4"/>
      <c r="M539" s="4"/>
      <c r="N539" s="4"/>
    </row>
    <row r="540" spans="1:14" ht="16.5" customHeight="1">
      <c r="A540" s="4"/>
      <c r="B540" s="4"/>
      <c r="C540" s="4"/>
      <c r="D540" s="4"/>
      <c r="E540" s="4"/>
      <c r="F540" s="4"/>
      <c r="G540" s="4"/>
      <c r="H540" s="4"/>
      <c r="I540" s="4"/>
      <c r="J540" s="4"/>
      <c r="K540" s="4"/>
      <c r="L540" s="4"/>
      <c r="M540" s="4"/>
      <c r="N540" s="4"/>
    </row>
    <row r="541" spans="1:14" ht="16.5" customHeight="1">
      <c r="A541" s="4"/>
      <c r="B541" s="4"/>
      <c r="C541" s="4"/>
      <c r="D541" s="4"/>
      <c r="E541" s="4"/>
      <c r="F541" s="4"/>
      <c r="G541" s="4"/>
      <c r="H541" s="4"/>
      <c r="I541" s="4"/>
      <c r="J541" s="4"/>
      <c r="K541" s="4"/>
      <c r="L541" s="4"/>
      <c r="M541" s="4"/>
      <c r="N541" s="4"/>
    </row>
    <row r="542" spans="1:14" ht="16.5" customHeight="1">
      <c r="A542" s="4"/>
      <c r="B542" s="4"/>
      <c r="C542" s="4"/>
      <c r="D542" s="4"/>
      <c r="E542" s="4"/>
      <c r="F542" s="4"/>
      <c r="G542" s="4"/>
      <c r="H542" s="4"/>
      <c r="I542" s="4"/>
      <c r="J542" s="4"/>
      <c r="K542" s="4"/>
      <c r="L542" s="4"/>
      <c r="M542" s="4"/>
      <c r="N542" s="4"/>
    </row>
    <row r="543" spans="1:14" ht="16.5" customHeight="1">
      <c r="A543" s="4"/>
      <c r="B543" s="4"/>
      <c r="C543" s="4"/>
      <c r="D543" s="4"/>
      <c r="E543" s="4"/>
      <c r="F543" s="4"/>
      <c r="G543" s="4"/>
      <c r="H543" s="4"/>
      <c r="I543" s="4"/>
      <c r="J543" s="4"/>
      <c r="K543" s="4"/>
      <c r="L543" s="4"/>
      <c r="M543" s="4"/>
      <c r="N543" s="4"/>
    </row>
    <row r="544" spans="1:14" ht="16.5" customHeight="1">
      <c r="A544" s="4"/>
      <c r="B544" s="4"/>
      <c r="C544" s="4"/>
      <c r="D544" s="4"/>
      <c r="E544" s="4"/>
      <c r="F544" s="4"/>
      <c r="G544" s="4"/>
      <c r="H544" s="4"/>
      <c r="I544" s="4"/>
      <c r="J544" s="4"/>
      <c r="K544" s="4"/>
      <c r="L544" s="4"/>
      <c r="M544" s="4"/>
      <c r="N544" s="4"/>
    </row>
    <row r="545" spans="1:14" ht="16.5" customHeight="1">
      <c r="A545" s="4"/>
      <c r="B545" s="4"/>
      <c r="C545" s="4"/>
      <c r="D545" s="4"/>
      <c r="E545" s="4"/>
      <c r="F545" s="4"/>
      <c r="G545" s="4"/>
      <c r="H545" s="4"/>
      <c r="I545" s="4"/>
      <c r="J545" s="4"/>
      <c r="K545" s="4"/>
      <c r="L545" s="4"/>
      <c r="M545" s="4"/>
      <c r="N545" s="4"/>
    </row>
    <row r="546" spans="1:14" ht="16.5" customHeight="1">
      <c r="A546" s="4"/>
      <c r="B546" s="4"/>
      <c r="C546" s="4"/>
      <c r="D546" s="4"/>
      <c r="E546" s="4"/>
      <c r="F546" s="4"/>
      <c r="G546" s="4"/>
      <c r="H546" s="4"/>
      <c r="I546" s="4"/>
      <c r="J546" s="4"/>
      <c r="K546" s="4"/>
      <c r="L546" s="4"/>
      <c r="M546" s="4"/>
      <c r="N546" s="4"/>
    </row>
    <row r="547" spans="1:14" ht="16.5" customHeight="1">
      <c r="A547" s="4"/>
      <c r="B547" s="4"/>
      <c r="C547" s="4"/>
      <c r="D547" s="4"/>
      <c r="E547" s="4"/>
      <c r="F547" s="4"/>
      <c r="G547" s="4"/>
      <c r="H547" s="4"/>
      <c r="I547" s="4"/>
      <c r="J547" s="4"/>
      <c r="K547" s="4"/>
      <c r="L547" s="4"/>
      <c r="M547" s="4"/>
      <c r="N547" s="4"/>
    </row>
    <row r="548" spans="1:14" ht="16.5" customHeight="1">
      <c r="A548" s="4"/>
      <c r="B548" s="4"/>
      <c r="C548" s="4"/>
      <c r="D548" s="4"/>
      <c r="E548" s="4"/>
      <c r="F548" s="4"/>
      <c r="G548" s="4"/>
      <c r="H548" s="4"/>
      <c r="I548" s="4"/>
      <c r="J548" s="4"/>
      <c r="K548" s="4"/>
      <c r="L548" s="4"/>
      <c r="M548" s="4"/>
      <c r="N548" s="4"/>
    </row>
    <row r="549" spans="1:14" ht="16.5" customHeight="1">
      <c r="A549" s="4"/>
      <c r="B549" s="4"/>
      <c r="C549" s="4"/>
      <c r="D549" s="4"/>
      <c r="E549" s="4"/>
      <c r="F549" s="4"/>
      <c r="G549" s="4"/>
      <c r="H549" s="4"/>
      <c r="I549" s="4"/>
      <c r="J549" s="4"/>
      <c r="K549" s="4"/>
      <c r="L549" s="4"/>
      <c r="M549" s="4"/>
      <c r="N549" s="4"/>
    </row>
    <row r="550" spans="1:14" ht="16.5" customHeight="1">
      <c r="A550" s="4"/>
      <c r="B550" s="4"/>
      <c r="C550" s="4"/>
      <c r="D550" s="4"/>
      <c r="E550" s="4"/>
      <c r="F550" s="4"/>
      <c r="G550" s="4"/>
      <c r="H550" s="4"/>
      <c r="I550" s="4"/>
      <c r="J550" s="4"/>
      <c r="K550" s="4"/>
      <c r="L550" s="4"/>
      <c r="M550" s="4"/>
      <c r="N550" s="4"/>
    </row>
    <row r="551" spans="1:14" ht="16.5" customHeight="1">
      <c r="A551" s="4"/>
      <c r="B551" s="4"/>
      <c r="C551" s="4"/>
      <c r="D551" s="4"/>
      <c r="E551" s="4"/>
      <c r="F551" s="4"/>
      <c r="G551" s="4"/>
      <c r="H551" s="4"/>
      <c r="I551" s="4"/>
      <c r="J551" s="4"/>
      <c r="K551" s="4"/>
      <c r="L551" s="4"/>
      <c r="M551" s="4"/>
      <c r="N551" s="4"/>
    </row>
    <row r="552" spans="1:14" ht="16.5" customHeight="1">
      <c r="A552" s="4"/>
      <c r="B552" s="4"/>
      <c r="C552" s="4"/>
      <c r="D552" s="4"/>
      <c r="E552" s="4"/>
      <c r="F552" s="4"/>
      <c r="G552" s="4"/>
      <c r="H552" s="4"/>
      <c r="I552" s="4"/>
      <c r="J552" s="4"/>
      <c r="K552" s="4"/>
      <c r="L552" s="4"/>
      <c r="M552" s="4"/>
      <c r="N552" s="4"/>
    </row>
    <row r="553" spans="1:14" ht="16.5" customHeight="1">
      <c r="A553" s="4"/>
      <c r="B553" s="4"/>
      <c r="C553" s="4"/>
      <c r="D553" s="4"/>
      <c r="E553" s="4"/>
      <c r="F553" s="4"/>
      <c r="G553" s="4"/>
      <c r="H553" s="4"/>
      <c r="I553" s="4"/>
      <c r="J553" s="4"/>
      <c r="K553" s="4"/>
      <c r="L553" s="4"/>
      <c r="M553" s="4"/>
      <c r="N553" s="4"/>
    </row>
    <row r="554" spans="1:14" ht="16.5" customHeight="1">
      <c r="A554" s="4"/>
      <c r="B554" s="4"/>
      <c r="C554" s="4"/>
      <c r="D554" s="4"/>
      <c r="E554" s="4"/>
      <c r="F554" s="4"/>
      <c r="G554" s="4"/>
      <c r="H554" s="4"/>
      <c r="I554" s="4"/>
      <c r="J554" s="4"/>
      <c r="K554" s="4"/>
      <c r="L554" s="4"/>
      <c r="M554" s="4"/>
      <c r="N554" s="4"/>
    </row>
    <row r="555" spans="1:14" ht="16.5" customHeight="1">
      <c r="A555" s="4"/>
      <c r="B555" s="4"/>
      <c r="C555" s="4"/>
      <c r="D555" s="4"/>
      <c r="E555" s="4"/>
      <c r="F555" s="4"/>
      <c r="G555" s="4"/>
      <c r="H555" s="4"/>
      <c r="I555" s="4"/>
      <c r="J555" s="4"/>
      <c r="K555" s="4"/>
      <c r="L555" s="4"/>
      <c r="M555" s="4"/>
      <c r="N555" s="4"/>
    </row>
    <row r="556" spans="1:14" ht="16.5" customHeight="1">
      <c r="A556" s="4"/>
      <c r="B556" s="4"/>
      <c r="C556" s="4"/>
      <c r="D556" s="4"/>
      <c r="E556" s="4"/>
      <c r="F556" s="4"/>
      <c r="G556" s="4"/>
      <c r="H556" s="4"/>
      <c r="I556" s="4"/>
      <c r="J556" s="4"/>
      <c r="K556" s="4"/>
      <c r="L556" s="4"/>
      <c r="M556" s="4"/>
      <c r="N556" s="4"/>
    </row>
    <row r="557" spans="1:14" ht="16.5" customHeight="1">
      <c r="A557" s="4"/>
      <c r="B557" s="4"/>
      <c r="C557" s="4"/>
      <c r="D557" s="4"/>
      <c r="E557" s="4"/>
      <c r="F557" s="4"/>
      <c r="G557" s="4"/>
      <c r="H557" s="4"/>
      <c r="I557" s="4"/>
      <c r="J557" s="4"/>
      <c r="K557" s="4"/>
      <c r="L557" s="4"/>
      <c r="M557" s="4"/>
      <c r="N557" s="4"/>
    </row>
    <row r="558" spans="1:14" ht="16.5" customHeight="1">
      <c r="A558" s="4"/>
      <c r="B558" s="4"/>
      <c r="C558" s="4"/>
      <c r="D558" s="4"/>
      <c r="E558" s="4"/>
      <c r="F558" s="4"/>
      <c r="G558" s="4"/>
      <c r="H558" s="4"/>
      <c r="I558" s="4"/>
      <c r="J558" s="4"/>
      <c r="K558" s="4"/>
      <c r="L558" s="4"/>
      <c r="M558" s="4"/>
      <c r="N558" s="4"/>
    </row>
    <row r="559" spans="1:14" ht="16.5" customHeight="1">
      <c r="A559" s="4"/>
      <c r="B559" s="4"/>
      <c r="C559" s="4"/>
      <c r="D559" s="4"/>
      <c r="E559" s="4"/>
      <c r="F559" s="4"/>
      <c r="G559" s="4"/>
      <c r="H559" s="4"/>
      <c r="I559" s="4"/>
      <c r="J559" s="4"/>
      <c r="K559" s="4"/>
      <c r="L559" s="4"/>
      <c r="M559" s="4"/>
      <c r="N559" s="4"/>
    </row>
    <row r="560" spans="1:14" ht="16.5" customHeight="1">
      <c r="A560" s="4"/>
      <c r="B560" s="4"/>
      <c r="C560" s="4"/>
      <c r="D560" s="4"/>
      <c r="E560" s="4"/>
      <c r="F560" s="4"/>
      <c r="G560" s="4"/>
      <c r="H560" s="4"/>
      <c r="I560" s="4"/>
      <c r="J560" s="4"/>
      <c r="K560" s="4"/>
      <c r="L560" s="4"/>
      <c r="M560" s="4"/>
      <c r="N560" s="4"/>
    </row>
    <row r="561" spans="1:14" ht="16.5" customHeight="1">
      <c r="A561" s="4"/>
      <c r="B561" s="4"/>
      <c r="C561" s="4"/>
      <c r="D561" s="4"/>
      <c r="E561" s="4"/>
      <c r="F561" s="4"/>
      <c r="G561" s="4"/>
      <c r="H561" s="4"/>
      <c r="I561" s="4"/>
      <c r="J561" s="4"/>
      <c r="K561" s="4"/>
      <c r="L561" s="4"/>
      <c r="M561" s="4"/>
      <c r="N561" s="4"/>
    </row>
    <row r="562" spans="1:14" ht="16.5" customHeight="1">
      <c r="A562" s="4"/>
      <c r="B562" s="4"/>
      <c r="C562" s="4"/>
      <c r="D562" s="4"/>
      <c r="E562" s="4"/>
      <c r="F562" s="4"/>
      <c r="G562" s="4"/>
      <c r="H562" s="4"/>
      <c r="I562" s="4"/>
      <c r="J562" s="4"/>
      <c r="K562" s="4"/>
      <c r="L562" s="4"/>
      <c r="M562" s="4"/>
      <c r="N562" s="4"/>
    </row>
    <row r="563" spans="1:14" ht="16.5" customHeight="1">
      <c r="A563" s="4"/>
      <c r="B563" s="4"/>
      <c r="C563" s="4"/>
      <c r="D563" s="4"/>
      <c r="E563" s="4"/>
      <c r="F563" s="4"/>
      <c r="G563" s="4"/>
      <c r="H563" s="4"/>
      <c r="I563" s="4"/>
      <c r="J563" s="4"/>
      <c r="K563" s="4"/>
      <c r="L563" s="4"/>
      <c r="M563" s="4"/>
      <c r="N563" s="4"/>
    </row>
    <row r="564" spans="1:14" ht="16.5" customHeight="1">
      <c r="A564" s="4"/>
      <c r="B564" s="4"/>
      <c r="C564" s="4"/>
      <c r="D564" s="4"/>
      <c r="E564" s="4"/>
      <c r="F564" s="4"/>
      <c r="G564" s="4"/>
      <c r="H564" s="4"/>
      <c r="I564" s="4"/>
      <c r="J564" s="4"/>
      <c r="K564" s="4"/>
      <c r="L564" s="4"/>
      <c r="M564" s="4"/>
      <c r="N564" s="4"/>
    </row>
    <row r="565" spans="1:14" ht="16.5" customHeight="1">
      <c r="A565" s="4"/>
      <c r="B565" s="4"/>
      <c r="C565" s="4"/>
      <c r="D565" s="4"/>
      <c r="E565" s="4"/>
      <c r="F565" s="4"/>
      <c r="G565" s="4"/>
      <c r="H565" s="4"/>
      <c r="I565" s="4"/>
      <c r="J565" s="4"/>
      <c r="K565" s="4"/>
      <c r="L565" s="4"/>
      <c r="M565" s="4"/>
      <c r="N565" s="4"/>
    </row>
    <row r="566" spans="1:14" ht="16.5" customHeight="1">
      <c r="A566" s="4"/>
      <c r="B566" s="4"/>
      <c r="C566" s="4"/>
      <c r="D566" s="4"/>
      <c r="E566" s="4"/>
      <c r="F566" s="4"/>
      <c r="G566" s="4"/>
      <c r="H566" s="4"/>
      <c r="I566" s="4"/>
      <c r="J566" s="4"/>
      <c r="K566" s="4"/>
      <c r="L566" s="4"/>
      <c r="M566" s="4"/>
      <c r="N566" s="4"/>
    </row>
    <row r="567" spans="1:14" ht="16.5" customHeight="1">
      <c r="A567" s="4"/>
      <c r="B567" s="4"/>
      <c r="C567" s="4"/>
      <c r="D567" s="4"/>
      <c r="E567" s="4"/>
      <c r="F567" s="4"/>
      <c r="G567" s="4"/>
      <c r="H567" s="4"/>
      <c r="I567" s="4"/>
      <c r="J567" s="4"/>
      <c r="K567" s="4"/>
      <c r="L567" s="4"/>
      <c r="M567" s="4"/>
      <c r="N567" s="4"/>
    </row>
    <row r="568" spans="1:14" ht="16.5" customHeight="1">
      <c r="A568" s="4"/>
      <c r="B568" s="4"/>
      <c r="C568" s="4"/>
      <c r="D568" s="4"/>
      <c r="E568" s="4"/>
      <c r="F568" s="4"/>
      <c r="G568" s="4"/>
      <c r="H568" s="4"/>
      <c r="I568" s="4"/>
      <c r="J568" s="4"/>
      <c r="K568" s="4"/>
      <c r="L568" s="4"/>
      <c r="M568" s="4"/>
      <c r="N568" s="4"/>
    </row>
    <row r="569" spans="1:14" ht="16.5" customHeight="1">
      <c r="A569" s="4"/>
      <c r="B569" s="4"/>
      <c r="C569" s="4"/>
      <c r="D569" s="4"/>
      <c r="E569" s="4"/>
      <c r="F569" s="4"/>
      <c r="G569" s="4"/>
      <c r="H569" s="4"/>
      <c r="I569" s="4"/>
      <c r="J569" s="4"/>
      <c r="K569" s="4"/>
      <c r="L569" s="4"/>
      <c r="M569" s="4"/>
      <c r="N569" s="4"/>
    </row>
    <row r="570" spans="1:14" ht="16.5" customHeight="1">
      <c r="A570" s="4"/>
      <c r="B570" s="4"/>
      <c r="C570" s="4"/>
      <c r="D570" s="4"/>
      <c r="E570" s="4"/>
      <c r="F570" s="4"/>
      <c r="G570" s="4"/>
      <c r="H570" s="4"/>
      <c r="I570" s="4"/>
      <c r="J570" s="4"/>
      <c r="K570" s="4"/>
      <c r="L570" s="4"/>
      <c r="M570" s="4"/>
      <c r="N570" s="4"/>
    </row>
    <row r="571" spans="1:14" ht="16.5" customHeight="1">
      <c r="A571" s="4"/>
      <c r="B571" s="4"/>
      <c r="C571" s="4"/>
      <c r="D571" s="4"/>
      <c r="E571" s="4"/>
      <c r="F571" s="4"/>
      <c r="G571" s="4"/>
      <c r="H571" s="4"/>
      <c r="I571" s="4"/>
      <c r="J571" s="4"/>
      <c r="K571" s="4"/>
      <c r="L571" s="4"/>
      <c r="M571" s="4"/>
      <c r="N571" s="4"/>
    </row>
    <row r="572" spans="1:14" ht="16.5" customHeight="1">
      <c r="A572" s="4"/>
      <c r="B572" s="4"/>
      <c r="C572" s="4"/>
      <c r="D572" s="4"/>
      <c r="E572" s="4"/>
      <c r="F572" s="4"/>
      <c r="G572" s="4"/>
      <c r="H572" s="4"/>
      <c r="I572" s="4"/>
      <c r="J572" s="4"/>
      <c r="K572" s="4"/>
      <c r="L572" s="4"/>
      <c r="M572" s="4"/>
      <c r="N572" s="4"/>
    </row>
    <row r="573" spans="1:14" ht="16.5" customHeight="1">
      <c r="A573" s="4"/>
      <c r="B573" s="4"/>
      <c r="C573" s="4"/>
      <c r="D573" s="4"/>
      <c r="E573" s="4"/>
      <c r="F573" s="4"/>
      <c r="G573" s="4"/>
      <c r="H573" s="4"/>
      <c r="I573" s="4"/>
      <c r="J573" s="4"/>
      <c r="K573" s="4"/>
      <c r="L573" s="4"/>
      <c r="M573" s="4"/>
      <c r="N573" s="4"/>
    </row>
    <row r="574" spans="1:14" ht="16.5" customHeight="1">
      <c r="A574" s="4"/>
      <c r="B574" s="4"/>
      <c r="C574" s="4"/>
      <c r="D574" s="4"/>
      <c r="E574" s="4"/>
      <c r="F574" s="4"/>
      <c r="G574" s="4"/>
      <c r="H574" s="4"/>
      <c r="I574" s="4"/>
      <c r="J574" s="4"/>
      <c r="K574" s="4"/>
      <c r="L574" s="4"/>
      <c r="M574" s="4"/>
      <c r="N574" s="4"/>
    </row>
    <row r="575" spans="1:14" ht="16.5" customHeight="1">
      <c r="A575" s="4"/>
      <c r="B575" s="4"/>
      <c r="C575" s="4"/>
      <c r="D575" s="4"/>
      <c r="E575" s="4"/>
      <c r="F575" s="4"/>
      <c r="G575" s="4"/>
      <c r="H575" s="4"/>
      <c r="I575" s="4"/>
      <c r="J575" s="4"/>
      <c r="K575" s="4"/>
      <c r="L575" s="4"/>
      <c r="M575" s="4"/>
      <c r="N575" s="4"/>
    </row>
    <row r="576" spans="1:14" ht="16.5" customHeight="1">
      <c r="A576" s="4"/>
      <c r="B576" s="4"/>
      <c r="C576" s="4"/>
      <c r="D576" s="4"/>
      <c r="E576" s="4"/>
      <c r="F576" s="4"/>
      <c r="G576" s="4"/>
      <c r="H576" s="4"/>
      <c r="I576" s="4"/>
      <c r="J576" s="4"/>
      <c r="K576" s="4"/>
      <c r="L576" s="4"/>
      <c r="M576" s="4"/>
      <c r="N576" s="4"/>
    </row>
    <row r="577" spans="1:14" ht="16.5" customHeight="1">
      <c r="A577" s="4"/>
      <c r="B577" s="4"/>
      <c r="C577" s="4"/>
      <c r="D577" s="4"/>
      <c r="E577" s="4"/>
      <c r="F577" s="4"/>
      <c r="G577" s="4"/>
      <c r="H577" s="4"/>
      <c r="I577" s="4"/>
      <c r="J577" s="4"/>
      <c r="K577" s="4"/>
      <c r="L577" s="4"/>
      <c r="M577" s="4"/>
      <c r="N577" s="4"/>
    </row>
    <row r="578" spans="1:14" ht="16.5" customHeight="1">
      <c r="A578" s="4"/>
      <c r="B578" s="4"/>
      <c r="C578" s="4"/>
      <c r="D578" s="4"/>
      <c r="E578" s="4"/>
      <c r="F578" s="4"/>
      <c r="G578" s="4"/>
      <c r="H578" s="4"/>
      <c r="I578" s="4"/>
      <c r="J578" s="4"/>
      <c r="K578" s="4"/>
      <c r="L578" s="4"/>
      <c r="M578" s="4"/>
      <c r="N578" s="4"/>
    </row>
    <row r="579" spans="1:14" ht="16.5" customHeight="1">
      <c r="A579" s="4"/>
      <c r="B579" s="4"/>
      <c r="C579" s="4"/>
      <c r="D579" s="4"/>
      <c r="E579" s="4"/>
      <c r="F579" s="4"/>
      <c r="G579" s="4"/>
      <c r="H579" s="4"/>
      <c r="I579" s="4"/>
      <c r="J579" s="4"/>
      <c r="K579" s="4"/>
      <c r="L579" s="4"/>
      <c r="M579" s="4"/>
      <c r="N579" s="4"/>
    </row>
    <row r="580" spans="1:14" ht="16.5" customHeight="1">
      <c r="A580" s="4"/>
      <c r="B580" s="4"/>
      <c r="C580" s="4"/>
      <c r="D580" s="4"/>
      <c r="E580" s="4"/>
      <c r="F580" s="4"/>
      <c r="G580" s="4"/>
      <c r="H580" s="4"/>
      <c r="I580" s="4"/>
      <c r="J580" s="4"/>
      <c r="K580" s="4"/>
      <c r="L580" s="4"/>
      <c r="M580" s="4"/>
      <c r="N580" s="4"/>
    </row>
    <row r="581" spans="1:14" ht="16.5" customHeight="1">
      <c r="A581" s="4"/>
      <c r="B581" s="4"/>
      <c r="C581" s="4"/>
      <c r="D581" s="4"/>
      <c r="E581" s="4"/>
      <c r="F581" s="4"/>
      <c r="G581" s="4"/>
      <c r="H581" s="4"/>
      <c r="I581" s="4"/>
      <c r="J581" s="4"/>
      <c r="K581" s="4"/>
      <c r="L581" s="4"/>
      <c r="M581" s="4"/>
      <c r="N581" s="4"/>
    </row>
    <row r="582" spans="1:14" ht="16.5" customHeight="1">
      <c r="A582" s="4"/>
      <c r="B582" s="4"/>
      <c r="C582" s="4"/>
      <c r="D582" s="4"/>
      <c r="E582" s="4"/>
      <c r="F582" s="4"/>
      <c r="G582" s="4"/>
      <c r="H582" s="4"/>
      <c r="I582" s="4"/>
      <c r="J582" s="4"/>
      <c r="K582" s="4"/>
      <c r="L582" s="4"/>
      <c r="M582" s="4"/>
      <c r="N582" s="4"/>
    </row>
    <row r="583" spans="1:14" ht="16.5" customHeight="1">
      <c r="A583" s="4"/>
      <c r="B583" s="4"/>
      <c r="C583" s="4"/>
      <c r="D583" s="4"/>
      <c r="E583" s="4"/>
      <c r="F583" s="4"/>
      <c r="G583" s="4"/>
      <c r="H583" s="4"/>
      <c r="I583" s="4"/>
      <c r="J583" s="4"/>
      <c r="K583" s="4"/>
      <c r="L583" s="4"/>
      <c r="M583" s="4"/>
      <c r="N583" s="4"/>
    </row>
    <row r="584" spans="1:14" ht="16.5" customHeight="1">
      <c r="A584" s="4"/>
      <c r="B584" s="4"/>
      <c r="C584" s="4"/>
      <c r="D584" s="4"/>
      <c r="E584" s="4"/>
      <c r="F584" s="4"/>
      <c r="G584" s="4"/>
      <c r="H584" s="4"/>
      <c r="I584" s="4"/>
      <c r="J584" s="4"/>
      <c r="K584" s="4"/>
      <c r="L584" s="4"/>
      <c r="M584" s="4"/>
      <c r="N584" s="4"/>
    </row>
    <row r="585" spans="1:14" ht="16.5" customHeight="1">
      <c r="A585" s="4"/>
      <c r="B585" s="4"/>
      <c r="C585" s="4"/>
      <c r="D585" s="4"/>
      <c r="E585" s="4"/>
      <c r="F585" s="4"/>
      <c r="G585" s="4"/>
      <c r="H585" s="4"/>
      <c r="I585" s="4"/>
      <c r="J585" s="4"/>
      <c r="K585" s="4"/>
      <c r="L585" s="4"/>
      <c r="M585" s="4"/>
      <c r="N585" s="4"/>
    </row>
    <row r="586" spans="1:14" ht="16.5" customHeight="1">
      <c r="A586" s="4"/>
      <c r="B586" s="4"/>
      <c r="C586" s="4"/>
      <c r="D586" s="4"/>
      <c r="E586" s="4"/>
      <c r="F586" s="4"/>
      <c r="G586" s="4"/>
      <c r="H586" s="4"/>
      <c r="I586" s="4"/>
      <c r="J586" s="4"/>
      <c r="K586" s="4"/>
      <c r="L586" s="4"/>
      <c r="M586" s="4"/>
      <c r="N586" s="4"/>
    </row>
    <row r="587" spans="1:14" ht="16.5" customHeight="1">
      <c r="A587" s="4"/>
      <c r="B587" s="4"/>
      <c r="C587" s="4"/>
      <c r="D587" s="4"/>
      <c r="E587" s="4"/>
      <c r="F587" s="4"/>
      <c r="G587" s="4"/>
      <c r="H587" s="4"/>
      <c r="I587" s="4"/>
      <c r="J587" s="4"/>
      <c r="K587" s="4"/>
      <c r="L587" s="4"/>
      <c r="M587" s="4"/>
      <c r="N587" s="4"/>
    </row>
    <row r="588" spans="1:14" ht="16.5" customHeight="1">
      <c r="A588" s="4"/>
      <c r="B588" s="4"/>
      <c r="C588" s="4"/>
      <c r="D588" s="4"/>
      <c r="E588" s="4"/>
      <c r="F588" s="4"/>
      <c r="G588" s="4"/>
      <c r="H588" s="4"/>
      <c r="I588" s="4"/>
      <c r="J588" s="4"/>
      <c r="K588" s="4"/>
      <c r="L588" s="4"/>
      <c r="M588" s="4"/>
      <c r="N588" s="4"/>
    </row>
    <row r="589" spans="1:14" ht="16.5" customHeight="1">
      <c r="A589" s="4"/>
      <c r="B589" s="4"/>
      <c r="C589" s="4"/>
      <c r="D589" s="4"/>
      <c r="E589" s="4"/>
      <c r="F589" s="4"/>
      <c r="G589" s="4"/>
      <c r="H589" s="4"/>
      <c r="I589" s="4"/>
      <c r="J589" s="4"/>
      <c r="K589" s="4"/>
      <c r="L589" s="4"/>
      <c r="M589" s="4"/>
      <c r="N589" s="4"/>
    </row>
    <row r="590" spans="1:14" ht="16.5" customHeight="1">
      <c r="A590" s="4"/>
      <c r="B590" s="4"/>
      <c r="C590" s="4"/>
      <c r="D590" s="4"/>
      <c r="E590" s="4"/>
      <c r="F590" s="4"/>
      <c r="G590" s="4"/>
      <c r="H590" s="4"/>
      <c r="I590" s="4"/>
      <c r="J590" s="4"/>
      <c r="K590" s="4"/>
      <c r="L590" s="4"/>
      <c r="M590" s="4"/>
      <c r="N590" s="4"/>
    </row>
    <row r="591" spans="1:14" ht="16.5" customHeight="1">
      <c r="A591" s="4"/>
      <c r="B591" s="4"/>
      <c r="C591" s="4"/>
      <c r="D591" s="4"/>
      <c r="E591" s="4"/>
      <c r="F591" s="4"/>
      <c r="G591" s="4"/>
      <c r="H591" s="4"/>
      <c r="I591" s="4"/>
      <c r="J591" s="4"/>
      <c r="K591" s="4"/>
      <c r="L591" s="4"/>
      <c r="M591" s="4"/>
      <c r="N591" s="4"/>
    </row>
    <row r="592" spans="1:14" ht="16.5" customHeight="1">
      <c r="A592" s="4"/>
      <c r="B592" s="4"/>
      <c r="C592" s="4"/>
      <c r="D592" s="4"/>
      <c r="E592" s="4"/>
      <c r="F592" s="4"/>
      <c r="G592" s="4"/>
      <c r="H592" s="4"/>
      <c r="I592" s="4"/>
      <c r="J592" s="4"/>
      <c r="K592" s="4"/>
      <c r="L592" s="4"/>
      <c r="M592" s="4"/>
      <c r="N592" s="4"/>
    </row>
    <row r="593" spans="1:14" ht="16.5" customHeight="1">
      <c r="A593" s="4"/>
      <c r="B593" s="4"/>
      <c r="C593" s="4"/>
      <c r="D593" s="4"/>
      <c r="E593" s="4"/>
      <c r="F593" s="4"/>
      <c r="G593" s="4"/>
      <c r="H593" s="4"/>
      <c r="I593" s="4"/>
      <c r="J593" s="4"/>
      <c r="K593" s="4"/>
      <c r="L593" s="4"/>
      <c r="M593" s="4"/>
      <c r="N593" s="4"/>
    </row>
    <row r="594" spans="1:14" ht="16.5" customHeight="1">
      <c r="A594" s="4"/>
      <c r="B594" s="4"/>
      <c r="C594" s="4"/>
      <c r="D594" s="4"/>
      <c r="E594" s="4"/>
      <c r="F594" s="4"/>
      <c r="G594" s="4"/>
      <c r="H594" s="4"/>
      <c r="I594" s="4"/>
      <c r="J594" s="4"/>
      <c r="K594" s="4"/>
      <c r="L594" s="4"/>
      <c r="M594" s="4"/>
      <c r="N594" s="4"/>
    </row>
    <row r="595" spans="1:14" ht="16.5" customHeight="1">
      <c r="A595" s="4"/>
      <c r="B595" s="4"/>
      <c r="C595" s="4"/>
      <c r="D595" s="4"/>
      <c r="E595" s="4"/>
      <c r="F595" s="4"/>
      <c r="G595" s="4"/>
      <c r="H595" s="4"/>
      <c r="I595" s="4"/>
      <c r="J595" s="4"/>
      <c r="K595" s="4"/>
      <c r="L595" s="4"/>
      <c r="M595" s="4"/>
      <c r="N595" s="4"/>
    </row>
    <row r="596" spans="1:14" ht="16.5" customHeight="1">
      <c r="A596" s="4"/>
      <c r="B596" s="4"/>
      <c r="C596" s="4"/>
      <c r="D596" s="4"/>
      <c r="E596" s="4"/>
      <c r="F596" s="4"/>
      <c r="G596" s="4"/>
      <c r="H596" s="4"/>
      <c r="I596" s="4"/>
      <c r="J596" s="4"/>
      <c r="K596" s="4"/>
      <c r="L596" s="4"/>
      <c r="M596" s="4"/>
      <c r="N596" s="4"/>
    </row>
    <row r="597" spans="1:14" ht="16.5" customHeight="1">
      <c r="A597" s="4"/>
      <c r="B597" s="4"/>
      <c r="C597" s="4"/>
      <c r="D597" s="4"/>
      <c r="E597" s="4"/>
      <c r="F597" s="4"/>
      <c r="G597" s="4"/>
      <c r="H597" s="4"/>
      <c r="I597" s="4"/>
      <c r="J597" s="4"/>
      <c r="K597" s="4"/>
      <c r="L597" s="4"/>
      <c r="M597" s="4"/>
      <c r="N597" s="4"/>
    </row>
    <row r="598" spans="1:14" ht="16.5" customHeight="1">
      <c r="A598" s="4"/>
      <c r="B598" s="4"/>
      <c r="C598" s="4"/>
      <c r="D598" s="4"/>
      <c r="E598" s="4"/>
      <c r="F598" s="4"/>
      <c r="G598" s="4"/>
      <c r="H598" s="4"/>
      <c r="I598" s="4"/>
      <c r="J598" s="4"/>
      <c r="K598" s="4"/>
      <c r="L598" s="4"/>
      <c r="M598" s="4"/>
      <c r="N598" s="4"/>
    </row>
    <row r="599" spans="1:14" ht="16.5" customHeight="1">
      <c r="A599" s="4"/>
      <c r="B599" s="4"/>
      <c r="C599" s="4"/>
      <c r="D599" s="4"/>
      <c r="E599" s="4"/>
      <c r="F599" s="4"/>
      <c r="G599" s="4"/>
      <c r="H599" s="4"/>
      <c r="I599" s="4"/>
      <c r="J599" s="4"/>
      <c r="K599" s="4"/>
      <c r="L599" s="4"/>
      <c r="M599" s="4"/>
      <c r="N599" s="4"/>
    </row>
    <row r="600" spans="1:14" ht="16.5" customHeight="1">
      <c r="A600" s="4"/>
      <c r="B600" s="4"/>
      <c r="C600" s="4"/>
      <c r="D600" s="4"/>
      <c r="E600" s="4"/>
      <c r="F600" s="4"/>
      <c r="G600" s="4"/>
      <c r="H600" s="4"/>
      <c r="I600" s="4"/>
      <c r="J600" s="4"/>
      <c r="K600" s="4"/>
      <c r="L600" s="4"/>
      <c r="M600" s="4"/>
      <c r="N600" s="4"/>
    </row>
    <row r="601" spans="1:14" ht="16.5" customHeight="1">
      <c r="A601" s="4"/>
      <c r="B601" s="4"/>
      <c r="C601" s="4"/>
      <c r="D601" s="4"/>
      <c r="E601" s="4"/>
      <c r="F601" s="4"/>
      <c r="G601" s="4"/>
      <c r="H601" s="4"/>
      <c r="I601" s="4"/>
      <c r="J601" s="4"/>
      <c r="K601" s="4"/>
      <c r="L601" s="4"/>
      <c r="M601" s="4"/>
      <c r="N601" s="4"/>
    </row>
    <row r="602" spans="1:14" ht="16.5" customHeight="1">
      <c r="A602" s="4"/>
      <c r="B602" s="4"/>
      <c r="C602" s="4"/>
      <c r="D602" s="4"/>
      <c r="E602" s="4"/>
      <c r="F602" s="4"/>
      <c r="G602" s="4"/>
      <c r="H602" s="4"/>
      <c r="I602" s="4"/>
      <c r="J602" s="4"/>
      <c r="K602" s="4"/>
      <c r="L602" s="4"/>
      <c r="M602" s="4"/>
      <c r="N602" s="4"/>
    </row>
    <row r="603" spans="1:14" ht="16.5" customHeight="1">
      <c r="A603" s="4"/>
      <c r="B603" s="4"/>
      <c r="C603" s="4"/>
      <c r="D603" s="4"/>
      <c r="E603" s="4"/>
      <c r="F603" s="4"/>
      <c r="G603" s="4"/>
      <c r="H603" s="4"/>
      <c r="I603" s="4"/>
      <c r="J603" s="4"/>
      <c r="K603" s="4"/>
      <c r="L603" s="4"/>
      <c r="M603" s="4"/>
      <c r="N603" s="4"/>
    </row>
    <row r="604" spans="1:14" ht="16.5" customHeight="1">
      <c r="A604" s="4"/>
      <c r="B604" s="4"/>
      <c r="C604" s="4"/>
      <c r="D604" s="4"/>
      <c r="E604" s="4"/>
      <c r="F604" s="4"/>
      <c r="G604" s="4"/>
      <c r="H604" s="4"/>
      <c r="I604" s="4"/>
      <c r="J604" s="4"/>
      <c r="K604" s="4"/>
      <c r="L604" s="4"/>
      <c r="M604" s="4"/>
      <c r="N604" s="4"/>
    </row>
    <row r="605" spans="1:14" ht="16.5" customHeight="1">
      <c r="A605" s="4"/>
      <c r="B605" s="4"/>
      <c r="C605" s="4"/>
      <c r="D605" s="4"/>
      <c r="E605" s="4"/>
      <c r="F605" s="4"/>
      <c r="G605" s="4"/>
      <c r="H605" s="4"/>
      <c r="I605" s="4"/>
      <c r="J605" s="4"/>
      <c r="K605" s="4"/>
      <c r="L605" s="4"/>
      <c r="M605" s="4"/>
      <c r="N605" s="4"/>
    </row>
    <row r="606" spans="1:14" ht="16.5" customHeight="1">
      <c r="A606" s="4"/>
      <c r="B606" s="4"/>
      <c r="C606" s="4"/>
      <c r="D606" s="4"/>
      <c r="E606" s="4"/>
      <c r="F606" s="4"/>
      <c r="G606" s="4"/>
      <c r="H606" s="4"/>
      <c r="I606" s="4"/>
      <c r="J606" s="4"/>
      <c r="K606" s="4"/>
      <c r="L606" s="4"/>
      <c r="M606" s="4"/>
      <c r="N606" s="4"/>
    </row>
    <row r="607" spans="1:14" ht="16.5" customHeight="1">
      <c r="A607" s="4"/>
      <c r="B607" s="4"/>
      <c r="C607" s="4"/>
      <c r="D607" s="4"/>
      <c r="E607" s="4"/>
      <c r="F607" s="4"/>
      <c r="G607" s="4"/>
      <c r="H607" s="4"/>
      <c r="I607" s="4"/>
      <c r="J607" s="4"/>
      <c r="K607" s="4"/>
      <c r="L607" s="4"/>
      <c r="M607" s="4"/>
      <c r="N607" s="4"/>
    </row>
    <row r="608" spans="1:14" ht="16.5" customHeight="1">
      <c r="A608" s="4"/>
      <c r="B608" s="4"/>
      <c r="C608" s="4"/>
      <c r="D608" s="4"/>
      <c r="E608" s="4"/>
      <c r="F608" s="4"/>
      <c r="G608" s="4"/>
      <c r="H608" s="4"/>
      <c r="I608" s="4"/>
      <c r="J608" s="4"/>
      <c r="K608" s="4"/>
      <c r="L608" s="4"/>
      <c r="M608" s="4"/>
      <c r="N608" s="4"/>
    </row>
    <row r="609" spans="1:14" ht="16.5" customHeight="1">
      <c r="A609" s="4"/>
      <c r="B609" s="4"/>
      <c r="C609" s="4"/>
      <c r="D609" s="4"/>
      <c r="E609" s="4"/>
      <c r="F609" s="4"/>
      <c r="G609" s="4"/>
      <c r="H609" s="4"/>
      <c r="I609" s="4"/>
      <c r="J609" s="4"/>
      <c r="K609" s="4"/>
      <c r="L609" s="4"/>
      <c r="M609" s="4"/>
      <c r="N609" s="4"/>
    </row>
    <row r="610" spans="1:14" ht="16.5" customHeight="1">
      <c r="A610" s="4"/>
      <c r="B610" s="4"/>
      <c r="C610" s="4"/>
      <c r="D610" s="4"/>
      <c r="E610" s="4"/>
      <c r="F610" s="4"/>
      <c r="G610" s="4"/>
      <c r="H610" s="4"/>
      <c r="I610" s="4"/>
      <c r="J610" s="4"/>
      <c r="K610" s="4"/>
      <c r="L610" s="4"/>
      <c r="M610" s="4"/>
      <c r="N610" s="4"/>
    </row>
    <row r="611" spans="1:14" ht="16.5" customHeight="1">
      <c r="A611" s="4"/>
      <c r="B611" s="4"/>
      <c r="C611" s="4"/>
      <c r="D611" s="4"/>
      <c r="E611" s="4"/>
      <c r="F611" s="4"/>
      <c r="G611" s="4"/>
      <c r="H611" s="4"/>
      <c r="I611" s="4"/>
      <c r="J611" s="4"/>
      <c r="K611" s="4"/>
      <c r="L611" s="4"/>
      <c r="M611" s="4"/>
      <c r="N611" s="4"/>
    </row>
    <row r="612" spans="1:14" ht="16.5" customHeight="1">
      <c r="A612" s="4"/>
      <c r="B612" s="4"/>
      <c r="C612" s="4"/>
      <c r="D612" s="4"/>
      <c r="E612" s="4"/>
      <c r="F612" s="4"/>
      <c r="G612" s="4"/>
      <c r="H612" s="4"/>
      <c r="I612" s="4"/>
      <c r="J612" s="4"/>
      <c r="K612" s="4"/>
      <c r="L612" s="4"/>
      <c r="M612" s="4"/>
      <c r="N612" s="4"/>
    </row>
    <row r="613" spans="1:14" ht="16.5" customHeight="1">
      <c r="A613" s="4"/>
      <c r="B613" s="4"/>
      <c r="C613" s="4"/>
      <c r="D613" s="4"/>
      <c r="E613" s="4"/>
      <c r="F613" s="4"/>
      <c r="G613" s="4"/>
      <c r="H613" s="4"/>
      <c r="I613" s="4"/>
      <c r="J613" s="4"/>
      <c r="K613" s="4"/>
      <c r="L613" s="4"/>
      <c r="M613" s="4"/>
      <c r="N613" s="4"/>
    </row>
    <row r="614" spans="1:14" ht="16.5" customHeight="1">
      <c r="A614" s="4"/>
      <c r="B614" s="4"/>
      <c r="C614" s="4"/>
      <c r="D614" s="4"/>
      <c r="E614" s="4"/>
      <c r="F614" s="4"/>
      <c r="G614" s="4"/>
      <c r="H614" s="4"/>
      <c r="I614" s="4"/>
      <c r="J614" s="4"/>
      <c r="K614" s="4"/>
      <c r="L614" s="4"/>
      <c r="M614" s="4"/>
      <c r="N614" s="4"/>
    </row>
    <row r="615" spans="1:14" ht="16.5" customHeight="1">
      <c r="A615" s="4"/>
      <c r="B615" s="4"/>
      <c r="C615" s="4"/>
      <c r="D615" s="4"/>
      <c r="E615" s="4"/>
      <c r="F615" s="4"/>
      <c r="G615" s="4"/>
      <c r="H615" s="4"/>
      <c r="I615" s="4"/>
      <c r="J615" s="4"/>
      <c r="K615" s="4"/>
      <c r="L615" s="4"/>
      <c r="M615" s="4"/>
      <c r="N615" s="4"/>
    </row>
    <row r="616" spans="1:14" ht="16.5" customHeight="1">
      <c r="A616" s="4"/>
      <c r="B616" s="4"/>
      <c r="C616" s="4"/>
      <c r="D616" s="4"/>
      <c r="E616" s="4"/>
      <c r="F616" s="4"/>
      <c r="G616" s="4"/>
      <c r="H616" s="4"/>
      <c r="I616" s="4"/>
      <c r="J616" s="4"/>
      <c r="K616" s="4"/>
      <c r="L616" s="4"/>
      <c r="M616" s="4"/>
      <c r="N616" s="4"/>
    </row>
    <row r="617" spans="1:14" ht="16.5" customHeight="1">
      <c r="A617" s="4"/>
      <c r="B617" s="4"/>
      <c r="C617" s="4"/>
      <c r="D617" s="4"/>
      <c r="E617" s="4"/>
      <c r="F617" s="4"/>
      <c r="G617" s="4"/>
      <c r="H617" s="4"/>
      <c r="I617" s="4"/>
      <c r="J617" s="4"/>
      <c r="K617" s="4"/>
      <c r="L617" s="4"/>
      <c r="M617" s="4"/>
      <c r="N617" s="4"/>
    </row>
    <row r="618" spans="1:14" ht="16.5" customHeight="1">
      <c r="A618" s="4"/>
      <c r="B618" s="4"/>
      <c r="C618" s="4"/>
      <c r="D618" s="4"/>
      <c r="E618" s="4"/>
      <c r="F618" s="4"/>
      <c r="G618" s="4"/>
      <c r="H618" s="4"/>
      <c r="I618" s="4"/>
      <c r="J618" s="4"/>
      <c r="K618" s="4"/>
      <c r="L618" s="4"/>
      <c r="M618" s="4"/>
      <c r="N618" s="4"/>
    </row>
    <row r="619" spans="1:14" ht="16.5" customHeight="1">
      <c r="A619" s="4"/>
      <c r="B619" s="4"/>
      <c r="C619" s="4"/>
      <c r="D619" s="4"/>
      <c r="E619" s="4"/>
      <c r="F619" s="4"/>
      <c r="G619" s="4"/>
      <c r="H619" s="4"/>
      <c r="I619" s="4"/>
      <c r="J619" s="4"/>
      <c r="K619" s="4"/>
      <c r="L619" s="4"/>
      <c r="M619" s="4"/>
      <c r="N619" s="4"/>
    </row>
    <row r="620" spans="1:14" ht="16.5" customHeight="1">
      <c r="A620" s="4"/>
      <c r="B620" s="4"/>
      <c r="C620" s="4"/>
      <c r="D620" s="4"/>
      <c r="E620" s="4"/>
      <c r="F620" s="4"/>
      <c r="G620" s="4"/>
      <c r="H620" s="4"/>
      <c r="I620" s="4"/>
      <c r="J620" s="4"/>
      <c r="K620" s="4"/>
      <c r="L620" s="4"/>
      <c r="M620" s="4"/>
      <c r="N620" s="4"/>
    </row>
    <row r="621" spans="1:14" ht="16.5" customHeight="1">
      <c r="A621" s="4"/>
      <c r="B621" s="4"/>
      <c r="C621" s="4"/>
      <c r="D621" s="4"/>
      <c r="E621" s="4"/>
      <c r="F621" s="4"/>
      <c r="G621" s="4"/>
      <c r="H621" s="4"/>
      <c r="I621" s="4"/>
      <c r="J621" s="4"/>
      <c r="K621" s="4"/>
      <c r="L621" s="4"/>
      <c r="M621" s="4"/>
      <c r="N621" s="4"/>
    </row>
    <row r="622" spans="1:14" ht="16.5" customHeight="1">
      <c r="A622" s="4"/>
      <c r="B622" s="4"/>
      <c r="C622" s="4"/>
      <c r="D622" s="4"/>
      <c r="E622" s="4"/>
      <c r="F622" s="4"/>
      <c r="G622" s="4"/>
      <c r="H622" s="4"/>
      <c r="I622" s="4"/>
      <c r="J622" s="4"/>
      <c r="K622" s="4"/>
      <c r="L622" s="4"/>
      <c r="M622" s="4"/>
      <c r="N622" s="4"/>
    </row>
    <row r="623" spans="1:14" ht="16.5" customHeight="1">
      <c r="A623" s="4"/>
      <c r="B623" s="4"/>
      <c r="C623" s="4"/>
      <c r="D623" s="4"/>
      <c r="E623" s="4"/>
      <c r="F623" s="4"/>
      <c r="G623" s="4"/>
      <c r="H623" s="4"/>
      <c r="I623" s="4"/>
      <c r="J623" s="4"/>
      <c r="K623" s="4"/>
      <c r="L623" s="4"/>
      <c r="M623" s="4"/>
      <c r="N623" s="4"/>
    </row>
    <row r="624" spans="1:14" ht="16.5" customHeight="1">
      <c r="A624" s="4"/>
      <c r="B624" s="4"/>
      <c r="C624" s="4"/>
      <c r="D624" s="4"/>
      <c r="E624" s="4"/>
      <c r="F624" s="4"/>
      <c r="G624" s="4"/>
      <c r="H624" s="4"/>
      <c r="I624" s="4"/>
      <c r="J624" s="4"/>
      <c r="K624" s="4"/>
      <c r="L624" s="4"/>
      <c r="M624" s="4"/>
      <c r="N624" s="4"/>
    </row>
    <row r="625" spans="1:14" ht="16.5" customHeight="1">
      <c r="A625" s="4"/>
      <c r="B625" s="4"/>
      <c r="C625" s="4"/>
      <c r="D625" s="4"/>
      <c r="E625" s="4"/>
      <c r="F625" s="4"/>
      <c r="G625" s="4"/>
      <c r="H625" s="4"/>
      <c r="I625" s="4"/>
      <c r="J625" s="4"/>
      <c r="K625" s="4"/>
      <c r="L625" s="4"/>
      <c r="M625" s="4"/>
      <c r="N625" s="4"/>
    </row>
    <row r="626" spans="1:14" ht="16.5" customHeight="1">
      <c r="A626" s="4"/>
      <c r="B626" s="4"/>
      <c r="C626" s="4"/>
      <c r="D626" s="4"/>
      <c r="E626" s="4"/>
      <c r="F626" s="4"/>
      <c r="G626" s="4"/>
      <c r="H626" s="4"/>
      <c r="I626" s="4"/>
      <c r="J626" s="4"/>
      <c r="K626" s="4"/>
      <c r="L626" s="4"/>
      <c r="M626" s="4"/>
      <c r="N626" s="4"/>
    </row>
    <row r="627" spans="1:14" ht="16.5" customHeight="1">
      <c r="A627" s="4"/>
      <c r="B627" s="4"/>
      <c r="C627" s="4"/>
      <c r="D627" s="4"/>
      <c r="E627" s="4"/>
      <c r="F627" s="4"/>
      <c r="G627" s="4"/>
      <c r="H627" s="4"/>
      <c r="I627" s="4"/>
      <c r="J627" s="4"/>
      <c r="K627" s="4"/>
      <c r="L627" s="4"/>
      <c r="M627" s="4"/>
      <c r="N627" s="4"/>
    </row>
    <row r="628" spans="1:14" ht="16.5" customHeight="1">
      <c r="A628" s="4"/>
      <c r="B628" s="4"/>
      <c r="C628" s="4"/>
      <c r="D628" s="4"/>
      <c r="E628" s="4"/>
      <c r="F628" s="4"/>
      <c r="G628" s="4"/>
      <c r="H628" s="4"/>
      <c r="I628" s="4"/>
      <c r="J628" s="4"/>
      <c r="K628" s="4"/>
      <c r="L628" s="4"/>
      <c r="M628" s="4"/>
      <c r="N628" s="4"/>
    </row>
    <row r="629" spans="1:14" ht="16.5" customHeight="1">
      <c r="A629" s="4"/>
      <c r="B629" s="4"/>
      <c r="C629" s="4"/>
      <c r="D629" s="4"/>
      <c r="E629" s="4"/>
      <c r="F629" s="4"/>
      <c r="G629" s="4"/>
      <c r="H629" s="4"/>
      <c r="I629" s="4"/>
      <c r="J629" s="4"/>
      <c r="K629" s="4"/>
      <c r="L629" s="4"/>
      <c r="M629" s="4"/>
      <c r="N629" s="4"/>
    </row>
    <row r="630" spans="1:14" ht="16.5" customHeight="1">
      <c r="A630" s="4"/>
      <c r="B630" s="4"/>
      <c r="C630" s="4"/>
      <c r="D630" s="4"/>
      <c r="E630" s="4"/>
      <c r="F630" s="4"/>
      <c r="G630" s="4"/>
      <c r="H630" s="4"/>
      <c r="I630" s="4"/>
      <c r="J630" s="4"/>
      <c r="K630" s="4"/>
      <c r="L630" s="4"/>
      <c r="M630" s="4"/>
      <c r="N630" s="4"/>
    </row>
    <row r="631" spans="1:14" ht="16.5" customHeight="1">
      <c r="A631" s="4"/>
      <c r="B631" s="4"/>
      <c r="C631" s="4"/>
      <c r="D631" s="4"/>
      <c r="E631" s="4"/>
      <c r="F631" s="4"/>
      <c r="G631" s="4"/>
      <c r="H631" s="4"/>
      <c r="I631" s="4"/>
      <c r="J631" s="4"/>
      <c r="K631" s="4"/>
      <c r="L631" s="4"/>
      <c r="M631" s="4"/>
      <c r="N631" s="4"/>
    </row>
    <row r="632" spans="1:14" ht="16.5" customHeight="1">
      <c r="A632" s="4"/>
      <c r="B632" s="4"/>
      <c r="C632" s="4"/>
      <c r="D632" s="4"/>
      <c r="E632" s="4"/>
      <c r="F632" s="4"/>
      <c r="G632" s="4"/>
      <c r="H632" s="4"/>
      <c r="I632" s="4"/>
      <c r="J632" s="4"/>
      <c r="K632" s="4"/>
      <c r="L632" s="4"/>
      <c r="M632" s="4"/>
      <c r="N632" s="4"/>
    </row>
    <row r="633" spans="1:14" ht="16.5" customHeight="1">
      <c r="A633" s="4"/>
      <c r="B633" s="4"/>
      <c r="C633" s="4"/>
      <c r="D633" s="4"/>
      <c r="E633" s="4"/>
      <c r="F633" s="4"/>
      <c r="G633" s="4"/>
      <c r="H633" s="4"/>
      <c r="I633" s="4"/>
      <c r="J633" s="4"/>
      <c r="K633" s="4"/>
      <c r="L633" s="4"/>
      <c r="M633" s="4"/>
      <c r="N633" s="4"/>
    </row>
    <row r="634" spans="1:14" ht="16.5" customHeight="1">
      <c r="A634" s="4"/>
      <c r="B634" s="4"/>
      <c r="C634" s="4"/>
      <c r="D634" s="4"/>
      <c r="E634" s="4"/>
      <c r="F634" s="4"/>
      <c r="G634" s="4"/>
      <c r="H634" s="4"/>
      <c r="I634" s="4"/>
      <c r="J634" s="4"/>
      <c r="K634" s="4"/>
      <c r="L634" s="4"/>
      <c r="M634" s="4"/>
      <c r="N634" s="4"/>
    </row>
    <row r="635" spans="1:14" ht="16.5" customHeight="1">
      <c r="A635" s="4"/>
      <c r="B635" s="4"/>
      <c r="C635" s="4"/>
      <c r="D635" s="4"/>
      <c r="E635" s="4"/>
      <c r="F635" s="4"/>
      <c r="G635" s="4"/>
      <c r="H635" s="4"/>
      <c r="I635" s="4"/>
      <c r="J635" s="4"/>
      <c r="K635" s="4"/>
      <c r="L635" s="4"/>
      <c r="M635" s="4"/>
      <c r="N635" s="4"/>
    </row>
    <row r="636" spans="1:14" ht="16.5" customHeight="1">
      <c r="A636" s="4"/>
      <c r="B636" s="4"/>
      <c r="C636" s="4"/>
      <c r="D636" s="4"/>
      <c r="E636" s="4"/>
      <c r="F636" s="4"/>
      <c r="G636" s="4"/>
      <c r="H636" s="4"/>
      <c r="I636" s="4"/>
      <c r="J636" s="4"/>
      <c r="K636" s="4"/>
      <c r="L636" s="4"/>
      <c r="M636" s="4"/>
      <c r="N636" s="4"/>
    </row>
    <row r="637" spans="1:14" ht="16.5" customHeight="1">
      <c r="A637" s="4"/>
      <c r="B637" s="4"/>
      <c r="C637" s="4"/>
      <c r="D637" s="4"/>
      <c r="E637" s="4"/>
      <c r="F637" s="4"/>
      <c r="G637" s="4"/>
      <c r="H637" s="4"/>
      <c r="I637" s="4"/>
      <c r="J637" s="4"/>
      <c r="K637" s="4"/>
      <c r="L637" s="4"/>
      <c r="M637" s="4"/>
      <c r="N637" s="4"/>
    </row>
    <row r="638" spans="1:14" ht="16.5" customHeight="1">
      <c r="A638" s="4"/>
      <c r="B638" s="4"/>
      <c r="C638" s="4"/>
      <c r="D638" s="4"/>
      <c r="E638" s="4"/>
      <c r="F638" s="4"/>
      <c r="G638" s="4"/>
      <c r="H638" s="4"/>
      <c r="I638" s="4"/>
      <c r="J638" s="4"/>
      <c r="K638" s="4"/>
      <c r="L638" s="4"/>
      <c r="M638" s="4"/>
      <c r="N638" s="4"/>
    </row>
    <row r="639" spans="1:14" ht="16.5" customHeight="1">
      <c r="A639" s="4"/>
      <c r="B639" s="4"/>
      <c r="C639" s="4"/>
      <c r="D639" s="4"/>
      <c r="E639" s="4"/>
      <c r="F639" s="4"/>
      <c r="G639" s="4"/>
      <c r="H639" s="4"/>
      <c r="I639" s="4"/>
      <c r="J639" s="4"/>
      <c r="K639" s="4"/>
      <c r="L639" s="4"/>
      <c r="M639" s="4"/>
      <c r="N639" s="4"/>
    </row>
    <row r="640" spans="1:14" ht="16.5" customHeight="1">
      <c r="A640" s="4"/>
      <c r="B640" s="4"/>
      <c r="C640" s="4"/>
      <c r="D640" s="4"/>
      <c r="E640" s="4"/>
      <c r="F640" s="4"/>
      <c r="G640" s="4"/>
      <c r="H640" s="4"/>
      <c r="I640" s="4"/>
      <c r="J640" s="4"/>
      <c r="K640" s="4"/>
      <c r="L640" s="4"/>
      <c r="M640" s="4"/>
      <c r="N640" s="4"/>
    </row>
    <row r="641" spans="1:14" ht="16.5" customHeight="1">
      <c r="A641" s="4"/>
      <c r="B641" s="4"/>
      <c r="C641" s="4"/>
      <c r="D641" s="4"/>
      <c r="E641" s="4"/>
      <c r="F641" s="4"/>
      <c r="G641" s="4"/>
      <c r="H641" s="4"/>
      <c r="I641" s="4"/>
      <c r="J641" s="4"/>
      <c r="K641" s="4"/>
      <c r="L641" s="4"/>
      <c r="M641" s="4"/>
      <c r="N641" s="4"/>
    </row>
    <row r="642" spans="1:14" ht="16.5" customHeight="1">
      <c r="A642" s="4"/>
      <c r="B642" s="4"/>
      <c r="C642" s="4"/>
      <c r="D642" s="4"/>
      <c r="E642" s="4"/>
      <c r="F642" s="4"/>
      <c r="G642" s="4"/>
      <c r="H642" s="4"/>
      <c r="I642" s="4"/>
      <c r="J642" s="4"/>
      <c r="K642" s="4"/>
      <c r="L642" s="4"/>
      <c r="M642" s="4"/>
      <c r="N642" s="4"/>
    </row>
    <row r="643" spans="1:14" ht="16.5" customHeight="1">
      <c r="A643" s="4"/>
      <c r="B643" s="4"/>
      <c r="C643" s="4"/>
      <c r="D643" s="4"/>
      <c r="E643" s="4"/>
      <c r="F643" s="4"/>
      <c r="G643" s="4"/>
      <c r="H643" s="4"/>
      <c r="I643" s="4"/>
      <c r="J643" s="4"/>
      <c r="K643" s="4"/>
      <c r="L643" s="4"/>
      <c r="M643" s="4"/>
      <c r="N643" s="4"/>
    </row>
    <row r="644" spans="1:14" ht="16.5" customHeight="1">
      <c r="A644" s="4"/>
      <c r="B644" s="4"/>
      <c r="C644" s="4"/>
      <c r="D644" s="4"/>
      <c r="E644" s="4"/>
      <c r="F644" s="4"/>
      <c r="G644" s="4"/>
      <c r="H644" s="4"/>
      <c r="I644" s="4"/>
      <c r="J644" s="4"/>
      <c r="K644" s="4"/>
      <c r="L644" s="4"/>
      <c r="M644" s="4"/>
      <c r="N644" s="4"/>
    </row>
    <row r="645" spans="1:14" ht="16.5" customHeight="1">
      <c r="A645" s="4"/>
      <c r="B645" s="4"/>
      <c r="C645" s="4"/>
      <c r="D645" s="4"/>
      <c r="E645" s="4"/>
      <c r="F645" s="4"/>
      <c r="G645" s="4"/>
      <c r="H645" s="4"/>
      <c r="I645" s="4"/>
      <c r="J645" s="4"/>
      <c r="K645" s="4"/>
      <c r="L645" s="4"/>
      <c r="M645" s="4"/>
      <c r="N645" s="4"/>
    </row>
    <row r="646" spans="1:14" ht="16.5" customHeight="1">
      <c r="A646" s="4"/>
      <c r="B646" s="4"/>
      <c r="C646" s="4"/>
      <c r="D646" s="4"/>
      <c r="E646" s="4"/>
      <c r="F646" s="4"/>
      <c r="G646" s="4"/>
      <c r="H646" s="4"/>
      <c r="I646" s="4"/>
      <c r="J646" s="4"/>
      <c r="K646" s="4"/>
      <c r="L646" s="4"/>
      <c r="M646" s="4"/>
      <c r="N646" s="4"/>
    </row>
    <row r="647" spans="1:14" ht="16.5" customHeight="1">
      <c r="A647" s="4"/>
      <c r="B647" s="4"/>
      <c r="C647" s="4"/>
      <c r="D647" s="4"/>
      <c r="E647" s="4"/>
      <c r="F647" s="4"/>
      <c r="G647" s="4"/>
      <c r="H647" s="4"/>
      <c r="I647" s="4"/>
      <c r="J647" s="4"/>
      <c r="K647" s="4"/>
      <c r="L647" s="4"/>
      <c r="M647" s="4"/>
      <c r="N647" s="4"/>
    </row>
    <row r="648" spans="1:14" ht="16.5" customHeight="1">
      <c r="A648" s="4"/>
      <c r="B648" s="4"/>
      <c r="C648" s="4"/>
      <c r="D648" s="4"/>
      <c r="E648" s="4"/>
      <c r="F648" s="4"/>
      <c r="G648" s="4"/>
      <c r="H648" s="4"/>
      <c r="I648" s="4"/>
      <c r="J648" s="4"/>
      <c r="K648" s="4"/>
      <c r="L648" s="4"/>
      <c r="M648" s="4"/>
      <c r="N648" s="4"/>
    </row>
    <row r="649" spans="1:14" ht="16.5" customHeight="1">
      <c r="A649" s="4"/>
      <c r="B649" s="4"/>
      <c r="C649" s="4"/>
      <c r="D649" s="4"/>
      <c r="E649" s="4"/>
      <c r="F649" s="4"/>
      <c r="G649" s="4"/>
      <c r="H649" s="4"/>
      <c r="I649" s="4"/>
      <c r="J649" s="4"/>
      <c r="K649" s="4"/>
      <c r="L649" s="4"/>
      <c r="M649" s="4"/>
      <c r="N649" s="4"/>
    </row>
    <row r="650" spans="1:14" ht="16.5" customHeight="1">
      <c r="A650" s="4"/>
      <c r="B650" s="4"/>
      <c r="C650" s="4"/>
      <c r="D650" s="4"/>
      <c r="E650" s="4"/>
      <c r="F650" s="4"/>
      <c r="G650" s="4"/>
      <c r="H650" s="4"/>
      <c r="I650" s="4"/>
      <c r="J650" s="4"/>
      <c r="K650" s="4"/>
      <c r="L650" s="4"/>
      <c r="M650" s="4"/>
      <c r="N650" s="4"/>
    </row>
    <row r="651" spans="1:14" ht="16.5" customHeight="1">
      <c r="A651" s="4"/>
      <c r="B651" s="4"/>
      <c r="C651" s="4"/>
      <c r="D651" s="4"/>
      <c r="E651" s="4"/>
      <c r="F651" s="4"/>
      <c r="G651" s="4"/>
      <c r="H651" s="4"/>
      <c r="I651" s="4"/>
      <c r="J651" s="4"/>
      <c r="K651" s="4"/>
      <c r="L651" s="4"/>
      <c r="M651" s="4"/>
      <c r="N651" s="4"/>
    </row>
    <row r="652" spans="1:14" ht="16.5" customHeight="1">
      <c r="A652" s="4"/>
      <c r="B652" s="4"/>
      <c r="C652" s="4"/>
      <c r="D652" s="4"/>
      <c r="E652" s="4"/>
      <c r="F652" s="4"/>
      <c r="G652" s="4"/>
      <c r="H652" s="4"/>
      <c r="I652" s="4"/>
      <c r="J652" s="4"/>
      <c r="K652" s="4"/>
      <c r="L652" s="4"/>
      <c r="M652" s="4"/>
      <c r="N652" s="4"/>
    </row>
    <row r="653" spans="1:14" ht="16.5" customHeight="1">
      <c r="A653" s="4"/>
      <c r="B653" s="4"/>
      <c r="C653" s="4"/>
      <c r="D653" s="4"/>
      <c r="E653" s="4"/>
      <c r="F653" s="4"/>
      <c r="G653" s="4"/>
      <c r="H653" s="4"/>
      <c r="I653" s="4"/>
      <c r="J653" s="4"/>
      <c r="K653" s="4"/>
      <c r="L653" s="4"/>
      <c r="M653" s="4"/>
      <c r="N653" s="4"/>
    </row>
    <row r="654" spans="1:14" ht="16.5" customHeight="1">
      <c r="A654" s="4"/>
      <c r="B654" s="4"/>
      <c r="C654" s="4"/>
      <c r="D654" s="4"/>
      <c r="E654" s="4"/>
      <c r="F654" s="4"/>
      <c r="G654" s="4"/>
      <c r="H654" s="4"/>
      <c r="I654" s="4"/>
      <c r="J654" s="4"/>
      <c r="K654" s="4"/>
      <c r="L654" s="4"/>
      <c r="M654" s="4"/>
      <c r="N654" s="4"/>
    </row>
    <row r="655" spans="1:14" ht="16.5" customHeight="1">
      <c r="A655" s="4"/>
      <c r="B655" s="4"/>
      <c r="C655" s="4"/>
      <c r="D655" s="4"/>
      <c r="E655" s="4"/>
      <c r="F655" s="4"/>
      <c r="G655" s="4"/>
      <c r="H655" s="4"/>
      <c r="I655" s="4"/>
      <c r="J655" s="4"/>
      <c r="K655" s="4"/>
      <c r="L655" s="4"/>
      <c r="M655" s="4"/>
      <c r="N655" s="4"/>
    </row>
    <row r="656" spans="1:14" ht="16.5" customHeight="1">
      <c r="A656" s="4"/>
      <c r="B656" s="4"/>
      <c r="C656" s="4"/>
      <c r="D656" s="4"/>
      <c r="E656" s="4"/>
      <c r="F656" s="4"/>
      <c r="G656" s="4"/>
      <c r="H656" s="4"/>
      <c r="I656" s="4"/>
      <c r="J656" s="4"/>
      <c r="K656" s="4"/>
      <c r="L656" s="4"/>
      <c r="M656" s="4"/>
      <c r="N656" s="4"/>
    </row>
    <row r="657" spans="1:14" ht="16.5" customHeight="1">
      <c r="A657" s="4"/>
      <c r="B657" s="4"/>
      <c r="C657" s="4"/>
      <c r="D657" s="4"/>
      <c r="E657" s="4"/>
      <c r="F657" s="4"/>
      <c r="G657" s="4"/>
      <c r="H657" s="4"/>
      <c r="I657" s="4"/>
      <c r="J657" s="4"/>
      <c r="K657" s="4"/>
      <c r="L657" s="4"/>
      <c r="M657" s="4"/>
      <c r="N657" s="4"/>
    </row>
    <row r="658" spans="1:14" ht="16.5" customHeight="1">
      <c r="A658" s="4"/>
      <c r="B658" s="4"/>
      <c r="C658" s="4"/>
      <c r="D658" s="4"/>
      <c r="E658" s="4"/>
      <c r="F658" s="4"/>
      <c r="G658" s="4"/>
      <c r="H658" s="4"/>
      <c r="I658" s="4"/>
      <c r="J658" s="4"/>
      <c r="K658" s="4"/>
      <c r="L658" s="4"/>
      <c r="M658" s="4"/>
      <c r="N658" s="4"/>
    </row>
    <row r="659" spans="1:14" ht="16.5" customHeight="1">
      <c r="A659" s="4"/>
      <c r="B659" s="4"/>
      <c r="C659" s="4"/>
      <c r="D659" s="4"/>
      <c r="E659" s="4"/>
      <c r="F659" s="4"/>
      <c r="G659" s="4"/>
      <c r="H659" s="4"/>
      <c r="I659" s="4"/>
      <c r="J659" s="4"/>
      <c r="K659" s="4"/>
      <c r="L659" s="4"/>
      <c r="M659" s="4"/>
      <c r="N659" s="4"/>
    </row>
    <row r="660" spans="1:14" ht="16.5" customHeight="1">
      <c r="A660" s="4"/>
      <c r="B660" s="4"/>
      <c r="C660" s="4"/>
      <c r="D660" s="4"/>
      <c r="E660" s="4"/>
      <c r="F660" s="4"/>
      <c r="G660" s="4"/>
      <c r="H660" s="4"/>
      <c r="I660" s="4"/>
      <c r="J660" s="4"/>
      <c r="K660" s="4"/>
      <c r="L660" s="4"/>
      <c r="M660" s="4"/>
      <c r="N660" s="4"/>
    </row>
    <row r="661" spans="1:14" ht="16.5" customHeight="1">
      <c r="A661" s="4"/>
      <c r="B661" s="4"/>
      <c r="C661" s="4"/>
      <c r="D661" s="4"/>
      <c r="E661" s="4"/>
      <c r="F661" s="4"/>
      <c r="G661" s="4"/>
      <c r="H661" s="4"/>
      <c r="I661" s="4"/>
      <c r="J661" s="4"/>
      <c r="K661" s="4"/>
      <c r="L661" s="4"/>
      <c r="M661" s="4"/>
      <c r="N661" s="4"/>
    </row>
    <row r="662" spans="1:14" ht="16.5" customHeight="1">
      <c r="A662" s="4"/>
      <c r="B662" s="4"/>
      <c r="C662" s="4"/>
      <c r="D662" s="4"/>
      <c r="E662" s="4"/>
      <c r="F662" s="4"/>
      <c r="G662" s="4"/>
      <c r="H662" s="4"/>
      <c r="I662" s="4"/>
      <c r="J662" s="4"/>
      <c r="K662" s="4"/>
      <c r="L662" s="4"/>
      <c r="M662" s="4"/>
      <c r="N662" s="4"/>
    </row>
    <row r="663" spans="1:14" ht="16.5" customHeight="1">
      <c r="A663" s="4"/>
      <c r="B663" s="4"/>
      <c r="C663" s="4"/>
      <c r="D663" s="4"/>
      <c r="E663" s="4"/>
      <c r="F663" s="4"/>
      <c r="G663" s="4"/>
      <c r="H663" s="4"/>
      <c r="I663" s="4"/>
      <c r="J663" s="4"/>
      <c r="K663" s="4"/>
      <c r="L663" s="4"/>
      <c r="M663" s="4"/>
      <c r="N663" s="4"/>
    </row>
    <row r="664" spans="1:14" ht="16.5" customHeight="1">
      <c r="A664" s="4"/>
      <c r="B664" s="4"/>
      <c r="C664" s="4"/>
      <c r="D664" s="4"/>
      <c r="E664" s="4"/>
      <c r="F664" s="4"/>
      <c r="G664" s="4"/>
      <c r="H664" s="4"/>
      <c r="I664" s="4"/>
      <c r="J664" s="4"/>
      <c r="K664" s="4"/>
      <c r="L664" s="4"/>
      <c r="M664" s="4"/>
      <c r="N664" s="4"/>
    </row>
    <row r="665" spans="1:14" ht="16.5" customHeight="1">
      <c r="A665" s="4"/>
      <c r="B665" s="4"/>
      <c r="C665" s="4"/>
      <c r="D665" s="4"/>
      <c r="E665" s="4"/>
      <c r="F665" s="4"/>
      <c r="G665" s="4"/>
      <c r="H665" s="4"/>
      <c r="I665" s="4"/>
      <c r="J665" s="4"/>
      <c r="K665" s="4"/>
      <c r="L665" s="4"/>
      <c r="M665" s="4"/>
      <c r="N665" s="4"/>
    </row>
    <row r="666" spans="1:14" ht="16.5" customHeight="1">
      <c r="A666" s="4"/>
      <c r="B666" s="4"/>
      <c r="C666" s="4"/>
      <c r="D666" s="4"/>
      <c r="E666" s="4"/>
      <c r="F666" s="4"/>
      <c r="G666" s="4"/>
      <c r="H666" s="4"/>
      <c r="I666" s="4"/>
      <c r="J666" s="4"/>
      <c r="K666" s="4"/>
      <c r="L666" s="4"/>
      <c r="M666" s="4"/>
      <c r="N666" s="4"/>
    </row>
    <row r="667" spans="1:14" ht="16.5" customHeight="1">
      <c r="A667" s="4"/>
      <c r="B667" s="4"/>
      <c r="C667" s="4"/>
      <c r="D667" s="4"/>
      <c r="E667" s="4"/>
      <c r="F667" s="4"/>
      <c r="G667" s="4"/>
      <c r="H667" s="4"/>
      <c r="I667" s="4"/>
      <c r="J667" s="4"/>
      <c r="K667" s="4"/>
      <c r="L667" s="4"/>
      <c r="M667" s="4"/>
      <c r="N667" s="4"/>
    </row>
    <row r="668" spans="1:14" ht="16.5" customHeight="1">
      <c r="A668" s="4"/>
      <c r="B668" s="4"/>
      <c r="C668" s="4"/>
      <c r="D668" s="4"/>
      <c r="E668" s="4"/>
      <c r="F668" s="4"/>
      <c r="G668" s="4"/>
      <c r="H668" s="4"/>
      <c r="I668" s="4"/>
      <c r="J668" s="4"/>
      <c r="K668" s="4"/>
      <c r="L668" s="4"/>
      <c r="M668" s="4"/>
      <c r="N668" s="4"/>
    </row>
    <row r="669" spans="1:14" ht="16.5" customHeight="1">
      <c r="A669" s="4"/>
      <c r="B669" s="4"/>
      <c r="C669" s="4"/>
      <c r="D669" s="4"/>
      <c r="E669" s="4"/>
      <c r="F669" s="4"/>
      <c r="G669" s="4"/>
      <c r="H669" s="4"/>
      <c r="I669" s="4"/>
      <c r="J669" s="4"/>
      <c r="K669" s="4"/>
      <c r="L669" s="4"/>
      <c r="M669" s="4"/>
      <c r="N669" s="4"/>
    </row>
    <row r="670" spans="1:14" ht="16.5" customHeight="1">
      <c r="A670" s="4"/>
      <c r="B670" s="4"/>
      <c r="C670" s="4"/>
      <c r="D670" s="4"/>
      <c r="E670" s="4"/>
      <c r="F670" s="4"/>
      <c r="G670" s="4"/>
      <c r="H670" s="4"/>
      <c r="I670" s="4"/>
      <c r="J670" s="4"/>
      <c r="K670" s="4"/>
      <c r="L670" s="4"/>
      <c r="M670" s="4"/>
      <c r="N670" s="4"/>
    </row>
    <row r="671" spans="1:14" ht="16.5" customHeight="1">
      <c r="A671" s="4"/>
      <c r="B671" s="4"/>
      <c r="C671" s="4"/>
      <c r="D671" s="4"/>
      <c r="E671" s="4"/>
      <c r="F671" s="4"/>
      <c r="G671" s="4"/>
      <c r="H671" s="4"/>
      <c r="I671" s="4"/>
      <c r="J671" s="4"/>
      <c r="K671" s="4"/>
      <c r="L671" s="4"/>
      <c r="M671" s="4"/>
      <c r="N671" s="4"/>
    </row>
    <row r="672" spans="1:14" ht="16.5" customHeight="1">
      <c r="A672" s="4"/>
      <c r="B672" s="4"/>
      <c r="C672" s="4"/>
      <c r="D672" s="4"/>
      <c r="E672" s="4"/>
      <c r="F672" s="4"/>
      <c r="G672" s="4"/>
      <c r="H672" s="4"/>
      <c r="I672" s="4"/>
      <c r="J672" s="4"/>
      <c r="K672" s="4"/>
      <c r="L672" s="4"/>
      <c r="M672" s="4"/>
      <c r="N672" s="4"/>
    </row>
    <row r="673" spans="1:14" ht="16.5" customHeight="1">
      <c r="A673" s="4"/>
      <c r="B673" s="4"/>
      <c r="C673" s="4"/>
      <c r="D673" s="4"/>
      <c r="E673" s="4"/>
      <c r="F673" s="4"/>
      <c r="G673" s="4"/>
      <c r="H673" s="4"/>
      <c r="I673" s="4"/>
      <c r="J673" s="4"/>
      <c r="K673" s="4"/>
      <c r="L673" s="4"/>
      <c r="M673" s="4"/>
      <c r="N673" s="4"/>
    </row>
    <row r="674" spans="1:14" ht="16.5" customHeight="1">
      <c r="A674" s="4"/>
      <c r="B674" s="4"/>
      <c r="C674" s="4"/>
      <c r="D674" s="4"/>
      <c r="E674" s="4"/>
      <c r="F674" s="4"/>
      <c r="G674" s="4"/>
      <c r="H674" s="4"/>
      <c r="I674" s="4"/>
      <c r="J674" s="4"/>
      <c r="K674" s="4"/>
      <c r="L674" s="4"/>
      <c r="M674" s="4"/>
      <c r="N674" s="4"/>
    </row>
    <row r="675" spans="1:14" ht="16.5" customHeight="1">
      <c r="A675" s="4"/>
      <c r="B675" s="4"/>
      <c r="C675" s="4"/>
      <c r="D675" s="4"/>
      <c r="E675" s="4"/>
      <c r="F675" s="4"/>
      <c r="G675" s="4"/>
      <c r="H675" s="4"/>
      <c r="I675" s="4"/>
      <c r="J675" s="4"/>
      <c r="K675" s="4"/>
      <c r="L675" s="4"/>
      <c r="M675" s="4"/>
      <c r="N675" s="4"/>
    </row>
    <row r="676" spans="1:14" ht="16.5" customHeight="1">
      <c r="A676" s="4"/>
      <c r="B676" s="4"/>
      <c r="C676" s="4"/>
      <c r="D676" s="4"/>
      <c r="E676" s="4"/>
      <c r="F676" s="4"/>
      <c r="G676" s="4"/>
      <c r="H676" s="4"/>
      <c r="I676" s="4"/>
      <c r="J676" s="4"/>
      <c r="K676" s="4"/>
      <c r="L676" s="4"/>
      <c r="M676" s="4"/>
      <c r="N676" s="4"/>
    </row>
    <row r="677" spans="1:14" ht="16.5" customHeight="1">
      <c r="A677" s="4"/>
      <c r="B677" s="4"/>
      <c r="C677" s="4"/>
      <c r="D677" s="4"/>
      <c r="E677" s="4"/>
      <c r="F677" s="4"/>
      <c r="G677" s="4"/>
      <c r="H677" s="4"/>
      <c r="I677" s="4"/>
      <c r="J677" s="4"/>
      <c r="K677" s="4"/>
      <c r="L677" s="4"/>
      <c r="M677" s="4"/>
      <c r="N677" s="4"/>
    </row>
    <row r="678" spans="1:14" ht="16.5" customHeight="1">
      <c r="A678" s="4"/>
      <c r="B678" s="4"/>
      <c r="C678" s="4"/>
      <c r="D678" s="4"/>
      <c r="E678" s="4"/>
      <c r="F678" s="4"/>
      <c r="G678" s="4"/>
      <c r="H678" s="4"/>
      <c r="I678" s="4"/>
      <c r="J678" s="4"/>
      <c r="K678" s="4"/>
      <c r="L678" s="4"/>
      <c r="M678" s="4"/>
      <c r="N678" s="4"/>
    </row>
    <row r="679" spans="1:14" ht="16.5" customHeight="1">
      <c r="A679" s="4"/>
      <c r="B679" s="4"/>
      <c r="C679" s="4"/>
      <c r="D679" s="4"/>
      <c r="E679" s="4"/>
      <c r="F679" s="4"/>
      <c r="G679" s="4"/>
      <c r="H679" s="4"/>
      <c r="I679" s="4"/>
      <c r="J679" s="4"/>
      <c r="K679" s="4"/>
      <c r="L679" s="4"/>
      <c r="M679" s="4"/>
      <c r="N679" s="4"/>
    </row>
    <row r="680" spans="1:14" ht="16.5" customHeight="1">
      <c r="A680" s="4"/>
      <c r="B680" s="4"/>
      <c r="C680" s="4"/>
      <c r="D680" s="4"/>
      <c r="E680" s="4"/>
      <c r="F680" s="4"/>
      <c r="G680" s="4"/>
      <c r="H680" s="4"/>
      <c r="I680" s="4"/>
      <c r="J680" s="4"/>
      <c r="K680" s="4"/>
      <c r="L680" s="4"/>
      <c r="M680" s="4"/>
      <c r="N680" s="4"/>
    </row>
    <row r="681" spans="1:14" ht="16.5" customHeight="1">
      <c r="A681" s="4"/>
      <c r="B681" s="4"/>
      <c r="C681" s="4"/>
      <c r="D681" s="4"/>
      <c r="E681" s="4"/>
      <c r="F681" s="4"/>
      <c r="G681" s="4"/>
      <c r="H681" s="4"/>
      <c r="I681" s="4"/>
      <c r="J681" s="4"/>
      <c r="K681" s="4"/>
      <c r="L681" s="4"/>
      <c r="M681" s="4"/>
      <c r="N681" s="4"/>
    </row>
    <row r="682" spans="1:14" ht="16.5" customHeight="1">
      <c r="A682" s="4"/>
      <c r="B682" s="4"/>
      <c r="C682" s="4"/>
      <c r="D682" s="4"/>
      <c r="E682" s="4"/>
      <c r="F682" s="4"/>
      <c r="G682" s="4"/>
      <c r="H682" s="4"/>
      <c r="I682" s="4"/>
      <c r="J682" s="4"/>
      <c r="K682" s="4"/>
      <c r="L682" s="4"/>
      <c r="M682" s="4"/>
      <c r="N682" s="4"/>
    </row>
    <row r="683" spans="1:14" ht="16.5" customHeight="1">
      <c r="A683" s="4"/>
      <c r="B683" s="4"/>
      <c r="C683" s="4"/>
      <c r="D683" s="4"/>
      <c r="E683" s="4"/>
      <c r="F683" s="4"/>
      <c r="G683" s="4"/>
      <c r="H683" s="4"/>
      <c r="I683" s="4"/>
      <c r="J683" s="4"/>
      <c r="K683" s="4"/>
      <c r="L683" s="4"/>
      <c r="M683" s="4"/>
      <c r="N683" s="4"/>
    </row>
    <row r="684" spans="1:14" ht="16.5" customHeight="1">
      <c r="A684" s="4"/>
      <c r="B684" s="4"/>
      <c r="C684" s="4"/>
      <c r="D684" s="4"/>
      <c r="E684" s="4"/>
      <c r="F684" s="4"/>
      <c r="G684" s="4"/>
      <c r="H684" s="4"/>
      <c r="I684" s="4"/>
      <c r="J684" s="4"/>
      <c r="K684" s="4"/>
      <c r="L684" s="4"/>
      <c r="M684" s="4"/>
      <c r="N684" s="4"/>
    </row>
    <row r="685" spans="1:14" ht="16.5" customHeight="1">
      <c r="A685" s="4"/>
      <c r="B685" s="4"/>
      <c r="C685" s="4"/>
      <c r="D685" s="4"/>
      <c r="E685" s="4"/>
      <c r="F685" s="4"/>
      <c r="G685" s="4"/>
      <c r="H685" s="4"/>
      <c r="I685" s="4"/>
      <c r="J685" s="4"/>
      <c r="K685" s="4"/>
      <c r="L685" s="4"/>
      <c r="M685" s="4"/>
      <c r="N685" s="4"/>
    </row>
    <row r="686" spans="1:14" ht="16.5" customHeight="1">
      <c r="A686" s="4"/>
      <c r="B686" s="4"/>
      <c r="C686" s="4"/>
      <c r="D686" s="4"/>
      <c r="E686" s="4"/>
      <c r="F686" s="4"/>
      <c r="G686" s="4"/>
      <c r="H686" s="4"/>
      <c r="I686" s="4"/>
      <c r="J686" s="4"/>
      <c r="K686" s="4"/>
      <c r="L686" s="4"/>
      <c r="M686" s="4"/>
      <c r="N686" s="4"/>
    </row>
    <row r="687" spans="1:14" ht="16.5" customHeight="1">
      <c r="A687" s="4"/>
      <c r="B687" s="4"/>
      <c r="C687" s="4"/>
      <c r="D687" s="4"/>
      <c r="E687" s="4"/>
      <c r="F687" s="4"/>
      <c r="G687" s="4"/>
      <c r="H687" s="4"/>
      <c r="I687" s="4"/>
      <c r="J687" s="4"/>
      <c r="K687" s="4"/>
      <c r="L687" s="4"/>
      <c r="M687" s="4"/>
      <c r="N687" s="4"/>
    </row>
    <row r="688" spans="1:14" ht="16.5" customHeight="1">
      <c r="A688" s="4"/>
      <c r="B688" s="4"/>
      <c r="C688" s="4"/>
      <c r="D688" s="4"/>
      <c r="E688" s="4"/>
      <c r="F688" s="4"/>
      <c r="G688" s="4"/>
      <c r="H688" s="4"/>
      <c r="I688" s="4"/>
      <c r="J688" s="4"/>
      <c r="K688" s="4"/>
      <c r="L688" s="4"/>
      <c r="M688" s="4"/>
      <c r="N688" s="4"/>
    </row>
    <row r="689" spans="1:14" ht="16.5" customHeight="1">
      <c r="A689" s="4"/>
      <c r="B689" s="4"/>
      <c r="C689" s="4"/>
      <c r="D689" s="4"/>
      <c r="E689" s="4"/>
      <c r="F689" s="4"/>
      <c r="G689" s="4"/>
      <c r="H689" s="4"/>
      <c r="I689" s="4"/>
      <c r="J689" s="4"/>
      <c r="K689" s="4"/>
      <c r="L689" s="4"/>
      <c r="M689" s="4"/>
      <c r="N689" s="4"/>
    </row>
    <row r="690" spans="1:14" ht="16.5" customHeight="1">
      <c r="A690" s="4"/>
      <c r="B690" s="4"/>
      <c r="C690" s="4"/>
      <c r="D690" s="4"/>
      <c r="E690" s="4"/>
      <c r="F690" s="4"/>
      <c r="G690" s="4"/>
      <c r="H690" s="4"/>
      <c r="I690" s="4"/>
      <c r="J690" s="4"/>
      <c r="K690" s="4"/>
      <c r="L690" s="4"/>
      <c r="M690" s="4"/>
      <c r="N690" s="4"/>
    </row>
    <row r="691" spans="1:14" ht="16.5" customHeight="1">
      <c r="A691" s="4"/>
      <c r="B691" s="4"/>
      <c r="C691" s="4"/>
      <c r="D691" s="4"/>
      <c r="E691" s="4"/>
      <c r="F691" s="4"/>
      <c r="G691" s="4"/>
      <c r="H691" s="4"/>
      <c r="I691" s="4"/>
      <c r="J691" s="4"/>
      <c r="K691" s="4"/>
      <c r="L691" s="4"/>
      <c r="M691" s="4"/>
      <c r="N691" s="4"/>
    </row>
    <row r="692" spans="1:14" ht="16.5" customHeight="1">
      <c r="A692" s="4"/>
      <c r="B692" s="4"/>
      <c r="C692" s="4"/>
      <c r="D692" s="4"/>
      <c r="E692" s="4"/>
      <c r="F692" s="4"/>
      <c r="G692" s="4"/>
      <c r="H692" s="4"/>
      <c r="I692" s="4"/>
      <c r="J692" s="4"/>
      <c r="K692" s="4"/>
      <c r="L692" s="4"/>
      <c r="M692" s="4"/>
      <c r="N692" s="4"/>
    </row>
    <row r="693" spans="1:14" ht="16.5" customHeight="1">
      <c r="A693" s="4"/>
      <c r="B693" s="4"/>
      <c r="C693" s="4"/>
      <c r="D693" s="4"/>
      <c r="E693" s="4"/>
      <c r="F693" s="4"/>
      <c r="G693" s="4"/>
      <c r="H693" s="4"/>
      <c r="I693" s="4"/>
      <c r="J693" s="4"/>
      <c r="K693" s="4"/>
      <c r="L693" s="4"/>
      <c r="M693" s="4"/>
      <c r="N693" s="4"/>
    </row>
    <row r="694" spans="1:14" ht="16.5" customHeight="1">
      <c r="A694" s="4"/>
      <c r="B694" s="4"/>
      <c r="C694" s="4"/>
      <c r="D694" s="4"/>
      <c r="E694" s="4"/>
      <c r="F694" s="4"/>
      <c r="G694" s="4"/>
      <c r="H694" s="4"/>
      <c r="I694" s="4"/>
      <c r="J694" s="4"/>
      <c r="K694" s="4"/>
      <c r="L694" s="4"/>
      <c r="M694" s="4"/>
      <c r="N694" s="4"/>
    </row>
    <row r="695" spans="1:14" ht="16.5" customHeight="1">
      <c r="A695" s="4"/>
      <c r="B695" s="4"/>
      <c r="C695" s="4"/>
      <c r="D695" s="4"/>
      <c r="E695" s="4"/>
      <c r="F695" s="4"/>
      <c r="G695" s="4"/>
      <c r="H695" s="4"/>
      <c r="I695" s="4"/>
      <c r="J695" s="4"/>
      <c r="K695" s="4"/>
      <c r="L695" s="4"/>
      <c r="M695" s="4"/>
      <c r="N695" s="4"/>
    </row>
    <row r="696" spans="1:14" ht="16.5" customHeight="1">
      <c r="A696" s="4"/>
      <c r="B696" s="4"/>
      <c r="C696" s="4"/>
      <c r="D696" s="4"/>
      <c r="E696" s="4"/>
      <c r="F696" s="4"/>
      <c r="G696" s="4"/>
      <c r="H696" s="4"/>
      <c r="I696" s="4"/>
      <c r="J696" s="4"/>
      <c r="K696" s="4"/>
      <c r="L696" s="4"/>
      <c r="M696" s="4"/>
      <c r="N696" s="4"/>
    </row>
    <row r="697" spans="1:14" ht="16.5" customHeight="1">
      <c r="A697" s="4"/>
      <c r="B697" s="4"/>
      <c r="C697" s="4"/>
      <c r="D697" s="4"/>
      <c r="E697" s="4"/>
      <c r="F697" s="4"/>
      <c r="G697" s="4"/>
      <c r="H697" s="4"/>
      <c r="I697" s="4"/>
      <c r="J697" s="4"/>
      <c r="K697" s="4"/>
      <c r="L697" s="4"/>
      <c r="M697" s="4"/>
      <c r="N697" s="4"/>
    </row>
    <row r="698" spans="1:14" ht="16.5" customHeight="1">
      <c r="A698" s="4"/>
      <c r="B698" s="4"/>
      <c r="C698" s="4"/>
      <c r="D698" s="4"/>
      <c r="E698" s="4"/>
      <c r="F698" s="4"/>
      <c r="G698" s="4"/>
      <c r="H698" s="4"/>
      <c r="I698" s="4"/>
      <c r="J698" s="4"/>
      <c r="K698" s="4"/>
      <c r="L698" s="4"/>
      <c r="M698" s="4"/>
      <c r="N698" s="4"/>
    </row>
    <row r="699" spans="1:14" ht="16.5" customHeight="1">
      <c r="A699" s="4"/>
      <c r="B699" s="4"/>
      <c r="C699" s="4"/>
      <c r="D699" s="4"/>
      <c r="E699" s="4"/>
      <c r="F699" s="4"/>
      <c r="G699" s="4"/>
      <c r="H699" s="4"/>
      <c r="I699" s="4"/>
      <c r="J699" s="4"/>
      <c r="K699" s="4"/>
      <c r="L699" s="4"/>
      <c r="M699" s="4"/>
      <c r="N699" s="4"/>
    </row>
    <row r="700" spans="1:14" ht="16.5" customHeight="1">
      <c r="A700" s="4"/>
      <c r="B700" s="4"/>
      <c r="C700" s="4"/>
      <c r="D700" s="4"/>
      <c r="E700" s="4"/>
      <c r="F700" s="4"/>
      <c r="G700" s="4"/>
      <c r="H700" s="4"/>
      <c r="I700" s="4"/>
      <c r="J700" s="4"/>
      <c r="K700" s="4"/>
      <c r="L700" s="4"/>
      <c r="M700" s="4"/>
      <c r="N700" s="4"/>
    </row>
    <row r="701" spans="1:14" ht="16.5" customHeight="1">
      <c r="A701" s="4"/>
      <c r="B701" s="4"/>
      <c r="C701" s="4"/>
      <c r="D701" s="4"/>
      <c r="E701" s="4"/>
      <c r="F701" s="4"/>
      <c r="G701" s="4"/>
      <c r="H701" s="4"/>
      <c r="I701" s="4"/>
      <c r="J701" s="4"/>
      <c r="K701" s="4"/>
      <c r="L701" s="4"/>
      <c r="M701" s="4"/>
      <c r="N701" s="4"/>
    </row>
    <row r="702" spans="1:14" ht="16.5" customHeight="1">
      <c r="A702" s="4"/>
      <c r="B702" s="4"/>
      <c r="C702" s="4"/>
      <c r="D702" s="4"/>
      <c r="E702" s="4"/>
      <c r="F702" s="4"/>
      <c r="G702" s="4"/>
      <c r="H702" s="4"/>
      <c r="I702" s="4"/>
      <c r="J702" s="4"/>
      <c r="K702" s="4"/>
      <c r="L702" s="4"/>
      <c r="M702" s="4"/>
      <c r="N702" s="4"/>
    </row>
    <row r="703" spans="1:14" ht="16.5" customHeight="1">
      <c r="A703" s="4"/>
      <c r="B703" s="4"/>
      <c r="C703" s="4"/>
      <c r="D703" s="4"/>
      <c r="E703" s="4"/>
      <c r="F703" s="4"/>
      <c r="G703" s="4"/>
      <c r="H703" s="4"/>
      <c r="I703" s="4"/>
      <c r="J703" s="4"/>
      <c r="K703" s="4"/>
      <c r="L703" s="4"/>
      <c r="M703" s="4"/>
      <c r="N703" s="4"/>
    </row>
    <row r="704" spans="1:14" ht="16.5" customHeight="1">
      <c r="A704" s="4"/>
      <c r="B704" s="4"/>
      <c r="C704" s="4"/>
      <c r="D704" s="4"/>
      <c r="E704" s="4"/>
      <c r="F704" s="4"/>
      <c r="G704" s="4"/>
      <c r="H704" s="4"/>
      <c r="I704" s="4"/>
      <c r="J704" s="4"/>
      <c r="K704" s="4"/>
      <c r="L704" s="4"/>
      <c r="M704" s="4"/>
      <c r="N704" s="4"/>
    </row>
    <row r="705" spans="1:14" ht="16.5" customHeight="1">
      <c r="A705" s="4"/>
      <c r="B705" s="4"/>
      <c r="C705" s="4"/>
      <c r="D705" s="4"/>
      <c r="E705" s="4"/>
      <c r="F705" s="4"/>
      <c r="G705" s="4"/>
      <c r="H705" s="4"/>
      <c r="I705" s="4"/>
      <c r="J705" s="4"/>
      <c r="K705" s="4"/>
      <c r="L705" s="4"/>
      <c r="M705" s="4"/>
      <c r="N705" s="4"/>
    </row>
    <row r="706" spans="1:14" ht="16.5" customHeight="1">
      <c r="A706" s="4"/>
      <c r="B706" s="4"/>
      <c r="C706" s="4"/>
      <c r="D706" s="4"/>
      <c r="E706" s="4"/>
      <c r="F706" s="4"/>
      <c r="G706" s="4"/>
      <c r="H706" s="4"/>
      <c r="I706" s="4"/>
      <c r="J706" s="4"/>
      <c r="K706" s="4"/>
      <c r="L706" s="4"/>
      <c r="M706" s="4"/>
      <c r="N706" s="4"/>
    </row>
    <row r="707" spans="1:14" ht="16.5" customHeight="1">
      <c r="A707" s="4"/>
      <c r="B707" s="4"/>
      <c r="C707" s="4"/>
      <c r="D707" s="4"/>
      <c r="E707" s="4"/>
      <c r="F707" s="4"/>
      <c r="G707" s="4"/>
      <c r="H707" s="4"/>
      <c r="I707" s="4"/>
      <c r="J707" s="4"/>
      <c r="K707" s="4"/>
      <c r="L707" s="4"/>
      <c r="M707" s="4"/>
      <c r="N707" s="4"/>
    </row>
    <row r="708" spans="1:14" ht="16.5" customHeight="1">
      <c r="A708" s="4"/>
      <c r="B708" s="4"/>
      <c r="C708" s="4"/>
      <c r="D708" s="4"/>
      <c r="E708" s="4"/>
      <c r="F708" s="4"/>
      <c r="G708" s="4"/>
      <c r="H708" s="4"/>
      <c r="I708" s="4"/>
      <c r="J708" s="4"/>
      <c r="K708" s="4"/>
      <c r="L708" s="4"/>
      <c r="M708" s="4"/>
      <c r="N708" s="4"/>
    </row>
    <row r="709" spans="1:14" ht="16.5" customHeight="1">
      <c r="A709" s="4"/>
      <c r="B709" s="4"/>
      <c r="C709" s="4"/>
      <c r="D709" s="4"/>
      <c r="E709" s="4"/>
      <c r="F709" s="4"/>
      <c r="G709" s="4"/>
      <c r="H709" s="4"/>
      <c r="I709" s="4"/>
      <c r="J709" s="4"/>
      <c r="K709" s="4"/>
      <c r="L709" s="4"/>
      <c r="M709" s="4"/>
      <c r="N709" s="4"/>
    </row>
    <row r="710" spans="1:14" ht="16.5" customHeight="1">
      <c r="A710" s="4"/>
      <c r="B710" s="4"/>
      <c r="C710" s="4"/>
      <c r="D710" s="4"/>
      <c r="E710" s="4"/>
      <c r="F710" s="4"/>
      <c r="G710" s="4"/>
      <c r="H710" s="4"/>
      <c r="I710" s="4"/>
      <c r="J710" s="4"/>
      <c r="K710" s="4"/>
      <c r="L710" s="4"/>
      <c r="M710" s="4"/>
      <c r="N710" s="4"/>
    </row>
    <row r="711" spans="1:14" ht="16.5" customHeight="1">
      <c r="A711" s="4"/>
      <c r="B711" s="4"/>
      <c r="C711" s="4"/>
      <c r="D711" s="4"/>
      <c r="E711" s="4"/>
      <c r="F711" s="4"/>
      <c r="G711" s="4"/>
      <c r="H711" s="4"/>
      <c r="I711" s="4"/>
      <c r="J711" s="4"/>
      <c r="K711" s="4"/>
      <c r="L711" s="4"/>
      <c r="M711" s="4"/>
      <c r="N711" s="4"/>
    </row>
    <row r="712" spans="1:14" ht="16.5" customHeight="1">
      <c r="A712" s="4"/>
      <c r="B712" s="4"/>
      <c r="C712" s="4"/>
      <c r="D712" s="4"/>
      <c r="E712" s="4"/>
      <c r="F712" s="4"/>
      <c r="G712" s="4"/>
      <c r="H712" s="4"/>
      <c r="I712" s="4"/>
      <c r="J712" s="4"/>
      <c r="K712" s="4"/>
      <c r="L712" s="4"/>
      <c r="M712" s="4"/>
      <c r="N712" s="4"/>
    </row>
    <row r="713" spans="1:14" ht="16.5" customHeight="1">
      <c r="A713" s="4"/>
      <c r="B713" s="4"/>
      <c r="C713" s="4"/>
      <c r="D713" s="4"/>
      <c r="E713" s="4"/>
      <c r="F713" s="4"/>
      <c r="G713" s="4"/>
      <c r="H713" s="4"/>
      <c r="I713" s="4"/>
      <c r="J713" s="4"/>
      <c r="K713" s="4"/>
      <c r="L713" s="4"/>
      <c r="M713" s="4"/>
      <c r="N713" s="4"/>
    </row>
    <row r="714" spans="1:14" ht="16.5" customHeight="1">
      <c r="A714" s="4"/>
      <c r="B714" s="4"/>
      <c r="C714" s="4"/>
      <c r="D714" s="4"/>
      <c r="E714" s="4"/>
      <c r="F714" s="4"/>
      <c r="G714" s="4"/>
      <c r="H714" s="4"/>
      <c r="I714" s="4"/>
      <c r="J714" s="4"/>
      <c r="K714" s="4"/>
      <c r="L714" s="4"/>
      <c r="M714" s="4"/>
      <c r="N714" s="4"/>
    </row>
    <row r="715" spans="1:14" ht="16.5" customHeight="1">
      <c r="A715" s="4"/>
      <c r="B715" s="4"/>
      <c r="C715" s="4"/>
      <c r="D715" s="4"/>
      <c r="E715" s="4"/>
      <c r="F715" s="4"/>
      <c r="G715" s="4"/>
      <c r="H715" s="4"/>
      <c r="I715" s="4"/>
      <c r="J715" s="4"/>
      <c r="K715" s="4"/>
      <c r="L715" s="4"/>
      <c r="M715" s="4"/>
      <c r="N715" s="4"/>
    </row>
    <row r="716" spans="1:14" ht="16.5" customHeight="1">
      <c r="A716" s="4"/>
      <c r="B716" s="4"/>
      <c r="C716" s="4"/>
      <c r="D716" s="4"/>
      <c r="E716" s="4"/>
      <c r="F716" s="4"/>
      <c r="G716" s="4"/>
      <c r="H716" s="4"/>
      <c r="I716" s="4"/>
      <c r="J716" s="4"/>
      <c r="K716" s="4"/>
      <c r="L716" s="4"/>
      <c r="M716" s="4"/>
      <c r="N716" s="4"/>
    </row>
    <row r="717" spans="1:14" ht="16.5" customHeight="1">
      <c r="A717" s="4"/>
      <c r="B717" s="4"/>
      <c r="C717" s="4"/>
      <c r="D717" s="4"/>
      <c r="E717" s="4"/>
      <c r="F717" s="4"/>
      <c r="G717" s="4"/>
      <c r="H717" s="4"/>
      <c r="I717" s="4"/>
      <c r="J717" s="4"/>
      <c r="K717" s="4"/>
      <c r="L717" s="4"/>
      <c r="M717" s="4"/>
      <c r="N717" s="4"/>
    </row>
    <row r="718" spans="1:14" ht="16.5" customHeight="1">
      <c r="A718" s="4"/>
      <c r="B718" s="4"/>
      <c r="C718" s="4"/>
      <c r="D718" s="4"/>
      <c r="E718" s="4"/>
      <c r="F718" s="4"/>
      <c r="G718" s="4"/>
      <c r="H718" s="4"/>
      <c r="I718" s="4"/>
      <c r="J718" s="4"/>
      <c r="K718" s="4"/>
      <c r="L718" s="4"/>
      <c r="M718" s="4"/>
      <c r="N718" s="4"/>
    </row>
    <row r="719" spans="1:14" ht="16.5" customHeight="1">
      <c r="A719" s="4"/>
      <c r="B719" s="4"/>
      <c r="C719" s="4"/>
      <c r="D719" s="4"/>
      <c r="E719" s="4"/>
      <c r="F719" s="4"/>
      <c r="G719" s="4"/>
      <c r="H719" s="4"/>
      <c r="I719" s="4"/>
      <c r="J719" s="4"/>
      <c r="K719" s="4"/>
      <c r="L719" s="4"/>
      <c r="M719" s="4"/>
      <c r="N719" s="4"/>
    </row>
    <row r="720" spans="1:14" ht="16.5" customHeight="1">
      <c r="A720" s="4"/>
      <c r="B720" s="4"/>
      <c r="C720" s="4"/>
      <c r="D720" s="4"/>
      <c r="E720" s="4"/>
      <c r="F720" s="4"/>
      <c r="G720" s="4"/>
      <c r="H720" s="4"/>
      <c r="I720" s="4"/>
      <c r="J720" s="4"/>
      <c r="K720" s="4"/>
      <c r="L720" s="4"/>
      <c r="M720" s="4"/>
      <c r="N720" s="4"/>
    </row>
    <row r="721" spans="1:14" ht="16.5" customHeight="1">
      <c r="A721" s="4"/>
      <c r="B721" s="4"/>
      <c r="C721" s="4"/>
      <c r="D721" s="4"/>
      <c r="E721" s="4"/>
      <c r="F721" s="4"/>
      <c r="G721" s="4"/>
      <c r="H721" s="4"/>
      <c r="I721" s="4"/>
      <c r="J721" s="4"/>
      <c r="K721" s="4"/>
      <c r="L721" s="4"/>
      <c r="M721" s="4"/>
      <c r="N721" s="4"/>
    </row>
    <row r="722" spans="1:14" ht="16.5" customHeight="1">
      <c r="A722" s="4"/>
      <c r="B722" s="4"/>
      <c r="C722" s="4"/>
      <c r="D722" s="4"/>
      <c r="E722" s="4"/>
      <c r="F722" s="4"/>
      <c r="G722" s="4"/>
      <c r="H722" s="4"/>
      <c r="I722" s="4"/>
      <c r="J722" s="4"/>
      <c r="K722" s="4"/>
      <c r="L722" s="4"/>
      <c r="M722" s="4"/>
      <c r="N722" s="4"/>
    </row>
    <row r="723" spans="1:14" ht="16.5" customHeight="1">
      <c r="A723" s="4"/>
      <c r="B723" s="4"/>
      <c r="C723" s="4"/>
      <c r="D723" s="4"/>
      <c r="E723" s="4"/>
      <c r="F723" s="4"/>
      <c r="G723" s="4"/>
      <c r="H723" s="4"/>
      <c r="I723" s="4"/>
      <c r="J723" s="4"/>
      <c r="K723" s="4"/>
      <c r="L723" s="4"/>
      <c r="M723" s="4"/>
      <c r="N723" s="4"/>
    </row>
    <row r="724" spans="1:14" ht="16.5" customHeight="1">
      <c r="A724" s="4"/>
      <c r="B724" s="4"/>
      <c r="C724" s="4"/>
      <c r="D724" s="4"/>
      <c r="E724" s="4"/>
      <c r="F724" s="4"/>
      <c r="G724" s="4"/>
      <c r="H724" s="4"/>
      <c r="I724" s="4"/>
      <c r="J724" s="4"/>
      <c r="K724" s="4"/>
      <c r="L724" s="4"/>
      <c r="M724" s="4"/>
      <c r="N724" s="4"/>
    </row>
    <row r="725" spans="1:14" ht="16.5" customHeight="1">
      <c r="A725" s="4"/>
      <c r="B725" s="4"/>
      <c r="C725" s="4"/>
      <c r="D725" s="4"/>
      <c r="E725" s="4"/>
      <c r="F725" s="4"/>
      <c r="G725" s="4"/>
      <c r="H725" s="4"/>
      <c r="I725" s="4"/>
      <c r="J725" s="4"/>
      <c r="K725" s="4"/>
      <c r="L725" s="4"/>
      <c r="M725" s="4"/>
      <c r="N725" s="4"/>
    </row>
    <row r="726" spans="1:14" ht="16.5" customHeight="1">
      <c r="A726" s="4"/>
      <c r="B726" s="4"/>
      <c r="C726" s="4"/>
      <c r="D726" s="4"/>
      <c r="E726" s="4"/>
      <c r="F726" s="4"/>
      <c r="G726" s="4"/>
      <c r="H726" s="4"/>
      <c r="I726" s="4"/>
      <c r="J726" s="4"/>
      <c r="K726" s="4"/>
      <c r="L726" s="4"/>
      <c r="M726" s="4"/>
      <c r="N726" s="4"/>
    </row>
    <row r="727" spans="1:14" ht="16.5" customHeight="1">
      <c r="A727" s="4"/>
      <c r="B727" s="4"/>
      <c r="C727" s="4"/>
      <c r="D727" s="4"/>
      <c r="E727" s="4"/>
      <c r="F727" s="4"/>
      <c r="G727" s="4"/>
      <c r="H727" s="4"/>
      <c r="I727" s="4"/>
      <c r="J727" s="4"/>
      <c r="K727" s="4"/>
      <c r="L727" s="4"/>
      <c r="M727" s="4"/>
      <c r="N727" s="4"/>
    </row>
    <row r="728" spans="1:14" ht="16.5" customHeight="1">
      <c r="A728" s="4"/>
      <c r="B728" s="4"/>
      <c r="C728" s="4"/>
      <c r="D728" s="4"/>
      <c r="E728" s="4"/>
      <c r="F728" s="4"/>
      <c r="G728" s="4"/>
      <c r="H728" s="4"/>
      <c r="I728" s="4"/>
      <c r="J728" s="4"/>
      <c r="K728" s="4"/>
      <c r="L728" s="4"/>
      <c r="M728" s="4"/>
      <c r="N728" s="4"/>
    </row>
    <row r="729" spans="1:14" ht="16.5" customHeight="1">
      <c r="A729" s="4"/>
      <c r="B729" s="4"/>
      <c r="C729" s="4"/>
      <c r="D729" s="4"/>
      <c r="E729" s="4"/>
      <c r="F729" s="4"/>
      <c r="G729" s="4"/>
      <c r="H729" s="4"/>
      <c r="I729" s="4"/>
      <c r="J729" s="4"/>
      <c r="K729" s="4"/>
      <c r="L729" s="4"/>
      <c r="M729" s="4"/>
      <c r="N729" s="4"/>
    </row>
    <row r="730" spans="1:14" ht="16.5" customHeight="1">
      <c r="A730" s="4"/>
      <c r="B730" s="4"/>
      <c r="C730" s="4"/>
      <c r="D730" s="4"/>
      <c r="E730" s="4"/>
      <c r="F730" s="4"/>
      <c r="G730" s="4"/>
      <c r="H730" s="4"/>
      <c r="I730" s="4"/>
      <c r="J730" s="4"/>
      <c r="K730" s="4"/>
      <c r="L730" s="4"/>
      <c r="M730" s="4"/>
      <c r="N730" s="4"/>
    </row>
    <row r="731" spans="1:14" ht="16.5" customHeight="1">
      <c r="A731" s="4"/>
      <c r="B731" s="4"/>
      <c r="C731" s="4"/>
      <c r="D731" s="4"/>
      <c r="E731" s="4"/>
      <c r="F731" s="4"/>
      <c r="G731" s="4"/>
      <c r="H731" s="4"/>
      <c r="I731" s="4"/>
      <c r="J731" s="4"/>
      <c r="K731" s="4"/>
      <c r="L731" s="4"/>
      <c r="M731" s="4"/>
      <c r="N731" s="4"/>
    </row>
    <row r="732" spans="1:14" ht="16.5" customHeight="1">
      <c r="A732" s="4"/>
      <c r="B732" s="4"/>
      <c r="C732" s="4"/>
      <c r="D732" s="4"/>
      <c r="E732" s="4"/>
      <c r="F732" s="4"/>
      <c r="G732" s="4"/>
      <c r="H732" s="4"/>
      <c r="I732" s="4"/>
      <c r="J732" s="4"/>
      <c r="K732" s="4"/>
      <c r="L732" s="4"/>
      <c r="M732" s="4"/>
      <c r="N732" s="4"/>
    </row>
    <row r="733" spans="1:14" ht="16.5" customHeight="1">
      <c r="A733" s="4"/>
      <c r="B733" s="4"/>
      <c r="C733" s="4"/>
      <c r="D733" s="4"/>
      <c r="E733" s="4"/>
      <c r="F733" s="4"/>
      <c r="G733" s="4"/>
      <c r="H733" s="4"/>
      <c r="I733" s="4"/>
      <c r="J733" s="4"/>
      <c r="K733" s="4"/>
      <c r="L733" s="4"/>
      <c r="M733" s="4"/>
      <c r="N733" s="4"/>
    </row>
    <row r="734" spans="1:14" ht="16.5" customHeight="1">
      <c r="A734" s="4"/>
      <c r="B734" s="4"/>
      <c r="C734" s="4"/>
      <c r="D734" s="4"/>
      <c r="E734" s="4"/>
      <c r="F734" s="4"/>
      <c r="G734" s="4"/>
      <c r="H734" s="4"/>
      <c r="I734" s="4"/>
      <c r="J734" s="4"/>
      <c r="K734" s="4"/>
      <c r="L734" s="4"/>
      <c r="M734" s="4"/>
      <c r="N734" s="4"/>
    </row>
    <row r="735" spans="1:14" ht="16.5" customHeight="1">
      <c r="A735" s="4"/>
      <c r="B735" s="4"/>
      <c r="C735" s="4"/>
      <c r="D735" s="4"/>
      <c r="E735" s="4"/>
      <c r="F735" s="4"/>
      <c r="G735" s="4"/>
      <c r="H735" s="4"/>
      <c r="I735" s="4"/>
      <c r="J735" s="4"/>
      <c r="K735" s="4"/>
      <c r="L735" s="4"/>
      <c r="M735" s="4"/>
      <c r="N735" s="4"/>
    </row>
    <row r="736" spans="1:14" ht="16.5" customHeight="1">
      <c r="A736" s="4"/>
      <c r="B736" s="4"/>
      <c r="C736" s="4"/>
      <c r="D736" s="4"/>
      <c r="E736" s="4"/>
      <c r="F736" s="4"/>
      <c r="G736" s="4"/>
      <c r="H736" s="4"/>
      <c r="I736" s="4"/>
      <c r="J736" s="4"/>
      <c r="K736" s="4"/>
      <c r="L736" s="4"/>
      <c r="M736" s="4"/>
      <c r="N736" s="4"/>
    </row>
    <row r="737" spans="1:14" ht="16.5" customHeight="1">
      <c r="A737" s="4"/>
      <c r="B737" s="4"/>
      <c r="C737" s="4"/>
      <c r="D737" s="4"/>
      <c r="E737" s="4"/>
      <c r="F737" s="4"/>
      <c r="G737" s="4"/>
      <c r="H737" s="4"/>
      <c r="I737" s="4"/>
      <c r="J737" s="4"/>
      <c r="K737" s="4"/>
      <c r="L737" s="4"/>
      <c r="M737" s="4"/>
      <c r="N737" s="4"/>
    </row>
    <row r="738" spans="1:14" ht="16.5" customHeight="1">
      <c r="A738" s="4"/>
      <c r="B738" s="4"/>
      <c r="C738" s="4"/>
      <c r="D738" s="4"/>
      <c r="E738" s="4"/>
      <c r="F738" s="4"/>
      <c r="G738" s="4"/>
      <c r="H738" s="4"/>
      <c r="I738" s="4"/>
      <c r="J738" s="4"/>
      <c r="K738" s="4"/>
      <c r="L738" s="4"/>
      <c r="M738" s="4"/>
      <c r="N738" s="4"/>
    </row>
    <row r="739" spans="1:14" ht="16.5" customHeight="1">
      <c r="A739" s="4"/>
      <c r="B739" s="4"/>
      <c r="C739" s="4"/>
      <c r="D739" s="4"/>
      <c r="E739" s="4"/>
      <c r="F739" s="4"/>
      <c r="G739" s="4"/>
      <c r="H739" s="4"/>
      <c r="I739" s="4"/>
      <c r="J739" s="4"/>
      <c r="K739" s="4"/>
      <c r="L739" s="4"/>
      <c r="M739" s="4"/>
      <c r="N739" s="4"/>
    </row>
    <row r="740" spans="1:14" ht="16.5" customHeight="1">
      <c r="A740" s="4"/>
      <c r="B740" s="4"/>
      <c r="C740" s="4"/>
      <c r="D740" s="4"/>
      <c r="E740" s="4"/>
      <c r="F740" s="4"/>
      <c r="G740" s="4"/>
      <c r="H740" s="4"/>
      <c r="I740" s="4"/>
      <c r="J740" s="4"/>
      <c r="K740" s="4"/>
      <c r="L740" s="4"/>
      <c r="M740" s="4"/>
      <c r="N740" s="4"/>
    </row>
    <row r="741" spans="1:14" ht="16.5" customHeight="1">
      <c r="A741" s="4"/>
      <c r="B741" s="4"/>
      <c r="C741" s="4"/>
      <c r="D741" s="4"/>
      <c r="E741" s="4"/>
      <c r="F741" s="4"/>
      <c r="G741" s="4"/>
      <c r="H741" s="4"/>
      <c r="I741" s="4"/>
      <c r="J741" s="4"/>
      <c r="K741" s="4"/>
      <c r="L741" s="4"/>
      <c r="M741" s="4"/>
      <c r="N741" s="4"/>
    </row>
    <row r="742" spans="1:14" ht="16.5" customHeight="1">
      <c r="A742" s="4"/>
      <c r="B742" s="4"/>
      <c r="C742" s="4"/>
      <c r="D742" s="4"/>
      <c r="E742" s="4"/>
      <c r="F742" s="4"/>
      <c r="G742" s="4"/>
      <c r="H742" s="4"/>
      <c r="I742" s="4"/>
      <c r="J742" s="4"/>
      <c r="K742" s="4"/>
      <c r="L742" s="4"/>
      <c r="M742" s="4"/>
      <c r="N742" s="4"/>
    </row>
    <row r="743" spans="1:14" ht="16.5" customHeight="1">
      <c r="A743" s="4"/>
      <c r="B743" s="4"/>
      <c r="C743" s="4"/>
      <c r="D743" s="4"/>
      <c r="E743" s="4"/>
      <c r="F743" s="4"/>
      <c r="G743" s="4"/>
      <c r="H743" s="4"/>
      <c r="I743" s="4"/>
      <c r="J743" s="4"/>
      <c r="K743" s="4"/>
      <c r="L743" s="4"/>
      <c r="M743" s="4"/>
      <c r="N743" s="4"/>
    </row>
    <row r="744" spans="1:14" ht="16.5" customHeight="1">
      <c r="A744" s="4"/>
      <c r="B744" s="4"/>
      <c r="C744" s="4"/>
      <c r="D744" s="4"/>
      <c r="E744" s="4"/>
      <c r="F744" s="4"/>
      <c r="G744" s="4"/>
      <c r="H744" s="4"/>
      <c r="I744" s="4"/>
      <c r="J744" s="4"/>
      <c r="K744" s="4"/>
      <c r="L744" s="4"/>
      <c r="M744" s="4"/>
      <c r="N744" s="4"/>
    </row>
    <row r="745" spans="1:14" ht="16.5" customHeight="1">
      <c r="A745" s="4"/>
      <c r="B745" s="4"/>
      <c r="C745" s="4"/>
      <c r="D745" s="4"/>
      <c r="E745" s="4"/>
      <c r="F745" s="4"/>
      <c r="G745" s="4"/>
      <c r="H745" s="4"/>
      <c r="I745" s="4"/>
      <c r="J745" s="4"/>
      <c r="K745" s="4"/>
      <c r="L745" s="4"/>
      <c r="M745" s="4"/>
      <c r="N745" s="4"/>
    </row>
    <row r="746" spans="1:14" ht="16.5" customHeight="1">
      <c r="A746" s="4"/>
      <c r="B746" s="4"/>
      <c r="C746" s="4"/>
      <c r="D746" s="4"/>
      <c r="E746" s="4"/>
      <c r="F746" s="4"/>
      <c r="G746" s="4"/>
      <c r="H746" s="4"/>
      <c r="I746" s="4"/>
      <c r="J746" s="4"/>
      <c r="K746" s="4"/>
      <c r="L746" s="4"/>
      <c r="M746" s="4"/>
      <c r="N746" s="4"/>
    </row>
    <row r="747" spans="1:14" ht="16.5" customHeight="1">
      <c r="A747" s="4"/>
      <c r="B747" s="4"/>
      <c r="C747" s="4"/>
      <c r="D747" s="4"/>
      <c r="E747" s="4"/>
      <c r="F747" s="4"/>
      <c r="G747" s="4"/>
      <c r="H747" s="4"/>
      <c r="I747" s="4"/>
      <c r="J747" s="4"/>
      <c r="K747" s="4"/>
      <c r="L747" s="4"/>
      <c r="M747" s="4"/>
      <c r="N747" s="4"/>
    </row>
    <row r="748" spans="1:14" ht="16.5" customHeight="1">
      <c r="A748" s="4"/>
      <c r="B748" s="4"/>
      <c r="C748" s="4"/>
      <c r="D748" s="4"/>
      <c r="E748" s="4"/>
      <c r="F748" s="4"/>
      <c r="G748" s="4"/>
      <c r="H748" s="4"/>
      <c r="I748" s="4"/>
      <c r="J748" s="4"/>
      <c r="K748" s="4"/>
      <c r="L748" s="4"/>
      <c r="M748" s="4"/>
      <c r="N748" s="4"/>
    </row>
    <row r="749" spans="1:14" ht="16.5" customHeight="1">
      <c r="A749" s="4"/>
      <c r="B749" s="4"/>
      <c r="C749" s="4"/>
      <c r="D749" s="4"/>
      <c r="E749" s="4"/>
      <c r="F749" s="4"/>
      <c r="G749" s="4"/>
      <c r="H749" s="4"/>
      <c r="I749" s="4"/>
      <c r="J749" s="4"/>
      <c r="K749" s="4"/>
      <c r="L749" s="4"/>
      <c r="M749" s="4"/>
      <c r="N749" s="4"/>
    </row>
    <row r="750" spans="1:14" ht="16.5" customHeight="1">
      <c r="A750" s="4"/>
      <c r="B750" s="4"/>
      <c r="C750" s="4"/>
      <c r="D750" s="4"/>
      <c r="E750" s="4"/>
      <c r="F750" s="4"/>
      <c r="G750" s="4"/>
      <c r="H750" s="4"/>
      <c r="I750" s="4"/>
      <c r="J750" s="4"/>
      <c r="K750" s="4"/>
      <c r="L750" s="4"/>
      <c r="M750" s="4"/>
      <c r="N750" s="4"/>
    </row>
    <row r="751" spans="1:14" ht="16.5" customHeight="1">
      <c r="A751" s="4"/>
      <c r="B751" s="4"/>
      <c r="C751" s="4"/>
      <c r="D751" s="4"/>
      <c r="E751" s="4"/>
      <c r="F751" s="4"/>
      <c r="G751" s="4"/>
      <c r="H751" s="4"/>
      <c r="I751" s="4"/>
      <c r="J751" s="4"/>
      <c r="K751" s="4"/>
      <c r="L751" s="4"/>
      <c r="M751" s="4"/>
      <c r="N751" s="4"/>
    </row>
    <row r="752" spans="1:14" ht="16.5" customHeight="1">
      <c r="A752" s="4"/>
      <c r="B752" s="4"/>
      <c r="C752" s="4"/>
      <c r="D752" s="4"/>
      <c r="E752" s="4"/>
      <c r="F752" s="4"/>
      <c r="G752" s="4"/>
      <c r="H752" s="4"/>
      <c r="I752" s="4"/>
      <c r="J752" s="4"/>
      <c r="K752" s="4"/>
      <c r="L752" s="4"/>
      <c r="M752" s="4"/>
      <c r="N752" s="4"/>
    </row>
    <row r="753" spans="1:14" ht="16.5" customHeight="1">
      <c r="A753" s="4"/>
      <c r="B753" s="4"/>
      <c r="C753" s="4"/>
      <c r="D753" s="4"/>
      <c r="E753" s="4"/>
      <c r="F753" s="4"/>
      <c r="G753" s="4"/>
      <c r="H753" s="4"/>
      <c r="I753" s="4"/>
      <c r="J753" s="4"/>
      <c r="K753" s="4"/>
      <c r="L753" s="4"/>
      <c r="M753" s="4"/>
      <c r="N753" s="4"/>
    </row>
    <row r="754" spans="1:14" ht="16.5" customHeight="1">
      <c r="A754" s="4"/>
      <c r="B754" s="4"/>
      <c r="C754" s="4"/>
      <c r="D754" s="4"/>
      <c r="E754" s="4"/>
      <c r="F754" s="4"/>
      <c r="G754" s="4"/>
      <c r="H754" s="4"/>
      <c r="I754" s="4"/>
      <c r="J754" s="4"/>
      <c r="K754" s="4"/>
      <c r="L754" s="4"/>
      <c r="M754" s="4"/>
      <c r="N754" s="4"/>
    </row>
    <row r="755" spans="1:14" ht="16.5" customHeight="1">
      <c r="A755" s="4"/>
      <c r="B755" s="4"/>
      <c r="C755" s="4"/>
      <c r="D755" s="4"/>
      <c r="E755" s="4"/>
      <c r="F755" s="4"/>
      <c r="G755" s="4"/>
      <c r="H755" s="4"/>
      <c r="I755" s="4"/>
      <c r="J755" s="4"/>
      <c r="K755" s="4"/>
      <c r="L755" s="4"/>
      <c r="M755" s="4"/>
      <c r="N755" s="4"/>
    </row>
    <row r="756" spans="1:14" ht="16.5" customHeight="1">
      <c r="A756" s="4"/>
      <c r="B756" s="4"/>
      <c r="C756" s="4"/>
      <c r="D756" s="4"/>
      <c r="E756" s="4"/>
      <c r="F756" s="4"/>
      <c r="G756" s="4"/>
      <c r="H756" s="4"/>
      <c r="I756" s="4"/>
      <c r="J756" s="4"/>
      <c r="K756" s="4"/>
      <c r="L756" s="4"/>
      <c r="M756" s="4"/>
      <c r="N756" s="4"/>
    </row>
    <row r="757" spans="1:14" ht="16.5" customHeight="1">
      <c r="A757" s="4"/>
      <c r="B757" s="4"/>
      <c r="C757" s="4"/>
      <c r="D757" s="4"/>
      <c r="E757" s="4"/>
      <c r="F757" s="4"/>
      <c r="G757" s="4"/>
      <c r="H757" s="4"/>
      <c r="I757" s="4"/>
      <c r="J757" s="4"/>
      <c r="K757" s="4"/>
      <c r="L757" s="4"/>
      <c r="M757" s="4"/>
      <c r="N757" s="4"/>
    </row>
    <row r="758" spans="1:14" ht="16.5" customHeight="1">
      <c r="A758" s="4"/>
      <c r="B758" s="4"/>
      <c r="C758" s="4"/>
      <c r="D758" s="4"/>
      <c r="E758" s="4"/>
      <c r="F758" s="4"/>
      <c r="G758" s="4"/>
      <c r="H758" s="4"/>
      <c r="I758" s="4"/>
      <c r="J758" s="4"/>
      <c r="K758" s="4"/>
      <c r="L758" s="4"/>
      <c r="M758" s="4"/>
      <c r="N758" s="4"/>
    </row>
    <row r="759" spans="1:14" ht="16.5" customHeight="1">
      <c r="A759" s="4"/>
      <c r="B759" s="4"/>
      <c r="C759" s="4"/>
      <c r="D759" s="4"/>
      <c r="E759" s="4"/>
      <c r="F759" s="4"/>
      <c r="G759" s="4"/>
      <c r="H759" s="4"/>
      <c r="I759" s="4"/>
      <c r="J759" s="4"/>
      <c r="K759" s="4"/>
      <c r="L759" s="4"/>
      <c r="M759" s="4"/>
      <c r="N759" s="4"/>
    </row>
    <row r="760" spans="1:14" ht="16.5" customHeight="1">
      <c r="A760" s="4"/>
      <c r="B760" s="4"/>
      <c r="C760" s="4"/>
      <c r="D760" s="4"/>
      <c r="E760" s="4"/>
      <c r="F760" s="4"/>
      <c r="G760" s="4"/>
      <c r="H760" s="4"/>
      <c r="I760" s="4"/>
      <c r="J760" s="4"/>
      <c r="K760" s="4"/>
      <c r="L760" s="4"/>
      <c r="M760" s="4"/>
      <c r="N760" s="4"/>
    </row>
    <row r="761" spans="1:14" ht="16.5" customHeight="1">
      <c r="A761" s="4"/>
      <c r="B761" s="4"/>
      <c r="C761" s="4"/>
      <c r="D761" s="4"/>
      <c r="E761" s="4"/>
      <c r="F761" s="4"/>
      <c r="G761" s="4"/>
      <c r="H761" s="4"/>
      <c r="I761" s="4"/>
      <c r="J761" s="4"/>
      <c r="K761" s="4"/>
      <c r="L761" s="4"/>
      <c r="M761" s="4"/>
      <c r="N761" s="4"/>
    </row>
    <row r="762" spans="1:14" ht="16.5" customHeight="1">
      <c r="A762" s="4"/>
      <c r="B762" s="4"/>
      <c r="C762" s="4"/>
      <c r="D762" s="4"/>
      <c r="E762" s="4"/>
      <c r="F762" s="4"/>
      <c r="G762" s="4"/>
      <c r="H762" s="4"/>
      <c r="I762" s="4"/>
      <c r="J762" s="4"/>
      <c r="K762" s="4"/>
      <c r="L762" s="4"/>
      <c r="M762" s="4"/>
      <c r="N762" s="4"/>
    </row>
    <row r="763" spans="1:14" ht="16.5" customHeight="1">
      <c r="A763" s="4"/>
      <c r="B763" s="4"/>
      <c r="C763" s="4"/>
      <c r="D763" s="4"/>
      <c r="E763" s="4"/>
      <c r="F763" s="4"/>
      <c r="G763" s="4"/>
      <c r="H763" s="4"/>
      <c r="I763" s="4"/>
      <c r="J763" s="4"/>
      <c r="K763" s="4"/>
      <c r="L763" s="4"/>
      <c r="M763" s="4"/>
      <c r="N763" s="4"/>
    </row>
    <row r="764" spans="1:14" ht="16.5" customHeight="1">
      <c r="A764" s="4"/>
      <c r="B764" s="4"/>
      <c r="C764" s="4"/>
      <c r="D764" s="4"/>
      <c r="E764" s="4"/>
      <c r="F764" s="4"/>
      <c r="G764" s="4"/>
      <c r="H764" s="4"/>
      <c r="I764" s="4"/>
      <c r="J764" s="4"/>
      <c r="K764" s="4"/>
      <c r="L764" s="4"/>
      <c r="M764" s="4"/>
      <c r="N764" s="4"/>
    </row>
    <row r="765" spans="1:14" ht="16.5" customHeight="1">
      <c r="A765" s="4"/>
      <c r="B765" s="4"/>
      <c r="C765" s="4"/>
      <c r="D765" s="4"/>
      <c r="E765" s="4"/>
      <c r="F765" s="4"/>
      <c r="G765" s="4"/>
      <c r="H765" s="4"/>
      <c r="I765" s="4"/>
      <c r="J765" s="4"/>
      <c r="K765" s="4"/>
      <c r="L765" s="4"/>
      <c r="M765" s="4"/>
      <c r="N765" s="4"/>
    </row>
    <row r="766" spans="1:14" ht="16.5" customHeight="1">
      <c r="A766" s="4"/>
      <c r="B766" s="4"/>
      <c r="C766" s="4"/>
      <c r="D766" s="4"/>
      <c r="E766" s="4"/>
      <c r="F766" s="4"/>
      <c r="G766" s="4"/>
      <c r="H766" s="4"/>
      <c r="I766" s="4"/>
      <c r="J766" s="4"/>
      <c r="K766" s="4"/>
      <c r="L766" s="4"/>
      <c r="M766" s="4"/>
      <c r="N766" s="4"/>
    </row>
    <row r="767" spans="1:14" ht="16.5" customHeight="1">
      <c r="A767" s="4"/>
      <c r="B767" s="4"/>
      <c r="C767" s="4"/>
      <c r="D767" s="4"/>
      <c r="E767" s="4"/>
      <c r="F767" s="4"/>
      <c r="G767" s="4"/>
      <c r="H767" s="4"/>
      <c r="I767" s="4"/>
      <c r="J767" s="4"/>
      <c r="K767" s="4"/>
      <c r="L767" s="4"/>
      <c r="M767" s="4"/>
      <c r="N767" s="4"/>
    </row>
    <row r="768" spans="1:14" ht="16.5" customHeight="1">
      <c r="A768" s="4"/>
      <c r="B768" s="4"/>
      <c r="C768" s="4"/>
      <c r="D768" s="4"/>
      <c r="E768" s="4"/>
      <c r="F768" s="4"/>
      <c r="G768" s="4"/>
      <c r="H768" s="4"/>
      <c r="I768" s="4"/>
      <c r="J768" s="4"/>
      <c r="K768" s="4"/>
      <c r="L768" s="4"/>
      <c r="M768" s="4"/>
      <c r="N768" s="4"/>
    </row>
    <row r="769" spans="1:14" ht="16.5" customHeight="1">
      <c r="A769" s="4"/>
      <c r="B769" s="4"/>
      <c r="C769" s="4"/>
      <c r="D769" s="4"/>
      <c r="E769" s="4"/>
      <c r="F769" s="4"/>
      <c r="G769" s="4"/>
      <c r="H769" s="4"/>
      <c r="I769" s="4"/>
      <c r="J769" s="4"/>
      <c r="K769" s="4"/>
      <c r="L769" s="4"/>
      <c r="M769" s="4"/>
      <c r="N769" s="4"/>
    </row>
    <row r="770" spans="1:14" ht="16.5" customHeight="1">
      <c r="A770" s="4"/>
      <c r="B770" s="4"/>
      <c r="C770" s="4"/>
      <c r="D770" s="4"/>
      <c r="E770" s="4"/>
      <c r="F770" s="4"/>
      <c r="G770" s="4"/>
      <c r="H770" s="4"/>
      <c r="I770" s="4"/>
      <c r="J770" s="4"/>
      <c r="K770" s="4"/>
      <c r="L770" s="4"/>
      <c r="M770" s="4"/>
      <c r="N770" s="4"/>
    </row>
    <row r="771" spans="1:14" ht="16.5" customHeight="1">
      <c r="A771" s="4"/>
      <c r="B771" s="4"/>
      <c r="C771" s="4"/>
      <c r="D771" s="4"/>
      <c r="E771" s="4"/>
      <c r="F771" s="4"/>
      <c r="G771" s="4"/>
      <c r="H771" s="4"/>
      <c r="I771" s="4"/>
      <c r="J771" s="4"/>
      <c r="K771" s="4"/>
      <c r="L771" s="4"/>
      <c r="M771" s="4"/>
      <c r="N771" s="4"/>
    </row>
    <row r="772" spans="1:14" ht="16.5" customHeight="1">
      <c r="A772" s="4"/>
      <c r="B772" s="4"/>
      <c r="C772" s="4"/>
      <c r="D772" s="4"/>
      <c r="E772" s="4"/>
      <c r="F772" s="4"/>
      <c r="G772" s="4"/>
      <c r="H772" s="4"/>
      <c r="I772" s="4"/>
      <c r="J772" s="4"/>
      <c r="K772" s="4"/>
      <c r="L772" s="4"/>
      <c r="M772" s="4"/>
      <c r="N772" s="4"/>
    </row>
    <row r="773" spans="1:14" ht="16.5" customHeight="1">
      <c r="A773" s="4"/>
      <c r="B773" s="4"/>
      <c r="C773" s="4"/>
      <c r="D773" s="4"/>
      <c r="E773" s="4"/>
      <c r="F773" s="4"/>
      <c r="G773" s="4"/>
      <c r="H773" s="4"/>
      <c r="I773" s="4"/>
      <c r="J773" s="4"/>
      <c r="K773" s="4"/>
      <c r="L773" s="4"/>
      <c r="M773" s="4"/>
      <c r="N773" s="4"/>
    </row>
    <row r="774" spans="1:14" ht="16.5" customHeight="1">
      <c r="A774" s="4"/>
      <c r="B774" s="4"/>
      <c r="C774" s="4"/>
      <c r="D774" s="4"/>
      <c r="E774" s="4"/>
      <c r="F774" s="4"/>
      <c r="G774" s="4"/>
      <c r="H774" s="4"/>
      <c r="I774" s="4"/>
      <c r="J774" s="4"/>
      <c r="K774" s="4"/>
      <c r="L774" s="4"/>
      <c r="M774" s="4"/>
      <c r="N774" s="4"/>
    </row>
    <row r="775" spans="1:14" ht="16.5" customHeight="1">
      <c r="A775" s="4"/>
      <c r="B775" s="4"/>
      <c r="C775" s="4"/>
      <c r="D775" s="4"/>
      <c r="E775" s="4"/>
      <c r="F775" s="4"/>
      <c r="G775" s="4"/>
      <c r="H775" s="4"/>
      <c r="I775" s="4"/>
      <c r="J775" s="4"/>
      <c r="K775" s="4"/>
      <c r="L775" s="4"/>
      <c r="M775" s="4"/>
      <c r="N775" s="4"/>
    </row>
    <row r="776" spans="1:14" ht="16.5" customHeight="1">
      <c r="A776" s="4"/>
      <c r="B776" s="4"/>
      <c r="C776" s="4"/>
      <c r="D776" s="4"/>
      <c r="E776" s="4"/>
      <c r="F776" s="4"/>
      <c r="G776" s="4"/>
      <c r="H776" s="4"/>
      <c r="I776" s="4"/>
      <c r="J776" s="4"/>
      <c r="K776" s="4"/>
      <c r="L776" s="4"/>
      <c r="M776" s="4"/>
      <c r="N776" s="4"/>
    </row>
    <row r="777" spans="1:14" ht="16.5" customHeight="1">
      <c r="A777" s="4"/>
      <c r="B777" s="4"/>
      <c r="C777" s="4"/>
      <c r="D777" s="4"/>
      <c r="E777" s="4"/>
      <c r="F777" s="4"/>
      <c r="G777" s="4"/>
      <c r="H777" s="4"/>
      <c r="I777" s="4"/>
      <c r="J777" s="4"/>
      <c r="K777" s="4"/>
      <c r="L777" s="4"/>
      <c r="M777" s="4"/>
      <c r="N777" s="4"/>
    </row>
    <row r="778" spans="1:14" ht="16.5" customHeight="1">
      <c r="A778" s="4"/>
      <c r="B778" s="4"/>
      <c r="C778" s="4"/>
      <c r="D778" s="4"/>
      <c r="E778" s="4"/>
      <c r="F778" s="4"/>
      <c r="G778" s="4"/>
      <c r="H778" s="4"/>
      <c r="I778" s="4"/>
      <c r="J778" s="4"/>
      <c r="K778" s="4"/>
      <c r="L778" s="4"/>
      <c r="M778" s="4"/>
      <c r="N778" s="4"/>
    </row>
    <row r="779" spans="1:14" ht="16.5" customHeight="1">
      <c r="A779" s="4"/>
      <c r="B779" s="4"/>
      <c r="C779" s="4"/>
      <c r="D779" s="4"/>
      <c r="E779" s="4"/>
      <c r="F779" s="4"/>
      <c r="G779" s="4"/>
      <c r="H779" s="4"/>
      <c r="I779" s="4"/>
      <c r="J779" s="4"/>
      <c r="K779" s="4"/>
      <c r="L779" s="4"/>
      <c r="M779" s="4"/>
      <c r="N779" s="4"/>
    </row>
    <row r="780" spans="1:14" ht="16.5" customHeight="1">
      <c r="A780" s="4"/>
      <c r="B780" s="4"/>
      <c r="C780" s="4"/>
      <c r="D780" s="4"/>
      <c r="E780" s="4"/>
      <c r="F780" s="4"/>
      <c r="G780" s="4"/>
      <c r="H780" s="4"/>
      <c r="I780" s="4"/>
      <c r="J780" s="4"/>
      <c r="K780" s="4"/>
      <c r="L780" s="4"/>
      <c r="M780" s="4"/>
      <c r="N780" s="4"/>
    </row>
    <row r="781" spans="1:14" ht="16.5" customHeight="1">
      <c r="A781" s="4"/>
      <c r="B781" s="4"/>
      <c r="C781" s="4"/>
      <c r="D781" s="4"/>
      <c r="E781" s="4"/>
      <c r="F781" s="4"/>
      <c r="G781" s="4"/>
      <c r="H781" s="4"/>
      <c r="I781" s="4"/>
      <c r="J781" s="4"/>
      <c r="K781" s="4"/>
      <c r="L781" s="4"/>
      <c r="M781" s="4"/>
      <c r="N781" s="4"/>
    </row>
    <row r="782" spans="1:14" ht="16.5" customHeight="1">
      <c r="A782" s="4"/>
      <c r="B782" s="4"/>
      <c r="C782" s="4"/>
      <c r="D782" s="4"/>
      <c r="E782" s="4"/>
      <c r="F782" s="4"/>
      <c r="G782" s="4"/>
      <c r="H782" s="4"/>
      <c r="I782" s="4"/>
      <c r="J782" s="4"/>
      <c r="K782" s="4"/>
      <c r="L782" s="4"/>
      <c r="M782" s="4"/>
      <c r="N782" s="4"/>
    </row>
    <row r="783" spans="1:14" ht="16.5" customHeight="1">
      <c r="A783" s="4"/>
      <c r="B783" s="4"/>
      <c r="C783" s="4"/>
      <c r="D783" s="4"/>
      <c r="E783" s="4"/>
      <c r="F783" s="4"/>
      <c r="G783" s="4"/>
      <c r="H783" s="4"/>
      <c r="I783" s="4"/>
      <c r="J783" s="4"/>
      <c r="K783" s="4"/>
      <c r="L783" s="4"/>
      <c r="M783" s="4"/>
      <c r="N783" s="4"/>
    </row>
    <row r="784" spans="1:14" ht="16.5" customHeight="1">
      <c r="A784" s="4"/>
      <c r="B784" s="4"/>
      <c r="C784" s="4"/>
      <c r="D784" s="4"/>
      <c r="E784" s="4"/>
      <c r="F784" s="4"/>
      <c r="G784" s="4"/>
      <c r="H784" s="4"/>
      <c r="I784" s="4"/>
      <c r="J784" s="4"/>
      <c r="K784" s="4"/>
      <c r="L784" s="4"/>
      <c r="M784" s="4"/>
      <c r="N784" s="4"/>
    </row>
    <row r="785" spans="1:14" ht="16.5" customHeight="1">
      <c r="A785" s="4"/>
      <c r="B785" s="4"/>
      <c r="C785" s="4"/>
      <c r="D785" s="4"/>
      <c r="E785" s="4"/>
      <c r="F785" s="4"/>
      <c r="G785" s="4"/>
      <c r="H785" s="4"/>
      <c r="I785" s="4"/>
      <c r="J785" s="4"/>
      <c r="K785" s="4"/>
      <c r="L785" s="4"/>
      <c r="M785" s="4"/>
      <c r="N785" s="4"/>
    </row>
    <row r="786" spans="1:14" ht="16.5" customHeight="1">
      <c r="A786" s="4"/>
      <c r="B786" s="4"/>
      <c r="C786" s="4"/>
      <c r="D786" s="4"/>
      <c r="E786" s="4"/>
      <c r="F786" s="4"/>
      <c r="G786" s="4"/>
      <c r="H786" s="4"/>
      <c r="I786" s="4"/>
      <c r="J786" s="4"/>
      <c r="K786" s="4"/>
      <c r="L786" s="4"/>
      <c r="M786" s="4"/>
      <c r="N786" s="4"/>
    </row>
    <row r="787" spans="1:14" ht="16.5" customHeight="1">
      <c r="A787" s="4"/>
      <c r="B787" s="4"/>
      <c r="C787" s="4"/>
      <c r="D787" s="4"/>
      <c r="E787" s="4"/>
      <c r="F787" s="4"/>
      <c r="G787" s="4"/>
      <c r="H787" s="4"/>
      <c r="I787" s="4"/>
      <c r="J787" s="4"/>
      <c r="K787" s="4"/>
      <c r="L787" s="4"/>
      <c r="M787" s="4"/>
      <c r="N787" s="4"/>
    </row>
    <row r="788" spans="1:14" ht="16.5" customHeight="1">
      <c r="A788" s="4"/>
      <c r="B788" s="4"/>
      <c r="C788" s="4"/>
      <c r="D788" s="4"/>
      <c r="E788" s="4"/>
      <c r="F788" s="4"/>
      <c r="G788" s="4"/>
      <c r="H788" s="4"/>
      <c r="I788" s="4"/>
      <c r="J788" s="4"/>
      <c r="K788" s="4"/>
      <c r="L788" s="4"/>
      <c r="M788" s="4"/>
      <c r="N788" s="4"/>
    </row>
    <row r="789" spans="1:14" ht="16.5" customHeight="1">
      <c r="A789" s="4"/>
      <c r="B789" s="4"/>
      <c r="C789" s="4"/>
      <c r="D789" s="4"/>
      <c r="E789" s="4"/>
      <c r="F789" s="4"/>
      <c r="G789" s="4"/>
      <c r="H789" s="4"/>
      <c r="I789" s="4"/>
      <c r="J789" s="4"/>
      <c r="K789" s="4"/>
      <c r="L789" s="4"/>
      <c r="M789" s="4"/>
      <c r="N789" s="4"/>
    </row>
    <row r="790" spans="1:14" ht="16.5" customHeight="1">
      <c r="A790" s="4"/>
      <c r="B790" s="4"/>
      <c r="C790" s="4"/>
      <c r="D790" s="4"/>
      <c r="E790" s="4"/>
      <c r="F790" s="4"/>
      <c r="G790" s="4"/>
      <c r="H790" s="4"/>
      <c r="I790" s="4"/>
      <c r="J790" s="4"/>
      <c r="K790" s="4"/>
      <c r="L790" s="4"/>
      <c r="M790" s="4"/>
      <c r="N790" s="4"/>
    </row>
    <row r="791" spans="1:14" ht="16.5" customHeight="1">
      <c r="A791" s="4"/>
      <c r="B791" s="4"/>
      <c r="C791" s="4"/>
      <c r="D791" s="4"/>
      <c r="E791" s="4"/>
      <c r="F791" s="4"/>
      <c r="G791" s="4"/>
      <c r="H791" s="4"/>
      <c r="I791" s="4"/>
      <c r="J791" s="4"/>
      <c r="K791" s="4"/>
      <c r="L791" s="4"/>
      <c r="M791" s="4"/>
      <c r="N791" s="4"/>
    </row>
    <row r="792" spans="1:14" ht="16.5" customHeight="1">
      <c r="A792" s="4"/>
      <c r="B792" s="4"/>
      <c r="C792" s="4"/>
      <c r="D792" s="4"/>
      <c r="E792" s="4"/>
      <c r="F792" s="4"/>
      <c r="G792" s="4"/>
      <c r="H792" s="4"/>
      <c r="I792" s="4"/>
      <c r="J792" s="4"/>
      <c r="K792" s="4"/>
      <c r="L792" s="4"/>
      <c r="M792" s="4"/>
      <c r="N792" s="4"/>
    </row>
    <row r="793" spans="1:14" ht="16.5" customHeight="1">
      <c r="A793" s="4"/>
      <c r="B793" s="4"/>
      <c r="C793" s="4"/>
      <c r="D793" s="4"/>
      <c r="E793" s="4"/>
      <c r="F793" s="4"/>
      <c r="G793" s="4"/>
      <c r="H793" s="4"/>
      <c r="I793" s="4"/>
      <c r="J793" s="4"/>
      <c r="K793" s="4"/>
      <c r="L793" s="4"/>
      <c r="M793" s="4"/>
      <c r="N793" s="4"/>
    </row>
    <row r="794" spans="1:14" ht="16.5" customHeight="1">
      <c r="A794" s="4"/>
      <c r="B794" s="4"/>
      <c r="C794" s="4"/>
      <c r="D794" s="4"/>
      <c r="E794" s="4"/>
      <c r="F794" s="4"/>
      <c r="G794" s="4"/>
      <c r="H794" s="4"/>
      <c r="I794" s="4"/>
      <c r="J794" s="4"/>
      <c r="K794" s="4"/>
      <c r="L794" s="4"/>
      <c r="M794" s="4"/>
      <c r="N794" s="4"/>
    </row>
    <row r="795" spans="1:14" ht="16.5" customHeight="1">
      <c r="A795" s="4"/>
      <c r="B795" s="4"/>
      <c r="C795" s="4"/>
      <c r="D795" s="4"/>
      <c r="E795" s="4"/>
      <c r="F795" s="4"/>
      <c r="G795" s="4"/>
      <c r="H795" s="4"/>
      <c r="I795" s="4"/>
      <c r="J795" s="4"/>
      <c r="K795" s="4"/>
      <c r="L795" s="4"/>
      <c r="M795" s="4"/>
      <c r="N795" s="4"/>
    </row>
    <row r="796" spans="1:14" ht="16.5" customHeight="1">
      <c r="A796" s="4"/>
      <c r="B796" s="4"/>
      <c r="C796" s="4"/>
      <c r="D796" s="4"/>
      <c r="E796" s="4"/>
      <c r="F796" s="4"/>
      <c r="G796" s="4"/>
      <c r="H796" s="4"/>
      <c r="I796" s="4"/>
      <c r="J796" s="4"/>
      <c r="K796" s="4"/>
      <c r="L796" s="4"/>
      <c r="M796" s="4"/>
      <c r="N796" s="4"/>
    </row>
    <row r="797" spans="1:14" ht="16.5" customHeight="1">
      <c r="A797" s="4"/>
      <c r="B797" s="4"/>
      <c r="C797" s="4"/>
      <c r="D797" s="4"/>
      <c r="E797" s="4"/>
      <c r="F797" s="4"/>
      <c r="G797" s="4"/>
      <c r="H797" s="4"/>
      <c r="I797" s="4"/>
      <c r="J797" s="4"/>
      <c r="K797" s="4"/>
      <c r="L797" s="4"/>
      <c r="M797" s="4"/>
      <c r="N797" s="4"/>
    </row>
    <row r="798" spans="1:14" ht="16.5" customHeight="1">
      <c r="A798" s="4"/>
      <c r="B798" s="4"/>
      <c r="C798" s="4"/>
      <c r="D798" s="4"/>
      <c r="E798" s="4"/>
      <c r="F798" s="4"/>
      <c r="G798" s="4"/>
      <c r="H798" s="4"/>
      <c r="I798" s="4"/>
      <c r="J798" s="4"/>
      <c r="K798" s="4"/>
      <c r="L798" s="4"/>
      <c r="M798" s="4"/>
      <c r="N798" s="4"/>
    </row>
    <row r="799" spans="1:14" ht="16.5" customHeight="1">
      <c r="A799" s="4"/>
      <c r="B799" s="4"/>
      <c r="C799" s="4"/>
      <c r="D799" s="4"/>
      <c r="E799" s="4"/>
      <c r="F799" s="4"/>
      <c r="G799" s="4"/>
      <c r="H799" s="4"/>
      <c r="I799" s="4"/>
      <c r="J799" s="4"/>
      <c r="K799" s="4"/>
      <c r="L799" s="4"/>
      <c r="M799" s="4"/>
      <c r="N799" s="4"/>
    </row>
    <row r="800" spans="1:14" ht="16.5" customHeight="1">
      <c r="A800" s="4"/>
      <c r="B800" s="4"/>
      <c r="C800" s="4"/>
      <c r="D800" s="4"/>
      <c r="E800" s="4"/>
      <c r="F800" s="4"/>
      <c r="G800" s="4"/>
      <c r="H800" s="4"/>
      <c r="I800" s="4"/>
      <c r="J800" s="4"/>
      <c r="K800" s="4"/>
      <c r="L800" s="4"/>
      <c r="M800" s="4"/>
      <c r="N800" s="4"/>
    </row>
    <row r="801" spans="1:14" ht="16.5" customHeight="1">
      <c r="A801" s="4"/>
      <c r="B801" s="4"/>
      <c r="C801" s="4"/>
      <c r="D801" s="4"/>
      <c r="E801" s="4"/>
      <c r="F801" s="4"/>
      <c r="G801" s="4"/>
      <c r="H801" s="4"/>
      <c r="I801" s="4"/>
      <c r="J801" s="4"/>
      <c r="K801" s="4"/>
      <c r="L801" s="4"/>
      <c r="M801" s="4"/>
      <c r="N801" s="4"/>
    </row>
    <row r="802" spans="1:14" ht="16.5" customHeight="1">
      <c r="A802" s="4"/>
      <c r="B802" s="4"/>
      <c r="C802" s="4"/>
      <c r="D802" s="4"/>
      <c r="E802" s="4"/>
      <c r="F802" s="4"/>
      <c r="G802" s="4"/>
      <c r="H802" s="4"/>
      <c r="I802" s="4"/>
      <c r="J802" s="4"/>
      <c r="K802" s="4"/>
      <c r="L802" s="4"/>
      <c r="M802" s="4"/>
      <c r="N802" s="4"/>
    </row>
    <row r="803" spans="1:14" ht="16.5" customHeight="1">
      <c r="A803" s="4"/>
      <c r="B803" s="4"/>
      <c r="C803" s="4"/>
      <c r="D803" s="4"/>
      <c r="E803" s="4"/>
      <c r="F803" s="4"/>
      <c r="G803" s="4"/>
      <c r="H803" s="4"/>
      <c r="I803" s="4"/>
      <c r="J803" s="4"/>
      <c r="K803" s="4"/>
      <c r="L803" s="4"/>
      <c r="M803" s="4"/>
      <c r="N803" s="4"/>
    </row>
    <row r="804" spans="1:14" ht="16.5" customHeight="1">
      <c r="A804" s="4"/>
      <c r="B804" s="4"/>
      <c r="C804" s="4"/>
      <c r="D804" s="4"/>
      <c r="E804" s="4"/>
      <c r="F804" s="4"/>
      <c r="G804" s="4"/>
      <c r="H804" s="4"/>
      <c r="I804" s="4"/>
      <c r="J804" s="4"/>
      <c r="K804" s="4"/>
      <c r="L804" s="4"/>
      <c r="M804" s="4"/>
      <c r="N804" s="4"/>
    </row>
    <row r="805" spans="1:14" ht="16.5" customHeight="1">
      <c r="A805" s="4"/>
      <c r="B805" s="4"/>
      <c r="C805" s="4"/>
      <c r="D805" s="4"/>
      <c r="E805" s="4"/>
      <c r="F805" s="4"/>
      <c r="G805" s="4"/>
      <c r="H805" s="4"/>
      <c r="I805" s="4"/>
      <c r="J805" s="4"/>
      <c r="K805" s="4"/>
      <c r="L805" s="4"/>
      <c r="M805" s="4"/>
      <c r="N805" s="4"/>
    </row>
    <row r="806" spans="1:14" ht="16.5" customHeight="1">
      <c r="A806" s="4"/>
      <c r="B806" s="4"/>
      <c r="C806" s="4"/>
      <c r="D806" s="4"/>
      <c r="E806" s="4"/>
      <c r="F806" s="4"/>
      <c r="G806" s="4"/>
      <c r="H806" s="4"/>
      <c r="I806" s="4"/>
      <c r="J806" s="4"/>
      <c r="K806" s="4"/>
      <c r="L806" s="4"/>
      <c r="M806" s="4"/>
      <c r="N806" s="4"/>
    </row>
    <row r="807" spans="1:14" ht="16.5" customHeight="1">
      <c r="A807" s="4"/>
      <c r="B807" s="4"/>
      <c r="C807" s="4"/>
      <c r="D807" s="4"/>
      <c r="E807" s="4"/>
      <c r="F807" s="4"/>
      <c r="G807" s="4"/>
      <c r="H807" s="4"/>
      <c r="I807" s="4"/>
      <c r="J807" s="4"/>
      <c r="K807" s="4"/>
      <c r="L807" s="4"/>
      <c r="M807" s="4"/>
      <c r="N807" s="4"/>
    </row>
    <row r="808" spans="1:14" ht="16.5" customHeight="1">
      <c r="A808" s="4"/>
      <c r="B808" s="4"/>
      <c r="C808" s="4"/>
      <c r="D808" s="4"/>
      <c r="E808" s="4"/>
      <c r="F808" s="4"/>
      <c r="G808" s="4"/>
      <c r="H808" s="4"/>
      <c r="I808" s="4"/>
      <c r="J808" s="4"/>
      <c r="K808" s="4"/>
      <c r="L808" s="4"/>
      <c r="M808" s="4"/>
      <c r="N808" s="4"/>
    </row>
    <row r="809" spans="1:14" ht="16.5" customHeight="1">
      <c r="A809" s="4"/>
      <c r="B809" s="4"/>
      <c r="C809" s="4"/>
      <c r="D809" s="4"/>
      <c r="E809" s="4"/>
      <c r="F809" s="4"/>
      <c r="G809" s="4"/>
      <c r="H809" s="4"/>
      <c r="I809" s="4"/>
      <c r="J809" s="4"/>
      <c r="K809" s="4"/>
      <c r="L809" s="4"/>
      <c r="M809" s="4"/>
      <c r="N809" s="4"/>
    </row>
    <row r="810" spans="1:14" ht="16.5" customHeight="1">
      <c r="A810" s="4"/>
      <c r="B810" s="4"/>
      <c r="C810" s="4"/>
      <c r="D810" s="4"/>
      <c r="E810" s="4"/>
      <c r="F810" s="4"/>
      <c r="G810" s="4"/>
      <c r="H810" s="4"/>
      <c r="I810" s="4"/>
      <c r="J810" s="4"/>
      <c r="K810" s="4"/>
      <c r="L810" s="4"/>
      <c r="M810" s="4"/>
      <c r="N810" s="4"/>
    </row>
    <row r="811" spans="1:14" ht="16.5" customHeight="1">
      <c r="A811" s="4"/>
      <c r="B811" s="4"/>
      <c r="C811" s="4"/>
      <c r="D811" s="4"/>
      <c r="E811" s="4"/>
      <c r="F811" s="4"/>
      <c r="G811" s="4"/>
      <c r="H811" s="4"/>
      <c r="I811" s="4"/>
      <c r="J811" s="4"/>
      <c r="K811" s="4"/>
      <c r="L811" s="4"/>
      <c r="M811" s="4"/>
      <c r="N811" s="4"/>
    </row>
    <row r="812" spans="1:14" ht="16.5" customHeight="1">
      <c r="A812" s="4"/>
      <c r="B812" s="4"/>
      <c r="C812" s="4"/>
      <c r="D812" s="4"/>
      <c r="E812" s="4"/>
      <c r="F812" s="4"/>
      <c r="G812" s="4"/>
      <c r="H812" s="4"/>
      <c r="I812" s="4"/>
      <c r="J812" s="4"/>
      <c r="K812" s="4"/>
      <c r="L812" s="4"/>
      <c r="M812" s="4"/>
      <c r="N812" s="4"/>
    </row>
    <row r="813" spans="1:14" ht="16.5" customHeight="1">
      <c r="A813" s="4"/>
      <c r="B813" s="4"/>
      <c r="C813" s="4"/>
      <c r="D813" s="4"/>
      <c r="E813" s="4"/>
      <c r="F813" s="4"/>
      <c r="G813" s="4"/>
      <c r="H813" s="4"/>
      <c r="I813" s="4"/>
      <c r="J813" s="4"/>
      <c r="K813" s="4"/>
      <c r="L813" s="4"/>
      <c r="M813" s="4"/>
      <c r="N813" s="4"/>
    </row>
    <row r="814" spans="1:14" ht="16.5" customHeight="1">
      <c r="A814" s="4"/>
      <c r="B814" s="4"/>
      <c r="C814" s="4"/>
      <c r="D814" s="4"/>
      <c r="E814" s="4"/>
      <c r="F814" s="4"/>
      <c r="G814" s="4"/>
      <c r="H814" s="4"/>
      <c r="I814" s="4"/>
      <c r="J814" s="4"/>
      <c r="K814" s="4"/>
      <c r="L814" s="4"/>
      <c r="M814" s="4"/>
      <c r="N814" s="4"/>
    </row>
    <row r="815" spans="1:14" ht="16.5" customHeight="1">
      <c r="A815" s="4"/>
      <c r="B815" s="4"/>
      <c r="C815" s="4"/>
      <c r="D815" s="4"/>
      <c r="E815" s="4"/>
      <c r="F815" s="4"/>
      <c r="G815" s="4"/>
      <c r="H815" s="4"/>
      <c r="I815" s="4"/>
      <c r="J815" s="4"/>
      <c r="K815" s="4"/>
      <c r="L815" s="4"/>
      <c r="M815" s="4"/>
      <c r="N815" s="4"/>
    </row>
    <row r="816" spans="1:14" ht="16.5" customHeight="1">
      <c r="A816" s="4"/>
      <c r="B816" s="4"/>
      <c r="C816" s="4"/>
      <c r="D816" s="4"/>
      <c r="E816" s="4"/>
      <c r="F816" s="4"/>
      <c r="G816" s="4"/>
      <c r="H816" s="4"/>
      <c r="I816" s="4"/>
      <c r="J816" s="4"/>
      <c r="K816" s="4"/>
      <c r="L816" s="4"/>
      <c r="M816" s="4"/>
      <c r="N816" s="4"/>
    </row>
    <row r="817" spans="1:14" ht="16.5" customHeight="1">
      <c r="A817" s="4"/>
      <c r="B817" s="4"/>
      <c r="C817" s="4"/>
      <c r="D817" s="4"/>
      <c r="E817" s="4"/>
      <c r="F817" s="4"/>
      <c r="G817" s="4"/>
      <c r="H817" s="4"/>
      <c r="I817" s="4"/>
      <c r="J817" s="4"/>
      <c r="K817" s="4"/>
      <c r="L817" s="4"/>
      <c r="M817" s="4"/>
      <c r="N817" s="4"/>
    </row>
    <row r="818" spans="1:14" ht="16.5" customHeight="1">
      <c r="A818" s="4"/>
      <c r="B818" s="4"/>
      <c r="C818" s="4"/>
      <c r="D818" s="4"/>
      <c r="E818" s="4"/>
      <c r="F818" s="4"/>
      <c r="G818" s="4"/>
      <c r="H818" s="4"/>
      <c r="I818" s="4"/>
      <c r="J818" s="4"/>
      <c r="K818" s="4"/>
      <c r="L818" s="4"/>
      <c r="M818" s="4"/>
      <c r="N818" s="4"/>
    </row>
    <row r="819" spans="1:14" ht="16.5" customHeight="1">
      <c r="A819" s="4"/>
      <c r="B819" s="4"/>
      <c r="C819" s="4"/>
      <c r="D819" s="4"/>
      <c r="E819" s="4"/>
      <c r="F819" s="4"/>
      <c r="G819" s="4"/>
      <c r="H819" s="4"/>
      <c r="I819" s="4"/>
      <c r="J819" s="4"/>
      <c r="K819" s="4"/>
      <c r="L819" s="4"/>
      <c r="M819" s="4"/>
      <c r="N819" s="4"/>
    </row>
    <row r="820" spans="1:14" ht="16.5" customHeight="1">
      <c r="A820" s="4"/>
      <c r="B820" s="4"/>
      <c r="C820" s="4"/>
      <c r="D820" s="4"/>
      <c r="E820" s="4"/>
      <c r="F820" s="4"/>
      <c r="G820" s="4"/>
      <c r="H820" s="4"/>
      <c r="I820" s="4"/>
      <c r="J820" s="4"/>
      <c r="K820" s="4"/>
      <c r="L820" s="4"/>
      <c r="M820" s="4"/>
      <c r="N820" s="4"/>
    </row>
    <row r="821" spans="1:14" ht="16.5" customHeight="1">
      <c r="A821" s="4"/>
      <c r="B821" s="4"/>
      <c r="C821" s="4"/>
      <c r="D821" s="4"/>
      <c r="E821" s="4"/>
      <c r="F821" s="4"/>
      <c r="G821" s="4"/>
      <c r="H821" s="4"/>
      <c r="I821" s="4"/>
      <c r="J821" s="4"/>
      <c r="K821" s="4"/>
      <c r="L821" s="4"/>
      <c r="M821" s="4"/>
      <c r="N821" s="4"/>
    </row>
    <row r="822" spans="1:14" ht="16.5" customHeight="1">
      <c r="A822" s="4"/>
      <c r="B822" s="4"/>
      <c r="C822" s="4"/>
      <c r="D822" s="4"/>
      <c r="E822" s="4"/>
      <c r="F822" s="4"/>
      <c r="G822" s="4"/>
      <c r="H822" s="4"/>
      <c r="I822" s="4"/>
      <c r="J822" s="4"/>
      <c r="K822" s="4"/>
      <c r="L822" s="4"/>
      <c r="M822" s="4"/>
      <c r="N822" s="4"/>
    </row>
    <row r="823" spans="1:14" ht="16.5" customHeight="1">
      <c r="A823" s="4"/>
      <c r="B823" s="4"/>
      <c r="C823" s="4"/>
      <c r="D823" s="4"/>
      <c r="E823" s="4"/>
      <c r="F823" s="4"/>
      <c r="G823" s="4"/>
      <c r="H823" s="4"/>
      <c r="I823" s="4"/>
      <c r="J823" s="4"/>
      <c r="K823" s="4"/>
      <c r="L823" s="4"/>
      <c r="M823" s="4"/>
      <c r="N823" s="4"/>
    </row>
    <row r="824" spans="1:14" ht="16.5" customHeight="1">
      <c r="A824" s="4"/>
      <c r="B824" s="4"/>
      <c r="C824" s="4"/>
      <c r="D824" s="4"/>
      <c r="E824" s="4"/>
      <c r="F824" s="4"/>
      <c r="G824" s="4"/>
      <c r="H824" s="4"/>
      <c r="I824" s="4"/>
      <c r="J824" s="4"/>
      <c r="K824" s="4"/>
      <c r="L824" s="4"/>
      <c r="M824" s="4"/>
      <c r="N824" s="4"/>
    </row>
    <row r="825" spans="1:14" ht="16.5" customHeight="1">
      <c r="A825" s="4"/>
      <c r="B825" s="4"/>
      <c r="C825" s="4"/>
      <c r="D825" s="4"/>
      <c r="E825" s="4"/>
      <c r="F825" s="4"/>
      <c r="G825" s="4"/>
      <c r="H825" s="4"/>
      <c r="I825" s="4"/>
      <c r="J825" s="4"/>
      <c r="K825" s="4"/>
      <c r="L825" s="4"/>
      <c r="M825" s="4"/>
      <c r="N825" s="4"/>
    </row>
    <row r="826" spans="1:14" ht="16.5" customHeight="1">
      <c r="A826" s="4"/>
      <c r="B826" s="4"/>
      <c r="C826" s="4"/>
      <c r="D826" s="4"/>
      <c r="E826" s="4"/>
      <c r="F826" s="4"/>
      <c r="G826" s="4"/>
      <c r="H826" s="4"/>
      <c r="I826" s="4"/>
      <c r="J826" s="4"/>
      <c r="K826" s="4"/>
      <c r="L826" s="4"/>
      <c r="M826" s="4"/>
      <c r="N826" s="4"/>
    </row>
    <row r="827" spans="1:14" ht="16.5" customHeight="1">
      <c r="A827" s="4"/>
      <c r="B827" s="4"/>
      <c r="C827" s="4"/>
      <c r="D827" s="4"/>
      <c r="E827" s="4"/>
      <c r="F827" s="4"/>
      <c r="G827" s="4"/>
      <c r="H827" s="4"/>
      <c r="I827" s="4"/>
      <c r="J827" s="4"/>
      <c r="K827" s="4"/>
      <c r="L827" s="4"/>
      <c r="M827" s="4"/>
      <c r="N827" s="4"/>
    </row>
    <row r="828" spans="1:14" ht="16.5" customHeight="1">
      <c r="A828" s="4"/>
      <c r="B828" s="4"/>
      <c r="C828" s="4"/>
      <c r="D828" s="4"/>
      <c r="E828" s="4"/>
      <c r="F828" s="4"/>
      <c r="G828" s="4"/>
      <c r="H828" s="4"/>
      <c r="I828" s="4"/>
      <c r="J828" s="4"/>
      <c r="K828" s="4"/>
      <c r="L828" s="4"/>
      <c r="M828" s="4"/>
      <c r="N828" s="4"/>
    </row>
    <row r="829" spans="1:14" ht="16.5" customHeight="1">
      <c r="A829" s="4"/>
      <c r="B829" s="4"/>
      <c r="C829" s="4"/>
      <c r="D829" s="4"/>
      <c r="E829" s="4"/>
      <c r="F829" s="4"/>
      <c r="G829" s="4"/>
      <c r="H829" s="4"/>
      <c r="I829" s="4"/>
      <c r="J829" s="4"/>
      <c r="K829" s="4"/>
      <c r="L829" s="4"/>
      <c r="M829" s="4"/>
      <c r="N829" s="4"/>
    </row>
    <row r="830" spans="1:14" ht="16.5" customHeight="1">
      <c r="A830" s="4"/>
      <c r="B830" s="4"/>
      <c r="C830" s="4"/>
      <c r="D830" s="4"/>
      <c r="E830" s="4"/>
      <c r="F830" s="4"/>
      <c r="G830" s="4"/>
      <c r="H830" s="4"/>
      <c r="I830" s="4"/>
      <c r="J830" s="4"/>
      <c r="K830" s="4"/>
      <c r="L830" s="4"/>
      <c r="M830" s="4"/>
      <c r="N830" s="4"/>
    </row>
    <row r="831" spans="1:14" ht="16.5" customHeight="1">
      <c r="A831" s="4"/>
      <c r="B831" s="4"/>
      <c r="C831" s="4"/>
      <c r="D831" s="4"/>
      <c r="E831" s="4"/>
      <c r="F831" s="4"/>
      <c r="G831" s="4"/>
      <c r="H831" s="4"/>
      <c r="I831" s="4"/>
      <c r="J831" s="4"/>
      <c r="K831" s="4"/>
      <c r="L831" s="4"/>
      <c r="M831" s="4"/>
      <c r="N831" s="4"/>
    </row>
    <row r="832" spans="1:14" ht="16.5" customHeight="1">
      <c r="A832" s="4"/>
      <c r="B832" s="4"/>
      <c r="C832" s="4"/>
      <c r="D832" s="4"/>
      <c r="E832" s="4"/>
      <c r="F832" s="4"/>
      <c r="G832" s="4"/>
      <c r="H832" s="4"/>
      <c r="I832" s="4"/>
      <c r="J832" s="4"/>
      <c r="K832" s="4"/>
      <c r="L832" s="4"/>
      <c r="M832" s="4"/>
      <c r="N832" s="4"/>
    </row>
    <row r="833" spans="1:14" ht="16.5" customHeight="1">
      <c r="A833" s="4"/>
      <c r="B833" s="4"/>
      <c r="C833" s="4"/>
      <c r="D833" s="4"/>
      <c r="E833" s="4"/>
      <c r="F833" s="4"/>
      <c r="G833" s="4"/>
      <c r="H833" s="4"/>
      <c r="I833" s="4"/>
      <c r="J833" s="4"/>
      <c r="K833" s="4"/>
      <c r="L833" s="4"/>
      <c r="M833" s="4"/>
      <c r="N833" s="4"/>
    </row>
    <row r="834" spans="1:14" ht="16.5" customHeight="1">
      <c r="A834" s="4"/>
      <c r="B834" s="4"/>
      <c r="C834" s="4"/>
      <c r="D834" s="4"/>
      <c r="E834" s="4"/>
      <c r="F834" s="4"/>
      <c r="G834" s="4"/>
      <c r="H834" s="4"/>
      <c r="I834" s="4"/>
      <c r="J834" s="4"/>
      <c r="K834" s="4"/>
      <c r="L834" s="4"/>
      <c r="M834" s="4"/>
      <c r="N834" s="4"/>
    </row>
    <row r="835" spans="1:14" ht="16.5" customHeight="1">
      <c r="A835" s="4"/>
      <c r="B835" s="4"/>
      <c r="C835" s="4"/>
      <c r="D835" s="4"/>
      <c r="E835" s="4"/>
      <c r="F835" s="4"/>
      <c r="G835" s="4"/>
      <c r="H835" s="4"/>
      <c r="I835" s="4"/>
      <c r="J835" s="4"/>
      <c r="K835" s="4"/>
      <c r="L835" s="4"/>
      <c r="M835" s="4"/>
      <c r="N835" s="4"/>
    </row>
    <row r="836" spans="1:14" ht="16.5" customHeight="1">
      <c r="A836" s="4"/>
      <c r="B836" s="4"/>
      <c r="C836" s="4"/>
      <c r="D836" s="4"/>
      <c r="E836" s="4"/>
      <c r="F836" s="4"/>
      <c r="G836" s="4"/>
      <c r="H836" s="4"/>
      <c r="I836" s="4"/>
      <c r="J836" s="4"/>
      <c r="K836" s="4"/>
      <c r="L836" s="4"/>
      <c r="M836" s="4"/>
      <c r="N836" s="4"/>
    </row>
    <row r="837" spans="1:14" ht="16.5" customHeight="1">
      <c r="A837" s="4"/>
      <c r="B837" s="4"/>
      <c r="C837" s="4"/>
      <c r="D837" s="4"/>
      <c r="E837" s="4"/>
      <c r="F837" s="4"/>
      <c r="G837" s="4"/>
      <c r="H837" s="4"/>
      <c r="I837" s="4"/>
      <c r="J837" s="4"/>
      <c r="K837" s="4"/>
      <c r="L837" s="4"/>
      <c r="M837" s="4"/>
      <c r="N837" s="4"/>
    </row>
    <row r="838" spans="1:14" ht="16.5" customHeight="1">
      <c r="A838" s="4"/>
      <c r="B838" s="4"/>
      <c r="C838" s="4"/>
      <c r="D838" s="4"/>
      <c r="E838" s="4"/>
      <c r="F838" s="4"/>
      <c r="G838" s="4"/>
      <c r="H838" s="4"/>
      <c r="I838" s="4"/>
      <c r="J838" s="4"/>
      <c r="K838" s="4"/>
      <c r="L838" s="4"/>
      <c r="M838" s="4"/>
      <c r="N838" s="4"/>
    </row>
    <row r="839" spans="1:14" ht="16.5" customHeight="1">
      <c r="A839" s="4"/>
      <c r="B839" s="4"/>
      <c r="C839" s="4"/>
      <c r="D839" s="4"/>
      <c r="E839" s="4"/>
      <c r="F839" s="4"/>
      <c r="G839" s="4"/>
      <c r="H839" s="4"/>
      <c r="I839" s="4"/>
      <c r="J839" s="4"/>
      <c r="K839" s="4"/>
      <c r="L839" s="4"/>
      <c r="M839" s="4"/>
      <c r="N839" s="4"/>
    </row>
    <row r="840" spans="1:14" ht="16.5" customHeight="1">
      <c r="A840" s="4"/>
      <c r="B840" s="4"/>
      <c r="C840" s="4"/>
      <c r="D840" s="4"/>
      <c r="E840" s="4"/>
      <c r="F840" s="4"/>
      <c r="G840" s="4"/>
      <c r="H840" s="4"/>
      <c r="I840" s="4"/>
      <c r="J840" s="4"/>
      <c r="K840" s="4"/>
      <c r="L840" s="4"/>
      <c r="M840" s="4"/>
      <c r="N840" s="4"/>
    </row>
    <row r="841" spans="1:14" ht="16.5" customHeight="1">
      <c r="A841" s="4"/>
      <c r="B841" s="4"/>
      <c r="C841" s="4"/>
      <c r="D841" s="4"/>
      <c r="E841" s="4"/>
      <c r="F841" s="4"/>
      <c r="G841" s="4"/>
      <c r="H841" s="4"/>
      <c r="I841" s="4"/>
      <c r="J841" s="4"/>
      <c r="K841" s="4"/>
      <c r="L841" s="4"/>
      <c r="M841" s="4"/>
      <c r="N841" s="4"/>
    </row>
    <row r="842" spans="1:14" ht="16.5" customHeight="1">
      <c r="A842" s="4"/>
      <c r="B842" s="4"/>
      <c r="C842" s="4"/>
      <c r="D842" s="4"/>
      <c r="E842" s="4"/>
      <c r="F842" s="4"/>
      <c r="G842" s="4"/>
      <c r="H842" s="4"/>
      <c r="I842" s="4"/>
      <c r="J842" s="4"/>
      <c r="K842" s="4"/>
      <c r="L842" s="4"/>
      <c r="M842" s="4"/>
      <c r="N842" s="4"/>
    </row>
    <row r="843" spans="1:14" ht="16.5" customHeight="1">
      <c r="A843" s="4"/>
      <c r="B843" s="4"/>
      <c r="C843" s="4"/>
      <c r="D843" s="4"/>
      <c r="E843" s="4"/>
      <c r="F843" s="4"/>
      <c r="G843" s="4"/>
      <c r="H843" s="4"/>
      <c r="I843" s="4"/>
      <c r="J843" s="4"/>
      <c r="K843" s="4"/>
      <c r="L843" s="4"/>
      <c r="M843" s="4"/>
      <c r="N843" s="4"/>
    </row>
    <row r="844" spans="1:14" ht="16.5" customHeight="1">
      <c r="A844" s="4"/>
      <c r="B844" s="4"/>
      <c r="C844" s="4"/>
      <c r="D844" s="4"/>
      <c r="E844" s="4"/>
      <c r="F844" s="4"/>
      <c r="G844" s="4"/>
      <c r="H844" s="4"/>
      <c r="I844" s="4"/>
      <c r="J844" s="4"/>
      <c r="K844" s="4"/>
      <c r="L844" s="4"/>
      <c r="M844" s="4"/>
      <c r="N844" s="4"/>
    </row>
    <row r="845" spans="1:14" ht="16.5" customHeight="1">
      <c r="A845" s="4"/>
      <c r="B845" s="4"/>
      <c r="C845" s="4"/>
      <c r="D845" s="4"/>
      <c r="E845" s="4"/>
      <c r="F845" s="4"/>
      <c r="G845" s="4"/>
      <c r="H845" s="4"/>
      <c r="I845" s="4"/>
      <c r="J845" s="4"/>
      <c r="K845" s="4"/>
      <c r="L845" s="4"/>
      <c r="M845" s="4"/>
      <c r="N845" s="4"/>
    </row>
    <row r="846" spans="1:14" ht="16.5" customHeight="1">
      <c r="A846" s="4"/>
      <c r="B846" s="4"/>
      <c r="C846" s="4"/>
      <c r="D846" s="4"/>
      <c r="E846" s="4"/>
      <c r="F846" s="4"/>
      <c r="G846" s="4"/>
      <c r="H846" s="4"/>
      <c r="I846" s="4"/>
      <c r="J846" s="4"/>
      <c r="K846" s="4"/>
      <c r="L846" s="4"/>
      <c r="M846" s="4"/>
      <c r="N846" s="4"/>
    </row>
    <row r="847" spans="1:14" ht="16.5" customHeight="1">
      <c r="A847" s="4"/>
      <c r="B847" s="4"/>
      <c r="C847" s="4"/>
      <c r="D847" s="4"/>
      <c r="E847" s="4"/>
      <c r="F847" s="4"/>
      <c r="G847" s="4"/>
      <c r="H847" s="4"/>
      <c r="I847" s="4"/>
      <c r="J847" s="4"/>
      <c r="K847" s="4"/>
      <c r="L847" s="4"/>
      <c r="M847" s="4"/>
      <c r="N847" s="4"/>
    </row>
    <row r="848" spans="1:14" ht="16.5" customHeight="1">
      <c r="A848" s="4"/>
      <c r="B848" s="4"/>
      <c r="C848" s="4"/>
      <c r="D848" s="4"/>
      <c r="E848" s="4"/>
      <c r="F848" s="4"/>
      <c r="G848" s="4"/>
      <c r="H848" s="4"/>
      <c r="I848" s="4"/>
      <c r="J848" s="4"/>
      <c r="K848" s="4"/>
      <c r="L848" s="4"/>
      <c r="M848" s="4"/>
      <c r="N848" s="4"/>
    </row>
    <row r="849" spans="1:14" ht="16.5" customHeight="1">
      <c r="A849" s="4"/>
      <c r="B849" s="4"/>
      <c r="C849" s="4"/>
      <c r="D849" s="4"/>
      <c r="E849" s="4"/>
      <c r="F849" s="4"/>
      <c r="G849" s="4"/>
      <c r="H849" s="4"/>
      <c r="I849" s="4"/>
      <c r="J849" s="4"/>
      <c r="K849" s="4"/>
      <c r="L849" s="4"/>
      <c r="M849" s="4"/>
      <c r="N849" s="4"/>
    </row>
    <row r="850" spans="1:14" ht="16.5" customHeight="1">
      <c r="A850" s="4"/>
      <c r="B850" s="4"/>
      <c r="C850" s="4"/>
      <c r="D850" s="4"/>
      <c r="E850" s="4"/>
      <c r="F850" s="4"/>
      <c r="G850" s="4"/>
      <c r="H850" s="4"/>
      <c r="I850" s="4"/>
      <c r="J850" s="4"/>
      <c r="K850" s="4"/>
      <c r="L850" s="4"/>
      <c r="M850" s="4"/>
      <c r="N850" s="4"/>
    </row>
    <row r="851" spans="1:14" ht="16.5" customHeight="1">
      <c r="A851" s="4"/>
      <c r="B851" s="4"/>
      <c r="C851" s="4"/>
      <c r="D851" s="4"/>
      <c r="E851" s="4"/>
      <c r="F851" s="4"/>
      <c r="G851" s="4"/>
      <c r="H851" s="4"/>
      <c r="I851" s="4"/>
      <c r="J851" s="4"/>
      <c r="K851" s="4"/>
      <c r="L851" s="4"/>
      <c r="M851" s="4"/>
      <c r="N851" s="4"/>
    </row>
    <row r="852" spans="1:14" ht="16.5" customHeight="1">
      <c r="A852" s="4"/>
      <c r="B852" s="4"/>
      <c r="C852" s="4"/>
      <c r="D852" s="4"/>
      <c r="E852" s="4"/>
      <c r="F852" s="4"/>
      <c r="G852" s="4"/>
      <c r="H852" s="4"/>
      <c r="I852" s="4"/>
      <c r="J852" s="4"/>
      <c r="K852" s="4"/>
      <c r="L852" s="4"/>
      <c r="M852" s="4"/>
      <c r="N852" s="4"/>
    </row>
    <row r="853" spans="1:14" ht="16.5" customHeight="1">
      <c r="A853" s="4"/>
      <c r="B853" s="4"/>
      <c r="C853" s="4"/>
      <c r="D853" s="4"/>
      <c r="E853" s="4"/>
      <c r="F853" s="4"/>
      <c r="G853" s="4"/>
      <c r="H853" s="4"/>
      <c r="I853" s="4"/>
      <c r="J853" s="4"/>
      <c r="K853" s="4"/>
      <c r="L853" s="4"/>
      <c r="M853" s="4"/>
      <c r="N853" s="4"/>
    </row>
    <row r="854" spans="1:14" ht="16.5" customHeight="1">
      <c r="A854" s="4"/>
      <c r="B854" s="4"/>
      <c r="C854" s="4"/>
      <c r="D854" s="4"/>
      <c r="E854" s="4"/>
      <c r="F854" s="4"/>
      <c r="G854" s="4"/>
      <c r="H854" s="4"/>
      <c r="I854" s="4"/>
      <c r="J854" s="4"/>
      <c r="K854" s="4"/>
      <c r="L854" s="4"/>
      <c r="M854" s="4"/>
      <c r="N854" s="4"/>
    </row>
    <row r="855" spans="1:14" ht="16.5" customHeight="1">
      <c r="A855" s="4"/>
      <c r="B855" s="4"/>
      <c r="C855" s="4"/>
      <c r="D855" s="4"/>
      <c r="E855" s="4"/>
      <c r="F855" s="4"/>
      <c r="G855" s="4"/>
      <c r="H855" s="4"/>
      <c r="I855" s="4"/>
      <c r="J855" s="4"/>
      <c r="K855" s="4"/>
      <c r="L855" s="4"/>
      <c r="M855" s="4"/>
      <c r="N855" s="4"/>
    </row>
    <row r="856" spans="1:14" ht="16.5" customHeight="1">
      <c r="A856" s="4"/>
      <c r="B856" s="4"/>
      <c r="C856" s="4"/>
      <c r="D856" s="4"/>
      <c r="E856" s="4"/>
      <c r="F856" s="4"/>
      <c r="G856" s="4"/>
      <c r="H856" s="4"/>
      <c r="I856" s="4"/>
      <c r="J856" s="4"/>
      <c r="K856" s="4"/>
      <c r="L856" s="4"/>
      <c r="M856" s="4"/>
      <c r="N856" s="4"/>
    </row>
    <row r="857" spans="1:14" ht="16.5" customHeight="1">
      <c r="A857" s="4"/>
      <c r="B857" s="4"/>
      <c r="C857" s="4"/>
      <c r="D857" s="4"/>
      <c r="E857" s="4"/>
      <c r="F857" s="4"/>
      <c r="G857" s="4"/>
      <c r="H857" s="4"/>
      <c r="I857" s="4"/>
      <c r="J857" s="4"/>
      <c r="K857" s="4"/>
      <c r="L857" s="4"/>
      <c r="M857" s="4"/>
      <c r="N857" s="4"/>
    </row>
    <row r="858" spans="1:14" ht="16.5" customHeight="1">
      <c r="A858" s="4"/>
      <c r="B858" s="4"/>
      <c r="C858" s="4"/>
      <c r="D858" s="4"/>
      <c r="E858" s="4"/>
      <c r="F858" s="4"/>
      <c r="G858" s="4"/>
      <c r="H858" s="4"/>
      <c r="I858" s="4"/>
      <c r="J858" s="4"/>
      <c r="K858" s="4"/>
      <c r="L858" s="4"/>
      <c r="M858" s="4"/>
      <c r="N858" s="4"/>
    </row>
    <row r="859" spans="1:14" ht="16.5" customHeight="1">
      <c r="A859" s="4"/>
      <c r="B859" s="4"/>
      <c r="C859" s="4"/>
      <c r="D859" s="4"/>
      <c r="E859" s="4"/>
      <c r="F859" s="4"/>
      <c r="G859" s="4"/>
      <c r="H859" s="4"/>
      <c r="I859" s="4"/>
      <c r="J859" s="4"/>
      <c r="K859" s="4"/>
      <c r="L859" s="4"/>
      <c r="M859" s="4"/>
      <c r="N859" s="4"/>
    </row>
    <row r="860" spans="1:14" ht="16.5" customHeight="1">
      <c r="A860" s="4"/>
      <c r="B860" s="4"/>
      <c r="C860" s="4"/>
      <c r="D860" s="4"/>
      <c r="E860" s="4"/>
      <c r="F860" s="4"/>
      <c r="G860" s="4"/>
      <c r="H860" s="4"/>
      <c r="I860" s="4"/>
      <c r="J860" s="4"/>
      <c r="K860" s="4"/>
      <c r="L860" s="4"/>
      <c r="M860" s="4"/>
      <c r="N860" s="4"/>
    </row>
    <row r="861" spans="1:14" ht="16.5" customHeight="1">
      <c r="A861" s="4"/>
      <c r="B861" s="4"/>
      <c r="C861" s="4"/>
      <c r="D861" s="4"/>
      <c r="E861" s="4"/>
      <c r="F861" s="4"/>
      <c r="G861" s="4"/>
      <c r="H861" s="4"/>
      <c r="I861" s="4"/>
      <c r="J861" s="4"/>
      <c r="K861" s="4"/>
      <c r="L861" s="4"/>
      <c r="M861" s="4"/>
      <c r="N861" s="4"/>
    </row>
    <row r="862" spans="1:14" ht="16.5" customHeight="1">
      <c r="A862" s="4"/>
      <c r="B862" s="4"/>
      <c r="C862" s="4"/>
      <c r="D862" s="4"/>
      <c r="E862" s="4"/>
      <c r="F862" s="4"/>
      <c r="G862" s="4"/>
      <c r="H862" s="4"/>
      <c r="I862" s="4"/>
      <c r="J862" s="4"/>
      <c r="K862" s="4"/>
      <c r="L862" s="4"/>
      <c r="M862" s="4"/>
      <c r="N862" s="4"/>
    </row>
    <row r="863" spans="1:14" ht="16.5" customHeight="1">
      <c r="A863" s="4"/>
      <c r="B863" s="4"/>
      <c r="C863" s="4"/>
      <c r="D863" s="4"/>
      <c r="E863" s="4"/>
      <c r="F863" s="4"/>
      <c r="G863" s="4"/>
      <c r="H863" s="4"/>
      <c r="I863" s="4"/>
      <c r="J863" s="4"/>
      <c r="K863" s="4"/>
      <c r="L863" s="4"/>
      <c r="M863" s="4"/>
      <c r="N863" s="4"/>
    </row>
    <row r="864" spans="1:14" ht="16.5" customHeight="1">
      <c r="A864" s="4"/>
      <c r="B864" s="4"/>
      <c r="C864" s="4"/>
      <c r="D864" s="4"/>
      <c r="E864" s="4"/>
      <c r="F864" s="4"/>
      <c r="G864" s="4"/>
      <c r="H864" s="4"/>
      <c r="I864" s="4"/>
      <c r="J864" s="4"/>
      <c r="K864" s="4"/>
      <c r="L864" s="4"/>
      <c r="M864" s="4"/>
      <c r="N864" s="4"/>
    </row>
    <row r="865" spans="1:14" ht="16.5" customHeight="1">
      <c r="A865" s="4"/>
      <c r="B865" s="4"/>
      <c r="C865" s="4"/>
      <c r="D865" s="4"/>
      <c r="E865" s="4"/>
      <c r="F865" s="4"/>
      <c r="G865" s="4"/>
      <c r="H865" s="4"/>
      <c r="I865" s="4"/>
      <c r="J865" s="4"/>
      <c r="K865" s="4"/>
      <c r="L865" s="4"/>
      <c r="M865" s="4"/>
      <c r="N865" s="4"/>
    </row>
    <row r="866" spans="1:14" ht="16.5" customHeight="1">
      <c r="A866" s="4"/>
      <c r="B866" s="4"/>
      <c r="C866" s="4"/>
      <c r="D866" s="4"/>
      <c r="E866" s="4"/>
      <c r="F866" s="4"/>
      <c r="G866" s="4"/>
      <c r="H866" s="4"/>
      <c r="I866" s="4"/>
      <c r="J866" s="4"/>
      <c r="K866" s="4"/>
      <c r="L866" s="4"/>
      <c r="M866" s="4"/>
      <c r="N866" s="4"/>
    </row>
    <row r="867" spans="1:14" ht="16.5" customHeight="1">
      <c r="A867" s="4"/>
      <c r="B867" s="4"/>
      <c r="C867" s="4"/>
      <c r="D867" s="4"/>
      <c r="E867" s="4"/>
      <c r="F867" s="4"/>
      <c r="G867" s="4"/>
      <c r="H867" s="4"/>
      <c r="I867" s="4"/>
      <c r="J867" s="4"/>
      <c r="K867" s="4"/>
      <c r="L867" s="4"/>
      <c r="M867" s="4"/>
      <c r="N867" s="4"/>
    </row>
    <row r="868" spans="1:14" ht="16.5" customHeight="1">
      <c r="A868" s="4"/>
      <c r="B868" s="4"/>
      <c r="C868" s="4"/>
      <c r="D868" s="4"/>
      <c r="E868" s="4"/>
      <c r="F868" s="4"/>
      <c r="G868" s="4"/>
      <c r="H868" s="4"/>
      <c r="I868" s="4"/>
      <c r="J868" s="4"/>
      <c r="K868" s="4"/>
      <c r="L868" s="4"/>
      <c r="M868" s="4"/>
      <c r="N868" s="4"/>
    </row>
    <row r="869" spans="1:14" ht="16.5" customHeight="1">
      <c r="A869" s="4"/>
      <c r="B869" s="4"/>
      <c r="C869" s="4"/>
      <c r="D869" s="4"/>
      <c r="E869" s="4"/>
      <c r="F869" s="4"/>
      <c r="G869" s="4"/>
      <c r="H869" s="4"/>
      <c r="I869" s="4"/>
      <c r="J869" s="4"/>
      <c r="K869" s="4"/>
      <c r="L869" s="4"/>
      <c r="M869" s="4"/>
      <c r="N869" s="4"/>
    </row>
    <row r="870" spans="1:14" ht="16.5" customHeight="1">
      <c r="A870" s="4"/>
      <c r="B870" s="4"/>
      <c r="C870" s="4"/>
      <c r="D870" s="4"/>
      <c r="E870" s="4"/>
      <c r="F870" s="4"/>
      <c r="G870" s="4"/>
      <c r="H870" s="4"/>
      <c r="I870" s="4"/>
      <c r="J870" s="4"/>
      <c r="K870" s="4"/>
      <c r="L870" s="4"/>
      <c r="M870" s="4"/>
      <c r="N870" s="4"/>
    </row>
    <row r="871" spans="1:14" ht="16.5" customHeight="1">
      <c r="A871" s="4"/>
      <c r="B871" s="4"/>
      <c r="C871" s="4"/>
      <c r="D871" s="4"/>
      <c r="E871" s="4"/>
      <c r="F871" s="4"/>
      <c r="G871" s="4"/>
      <c r="H871" s="4"/>
      <c r="I871" s="4"/>
      <c r="J871" s="4"/>
      <c r="K871" s="4"/>
      <c r="L871" s="4"/>
      <c r="M871" s="4"/>
      <c r="N871" s="4"/>
    </row>
    <row r="872" spans="1:14" ht="16.5" customHeight="1">
      <c r="A872" s="4"/>
      <c r="B872" s="4"/>
      <c r="C872" s="4"/>
      <c r="D872" s="4"/>
      <c r="E872" s="4"/>
      <c r="F872" s="4"/>
      <c r="G872" s="4"/>
      <c r="H872" s="4"/>
      <c r="I872" s="4"/>
      <c r="J872" s="4"/>
      <c r="K872" s="4"/>
      <c r="L872" s="4"/>
      <c r="M872" s="4"/>
      <c r="N872" s="4"/>
    </row>
    <row r="873" spans="1:14" ht="16.5" customHeight="1">
      <c r="A873" s="4"/>
      <c r="B873" s="4"/>
      <c r="C873" s="4"/>
      <c r="D873" s="4"/>
      <c r="E873" s="4"/>
      <c r="F873" s="4"/>
      <c r="G873" s="4"/>
      <c r="H873" s="4"/>
      <c r="I873" s="4"/>
      <c r="J873" s="4"/>
      <c r="K873" s="4"/>
      <c r="L873" s="4"/>
      <c r="M873" s="4"/>
      <c r="N873" s="4"/>
    </row>
    <row r="874" spans="1:14" ht="16.5" customHeight="1">
      <c r="A874" s="4"/>
      <c r="B874" s="4"/>
      <c r="C874" s="4"/>
      <c r="D874" s="4"/>
      <c r="E874" s="4"/>
      <c r="F874" s="4"/>
      <c r="G874" s="4"/>
      <c r="H874" s="4"/>
      <c r="I874" s="4"/>
      <c r="J874" s="4"/>
      <c r="K874" s="4"/>
      <c r="L874" s="4"/>
      <c r="M874" s="4"/>
      <c r="N874" s="4"/>
    </row>
    <row r="875" spans="1:14" ht="16.5" customHeight="1">
      <c r="A875" s="4"/>
      <c r="B875" s="4"/>
      <c r="C875" s="4"/>
      <c r="D875" s="4"/>
      <c r="E875" s="4"/>
      <c r="F875" s="4"/>
      <c r="G875" s="4"/>
      <c r="H875" s="4"/>
      <c r="I875" s="4"/>
      <c r="J875" s="4"/>
      <c r="K875" s="4"/>
      <c r="L875" s="4"/>
      <c r="M875" s="4"/>
      <c r="N875" s="4"/>
    </row>
    <row r="876" spans="1:14" ht="16.5" customHeight="1">
      <c r="A876" s="4"/>
      <c r="B876" s="4"/>
      <c r="C876" s="4"/>
      <c r="D876" s="4"/>
      <c r="E876" s="4"/>
      <c r="F876" s="4"/>
      <c r="G876" s="4"/>
      <c r="H876" s="4"/>
      <c r="I876" s="4"/>
      <c r="J876" s="4"/>
      <c r="K876" s="4"/>
      <c r="L876" s="4"/>
      <c r="M876" s="4"/>
      <c r="N876" s="4"/>
    </row>
    <row r="877" spans="1:14" ht="16.5" customHeight="1">
      <c r="A877" s="4"/>
      <c r="B877" s="4"/>
      <c r="C877" s="4"/>
      <c r="D877" s="4"/>
      <c r="E877" s="4"/>
      <c r="F877" s="4"/>
      <c r="G877" s="4"/>
      <c r="H877" s="4"/>
      <c r="I877" s="4"/>
      <c r="J877" s="4"/>
      <c r="K877" s="4"/>
      <c r="L877" s="4"/>
      <c r="M877" s="4"/>
      <c r="N877" s="4"/>
    </row>
    <row r="878" spans="1:14" ht="16.5" customHeight="1">
      <c r="A878" s="4"/>
      <c r="B878" s="4"/>
      <c r="C878" s="4"/>
      <c r="D878" s="4"/>
      <c r="E878" s="4"/>
      <c r="F878" s="4"/>
      <c r="G878" s="4"/>
      <c r="H878" s="4"/>
      <c r="I878" s="4"/>
      <c r="J878" s="4"/>
      <c r="K878" s="4"/>
      <c r="L878" s="4"/>
      <c r="M878" s="4"/>
      <c r="N878" s="4"/>
    </row>
    <row r="879" spans="1:14" ht="16.5" customHeight="1">
      <c r="A879" s="4"/>
      <c r="B879" s="4"/>
      <c r="C879" s="4"/>
      <c r="D879" s="4"/>
      <c r="E879" s="4"/>
      <c r="F879" s="4"/>
      <c r="G879" s="4"/>
      <c r="H879" s="4"/>
      <c r="I879" s="4"/>
      <c r="J879" s="4"/>
      <c r="K879" s="4"/>
      <c r="L879" s="4"/>
      <c r="M879" s="4"/>
      <c r="N879" s="4"/>
    </row>
    <row r="880" spans="1:14" ht="16.5" customHeight="1">
      <c r="A880" s="4"/>
      <c r="B880" s="4"/>
      <c r="C880" s="4"/>
      <c r="D880" s="4"/>
      <c r="E880" s="4"/>
      <c r="F880" s="4"/>
      <c r="G880" s="4"/>
      <c r="H880" s="4"/>
      <c r="I880" s="4"/>
      <c r="J880" s="4"/>
      <c r="K880" s="4"/>
      <c r="L880" s="4"/>
      <c r="M880" s="4"/>
      <c r="N880" s="4"/>
    </row>
    <row r="881" spans="1:14" ht="16.5" customHeight="1">
      <c r="A881" s="4"/>
      <c r="B881" s="4"/>
      <c r="C881" s="4"/>
      <c r="D881" s="4"/>
      <c r="E881" s="4"/>
      <c r="F881" s="4"/>
      <c r="G881" s="4"/>
      <c r="H881" s="4"/>
      <c r="I881" s="4"/>
      <c r="J881" s="4"/>
      <c r="K881" s="4"/>
      <c r="L881" s="4"/>
      <c r="M881" s="4"/>
      <c r="N881" s="4"/>
    </row>
    <row r="882" spans="1:14" ht="16.5" customHeight="1">
      <c r="A882" s="4"/>
      <c r="B882" s="4"/>
      <c r="C882" s="4"/>
      <c r="D882" s="4"/>
      <c r="E882" s="4"/>
      <c r="F882" s="4"/>
      <c r="G882" s="4"/>
      <c r="H882" s="4"/>
      <c r="I882" s="4"/>
      <c r="J882" s="4"/>
      <c r="K882" s="4"/>
      <c r="L882" s="4"/>
      <c r="M882" s="4"/>
      <c r="N882" s="4"/>
    </row>
    <row r="883" spans="1:14" ht="16.5" customHeight="1">
      <c r="A883" s="4"/>
      <c r="B883" s="4"/>
      <c r="C883" s="4"/>
      <c r="D883" s="4"/>
      <c r="E883" s="4"/>
      <c r="F883" s="4"/>
      <c r="G883" s="4"/>
      <c r="H883" s="4"/>
      <c r="I883" s="4"/>
      <c r="J883" s="4"/>
      <c r="K883" s="4"/>
      <c r="L883" s="4"/>
      <c r="M883" s="4"/>
      <c r="N883" s="4"/>
    </row>
    <row r="884" spans="1:14" ht="16.5" customHeight="1">
      <c r="A884" s="4"/>
      <c r="B884" s="4"/>
      <c r="C884" s="4"/>
      <c r="D884" s="4"/>
      <c r="E884" s="4"/>
      <c r="F884" s="4"/>
      <c r="G884" s="4"/>
      <c r="H884" s="4"/>
      <c r="I884" s="4"/>
      <c r="J884" s="4"/>
      <c r="K884" s="4"/>
      <c r="L884" s="4"/>
      <c r="M884" s="4"/>
      <c r="N884" s="4"/>
    </row>
    <row r="885" spans="1:14" ht="16.5" customHeight="1">
      <c r="A885" s="4"/>
      <c r="B885" s="4"/>
      <c r="C885" s="4"/>
      <c r="D885" s="4"/>
      <c r="E885" s="4"/>
      <c r="F885" s="4"/>
      <c r="G885" s="4"/>
      <c r="H885" s="4"/>
      <c r="I885" s="4"/>
      <c r="J885" s="4"/>
      <c r="K885" s="4"/>
      <c r="L885" s="4"/>
      <c r="M885" s="4"/>
      <c r="N885" s="4"/>
    </row>
    <row r="886" spans="1:14" ht="16.5" customHeight="1">
      <c r="A886" s="4"/>
      <c r="B886" s="4"/>
      <c r="C886" s="4"/>
      <c r="D886" s="4"/>
      <c r="E886" s="4"/>
      <c r="F886" s="4"/>
      <c r="G886" s="4"/>
      <c r="H886" s="4"/>
      <c r="I886" s="4"/>
      <c r="J886" s="4"/>
      <c r="K886" s="4"/>
      <c r="L886" s="4"/>
      <c r="M886" s="4"/>
      <c r="N886" s="4"/>
    </row>
    <row r="887" spans="1:14" ht="16.5" customHeight="1">
      <c r="A887" s="4"/>
      <c r="B887" s="4"/>
      <c r="C887" s="4"/>
      <c r="D887" s="4"/>
      <c r="E887" s="4"/>
      <c r="F887" s="4"/>
      <c r="G887" s="4"/>
      <c r="H887" s="4"/>
      <c r="I887" s="4"/>
      <c r="J887" s="4"/>
      <c r="K887" s="4"/>
      <c r="L887" s="4"/>
      <c r="M887" s="4"/>
      <c r="N887" s="4"/>
    </row>
    <row r="888" spans="1:14" ht="16.5" customHeight="1">
      <c r="A888" s="4"/>
      <c r="B888" s="4"/>
      <c r="C888" s="4"/>
      <c r="D888" s="4"/>
      <c r="E888" s="4"/>
      <c r="F888" s="4"/>
      <c r="G888" s="4"/>
      <c r="H888" s="4"/>
      <c r="I888" s="4"/>
      <c r="J888" s="4"/>
      <c r="K888" s="4"/>
      <c r="L888" s="4"/>
      <c r="M888" s="4"/>
      <c r="N888" s="4"/>
    </row>
    <row r="889" spans="1:14" ht="16.5" customHeight="1">
      <c r="A889" s="4"/>
      <c r="B889" s="4"/>
      <c r="C889" s="4"/>
      <c r="D889" s="4"/>
      <c r="E889" s="4"/>
      <c r="F889" s="4"/>
      <c r="G889" s="4"/>
      <c r="H889" s="4"/>
      <c r="I889" s="4"/>
      <c r="J889" s="4"/>
      <c r="K889" s="4"/>
      <c r="L889" s="4"/>
      <c r="M889" s="4"/>
      <c r="N889" s="4"/>
    </row>
    <row r="890" spans="1:14" ht="16.5" customHeight="1">
      <c r="A890" s="4"/>
      <c r="B890" s="4"/>
      <c r="C890" s="4"/>
      <c r="D890" s="4"/>
      <c r="E890" s="4"/>
      <c r="F890" s="4"/>
      <c r="G890" s="4"/>
      <c r="H890" s="4"/>
      <c r="I890" s="4"/>
      <c r="J890" s="4"/>
      <c r="K890" s="4"/>
      <c r="L890" s="4"/>
      <c r="M890" s="4"/>
      <c r="N890" s="4"/>
    </row>
    <row r="891" spans="1:14" ht="16.5" customHeight="1">
      <c r="A891" s="4"/>
      <c r="B891" s="4"/>
      <c r="C891" s="4"/>
      <c r="D891" s="4"/>
      <c r="E891" s="4"/>
      <c r="F891" s="4"/>
      <c r="G891" s="4"/>
      <c r="H891" s="4"/>
      <c r="I891" s="4"/>
      <c r="J891" s="4"/>
      <c r="K891" s="4"/>
      <c r="L891" s="4"/>
      <c r="M891" s="4"/>
      <c r="N891" s="4"/>
    </row>
    <row r="892" spans="1:14" ht="16.5" customHeight="1">
      <c r="A892" s="4"/>
      <c r="B892" s="4"/>
      <c r="C892" s="4"/>
      <c r="D892" s="4"/>
      <c r="E892" s="4"/>
      <c r="F892" s="4"/>
      <c r="G892" s="4"/>
      <c r="H892" s="4"/>
      <c r="I892" s="4"/>
      <c r="J892" s="4"/>
      <c r="K892" s="4"/>
      <c r="L892" s="4"/>
      <c r="M892" s="4"/>
      <c r="N892" s="4"/>
    </row>
    <row r="893" spans="1:14" ht="16.5" customHeight="1">
      <c r="A893" s="4"/>
      <c r="B893" s="4"/>
      <c r="C893" s="4"/>
      <c r="D893" s="4"/>
      <c r="E893" s="4"/>
      <c r="F893" s="4"/>
      <c r="G893" s="4"/>
      <c r="H893" s="4"/>
      <c r="I893" s="4"/>
      <c r="J893" s="4"/>
      <c r="K893" s="4"/>
      <c r="L893" s="4"/>
      <c r="M893" s="4"/>
      <c r="N893" s="4"/>
    </row>
    <row r="894" spans="1:14" ht="16.5" customHeight="1">
      <c r="A894" s="4"/>
      <c r="B894" s="4"/>
      <c r="C894" s="4"/>
      <c r="D894" s="4"/>
      <c r="E894" s="4"/>
      <c r="F894" s="4"/>
      <c r="G894" s="4"/>
      <c r="H894" s="4"/>
      <c r="I894" s="4"/>
      <c r="J894" s="4"/>
      <c r="K894" s="4"/>
      <c r="L894" s="4"/>
      <c r="M894" s="4"/>
      <c r="N894" s="4"/>
    </row>
    <row r="895" spans="1:14" ht="16.5" customHeight="1">
      <c r="A895" s="4"/>
      <c r="B895" s="4"/>
      <c r="C895" s="4"/>
      <c r="D895" s="4"/>
      <c r="E895" s="4"/>
      <c r="F895" s="4"/>
      <c r="G895" s="4"/>
      <c r="H895" s="4"/>
      <c r="I895" s="4"/>
      <c r="J895" s="4"/>
      <c r="K895" s="4"/>
      <c r="L895" s="4"/>
      <c r="M895" s="4"/>
      <c r="N895" s="4"/>
    </row>
    <row r="896" spans="1:14" ht="16.5" customHeight="1">
      <c r="A896" s="4"/>
      <c r="B896" s="4"/>
      <c r="C896" s="4"/>
      <c r="D896" s="4"/>
      <c r="E896" s="4"/>
      <c r="F896" s="4"/>
      <c r="G896" s="4"/>
      <c r="H896" s="4"/>
      <c r="I896" s="4"/>
      <c r="J896" s="4"/>
      <c r="K896" s="4"/>
      <c r="L896" s="4"/>
      <c r="M896" s="4"/>
      <c r="N896" s="4"/>
    </row>
    <row r="897" spans="1:14" ht="16.5" customHeight="1">
      <c r="A897" s="4"/>
      <c r="B897" s="4"/>
      <c r="C897" s="4"/>
      <c r="D897" s="4"/>
      <c r="E897" s="4"/>
      <c r="F897" s="4"/>
      <c r="G897" s="4"/>
      <c r="H897" s="4"/>
      <c r="I897" s="4"/>
      <c r="J897" s="4"/>
      <c r="K897" s="4"/>
      <c r="L897" s="4"/>
      <c r="M897" s="4"/>
      <c r="N897" s="4"/>
    </row>
    <row r="898" spans="1:14" ht="16.5" customHeight="1">
      <c r="A898" s="4"/>
      <c r="B898" s="4"/>
      <c r="C898" s="4"/>
      <c r="D898" s="4"/>
      <c r="E898" s="4"/>
      <c r="F898" s="4"/>
      <c r="G898" s="4"/>
      <c r="H898" s="4"/>
      <c r="I898" s="4"/>
      <c r="J898" s="4"/>
      <c r="K898" s="4"/>
      <c r="L898" s="4"/>
      <c r="M898" s="4"/>
      <c r="N898" s="4"/>
    </row>
    <row r="899" spans="1:14" ht="16.5" customHeight="1">
      <c r="A899" s="4"/>
      <c r="B899" s="4"/>
      <c r="C899" s="4"/>
      <c r="D899" s="4"/>
      <c r="E899" s="4"/>
      <c r="F899" s="4"/>
      <c r="G899" s="4"/>
      <c r="H899" s="4"/>
      <c r="I899" s="4"/>
      <c r="J899" s="4"/>
      <c r="K899" s="4"/>
      <c r="L899" s="4"/>
      <c r="M899" s="4"/>
      <c r="N899" s="4"/>
    </row>
    <row r="900" spans="1:14" ht="16.5" customHeight="1">
      <c r="A900" s="4"/>
      <c r="B900" s="4"/>
      <c r="C900" s="4"/>
      <c r="D900" s="4"/>
      <c r="E900" s="4"/>
      <c r="F900" s="4"/>
      <c r="G900" s="4"/>
      <c r="H900" s="4"/>
      <c r="I900" s="4"/>
      <c r="J900" s="4"/>
      <c r="K900" s="4"/>
      <c r="L900" s="4"/>
      <c r="M900" s="4"/>
      <c r="N900" s="4"/>
    </row>
    <row r="901" spans="1:14" ht="16.5" customHeight="1">
      <c r="A901" s="4"/>
      <c r="B901" s="4"/>
      <c r="C901" s="4"/>
      <c r="D901" s="4"/>
      <c r="E901" s="4"/>
      <c r="F901" s="4"/>
      <c r="G901" s="4"/>
      <c r="H901" s="4"/>
      <c r="I901" s="4"/>
      <c r="J901" s="4"/>
      <c r="K901" s="4"/>
      <c r="L901" s="4"/>
      <c r="M901" s="4"/>
      <c r="N901" s="4"/>
    </row>
    <row r="902" spans="1:14" ht="16.5" customHeight="1">
      <c r="A902" s="4"/>
      <c r="B902" s="4"/>
      <c r="C902" s="4"/>
      <c r="D902" s="4"/>
      <c r="E902" s="4"/>
      <c r="F902" s="4"/>
      <c r="G902" s="4"/>
      <c r="H902" s="4"/>
      <c r="I902" s="4"/>
      <c r="J902" s="4"/>
      <c r="K902" s="4"/>
      <c r="L902" s="4"/>
      <c r="M902" s="4"/>
      <c r="N902" s="4"/>
    </row>
    <row r="903" spans="1:14" ht="16.5" customHeight="1">
      <c r="A903" s="4"/>
      <c r="B903" s="4"/>
      <c r="C903" s="4"/>
      <c r="D903" s="4"/>
      <c r="E903" s="4"/>
      <c r="F903" s="4"/>
      <c r="G903" s="4"/>
      <c r="H903" s="4"/>
      <c r="I903" s="4"/>
      <c r="J903" s="4"/>
      <c r="K903" s="4"/>
      <c r="L903" s="4"/>
      <c r="M903" s="4"/>
      <c r="N903" s="4"/>
    </row>
    <row r="904" spans="1:14" ht="16.5" customHeight="1">
      <c r="A904" s="4"/>
      <c r="B904" s="4"/>
      <c r="C904" s="4"/>
      <c r="D904" s="4"/>
      <c r="E904" s="4"/>
      <c r="F904" s="4"/>
      <c r="G904" s="4"/>
      <c r="H904" s="4"/>
      <c r="I904" s="4"/>
      <c r="J904" s="4"/>
      <c r="K904" s="4"/>
      <c r="L904" s="4"/>
      <c r="M904" s="4"/>
      <c r="N904" s="4"/>
    </row>
    <row r="905" spans="1:14" ht="16.5" customHeight="1">
      <c r="A905" s="4"/>
      <c r="B905" s="4"/>
      <c r="C905" s="4"/>
      <c r="D905" s="4"/>
      <c r="E905" s="4"/>
      <c r="F905" s="4"/>
      <c r="G905" s="4"/>
      <c r="H905" s="4"/>
      <c r="I905" s="4"/>
      <c r="J905" s="4"/>
      <c r="K905" s="4"/>
      <c r="L905" s="4"/>
      <c r="M905" s="4"/>
      <c r="N905" s="4"/>
    </row>
    <row r="906" spans="1:14" ht="16.5" customHeight="1">
      <c r="A906" s="4"/>
      <c r="B906" s="4"/>
      <c r="C906" s="4"/>
      <c r="D906" s="4"/>
      <c r="E906" s="4"/>
      <c r="F906" s="4"/>
      <c r="G906" s="4"/>
      <c r="H906" s="4"/>
      <c r="I906" s="4"/>
      <c r="J906" s="4"/>
      <c r="K906" s="4"/>
      <c r="L906" s="4"/>
      <c r="M906" s="4"/>
      <c r="N906" s="4"/>
    </row>
    <row r="907" spans="1:14" ht="16.5" customHeight="1">
      <c r="A907" s="4"/>
      <c r="B907" s="4"/>
      <c r="C907" s="4"/>
      <c r="D907" s="4"/>
      <c r="E907" s="4"/>
      <c r="F907" s="4"/>
      <c r="G907" s="4"/>
      <c r="H907" s="4"/>
      <c r="I907" s="4"/>
      <c r="J907" s="4"/>
      <c r="K907" s="4"/>
      <c r="L907" s="4"/>
      <c r="M907" s="4"/>
      <c r="N907" s="4"/>
    </row>
    <row r="908" spans="1:14" ht="16.5" customHeight="1">
      <c r="A908" s="4"/>
      <c r="B908" s="4"/>
      <c r="C908" s="4"/>
      <c r="D908" s="4"/>
      <c r="E908" s="4"/>
      <c r="F908" s="4"/>
      <c r="G908" s="4"/>
      <c r="H908" s="4"/>
      <c r="I908" s="4"/>
      <c r="J908" s="4"/>
      <c r="K908" s="4"/>
      <c r="L908" s="4"/>
      <c r="M908" s="4"/>
      <c r="N908" s="4"/>
    </row>
    <row r="909" spans="1:14" ht="16.5" customHeight="1">
      <c r="A909" s="4"/>
      <c r="B909" s="4"/>
      <c r="C909" s="4"/>
      <c r="D909" s="4"/>
      <c r="E909" s="4"/>
      <c r="F909" s="4"/>
      <c r="G909" s="4"/>
      <c r="H909" s="4"/>
      <c r="I909" s="4"/>
      <c r="J909" s="4"/>
      <c r="K909" s="4"/>
      <c r="L909" s="4"/>
      <c r="M909" s="4"/>
      <c r="N909" s="4"/>
    </row>
    <row r="910" spans="1:14" ht="16.5" customHeight="1">
      <c r="A910" s="4"/>
      <c r="B910" s="4"/>
      <c r="C910" s="4"/>
      <c r="D910" s="4"/>
      <c r="E910" s="4"/>
      <c r="F910" s="4"/>
      <c r="G910" s="4"/>
      <c r="H910" s="4"/>
      <c r="I910" s="4"/>
      <c r="J910" s="4"/>
      <c r="K910" s="4"/>
      <c r="L910" s="4"/>
      <c r="M910" s="4"/>
      <c r="N910" s="4"/>
    </row>
    <row r="911" spans="1:14" ht="16.5" customHeight="1">
      <c r="A911" s="4"/>
      <c r="B911" s="4"/>
      <c r="C911" s="4"/>
      <c r="D911" s="4"/>
      <c r="E911" s="4"/>
      <c r="F911" s="4"/>
      <c r="G911" s="4"/>
      <c r="H911" s="4"/>
      <c r="I911" s="4"/>
      <c r="J911" s="4"/>
      <c r="K911" s="4"/>
      <c r="L911" s="4"/>
      <c r="M911" s="4"/>
      <c r="N911" s="4"/>
    </row>
    <row r="912" spans="1:14" ht="16.5" customHeight="1">
      <c r="A912" s="4"/>
      <c r="B912" s="4"/>
      <c r="C912" s="4"/>
      <c r="D912" s="4"/>
      <c r="E912" s="4"/>
      <c r="F912" s="4"/>
      <c r="G912" s="4"/>
      <c r="H912" s="4"/>
      <c r="I912" s="4"/>
      <c r="J912" s="4"/>
      <c r="K912" s="4"/>
      <c r="L912" s="4"/>
      <c r="M912" s="4"/>
      <c r="N912" s="4"/>
    </row>
    <row r="913" spans="1:14" ht="16.5" customHeight="1">
      <c r="A913" s="4"/>
      <c r="B913" s="4"/>
      <c r="C913" s="4"/>
      <c r="D913" s="4"/>
      <c r="E913" s="4"/>
      <c r="F913" s="4"/>
      <c r="G913" s="4"/>
      <c r="H913" s="4"/>
      <c r="I913" s="4"/>
      <c r="J913" s="4"/>
      <c r="K913" s="4"/>
      <c r="L913" s="4"/>
      <c r="M913" s="4"/>
      <c r="N913" s="4"/>
    </row>
    <row r="914" spans="1:14" ht="16.5" customHeight="1">
      <c r="A914" s="4"/>
      <c r="B914" s="4"/>
      <c r="C914" s="4"/>
      <c r="D914" s="4"/>
      <c r="E914" s="4"/>
      <c r="F914" s="4"/>
      <c r="G914" s="4"/>
      <c r="H914" s="4"/>
      <c r="I914" s="4"/>
      <c r="J914" s="4"/>
      <c r="K914" s="4"/>
      <c r="L914" s="4"/>
      <c r="M914" s="4"/>
      <c r="N914" s="4"/>
    </row>
    <row r="915" spans="1:14" ht="16.5" customHeight="1">
      <c r="A915" s="4"/>
      <c r="B915" s="4"/>
      <c r="C915" s="4"/>
      <c r="D915" s="4"/>
      <c r="E915" s="4"/>
      <c r="F915" s="4"/>
      <c r="G915" s="4"/>
      <c r="H915" s="4"/>
      <c r="I915" s="4"/>
      <c r="J915" s="4"/>
      <c r="K915" s="4"/>
      <c r="L915" s="4"/>
      <c r="M915" s="4"/>
      <c r="N915" s="4"/>
    </row>
    <row r="916" spans="1:14" ht="16.5" customHeight="1">
      <c r="A916" s="4"/>
      <c r="B916" s="4"/>
      <c r="C916" s="4"/>
      <c r="D916" s="4"/>
      <c r="E916" s="4"/>
      <c r="F916" s="4"/>
      <c r="G916" s="4"/>
      <c r="H916" s="4"/>
      <c r="I916" s="4"/>
      <c r="J916" s="4"/>
      <c r="K916" s="4"/>
      <c r="L916" s="4"/>
      <c r="M916" s="4"/>
      <c r="N916" s="4"/>
    </row>
    <row r="917" spans="1:14" ht="16.5" customHeight="1">
      <c r="A917" s="4"/>
      <c r="B917" s="4"/>
      <c r="C917" s="4"/>
      <c r="D917" s="4"/>
      <c r="E917" s="4"/>
      <c r="F917" s="4"/>
      <c r="G917" s="4"/>
      <c r="H917" s="4"/>
      <c r="I917" s="4"/>
      <c r="J917" s="4"/>
      <c r="K917" s="4"/>
      <c r="L917" s="4"/>
      <c r="M917" s="4"/>
      <c r="N917" s="4"/>
    </row>
    <row r="918" spans="1:14" ht="16.5" customHeight="1">
      <c r="A918" s="4"/>
      <c r="B918" s="4"/>
      <c r="C918" s="4"/>
      <c r="D918" s="4"/>
      <c r="E918" s="4"/>
      <c r="F918" s="4"/>
      <c r="G918" s="4"/>
      <c r="H918" s="4"/>
      <c r="I918" s="4"/>
      <c r="J918" s="4"/>
      <c r="K918" s="4"/>
      <c r="L918" s="4"/>
      <c r="M918" s="4"/>
      <c r="N918" s="4"/>
    </row>
    <row r="919" spans="1:14" ht="16.5" customHeight="1">
      <c r="A919" s="4"/>
      <c r="B919" s="4"/>
      <c r="C919" s="4"/>
      <c r="D919" s="4"/>
      <c r="E919" s="4"/>
      <c r="F919" s="4"/>
      <c r="G919" s="4"/>
      <c r="H919" s="4"/>
      <c r="I919" s="4"/>
      <c r="J919" s="4"/>
      <c r="K919" s="4"/>
      <c r="L919" s="4"/>
      <c r="M919" s="4"/>
      <c r="N919" s="4"/>
    </row>
    <row r="920" spans="1:14" ht="16.5" customHeight="1">
      <c r="A920" s="4"/>
      <c r="B920" s="4"/>
      <c r="C920" s="4"/>
      <c r="D920" s="4"/>
      <c r="E920" s="4"/>
      <c r="F920" s="4"/>
      <c r="G920" s="4"/>
      <c r="H920" s="4"/>
      <c r="I920" s="4"/>
      <c r="J920" s="4"/>
      <c r="K920" s="4"/>
      <c r="L920" s="4"/>
      <c r="M920" s="4"/>
      <c r="N920" s="4"/>
    </row>
    <row r="921" spans="1:14" ht="16.5" customHeight="1">
      <c r="A921" s="4"/>
      <c r="B921" s="4"/>
      <c r="C921" s="4"/>
      <c r="D921" s="4"/>
      <c r="E921" s="4"/>
      <c r="F921" s="4"/>
      <c r="G921" s="4"/>
      <c r="H921" s="4"/>
      <c r="I921" s="4"/>
      <c r="J921" s="4"/>
      <c r="K921" s="4"/>
      <c r="L921" s="4"/>
      <c r="M921" s="4"/>
      <c r="N921" s="4"/>
    </row>
    <row r="922" spans="1:14" ht="16.5" customHeight="1">
      <c r="A922" s="4"/>
      <c r="B922" s="4"/>
      <c r="C922" s="4"/>
      <c r="D922" s="4"/>
      <c r="E922" s="4"/>
      <c r="F922" s="4"/>
      <c r="G922" s="4"/>
      <c r="H922" s="4"/>
      <c r="I922" s="4"/>
      <c r="J922" s="4"/>
      <c r="K922" s="4"/>
      <c r="L922" s="4"/>
      <c r="M922" s="4"/>
      <c r="N922" s="4"/>
    </row>
    <row r="923" spans="1:14" ht="16.5" customHeight="1">
      <c r="A923" s="4"/>
      <c r="B923" s="4"/>
      <c r="C923" s="4"/>
      <c r="D923" s="4"/>
      <c r="E923" s="4"/>
      <c r="F923" s="4"/>
      <c r="G923" s="4"/>
      <c r="H923" s="4"/>
      <c r="I923" s="4"/>
      <c r="J923" s="4"/>
      <c r="K923" s="4"/>
      <c r="L923" s="4"/>
      <c r="M923" s="4"/>
      <c r="N923" s="4"/>
    </row>
    <row r="924" spans="1:14" ht="16.5" customHeight="1">
      <c r="A924" s="4"/>
      <c r="B924" s="4"/>
      <c r="C924" s="4"/>
      <c r="D924" s="4"/>
      <c r="E924" s="4"/>
      <c r="F924" s="4"/>
      <c r="G924" s="4"/>
      <c r="H924" s="4"/>
      <c r="I924" s="4"/>
      <c r="J924" s="4"/>
      <c r="K924" s="4"/>
      <c r="L924" s="4"/>
      <c r="M924" s="4"/>
      <c r="N924" s="4"/>
    </row>
    <row r="925" spans="1:14" ht="16.5" customHeight="1">
      <c r="A925" s="4"/>
      <c r="B925" s="4"/>
      <c r="C925" s="4"/>
      <c r="D925" s="4"/>
      <c r="E925" s="4"/>
      <c r="F925" s="4"/>
      <c r="G925" s="4"/>
      <c r="H925" s="4"/>
      <c r="I925" s="4"/>
      <c r="J925" s="4"/>
      <c r="K925" s="4"/>
      <c r="L925" s="4"/>
      <c r="M925" s="4"/>
      <c r="N925" s="4"/>
    </row>
    <row r="926" spans="1:14" ht="16.5" customHeight="1">
      <c r="A926" s="4"/>
      <c r="B926" s="4"/>
      <c r="C926" s="4"/>
      <c r="D926" s="4"/>
      <c r="E926" s="4"/>
      <c r="F926" s="4"/>
      <c r="G926" s="4"/>
      <c r="H926" s="4"/>
      <c r="I926" s="4"/>
      <c r="J926" s="4"/>
      <c r="K926" s="4"/>
      <c r="L926" s="4"/>
      <c r="M926" s="4"/>
      <c r="N926" s="4"/>
    </row>
    <row r="927" spans="1:14" ht="16.5" customHeight="1">
      <c r="A927" s="4"/>
      <c r="B927" s="4"/>
      <c r="C927" s="4"/>
      <c r="D927" s="4"/>
      <c r="E927" s="4"/>
      <c r="F927" s="4"/>
      <c r="G927" s="4"/>
      <c r="H927" s="4"/>
      <c r="I927" s="4"/>
      <c r="J927" s="4"/>
      <c r="K927" s="4"/>
      <c r="L927" s="4"/>
      <c r="M927" s="4"/>
      <c r="N927" s="4"/>
    </row>
    <row r="928" spans="1:14" ht="16.5" customHeight="1">
      <c r="A928" s="4"/>
      <c r="B928" s="4"/>
      <c r="C928" s="4"/>
      <c r="D928" s="4"/>
      <c r="E928" s="4"/>
      <c r="F928" s="4"/>
      <c r="G928" s="4"/>
      <c r="H928" s="4"/>
      <c r="I928" s="4"/>
      <c r="J928" s="4"/>
      <c r="K928" s="4"/>
      <c r="L928" s="4"/>
      <c r="M928" s="4"/>
      <c r="N928" s="4"/>
    </row>
    <row r="929" spans="1:14" ht="16.5" customHeight="1">
      <c r="A929" s="4"/>
      <c r="B929" s="4"/>
      <c r="C929" s="4"/>
      <c r="D929" s="4"/>
      <c r="E929" s="4"/>
      <c r="F929" s="4"/>
      <c r="G929" s="4"/>
      <c r="H929" s="4"/>
      <c r="I929" s="4"/>
      <c r="J929" s="4"/>
      <c r="K929" s="4"/>
      <c r="L929" s="4"/>
      <c r="M929" s="4"/>
      <c r="N929" s="4"/>
    </row>
    <row r="930" spans="1:14" ht="16.5" customHeight="1">
      <c r="A930" s="4"/>
      <c r="B930" s="4"/>
      <c r="C930" s="4"/>
      <c r="D930" s="4"/>
      <c r="E930" s="4"/>
      <c r="F930" s="4"/>
      <c r="G930" s="4"/>
      <c r="H930" s="4"/>
      <c r="I930" s="4"/>
      <c r="J930" s="4"/>
      <c r="K930" s="4"/>
      <c r="L930" s="4"/>
      <c r="M930" s="4"/>
      <c r="N930" s="4"/>
    </row>
    <row r="931" spans="1:14" ht="16.5" customHeight="1">
      <c r="A931" s="4"/>
      <c r="B931" s="4"/>
      <c r="C931" s="4"/>
      <c r="D931" s="4"/>
      <c r="E931" s="4"/>
      <c r="F931" s="4"/>
      <c r="G931" s="4"/>
      <c r="H931" s="4"/>
      <c r="I931" s="4"/>
      <c r="J931" s="4"/>
      <c r="K931" s="4"/>
      <c r="L931" s="4"/>
      <c r="M931" s="4"/>
      <c r="N931" s="4"/>
    </row>
    <row r="932" spans="1:14" ht="16.5" customHeight="1">
      <c r="A932" s="4"/>
      <c r="B932" s="4"/>
      <c r="C932" s="4"/>
      <c r="D932" s="4"/>
      <c r="E932" s="4"/>
      <c r="F932" s="4"/>
      <c r="G932" s="4"/>
      <c r="H932" s="4"/>
      <c r="I932" s="4"/>
      <c r="J932" s="4"/>
      <c r="K932" s="4"/>
      <c r="L932" s="4"/>
      <c r="M932" s="4"/>
      <c r="N932" s="4"/>
    </row>
    <row r="933" spans="1:14" ht="16.5" customHeight="1">
      <c r="A933" s="4"/>
      <c r="B933" s="4"/>
      <c r="C933" s="4"/>
      <c r="D933" s="4"/>
      <c r="E933" s="4"/>
      <c r="F933" s="4"/>
      <c r="G933" s="4"/>
      <c r="H933" s="4"/>
      <c r="I933" s="4"/>
      <c r="J933" s="4"/>
      <c r="K933" s="4"/>
      <c r="L933" s="4"/>
      <c r="M933" s="4"/>
      <c r="N933" s="4"/>
    </row>
    <row r="934" spans="1:14" ht="16.5" customHeight="1">
      <c r="A934" s="4"/>
      <c r="B934" s="4"/>
      <c r="C934" s="4"/>
      <c r="D934" s="4"/>
      <c r="E934" s="4"/>
      <c r="F934" s="4"/>
      <c r="G934" s="4"/>
      <c r="H934" s="4"/>
      <c r="I934" s="4"/>
      <c r="J934" s="4"/>
      <c r="K934" s="4"/>
      <c r="L934" s="4"/>
      <c r="M934" s="4"/>
      <c r="N934" s="4"/>
    </row>
    <row r="935" spans="1:14" ht="16.5" customHeight="1">
      <c r="A935" s="4"/>
      <c r="B935" s="4"/>
      <c r="C935" s="4"/>
      <c r="D935" s="4"/>
      <c r="E935" s="4"/>
      <c r="F935" s="4"/>
      <c r="G935" s="4"/>
      <c r="H935" s="4"/>
      <c r="I935" s="4"/>
      <c r="J935" s="4"/>
      <c r="K935" s="4"/>
      <c r="L935" s="4"/>
      <c r="M935" s="4"/>
      <c r="N935" s="4"/>
    </row>
    <row r="936" spans="1:14" ht="16.5" customHeight="1">
      <c r="A936" s="4"/>
      <c r="B936" s="4"/>
      <c r="C936" s="4"/>
      <c r="D936" s="4"/>
      <c r="E936" s="4"/>
      <c r="F936" s="4"/>
      <c r="G936" s="4"/>
      <c r="H936" s="4"/>
      <c r="I936" s="4"/>
      <c r="J936" s="4"/>
      <c r="K936" s="4"/>
      <c r="L936" s="4"/>
      <c r="M936" s="4"/>
      <c r="N936" s="4"/>
    </row>
    <row r="937" spans="1:14" ht="16.5" customHeight="1">
      <c r="A937" s="4"/>
      <c r="B937" s="4"/>
      <c r="C937" s="4"/>
      <c r="D937" s="4"/>
      <c r="E937" s="4"/>
      <c r="F937" s="4"/>
      <c r="G937" s="4"/>
      <c r="H937" s="4"/>
      <c r="I937" s="4"/>
      <c r="J937" s="4"/>
      <c r="K937" s="4"/>
      <c r="L937" s="4"/>
      <c r="M937" s="4"/>
      <c r="N937" s="4"/>
    </row>
    <row r="938" spans="1:14" ht="16.5" customHeight="1">
      <c r="A938" s="4"/>
      <c r="B938" s="4"/>
      <c r="C938" s="4"/>
      <c r="D938" s="4"/>
      <c r="E938" s="4"/>
      <c r="F938" s="4"/>
      <c r="G938" s="4"/>
      <c r="H938" s="4"/>
      <c r="I938" s="4"/>
      <c r="J938" s="4"/>
      <c r="K938" s="4"/>
      <c r="L938" s="4"/>
      <c r="M938" s="4"/>
      <c r="N938" s="4"/>
    </row>
    <row r="939" spans="1:14" ht="16.5" customHeight="1">
      <c r="A939" s="4"/>
      <c r="B939" s="4"/>
      <c r="C939" s="4"/>
      <c r="D939" s="4"/>
      <c r="E939" s="4"/>
      <c r="F939" s="4"/>
      <c r="G939" s="4"/>
      <c r="H939" s="4"/>
      <c r="I939" s="4"/>
      <c r="J939" s="4"/>
      <c r="K939" s="4"/>
      <c r="L939" s="4"/>
      <c r="M939" s="4"/>
      <c r="N939" s="4"/>
    </row>
    <row r="940" spans="1:14" ht="16.5" customHeight="1">
      <c r="A940" s="4"/>
      <c r="B940" s="4"/>
      <c r="C940" s="4"/>
      <c r="D940" s="4"/>
      <c r="E940" s="4"/>
      <c r="F940" s="4"/>
      <c r="G940" s="4"/>
      <c r="H940" s="4"/>
      <c r="I940" s="4"/>
      <c r="J940" s="4"/>
      <c r="K940" s="4"/>
      <c r="L940" s="4"/>
      <c r="M940" s="4"/>
      <c r="N940" s="4"/>
    </row>
    <row r="941" spans="1:14" ht="16.5" customHeight="1">
      <c r="A941" s="4"/>
      <c r="B941" s="4"/>
      <c r="C941" s="4"/>
      <c r="D941" s="4"/>
      <c r="E941" s="4"/>
      <c r="F941" s="4"/>
      <c r="G941" s="4"/>
      <c r="H941" s="4"/>
      <c r="I941" s="4"/>
      <c r="J941" s="4"/>
      <c r="K941" s="4"/>
      <c r="L941" s="4"/>
      <c r="M941" s="4"/>
      <c r="N941" s="4"/>
    </row>
    <row r="942" spans="1:14" ht="16.5" customHeight="1">
      <c r="A942" s="4"/>
      <c r="B942" s="4"/>
      <c r="C942" s="4"/>
      <c r="D942" s="4"/>
      <c r="E942" s="4"/>
      <c r="F942" s="4"/>
      <c r="G942" s="4"/>
      <c r="H942" s="4"/>
      <c r="I942" s="4"/>
      <c r="J942" s="4"/>
      <c r="K942" s="4"/>
      <c r="L942" s="4"/>
      <c r="M942" s="4"/>
      <c r="N942" s="4"/>
    </row>
    <row r="943" spans="1:14" ht="16.5" customHeight="1">
      <c r="A943" s="4"/>
      <c r="B943" s="4"/>
      <c r="C943" s="4"/>
      <c r="D943" s="4"/>
      <c r="E943" s="4"/>
      <c r="F943" s="4"/>
      <c r="G943" s="4"/>
      <c r="H943" s="4"/>
      <c r="I943" s="4"/>
      <c r="J943" s="4"/>
      <c r="K943" s="4"/>
      <c r="L943" s="4"/>
      <c r="M943" s="4"/>
      <c r="N943" s="4"/>
    </row>
    <row r="944" spans="1:14" ht="16.5" customHeight="1">
      <c r="A944" s="4"/>
      <c r="B944" s="4"/>
      <c r="C944" s="4"/>
      <c r="D944" s="4"/>
      <c r="E944" s="4"/>
      <c r="F944" s="4"/>
      <c r="G944" s="4"/>
      <c r="H944" s="4"/>
      <c r="I944" s="4"/>
      <c r="J944" s="4"/>
      <c r="K944" s="4"/>
      <c r="L944" s="4"/>
      <c r="M944" s="4"/>
      <c r="N944" s="4"/>
    </row>
    <row r="945" spans="1:14" ht="16.5" customHeight="1">
      <c r="A945" s="4"/>
      <c r="B945" s="4"/>
      <c r="C945" s="4"/>
      <c r="D945" s="4"/>
      <c r="E945" s="4"/>
      <c r="F945" s="4"/>
      <c r="G945" s="4"/>
      <c r="H945" s="4"/>
      <c r="I945" s="4"/>
      <c r="J945" s="4"/>
      <c r="K945" s="4"/>
      <c r="L945" s="4"/>
      <c r="M945" s="4"/>
      <c r="N945" s="4"/>
    </row>
    <row r="946" spans="1:14" ht="16.5" customHeight="1">
      <c r="A946" s="4"/>
      <c r="B946" s="4"/>
      <c r="C946" s="4"/>
      <c r="D946" s="4"/>
      <c r="E946" s="4"/>
      <c r="F946" s="4"/>
      <c r="G946" s="4"/>
      <c r="H946" s="4"/>
      <c r="I946" s="4"/>
      <c r="J946" s="4"/>
      <c r="K946" s="4"/>
      <c r="L946" s="4"/>
      <c r="M946" s="4"/>
      <c r="N946" s="4"/>
    </row>
    <row r="947" spans="1:14" ht="16.5" customHeight="1">
      <c r="A947" s="4"/>
      <c r="B947" s="4"/>
      <c r="C947" s="4"/>
      <c r="D947" s="4"/>
      <c r="E947" s="4"/>
      <c r="F947" s="4"/>
      <c r="G947" s="4"/>
      <c r="H947" s="4"/>
      <c r="I947" s="4"/>
      <c r="J947" s="4"/>
      <c r="K947" s="4"/>
      <c r="L947" s="4"/>
      <c r="M947" s="4"/>
      <c r="N947" s="4"/>
    </row>
    <row r="948" spans="1:14" ht="16.5" customHeight="1">
      <c r="A948" s="4"/>
      <c r="B948" s="4"/>
      <c r="C948" s="4"/>
      <c r="D948" s="4"/>
      <c r="E948" s="4"/>
      <c r="F948" s="4"/>
      <c r="G948" s="4"/>
      <c r="H948" s="4"/>
      <c r="I948" s="4"/>
      <c r="J948" s="4"/>
      <c r="K948" s="4"/>
      <c r="L948" s="4"/>
      <c r="M948" s="4"/>
      <c r="N948" s="4"/>
    </row>
    <row r="949" spans="1:14" ht="16.5" customHeight="1">
      <c r="A949" s="4"/>
      <c r="B949" s="4"/>
      <c r="C949" s="4"/>
      <c r="D949" s="4"/>
      <c r="E949" s="4"/>
      <c r="F949" s="4"/>
      <c r="G949" s="4"/>
      <c r="H949" s="4"/>
      <c r="I949" s="4"/>
      <c r="J949" s="4"/>
      <c r="K949" s="4"/>
      <c r="L949" s="4"/>
      <c r="M949" s="4"/>
      <c r="N949" s="4"/>
    </row>
    <row r="950" spans="1:14" ht="16.5" customHeight="1">
      <c r="A950" s="4"/>
      <c r="B950" s="4"/>
      <c r="C950" s="4"/>
      <c r="D950" s="4"/>
      <c r="E950" s="4"/>
      <c r="F950" s="4"/>
      <c r="G950" s="4"/>
      <c r="H950" s="4"/>
      <c r="I950" s="4"/>
      <c r="J950" s="4"/>
      <c r="K950" s="4"/>
      <c r="L950" s="4"/>
      <c r="M950" s="4"/>
      <c r="N950" s="4"/>
    </row>
    <row r="951" spans="1:14" ht="16.5" customHeight="1">
      <c r="A951" s="4"/>
      <c r="B951" s="4"/>
      <c r="C951" s="4"/>
      <c r="D951" s="4"/>
      <c r="E951" s="4"/>
      <c r="F951" s="4"/>
      <c r="G951" s="4"/>
      <c r="H951" s="4"/>
      <c r="I951" s="4"/>
      <c r="J951" s="4"/>
      <c r="K951" s="4"/>
      <c r="L951" s="4"/>
      <c r="M951" s="4"/>
      <c r="N951" s="4"/>
    </row>
    <row r="952" spans="1:14" ht="16.5" customHeight="1">
      <c r="A952" s="4"/>
      <c r="B952" s="4"/>
      <c r="C952" s="4"/>
      <c r="D952" s="4"/>
      <c r="E952" s="4"/>
      <c r="F952" s="4"/>
      <c r="G952" s="4"/>
      <c r="H952" s="4"/>
      <c r="I952" s="4"/>
      <c r="J952" s="4"/>
      <c r="K952" s="4"/>
      <c r="L952" s="4"/>
      <c r="M952" s="4"/>
      <c r="N952" s="4"/>
    </row>
    <row r="953" spans="1:14" ht="16.5" customHeight="1">
      <c r="A953" s="4"/>
      <c r="B953" s="4"/>
      <c r="C953" s="4"/>
      <c r="D953" s="4"/>
      <c r="E953" s="4"/>
      <c r="F953" s="4"/>
      <c r="G953" s="4"/>
      <c r="H953" s="4"/>
      <c r="I953" s="4"/>
      <c r="J953" s="4"/>
      <c r="K953" s="4"/>
      <c r="L953" s="4"/>
      <c r="M953" s="4"/>
      <c r="N953" s="4"/>
    </row>
    <row r="954" spans="1:14" ht="16.5" customHeight="1">
      <c r="A954" s="4"/>
      <c r="B954" s="4"/>
      <c r="C954" s="4"/>
      <c r="D954" s="4"/>
      <c r="E954" s="4"/>
      <c r="F954" s="4"/>
      <c r="G954" s="4"/>
      <c r="H954" s="4"/>
      <c r="I954" s="4"/>
      <c r="J954" s="4"/>
      <c r="K954" s="4"/>
      <c r="L954" s="4"/>
      <c r="M954" s="4"/>
      <c r="N954" s="4"/>
    </row>
    <row r="955" spans="1:14" ht="16.5" customHeight="1">
      <c r="A955" s="4"/>
      <c r="B955" s="4"/>
      <c r="C955" s="4"/>
      <c r="D955" s="4"/>
      <c r="E955" s="4"/>
      <c r="F955" s="4"/>
      <c r="G955" s="4"/>
      <c r="H955" s="4"/>
      <c r="I955" s="4"/>
      <c r="J955" s="4"/>
      <c r="K955" s="4"/>
      <c r="L955" s="4"/>
      <c r="M955" s="4"/>
      <c r="N955" s="4"/>
    </row>
    <row r="956" spans="1:14" ht="16.5" customHeight="1">
      <c r="A956" s="4"/>
      <c r="B956" s="4"/>
      <c r="C956" s="4"/>
      <c r="D956" s="4"/>
      <c r="E956" s="4"/>
      <c r="F956" s="4"/>
      <c r="G956" s="4"/>
      <c r="H956" s="4"/>
      <c r="I956" s="4"/>
      <c r="J956" s="4"/>
      <c r="K956" s="4"/>
      <c r="L956" s="4"/>
      <c r="M956" s="4"/>
      <c r="N956" s="4"/>
    </row>
    <row r="957" spans="1:14" ht="16.5" customHeight="1">
      <c r="A957" s="4"/>
      <c r="B957" s="4"/>
      <c r="C957" s="4"/>
      <c r="D957" s="4"/>
      <c r="E957" s="4"/>
      <c r="F957" s="4"/>
      <c r="G957" s="4"/>
      <c r="H957" s="4"/>
      <c r="I957" s="4"/>
      <c r="J957" s="4"/>
      <c r="K957" s="4"/>
      <c r="L957" s="4"/>
      <c r="M957" s="4"/>
      <c r="N957" s="4"/>
    </row>
    <row r="958" spans="1:14" ht="16.5" customHeight="1">
      <c r="A958" s="4"/>
      <c r="B958" s="4"/>
      <c r="C958" s="4"/>
      <c r="D958" s="4"/>
      <c r="E958" s="4"/>
      <c r="F958" s="4"/>
      <c r="G958" s="4"/>
      <c r="H958" s="4"/>
      <c r="I958" s="4"/>
      <c r="J958" s="4"/>
      <c r="K958" s="4"/>
      <c r="L958" s="4"/>
      <c r="M958" s="4"/>
      <c r="N958" s="4"/>
    </row>
    <row r="959" spans="1:14" ht="16.5" customHeight="1">
      <c r="A959" s="4"/>
      <c r="B959" s="4"/>
      <c r="C959" s="4"/>
      <c r="D959" s="4"/>
      <c r="E959" s="4"/>
      <c r="F959" s="4"/>
      <c r="G959" s="4"/>
      <c r="H959" s="4"/>
      <c r="I959" s="4"/>
      <c r="J959" s="4"/>
      <c r="K959" s="4"/>
      <c r="L959" s="4"/>
      <c r="M959" s="4"/>
      <c r="N959" s="4"/>
    </row>
    <row r="960" spans="1:14" ht="16.5" customHeight="1">
      <c r="A960" s="4"/>
      <c r="B960" s="4"/>
      <c r="C960" s="4"/>
      <c r="D960" s="4"/>
      <c r="E960" s="4"/>
      <c r="F960" s="4"/>
      <c r="G960" s="4"/>
      <c r="H960" s="4"/>
      <c r="I960" s="4"/>
      <c r="J960" s="4"/>
      <c r="K960" s="4"/>
      <c r="L960" s="4"/>
      <c r="M960" s="4"/>
      <c r="N960" s="4"/>
    </row>
    <row r="961" spans="1:14" ht="16.5" customHeight="1">
      <c r="A961" s="4"/>
      <c r="B961" s="4"/>
      <c r="C961" s="4"/>
      <c r="D961" s="4"/>
      <c r="E961" s="4"/>
      <c r="F961" s="4"/>
      <c r="G961" s="4"/>
      <c r="H961" s="4"/>
      <c r="I961" s="4"/>
      <c r="J961" s="4"/>
      <c r="K961" s="4"/>
      <c r="L961" s="4"/>
      <c r="M961" s="4"/>
      <c r="N961" s="4"/>
    </row>
    <row r="962" spans="1:14" ht="16.5" customHeight="1">
      <c r="A962" s="4"/>
      <c r="B962" s="4"/>
      <c r="C962" s="4"/>
      <c r="D962" s="4"/>
      <c r="E962" s="4"/>
      <c r="F962" s="4"/>
      <c r="G962" s="4"/>
      <c r="H962" s="4"/>
      <c r="I962" s="4"/>
      <c r="J962" s="4"/>
      <c r="K962" s="4"/>
      <c r="L962" s="4"/>
      <c r="M962" s="4"/>
      <c r="N962" s="4"/>
    </row>
    <row r="963" spans="1:14" ht="16.5" customHeight="1">
      <c r="A963" s="4"/>
      <c r="B963" s="4"/>
      <c r="C963" s="4"/>
      <c r="D963" s="4"/>
      <c r="E963" s="4"/>
      <c r="F963" s="4"/>
      <c r="G963" s="4"/>
      <c r="H963" s="4"/>
      <c r="I963" s="4"/>
      <c r="J963" s="4"/>
      <c r="K963" s="4"/>
      <c r="L963" s="4"/>
      <c r="M963" s="4"/>
      <c r="N963" s="4"/>
    </row>
    <row r="964" spans="1:14" ht="16.5" customHeight="1">
      <c r="A964" s="4"/>
      <c r="B964" s="4"/>
      <c r="C964" s="4"/>
      <c r="D964" s="4"/>
      <c r="E964" s="4"/>
      <c r="F964" s="4"/>
      <c r="G964" s="4"/>
      <c r="H964" s="4"/>
      <c r="I964" s="4"/>
      <c r="J964" s="4"/>
      <c r="K964" s="4"/>
      <c r="L964" s="4"/>
      <c r="M964" s="4"/>
      <c r="N964" s="4"/>
    </row>
    <row r="965" spans="1:14" ht="16.5" customHeight="1">
      <c r="A965" s="4"/>
      <c r="B965" s="4"/>
      <c r="C965" s="4"/>
      <c r="D965" s="4"/>
      <c r="E965" s="4"/>
      <c r="F965" s="4"/>
      <c r="G965" s="4"/>
      <c r="H965" s="4"/>
      <c r="I965" s="4"/>
      <c r="J965" s="4"/>
      <c r="K965" s="4"/>
      <c r="L965" s="4"/>
      <c r="M965" s="4"/>
      <c r="N965" s="4"/>
    </row>
    <row r="966" spans="1:14" ht="16.5" customHeight="1">
      <c r="A966" s="4"/>
      <c r="B966" s="4"/>
      <c r="C966" s="4"/>
      <c r="D966" s="4"/>
      <c r="E966" s="4"/>
      <c r="F966" s="4"/>
      <c r="G966" s="4"/>
      <c r="H966" s="4"/>
      <c r="I966" s="4"/>
      <c r="J966" s="4"/>
      <c r="K966" s="4"/>
      <c r="L966" s="4"/>
      <c r="M966" s="4"/>
      <c r="N966" s="4"/>
    </row>
    <row r="967" spans="1:14" ht="16.5" customHeight="1">
      <c r="A967" s="4"/>
      <c r="B967" s="4"/>
      <c r="C967" s="4"/>
      <c r="D967" s="4"/>
      <c r="E967" s="4"/>
      <c r="F967" s="4"/>
      <c r="G967" s="4"/>
      <c r="H967" s="4"/>
      <c r="I967" s="4"/>
      <c r="J967" s="4"/>
      <c r="K967" s="4"/>
      <c r="L967" s="4"/>
      <c r="M967" s="4"/>
      <c r="N967" s="4"/>
    </row>
    <row r="968" spans="1:14" ht="16.5" customHeight="1">
      <c r="A968" s="4"/>
      <c r="B968" s="4"/>
      <c r="C968" s="4"/>
      <c r="D968" s="4"/>
      <c r="E968" s="4"/>
      <c r="F968" s="4"/>
      <c r="G968" s="4"/>
      <c r="H968" s="4"/>
      <c r="I968" s="4"/>
      <c r="J968" s="4"/>
      <c r="K968" s="4"/>
      <c r="L968" s="4"/>
      <c r="M968" s="4"/>
      <c r="N968" s="4"/>
    </row>
    <row r="969" spans="1:14" ht="16.5" customHeight="1">
      <c r="A969" s="4"/>
      <c r="B969" s="4"/>
      <c r="C969" s="4"/>
      <c r="D969" s="4"/>
      <c r="E969" s="4"/>
      <c r="F969" s="4"/>
      <c r="G969" s="4"/>
      <c r="H969" s="4"/>
      <c r="I969" s="4"/>
      <c r="J969" s="4"/>
      <c r="K969" s="4"/>
      <c r="L969" s="4"/>
      <c r="M969" s="4"/>
      <c r="N969" s="4"/>
    </row>
    <row r="970" spans="1:14" ht="16.5" customHeight="1">
      <c r="A970" s="4"/>
      <c r="B970" s="4"/>
      <c r="C970" s="4"/>
      <c r="D970" s="4"/>
      <c r="E970" s="4"/>
      <c r="F970" s="4"/>
      <c r="G970" s="4"/>
      <c r="H970" s="4"/>
      <c r="I970" s="4"/>
      <c r="J970" s="4"/>
      <c r="K970" s="4"/>
      <c r="L970" s="4"/>
      <c r="M970" s="4"/>
      <c r="N970" s="4"/>
    </row>
    <row r="971" spans="1:14" ht="16.5" customHeight="1">
      <c r="A971" s="4"/>
      <c r="B971" s="4"/>
      <c r="C971" s="4"/>
      <c r="D971" s="4"/>
      <c r="E971" s="4"/>
      <c r="F971" s="4"/>
      <c r="G971" s="4"/>
      <c r="H971" s="4"/>
      <c r="I971" s="4"/>
      <c r="J971" s="4"/>
      <c r="K971" s="4"/>
      <c r="L971" s="4"/>
      <c r="M971" s="4"/>
      <c r="N971" s="4"/>
    </row>
    <row r="972" spans="1:14" ht="16.5" customHeight="1">
      <c r="A972" s="4"/>
      <c r="B972" s="4"/>
      <c r="C972" s="4"/>
      <c r="D972" s="4"/>
      <c r="E972" s="4"/>
      <c r="F972" s="4"/>
      <c r="G972" s="4"/>
      <c r="H972" s="4"/>
      <c r="I972" s="4"/>
      <c r="J972" s="4"/>
      <c r="K972" s="4"/>
      <c r="L972" s="4"/>
      <c r="M972" s="4"/>
      <c r="N972" s="4"/>
    </row>
    <row r="973" spans="1:14" ht="16.5" customHeight="1">
      <c r="A973" s="4"/>
      <c r="B973" s="4"/>
      <c r="C973" s="4"/>
      <c r="D973" s="4"/>
      <c r="E973" s="4"/>
      <c r="F973" s="4"/>
      <c r="G973" s="4"/>
      <c r="H973" s="4"/>
      <c r="I973" s="4"/>
      <c r="J973" s="4"/>
      <c r="K973" s="4"/>
      <c r="L973" s="4"/>
      <c r="M973" s="4"/>
      <c r="N973" s="4"/>
    </row>
    <row r="974" spans="1:14" ht="16.5" customHeight="1">
      <c r="A974" s="4"/>
      <c r="B974" s="4"/>
      <c r="C974" s="4"/>
      <c r="D974" s="4"/>
      <c r="E974" s="4"/>
      <c r="F974" s="4"/>
      <c r="G974" s="4"/>
      <c r="H974" s="4"/>
      <c r="I974" s="4"/>
      <c r="J974" s="4"/>
      <c r="K974" s="4"/>
      <c r="L974" s="4"/>
      <c r="M974" s="4"/>
      <c r="N974" s="4"/>
    </row>
    <row r="975" spans="1:14" ht="16.5" customHeight="1">
      <c r="A975" s="4"/>
      <c r="B975" s="4"/>
      <c r="C975" s="4"/>
      <c r="D975" s="4"/>
      <c r="E975" s="4"/>
      <c r="F975" s="4"/>
      <c r="G975" s="4"/>
      <c r="H975" s="4"/>
      <c r="I975" s="4"/>
      <c r="J975" s="4"/>
      <c r="K975" s="4"/>
      <c r="L975" s="4"/>
      <c r="M975" s="4"/>
      <c r="N975" s="4"/>
    </row>
    <row r="976" spans="1:14" ht="16.5" customHeight="1">
      <c r="A976" s="4"/>
      <c r="B976" s="4"/>
      <c r="C976" s="4"/>
      <c r="D976" s="4"/>
      <c r="E976" s="4"/>
      <c r="F976" s="4"/>
      <c r="G976" s="4"/>
      <c r="H976" s="4"/>
      <c r="I976" s="4"/>
      <c r="J976" s="4"/>
      <c r="K976" s="4"/>
      <c r="L976" s="4"/>
      <c r="M976" s="4"/>
      <c r="N976" s="4"/>
    </row>
    <row r="977" spans="1:14" ht="16.5" customHeight="1">
      <c r="A977" s="4"/>
      <c r="B977" s="4"/>
      <c r="C977" s="4"/>
      <c r="D977" s="4"/>
      <c r="E977" s="4"/>
      <c r="F977" s="4"/>
      <c r="G977" s="4"/>
      <c r="H977" s="4"/>
      <c r="I977" s="4"/>
      <c r="J977" s="4"/>
      <c r="K977" s="4"/>
      <c r="L977" s="4"/>
      <c r="M977" s="4"/>
      <c r="N977" s="4"/>
    </row>
    <row r="978" spans="1:14" ht="16.5" customHeight="1">
      <c r="A978" s="4"/>
      <c r="B978" s="4"/>
      <c r="C978" s="4"/>
      <c r="D978" s="4"/>
      <c r="E978" s="4"/>
      <c r="F978" s="4"/>
      <c r="G978" s="4"/>
      <c r="H978" s="4"/>
      <c r="I978" s="4"/>
      <c r="J978" s="4"/>
      <c r="K978" s="4"/>
      <c r="L978" s="4"/>
      <c r="M978" s="4"/>
      <c r="N978" s="4"/>
    </row>
    <row r="979" spans="1:14" ht="16.5" customHeight="1">
      <c r="A979" s="4"/>
      <c r="B979" s="4"/>
      <c r="C979" s="4"/>
      <c r="D979" s="4"/>
      <c r="E979" s="4"/>
      <c r="F979" s="4"/>
      <c r="G979" s="4"/>
      <c r="H979" s="4"/>
      <c r="I979" s="4"/>
      <c r="J979" s="4"/>
      <c r="K979" s="4"/>
      <c r="L979" s="4"/>
      <c r="M979" s="4"/>
      <c r="N979" s="4"/>
    </row>
    <row r="980" spans="1:14" ht="16.5" customHeight="1">
      <c r="A980" s="4"/>
      <c r="B980" s="4"/>
      <c r="C980" s="4"/>
      <c r="D980" s="4"/>
      <c r="E980" s="4"/>
      <c r="F980" s="4"/>
      <c r="G980" s="4"/>
      <c r="H980" s="4"/>
      <c r="I980" s="4"/>
      <c r="J980" s="4"/>
      <c r="K980" s="4"/>
      <c r="L980" s="4"/>
      <c r="M980" s="4"/>
      <c r="N980" s="4"/>
    </row>
    <row r="981" spans="1:14" ht="16.5" customHeight="1">
      <c r="A981" s="4"/>
      <c r="B981" s="4"/>
      <c r="C981" s="4"/>
      <c r="D981" s="4"/>
      <c r="E981" s="4"/>
      <c r="F981" s="4"/>
      <c r="G981" s="4"/>
      <c r="H981" s="4"/>
      <c r="I981" s="4"/>
      <c r="J981" s="4"/>
      <c r="K981" s="4"/>
      <c r="L981" s="4"/>
      <c r="M981" s="4"/>
      <c r="N981" s="4"/>
    </row>
    <row r="982" spans="1:14" ht="16.5" customHeight="1">
      <c r="A982" s="4"/>
      <c r="B982" s="4"/>
      <c r="C982" s="4"/>
      <c r="D982" s="4"/>
      <c r="E982" s="4"/>
      <c r="F982" s="4"/>
      <c r="G982" s="4"/>
      <c r="H982" s="4"/>
      <c r="I982" s="4"/>
      <c r="J982" s="4"/>
      <c r="K982" s="4"/>
      <c r="L982" s="4"/>
      <c r="M982" s="4"/>
      <c r="N982" s="4"/>
    </row>
    <row r="983" spans="1:14" ht="16.5" customHeight="1">
      <c r="A983" s="4"/>
      <c r="B983" s="4"/>
      <c r="C983" s="4"/>
      <c r="D983" s="4"/>
      <c r="E983" s="4"/>
      <c r="F983" s="4"/>
      <c r="G983" s="4"/>
      <c r="H983" s="4"/>
      <c r="I983" s="4"/>
      <c r="J983" s="4"/>
      <c r="K983" s="4"/>
      <c r="L983" s="4"/>
      <c r="M983" s="4"/>
      <c r="N983" s="4"/>
    </row>
    <row r="984" spans="1:14" ht="16.5" customHeight="1">
      <c r="A984" s="4"/>
      <c r="B984" s="4"/>
      <c r="C984" s="4"/>
      <c r="D984" s="4"/>
      <c r="E984" s="4"/>
      <c r="F984" s="4"/>
      <c r="G984" s="4"/>
      <c r="H984" s="4"/>
      <c r="I984" s="4"/>
      <c r="J984" s="4"/>
      <c r="K984" s="4"/>
      <c r="L984" s="4"/>
      <c r="M984" s="4"/>
      <c r="N984" s="4"/>
    </row>
    <row r="985" spans="1:14" ht="16.5" customHeight="1">
      <c r="A985" s="4"/>
      <c r="B985" s="4"/>
      <c r="C985" s="4"/>
      <c r="D985" s="4"/>
      <c r="E985" s="4"/>
      <c r="F985" s="4"/>
      <c r="G985" s="4"/>
      <c r="H985" s="4"/>
      <c r="I985" s="4"/>
      <c r="J985" s="4"/>
      <c r="K985" s="4"/>
      <c r="L985" s="4"/>
      <c r="M985" s="4"/>
      <c r="N985" s="4"/>
    </row>
    <row r="986" spans="1:14" ht="16.5" customHeight="1">
      <c r="A986" s="4"/>
      <c r="B986" s="4"/>
      <c r="C986" s="4"/>
      <c r="D986" s="4"/>
      <c r="E986" s="4"/>
      <c r="F986" s="4"/>
      <c r="G986" s="4"/>
      <c r="H986" s="4"/>
      <c r="I986" s="4"/>
      <c r="J986" s="4"/>
      <c r="K986" s="4"/>
      <c r="L986" s="4"/>
      <c r="M986" s="4"/>
      <c r="N986" s="4"/>
    </row>
    <row r="987" spans="1:14" ht="16.5" customHeight="1">
      <c r="A987" s="4"/>
      <c r="B987" s="4"/>
      <c r="C987" s="4"/>
      <c r="D987" s="4"/>
      <c r="E987" s="4"/>
      <c r="F987" s="4"/>
      <c r="G987" s="4"/>
      <c r="H987" s="4"/>
      <c r="I987" s="4"/>
      <c r="J987" s="4"/>
      <c r="K987" s="4"/>
      <c r="L987" s="4"/>
      <c r="M987" s="4"/>
      <c r="N987" s="4"/>
    </row>
    <row r="988" spans="1:14" ht="16.5" customHeight="1">
      <c r="A988" s="4"/>
      <c r="B988" s="4"/>
      <c r="C988" s="4"/>
      <c r="D988" s="4"/>
      <c r="E988" s="4"/>
      <c r="F988" s="4"/>
      <c r="G988" s="4"/>
      <c r="H988" s="4"/>
      <c r="I988" s="4"/>
      <c r="J988" s="4"/>
      <c r="K988" s="4"/>
      <c r="L988" s="4"/>
      <c r="M988" s="4"/>
      <c r="N988" s="4"/>
    </row>
    <row r="989" spans="1:14" ht="16.5" customHeight="1">
      <c r="A989" s="4"/>
      <c r="B989" s="4"/>
      <c r="C989" s="4"/>
      <c r="D989" s="4"/>
      <c r="E989" s="4"/>
      <c r="F989" s="4"/>
      <c r="G989" s="4"/>
      <c r="H989" s="4"/>
      <c r="I989" s="4"/>
      <c r="J989" s="4"/>
      <c r="K989" s="4"/>
      <c r="L989" s="4"/>
      <c r="M989" s="4"/>
      <c r="N989" s="4"/>
    </row>
    <row r="990" spans="1:14" ht="16.5" customHeight="1">
      <c r="A990" s="4"/>
      <c r="B990" s="4"/>
      <c r="C990" s="4"/>
      <c r="D990" s="4"/>
      <c r="E990" s="4"/>
      <c r="F990" s="4"/>
      <c r="G990" s="4"/>
      <c r="H990" s="4"/>
      <c r="I990" s="4"/>
      <c r="J990" s="4"/>
      <c r="K990" s="4"/>
      <c r="L990" s="4"/>
      <c r="M990" s="4"/>
      <c r="N990" s="4"/>
    </row>
    <row r="991" spans="1:14" ht="16.5" customHeight="1">
      <c r="A991" s="4"/>
      <c r="B991" s="4"/>
      <c r="C991" s="4"/>
      <c r="D991" s="4"/>
      <c r="E991" s="4"/>
      <c r="F991" s="4"/>
      <c r="G991" s="4"/>
      <c r="H991" s="4"/>
      <c r="I991" s="4"/>
      <c r="J991" s="4"/>
      <c r="K991" s="4"/>
      <c r="L991" s="4"/>
      <c r="M991" s="4"/>
      <c r="N991" s="4"/>
    </row>
    <row r="992" spans="1:14" ht="16.5" customHeight="1">
      <c r="A992" s="4"/>
      <c r="B992" s="4"/>
      <c r="C992" s="4"/>
      <c r="D992" s="4"/>
      <c r="E992" s="4"/>
      <c r="F992" s="4"/>
      <c r="G992" s="4"/>
      <c r="H992" s="4"/>
      <c r="I992" s="4"/>
      <c r="J992" s="4"/>
      <c r="K992" s="4"/>
      <c r="L992" s="4"/>
      <c r="M992" s="4"/>
      <c r="N992" s="4"/>
    </row>
    <row r="993" spans="1:14" ht="16.5" customHeight="1">
      <c r="A993" s="4"/>
      <c r="B993" s="4"/>
      <c r="C993" s="4"/>
      <c r="D993" s="4"/>
      <c r="E993" s="4"/>
      <c r="F993" s="4"/>
      <c r="G993" s="4"/>
      <c r="H993" s="4"/>
      <c r="I993" s="4"/>
      <c r="J993" s="4"/>
      <c r="K993" s="4"/>
      <c r="L993" s="4"/>
      <c r="M993" s="4"/>
      <c r="N993" s="4"/>
    </row>
    <row r="994" spans="1:14" ht="16.5" customHeight="1">
      <c r="A994" s="4"/>
      <c r="B994" s="4"/>
      <c r="C994" s="4"/>
      <c r="D994" s="4"/>
      <c r="E994" s="4"/>
      <c r="F994" s="4"/>
      <c r="G994" s="4"/>
      <c r="H994" s="4"/>
      <c r="I994" s="4"/>
      <c r="J994" s="4"/>
      <c r="K994" s="4"/>
      <c r="L994" s="4"/>
      <c r="M994" s="4"/>
      <c r="N994" s="4"/>
    </row>
    <row r="995" spans="1:14" ht="16.5" customHeight="1">
      <c r="A995" s="4"/>
      <c r="B995" s="4"/>
      <c r="C995" s="4"/>
      <c r="D995" s="4"/>
      <c r="E995" s="4"/>
      <c r="F995" s="4"/>
      <c r="G995" s="4"/>
      <c r="H995" s="4"/>
      <c r="I995" s="4"/>
      <c r="J995" s="4"/>
      <c r="K995" s="4"/>
      <c r="L995" s="4"/>
      <c r="M995" s="4"/>
      <c r="N995" s="4"/>
    </row>
    <row r="996" spans="1:14" ht="16.5" customHeight="1">
      <c r="A996" s="4"/>
      <c r="B996" s="4"/>
      <c r="C996" s="4"/>
      <c r="D996" s="4"/>
      <c r="E996" s="4"/>
      <c r="F996" s="4"/>
      <c r="G996" s="4"/>
      <c r="H996" s="4"/>
      <c r="I996" s="4"/>
      <c r="J996" s="4"/>
      <c r="K996" s="4"/>
      <c r="L996" s="4"/>
      <c r="M996" s="4"/>
      <c r="N996" s="4"/>
    </row>
    <row r="997" spans="1:14" ht="16.5" customHeight="1">
      <c r="A997" s="4"/>
      <c r="B997" s="4"/>
      <c r="C997" s="4"/>
      <c r="D997" s="4"/>
      <c r="E997" s="4"/>
      <c r="F997" s="4"/>
      <c r="G997" s="4"/>
      <c r="H997" s="4"/>
      <c r="I997" s="4"/>
      <c r="J997" s="4"/>
      <c r="K997" s="4"/>
      <c r="L997" s="4"/>
      <c r="M997" s="4"/>
      <c r="N997" s="4"/>
    </row>
    <row r="998" spans="1:14" ht="16.5" customHeight="1">
      <c r="A998" s="4"/>
      <c r="B998" s="4"/>
      <c r="C998" s="4"/>
      <c r="D998" s="4"/>
      <c r="E998" s="4"/>
      <c r="F998" s="4"/>
      <c r="G998" s="4"/>
      <c r="H998" s="4"/>
      <c r="I998" s="4"/>
      <c r="J998" s="4"/>
      <c r="K998" s="4"/>
      <c r="L998" s="4"/>
      <c r="M998" s="4"/>
      <c r="N998" s="4"/>
    </row>
    <row r="999" spans="1:14" ht="16.5" customHeight="1">
      <c r="A999" s="4"/>
      <c r="B999" s="4"/>
      <c r="C999" s="4"/>
      <c r="D999" s="4"/>
      <c r="E999" s="4"/>
      <c r="F999" s="4"/>
      <c r="G999" s="4"/>
      <c r="H999" s="4"/>
      <c r="I999" s="4"/>
      <c r="J999" s="4"/>
      <c r="K999" s="4"/>
      <c r="L999" s="4"/>
      <c r="M999" s="4"/>
      <c r="N999" s="4"/>
    </row>
    <row r="1000" spans="1:14" ht="16.5" customHeight="1">
      <c r="A1000" s="4"/>
      <c r="B1000" s="4"/>
      <c r="C1000" s="4"/>
      <c r="D1000" s="4"/>
      <c r="E1000" s="4"/>
      <c r="F1000" s="4"/>
      <c r="G1000" s="4"/>
      <c r="H1000" s="4"/>
      <c r="I1000" s="4"/>
      <c r="J1000" s="4"/>
      <c r="K1000" s="4"/>
      <c r="L1000" s="4"/>
      <c r="M1000" s="4"/>
      <c r="N1000" s="4"/>
    </row>
  </sheetData>
  <mergeCells count="11">
    <mergeCell ref="A1:N1"/>
    <mergeCell ref="E3:F3"/>
    <mergeCell ref="G3:H3"/>
    <mergeCell ref="I3:J3"/>
    <mergeCell ref="K3:L3"/>
    <mergeCell ref="M3:N3"/>
    <mergeCell ref="D3:D4"/>
    <mergeCell ref="A3:A4"/>
    <mergeCell ref="B3:B4"/>
    <mergeCell ref="C3:C4"/>
    <mergeCell ref="K2:N2"/>
  </mergeCells>
  <phoneticPr fontId="3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00"/>
  </sheetPr>
  <dimension ref="A1:Q1000"/>
  <sheetViews>
    <sheetView workbookViewId="0">
      <pane xSplit="3" ySplit="4" topLeftCell="D5" activePane="bottomRight" state="frozen"/>
      <selection pane="topRight" activeCell="D1" sqref="D1"/>
      <selection pane="bottomLeft" activeCell="A5" sqref="A5"/>
      <selection pane="bottomRight" activeCell="F48" sqref="F48"/>
    </sheetView>
  </sheetViews>
  <sheetFormatPr defaultColWidth="13.44140625" defaultRowHeight="15" customHeight="1"/>
  <cols>
    <col min="1" max="1" width="4.6640625" customWidth="1"/>
    <col min="2" max="2" width="20.77734375" customWidth="1"/>
    <col min="3" max="3" width="4.77734375" customWidth="1"/>
    <col min="4" max="4" width="9.21875" customWidth="1"/>
    <col min="5" max="5" width="5.88671875" customWidth="1"/>
    <col min="6" max="6" width="8" customWidth="1"/>
    <col min="7" max="7" width="5.88671875" customWidth="1"/>
    <col min="8" max="8" width="8.77734375" customWidth="1"/>
    <col min="9" max="9" width="5.5546875" customWidth="1"/>
    <col min="10" max="10" width="8.77734375" customWidth="1"/>
    <col min="11" max="11" width="5.5546875" customWidth="1"/>
    <col min="12" max="12" width="9.33203125" customWidth="1"/>
    <col min="13" max="13" width="5.88671875" customWidth="1"/>
    <col min="14" max="14" width="10.109375" customWidth="1"/>
    <col min="15" max="15" width="5.88671875" customWidth="1"/>
    <col min="16" max="16" width="10.21875" customWidth="1"/>
    <col min="17" max="17" width="5.109375" customWidth="1"/>
  </cols>
  <sheetData>
    <row r="1" spans="1:17" ht="23.25" customHeight="1">
      <c r="A1" s="669" t="s">
        <v>530</v>
      </c>
      <c r="B1" s="667"/>
      <c r="C1" s="667"/>
      <c r="D1" s="667"/>
      <c r="E1" s="667"/>
      <c r="F1" s="667"/>
      <c r="G1" s="667"/>
      <c r="H1" s="667"/>
      <c r="I1" s="667"/>
      <c r="J1" s="667"/>
      <c r="K1" s="667"/>
      <c r="L1" s="667"/>
      <c r="M1" s="667"/>
      <c r="N1" s="667"/>
      <c r="O1" s="667"/>
      <c r="P1" s="667"/>
      <c r="Q1" s="38"/>
    </row>
    <row r="2" spans="1:17" ht="15.75" customHeight="1">
      <c r="A2" s="138"/>
      <c r="B2" s="58"/>
      <c r="C2" s="58"/>
      <c r="D2" s="58"/>
      <c r="E2" s="58"/>
      <c r="F2" s="58"/>
      <c r="G2" s="58"/>
      <c r="H2" s="58"/>
      <c r="I2" s="58"/>
      <c r="J2" s="58"/>
      <c r="K2" s="280" t="s">
        <v>488</v>
      </c>
      <c r="L2" s="280"/>
      <c r="M2" s="203"/>
      <c r="N2" s="58"/>
      <c r="O2" s="203"/>
      <c r="P2" s="58"/>
      <c r="Q2" s="38"/>
    </row>
    <row r="3" spans="1:17" ht="16.5" customHeight="1">
      <c r="A3" s="617" t="s">
        <v>433</v>
      </c>
      <c r="B3" s="617" t="s">
        <v>531</v>
      </c>
      <c r="C3" s="617" t="s">
        <v>399</v>
      </c>
      <c r="D3" s="691" t="s">
        <v>532</v>
      </c>
      <c r="E3" s="671" t="s">
        <v>437</v>
      </c>
      <c r="F3" s="621"/>
      <c r="G3" s="671" t="s">
        <v>438</v>
      </c>
      <c r="H3" s="621"/>
      <c r="I3" s="671" t="s">
        <v>439</v>
      </c>
      <c r="J3" s="621"/>
      <c r="K3" s="670" t="s">
        <v>440</v>
      </c>
      <c r="L3" s="621"/>
      <c r="M3" s="670" t="s">
        <v>441</v>
      </c>
      <c r="N3" s="621"/>
      <c r="O3" s="670" t="s">
        <v>442</v>
      </c>
      <c r="P3" s="621"/>
      <c r="Q3" s="38"/>
    </row>
    <row r="4" spans="1:17" ht="33" customHeight="1">
      <c r="A4" s="612"/>
      <c r="B4" s="612"/>
      <c r="C4" s="612"/>
      <c r="D4" s="612"/>
      <c r="E4" s="178" t="s">
        <v>533</v>
      </c>
      <c r="F4" s="281" t="s">
        <v>534</v>
      </c>
      <c r="G4" s="178" t="s">
        <v>533</v>
      </c>
      <c r="H4" s="281" t="s">
        <v>534</v>
      </c>
      <c r="I4" s="178" t="s">
        <v>533</v>
      </c>
      <c r="J4" s="281" t="s">
        <v>534</v>
      </c>
      <c r="K4" s="178" t="s">
        <v>533</v>
      </c>
      <c r="L4" s="281" t="s">
        <v>534</v>
      </c>
      <c r="M4" s="178" t="s">
        <v>533</v>
      </c>
      <c r="N4" s="281" t="s">
        <v>534</v>
      </c>
      <c r="O4" s="178" t="s">
        <v>533</v>
      </c>
      <c r="P4" s="281" t="s">
        <v>534</v>
      </c>
      <c r="Q4" s="38"/>
    </row>
    <row r="5" spans="1:17" ht="18" customHeight="1">
      <c r="A5" s="12">
        <v>1</v>
      </c>
      <c r="B5" s="282" t="s">
        <v>20</v>
      </c>
      <c r="C5" s="12" t="s">
        <v>21</v>
      </c>
      <c r="D5" s="283">
        <f>'Gia-VL'!E5</f>
        <v>50000</v>
      </c>
      <c r="E5" s="284">
        <v>0.01</v>
      </c>
      <c r="F5" s="285">
        <f t="shared" ref="F5:F30" si="0">D5*E5</f>
        <v>500</v>
      </c>
      <c r="G5" s="284">
        <v>0.06</v>
      </c>
      <c r="H5" s="285">
        <f t="shared" ref="H5:H30" si="1">D5*G5</f>
        <v>3000</v>
      </c>
      <c r="I5" s="284">
        <v>0.08</v>
      </c>
      <c r="J5" s="285">
        <f t="shared" ref="J5:J30" si="2">D5*I5</f>
        <v>4000</v>
      </c>
      <c r="K5" s="284">
        <v>0.2</v>
      </c>
      <c r="L5" s="285">
        <f t="shared" ref="L5:L19" si="3">D5*K5</f>
        <v>10000</v>
      </c>
      <c r="M5" s="284">
        <v>0.77</v>
      </c>
      <c r="N5" s="285">
        <f t="shared" ref="N5:N19" si="4">D5*M5</f>
        <v>38500</v>
      </c>
      <c r="O5" s="284">
        <v>1.05</v>
      </c>
      <c r="P5" s="285">
        <f t="shared" ref="P5:P30" si="5">D5*O5</f>
        <v>52500</v>
      </c>
      <c r="Q5" s="58"/>
    </row>
    <row r="6" spans="1:17" ht="18" customHeight="1">
      <c r="A6" s="14">
        <v>2</v>
      </c>
      <c r="B6" s="16" t="s">
        <v>118</v>
      </c>
      <c r="C6" s="14" t="s">
        <v>21</v>
      </c>
      <c r="D6" s="180">
        <f>'Gia-VL'!E42</f>
        <v>12000</v>
      </c>
      <c r="E6" s="181">
        <v>0.01</v>
      </c>
      <c r="F6" s="286">
        <f t="shared" si="0"/>
        <v>120</v>
      </c>
      <c r="G6" s="181">
        <v>0.06</v>
      </c>
      <c r="H6" s="180">
        <f t="shared" si="1"/>
        <v>720</v>
      </c>
      <c r="I6" s="181">
        <v>0.08</v>
      </c>
      <c r="J6" s="180">
        <f t="shared" si="2"/>
        <v>960</v>
      </c>
      <c r="K6" s="181">
        <v>0.2</v>
      </c>
      <c r="L6" s="180">
        <f t="shared" si="3"/>
        <v>2400</v>
      </c>
      <c r="M6" s="181">
        <v>0.77</v>
      </c>
      <c r="N6" s="180">
        <f t="shared" si="4"/>
        <v>9240</v>
      </c>
      <c r="O6" s="181">
        <v>1.05</v>
      </c>
      <c r="P6" s="180">
        <f t="shared" si="5"/>
        <v>12600</v>
      </c>
      <c r="Q6" s="58"/>
    </row>
    <row r="7" spans="1:17" ht="18" customHeight="1">
      <c r="A7" s="14">
        <v>3</v>
      </c>
      <c r="B7" s="16" t="s">
        <v>535</v>
      </c>
      <c r="C7" s="14" t="s">
        <v>21</v>
      </c>
      <c r="D7" s="180">
        <f>'Gia-VL'!E7</f>
        <v>500</v>
      </c>
      <c r="E7" s="181">
        <v>1.8</v>
      </c>
      <c r="F7" s="286">
        <f t="shared" si="0"/>
        <v>900</v>
      </c>
      <c r="G7" s="181">
        <v>1.8</v>
      </c>
      <c r="H7" s="180">
        <f t="shared" si="1"/>
        <v>900</v>
      </c>
      <c r="I7" s="181">
        <v>1.8</v>
      </c>
      <c r="J7" s="180">
        <f t="shared" si="2"/>
        <v>900</v>
      </c>
      <c r="K7" s="181">
        <v>2</v>
      </c>
      <c r="L7" s="180">
        <f t="shared" si="3"/>
        <v>1000</v>
      </c>
      <c r="M7" s="181">
        <v>2.2000000000000002</v>
      </c>
      <c r="N7" s="180">
        <f t="shared" si="4"/>
        <v>1100</v>
      </c>
      <c r="O7" s="181">
        <v>3</v>
      </c>
      <c r="P7" s="180">
        <f t="shared" si="5"/>
        <v>1500</v>
      </c>
      <c r="Q7" s="58"/>
    </row>
    <row r="8" spans="1:17" ht="18" customHeight="1">
      <c r="A8" s="14">
        <v>4</v>
      </c>
      <c r="B8" s="16" t="s">
        <v>32</v>
      </c>
      <c r="C8" s="14" t="s">
        <v>21</v>
      </c>
      <c r="D8" s="180">
        <f>'Gia-VL'!E8</f>
        <v>500</v>
      </c>
      <c r="E8" s="181">
        <v>0.9</v>
      </c>
      <c r="F8" s="286">
        <f t="shared" si="0"/>
        <v>450</v>
      </c>
      <c r="G8" s="181">
        <v>0.9</v>
      </c>
      <c r="H8" s="180">
        <f t="shared" si="1"/>
        <v>450</v>
      </c>
      <c r="I8" s="181">
        <v>0.9</v>
      </c>
      <c r="J8" s="180">
        <f t="shared" si="2"/>
        <v>450</v>
      </c>
      <c r="K8" s="181">
        <v>1</v>
      </c>
      <c r="L8" s="180">
        <f t="shared" si="3"/>
        <v>500</v>
      </c>
      <c r="M8" s="181">
        <v>1.1000000000000001</v>
      </c>
      <c r="N8" s="180">
        <f t="shared" si="4"/>
        <v>550</v>
      </c>
      <c r="O8" s="181">
        <v>1.5</v>
      </c>
      <c r="P8" s="180">
        <f t="shared" si="5"/>
        <v>750</v>
      </c>
      <c r="Q8" s="58"/>
    </row>
    <row r="9" spans="1:17" ht="18" customHeight="1">
      <c r="A9" s="14">
        <v>5</v>
      </c>
      <c r="B9" s="16" t="s">
        <v>35</v>
      </c>
      <c r="C9" s="14" t="s">
        <v>536</v>
      </c>
      <c r="D9" s="180">
        <f>'Gia-VL'!E9</f>
        <v>10000</v>
      </c>
      <c r="E9" s="181">
        <v>0.18</v>
      </c>
      <c r="F9" s="286">
        <f t="shared" si="0"/>
        <v>1800</v>
      </c>
      <c r="G9" s="181">
        <v>0.23</v>
      </c>
      <c r="H9" s="180">
        <f t="shared" si="1"/>
        <v>2300</v>
      </c>
      <c r="I9" s="181">
        <v>0.36</v>
      </c>
      <c r="J9" s="180">
        <f t="shared" si="2"/>
        <v>3600</v>
      </c>
      <c r="K9" s="181">
        <v>0.5</v>
      </c>
      <c r="L9" s="180">
        <f t="shared" si="3"/>
        <v>5000</v>
      </c>
      <c r="M9" s="181">
        <v>0.88</v>
      </c>
      <c r="N9" s="180">
        <f t="shared" si="4"/>
        <v>8800</v>
      </c>
      <c r="O9" s="181">
        <v>1.2</v>
      </c>
      <c r="P9" s="180">
        <f t="shared" si="5"/>
        <v>12000</v>
      </c>
      <c r="Q9" s="58"/>
    </row>
    <row r="10" spans="1:17" ht="18" customHeight="1">
      <c r="A10" s="14">
        <v>6</v>
      </c>
      <c r="B10" s="16" t="s">
        <v>37</v>
      </c>
      <c r="C10" s="14" t="s">
        <v>18</v>
      </c>
      <c r="D10" s="180">
        <f>'Gia-VL'!E10</f>
        <v>2000</v>
      </c>
      <c r="E10" s="181">
        <v>1.35</v>
      </c>
      <c r="F10" s="286">
        <f t="shared" si="0"/>
        <v>2700</v>
      </c>
      <c r="G10" s="181">
        <v>1.35</v>
      </c>
      <c r="H10" s="180">
        <f t="shared" si="1"/>
        <v>2700</v>
      </c>
      <c r="I10" s="181">
        <v>1.35</v>
      </c>
      <c r="J10" s="180">
        <f t="shared" si="2"/>
        <v>2700</v>
      </c>
      <c r="K10" s="181">
        <v>1.5</v>
      </c>
      <c r="L10" s="180">
        <f t="shared" si="3"/>
        <v>3000</v>
      </c>
      <c r="M10" s="181">
        <v>1.65</v>
      </c>
      <c r="N10" s="180">
        <f t="shared" si="4"/>
        <v>3300</v>
      </c>
      <c r="O10" s="181">
        <v>2.25</v>
      </c>
      <c r="P10" s="180">
        <f t="shared" si="5"/>
        <v>4500</v>
      </c>
      <c r="Q10" s="58"/>
    </row>
    <row r="11" spans="1:17" ht="18" customHeight="1">
      <c r="A11" s="14">
        <v>7</v>
      </c>
      <c r="B11" s="16" t="s">
        <v>537</v>
      </c>
      <c r="C11" s="14" t="s">
        <v>69</v>
      </c>
      <c r="D11" s="180">
        <f>'Gia-VL'!E11</f>
        <v>500</v>
      </c>
      <c r="E11" s="181">
        <v>0.03</v>
      </c>
      <c r="F11" s="286">
        <f t="shared" si="0"/>
        <v>15</v>
      </c>
      <c r="G11" s="181">
        <v>0.16</v>
      </c>
      <c r="H11" s="180">
        <f t="shared" si="1"/>
        <v>80</v>
      </c>
      <c r="I11" s="181">
        <v>0.22</v>
      </c>
      <c r="J11" s="180">
        <f t="shared" si="2"/>
        <v>110</v>
      </c>
      <c r="K11" s="181">
        <v>3.5</v>
      </c>
      <c r="L11" s="180">
        <f t="shared" si="3"/>
        <v>1750</v>
      </c>
      <c r="M11" s="181">
        <v>4.68</v>
      </c>
      <c r="N11" s="180">
        <f t="shared" si="4"/>
        <v>2340</v>
      </c>
      <c r="O11" s="181">
        <v>6.37</v>
      </c>
      <c r="P11" s="180">
        <f t="shared" si="5"/>
        <v>3185</v>
      </c>
      <c r="Q11" s="58"/>
    </row>
    <row r="12" spans="1:17" ht="18" customHeight="1">
      <c r="A12" s="14">
        <v>8</v>
      </c>
      <c r="B12" s="16" t="s">
        <v>121</v>
      </c>
      <c r="C12" s="14" t="s">
        <v>18</v>
      </c>
      <c r="D12" s="180">
        <f>'Gia-VL'!E43</f>
        <v>4000</v>
      </c>
      <c r="E12" s="181">
        <v>9</v>
      </c>
      <c r="F12" s="286">
        <f t="shared" si="0"/>
        <v>36000</v>
      </c>
      <c r="G12" s="181">
        <v>27</v>
      </c>
      <c r="H12" s="180">
        <f t="shared" si="1"/>
        <v>108000</v>
      </c>
      <c r="I12" s="181">
        <v>54</v>
      </c>
      <c r="J12" s="180">
        <f t="shared" si="2"/>
        <v>216000</v>
      </c>
      <c r="K12" s="181">
        <v>80</v>
      </c>
      <c r="L12" s="180">
        <f t="shared" si="3"/>
        <v>320000</v>
      </c>
      <c r="M12" s="181">
        <v>110</v>
      </c>
      <c r="N12" s="180">
        <f t="shared" si="4"/>
        <v>440000</v>
      </c>
      <c r="O12" s="181">
        <v>150</v>
      </c>
      <c r="P12" s="180">
        <f t="shared" si="5"/>
        <v>600000</v>
      </c>
      <c r="Q12" s="58"/>
    </row>
    <row r="13" spans="1:17" ht="18" customHeight="1">
      <c r="A13" s="14">
        <v>9</v>
      </c>
      <c r="B13" s="16" t="s">
        <v>42</v>
      </c>
      <c r="C13" s="14" t="s">
        <v>43</v>
      </c>
      <c r="D13" s="180">
        <f>'Gia-VL'!E13</f>
        <v>10000</v>
      </c>
      <c r="E13" s="181">
        <v>0.01</v>
      </c>
      <c r="F13" s="286">
        <f t="shared" si="0"/>
        <v>100</v>
      </c>
      <c r="G13" s="181">
        <v>0.06</v>
      </c>
      <c r="H13" s="180">
        <f t="shared" si="1"/>
        <v>600</v>
      </c>
      <c r="I13" s="181">
        <v>0.08</v>
      </c>
      <c r="J13" s="180">
        <f t="shared" si="2"/>
        <v>800</v>
      </c>
      <c r="K13" s="181">
        <v>0.2</v>
      </c>
      <c r="L13" s="180">
        <f t="shared" si="3"/>
        <v>2000</v>
      </c>
      <c r="M13" s="181">
        <v>0.77</v>
      </c>
      <c r="N13" s="180">
        <f t="shared" si="4"/>
        <v>7700</v>
      </c>
      <c r="O13" s="181">
        <v>1.05</v>
      </c>
      <c r="P13" s="180">
        <f t="shared" si="5"/>
        <v>10500</v>
      </c>
      <c r="Q13" s="58"/>
    </row>
    <row r="14" spans="1:17" ht="18" customHeight="1">
      <c r="A14" s="14">
        <v>10</v>
      </c>
      <c r="B14" s="16" t="s">
        <v>84</v>
      </c>
      <c r="C14" s="14" t="s">
        <v>69</v>
      </c>
      <c r="D14" s="180">
        <f>'Gia-VL'!E27</f>
        <v>20000</v>
      </c>
      <c r="E14" s="181">
        <v>0.27</v>
      </c>
      <c r="F14" s="286">
        <f t="shared" si="0"/>
        <v>5400</v>
      </c>
      <c r="G14" s="181">
        <v>0.36</v>
      </c>
      <c r="H14" s="180">
        <f t="shared" si="1"/>
        <v>7200</v>
      </c>
      <c r="I14" s="181">
        <v>0.45</v>
      </c>
      <c r="J14" s="180">
        <f t="shared" si="2"/>
        <v>9000</v>
      </c>
      <c r="K14" s="181">
        <v>1</v>
      </c>
      <c r="L14" s="180">
        <f t="shared" si="3"/>
        <v>20000</v>
      </c>
      <c r="M14" s="181">
        <v>2.2000000000000002</v>
      </c>
      <c r="N14" s="180">
        <f t="shared" si="4"/>
        <v>44000</v>
      </c>
      <c r="O14" s="181">
        <v>3</v>
      </c>
      <c r="P14" s="180">
        <f t="shared" si="5"/>
        <v>60000</v>
      </c>
      <c r="Q14" s="58"/>
    </row>
    <row r="15" spans="1:17" ht="18" customHeight="1">
      <c r="A15" s="14">
        <v>11</v>
      </c>
      <c r="B15" s="16" t="s">
        <v>129</v>
      </c>
      <c r="C15" s="14" t="s">
        <v>538</v>
      </c>
      <c r="D15" s="180">
        <f>'Gia-VL'!E47</f>
        <v>10000</v>
      </c>
      <c r="E15" s="181">
        <v>0.01</v>
      </c>
      <c r="F15" s="286">
        <f t="shared" si="0"/>
        <v>100</v>
      </c>
      <c r="G15" s="181">
        <v>0.06</v>
      </c>
      <c r="H15" s="180">
        <f t="shared" si="1"/>
        <v>600</v>
      </c>
      <c r="I15" s="181">
        <v>0.08</v>
      </c>
      <c r="J15" s="180">
        <f t="shared" si="2"/>
        <v>800</v>
      </c>
      <c r="K15" s="181">
        <v>0.2</v>
      </c>
      <c r="L15" s="180">
        <f t="shared" si="3"/>
        <v>2000</v>
      </c>
      <c r="M15" s="181">
        <v>0.77</v>
      </c>
      <c r="N15" s="180">
        <f t="shared" si="4"/>
        <v>7700</v>
      </c>
      <c r="O15" s="181">
        <v>1.05</v>
      </c>
      <c r="P15" s="180">
        <f t="shared" si="5"/>
        <v>10500</v>
      </c>
      <c r="Q15" s="58"/>
    </row>
    <row r="16" spans="1:17" ht="18" customHeight="1">
      <c r="A16" s="14">
        <v>12</v>
      </c>
      <c r="B16" s="16" t="s">
        <v>539</v>
      </c>
      <c r="C16" s="14" t="s">
        <v>61</v>
      </c>
      <c r="D16" s="180">
        <f>'Gia-VL'!E33</f>
        <v>5000</v>
      </c>
      <c r="E16" s="181">
        <v>1.8</v>
      </c>
      <c r="F16" s="286">
        <f t="shared" si="0"/>
        <v>9000</v>
      </c>
      <c r="G16" s="181">
        <v>2.7</v>
      </c>
      <c r="H16" s="180">
        <f t="shared" si="1"/>
        <v>13500</v>
      </c>
      <c r="I16" s="181">
        <v>2.7</v>
      </c>
      <c r="J16" s="180">
        <f t="shared" si="2"/>
        <v>13500</v>
      </c>
      <c r="K16" s="181">
        <v>5</v>
      </c>
      <c r="L16" s="180">
        <f t="shared" si="3"/>
        <v>25000</v>
      </c>
      <c r="M16" s="181">
        <v>6.6</v>
      </c>
      <c r="N16" s="180">
        <f t="shared" si="4"/>
        <v>33000</v>
      </c>
      <c r="O16" s="181">
        <v>9</v>
      </c>
      <c r="P16" s="180">
        <f t="shared" si="5"/>
        <v>45000</v>
      </c>
      <c r="Q16" s="58"/>
    </row>
    <row r="17" spans="1:17" ht="18" customHeight="1">
      <c r="A17" s="14">
        <v>13</v>
      </c>
      <c r="B17" s="16" t="s">
        <v>64</v>
      </c>
      <c r="C17" s="14" t="s">
        <v>61</v>
      </c>
      <c r="D17" s="180">
        <f>'Gia-VL'!E20</f>
        <v>10000</v>
      </c>
      <c r="E17" s="181">
        <v>0.01</v>
      </c>
      <c r="F17" s="286">
        <f t="shared" si="0"/>
        <v>100</v>
      </c>
      <c r="G17" s="181">
        <v>0.06</v>
      </c>
      <c r="H17" s="180">
        <f t="shared" si="1"/>
        <v>600</v>
      </c>
      <c r="I17" s="181">
        <v>0.08</v>
      </c>
      <c r="J17" s="180">
        <f t="shared" si="2"/>
        <v>800</v>
      </c>
      <c r="K17" s="181">
        <v>0.2</v>
      </c>
      <c r="L17" s="180">
        <f t="shared" si="3"/>
        <v>2000</v>
      </c>
      <c r="M17" s="181">
        <v>0.77</v>
      </c>
      <c r="N17" s="180">
        <f t="shared" si="4"/>
        <v>7700</v>
      </c>
      <c r="O17" s="181">
        <v>1.05</v>
      </c>
      <c r="P17" s="180">
        <f t="shared" si="5"/>
        <v>10500</v>
      </c>
      <c r="Q17" s="58"/>
    </row>
    <row r="18" spans="1:17" ht="18" customHeight="1">
      <c r="A18" s="14">
        <v>14</v>
      </c>
      <c r="B18" s="16" t="s">
        <v>540</v>
      </c>
      <c r="C18" s="14" t="s">
        <v>69</v>
      </c>
      <c r="D18" s="180">
        <f>'Gia-VL'!E21</f>
        <v>200000</v>
      </c>
      <c r="E18" s="181">
        <v>0.45</v>
      </c>
      <c r="F18" s="286">
        <f t="shared" si="0"/>
        <v>90000</v>
      </c>
      <c r="G18" s="181">
        <v>0.45</v>
      </c>
      <c r="H18" s="180">
        <f t="shared" si="1"/>
        <v>90000</v>
      </c>
      <c r="I18" s="181">
        <v>0.45</v>
      </c>
      <c r="J18" s="180">
        <f t="shared" si="2"/>
        <v>90000</v>
      </c>
      <c r="K18" s="181">
        <v>0.5</v>
      </c>
      <c r="L18" s="180">
        <f t="shared" si="3"/>
        <v>100000</v>
      </c>
      <c r="M18" s="181">
        <v>0.55000000000000004</v>
      </c>
      <c r="N18" s="180">
        <f t="shared" si="4"/>
        <v>110000.00000000001</v>
      </c>
      <c r="O18" s="181">
        <v>0.75</v>
      </c>
      <c r="P18" s="180">
        <f t="shared" si="5"/>
        <v>150000</v>
      </c>
      <c r="Q18" s="58"/>
    </row>
    <row r="19" spans="1:17" ht="18" customHeight="1">
      <c r="A19" s="14">
        <v>15</v>
      </c>
      <c r="B19" s="16" t="s">
        <v>132</v>
      </c>
      <c r="C19" s="14" t="s">
        <v>18</v>
      </c>
      <c r="D19" s="180">
        <f>'Gia-VL'!E48</f>
        <v>2000</v>
      </c>
      <c r="E19" s="181">
        <v>36</v>
      </c>
      <c r="F19" s="286">
        <f t="shared" si="0"/>
        <v>72000</v>
      </c>
      <c r="G19" s="181">
        <v>36</v>
      </c>
      <c r="H19" s="180">
        <f t="shared" si="1"/>
        <v>72000</v>
      </c>
      <c r="I19" s="181">
        <v>27</v>
      </c>
      <c r="J19" s="180">
        <f t="shared" si="2"/>
        <v>54000</v>
      </c>
      <c r="K19" s="181">
        <v>0</v>
      </c>
      <c r="L19" s="180">
        <f t="shared" si="3"/>
        <v>0</v>
      </c>
      <c r="M19" s="181">
        <v>0</v>
      </c>
      <c r="N19" s="180">
        <f t="shared" si="4"/>
        <v>0</v>
      </c>
      <c r="O19" s="181"/>
      <c r="P19" s="180">
        <f t="shared" si="5"/>
        <v>0</v>
      </c>
      <c r="Q19" s="58"/>
    </row>
    <row r="20" spans="1:17" ht="18" customHeight="1">
      <c r="A20" s="14">
        <v>16</v>
      </c>
      <c r="B20" s="16" t="s">
        <v>90</v>
      </c>
      <c r="C20" s="14" t="s">
        <v>91</v>
      </c>
      <c r="D20" s="180">
        <f>'Gia-VL'!E30</f>
        <v>25000</v>
      </c>
      <c r="E20" s="181">
        <v>0.09</v>
      </c>
      <c r="F20" s="286">
        <f t="shared" si="0"/>
        <v>2250</v>
      </c>
      <c r="G20" s="181">
        <v>0.05</v>
      </c>
      <c r="H20" s="180">
        <f t="shared" si="1"/>
        <v>1250</v>
      </c>
      <c r="I20" s="181">
        <v>0.05</v>
      </c>
      <c r="J20" s="180">
        <f t="shared" si="2"/>
        <v>1250</v>
      </c>
      <c r="K20" s="181">
        <v>0.05</v>
      </c>
      <c r="L20" s="180">
        <f t="shared" ref="L20:L30" si="6">D20*K20</f>
        <v>1250</v>
      </c>
      <c r="M20" s="181">
        <v>0.06</v>
      </c>
      <c r="N20" s="180">
        <f t="shared" ref="N20:N30" si="7">D20*M20</f>
        <v>1500</v>
      </c>
      <c r="O20" s="181">
        <v>7.0000000000000007E-2</v>
      </c>
      <c r="P20" s="180">
        <f t="shared" si="5"/>
        <v>1750.0000000000002</v>
      </c>
      <c r="Q20" s="58"/>
    </row>
    <row r="21" spans="1:17" ht="18" customHeight="1">
      <c r="A21" s="14">
        <v>17</v>
      </c>
      <c r="B21" s="16" t="s">
        <v>541</v>
      </c>
      <c r="C21" s="14" t="s">
        <v>69</v>
      </c>
      <c r="D21" s="180">
        <f>'Gia-VL'!E49</f>
        <v>5000</v>
      </c>
      <c r="E21" s="181">
        <v>0.22</v>
      </c>
      <c r="F21" s="286">
        <f t="shared" si="0"/>
        <v>1100</v>
      </c>
      <c r="G21" s="181">
        <v>1.44</v>
      </c>
      <c r="H21" s="180">
        <f t="shared" si="1"/>
        <v>7200</v>
      </c>
      <c r="I21" s="181">
        <v>1.8</v>
      </c>
      <c r="J21" s="180">
        <f t="shared" si="2"/>
        <v>9000</v>
      </c>
      <c r="K21" s="181">
        <v>4</v>
      </c>
      <c r="L21" s="180">
        <f t="shared" si="6"/>
        <v>20000</v>
      </c>
      <c r="M21" s="181">
        <v>13.2</v>
      </c>
      <c r="N21" s="180">
        <f t="shared" si="7"/>
        <v>66000</v>
      </c>
      <c r="O21" s="181">
        <v>18</v>
      </c>
      <c r="P21" s="180">
        <f t="shared" si="5"/>
        <v>90000</v>
      </c>
      <c r="Q21" s="58"/>
    </row>
    <row r="22" spans="1:17" ht="18" customHeight="1">
      <c r="A22" s="14">
        <v>18</v>
      </c>
      <c r="B22" s="16" t="s">
        <v>542</v>
      </c>
      <c r="C22" s="14" t="s">
        <v>149</v>
      </c>
      <c r="D22" s="180">
        <f>'Gia-VL'!E15</f>
        <v>45000</v>
      </c>
      <c r="E22" s="181">
        <v>0.18</v>
      </c>
      <c r="F22" s="286">
        <f t="shared" si="0"/>
        <v>8100</v>
      </c>
      <c r="G22" s="181">
        <v>0.27</v>
      </c>
      <c r="H22" s="180">
        <f t="shared" si="1"/>
        <v>12150</v>
      </c>
      <c r="I22" s="181">
        <v>0.36</v>
      </c>
      <c r="J22" s="180">
        <f t="shared" si="2"/>
        <v>16200</v>
      </c>
      <c r="K22" s="181">
        <v>0.5</v>
      </c>
      <c r="L22" s="180">
        <f t="shared" si="6"/>
        <v>22500</v>
      </c>
      <c r="M22" s="181">
        <v>0.66</v>
      </c>
      <c r="N22" s="180">
        <f t="shared" si="7"/>
        <v>29700</v>
      </c>
      <c r="O22" s="181">
        <v>0.9</v>
      </c>
      <c r="P22" s="180">
        <f t="shared" si="5"/>
        <v>40500</v>
      </c>
      <c r="Q22" s="58"/>
    </row>
    <row r="23" spans="1:17" ht="18" customHeight="1">
      <c r="A23" s="14">
        <v>19</v>
      </c>
      <c r="B23" s="16" t="s">
        <v>543</v>
      </c>
      <c r="C23" s="14" t="s">
        <v>149</v>
      </c>
      <c r="D23" s="180">
        <f>'Gia-VL'!E52</f>
        <v>90000</v>
      </c>
      <c r="E23" s="181">
        <v>0.09</v>
      </c>
      <c r="F23" s="286">
        <f t="shared" si="0"/>
        <v>8100</v>
      </c>
      <c r="G23" s="181">
        <v>0.14000000000000001</v>
      </c>
      <c r="H23" s="180">
        <f t="shared" si="1"/>
        <v>12600.000000000002</v>
      </c>
      <c r="I23" s="181">
        <v>0.18</v>
      </c>
      <c r="J23" s="180">
        <f t="shared" si="2"/>
        <v>16200</v>
      </c>
      <c r="K23" s="181">
        <v>0.3</v>
      </c>
      <c r="L23" s="180">
        <f t="shared" si="6"/>
        <v>27000</v>
      </c>
      <c r="M23" s="181">
        <v>0.44</v>
      </c>
      <c r="N23" s="180">
        <f t="shared" si="7"/>
        <v>39600</v>
      </c>
      <c r="O23" s="181">
        <v>0.6</v>
      </c>
      <c r="P23" s="180">
        <f t="shared" si="5"/>
        <v>54000</v>
      </c>
      <c r="Q23" s="58"/>
    </row>
    <row r="24" spans="1:17" ht="18" customHeight="1">
      <c r="A24" s="14">
        <v>20</v>
      </c>
      <c r="B24" s="16" t="s">
        <v>544</v>
      </c>
      <c r="C24" s="14" t="s">
        <v>545</v>
      </c>
      <c r="D24" s="180">
        <f>'Gia-VL'!E16</f>
        <v>1450000</v>
      </c>
      <c r="E24" s="181">
        <v>0.04</v>
      </c>
      <c r="F24" s="286">
        <f t="shared" si="0"/>
        <v>58000</v>
      </c>
      <c r="G24" s="181">
        <v>0.05</v>
      </c>
      <c r="H24" s="180">
        <f t="shared" si="1"/>
        <v>72500</v>
      </c>
      <c r="I24" s="181">
        <v>7.0000000000000007E-2</v>
      </c>
      <c r="J24" s="180">
        <f t="shared" si="2"/>
        <v>101500.00000000001</v>
      </c>
      <c r="K24" s="181">
        <v>0.1</v>
      </c>
      <c r="L24" s="180">
        <f t="shared" si="6"/>
        <v>145000</v>
      </c>
      <c r="M24" s="181">
        <v>0.13</v>
      </c>
      <c r="N24" s="180">
        <f t="shared" si="7"/>
        <v>188500</v>
      </c>
      <c r="O24" s="181">
        <v>0.18</v>
      </c>
      <c r="P24" s="180">
        <f t="shared" si="5"/>
        <v>261000</v>
      </c>
      <c r="Q24" s="58"/>
    </row>
    <row r="25" spans="1:17" ht="18" customHeight="1">
      <c r="A25" s="14">
        <v>21</v>
      </c>
      <c r="B25" s="16" t="s">
        <v>546</v>
      </c>
      <c r="C25" s="14" t="s">
        <v>545</v>
      </c>
      <c r="D25" s="180">
        <f>'Gia-VL'!E53</f>
        <v>3350000</v>
      </c>
      <c r="E25" s="181">
        <v>0.02</v>
      </c>
      <c r="F25" s="286">
        <f t="shared" si="0"/>
        <v>67000</v>
      </c>
      <c r="G25" s="181">
        <v>0.03</v>
      </c>
      <c r="H25" s="180">
        <f t="shared" si="1"/>
        <v>100500</v>
      </c>
      <c r="I25" s="181">
        <v>0.04</v>
      </c>
      <c r="J25" s="180">
        <f t="shared" si="2"/>
        <v>134000</v>
      </c>
      <c r="K25" s="181">
        <v>0.06</v>
      </c>
      <c r="L25" s="180">
        <f t="shared" si="6"/>
        <v>201000</v>
      </c>
      <c r="M25" s="181">
        <v>0.09</v>
      </c>
      <c r="N25" s="180">
        <f t="shared" si="7"/>
        <v>301500</v>
      </c>
      <c r="O25" s="181">
        <v>0.12</v>
      </c>
      <c r="P25" s="180">
        <f t="shared" si="5"/>
        <v>402000</v>
      </c>
      <c r="Q25" s="58"/>
    </row>
    <row r="26" spans="1:17" ht="18" customHeight="1">
      <c r="A26" s="14">
        <v>22</v>
      </c>
      <c r="B26" s="16" t="s">
        <v>85</v>
      </c>
      <c r="C26" s="14" t="s">
        <v>69</v>
      </c>
      <c r="D26" s="180">
        <f>'Gia-VL'!E28</f>
        <v>20000</v>
      </c>
      <c r="E26" s="181">
        <v>0.27</v>
      </c>
      <c r="F26" s="286">
        <f t="shared" si="0"/>
        <v>5400</v>
      </c>
      <c r="G26" s="181">
        <v>0.36</v>
      </c>
      <c r="H26" s="180">
        <f t="shared" si="1"/>
        <v>7200</v>
      </c>
      <c r="I26" s="181">
        <v>0.45</v>
      </c>
      <c r="J26" s="180">
        <f t="shared" si="2"/>
        <v>9000</v>
      </c>
      <c r="K26" s="181">
        <v>1</v>
      </c>
      <c r="L26" s="180">
        <f t="shared" si="6"/>
        <v>20000</v>
      </c>
      <c r="M26" s="181">
        <v>2.2000000000000002</v>
      </c>
      <c r="N26" s="180">
        <f t="shared" si="7"/>
        <v>44000</v>
      </c>
      <c r="O26" s="181">
        <v>3</v>
      </c>
      <c r="P26" s="180">
        <f t="shared" si="5"/>
        <v>60000</v>
      </c>
      <c r="Q26" s="58"/>
    </row>
    <row r="27" spans="1:17" s="440" customFormat="1" ht="18" customHeight="1">
      <c r="A27" s="461">
        <v>23</v>
      </c>
      <c r="B27" s="462" t="s">
        <v>122</v>
      </c>
      <c r="C27" s="461" t="s">
        <v>547</v>
      </c>
      <c r="D27" s="463">
        <f>'Gia-VL'!E44</f>
        <v>10000</v>
      </c>
      <c r="E27" s="464">
        <v>0.23</v>
      </c>
      <c r="F27" s="465">
        <f t="shared" si="0"/>
        <v>2300</v>
      </c>
      <c r="G27" s="464">
        <v>0.45</v>
      </c>
      <c r="H27" s="463">
        <f t="shared" si="1"/>
        <v>4500</v>
      </c>
      <c r="I27" s="467">
        <v>0.9</v>
      </c>
      <c r="J27" s="463">
        <f t="shared" si="2"/>
        <v>9000</v>
      </c>
      <c r="K27" s="464">
        <v>1</v>
      </c>
      <c r="L27" s="463">
        <f t="shared" si="6"/>
        <v>10000</v>
      </c>
      <c r="M27" s="464">
        <v>1.65</v>
      </c>
      <c r="N27" s="463">
        <f t="shared" si="7"/>
        <v>16500</v>
      </c>
      <c r="O27" s="464">
        <v>2.25</v>
      </c>
      <c r="P27" s="463">
        <f t="shared" si="5"/>
        <v>22500</v>
      </c>
      <c r="Q27" s="466"/>
    </row>
    <row r="28" spans="1:17" ht="18" customHeight="1">
      <c r="A28" s="14">
        <v>24</v>
      </c>
      <c r="B28" s="16" t="s">
        <v>126</v>
      </c>
      <c r="C28" s="14" t="s">
        <v>21</v>
      </c>
      <c r="D28" s="180">
        <f>'Gia-VL'!E46</f>
        <v>2000</v>
      </c>
      <c r="E28" s="181">
        <v>0.09</v>
      </c>
      <c r="F28" s="286">
        <f t="shared" si="0"/>
        <v>180</v>
      </c>
      <c r="G28" s="181">
        <v>8.5500000000000007</v>
      </c>
      <c r="H28" s="180">
        <f t="shared" si="1"/>
        <v>17100</v>
      </c>
      <c r="I28" s="181">
        <v>0.72</v>
      </c>
      <c r="J28" s="180">
        <f t="shared" si="2"/>
        <v>1440</v>
      </c>
      <c r="K28" s="181">
        <v>1</v>
      </c>
      <c r="L28" s="180">
        <f t="shared" si="6"/>
        <v>2000</v>
      </c>
      <c r="M28" s="181">
        <v>1.1000000000000001</v>
      </c>
      <c r="N28" s="180">
        <f t="shared" si="7"/>
        <v>2200</v>
      </c>
      <c r="O28" s="181">
        <v>1.5</v>
      </c>
      <c r="P28" s="180">
        <f t="shared" si="5"/>
        <v>3000</v>
      </c>
      <c r="Q28" s="58"/>
    </row>
    <row r="29" spans="1:17" ht="18" customHeight="1">
      <c r="A29" s="14">
        <v>25</v>
      </c>
      <c r="B29" s="16" t="s">
        <v>57</v>
      </c>
      <c r="C29" s="14" t="s">
        <v>58</v>
      </c>
      <c r="D29" s="180">
        <f>'Gia-VL'!E18</f>
        <v>10000</v>
      </c>
      <c r="E29" s="181">
        <v>0.09</v>
      </c>
      <c r="F29" s="286">
        <f t="shared" si="0"/>
        <v>900</v>
      </c>
      <c r="G29" s="181">
        <v>0.14000000000000001</v>
      </c>
      <c r="H29" s="180">
        <f t="shared" si="1"/>
        <v>1400.0000000000002</v>
      </c>
      <c r="I29" s="181">
        <v>0.18</v>
      </c>
      <c r="J29" s="180">
        <f t="shared" si="2"/>
        <v>1800</v>
      </c>
      <c r="K29" s="181">
        <v>0.4</v>
      </c>
      <c r="L29" s="180">
        <f t="shared" si="6"/>
        <v>4000</v>
      </c>
      <c r="M29" s="181">
        <v>1.54</v>
      </c>
      <c r="N29" s="180">
        <f t="shared" si="7"/>
        <v>15400</v>
      </c>
      <c r="O29" s="181">
        <v>2.1</v>
      </c>
      <c r="P29" s="180">
        <f t="shared" si="5"/>
        <v>21000</v>
      </c>
      <c r="Q29" s="58"/>
    </row>
    <row r="30" spans="1:17" ht="18" customHeight="1">
      <c r="A30" s="14">
        <v>26</v>
      </c>
      <c r="B30" s="16" t="s">
        <v>548</v>
      </c>
      <c r="C30" s="14" t="s">
        <v>69</v>
      </c>
      <c r="D30" s="180">
        <f>'Gia-VL'!E22</f>
        <v>150000</v>
      </c>
      <c r="E30" s="181">
        <v>0.45</v>
      </c>
      <c r="F30" s="286">
        <f t="shared" si="0"/>
        <v>67500</v>
      </c>
      <c r="G30" s="181">
        <v>0.45</v>
      </c>
      <c r="H30" s="180">
        <f t="shared" si="1"/>
        <v>67500</v>
      </c>
      <c r="I30" s="181">
        <v>0.45</v>
      </c>
      <c r="J30" s="180">
        <f t="shared" si="2"/>
        <v>67500</v>
      </c>
      <c r="K30" s="181">
        <v>0.5</v>
      </c>
      <c r="L30" s="180">
        <f t="shared" si="6"/>
        <v>75000</v>
      </c>
      <c r="M30" s="181">
        <v>0.55000000000000004</v>
      </c>
      <c r="N30" s="180">
        <f t="shared" si="7"/>
        <v>82500</v>
      </c>
      <c r="O30" s="181">
        <v>0.75</v>
      </c>
      <c r="P30" s="180">
        <f t="shared" si="5"/>
        <v>112500</v>
      </c>
      <c r="Q30" s="58"/>
    </row>
    <row r="31" spans="1:17" ht="22.5" customHeight="1">
      <c r="A31" s="228"/>
      <c r="B31" s="229" t="s">
        <v>549</v>
      </c>
      <c r="C31" s="229"/>
      <c r="D31" s="233"/>
      <c r="E31" s="234"/>
      <c r="F31" s="233">
        <f>SUM(F5:F30)*1.08</f>
        <v>475216.2</v>
      </c>
      <c r="G31" s="233"/>
      <c r="H31" s="233">
        <f>SUM(H5:H30)*1.08</f>
        <v>655074</v>
      </c>
      <c r="I31" s="233"/>
      <c r="J31" s="233">
        <f>SUM(J5:J30)*1.08</f>
        <v>825670.8</v>
      </c>
      <c r="K31" s="233"/>
      <c r="L31" s="233">
        <f>SUM(L5:L30)*1.08</f>
        <v>1104192</v>
      </c>
      <c r="M31" s="233"/>
      <c r="N31" s="233">
        <f>SUM(N5:N30)*1.08</f>
        <v>1621436.4000000001</v>
      </c>
      <c r="O31" s="233"/>
      <c r="P31" s="233">
        <f>SUM(P5:P30)*1.08</f>
        <v>2205127.8000000003</v>
      </c>
      <c r="Q31" s="138"/>
    </row>
    <row r="32" spans="1:17" ht="24.75" hidden="1" customHeight="1">
      <c r="A32" s="287"/>
      <c r="B32" s="288"/>
      <c r="C32" s="288"/>
      <c r="D32" s="289"/>
      <c r="E32" s="290"/>
      <c r="F32" s="289"/>
      <c r="G32" s="290"/>
      <c r="H32" s="289"/>
      <c r="I32" s="290"/>
      <c r="J32" s="289"/>
      <c r="K32" s="290"/>
      <c r="L32" s="289"/>
      <c r="M32" s="290"/>
      <c r="N32" s="289"/>
      <c r="O32" s="290"/>
      <c r="P32" s="289"/>
      <c r="Q32" s="58"/>
    </row>
    <row r="33" spans="1:17" ht="24" customHeight="1">
      <c r="A33" s="21"/>
      <c r="B33" s="125" t="s">
        <v>478</v>
      </c>
      <c r="C33" s="126" t="s">
        <v>228</v>
      </c>
      <c r="D33" s="200"/>
      <c r="E33" s="227"/>
      <c r="F33" s="258">
        <f>F31</f>
        <v>475216.2</v>
      </c>
      <c r="G33" s="258"/>
      <c r="H33" s="258">
        <f>H31/6.25</f>
        <v>104811.84</v>
      </c>
      <c r="I33" s="258"/>
      <c r="J33" s="258">
        <f>J31/25</f>
        <v>33026.832000000002</v>
      </c>
      <c r="K33" s="258"/>
      <c r="L33" s="258">
        <f>L31/100</f>
        <v>11041.92</v>
      </c>
      <c r="M33" s="258"/>
      <c r="N33" s="258">
        <f>N31/900</f>
        <v>1801.5960000000002</v>
      </c>
      <c r="O33" s="258"/>
      <c r="P33" s="258">
        <f>P31/3600</f>
        <v>612.53550000000007</v>
      </c>
      <c r="Q33" s="58"/>
    </row>
    <row r="34" spans="1:17" ht="18" customHeight="1">
      <c r="A34" s="120"/>
      <c r="B34" s="129"/>
      <c r="C34" s="131"/>
      <c r="D34" s="190"/>
      <c r="E34" s="198"/>
      <c r="F34" s="264"/>
      <c r="G34" s="264"/>
      <c r="H34" s="264"/>
      <c r="I34" s="264"/>
      <c r="J34" s="264"/>
      <c r="K34" s="264"/>
      <c r="L34" s="264"/>
      <c r="M34" s="264"/>
      <c r="N34" s="264"/>
      <c r="O34" s="264"/>
      <c r="P34" s="264"/>
      <c r="Q34" s="58"/>
    </row>
    <row r="35" spans="1:17" ht="18" customHeight="1">
      <c r="A35" s="125" t="s">
        <v>550</v>
      </c>
      <c r="B35" s="21"/>
      <c r="C35" s="126"/>
      <c r="D35" s="200"/>
      <c r="E35" s="227"/>
      <c r="F35" s="200"/>
      <c r="G35" s="227"/>
      <c r="H35" s="200"/>
      <c r="I35" s="227"/>
      <c r="J35" s="200"/>
      <c r="K35" s="227"/>
      <c r="L35" s="200"/>
      <c r="M35" s="227"/>
      <c r="N35" s="200"/>
      <c r="O35" s="227"/>
      <c r="P35" s="200"/>
      <c r="Q35" s="58"/>
    </row>
    <row r="36" spans="1:17" ht="18" customHeight="1">
      <c r="A36" s="16"/>
      <c r="B36" s="127" t="s">
        <v>551</v>
      </c>
      <c r="C36" s="128" t="s">
        <v>228</v>
      </c>
      <c r="D36" s="180"/>
      <c r="E36" s="197">
        <v>0.15</v>
      </c>
      <c r="F36" s="237">
        <f>F33*0.15</f>
        <v>71282.429999999993</v>
      </c>
      <c r="G36" s="197">
        <v>0.15</v>
      </c>
      <c r="H36" s="237">
        <f>H33*0.15</f>
        <v>15721.775999999998</v>
      </c>
      <c r="I36" s="197">
        <v>0.15</v>
      </c>
      <c r="J36" s="237">
        <f>J33*0.15</f>
        <v>4954.0248000000001</v>
      </c>
      <c r="K36" s="197">
        <v>0.15</v>
      </c>
      <c r="L36" s="237">
        <f>L33*0.15</f>
        <v>1656.288</v>
      </c>
      <c r="M36" s="197">
        <v>0.15</v>
      </c>
      <c r="N36" s="237">
        <f>N33*0.15</f>
        <v>270.23940000000005</v>
      </c>
      <c r="O36" s="197">
        <v>0.15</v>
      </c>
      <c r="P36" s="237">
        <f>P33*0.15</f>
        <v>91.880325000000013</v>
      </c>
      <c r="Q36" s="58"/>
    </row>
    <row r="37" spans="1:17" ht="18" customHeight="1">
      <c r="A37" s="16"/>
      <c r="B37" s="127"/>
      <c r="C37" s="128"/>
      <c r="D37" s="180"/>
      <c r="E37" s="197"/>
      <c r="F37" s="237"/>
      <c r="G37" s="237"/>
      <c r="H37" s="237"/>
      <c r="I37" s="237"/>
      <c r="J37" s="237"/>
      <c r="K37" s="237"/>
      <c r="L37" s="237"/>
      <c r="M37" s="237"/>
      <c r="N37" s="237"/>
      <c r="O37" s="237"/>
      <c r="P37" s="237"/>
      <c r="Q37" s="58"/>
    </row>
    <row r="38" spans="1:17" ht="18" customHeight="1">
      <c r="A38" s="127" t="s">
        <v>552</v>
      </c>
      <c r="B38" s="21"/>
      <c r="C38" s="126"/>
      <c r="D38" s="200"/>
      <c r="E38" s="227"/>
      <c r="F38" s="258"/>
      <c r="G38" s="258"/>
      <c r="H38" s="258"/>
      <c r="I38" s="258"/>
      <c r="J38" s="258"/>
      <c r="K38" s="258"/>
      <c r="L38" s="258"/>
      <c r="M38" s="258"/>
      <c r="N38" s="258"/>
      <c r="O38" s="258"/>
      <c r="P38" s="258"/>
      <c r="Q38" s="58"/>
    </row>
    <row r="39" spans="1:17" ht="18" customHeight="1">
      <c r="A39" s="16"/>
      <c r="B39" s="127" t="s">
        <v>551</v>
      </c>
      <c r="C39" s="128" t="s">
        <v>228</v>
      </c>
      <c r="D39" s="180"/>
      <c r="E39" s="197">
        <v>0.1</v>
      </c>
      <c r="F39" s="237">
        <f>F33*0.1</f>
        <v>47521.62</v>
      </c>
      <c r="G39" s="197">
        <v>0.1</v>
      </c>
      <c r="H39" s="237">
        <f>H33*0.1</f>
        <v>10481.184000000001</v>
      </c>
      <c r="I39" s="197">
        <v>0.1</v>
      </c>
      <c r="J39" s="237">
        <f>J33*0.1</f>
        <v>3302.6832000000004</v>
      </c>
      <c r="K39" s="197">
        <v>0.1</v>
      </c>
      <c r="L39" s="237">
        <f>L33*0.1</f>
        <v>1104.192</v>
      </c>
      <c r="M39" s="197">
        <v>0.1</v>
      </c>
      <c r="N39" s="237">
        <f>N33*0.1</f>
        <v>180.15960000000004</v>
      </c>
      <c r="O39" s="197">
        <v>0.1</v>
      </c>
      <c r="P39" s="237">
        <f>P33*0.1</f>
        <v>61.253550000000011</v>
      </c>
      <c r="Q39" s="58"/>
    </row>
    <row r="40" spans="1:17" ht="18" customHeight="1">
      <c r="A40" s="16"/>
      <c r="B40" s="125"/>
      <c r="C40" s="126"/>
      <c r="D40" s="200"/>
      <c r="E40" s="227"/>
      <c r="F40" s="258"/>
      <c r="G40" s="258"/>
      <c r="H40" s="258"/>
      <c r="I40" s="258"/>
      <c r="J40" s="258"/>
      <c r="K40" s="258"/>
      <c r="L40" s="258"/>
      <c r="M40" s="258"/>
      <c r="N40" s="258"/>
      <c r="O40" s="258"/>
      <c r="P40" s="258"/>
      <c r="Q40" s="58"/>
    </row>
    <row r="41" spans="1:17" ht="18" customHeight="1">
      <c r="A41" s="127" t="s">
        <v>553</v>
      </c>
      <c r="B41" s="21"/>
      <c r="C41" s="126"/>
      <c r="D41" s="200"/>
      <c r="E41" s="227"/>
      <c r="F41" s="258"/>
      <c r="G41" s="258"/>
      <c r="H41" s="258"/>
      <c r="I41" s="258"/>
      <c r="J41" s="258"/>
      <c r="K41" s="258"/>
      <c r="L41" s="258"/>
      <c r="M41" s="258"/>
      <c r="N41" s="258"/>
      <c r="O41" s="258"/>
      <c r="P41" s="258"/>
      <c r="Q41" s="58"/>
    </row>
    <row r="42" spans="1:17" ht="18" customHeight="1">
      <c r="A42" s="16"/>
      <c r="B42" s="127" t="s">
        <v>551</v>
      </c>
      <c r="C42" s="128" t="s">
        <v>228</v>
      </c>
      <c r="D42" s="180"/>
      <c r="E42" s="197">
        <v>0.25</v>
      </c>
      <c r="F42" s="237">
        <f>F33*0.25</f>
        <v>118804.05</v>
      </c>
      <c r="G42" s="197">
        <v>0.25</v>
      </c>
      <c r="H42" s="237">
        <f>H33*0.25</f>
        <v>26202.959999999999</v>
      </c>
      <c r="I42" s="197">
        <v>0.25</v>
      </c>
      <c r="J42" s="237">
        <f>J33*0.25</f>
        <v>8256.7080000000005</v>
      </c>
      <c r="K42" s="197">
        <v>0.25</v>
      </c>
      <c r="L42" s="237">
        <f>L33*0.25</f>
        <v>2760.48</v>
      </c>
      <c r="M42" s="197">
        <v>0.25</v>
      </c>
      <c r="N42" s="237">
        <f>N33*0.25</f>
        <v>450.39900000000006</v>
      </c>
      <c r="O42" s="197">
        <v>0.25</v>
      </c>
      <c r="P42" s="237">
        <f>P33*0.25</f>
        <v>153.13387500000002</v>
      </c>
      <c r="Q42" s="58"/>
    </row>
    <row r="43" spans="1:17" ht="18" customHeight="1">
      <c r="A43" s="16"/>
      <c r="B43" s="127"/>
      <c r="C43" s="128"/>
      <c r="D43" s="180"/>
      <c r="E43" s="197"/>
      <c r="F43" s="237"/>
      <c r="G43" s="237"/>
      <c r="H43" s="237"/>
      <c r="I43" s="237"/>
      <c r="J43" s="237"/>
      <c r="K43" s="237"/>
      <c r="L43" s="237"/>
      <c r="M43" s="237"/>
      <c r="N43" s="237"/>
      <c r="O43" s="237"/>
      <c r="P43" s="237"/>
      <c r="Q43" s="58"/>
    </row>
    <row r="44" spans="1:17" ht="18" customHeight="1">
      <c r="A44" s="127" t="s">
        <v>554</v>
      </c>
      <c r="B44" s="21"/>
      <c r="C44" s="126"/>
      <c r="D44" s="200"/>
      <c r="E44" s="227"/>
      <c r="F44" s="258"/>
      <c r="G44" s="258"/>
      <c r="H44" s="258"/>
      <c r="I44" s="258"/>
      <c r="J44" s="258"/>
      <c r="K44" s="258"/>
      <c r="L44" s="258"/>
      <c r="M44" s="258"/>
      <c r="N44" s="258"/>
      <c r="O44" s="258"/>
      <c r="P44" s="258"/>
      <c r="Q44" s="58"/>
    </row>
    <row r="45" spans="1:17" ht="18" customHeight="1">
      <c r="A45" s="16"/>
      <c r="B45" s="127" t="s">
        <v>551</v>
      </c>
      <c r="C45" s="128" t="s">
        <v>228</v>
      </c>
      <c r="D45" s="180"/>
      <c r="E45" s="197">
        <v>0.25</v>
      </c>
      <c r="F45" s="237">
        <f>F33*0.25</f>
        <v>118804.05</v>
      </c>
      <c r="G45" s="197">
        <v>0.25</v>
      </c>
      <c r="H45" s="237">
        <f>H33*0.25</f>
        <v>26202.959999999999</v>
      </c>
      <c r="I45" s="197">
        <v>0.25</v>
      </c>
      <c r="J45" s="237">
        <f>J33*0.25</f>
        <v>8256.7080000000005</v>
      </c>
      <c r="K45" s="197">
        <v>0.25</v>
      </c>
      <c r="L45" s="237">
        <f>L33*0.25</f>
        <v>2760.48</v>
      </c>
      <c r="M45" s="197">
        <v>0.25</v>
      </c>
      <c r="N45" s="237">
        <f>N33*0.25</f>
        <v>450.39900000000006</v>
      </c>
      <c r="O45" s="197">
        <v>0.25</v>
      </c>
      <c r="P45" s="237">
        <f>P33*0.25</f>
        <v>153.13387500000002</v>
      </c>
      <c r="Q45" s="58"/>
    </row>
    <row r="46" spans="1:17" ht="18" customHeight="1">
      <c r="A46" s="16"/>
      <c r="B46" s="127"/>
      <c r="C46" s="128"/>
      <c r="D46" s="180"/>
      <c r="E46" s="197"/>
      <c r="F46" s="237"/>
      <c r="G46" s="237"/>
      <c r="H46" s="237"/>
      <c r="I46" s="237"/>
      <c r="J46" s="237"/>
      <c r="K46" s="237"/>
      <c r="L46" s="237"/>
      <c r="M46" s="237"/>
      <c r="N46" s="237"/>
      <c r="O46" s="237"/>
      <c r="P46" s="237"/>
      <c r="Q46" s="58"/>
    </row>
    <row r="47" spans="1:17" ht="18" customHeight="1">
      <c r="A47" s="127" t="s">
        <v>555</v>
      </c>
      <c r="B47" s="21"/>
      <c r="C47" s="126"/>
      <c r="D47" s="200"/>
      <c r="E47" s="227"/>
      <c r="F47" s="258"/>
      <c r="G47" s="258"/>
      <c r="H47" s="258"/>
      <c r="I47" s="258"/>
      <c r="J47" s="258"/>
      <c r="K47" s="258"/>
      <c r="L47" s="258"/>
      <c r="M47" s="258"/>
      <c r="N47" s="258"/>
      <c r="O47" s="258"/>
      <c r="P47" s="258"/>
      <c r="Q47" s="58"/>
    </row>
    <row r="48" spans="1:17" ht="18" customHeight="1">
      <c r="A48" s="16"/>
      <c r="B48" s="127" t="s">
        <v>551</v>
      </c>
      <c r="C48" s="128" t="s">
        <v>228</v>
      </c>
      <c r="D48" s="180"/>
      <c r="E48" s="197">
        <v>0.1</v>
      </c>
      <c r="F48" s="237">
        <f>F33*0.1</f>
        <v>47521.62</v>
      </c>
      <c r="G48" s="197">
        <v>0.1</v>
      </c>
      <c r="H48" s="237">
        <f>H33*0.1</f>
        <v>10481.184000000001</v>
      </c>
      <c r="I48" s="197">
        <v>0.1</v>
      </c>
      <c r="J48" s="237">
        <f>J33*0.1</f>
        <v>3302.6832000000004</v>
      </c>
      <c r="K48" s="197">
        <v>0.1</v>
      </c>
      <c r="L48" s="237">
        <f>L33*0.1</f>
        <v>1104.192</v>
      </c>
      <c r="M48" s="197">
        <v>0.1</v>
      </c>
      <c r="N48" s="237">
        <f>N33*0.1</f>
        <v>180.15960000000004</v>
      </c>
      <c r="O48" s="197">
        <v>0.1</v>
      </c>
      <c r="P48" s="237">
        <f>P33*0.1</f>
        <v>61.253550000000011</v>
      </c>
      <c r="Q48" s="58"/>
    </row>
    <row r="49" spans="1:17" ht="18" customHeight="1">
      <c r="A49" s="16"/>
      <c r="B49" s="127"/>
      <c r="C49" s="128"/>
      <c r="D49" s="180"/>
      <c r="E49" s="197"/>
      <c r="F49" s="237"/>
      <c r="G49" s="237"/>
      <c r="H49" s="237"/>
      <c r="I49" s="237"/>
      <c r="J49" s="237"/>
      <c r="K49" s="237"/>
      <c r="L49" s="237"/>
      <c r="M49" s="237"/>
      <c r="N49" s="237"/>
      <c r="O49" s="237"/>
      <c r="P49" s="237"/>
      <c r="Q49" s="58"/>
    </row>
    <row r="50" spans="1:17" ht="18" customHeight="1">
      <c r="A50" s="127" t="s">
        <v>556</v>
      </c>
      <c r="B50" s="21"/>
      <c r="C50" s="126"/>
      <c r="D50" s="200"/>
      <c r="E50" s="227"/>
      <c r="F50" s="258"/>
      <c r="G50" s="258"/>
      <c r="H50" s="258"/>
      <c r="I50" s="258"/>
      <c r="J50" s="258"/>
      <c r="K50" s="258"/>
      <c r="L50" s="258"/>
      <c r="M50" s="258"/>
      <c r="N50" s="258"/>
      <c r="O50" s="258"/>
      <c r="P50" s="258"/>
      <c r="Q50" s="58"/>
    </row>
    <row r="51" spans="1:17" ht="18" customHeight="1">
      <c r="A51" s="16"/>
      <c r="B51" s="127" t="s">
        <v>551</v>
      </c>
      <c r="C51" s="128" t="s">
        <v>228</v>
      </c>
      <c r="D51" s="180"/>
      <c r="E51" s="197">
        <v>0.1</v>
      </c>
      <c r="F51" s="237">
        <f>F33*0.1</f>
        <v>47521.62</v>
      </c>
      <c r="G51" s="197">
        <v>0.1</v>
      </c>
      <c r="H51" s="237">
        <f>H33*0.1</f>
        <v>10481.184000000001</v>
      </c>
      <c r="I51" s="197">
        <v>0.1</v>
      </c>
      <c r="J51" s="237">
        <f>J33*0.1</f>
        <v>3302.6832000000004</v>
      </c>
      <c r="K51" s="197">
        <v>0.1</v>
      </c>
      <c r="L51" s="237">
        <f>L33*0.1</f>
        <v>1104.192</v>
      </c>
      <c r="M51" s="197">
        <v>0.1</v>
      </c>
      <c r="N51" s="237">
        <f>N33*0.1</f>
        <v>180.15960000000004</v>
      </c>
      <c r="O51" s="197">
        <v>0.1</v>
      </c>
      <c r="P51" s="237">
        <f>P33*0.1</f>
        <v>61.253550000000011</v>
      </c>
      <c r="Q51" s="58"/>
    </row>
    <row r="52" spans="1:17" ht="18" customHeight="1">
      <c r="A52" s="16"/>
      <c r="B52" s="127"/>
      <c r="C52" s="128"/>
      <c r="D52" s="180"/>
      <c r="E52" s="197"/>
      <c r="F52" s="237"/>
      <c r="G52" s="237"/>
      <c r="H52" s="237"/>
      <c r="I52" s="237"/>
      <c r="J52" s="237"/>
      <c r="K52" s="237"/>
      <c r="L52" s="237"/>
      <c r="M52" s="237"/>
      <c r="N52" s="237"/>
      <c r="O52" s="237"/>
      <c r="P52" s="237"/>
      <c r="Q52" s="58"/>
    </row>
    <row r="53" spans="1:17" ht="18" customHeight="1">
      <c r="A53" s="127" t="s">
        <v>557</v>
      </c>
      <c r="B53" s="16"/>
      <c r="C53" s="128"/>
      <c r="D53" s="180"/>
      <c r="E53" s="197"/>
      <c r="F53" s="237"/>
      <c r="G53" s="237"/>
      <c r="H53" s="237"/>
      <c r="I53" s="237"/>
      <c r="J53" s="237"/>
      <c r="K53" s="237"/>
      <c r="L53" s="237"/>
      <c r="M53" s="237"/>
      <c r="N53" s="237"/>
      <c r="O53" s="237"/>
      <c r="P53" s="237"/>
      <c r="Q53" s="58"/>
    </row>
    <row r="54" spans="1:17" ht="18" customHeight="1">
      <c r="A54" s="16"/>
      <c r="B54" s="127" t="s">
        <v>551</v>
      </c>
      <c r="C54" s="128" t="s">
        <v>228</v>
      </c>
      <c r="D54" s="180"/>
      <c r="E54" s="197">
        <v>0.05</v>
      </c>
      <c r="F54" s="237">
        <f>F33*0.05</f>
        <v>23760.81</v>
      </c>
      <c r="G54" s="197">
        <v>0.05</v>
      </c>
      <c r="H54" s="237">
        <f>H33*0.05</f>
        <v>5240.5920000000006</v>
      </c>
      <c r="I54" s="197">
        <v>0.05</v>
      </c>
      <c r="J54" s="237">
        <f>J33*0.05</f>
        <v>1651.3416000000002</v>
      </c>
      <c r="K54" s="197">
        <v>0.05</v>
      </c>
      <c r="L54" s="237">
        <f>L33*0.05</f>
        <v>552.096</v>
      </c>
      <c r="M54" s="197">
        <v>0.05</v>
      </c>
      <c r="N54" s="237">
        <f>N33*0.05</f>
        <v>90.07980000000002</v>
      </c>
      <c r="O54" s="197">
        <v>0.05</v>
      </c>
      <c r="P54" s="237">
        <f>P33*0.05</f>
        <v>30.626775000000006</v>
      </c>
      <c r="Q54" s="58"/>
    </row>
    <row r="55" spans="1:17" ht="18" customHeight="1">
      <c r="A55" s="120"/>
      <c r="B55" s="129"/>
      <c r="C55" s="131"/>
      <c r="D55" s="190"/>
      <c r="E55" s="198"/>
      <c r="F55" s="190"/>
      <c r="G55" s="198"/>
      <c r="H55" s="264"/>
      <c r="I55" s="264"/>
      <c r="J55" s="264"/>
      <c r="K55" s="198"/>
      <c r="L55" s="264"/>
      <c r="M55" s="198"/>
      <c r="N55" s="190"/>
      <c r="O55" s="198"/>
      <c r="P55" s="190"/>
      <c r="Q55" s="58"/>
    </row>
    <row r="56" spans="1:17" ht="16.5" customHeight="1">
      <c r="A56" s="38"/>
      <c r="B56" s="38"/>
      <c r="C56" s="38"/>
      <c r="D56" s="38"/>
      <c r="E56" s="38"/>
      <c r="F56" s="67"/>
      <c r="G56" s="38"/>
      <c r="H56" s="38"/>
      <c r="I56" s="38"/>
      <c r="J56" s="38"/>
      <c r="K56" s="38"/>
      <c r="L56" s="38"/>
      <c r="M56" s="38"/>
      <c r="N56" s="38"/>
      <c r="O56" s="38"/>
      <c r="P56" s="38"/>
      <c r="Q56" s="38"/>
    </row>
    <row r="57" spans="1:17" ht="16.5" customHeight="1">
      <c r="A57" s="38" t="s">
        <v>328</v>
      </c>
      <c r="B57" s="38"/>
      <c r="C57" s="38"/>
      <c r="D57" s="38"/>
      <c r="E57" s="38"/>
      <c r="F57" s="38"/>
      <c r="G57" s="38"/>
      <c r="H57" s="38"/>
      <c r="I57" s="38"/>
      <c r="J57" s="38"/>
      <c r="K57" s="38"/>
      <c r="L57" s="38"/>
      <c r="M57" s="38"/>
      <c r="N57" s="38"/>
      <c r="O57" s="38"/>
      <c r="P57" s="38"/>
      <c r="Q57" s="38"/>
    </row>
    <row r="58" spans="1:17" ht="44.45" customHeight="1">
      <c r="A58" s="38"/>
      <c r="B58" s="689" t="s">
        <v>608</v>
      </c>
      <c r="C58" s="689"/>
      <c r="D58" s="689"/>
      <c r="E58" s="689"/>
      <c r="F58" s="689"/>
      <c r="G58" s="689"/>
      <c r="H58" s="689"/>
      <c r="I58" s="689"/>
      <c r="J58" s="689"/>
      <c r="K58" s="689"/>
      <c r="L58" s="689"/>
      <c r="M58" s="689"/>
      <c r="N58" s="689"/>
      <c r="O58" s="689"/>
      <c r="P58" s="689"/>
      <c r="Q58" s="38"/>
    </row>
    <row r="59" spans="1:17" ht="16.5" customHeight="1">
      <c r="A59" s="38"/>
      <c r="B59" s="690" t="s">
        <v>615</v>
      </c>
      <c r="C59" s="690"/>
      <c r="D59" s="690"/>
      <c r="E59" s="690"/>
      <c r="F59" s="690"/>
      <c r="G59" s="690"/>
      <c r="H59" s="690"/>
      <c r="I59" s="690"/>
      <c r="J59" s="690"/>
      <c r="K59" s="690"/>
      <c r="L59" s="690"/>
      <c r="M59" s="690"/>
      <c r="N59" s="690"/>
      <c r="O59" s="690"/>
      <c r="P59" s="690"/>
      <c r="Q59" s="38"/>
    </row>
    <row r="60" spans="1:17" ht="16.5" customHeight="1">
      <c r="A60" s="38"/>
      <c r="B60" s="398"/>
      <c r="C60" s="38"/>
      <c r="D60" s="38"/>
      <c r="E60" s="38"/>
      <c r="F60" s="38"/>
      <c r="G60" s="38"/>
      <c r="H60" s="38"/>
      <c r="I60" s="38"/>
      <c r="J60" s="38"/>
      <c r="K60" s="38"/>
      <c r="L60" s="38"/>
      <c r="M60" s="38"/>
      <c r="N60" s="38"/>
      <c r="O60" s="38"/>
      <c r="P60" s="38"/>
      <c r="Q60" s="38"/>
    </row>
    <row r="61" spans="1:17" ht="16.5" customHeight="1">
      <c r="A61" s="38"/>
      <c r="B61" s="38"/>
      <c r="C61" s="38"/>
      <c r="D61" s="38"/>
      <c r="E61" s="38"/>
      <c r="F61" s="38"/>
      <c r="G61" s="38"/>
      <c r="H61" s="38"/>
      <c r="I61" s="38"/>
      <c r="J61" s="38"/>
      <c r="K61" s="38"/>
      <c r="L61" s="38"/>
      <c r="M61" s="38"/>
      <c r="N61" s="38"/>
      <c r="O61" s="38"/>
      <c r="P61" s="38"/>
      <c r="Q61" s="38"/>
    </row>
    <row r="62" spans="1:17" ht="16.5" customHeight="1">
      <c r="A62" s="38"/>
      <c r="B62" s="38"/>
      <c r="C62" s="38"/>
      <c r="D62" s="38"/>
      <c r="E62" s="38"/>
      <c r="F62" s="38"/>
      <c r="G62" s="38"/>
      <c r="H62" s="38"/>
      <c r="I62" s="38"/>
      <c r="J62" s="38"/>
      <c r="K62" s="38"/>
      <c r="L62" s="38"/>
      <c r="M62" s="38"/>
      <c r="N62" s="38"/>
      <c r="O62" s="38"/>
      <c r="P62" s="38"/>
      <c r="Q62" s="38"/>
    </row>
    <row r="63" spans="1:17" ht="16.5" customHeight="1">
      <c r="A63" s="38"/>
      <c r="B63" s="38"/>
      <c r="C63" s="38"/>
      <c r="D63" s="38"/>
      <c r="E63" s="38"/>
      <c r="F63" s="38"/>
      <c r="G63" s="38"/>
      <c r="H63" s="38"/>
      <c r="I63" s="38"/>
      <c r="J63" s="38"/>
      <c r="K63" s="38"/>
      <c r="L63" s="38"/>
      <c r="M63" s="38"/>
      <c r="N63" s="38"/>
      <c r="O63" s="38"/>
      <c r="P63" s="38"/>
      <c r="Q63" s="38"/>
    </row>
    <row r="64" spans="1:17" ht="16.5" customHeight="1">
      <c r="A64" s="38"/>
      <c r="B64" s="38"/>
      <c r="C64" s="38"/>
      <c r="D64" s="38"/>
      <c r="E64" s="38"/>
      <c r="F64" s="38"/>
      <c r="G64" s="38"/>
      <c r="H64" s="38"/>
      <c r="I64" s="38"/>
      <c r="J64" s="38"/>
      <c r="K64" s="38"/>
      <c r="L64" s="38"/>
      <c r="M64" s="38"/>
      <c r="N64" s="38"/>
      <c r="O64" s="38"/>
      <c r="P64" s="38"/>
      <c r="Q64" s="38"/>
    </row>
    <row r="65" spans="1:17" ht="16.5" customHeight="1">
      <c r="A65" s="38"/>
      <c r="B65" s="38"/>
      <c r="C65" s="38"/>
      <c r="D65" s="38"/>
      <c r="E65" s="38"/>
      <c r="F65" s="38"/>
      <c r="G65" s="38"/>
      <c r="H65" s="38"/>
      <c r="I65" s="38"/>
      <c r="J65" s="38"/>
      <c r="K65" s="38"/>
      <c r="L65" s="38"/>
      <c r="M65" s="38"/>
      <c r="N65" s="38"/>
      <c r="O65" s="38"/>
      <c r="P65" s="38"/>
      <c r="Q65" s="38"/>
    </row>
    <row r="66" spans="1:17" ht="16.5" customHeight="1">
      <c r="A66" s="38"/>
      <c r="B66" s="38"/>
      <c r="C66" s="38"/>
      <c r="D66" s="38"/>
      <c r="E66" s="38"/>
      <c r="F66" s="38"/>
      <c r="G66" s="38"/>
      <c r="H66" s="38"/>
      <c r="I66" s="38"/>
      <c r="J66" s="38"/>
      <c r="K66" s="38"/>
      <c r="L66" s="38"/>
      <c r="M66" s="38"/>
      <c r="N66" s="38"/>
      <c r="O66" s="38"/>
      <c r="P66" s="38"/>
      <c r="Q66" s="38"/>
    </row>
    <row r="67" spans="1:17" ht="16.5" customHeight="1">
      <c r="A67" s="38"/>
      <c r="B67" s="38"/>
      <c r="C67" s="38"/>
      <c r="D67" s="38"/>
      <c r="E67" s="38"/>
      <c r="F67" s="38"/>
      <c r="G67" s="38"/>
      <c r="H67" s="38"/>
      <c r="I67" s="38"/>
      <c r="J67" s="38"/>
      <c r="K67" s="38"/>
      <c r="L67" s="38"/>
      <c r="M67" s="38"/>
      <c r="N67" s="38"/>
      <c r="O67" s="38"/>
      <c r="P67" s="38"/>
      <c r="Q67" s="38"/>
    </row>
    <row r="68" spans="1:17" ht="16.5" customHeight="1">
      <c r="A68" s="38"/>
      <c r="B68" s="38"/>
      <c r="C68" s="38"/>
      <c r="D68" s="38"/>
      <c r="E68" s="38"/>
      <c r="F68" s="38"/>
      <c r="G68" s="38"/>
      <c r="H68" s="38"/>
      <c r="I68" s="38"/>
      <c r="J68" s="38"/>
      <c r="K68" s="38"/>
      <c r="L68" s="38"/>
      <c r="M68" s="38"/>
      <c r="N68" s="38"/>
      <c r="O68" s="38"/>
      <c r="P68" s="38"/>
      <c r="Q68" s="38"/>
    </row>
    <row r="69" spans="1:17" ht="16.5" customHeight="1">
      <c r="A69" s="38"/>
      <c r="B69" s="38"/>
      <c r="C69" s="38"/>
      <c r="D69" s="38"/>
      <c r="E69" s="38"/>
      <c r="F69" s="38"/>
      <c r="G69" s="38"/>
      <c r="H69" s="38"/>
      <c r="I69" s="38"/>
      <c r="J69" s="38"/>
      <c r="K69" s="38"/>
      <c r="L69" s="38"/>
      <c r="M69" s="38"/>
      <c r="N69" s="38"/>
      <c r="O69" s="38"/>
      <c r="P69" s="38"/>
      <c r="Q69" s="38"/>
    </row>
    <row r="70" spans="1:17" ht="16.5" customHeight="1">
      <c r="A70" s="38"/>
      <c r="B70" s="38"/>
      <c r="C70" s="38"/>
      <c r="D70" s="38"/>
      <c r="E70" s="38"/>
      <c r="F70" s="38"/>
      <c r="G70" s="38"/>
      <c r="H70" s="38"/>
      <c r="I70" s="38"/>
      <c r="J70" s="38"/>
      <c r="K70" s="38"/>
      <c r="L70" s="38"/>
      <c r="M70" s="38"/>
      <c r="N70" s="38"/>
      <c r="O70" s="38"/>
      <c r="P70" s="38"/>
      <c r="Q70" s="38"/>
    </row>
    <row r="71" spans="1:17" ht="16.5" customHeight="1">
      <c r="A71" s="38"/>
      <c r="B71" s="38"/>
      <c r="C71" s="38"/>
      <c r="D71" s="38"/>
      <c r="E71" s="38"/>
      <c r="F71" s="38"/>
      <c r="G71" s="38"/>
      <c r="H71" s="38"/>
      <c r="I71" s="38"/>
      <c r="J71" s="38"/>
      <c r="K71" s="38"/>
      <c r="L71" s="38"/>
      <c r="M71" s="38"/>
      <c r="N71" s="38"/>
      <c r="O71" s="38"/>
      <c r="P71" s="38"/>
      <c r="Q71" s="38"/>
    </row>
    <row r="72" spans="1:17" ht="16.5" customHeight="1">
      <c r="A72" s="38"/>
      <c r="B72" s="38"/>
      <c r="C72" s="38"/>
      <c r="D72" s="38"/>
      <c r="E72" s="38"/>
      <c r="F72" s="38"/>
      <c r="G72" s="38"/>
      <c r="H72" s="38"/>
      <c r="I72" s="38"/>
      <c r="J72" s="38"/>
      <c r="K72" s="38"/>
      <c r="L72" s="38"/>
      <c r="M72" s="38"/>
      <c r="N72" s="38"/>
      <c r="O72" s="38"/>
      <c r="P72" s="38"/>
      <c r="Q72" s="38"/>
    </row>
    <row r="73" spans="1:17" ht="16.5" customHeight="1">
      <c r="A73" s="38"/>
      <c r="B73" s="38"/>
      <c r="C73" s="38"/>
      <c r="D73" s="38"/>
      <c r="E73" s="38"/>
      <c r="F73" s="38"/>
      <c r="G73" s="38"/>
      <c r="H73" s="38"/>
      <c r="I73" s="38"/>
      <c r="J73" s="38"/>
      <c r="K73" s="38"/>
      <c r="L73" s="38"/>
      <c r="M73" s="38"/>
      <c r="N73" s="38"/>
      <c r="O73" s="38"/>
      <c r="P73" s="38"/>
      <c r="Q73" s="38"/>
    </row>
    <row r="74" spans="1:17" ht="16.5" customHeight="1">
      <c r="A74" s="38"/>
      <c r="B74" s="38"/>
      <c r="C74" s="38"/>
      <c r="D74" s="38"/>
      <c r="E74" s="38"/>
      <c r="F74" s="38"/>
      <c r="G74" s="38"/>
      <c r="H74" s="38"/>
      <c r="I74" s="38"/>
      <c r="J74" s="38"/>
      <c r="K74" s="38"/>
      <c r="L74" s="38"/>
      <c r="M74" s="38"/>
      <c r="N74" s="38"/>
      <c r="O74" s="38"/>
      <c r="P74" s="38"/>
      <c r="Q74" s="38"/>
    </row>
    <row r="75" spans="1:17" ht="16.5" customHeight="1">
      <c r="A75" s="38"/>
      <c r="B75" s="38"/>
      <c r="C75" s="38"/>
      <c r="D75" s="38"/>
      <c r="E75" s="38"/>
      <c r="F75" s="38"/>
      <c r="G75" s="38"/>
      <c r="H75" s="38"/>
      <c r="I75" s="38"/>
      <c r="J75" s="38"/>
      <c r="K75" s="38"/>
      <c r="L75" s="38"/>
      <c r="M75" s="38"/>
      <c r="N75" s="38"/>
      <c r="O75" s="38"/>
      <c r="P75" s="38"/>
      <c r="Q75" s="38"/>
    </row>
    <row r="76" spans="1:17" ht="16.5" customHeight="1">
      <c r="A76" s="38"/>
      <c r="B76" s="38"/>
      <c r="C76" s="38"/>
      <c r="D76" s="38"/>
      <c r="E76" s="38"/>
      <c r="F76" s="38"/>
      <c r="G76" s="38"/>
      <c r="H76" s="38"/>
      <c r="I76" s="38"/>
      <c r="J76" s="38"/>
      <c r="K76" s="38"/>
      <c r="L76" s="38"/>
      <c r="M76" s="38"/>
      <c r="N76" s="38"/>
      <c r="O76" s="38"/>
      <c r="P76" s="38"/>
      <c r="Q76" s="38"/>
    </row>
    <row r="77" spans="1:17" ht="16.5" customHeight="1">
      <c r="A77" s="38"/>
      <c r="B77" s="38"/>
      <c r="C77" s="38"/>
      <c r="D77" s="38"/>
      <c r="E77" s="38"/>
      <c r="F77" s="38"/>
      <c r="G77" s="38"/>
      <c r="H77" s="38"/>
      <c r="I77" s="38"/>
      <c r="J77" s="38"/>
      <c r="K77" s="38"/>
      <c r="L77" s="38"/>
      <c r="M77" s="38"/>
      <c r="N77" s="38"/>
      <c r="O77" s="38"/>
      <c r="P77" s="38"/>
      <c r="Q77" s="38"/>
    </row>
    <row r="78" spans="1:17" ht="16.5" customHeight="1">
      <c r="A78" s="38"/>
      <c r="B78" s="38"/>
      <c r="C78" s="38"/>
      <c r="D78" s="38"/>
      <c r="E78" s="38"/>
      <c r="F78" s="38"/>
      <c r="G78" s="38"/>
      <c r="H78" s="38"/>
      <c r="I78" s="38"/>
      <c r="J78" s="38"/>
      <c r="K78" s="38"/>
      <c r="L78" s="38"/>
      <c r="M78" s="38"/>
      <c r="N78" s="38"/>
      <c r="O78" s="38"/>
      <c r="P78" s="38"/>
      <c r="Q78" s="38"/>
    </row>
    <row r="79" spans="1:17" ht="16.5" customHeight="1">
      <c r="A79" s="38"/>
      <c r="B79" s="38"/>
      <c r="C79" s="38"/>
      <c r="D79" s="38"/>
      <c r="E79" s="38"/>
      <c r="F79" s="38"/>
      <c r="G79" s="38"/>
      <c r="H79" s="38"/>
      <c r="I79" s="38"/>
      <c r="J79" s="38"/>
      <c r="K79" s="38"/>
      <c r="L79" s="38"/>
      <c r="M79" s="38"/>
      <c r="N79" s="38"/>
      <c r="O79" s="38"/>
      <c r="P79" s="38"/>
      <c r="Q79" s="38"/>
    </row>
    <row r="80" spans="1:17" ht="16.5" customHeight="1">
      <c r="A80" s="38"/>
      <c r="B80" s="38"/>
      <c r="C80" s="38"/>
      <c r="D80" s="38"/>
      <c r="E80" s="38"/>
      <c r="F80" s="38"/>
      <c r="G80" s="38"/>
      <c r="H80" s="38"/>
      <c r="I80" s="38"/>
      <c r="J80" s="38"/>
      <c r="K80" s="38"/>
      <c r="L80" s="38"/>
      <c r="M80" s="38"/>
      <c r="N80" s="38"/>
      <c r="O80" s="38"/>
      <c r="P80" s="38"/>
      <c r="Q80" s="38"/>
    </row>
    <row r="81" spans="1:17" ht="16.5" customHeight="1">
      <c r="A81" s="38"/>
      <c r="B81" s="38"/>
      <c r="C81" s="38"/>
      <c r="D81" s="38"/>
      <c r="E81" s="38"/>
      <c r="F81" s="38"/>
      <c r="G81" s="38"/>
      <c r="H81" s="38"/>
      <c r="I81" s="38"/>
      <c r="J81" s="38"/>
      <c r="K81" s="38"/>
      <c r="L81" s="38"/>
      <c r="M81" s="38"/>
      <c r="N81" s="38"/>
      <c r="O81" s="38"/>
      <c r="P81" s="38"/>
      <c r="Q81" s="38"/>
    </row>
    <row r="82" spans="1:17" ht="16.5" customHeight="1">
      <c r="A82" s="38"/>
      <c r="B82" s="38"/>
      <c r="C82" s="38"/>
      <c r="D82" s="38"/>
      <c r="E82" s="38"/>
      <c r="F82" s="38"/>
      <c r="G82" s="38"/>
      <c r="H82" s="38"/>
      <c r="I82" s="38"/>
      <c r="J82" s="38"/>
      <c r="K82" s="38"/>
      <c r="L82" s="38"/>
      <c r="M82" s="38"/>
      <c r="N82" s="38"/>
      <c r="O82" s="38"/>
      <c r="P82" s="38"/>
      <c r="Q82" s="38"/>
    </row>
    <row r="83" spans="1:17" ht="16.5" customHeight="1">
      <c r="A83" s="38"/>
      <c r="B83" s="38"/>
      <c r="C83" s="38"/>
      <c r="D83" s="38"/>
      <c r="E83" s="38"/>
      <c r="F83" s="38"/>
      <c r="G83" s="38"/>
      <c r="H83" s="38"/>
      <c r="I83" s="38"/>
      <c r="J83" s="38"/>
      <c r="K83" s="38"/>
      <c r="L83" s="38"/>
      <c r="M83" s="38"/>
      <c r="N83" s="38"/>
      <c r="O83" s="38"/>
      <c r="P83" s="38"/>
      <c r="Q83" s="38"/>
    </row>
    <row r="84" spans="1:17" ht="16.5" customHeight="1">
      <c r="A84" s="38"/>
      <c r="B84" s="38"/>
      <c r="C84" s="38"/>
      <c r="D84" s="38"/>
      <c r="E84" s="38"/>
      <c r="F84" s="38"/>
      <c r="G84" s="38"/>
      <c r="H84" s="38"/>
      <c r="I84" s="38"/>
      <c r="J84" s="38"/>
      <c r="K84" s="38"/>
      <c r="L84" s="38"/>
      <c r="M84" s="38"/>
      <c r="N84" s="38"/>
      <c r="O84" s="38"/>
      <c r="P84" s="38"/>
      <c r="Q84" s="38"/>
    </row>
    <row r="85" spans="1:17" ht="16.5" customHeight="1">
      <c r="A85" s="38"/>
      <c r="B85" s="38"/>
      <c r="C85" s="38"/>
      <c r="D85" s="38"/>
      <c r="E85" s="38"/>
      <c r="F85" s="38"/>
      <c r="G85" s="38"/>
      <c r="H85" s="38"/>
      <c r="I85" s="38"/>
      <c r="J85" s="38"/>
      <c r="K85" s="38"/>
      <c r="L85" s="38"/>
      <c r="M85" s="38"/>
      <c r="N85" s="38"/>
      <c r="O85" s="38"/>
      <c r="P85" s="38"/>
      <c r="Q85" s="38"/>
    </row>
    <row r="86" spans="1:17" ht="16.5" customHeight="1">
      <c r="A86" s="38"/>
      <c r="B86" s="38"/>
      <c r="C86" s="38"/>
      <c r="D86" s="38"/>
      <c r="E86" s="38"/>
      <c r="F86" s="38"/>
      <c r="G86" s="38"/>
      <c r="H86" s="38"/>
      <c r="I86" s="38"/>
      <c r="J86" s="38"/>
      <c r="K86" s="38"/>
      <c r="L86" s="38"/>
      <c r="M86" s="38"/>
      <c r="N86" s="38"/>
      <c r="O86" s="38"/>
      <c r="P86" s="38"/>
      <c r="Q86" s="38"/>
    </row>
    <row r="87" spans="1:17" ht="16.5" customHeight="1">
      <c r="A87" s="38"/>
      <c r="B87" s="38"/>
      <c r="C87" s="38"/>
      <c r="D87" s="38"/>
      <c r="E87" s="38"/>
      <c r="F87" s="38"/>
      <c r="G87" s="38"/>
      <c r="H87" s="38"/>
      <c r="I87" s="38"/>
      <c r="J87" s="38"/>
      <c r="K87" s="38"/>
      <c r="L87" s="38"/>
      <c r="M87" s="38"/>
      <c r="N87" s="38"/>
      <c r="O87" s="38"/>
      <c r="P87" s="38"/>
      <c r="Q87" s="38"/>
    </row>
    <row r="88" spans="1:17" ht="16.5" customHeight="1">
      <c r="A88" s="38"/>
      <c r="B88" s="38"/>
      <c r="C88" s="38"/>
      <c r="D88" s="38"/>
      <c r="E88" s="38"/>
      <c r="F88" s="38"/>
      <c r="G88" s="38"/>
      <c r="H88" s="38"/>
      <c r="I88" s="38"/>
      <c r="J88" s="38"/>
      <c r="K88" s="38"/>
      <c r="L88" s="38"/>
      <c r="M88" s="38"/>
      <c r="N88" s="38"/>
      <c r="O88" s="38"/>
      <c r="P88" s="38"/>
      <c r="Q88" s="38"/>
    </row>
    <row r="89" spans="1:17" ht="16.5" customHeight="1">
      <c r="A89" s="38"/>
      <c r="B89" s="38"/>
      <c r="C89" s="38"/>
      <c r="D89" s="38"/>
      <c r="E89" s="38"/>
      <c r="F89" s="38"/>
      <c r="G89" s="38"/>
      <c r="H89" s="38"/>
      <c r="I89" s="38"/>
      <c r="J89" s="38"/>
      <c r="K89" s="38"/>
      <c r="L89" s="38"/>
      <c r="M89" s="38"/>
      <c r="N89" s="38"/>
      <c r="O89" s="38"/>
      <c r="P89" s="38"/>
      <c r="Q89" s="38"/>
    </row>
    <row r="90" spans="1:17" ht="16.5" customHeight="1">
      <c r="A90" s="38"/>
      <c r="B90" s="38"/>
      <c r="C90" s="38"/>
      <c r="D90" s="38"/>
      <c r="E90" s="38"/>
      <c r="F90" s="38"/>
      <c r="G90" s="38"/>
      <c r="H90" s="38"/>
      <c r="I90" s="38"/>
      <c r="J90" s="38"/>
      <c r="K90" s="38"/>
      <c r="L90" s="38"/>
      <c r="M90" s="38"/>
      <c r="N90" s="38"/>
      <c r="O90" s="38"/>
      <c r="P90" s="38"/>
      <c r="Q90" s="38"/>
    </row>
    <row r="91" spans="1:17" ht="16.5" customHeight="1">
      <c r="A91" s="38"/>
      <c r="B91" s="38"/>
      <c r="C91" s="38"/>
      <c r="D91" s="38"/>
      <c r="E91" s="38"/>
      <c r="F91" s="38"/>
      <c r="G91" s="38"/>
      <c r="H91" s="38"/>
      <c r="I91" s="38"/>
      <c r="J91" s="38"/>
      <c r="K91" s="38"/>
      <c r="L91" s="38"/>
      <c r="M91" s="38"/>
      <c r="N91" s="38"/>
      <c r="O91" s="38"/>
      <c r="P91" s="38"/>
      <c r="Q91" s="38"/>
    </row>
    <row r="92" spans="1:17" ht="16.5" customHeight="1">
      <c r="A92" s="38"/>
      <c r="B92" s="38"/>
      <c r="C92" s="38"/>
      <c r="D92" s="38"/>
      <c r="E92" s="38"/>
      <c r="F92" s="38"/>
      <c r="G92" s="38"/>
      <c r="H92" s="38"/>
      <c r="I92" s="38"/>
      <c r="J92" s="38"/>
      <c r="K92" s="38"/>
      <c r="L92" s="38"/>
      <c r="M92" s="38"/>
      <c r="N92" s="38"/>
      <c r="O92" s="38"/>
      <c r="P92" s="38"/>
      <c r="Q92" s="38"/>
    </row>
    <row r="93" spans="1:17" ht="16.5" customHeight="1">
      <c r="A93" s="38"/>
      <c r="B93" s="38"/>
      <c r="C93" s="38"/>
      <c r="D93" s="38"/>
      <c r="E93" s="38"/>
      <c r="F93" s="38"/>
      <c r="G93" s="38"/>
      <c r="H93" s="38"/>
      <c r="I93" s="38"/>
      <c r="J93" s="38"/>
      <c r="K93" s="38"/>
      <c r="L93" s="38"/>
      <c r="M93" s="38"/>
      <c r="N93" s="38"/>
      <c r="O93" s="38"/>
      <c r="P93" s="38"/>
      <c r="Q93" s="38"/>
    </row>
    <row r="94" spans="1:17" ht="16.5" customHeight="1">
      <c r="A94" s="38"/>
      <c r="B94" s="38"/>
      <c r="C94" s="38"/>
      <c r="D94" s="38"/>
      <c r="E94" s="38"/>
      <c r="F94" s="38"/>
      <c r="G94" s="38"/>
      <c r="H94" s="38"/>
      <c r="I94" s="38"/>
      <c r="J94" s="38"/>
      <c r="K94" s="38"/>
      <c r="L94" s="38"/>
      <c r="M94" s="38"/>
      <c r="N94" s="38"/>
      <c r="O94" s="38"/>
      <c r="P94" s="38"/>
      <c r="Q94" s="38"/>
    </row>
    <row r="95" spans="1:17" ht="16.5" customHeight="1">
      <c r="A95" s="38"/>
      <c r="B95" s="38"/>
      <c r="C95" s="38"/>
      <c r="D95" s="38"/>
      <c r="E95" s="38"/>
      <c r="F95" s="38"/>
      <c r="G95" s="38"/>
      <c r="H95" s="38"/>
      <c r="I95" s="38"/>
      <c r="J95" s="38"/>
      <c r="K95" s="38"/>
      <c r="L95" s="38"/>
      <c r="M95" s="38"/>
      <c r="N95" s="38"/>
      <c r="O95" s="38"/>
      <c r="P95" s="38"/>
      <c r="Q95" s="38"/>
    </row>
    <row r="96" spans="1:17" ht="16.5" customHeight="1">
      <c r="A96" s="38"/>
      <c r="B96" s="38"/>
      <c r="C96" s="38"/>
      <c r="D96" s="38"/>
      <c r="E96" s="38"/>
      <c r="F96" s="38"/>
      <c r="G96" s="38"/>
      <c r="H96" s="38"/>
      <c r="I96" s="38"/>
      <c r="J96" s="38"/>
      <c r="K96" s="38"/>
      <c r="L96" s="38"/>
      <c r="M96" s="38"/>
      <c r="N96" s="38"/>
      <c r="O96" s="38"/>
      <c r="P96" s="38"/>
      <c r="Q96" s="38"/>
    </row>
    <row r="97" spans="1:17" ht="16.5" customHeight="1">
      <c r="A97" s="38"/>
      <c r="B97" s="38"/>
      <c r="C97" s="38"/>
      <c r="D97" s="38"/>
      <c r="E97" s="38"/>
      <c r="F97" s="38"/>
      <c r="G97" s="38"/>
      <c r="H97" s="38"/>
      <c r="I97" s="38"/>
      <c r="J97" s="38"/>
      <c r="K97" s="38"/>
      <c r="L97" s="38"/>
      <c r="M97" s="38"/>
      <c r="N97" s="38"/>
      <c r="O97" s="38"/>
      <c r="P97" s="38"/>
      <c r="Q97" s="38"/>
    </row>
    <row r="98" spans="1:17" ht="16.5" customHeight="1">
      <c r="A98" s="38"/>
      <c r="B98" s="38"/>
      <c r="C98" s="38"/>
      <c r="D98" s="38"/>
      <c r="E98" s="38"/>
      <c r="F98" s="38"/>
      <c r="G98" s="38"/>
      <c r="H98" s="38"/>
      <c r="I98" s="38"/>
      <c r="J98" s="38"/>
      <c r="K98" s="38"/>
      <c r="L98" s="38"/>
      <c r="M98" s="38"/>
      <c r="N98" s="38"/>
      <c r="O98" s="38"/>
      <c r="P98" s="38"/>
      <c r="Q98" s="38"/>
    </row>
    <row r="99" spans="1:17" ht="16.5" customHeight="1">
      <c r="A99" s="38"/>
      <c r="B99" s="38"/>
      <c r="C99" s="38"/>
      <c r="D99" s="38"/>
      <c r="E99" s="38"/>
      <c r="F99" s="38"/>
      <c r="G99" s="38"/>
      <c r="H99" s="38"/>
      <c r="I99" s="38"/>
      <c r="J99" s="38"/>
      <c r="K99" s="38"/>
      <c r="L99" s="38"/>
      <c r="M99" s="38"/>
      <c r="N99" s="38"/>
      <c r="O99" s="38"/>
      <c r="P99" s="38"/>
      <c r="Q99" s="38"/>
    </row>
    <row r="100" spans="1:17" ht="16.5" customHeight="1">
      <c r="A100" s="38"/>
      <c r="B100" s="38"/>
      <c r="C100" s="38"/>
      <c r="D100" s="38"/>
      <c r="E100" s="38"/>
      <c r="F100" s="38"/>
      <c r="G100" s="38"/>
      <c r="H100" s="38"/>
      <c r="I100" s="38"/>
      <c r="J100" s="38"/>
      <c r="K100" s="38"/>
      <c r="L100" s="38"/>
      <c r="M100" s="38"/>
      <c r="N100" s="38"/>
      <c r="O100" s="38"/>
      <c r="P100" s="38"/>
      <c r="Q100" s="38"/>
    </row>
    <row r="101" spans="1:17" ht="16.5" customHeight="1">
      <c r="A101" s="38"/>
      <c r="B101" s="38"/>
      <c r="C101" s="38"/>
      <c r="D101" s="38"/>
      <c r="E101" s="38"/>
      <c r="F101" s="38"/>
      <c r="G101" s="38"/>
      <c r="H101" s="38"/>
      <c r="I101" s="38"/>
      <c r="J101" s="38"/>
      <c r="K101" s="38"/>
      <c r="L101" s="38"/>
      <c r="M101" s="38"/>
      <c r="N101" s="38"/>
      <c r="O101" s="38"/>
      <c r="P101" s="38"/>
      <c r="Q101" s="38"/>
    </row>
    <row r="102" spans="1:17" ht="16.5" customHeight="1">
      <c r="A102" s="38"/>
      <c r="B102" s="38"/>
      <c r="C102" s="38"/>
      <c r="D102" s="38"/>
      <c r="E102" s="38"/>
      <c r="F102" s="38"/>
      <c r="G102" s="38"/>
      <c r="H102" s="38"/>
      <c r="I102" s="38"/>
      <c r="J102" s="38"/>
      <c r="K102" s="38"/>
      <c r="L102" s="38"/>
      <c r="M102" s="38"/>
      <c r="N102" s="38"/>
      <c r="O102" s="38"/>
      <c r="P102" s="38"/>
      <c r="Q102" s="38"/>
    </row>
    <row r="103" spans="1:17" ht="16.5" customHeight="1">
      <c r="A103" s="38"/>
      <c r="B103" s="38"/>
      <c r="C103" s="38"/>
      <c r="D103" s="38"/>
      <c r="E103" s="38"/>
      <c r="F103" s="38"/>
      <c r="G103" s="38"/>
      <c r="H103" s="38"/>
      <c r="I103" s="38"/>
      <c r="J103" s="38"/>
      <c r="K103" s="38"/>
      <c r="L103" s="38"/>
      <c r="M103" s="38"/>
      <c r="N103" s="38"/>
      <c r="O103" s="38"/>
      <c r="P103" s="38"/>
      <c r="Q103" s="38"/>
    </row>
    <row r="104" spans="1:17" ht="16.5" customHeight="1">
      <c r="A104" s="38"/>
      <c r="B104" s="38"/>
      <c r="C104" s="38"/>
      <c r="D104" s="38"/>
      <c r="E104" s="38"/>
      <c r="F104" s="38"/>
      <c r="G104" s="38"/>
      <c r="H104" s="38"/>
      <c r="I104" s="38"/>
      <c r="J104" s="38"/>
      <c r="K104" s="38"/>
      <c r="L104" s="38"/>
      <c r="M104" s="38"/>
      <c r="N104" s="38"/>
      <c r="O104" s="38"/>
      <c r="P104" s="38"/>
      <c r="Q104" s="38"/>
    </row>
    <row r="105" spans="1:17" ht="16.5" customHeight="1">
      <c r="A105" s="38"/>
      <c r="B105" s="38"/>
      <c r="C105" s="38"/>
      <c r="D105" s="38"/>
      <c r="E105" s="38"/>
      <c r="F105" s="38"/>
      <c r="G105" s="38"/>
      <c r="H105" s="38"/>
      <c r="I105" s="38"/>
      <c r="J105" s="38"/>
      <c r="K105" s="38"/>
      <c r="L105" s="38"/>
      <c r="M105" s="38"/>
      <c r="N105" s="38"/>
      <c r="O105" s="38"/>
      <c r="P105" s="38"/>
      <c r="Q105" s="38"/>
    </row>
    <row r="106" spans="1:17" ht="16.5" customHeight="1">
      <c r="A106" s="38"/>
      <c r="B106" s="38"/>
      <c r="C106" s="38"/>
      <c r="D106" s="38"/>
      <c r="E106" s="38"/>
      <c r="F106" s="38"/>
      <c r="G106" s="38"/>
      <c r="H106" s="38"/>
      <c r="I106" s="38"/>
      <c r="J106" s="38"/>
      <c r="K106" s="38"/>
      <c r="L106" s="38"/>
      <c r="M106" s="38"/>
      <c r="N106" s="38"/>
      <c r="O106" s="38"/>
      <c r="P106" s="38"/>
      <c r="Q106" s="38"/>
    </row>
    <row r="107" spans="1:17" ht="16.5" customHeight="1">
      <c r="A107" s="38"/>
      <c r="B107" s="38"/>
      <c r="C107" s="38"/>
      <c r="D107" s="38"/>
      <c r="E107" s="38"/>
      <c r="F107" s="38"/>
      <c r="G107" s="38"/>
      <c r="H107" s="38"/>
      <c r="I107" s="38"/>
      <c r="J107" s="38"/>
      <c r="K107" s="38"/>
      <c r="L107" s="38"/>
      <c r="M107" s="38"/>
      <c r="N107" s="38"/>
      <c r="O107" s="38"/>
      <c r="P107" s="38"/>
      <c r="Q107" s="38"/>
    </row>
    <row r="108" spans="1:17" ht="16.5" customHeight="1">
      <c r="A108" s="38"/>
      <c r="B108" s="38"/>
      <c r="C108" s="38"/>
      <c r="D108" s="38"/>
      <c r="E108" s="38"/>
      <c r="F108" s="38"/>
      <c r="G108" s="38"/>
      <c r="H108" s="38"/>
      <c r="I108" s="38"/>
      <c r="J108" s="38"/>
      <c r="K108" s="38"/>
      <c r="L108" s="38"/>
      <c r="M108" s="38"/>
      <c r="N108" s="38"/>
      <c r="O108" s="38"/>
      <c r="P108" s="38"/>
      <c r="Q108" s="38"/>
    </row>
    <row r="109" spans="1:17" ht="16.5" customHeight="1">
      <c r="A109" s="38"/>
      <c r="B109" s="38"/>
      <c r="C109" s="38"/>
      <c r="D109" s="38"/>
      <c r="E109" s="38"/>
      <c r="F109" s="38"/>
      <c r="G109" s="38"/>
      <c r="H109" s="38"/>
      <c r="I109" s="38"/>
      <c r="J109" s="38"/>
      <c r="K109" s="38"/>
      <c r="L109" s="38"/>
      <c r="M109" s="38"/>
      <c r="N109" s="38"/>
      <c r="O109" s="38"/>
      <c r="P109" s="38"/>
      <c r="Q109" s="38"/>
    </row>
    <row r="110" spans="1:17" ht="16.5" customHeight="1">
      <c r="A110" s="38"/>
      <c r="B110" s="38"/>
      <c r="C110" s="38"/>
      <c r="D110" s="38"/>
      <c r="E110" s="38"/>
      <c r="F110" s="38"/>
      <c r="G110" s="38"/>
      <c r="H110" s="38"/>
      <c r="I110" s="38"/>
      <c r="J110" s="38"/>
      <c r="K110" s="38"/>
      <c r="L110" s="38"/>
      <c r="M110" s="38"/>
      <c r="N110" s="38"/>
      <c r="O110" s="38"/>
      <c r="P110" s="38"/>
      <c r="Q110" s="38"/>
    </row>
    <row r="111" spans="1:17" ht="16.5" customHeight="1">
      <c r="A111" s="38"/>
      <c r="B111" s="38"/>
      <c r="C111" s="38"/>
      <c r="D111" s="38"/>
      <c r="E111" s="38"/>
      <c r="F111" s="38"/>
      <c r="G111" s="38"/>
      <c r="H111" s="38"/>
      <c r="I111" s="38"/>
      <c r="J111" s="38"/>
      <c r="K111" s="38"/>
      <c r="L111" s="38"/>
      <c r="M111" s="38"/>
      <c r="N111" s="38"/>
      <c r="O111" s="38"/>
      <c r="P111" s="38"/>
      <c r="Q111" s="38"/>
    </row>
    <row r="112" spans="1:17" ht="16.5" customHeight="1">
      <c r="A112" s="38"/>
      <c r="B112" s="38"/>
      <c r="C112" s="38"/>
      <c r="D112" s="38"/>
      <c r="E112" s="38"/>
      <c r="F112" s="38"/>
      <c r="G112" s="38"/>
      <c r="H112" s="38"/>
      <c r="I112" s="38"/>
      <c r="J112" s="38"/>
      <c r="K112" s="38"/>
      <c r="L112" s="38"/>
      <c r="M112" s="38"/>
      <c r="N112" s="38"/>
      <c r="O112" s="38"/>
      <c r="P112" s="38"/>
      <c r="Q112" s="38"/>
    </row>
    <row r="113" spans="1:17" ht="16.5" customHeight="1">
      <c r="A113" s="38"/>
      <c r="B113" s="38"/>
      <c r="C113" s="38"/>
      <c r="D113" s="38"/>
      <c r="E113" s="38"/>
      <c r="F113" s="38"/>
      <c r="G113" s="38"/>
      <c r="H113" s="38"/>
      <c r="I113" s="38"/>
      <c r="J113" s="38"/>
      <c r="K113" s="38"/>
      <c r="L113" s="38"/>
      <c r="M113" s="38"/>
      <c r="N113" s="38"/>
      <c r="O113" s="38"/>
      <c r="P113" s="38"/>
      <c r="Q113" s="38"/>
    </row>
    <row r="114" spans="1:17" ht="16.5" customHeight="1">
      <c r="A114" s="38"/>
      <c r="B114" s="38"/>
      <c r="C114" s="38"/>
      <c r="D114" s="38"/>
      <c r="E114" s="38"/>
      <c r="F114" s="38"/>
      <c r="G114" s="38"/>
      <c r="H114" s="38"/>
      <c r="I114" s="38"/>
      <c r="J114" s="38"/>
      <c r="K114" s="38"/>
      <c r="L114" s="38"/>
      <c r="M114" s="38"/>
      <c r="N114" s="38"/>
      <c r="O114" s="38"/>
      <c r="P114" s="38"/>
      <c r="Q114" s="38"/>
    </row>
    <row r="115" spans="1:17" ht="16.5" customHeight="1">
      <c r="A115" s="38"/>
      <c r="B115" s="38"/>
      <c r="C115" s="38"/>
      <c r="D115" s="38"/>
      <c r="E115" s="38"/>
      <c r="F115" s="38"/>
      <c r="G115" s="38"/>
      <c r="H115" s="38"/>
      <c r="I115" s="38"/>
      <c r="J115" s="38"/>
      <c r="K115" s="38"/>
      <c r="L115" s="38"/>
      <c r="M115" s="38"/>
      <c r="N115" s="38"/>
      <c r="O115" s="38"/>
      <c r="P115" s="38"/>
      <c r="Q115" s="38"/>
    </row>
    <row r="116" spans="1:17" ht="16.5" customHeight="1">
      <c r="A116" s="38"/>
      <c r="B116" s="38"/>
      <c r="C116" s="38"/>
      <c r="D116" s="38"/>
      <c r="E116" s="38"/>
      <c r="F116" s="38"/>
      <c r="G116" s="38"/>
      <c r="H116" s="38"/>
      <c r="I116" s="38"/>
      <c r="J116" s="38"/>
      <c r="K116" s="38"/>
      <c r="L116" s="38"/>
      <c r="M116" s="38"/>
      <c r="N116" s="38"/>
      <c r="O116" s="38"/>
      <c r="P116" s="38"/>
      <c r="Q116" s="38"/>
    </row>
    <row r="117" spans="1:17" ht="16.5" customHeight="1">
      <c r="A117" s="38"/>
      <c r="B117" s="38"/>
      <c r="C117" s="38"/>
      <c r="D117" s="38"/>
      <c r="E117" s="38"/>
      <c r="F117" s="38"/>
      <c r="G117" s="38"/>
      <c r="H117" s="38"/>
      <c r="I117" s="38"/>
      <c r="J117" s="38"/>
      <c r="K117" s="38"/>
      <c r="L117" s="38"/>
      <c r="M117" s="38"/>
      <c r="N117" s="38"/>
      <c r="O117" s="38"/>
      <c r="P117" s="38"/>
      <c r="Q117" s="38"/>
    </row>
    <row r="118" spans="1:17" ht="16.5" customHeight="1">
      <c r="A118" s="38"/>
      <c r="B118" s="38"/>
      <c r="C118" s="38"/>
      <c r="D118" s="38"/>
      <c r="E118" s="38"/>
      <c r="F118" s="38"/>
      <c r="G118" s="38"/>
      <c r="H118" s="38"/>
      <c r="I118" s="38"/>
      <c r="J118" s="38"/>
      <c r="K118" s="38"/>
      <c r="L118" s="38"/>
      <c r="M118" s="38"/>
      <c r="N118" s="38"/>
      <c r="O118" s="38"/>
      <c r="P118" s="38"/>
      <c r="Q118" s="38"/>
    </row>
    <row r="119" spans="1:17" ht="16.5" customHeight="1">
      <c r="A119" s="38"/>
      <c r="B119" s="38"/>
      <c r="C119" s="38"/>
      <c r="D119" s="38"/>
      <c r="E119" s="38"/>
      <c r="F119" s="38"/>
      <c r="G119" s="38"/>
      <c r="H119" s="38"/>
      <c r="I119" s="38"/>
      <c r="J119" s="38"/>
      <c r="K119" s="38"/>
      <c r="L119" s="38"/>
      <c r="M119" s="38"/>
      <c r="N119" s="38"/>
      <c r="O119" s="38"/>
      <c r="P119" s="38"/>
      <c r="Q119" s="38"/>
    </row>
    <row r="120" spans="1:17" ht="16.5" customHeight="1">
      <c r="A120" s="38"/>
      <c r="B120" s="38"/>
      <c r="C120" s="38"/>
      <c r="D120" s="38"/>
      <c r="E120" s="38"/>
      <c r="F120" s="38"/>
      <c r="G120" s="38"/>
      <c r="H120" s="38"/>
      <c r="I120" s="38"/>
      <c r="J120" s="38"/>
      <c r="K120" s="38"/>
      <c r="L120" s="38"/>
      <c r="M120" s="38"/>
      <c r="N120" s="38"/>
      <c r="O120" s="38"/>
      <c r="P120" s="38"/>
      <c r="Q120" s="38"/>
    </row>
    <row r="121" spans="1:17" ht="16.5" customHeight="1">
      <c r="A121" s="38"/>
      <c r="B121" s="38"/>
      <c r="C121" s="38"/>
      <c r="D121" s="38"/>
      <c r="E121" s="38"/>
      <c r="F121" s="38"/>
      <c r="G121" s="38"/>
      <c r="H121" s="38"/>
      <c r="I121" s="38"/>
      <c r="J121" s="38"/>
      <c r="K121" s="38"/>
      <c r="L121" s="38"/>
      <c r="M121" s="38"/>
      <c r="N121" s="38"/>
      <c r="O121" s="38"/>
      <c r="P121" s="38"/>
      <c r="Q121" s="38"/>
    </row>
    <row r="122" spans="1:17" ht="16.5" customHeight="1">
      <c r="A122" s="38"/>
      <c r="B122" s="38"/>
      <c r="C122" s="38"/>
      <c r="D122" s="38"/>
      <c r="E122" s="38"/>
      <c r="F122" s="38"/>
      <c r="G122" s="38"/>
      <c r="H122" s="38"/>
      <c r="I122" s="38"/>
      <c r="J122" s="38"/>
      <c r="K122" s="38"/>
      <c r="L122" s="38"/>
      <c r="M122" s="38"/>
      <c r="N122" s="38"/>
      <c r="O122" s="38"/>
      <c r="P122" s="38"/>
      <c r="Q122" s="38"/>
    </row>
    <row r="123" spans="1:17" ht="16.5" customHeight="1">
      <c r="A123" s="38"/>
      <c r="B123" s="38"/>
      <c r="C123" s="38"/>
      <c r="D123" s="38"/>
      <c r="E123" s="38"/>
      <c r="F123" s="38"/>
      <c r="G123" s="38"/>
      <c r="H123" s="38"/>
      <c r="I123" s="38"/>
      <c r="J123" s="38"/>
      <c r="K123" s="38"/>
      <c r="L123" s="38"/>
      <c r="M123" s="38"/>
      <c r="N123" s="38"/>
      <c r="O123" s="38"/>
      <c r="P123" s="38"/>
      <c r="Q123" s="38"/>
    </row>
    <row r="124" spans="1:17" ht="16.5" customHeight="1">
      <c r="A124" s="4"/>
      <c r="B124" s="4"/>
      <c r="C124" s="4"/>
      <c r="D124" s="4"/>
      <c r="E124" s="4"/>
      <c r="G124" s="4"/>
      <c r="H124" s="4"/>
      <c r="I124" s="4"/>
      <c r="J124" s="4"/>
      <c r="K124" s="4"/>
      <c r="L124" s="4"/>
      <c r="M124" s="4"/>
      <c r="N124" s="4"/>
      <c r="O124" s="4"/>
      <c r="P124" s="4"/>
    </row>
    <row r="125" spans="1:17" ht="16.5" customHeight="1">
      <c r="A125" s="4"/>
      <c r="B125" s="4"/>
      <c r="C125" s="4"/>
      <c r="D125" s="4"/>
      <c r="E125" s="4"/>
      <c r="G125" s="4"/>
      <c r="H125" s="4"/>
      <c r="I125" s="4"/>
      <c r="J125" s="4"/>
      <c r="K125" s="4"/>
      <c r="L125" s="4"/>
      <c r="M125" s="4"/>
      <c r="N125" s="4"/>
      <c r="O125" s="4"/>
      <c r="P125" s="4"/>
    </row>
    <row r="126" spans="1:17" ht="16.5" customHeight="1">
      <c r="A126" s="4"/>
      <c r="B126" s="4"/>
      <c r="C126" s="4"/>
      <c r="D126" s="4"/>
      <c r="E126" s="4"/>
      <c r="G126" s="4"/>
      <c r="H126" s="4"/>
      <c r="I126" s="4"/>
      <c r="J126" s="4"/>
      <c r="K126" s="4"/>
      <c r="L126" s="4"/>
      <c r="M126" s="4"/>
      <c r="N126" s="4"/>
      <c r="O126" s="4"/>
      <c r="P126" s="4"/>
    </row>
    <row r="127" spans="1:17" ht="16.5" customHeight="1">
      <c r="A127" s="4"/>
      <c r="B127" s="4"/>
      <c r="C127" s="4"/>
      <c r="D127" s="4"/>
      <c r="E127" s="4"/>
      <c r="G127" s="4"/>
      <c r="H127" s="4"/>
      <c r="I127" s="4"/>
      <c r="J127" s="4"/>
      <c r="K127" s="4"/>
      <c r="L127" s="4"/>
      <c r="M127" s="4"/>
      <c r="N127" s="4"/>
      <c r="O127" s="4"/>
      <c r="P127" s="4"/>
    </row>
    <row r="128" spans="1:17" ht="16.5" customHeight="1">
      <c r="A128" s="4"/>
      <c r="B128" s="4"/>
      <c r="C128" s="4"/>
      <c r="D128" s="4"/>
      <c r="E128" s="4"/>
      <c r="G128" s="4"/>
      <c r="H128" s="4"/>
      <c r="I128" s="4"/>
      <c r="J128" s="4"/>
      <c r="K128" s="4"/>
      <c r="L128" s="4"/>
      <c r="M128" s="4"/>
      <c r="N128" s="4"/>
      <c r="O128" s="4"/>
      <c r="P128" s="4"/>
    </row>
    <row r="129" spans="1:16" ht="16.5" customHeight="1">
      <c r="A129" s="4"/>
      <c r="B129" s="4"/>
      <c r="C129" s="4"/>
      <c r="D129" s="4"/>
      <c r="E129" s="4"/>
      <c r="G129" s="4"/>
      <c r="H129" s="4"/>
      <c r="I129" s="4"/>
      <c r="J129" s="4"/>
      <c r="K129" s="4"/>
      <c r="L129" s="4"/>
      <c r="M129" s="4"/>
      <c r="N129" s="4"/>
      <c r="O129" s="4"/>
      <c r="P129" s="4"/>
    </row>
    <row r="130" spans="1:16" ht="16.5" customHeight="1">
      <c r="A130" s="4"/>
      <c r="B130" s="4"/>
      <c r="C130" s="4"/>
      <c r="D130" s="4"/>
      <c r="E130" s="4"/>
      <c r="G130" s="4"/>
      <c r="H130" s="4"/>
      <c r="I130" s="4"/>
      <c r="J130" s="4"/>
      <c r="K130" s="4"/>
      <c r="L130" s="4"/>
      <c r="M130" s="4"/>
      <c r="N130" s="4"/>
      <c r="O130" s="4"/>
      <c r="P130" s="4"/>
    </row>
    <row r="131" spans="1:16" ht="16.5" customHeight="1">
      <c r="A131" s="4"/>
      <c r="B131" s="4"/>
      <c r="C131" s="4"/>
      <c r="D131" s="4"/>
      <c r="E131" s="4"/>
      <c r="G131" s="4"/>
      <c r="H131" s="4"/>
      <c r="I131" s="4"/>
      <c r="J131" s="4"/>
      <c r="K131" s="4"/>
      <c r="L131" s="4"/>
      <c r="M131" s="4"/>
      <c r="N131" s="4"/>
      <c r="O131" s="4"/>
      <c r="P131" s="4"/>
    </row>
    <row r="132" spans="1:16" ht="16.5" customHeight="1">
      <c r="A132" s="4"/>
      <c r="B132" s="4"/>
      <c r="C132" s="4"/>
      <c r="D132" s="4"/>
      <c r="E132" s="4"/>
      <c r="G132" s="4"/>
      <c r="H132" s="4"/>
      <c r="I132" s="4"/>
      <c r="J132" s="4"/>
      <c r="K132" s="4"/>
      <c r="L132" s="4"/>
      <c r="M132" s="4"/>
      <c r="N132" s="4"/>
      <c r="O132" s="4"/>
      <c r="P132" s="4"/>
    </row>
    <row r="133" spans="1:16" ht="16.5" customHeight="1">
      <c r="A133" s="4"/>
      <c r="B133" s="4"/>
      <c r="C133" s="4"/>
      <c r="D133" s="4"/>
      <c r="E133" s="4"/>
      <c r="G133" s="4"/>
      <c r="H133" s="4"/>
      <c r="I133" s="4"/>
      <c r="J133" s="4"/>
      <c r="K133" s="4"/>
      <c r="L133" s="4"/>
      <c r="M133" s="4"/>
      <c r="N133" s="4"/>
      <c r="O133" s="4"/>
      <c r="P133" s="4"/>
    </row>
    <row r="134" spans="1:16" ht="16.5" customHeight="1">
      <c r="A134" s="4"/>
      <c r="B134" s="4"/>
      <c r="C134" s="4"/>
      <c r="D134" s="4"/>
      <c r="E134" s="4"/>
      <c r="G134" s="4"/>
      <c r="H134" s="4"/>
      <c r="I134" s="4"/>
      <c r="J134" s="4"/>
      <c r="K134" s="4"/>
      <c r="L134" s="4"/>
      <c r="M134" s="4"/>
      <c r="N134" s="4"/>
      <c r="O134" s="4"/>
      <c r="P134" s="4"/>
    </row>
    <row r="135" spans="1:16" ht="16.5" customHeight="1">
      <c r="A135" s="4"/>
      <c r="B135" s="4"/>
      <c r="C135" s="4"/>
      <c r="D135" s="4"/>
      <c r="E135" s="4"/>
      <c r="G135" s="4"/>
      <c r="H135" s="4"/>
      <c r="I135" s="4"/>
      <c r="J135" s="4"/>
      <c r="K135" s="4"/>
      <c r="L135" s="4"/>
      <c r="M135" s="4"/>
      <c r="N135" s="4"/>
      <c r="O135" s="4"/>
      <c r="P135" s="4"/>
    </row>
    <row r="136" spans="1:16" ht="16.5" customHeight="1">
      <c r="A136" s="4"/>
      <c r="B136" s="4"/>
      <c r="C136" s="4"/>
      <c r="D136" s="4"/>
      <c r="E136" s="4"/>
      <c r="G136" s="4"/>
      <c r="H136" s="4"/>
      <c r="I136" s="4"/>
      <c r="J136" s="4"/>
      <c r="K136" s="4"/>
      <c r="L136" s="4"/>
      <c r="M136" s="4"/>
      <c r="N136" s="4"/>
      <c r="O136" s="4"/>
      <c r="P136" s="4"/>
    </row>
    <row r="137" spans="1:16" ht="16.5" customHeight="1">
      <c r="A137" s="4"/>
      <c r="B137" s="4"/>
      <c r="C137" s="4"/>
      <c r="D137" s="4"/>
      <c r="E137" s="4"/>
      <c r="G137" s="4"/>
      <c r="H137" s="4"/>
      <c r="I137" s="4"/>
      <c r="J137" s="4"/>
      <c r="K137" s="4"/>
      <c r="L137" s="4"/>
      <c r="M137" s="4"/>
      <c r="N137" s="4"/>
      <c r="O137" s="4"/>
      <c r="P137" s="4"/>
    </row>
    <row r="138" spans="1:16" ht="16.5" customHeight="1">
      <c r="A138" s="4"/>
      <c r="B138" s="4"/>
      <c r="C138" s="4"/>
      <c r="D138" s="4"/>
      <c r="E138" s="4"/>
      <c r="G138" s="4"/>
      <c r="H138" s="4"/>
      <c r="I138" s="4"/>
      <c r="J138" s="4"/>
      <c r="K138" s="4"/>
      <c r="L138" s="4"/>
      <c r="M138" s="4"/>
      <c r="N138" s="4"/>
      <c r="O138" s="4"/>
      <c r="P138" s="4"/>
    </row>
    <row r="139" spans="1:16" ht="16.5" customHeight="1">
      <c r="A139" s="4"/>
      <c r="B139" s="4"/>
      <c r="C139" s="4"/>
      <c r="D139" s="4"/>
      <c r="E139" s="4"/>
      <c r="G139" s="4"/>
      <c r="H139" s="4"/>
      <c r="I139" s="4"/>
      <c r="J139" s="4"/>
      <c r="K139" s="4"/>
      <c r="L139" s="4"/>
      <c r="M139" s="4"/>
      <c r="N139" s="4"/>
      <c r="O139" s="4"/>
      <c r="P139" s="4"/>
    </row>
    <row r="140" spans="1:16" ht="16.5" customHeight="1">
      <c r="A140" s="4"/>
      <c r="B140" s="4"/>
      <c r="C140" s="4"/>
      <c r="D140" s="4"/>
      <c r="E140" s="4"/>
      <c r="G140" s="4"/>
      <c r="H140" s="4"/>
      <c r="I140" s="4"/>
      <c r="J140" s="4"/>
      <c r="K140" s="4"/>
      <c r="L140" s="4"/>
      <c r="M140" s="4"/>
      <c r="N140" s="4"/>
      <c r="O140" s="4"/>
      <c r="P140" s="4"/>
    </row>
    <row r="141" spans="1:16" ht="16.5" customHeight="1">
      <c r="A141" s="4"/>
      <c r="B141" s="4"/>
      <c r="C141" s="4"/>
      <c r="D141" s="4"/>
      <c r="E141" s="4"/>
      <c r="G141" s="4"/>
      <c r="H141" s="4"/>
      <c r="I141" s="4"/>
      <c r="J141" s="4"/>
      <c r="K141" s="4"/>
      <c r="L141" s="4"/>
      <c r="M141" s="4"/>
      <c r="N141" s="4"/>
      <c r="O141" s="4"/>
      <c r="P141" s="4"/>
    </row>
    <row r="142" spans="1:16" ht="16.5" customHeight="1">
      <c r="A142" s="4"/>
      <c r="B142" s="4"/>
      <c r="C142" s="4"/>
      <c r="D142" s="4"/>
      <c r="E142" s="4"/>
      <c r="G142" s="4"/>
      <c r="H142" s="4"/>
      <c r="I142" s="4"/>
      <c r="J142" s="4"/>
      <c r="K142" s="4"/>
      <c r="L142" s="4"/>
      <c r="M142" s="4"/>
      <c r="N142" s="4"/>
      <c r="O142" s="4"/>
      <c r="P142" s="4"/>
    </row>
    <row r="143" spans="1:16" ht="16.5" customHeight="1">
      <c r="A143" s="4"/>
      <c r="B143" s="4"/>
      <c r="C143" s="4"/>
      <c r="D143" s="4"/>
      <c r="E143" s="4"/>
      <c r="G143" s="4"/>
      <c r="H143" s="4"/>
      <c r="I143" s="4"/>
      <c r="J143" s="4"/>
      <c r="K143" s="4"/>
      <c r="L143" s="4"/>
      <c r="M143" s="4"/>
      <c r="N143" s="4"/>
      <c r="O143" s="4"/>
      <c r="P143" s="4"/>
    </row>
    <row r="144" spans="1:16" ht="16.5" customHeight="1">
      <c r="A144" s="4"/>
      <c r="B144" s="4"/>
      <c r="C144" s="4"/>
      <c r="D144" s="4"/>
      <c r="E144" s="4"/>
      <c r="G144" s="4"/>
      <c r="H144" s="4"/>
      <c r="I144" s="4"/>
      <c r="J144" s="4"/>
      <c r="K144" s="4"/>
      <c r="L144" s="4"/>
      <c r="M144" s="4"/>
      <c r="N144" s="4"/>
      <c r="O144" s="4"/>
      <c r="P144" s="4"/>
    </row>
    <row r="145" spans="1:16" ht="16.5" customHeight="1">
      <c r="A145" s="4"/>
      <c r="B145" s="4"/>
      <c r="C145" s="4"/>
      <c r="D145" s="4"/>
      <c r="E145" s="4"/>
      <c r="G145" s="4"/>
      <c r="H145" s="4"/>
      <c r="I145" s="4"/>
      <c r="J145" s="4"/>
      <c r="K145" s="4"/>
      <c r="L145" s="4"/>
      <c r="M145" s="4"/>
      <c r="N145" s="4"/>
      <c r="O145" s="4"/>
      <c r="P145" s="4"/>
    </row>
    <row r="146" spans="1:16" ht="16.5" customHeight="1">
      <c r="A146" s="4"/>
      <c r="B146" s="4"/>
      <c r="C146" s="4"/>
      <c r="D146" s="4"/>
      <c r="E146" s="4"/>
      <c r="G146" s="4"/>
      <c r="H146" s="4"/>
      <c r="I146" s="4"/>
      <c r="J146" s="4"/>
      <c r="K146" s="4"/>
      <c r="L146" s="4"/>
      <c r="M146" s="4"/>
      <c r="N146" s="4"/>
      <c r="O146" s="4"/>
      <c r="P146" s="4"/>
    </row>
    <row r="147" spans="1:16" ht="16.5" customHeight="1">
      <c r="A147" s="4"/>
      <c r="B147" s="4"/>
      <c r="C147" s="4"/>
      <c r="D147" s="4"/>
      <c r="E147" s="4"/>
      <c r="G147" s="4"/>
      <c r="H147" s="4"/>
      <c r="I147" s="4"/>
      <c r="J147" s="4"/>
      <c r="K147" s="4"/>
      <c r="L147" s="4"/>
      <c r="M147" s="4"/>
      <c r="N147" s="4"/>
      <c r="O147" s="4"/>
      <c r="P147" s="4"/>
    </row>
    <row r="148" spans="1:16" ht="16.5" customHeight="1">
      <c r="A148" s="4"/>
      <c r="B148" s="4"/>
      <c r="C148" s="4"/>
      <c r="D148" s="4"/>
      <c r="E148" s="4"/>
      <c r="G148" s="4"/>
      <c r="H148" s="4"/>
      <c r="I148" s="4"/>
      <c r="J148" s="4"/>
      <c r="K148" s="4"/>
      <c r="L148" s="4"/>
      <c r="M148" s="4"/>
      <c r="N148" s="4"/>
      <c r="O148" s="4"/>
      <c r="P148" s="4"/>
    </row>
    <row r="149" spans="1:16" ht="16.5" customHeight="1">
      <c r="A149" s="4"/>
      <c r="B149" s="4"/>
      <c r="C149" s="4"/>
      <c r="D149" s="4"/>
      <c r="E149" s="4"/>
      <c r="G149" s="4"/>
      <c r="H149" s="4"/>
      <c r="I149" s="4"/>
      <c r="J149" s="4"/>
      <c r="K149" s="4"/>
      <c r="L149" s="4"/>
      <c r="M149" s="4"/>
      <c r="N149" s="4"/>
      <c r="O149" s="4"/>
      <c r="P149" s="4"/>
    </row>
    <row r="150" spans="1:16" ht="16.5" customHeight="1">
      <c r="A150" s="4"/>
      <c r="B150" s="4"/>
      <c r="C150" s="4"/>
      <c r="D150" s="4"/>
      <c r="E150" s="4"/>
      <c r="G150" s="4"/>
      <c r="H150" s="4"/>
      <c r="I150" s="4"/>
      <c r="J150" s="4"/>
      <c r="K150" s="4"/>
      <c r="L150" s="4"/>
      <c r="M150" s="4"/>
      <c r="N150" s="4"/>
      <c r="O150" s="4"/>
      <c r="P150" s="4"/>
    </row>
    <row r="151" spans="1:16" ht="16.5" customHeight="1">
      <c r="A151" s="4"/>
      <c r="B151" s="4"/>
      <c r="C151" s="4"/>
      <c r="D151" s="4"/>
      <c r="E151" s="4"/>
      <c r="G151" s="4"/>
      <c r="H151" s="4"/>
      <c r="I151" s="4"/>
      <c r="J151" s="4"/>
      <c r="K151" s="4"/>
      <c r="L151" s="4"/>
      <c r="M151" s="4"/>
      <c r="N151" s="4"/>
      <c r="O151" s="4"/>
      <c r="P151" s="4"/>
    </row>
    <row r="152" spans="1:16" ht="16.5" customHeight="1">
      <c r="A152" s="4"/>
      <c r="B152" s="4"/>
      <c r="C152" s="4"/>
      <c r="D152" s="4"/>
      <c r="E152" s="4"/>
      <c r="G152" s="4"/>
      <c r="H152" s="4"/>
      <c r="I152" s="4"/>
      <c r="J152" s="4"/>
      <c r="K152" s="4"/>
      <c r="L152" s="4"/>
      <c r="M152" s="4"/>
      <c r="N152" s="4"/>
      <c r="O152" s="4"/>
      <c r="P152" s="4"/>
    </row>
    <row r="153" spans="1:16" ht="16.5" customHeight="1">
      <c r="A153" s="4"/>
      <c r="B153" s="4"/>
      <c r="C153" s="4"/>
      <c r="D153" s="4"/>
      <c r="E153" s="4"/>
      <c r="G153" s="4"/>
      <c r="H153" s="4"/>
      <c r="I153" s="4"/>
      <c r="J153" s="4"/>
      <c r="K153" s="4"/>
      <c r="L153" s="4"/>
      <c r="M153" s="4"/>
      <c r="N153" s="4"/>
      <c r="O153" s="4"/>
      <c r="P153" s="4"/>
    </row>
    <row r="154" spans="1:16" ht="16.5" customHeight="1">
      <c r="A154" s="4"/>
      <c r="B154" s="4"/>
      <c r="C154" s="4"/>
      <c r="D154" s="4"/>
      <c r="E154" s="4"/>
      <c r="G154" s="4"/>
      <c r="H154" s="4"/>
      <c r="I154" s="4"/>
      <c r="J154" s="4"/>
      <c r="K154" s="4"/>
      <c r="L154" s="4"/>
      <c r="M154" s="4"/>
      <c r="N154" s="4"/>
      <c r="O154" s="4"/>
      <c r="P154" s="4"/>
    </row>
    <row r="155" spans="1:16" ht="16.5" customHeight="1">
      <c r="A155" s="4"/>
      <c r="B155" s="4"/>
      <c r="C155" s="4"/>
      <c r="D155" s="4"/>
      <c r="E155" s="4"/>
      <c r="G155" s="4"/>
      <c r="H155" s="4"/>
      <c r="I155" s="4"/>
      <c r="J155" s="4"/>
      <c r="K155" s="4"/>
      <c r="L155" s="4"/>
      <c r="M155" s="4"/>
      <c r="N155" s="4"/>
      <c r="O155" s="4"/>
      <c r="P155" s="4"/>
    </row>
    <row r="156" spans="1:16" ht="16.5" customHeight="1">
      <c r="A156" s="4"/>
      <c r="B156" s="4"/>
      <c r="C156" s="4"/>
      <c r="D156" s="4"/>
      <c r="E156" s="4"/>
      <c r="G156" s="4"/>
      <c r="H156" s="4"/>
      <c r="I156" s="4"/>
      <c r="J156" s="4"/>
      <c r="K156" s="4"/>
      <c r="L156" s="4"/>
      <c r="M156" s="4"/>
      <c r="N156" s="4"/>
      <c r="O156" s="4"/>
      <c r="P156" s="4"/>
    </row>
    <row r="157" spans="1:16" ht="16.5" customHeight="1">
      <c r="A157" s="4"/>
      <c r="B157" s="4"/>
      <c r="C157" s="4"/>
      <c r="D157" s="4"/>
      <c r="E157" s="4"/>
      <c r="G157" s="4"/>
      <c r="H157" s="4"/>
      <c r="I157" s="4"/>
      <c r="J157" s="4"/>
      <c r="K157" s="4"/>
      <c r="L157" s="4"/>
      <c r="M157" s="4"/>
      <c r="N157" s="4"/>
      <c r="O157" s="4"/>
      <c r="P157" s="4"/>
    </row>
    <row r="158" spans="1:16" ht="16.5" customHeight="1">
      <c r="A158" s="4"/>
      <c r="B158" s="4"/>
      <c r="C158" s="4"/>
      <c r="D158" s="4"/>
      <c r="E158" s="4"/>
      <c r="G158" s="4"/>
      <c r="H158" s="4"/>
      <c r="I158" s="4"/>
      <c r="J158" s="4"/>
      <c r="K158" s="4"/>
      <c r="L158" s="4"/>
      <c r="M158" s="4"/>
      <c r="N158" s="4"/>
      <c r="O158" s="4"/>
      <c r="P158" s="4"/>
    </row>
    <row r="159" spans="1:16" ht="16.5" customHeight="1">
      <c r="A159" s="4"/>
      <c r="B159" s="4"/>
      <c r="C159" s="4"/>
      <c r="D159" s="4"/>
      <c r="E159" s="4"/>
      <c r="G159" s="4"/>
      <c r="H159" s="4"/>
      <c r="I159" s="4"/>
      <c r="J159" s="4"/>
      <c r="K159" s="4"/>
      <c r="L159" s="4"/>
      <c r="M159" s="4"/>
      <c r="N159" s="4"/>
      <c r="O159" s="4"/>
      <c r="P159" s="4"/>
    </row>
    <row r="160" spans="1:16" ht="16.5" customHeight="1">
      <c r="A160" s="4"/>
      <c r="B160" s="4"/>
      <c r="C160" s="4"/>
      <c r="D160" s="4"/>
      <c r="E160" s="4"/>
      <c r="G160" s="4"/>
      <c r="H160" s="4"/>
      <c r="I160" s="4"/>
      <c r="J160" s="4"/>
      <c r="K160" s="4"/>
      <c r="L160" s="4"/>
      <c r="M160" s="4"/>
      <c r="N160" s="4"/>
      <c r="O160" s="4"/>
      <c r="P160" s="4"/>
    </row>
    <row r="161" spans="1:16" ht="16.5" customHeight="1">
      <c r="A161" s="4"/>
      <c r="B161" s="4"/>
      <c r="C161" s="4"/>
      <c r="D161" s="4"/>
      <c r="E161" s="4"/>
      <c r="G161" s="4"/>
      <c r="H161" s="4"/>
      <c r="I161" s="4"/>
      <c r="J161" s="4"/>
      <c r="K161" s="4"/>
      <c r="L161" s="4"/>
      <c r="M161" s="4"/>
      <c r="N161" s="4"/>
      <c r="O161" s="4"/>
      <c r="P161" s="4"/>
    </row>
    <row r="162" spans="1:16" ht="16.5" customHeight="1">
      <c r="A162" s="4"/>
      <c r="B162" s="4"/>
      <c r="C162" s="4"/>
      <c r="D162" s="4"/>
      <c r="E162" s="4"/>
      <c r="G162" s="4"/>
      <c r="H162" s="4"/>
      <c r="I162" s="4"/>
      <c r="J162" s="4"/>
      <c r="K162" s="4"/>
      <c r="L162" s="4"/>
      <c r="M162" s="4"/>
      <c r="N162" s="4"/>
      <c r="O162" s="4"/>
      <c r="P162" s="4"/>
    </row>
    <row r="163" spans="1:16" ht="16.5" customHeight="1">
      <c r="A163" s="4"/>
      <c r="B163" s="4"/>
      <c r="C163" s="4"/>
      <c r="D163" s="4"/>
      <c r="E163" s="4"/>
      <c r="G163" s="4"/>
      <c r="H163" s="4"/>
      <c r="I163" s="4"/>
      <c r="J163" s="4"/>
      <c r="K163" s="4"/>
      <c r="L163" s="4"/>
      <c r="M163" s="4"/>
      <c r="N163" s="4"/>
      <c r="O163" s="4"/>
      <c r="P163" s="4"/>
    </row>
    <row r="164" spans="1:16" ht="16.5" customHeight="1">
      <c r="A164" s="4"/>
      <c r="B164" s="4"/>
      <c r="C164" s="4"/>
      <c r="D164" s="4"/>
      <c r="E164" s="4"/>
      <c r="G164" s="4"/>
      <c r="H164" s="4"/>
      <c r="I164" s="4"/>
      <c r="J164" s="4"/>
      <c r="K164" s="4"/>
      <c r="L164" s="4"/>
      <c r="M164" s="4"/>
      <c r="N164" s="4"/>
      <c r="O164" s="4"/>
      <c r="P164" s="4"/>
    </row>
    <row r="165" spans="1:16" ht="16.5" customHeight="1">
      <c r="A165" s="4"/>
      <c r="B165" s="4"/>
      <c r="C165" s="4"/>
      <c r="D165" s="4"/>
      <c r="E165" s="4"/>
      <c r="G165" s="4"/>
      <c r="H165" s="4"/>
      <c r="I165" s="4"/>
      <c r="J165" s="4"/>
      <c r="K165" s="4"/>
      <c r="L165" s="4"/>
      <c r="M165" s="4"/>
      <c r="N165" s="4"/>
      <c r="O165" s="4"/>
      <c r="P165" s="4"/>
    </row>
    <row r="166" spans="1:16" ht="16.5" customHeight="1">
      <c r="A166" s="4"/>
      <c r="B166" s="4"/>
      <c r="C166" s="4"/>
      <c r="D166" s="4"/>
      <c r="E166" s="4"/>
      <c r="G166" s="4"/>
      <c r="H166" s="4"/>
      <c r="I166" s="4"/>
      <c r="J166" s="4"/>
      <c r="K166" s="4"/>
      <c r="L166" s="4"/>
      <c r="M166" s="4"/>
      <c r="N166" s="4"/>
      <c r="O166" s="4"/>
      <c r="P166" s="4"/>
    </row>
    <row r="167" spans="1:16" ht="16.5" customHeight="1">
      <c r="A167" s="4"/>
      <c r="B167" s="4"/>
      <c r="C167" s="4"/>
      <c r="D167" s="4"/>
      <c r="E167" s="4"/>
      <c r="G167" s="4"/>
      <c r="H167" s="4"/>
      <c r="I167" s="4"/>
      <c r="J167" s="4"/>
      <c r="K167" s="4"/>
      <c r="L167" s="4"/>
      <c r="M167" s="4"/>
      <c r="N167" s="4"/>
      <c r="O167" s="4"/>
      <c r="P167" s="4"/>
    </row>
    <row r="168" spans="1:16" ht="16.5" customHeight="1">
      <c r="A168" s="4"/>
      <c r="B168" s="4"/>
      <c r="C168" s="4"/>
      <c r="D168" s="4"/>
      <c r="E168" s="4"/>
      <c r="G168" s="4"/>
      <c r="H168" s="4"/>
      <c r="I168" s="4"/>
      <c r="J168" s="4"/>
      <c r="K168" s="4"/>
      <c r="L168" s="4"/>
      <c r="M168" s="4"/>
      <c r="N168" s="4"/>
      <c r="O168" s="4"/>
      <c r="P168" s="4"/>
    </row>
    <row r="169" spans="1:16" ht="16.5" customHeight="1">
      <c r="A169" s="4"/>
      <c r="B169" s="4"/>
      <c r="C169" s="4"/>
      <c r="D169" s="4"/>
      <c r="E169" s="4"/>
      <c r="G169" s="4"/>
      <c r="H169" s="4"/>
      <c r="I169" s="4"/>
      <c r="J169" s="4"/>
      <c r="K169" s="4"/>
      <c r="L169" s="4"/>
      <c r="M169" s="4"/>
      <c r="N169" s="4"/>
      <c r="O169" s="4"/>
      <c r="P169" s="4"/>
    </row>
    <row r="170" spans="1:16" ht="16.5" customHeight="1">
      <c r="A170" s="4"/>
      <c r="B170" s="4"/>
      <c r="C170" s="4"/>
      <c r="D170" s="4"/>
      <c r="E170" s="4"/>
      <c r="G170" s="4"/>
      <c r="H170" s="4"/>
      <c r="I170" s="4"/>
      <c r="J170" s="4"/>
      <c r="K170" s="4"/>
      <c r="L170" s="4"/>
      <c r="M170" s="4"/>
      <c r="N170" s="4"/>
      <c r="O170" s="4"/>
      <c r="P170" s="4"/>
    </row>
    <row r="171" spans="1:16" ht="16.5" customHeight="1">
      <c r="A171" s="4"/>
      <c r="B171" s="4"/>
      <c r="C171" s="4"/>
      <c r="D171" s="4"/>
      <c r="E171" s="4"/>
      <c r="G171" s="4"/>
      <c r="H171" s="4"/>
      <c r="I171" s="4"/>
      <c r="J171" s="4"/>
      <c r="K171" s="4"/>
      <c r="L171" s="4"/>
      <c r="M171" s="4"/>
      <c r="N171" s="4"/>
      <c r="O171" s="4"/>
      <c r="P171" s="4"/>
    </row>
    <row r="172" spans="1:16" ht="16.5" customHeight="1">
      <c r="A172" s="4"/>
      <c r="B172" s="4"/>
      <c r="C172" s="4"/>
      <c r="D172" s="4"/>
      <c r="E172" s="4"/>
      <c r="G172" s="4"/>
      <c r="H172" s="4"/>
      <c r="I172" s="4"/>
      <c r="J172" s="4"/>
      <c r="K172" s="4"/>
      <c r="L172" s="4"/>
      <c r="M172" s="4"/>
      <c r="N172" s="4"/>
      <c r="O172" s="4"/>
      <c r="P172" s="4"/>
    </row>
    <row r="173" spans="1:16" ht="16.5" customHeight="1">
      <c r="A173" s="4"/>
      <c r="B173" s="4"/>
      <c r="C173" s="4"/>
      <c r="D173" s="4"/>
      <c r="E173" s="4"/>
      <c r="G173" s="4"/>
      <c r="H173" s="4"/>
      <c r="I173" s="4"/>
      <c r="J173" s="4"/>
      <c r="K173" s="4"/>
      <c r="L173" s="4"/>
      <c r="M173" s="4"/>
      <c r="N173" s="4"/>
      <c r="O173" s="4"/>
      <c r="P173" s="4"/>
    </row>
    <row r="174" spans="1:16" ht="16.5" customHeight="1">
      <c r="A174" s="4"/>
      <c r="B174" s="4"/>
      <c r="C174" s="4"/>
      <c r="D174" s="4"/>
      <c r="E174" s="4"/>
      <c r="G174" s="4"/>
      <c r="H174" s="4"/>
      <c r="I174" s="4"/>
      <c r="J174" s="4"/>
      <c r="K174" s="4"/>
      <c r="L174" s="4"/>
      <c r="M174" s="4"/>
      <c r="N174" s="4"/>
      <c r="O174" s="4"/>
      <c r="P174" s="4"/>
    </row>
    <row r="175" spans="1:16" ht="16.5" customHeight="1">
      <c r="A175" s="4"/>
      <c r="B175" s="4"/>
      <c r="C175" s="4"/>
      <c r="D175" s="4"/>
      <c r="E175" s="4"/>
      <c r="G175" s="4"/>
      <c r="H175" s="4"/>
      <c r="I175" s="4"/>
      <c r="J175" s="4"/>
      <c r="K175" s="4"/>
      <c r="L175" s="4"/>
      <c r="M175" s="4"/>
      <c r="N175" s="4"/>
      <c r="O175" s="4"/>
      <c r="P175" s="4"/>
    </row>
    <row r="176" spans="1:16" ht="16.5" customHeight="1">
      <c r="A176" s="4"/>
      <c r="B176" s="4"/>
      <c r="C176" s="4"/>
      <c r="D176" s="4"/>
      <c r="E176" s="4"/>
      <c r="G176" s="4"/>
      <c r="H176" s="4"/>
      <c r="I176" s="4"/>
      <c r="J176" s="4"/>
      <c r="K176" s="4"/>
      <c r="L176" s="4"/>
      <c r="M176" s="4"/>
      <c r="N176" s="4"/>
      <c r="O176" s="4"/>
      <c r="P176" s="4"/>
    </row>
    <row r="177" spans="1:16" ht="16.5" customHeight="1">
      <c r="A177" s="4"/>
      <c r="B177" s="4"/>
      <c r="C177" s="4"/>
      <c r="D177" s="4"/>
      <c r="E177" s="4"/>
      <c r="G177" s="4"/>
      <c r="H177" s="4"/>
      <c r="I177" s="4"/>
      <c r="J177" s="4"/>
      <c r="K177" s="4"/>
      <c r="L177" s="4"/>
      <c r="M177" s="4"/>
      <c r="N177" s="4"/>
      <c r="O177" s="4"/>
      <c r="P177" s="4"/>
    </row>
    <row r="178" spans="1:16" ht="16.5" customHeight="1">
      <c r="A178" s="4"/>
      <c r="B178" s="4"/>
      <c r="C178" s="4"/>
      <c r="D178" s="4"/>
      <c r="E178" s="4"/>
      <c r="G178" s="4"/>
      <c r="H178" s="4"/>
      <c r="I178" s="4"/>
      <c r="J178" s="4"/>
      <c r="K178" s="4"/>
      <c r="L178" s="4"/>
      <c r="M178" s="4"/>
      <c r="N178" s="4"/>
      <c r="O178" s="4"/>
      <c r="P178" s="4"/>
    </row>
    <row r="179" spans="1:16" ht="16.5" customHeight="1">
      <c r="A179" s="4"/>
      <c r="B179" s="4"/>
      <c r="C179" s="4"/>
      <c r="D179" s="4"/>
      <c r="E179" s="4"/>
      <c r="G179" s="4"/>
      <c r="H179" s="4"/>
      <c r="I179" s="4"/>
      <c r="J179" s="4"/>
      <c r="K179" s="4"/>
      <c r="L179" s="4"/>
      <c r="M179" s="4"/>
      <c r="N179" s="4"/>
      <c r="O179" s="4"/>
      <c r="P179" s="4"/>
    </row>
    <row r="180" spans="1:16" ht="16.5" customHeight="1">
      <c r="A180" s="4"/>
      <c r="B180" s="4"/>
      <c r="C180" s="4"/>
      <c r="D180" s="4"/>
      <c r="E180" s="4"/>
      <c r="G180" s="4"/>
      <c r="H180" s="4"/>
      <c r="I180" s="4"/>
      <c r="J180" s="4"/>
      <c r="K180" s="4"/>
      <c r="L180" s="4"/>
      <c r="M180" s="4"/>
      <c r="N180" s="4"/>
      <c r="O180" s="4"/>
      <c r="P180" s="4"/>
    </row>
    <row r="181" spans="1:16" ht="16.5" customHeight="1">
      <c r="A181" s="4"/>
      <c r="B181" s="4"/>
      <c r="C181" s="4"/>
      <c r="D181" s="4"/>
      <c r="E181" s="4"/>
      <c r="G181" s="4"/>
      <c r="H181" s="4"/>
      <c r="I181" s="4"/>
      <c r="J181" s="4"/>
      <c r="K181" s="4"/>
      <c r="L181" s="4"/>
      <c r="M181" s="4"/>
      <c r="N181" s="4"/>
      <c r="O181" s="4"/>
      <c r="P181" s="4"/>
    </row>
    <row r="182" spans="1:16" ht="16.5" customHeight="1">
      <c r="A182" s="4"/>
      <c r="B182" s="4"/>
      <c r="C182" s="4"/>
      <c r="D182" s="4"/>
      <c r="E182" s="4"/>
      <c r="G182" s="4"/>
      <c r="H182" s="4"/>
      <c r="I182" s="4"/>
      <c r="J182" s="4"/>
      <c r="K182" s="4"/>
      <c r="L182" s="4"/>
      <c r="M182" s="4"/>
      <c r="N182" s="4"/>
      <c r="O182" s="4"/>
      <c r="P182" s="4"/>
    </row>
    <row r="183" spans="1:16" ht="16.5" customHeight="1">
      <c r="A183" s="4"/>
      <c r="B183" s="4"/>
      <c r="C183" s="4"/>
      <c r="D183" s="4"/>
      <c r="E183" s="4"/>
      <c r="G183" s="4"/>
      <c r="H183" s="4"/>
      <c r="I183" s="4"/>
      <c r="J183" s="4"/>
      <c r="K183" s="4"/>
      <c r="L183" s="4"/>
      <c r="M183" s="4"/>
      <c r="N183" s="4"/>
      <c r="O183" s="4"/>
      <c r="P183" s="4"/>
    </row>
    <row r="184" spans="1:16" ht="16.5" customHeight="1">
      <c r="A184" s="4"/>
      <c r="B184" s="4"/>
      <c r="C184" s="4"/>
      <c r="D184" s="4"/>
      <c r="E184" s="4"/>
      <c r="G184" s="4"/>
      <c r="H184" s="4"/>
      <c r="I184" s="4"/>
      <c r="J184" s="4"/>
      <c r="K184" s="4"/>
      <c r="L184" s="4"/>
      <c r="M184" s="4"/>
      <c r="N184" s="4"/>
      <c r="O184" s="4"/>
      <c r="P184" s="4"/>
    </row>
    <row r="185" spans="1:16" ht="16.5" customHeight="1">
      <c r="A185" s="4"/>
      <c r="B185" s="4"/>
      <c r="C185" s="4"/>
      <c r="D185" s="4"/>
      <c r="E185" s="4"/>
      <c r="G185" s="4"/>
      <c r="H185" s="4"/>
      <c r="I185" s="4"/>
      <c r="J185" s="4"/>
      <c r="K185" s="4"/>
      <c r="L185" s="4"/>
      <c r="M185" s="4"/>
      <c r="N185" s="4"/>
      <c r="O185" s="4"/>
      <c r="P185" s="4"/>
    </row>
    <row r="186" spans="1:16" ht="16.5" customHeight="1">
      <c r="A186" s="4"/>
      <c r="B186" s="4"/>
      <c r="C186" s="4"/>
      <c r="D186" s="4"/>
      <c r="E186" s="4"/>
      <c r="G186" s="4"/>
      <c r="H186" s="4"/>
      <c r="I186" s="4"/>
      <c r="J186" s="4"/>
      <c r="K186" s="4"/>
      <c r="L186" s="4"/>
      <c r="M186" s="4"/>
      <c r="N186" s="4"/>
      <c r="O186" s="4"/>
      <c r="P186" s="4"/>
    </row>
    <row r="187" spans="1:16" ht="16.5" customHeight="1">
      <c r="A187" s="4"/>
      <c r="B187" s="4"/>
      <c r="C187" s="4"/>
      <c r="D187" s="4"/>
      <c r="E187" s="4"/>
      <c r="G187" s="4"/>
      <c r="H187" s="4"/>
      <c r="I187" s="4"/>
      <c r="J187" s="4"/>
      <c r="K187" s="4"/>
      <c r="L187" s="4"/>
      <c r="M187" s="4"/>
      <c r="N187" s="4"/>
      <c r="O187" s="4"/>
      <c r="P187" s="4"/>
    </row>
    <row r="188" spans="1:16" ht="16.5" customHeight="1">
      <c r="A188" s="4"/>
      <c r="B188" s="4"/>
      <c r="C188" s="4"/>
      <c r="D188" s="4"/>
      <c r="E188" s="4"/>
      <c r="G188" s="4"/>
      <c r="H188" s="4"/>
      <c r="I188" s="4"/>
      <c r="J188" s="4"/>
      <c r="K188" s="4"/>
      <c r="L188" s="4"/>
      <c r="M188" s="4"/>
      <c r="N188" s="4"/>
      <c r="O188" s="4"/>
      <c r="P188" s="4"/>
    </row>
    <row r="189" spans="1:16" ht="16.5" customHeight="1">
      <c r="A189" s="4"/>
      <c r="B189" s="4"/>
      <c r="C189" s="4"/>
      <c r="D189" s="4"/>
      <c r="E189" s="4"/>
      <c r="G189" s="4"/>
      <c r="H189" s="4"/>
      <c r="I189" s="4"/>
      <c r="J189" s="4"/>
      <c r="K189" s="4"/>
      <c r="L189" s="4"/>
      <c r="M189" s="4"/>
      <c r="N189" s="4"/>
      <c r="O189" s="4"/>
      <c r="P189" s="4"/>
    </row>
    <row r="190" spans="1:16" ht="16.5" customHeight="1">
      <c r="A190" s="4"/>
      <c r="B190" s="4"/>
      <c r="C190" s="4"/>
      <c r="D190" s="4"/>
      <c r="E190" s="4"/>
      <c r="G190" s="4"/>
      <c r="H190" s="4"/>
      <c r="I190" s="4"/>
      <c r="J190" s="4"/>
      <c r="K190" s="4"/>
      <c r="L190" s="4"/>
      <c r="M190" s="4"/>
      <c r="N190" s="4"/>
      <c r="O190" s="4"/>
      <c r="P190" s="4"/>
    </row>
    <row r="191" spans="1:16" ht="16.5" customHeight="1">
      <c r="A191" s="4"/>
      <c r="B191" s="4"/>
      <c r="C191" s="4"/>
      <c r="D191" s="4"/>
      <c r="E191" s="4"/>
      <c r="G191" s="4"/>
      <c r="H191" s="4"/>
      <c r="I191" s="4"/>
      <c r="J191" s="4"/>
      <c r="K191" s="4"/>
      <c r="L191" s="4"/>
      <c r="M191" s="4"/>
      <c r="N191" s="4"/>
      <c r="O191" s="4"/>
      <c r="P191" s="4"/>
    </row>
    <row r="192" spans="1:16" ht="16.5" customHeight="1">
      <c r="A192" s="4"/>
      <c r="B192" s="4"/>
      <c r="C192" s="4"/>
      <c r="D192" s="4"/>
      <c r="E192" s="4"/>
      <c r="G192" s="4"/>
      <c r="H192" s="4"/>
      <c r="I192" s="4"/>
      <c r="J192" s="4"/>
      <c r="K192" s="4"/>
      <c r="L192" s="4"/>
      <c r="M192" s="4"/>
      <c r="N192" s="4"/>
      <c r="O192" s="4"/>
      <c r="P192" s="4"/>
    </row>
    <row r="193" spans="1:16" ht="16.5" customHeight="1">
      <c r="A193" s="4"/>
      <c r="B193" s="4"/>
      <c r="C193" s="4"/>
      <c r="D193" s="4"/>
      <c r="E193" s="4"/>
      <c r="G193" s="4"/>
      <c r="H193" s="4"/>
      <c r="I193" s="4"/>
      <c r="J193" s="4"/>
      <c r="K193" s="4"/>
      <c r="L193" s="4"/>
      <c r="M193" s="4"/>
      <c r="N193" s="4"/>
      <c r="O193" s="4"/>
      <c r="P193" s="4"/>
    </row>
    <row r="194" spans="1:16" ht="16.5" customHeight="1">
      <c r="A194" s="4"/>
      <c r="B194" s="4"/>
      <c r="C194" s="4"/>
      <c r="D194" s="4"/>
      <c r="E194" s="4"/>
      <c r="G194" s="4"/>
      <c r="H194" s="4"/>
      <c r="I194" s="4"/>
      <c r="J194" s="4"/>
      <c r="K194" s="4"/>
      <c r="L194" s="4"/>
      <c r="M194" s="4"/>
      <c r="N194" s="4"/>
      <c r="O194" s="4"/>
      <c r="P194" s="4"/>
    </row>
    <row r="195" spans="1:16" ht="16.5" customHeight="1">
      <c r="A195" s="4"/>
      <c r="B195" s="4"/>
      <c r="C195" s="4"/>
      <c r="D195" s="4"/>
      <c r="E195" s="4"/>
      <c r="G195" s="4"/>
      <c r="H195" s="4"/>
      <c r="I195" s="4"/>
      <c r="J195" s="4"/>
      <c r="K195" s="4"/>
      <c r="L195" s="4"/>
      <c r="M195" s="4"/>
      <c r="N195" s="4"/>
      <c r="O195" s="4"/>
      <c r="P195" s="4"/>
    </row>
    <row r="196" spans="1:16" ht="16.5" customHeight="1">
      <c r="A196" s="4"/>
      <c r="B196" s="4"/>
      <c r="C196" s="4"/>
      <c r="D196" s="4"/>
      <c r="E196" s="4"/>
      <c r="G196" s="4"/>
      <c r="H196" s="4"/>
      <c r="I196" s="4"/>
      <c r="J196" s="4"/>
      <c r="K196" s="4"/>
      <c r="L196" s="4"/>
      <c r="M196" s="4"/>
      <c r="N196" s="4"/>
      <c r="O196" s="4"/>
      <c r="P196" s="4"/>
    </row>
    <row r="197" spans="1:16" ht="16.5" customHeight="1">
      <c r="A197" s="4"/>
      <c r="B197" s="4"/>
      <c r="C197" s="4"/>
      <c r="D197" s="4"/>
      <c r="E197" s="4"/>
      <c r="G197" s="4"/>
      <c r="H197" s="4"/>
      <c r="I197" s="4"/>
      <c r="J197" s="4"/>
      <c r="K197" s="4"/>
      <c r="L197" s="4"/>
      <c r="M197" s="4"/>
      <c r="N197" s="4"/>
      <c r="O197" s="4"/>
      <c r="P197" s="4"/>
    </row>
    <row r="198" spans="1:16" ht="16.5" customHeight="1">
      <c r="A198" s="4"/>
      <c r="B198" s="4"/>
      <c r="C198" s="4"/>
      <c r="D198" s="4"/>
      <c r="E198" s="4"/>
      <c r="G198" s="4"/>
      <c r="H198" s="4"/>
      <c r="I198" s="4"/>
      <c r="J198" s="4"/>
      <c r="K198" s="4"/>
      <c r="L198" s="4"/>
      <c r="M198" s="4"/>
      <c r="N198" s="4"/>
      <c r="O198" s="4"/>
      <c r="P198" s="4"/>
    </row>
    <row r="199" spans="1:16" ht="16.5" customHeight="1">
      <c r="A199" s="4"/>
      <c r="B199" s="4"/>
      <c r="C199" s="4"/>
      <c r="D199" s="4"/>
      <c r="E199" s="4"/>
      <c r="G199" s="4"/>
      <c r="H199" s="4"/>
      <c r="I199" s="4"/>
      <c r="J199" s="4"/>
      <c r="K199" s="4"/>
      <c r="L199" s="4"/>
      <c r="M199" s="4"/>
      <c r="N199" s="4"/>
      <c r="O199" s="4"/>
      <c r="P199" s="4"/>
    </row>
    <row r="200" spans="1:16" ht="16.5" customHeight="1">
      <c r="A200" s="4"/>
      <c r="B200" s="4"/>
      <c r="C200" s="4"/>
      <c r="D200" s="4"/>
      <c r="E200" s="4"/>
      <c r="G200" s="4"/>
      <c r="H200" s="4"/>
      <c r="I200" s="4"/>
      <c r="J200" s="4"/>
      <c r="K200" s="4"/>
      <c r="L200" s="4"/>
      <c r="M200" s="4"/>
      <c r="N200" s="4"/>
      <c r="O200" s="4"/>
      <c r="P200" s="4"/>
    </row>
    <row r="201" spans="1:16" ht="16.5" customHeight="1">
      <c r="A201" s="4"/>
      <c r="B201" s="4"/>
      <c r="C201" s="4"/>
      <c r="D201" s="4"/>
      <c r="E201" s="4"/>
      <c r="G201" s="4"/>
      <c r="H201" s="4"/>
      <c r="I201" s="4"/>
      <c r="J201" s="4"/>
      <c r="K201" s="4"/>
      <c r="L201" s="4"/>
      <c r="M201" s="4"/>
      <c r="N201" s="4"/>
      <c r="O201" s="4"/>
      <c r="P201" s="4"/>
    </row>
    <row r="202" spans="1:16" ht="16.5" customHeight="1">
      <c r="A202" s="4"/>
      <c r="B202" s="4"/>
      <c r="C202" s="4"/>
      <c r="D202" s="4"/>
      <c r="E202" s="4"/>
      <c r="G202" s="4"/>
      <c r="H202" s="4"/>
      <c r="I202" s="4"/>
      <c r="J202" s="4"/>
      <c r="K202" s="4"/>
      <c r="L202" s="4"/>
      <c r="M202" s="4"/>
      <c r="N202" s="4"/>
      <c r="O202" s="4"/>
      <c r="P202" s="4"/>
    </row>
    <row r="203" spans="1:16" ht="16.5" customHeight="1">
      <c r="A203" s="4"/>
      <c r="B203" s="4"/>
      <c r="C203" s="4"/>
      <c r="D203" s="4"/>
      <c r="E203" s="4"/>
      <c r="G203" s="4"/>
      <c r="H203" s="4"/>
      <c r="I203" s="4"/>
      <c r="J203" s="4"/>
      <c r="K203" s="4"/>
      <c r="L203" s="4"/>
      <c r="M203" s="4"/>
      <c r="N203" s="4"/>
      <c r="O203" s="4"/>
      <c r="P203" s="4"/>
    </row>
    <row r="204" spans="1:16" ht="16.5" customHeight="1">
      <c r="A204" s="4"/>
      <c r="B204" s="4"/>
      <c r="C204" s="4"/>
      <c r="D204" s="4"/>
      <c r="E204" s="4"/>
      <c r="G204" s="4"/>
      <c r="H204" s="4"/>
      <c r="I204" s="4"/>
      <c r="J204" s="4"/>
      <c r="K204" s="4"/>
      <c r="L204" s="4"/>
      <c r="M204" s="4"/>
      <c r="N204" s="4"/>
      <c r="O204" s="4"/>
      <c r="P204" s="4"/>
    </row>
    <row r="205" spans="1:16" ht="16.5" customHeight="1">
      <c r="A205" s="4"/>
      <c r="B205" s="4"/>
      <c r="C205" s="4"/>
      <c r="D205" s="4"/>
      <c r="E205" s="4"/>
      <c r="G205" s="4"/>
      <c r="H205" s="4"/>
      <c r="I205" s="4"/>
      <c r="J205" s="4"/>
      <c r="K205" s="4"/>
      <c r="L205" s="4"/>
      <c r="M205" s="4"/>
      <c r="N205" s="4"/>
      <c r="O205" s="4"/>
      <c r="P205" s="4"/>
    </row>
    <row r="206" spans="1:16" ht="16.5" customHeight="1">
      <c r="A206" s="4"/>
      <c r="B206" s="4"/>
      <c r="C206" s="4"/>
      <c r="D206" s="4"/>
      <c r="E206" s="4"/>
      <c r="G206" s="4"/>
      <c r="H206" s="4"/>
      <c r="I206" s="4"/>
      <c r="J206" s="4"/>
      <c r="K206" s="4"/>
      <c r="L206" s="4"/>
      <c r="M206" s="4"/>
      <c r="N206" s="4"/>
      <c r="O206" s="4"/>
      <c r="P206" s="4"/>
    </row>
    <row r="207" spans="1:16" ht="16.5" customHeight="1">
      <c r="A207" s="4"/>
      <c r="B207" s="4"/>
      <c r="C207" s="4"/>
      <c r="D207" s="4"/>
      <c r="E207" s="4"/>
      <c r="G207" s="4"/>
      <c r="H207" s="4"/>
      <c r="I207" s="4"/>
      <c r="J207" s="4"/>
      <c r="K207" s="4"/>
      <c r="L207" s="4"/>
      <c r="M207" s="4"/>
      <c r="N207" s="4"/>
      <c r="O207" s="4"/>
      <c r="P207" s="4"/>
    </row>
    <row r="208" spans="1:16" ht="16.5" customHeight="1">
      <c r="A208" s="4"/>
      <c r="B208" s="4"/>
      <c r="C208" s="4"/>
      <c r="D208" s="4"/>
      <c r="E208" s="4"/>
      <c r="G208" s="4"/>
      <c r="H208" s="4"/>
      <c r="I208" s="4"/>
      <c r="J208" s="4"/>
      <c r="K208" s="4"/>
      <c r="L208" s="4"/>
      <c r="M208" s="4"/>
      <c r="N208" s="4"/>
      <c r="O208" s="4"/>
      <c r="P208" s="4"/>
    </row>
    <row r="209" spans="1:16" ht="16.5" customHeight="1">
      <c r="A209" s="4"/>
      <c r="B209" s="4"/>
      <c r="C209" s="4"/>
      <c r="D209" s="4"/>
      <c r="E209" s="4"/>
      <c r="G209" s="4"/>
      <c r="H209" s="4"/>
      <c r="I209" s="4"/>
      <c r="J209" s="4"/>
      <c r="K209" s="4"/>
      <c r="L209" s="4"/>
      <c r="M209" s="4"/>
      <c r="N209" s="4"/>
      <c r="O209" s="4"/>
      <c r="P209" s="4"/>
    </row>
    <row r="210" spans="1:16" ht="16.5" customHeight="1">
      <c r="A210" s="4"/>
      <c r="B210" s="4"/>
      <c r="C210" s="4"/>
      <c r="D210" s="4"/>
      <c r="E210" s="4"/>
      <c r="G210" s="4"/>
      <c r="H210" s="4"/>
      <c r="I210" s="4"/>
      <c r="J210" s="4"/>
      <c r="K210" s="4"/>
      <c r="L210" s="4"/>
      <c r="M210" s="4"/>
      <c r="N210" s="4"/>
      <c r="O210" s="4"/>
      <c r="P210" s="4"/>
    </row>
    <row r="211" spans="1:16" ht="16.5" customHeight="1">
      <c r="A211" s="4"/>
      <c r="B211" s="4"/>
      <c r="C211" s="4"/>
      <c r="D211" s="4"/>
      <c r="E211" s="4"/>
      <c r="G211" s="4"/>
      <c r="H211" s="4"/>
      <c r="I211" s="4"/>
      <c r="J211" s="4"/>
      <c r="K211" s="4"/>
      <c r="L211" s="4"/>
      <c r="M211" s="4"/>
      <c r="N211" s="4"/>
      <c r="O211" s="4"/>
      <c r="P211" s="4"/>
    </row>
    <row r="212" spans="1:16" ht="16.5" customHeight="1">
      <c r="A212" s="4"/>
      <c r="B212" s="4"/>
      <c r="C212" s="4"/>
      <c r="D212" s="4"/>
      <c r="E212" s="4"/>
      <c r="G212" s="4"/>
      <c r="H212" s="4"/>
      <c r="I212" s="4"/>
      <c r="J212" s="4"/>
      <c r="K212" s="4"/>
      <c r="L212" s="4"/>
      <c r="M212" s="4"/>
      <c r="N212" s="4"/>
      <c r="O212" s="4"/>
      <c r="P212" s="4"/>
    </row>
    <row r="213" spans="1:16" ht="16.5" customHeight="1">
      <c r="A213" s="4"/>
      <c r="B213" s="4"/>
      <c r="C213" s="4"/>
      <c r="D213" s="4"/>
      <c r="E213" s="4"/>
      <c r="G213" s="4"/>
      <c r="H213" s="4"/>
      <c r="I213" s="4"/>
      <c r="J213" s="4"/>
      <c r="K213" s="4"/>
      <c r="L213" s="4"/>
      <c r="M213" s="4"/>
      <c r="N213" s="4"/>
      <c r="O213" s="4"/>
      <c r="P213" s="4"/>
    </row>
    <row r="214" spans="1:16" ht="16.5" customHeight="1">
      <c r="A214" s="4"/>
      <c r="B214" s="4"/>
      <c r="C214" s="4"/>
      <c r="D214" s="4"/>
      <c r="E214" s="4"/>
      <c r="G214" s="4"/>
      <c r="H214" s="4"/>
      <c r="I214" s="4"/>
      <c r="J214" s="4"/>
      <c r="K214" s="4"/>
      <c r="L214" s="4"/>
      <c r="M214" s="4"/>
      <c r="N214" s="4"/>
      <c r="O214" s="4"/>
      <c r="P214" s="4"/>
    </row>
    <row r="215" spans="1:16" ht="16.5" customHeight="1">
      <c r="A215" s="4"/>
      <c r="B215" s="4"/>
      <c r="C215" s="4"/>
      <c r="D215" s="4"/>
      <c r="E215" s="4"/>
      <c r="G215" s="4"/>
      <c r="H215" s="4"/>
      <c r="I215" s="4"/>
      <c r="J215" s="4"/>
      <c r="K215" s="4"/>
      <c r="L215" s="4"/>
      <c r="M215" s="4"/>
      <c r="N215" s="4"/>
      <c r="O215" s="4"/>
      <c r="P215" s="4"/>
    </row>
    <row r="216" spans="1:16" ht="16.5" customHeight="1">
      <c r="A216" s="4"/>
      <c r="B216" s="4"/>
      <c r="C216" s="4"/>
      <c r="D216" s="4"/>
      <c r="E216" s="4"/>
      <c r="G216" s="4"/>
      <c r="H216" s="4"/>
      <c r="I216" s="4"/>
      <c r="J216" s="4"/>
      <c r="K216" s="4"/>
      <c r="L216" s="4"/>
      <c r="M216" s="4"/>
      <c r="N216" s="4"/>
      <c r="O216" s="4"/>
      <c r="P216" s="4"/>
    </row>
    <row r="217" spans="1:16" ht="16.5" customHeight="1">
      <c r="A217" s="4"/>
      <c r="B217" s="4"/>
      <c r="C217" s="4"/>
      <c r="D217" s="4"/>
      <c r="E217" s="4"/>
      <c r="G217" s="4"/>
      <c r="H217" s="4"/>
      <c r="I217" s="4"/>
      <c r="J217" s="4"/>
      <c r="K217" s="4"/>
      <c r="L217" s="4"/>
      <c r="M217" s="4"/>
      <c r="N217" s="4"/>
      <c r="O217" s="4"/>
      <c r="P217" s="4"/>
    </row>
    <row r="218" spans="1:16" ht="16.5" customHeight="1">
      <c r="A218" s="4"/>
      <c r="B218" s="4"/>
      <c r="C218" s="4"/>
      <c r="D218" s="4"/>
      <c r="E218" s="4"/>
      <c r="G218" s="4"/>
      <c r="H218" s="4"/>
      <c r="I218" s="4"/>
      <c r="J218" s="4"/>
      <c r="K218" s="4"/>
      <c r="L218" s="4"/>
      <c r="M218" s="4"/>
      <c r="N218" s="4"/>
      <c r="O218" s="4"/>
      <c r="P218" s="4"/>
    </row>
    <row r="219" spans="1:16" ht="16.5" customHeight="1">
      <c r="A219" s="4"/>
      <c r="B219" s="4"/>
      <c r="C219" s="4"/>
      <c r="D219" s="4"/>
      <c r="E219" s="4"/>
      <c r="G219" s="4"/>
      <c r="H219" s="4"/>
      <c r="I219" s="4"/>
      <c r="J219" s="4"/>
      <c r="K219" s="4"/>
      <c r="L219" s="4"/>
      <c r="M219" s="4"/>
      <c r="N219" s="4"/>
      <c r="O219" s="4"/>
      <c r="P219" s="4"/>
    </row>
    <row r="220" spans="1:16" ht="16.5" customHeight="1">
      <c r="A220" s="4"/>
      <c r="B220" s="4"/>
      <c r="C220" s="4"/>
      <c r="D220" s="4"/>
      <c r="E220" s="4"/>
      <c r="G220" s="4"/>
      <c r="H220" s="4"/>
      <c r="I220" s="4"/>
      <c r="J220" s="4"/>
      <c r="K220" s="4"/>
      <c r="L220" s="4"/>
      <c r="M220" s="4"/>
      <c r="N220" s="4"/>
      <c r="O220" s="4"/>
      <c r="P220" s="4"/>
    </row>
    <row r="221" spans="1:16" ht="16.5" customHeight="1">
      <c r="A221" s="4"/>
      <c r="B221" s="4"/>
      <c r="C221" s="4"/>
      <c r="D221" s="4"/>
      <c r="E221" s="4"/>
      <c r="G221" s="4"/>
      <c r="H221" s="4"/>
      <c r="I221" s="4"/>
      <c r="J221" s="4"/>
      <c r="K221" s="4"/>
      <c r="L221" s="4"/>
      <c r="M221" s="4"/>
      <c r="N221" s="4"/>
      <c r="O221" s="4"/>
      <c r="P221" s="4"/>
    </row>
    <row r="222" spans="1:16" ht="16.5" customHeight="1">
      <c r="A222" s="4"/>
      <c r="B222" s="4"/>
      <c r="C222" s="4"/>
      <c r="D222" s="4"/>
      <c r="E222" s="4"/>
      <c r="G222" s="4"/>
      <c r="H222" s="4"/>
      <c r="I222" s="4"/>
      <c r="J222" s="4"/>
      <c r="K222" s="4"/>
      <c r="L222" s="4"/>
      <c r="M222" s="4"/>
      <c r="N222" s="4"/>
      <c r="O222" s="4"/>
      <c r="P222" s="4"/>
    </row>
    <row r="223" spans="1:16" ht="16.5" customHeight="1">
      <c r="A223" s="4"/>
      <c r="B223" s="4"/>
      <c r="C223" s="4"/>
      <c r="D223" s="4"/>
      <c r="E223" s="4"/>
      <c r="G223" s="4"/>
      <c r="H223" s="4"/>
      <c r="I223" s="4"/>
      <c r="J223" s="4"/>
      <c r="K223" s="4"/>
      <c r="L223" s="4"/>
      <c r="M223" s="4"/>
      <c r="N223" s="4"/>
      <c r="O223" s="4"/>
      <c r="P223" s="4"/>
    </row>
    <row r="224" spans="1:16" ht="16.5" customHeight="1">
      <c r="A224" s="4"/>
      <c r="B224" s="4"/>
      <c r="C224" s="4"/>
      <c r="D224" s="4"/>
      <c r="E224" s="4"/>
      <c r="G224" s="4"/>
      <c r="H224" s="4"/>
      <c r="I224" s="4"/>
      <c r="J224" s="4"/>
      <c r="K224" s="4"/>
      <c r="L224" s="4"/>
      <c r="M224" s="4"/>
      <c r="N224" s="4"/>
      <c r="O224" s="4"/>
      <c r="P224" s="4"/>
    </row>
    <row r="225" spans="1:16" ht="16.5" customHeight="1">
      <c r="A225" s="4"/>
      <c r="B225" s="4"/>
      <c r="C225" s="4"/>
      <c r="D225" s="4"/>
      <c r="E225" s="4"/>
      <c r="G225" s="4"/>
      <c r="H225" s="4"/>
      <c r="I225" s="4"/>
      <c r="J225" s="4"/>
      <c r="K225" s="4"/>
      <c r="L225" s="4"/>
      <c r="M225" s="4"/>
      <c r="N225" s="4"/>
      <c r="O225" s="4"/>
      <c r="P225" s="4"/>
    </row>
    <row r="226" spans="1:16" ht="16.5" customHeight="1">
      <c r="A226" s="4"/>
      <c r="B226" s="4"/>
      <c r="C226" s="4"/>
      <c r="D226" s="4"/>
      <c r="E226" s="4"/>
      <c r="G226" s="4"/>
      <c r="H226" s="4"/>
      <c r="I226" s="4"/>
      <c r="J226" s="4"/>
      <c r="K226" s="4"/>
      <c r="L226" s="4"/>
      <c r="M226" s="4"/>
      <c r="N226" s="4"/>
      <c r="O226" s="4"/>
      <c r="P226" s="4"/>
    </row>
    <row r="227" spans="1:16" ht="16.5" customHeight="1">
      <c r="A227" s="4"/>
      <c r="B227" s="4"/>
      <c r="C227" s="4"/>
      <c r="D227" s="4"/>
      <c r="E227" s="4"/>
      <c r="G227" s="4"/>
      <c r="H227" s="4"/>
      <c r="I227" s="4"/>
      <c r="J227" s="4"/>
      <c r="K227" s="4"/>
      <c r="L227" s="4"/>
      <c r="M227" s="4"/>
      <c r="N227" s="4"/>
      <c r="O227" s="4"/>
      <c r="P227" s="4"/>
    </row>
    <row r="228" spans="1:16" ht="16.5" customHeight="1">
      <c r="A228" s="4"/>
      <c r="B228" s="4"/>
      <c r="C228" s="4"/>
      <c r="D228" s="4"/>
      <c r="E228" s="4"/>
      <c r="G228" s="4"/>
      <c r="H228" s="4"/>
      <c r="I228" s="4"/>
      <c r="J228" s="4"/>
      <c r="K228" s="4"/>
      <c r="L228" s="4"/>
      <c r="M228" s="4"/>
      <c r="N228" s="4"/>
      <c r="O228" s="4"/>
      <c r="P228" s="4"/>
    </row>
    <row r="229" spans="1:16" ht="16.5" customHeight="1">
      <c r="A229" s="4"/>
      <c r="B229" s="4"/>
      <c r="C229" s="4"/>
      <c r="D229" s="4"/>
      <c r="E229" s="4"/>
      <c r="G229" s="4"/>
      <c r="H229" s="4"/>
      <c r="I229" s="4"/>
      <c r="J229" s="4"/>
      <c r="K229" s="4"/>
      <c r="L229" s="4"/>
      <c r="M229" s="4"/>
      <c r="N229" s="4"/>
      <c r="O229" s="4"/>
      <c r="P229" s="4"/>
    </row>
    <row r="230" spans="1:16" ht="16.5" customHeight="1">
      <c r="A230" s="4"/>
      <c r="B230" s="4"/>
      <c r="C230" s="4"/>
      <c r="D230" s="4"/>
      <c r="E230" s="4"/>
      <c r="G230" s="4"/>
      <c r="H230" s="4"/>
      <c r="I230" s="4"/>
      <c r="J230" s="4"/>
      <c r="K230" s="4"/>
      <c r="L230" s="4"/>
      <c r="M230" s="4"/>
      <c r="N230" s="4"/>
      <c r="O230" s="4"/>
      <c r="P230" s="4"/>
    </row>
    <row r="231" spans="1:16" ht="16.5" customHeight="1">
      <c r="A231" s="4"/>
      <c r="B231" s="4"/>
      <c r="C231" s="4"/>
      <c r="D231" s="4"/>
      <c r="E231" s="4"/>
      <c r="G231" s="4"/>
      <c r="H231" s="4"/>
      <c r="I231" s="4"/>
      <c r="J231" s="4"/>
      <c r="K231" s="4"/>
      <c r="L231" s="4"/>
      <c r="M231" s="4"/>
      <c r="N231" s="4"/>
      <c r="O231" s="4"/>
      <c r="P231" s="4"/>
    </row>
    <row r="232" spans="1:16" ht="16.5" customHeight="1">
      <c r="A232" s="4"/>
      <c r="B232" s="4"/>
      <c r="C232" s="4"/>
      <c r="D232" s="4"/>
      <c r="E232" s="4"/>
      <c r="G232" s="4"/>
      <c r="H232" s="4"/>
      <c r="I232" s="4"/>
      <c r="J232" s="4"/>
      <c r="K232" s="4"/>
      <c r="L232" s="4"/>
      <c r="M232" s="4"/>
      <c r="N232" s="4"/>
      <c r="O232" s="4"/>
      <c r="P232" s="4"/>
    </row>
    <row r="233" spans="1:16" ht="16.5" customHeight="1">
      <c r="A233" s="4"/>
      <c r="B233" s="4"/>
      <c r="C233" s="4"/>
      <c r="D233" s="4"/>
      <c r="E233" s="4"/>
      <c r="G233" s="4"/>
      <c r="H233" s="4"/>
      <c r="I233" s="4"/>
      <c r="J233" s="4"/>
      <c r="K233" s="4"/>
      <c r="L233" s="4"/>
      <c r="M233" s="4"/>
      <c r="N233" s="4"/>
      <c r="O233" s="4"/>
      <c r="P233" s="4"/>
    </row>
    <row r="234" spans="1:16" ht="16.5" customHeight="1">
      <c r="A234" s="4"/>
      <c r="B234" s="4"/>
      <c r="C234" s="4"/>
      <c r="D234" s="4"/>
      <c r="E234" s="4"/>
      <c r="G234" s="4"/>
      <c r="H234" s="4"/>
      <c r="I234" s="4"/>
      <c r="J234" s="4"/>
      <c r="K234" s="4"/>
      <c r="L234" s="4"/>
      <c r="M234" s="4"/>
      <c r="N234" s="4"/>
      <c r="O234" s="4"/>
      <c r="P234" s="4"/>
    </row>
    <row r="235" spans="1:16" ht="16.5" customHeight="1">
      <c r="A235" s="4"/>
      <c r="B235" s="4"/>
      <c r="C235" s="4"/>
      <c r="D235" s="4"/>
      <c r="E235" s="4"/>
      <c r="G235" s="4"/>
      <c r="H235" s="4"/>
      <c r="I235" s="4"/>
      <c r="J235" s="4"/>
      <c r="K235" s="4"/>
      <c r="L235" s="4"/>
      <c r="M235" s="4"/>
      <c r="N235" s="4"/>
      <c r="O235" s="4"/>
      <c r="P235" s="4"/>
    </row>
    <row r="236" spans="1:16" ht="16.5" customHeight="1">
      <c r="A236" s="4"/>
      <c r="B236" s="4"/>
      <c r="C236" s="4"/>
      <c r="D236" s="4"/>
      <c r="E236" s="4"/>
      <c r="G236" s="4"/>
      <c r="H236" s="4"/>
      <c r="I236" s="4"/>
      <c r="J236" s="4"/>
      <c r="K236" s="4"/>
      <c r="L236" s="4"/>
      <c r="M236" s="4"/>
      <c r="N236" s="4"/>
      <c r="O236" s="4"/>
      <c r="P236" s="4"/>
    </row>
    <row r="237" spans="1:16" ht="16.5" customHeight="1">
      <c r="A237" s="4"/>
      <c r="B237" s="4"/>
      <c r="C237" s="4"/>
      <c r="D237" s="4"/>
      <c r="E237" s="4"/>
      <c r="G237" s="4"/>
      <c r="H237" s="4"/>
      <c r="I237" s="4"/>
      <c r="J237" s="4"/>
      <c r="K237" s="4"/>
      <c r="L237" s="4"/>
      <c r="M237" s="4"/>
      <c r="N237" s="4"/>
      <c r="O237" s="4"/>
      <c r="P237" s="4"/>
    </row>
    <row r="238" spans="1:16" ht="16.5" customHeight="1">
      <c r="A238" s="4"/>
      <c r="B238" s="4"/>
      <c r="C238" s="4"/>
      <c r="D238" s="4"/>
      <c r="E238" s="4"/>
      <c r="G238" s="4"/>
      <c r="H238" s="4"/>
      <c r="I238" s="4"/>
      <c r="J238" s="4"/>
      <c r="K238" s="4"/>
      <c r="L238" s="4"/>
      <c r="M238" s="4"/>
      <c r="N238" s="4"/>
      <c r="O238" s="4"/>
      <c r="P238" s="4"/>
    </row>
    <row r="239" spans="1:16" ht="16.5" customHeight="1">
      <c r="A239" s="4"/>
      <c r="B239" s="4"/>
      <c r="C239" s="4"/>
      <c r="D239" s="4"/>
      <c r="E239" s="4"/>
      <c r="G239" s="4"/>
      <c r="H239" s="4"/>
      <c r="I239" s="4"/>
      <c r="J239" s="4"/>
      <c r="K239" s="4"/>
      <c r="L239" s="4"/>
      <c r="M239" s="4"/>
      <c r="N239" s="4"/>
      <c r="O239" s="4"/>
      <c r="P239" s="4"/>
    </row>
    <row r="240" spans="1:16" ht="16.5" customHeight="1">
      <c r="A240" s="4"/>
      <c r="B240" s="4"/>
      <c r="C240" s="4"/>
      <c r="D240" s="4"/>
      <c r="E240" s="4"/>
      <c r="G240" s="4"/>
      <c r="H240" s="4"/>
      <c r="I240" s="4"/>
      <c r="J240" s="4"/>
      <c r="K240" s="4"/>
      <c r="L240" s="4"/>
      <c r="M240" s="4"/>
      <c r="N240" s="4"/>
      <c r="O240" s="4"/>
      <c r="P240" s="4"/>
    </row>
    <row r="241" spans="1:16" ht="16.5" customHeight="1">
      <c r="A241" s="4"/>
      <c r="B241" s="4"/>
      <c r="C241" s="4"/>
      <c r="D241" s="4"/>
      <c r="E241" s="4"/>
      <c r="G241" s="4"/>
      <c r="H241" s="4"/>
      <c r="I241" s="4"/>
      <c r="J241" s="4"/>
      <c r="K241" s="4"/>
      <c r="L241" s="4"/>
      <c r="M241" s="4"/>
      <c r="N241" s="4"/>
      <c r="O241" s="4"/>
      <c r="P241" s="4"/>
    </row>
    <row r="242" spans="1:16" ht="16.5" customHeight="1">
      <c r="A242" s="4"/>
      <c r="B242" s="4"/>
      <c r="C242" s="4"/>
      <c r="D242" s="4"/>
      <c r="E242" s="4"/>
      <c r="G242" s="4"/>
      <c r="H242" s="4"/>
      <c r="I242" s="4"/>
      <c r="J242" s="4"/>
      <c r="K242" s="4"/>
      <c r="L242" s="4"/>
      <c r="M242" s="4"/>
      <c r="N242" s="4"/>
      <c r="O242" s="4"/>
      <c r="P242" s="4"/>
    </row>
    <row r="243" spans="1:16" ht="16.5" customHeight="1">
      <c r="A243" s="4"/>
      <c r="B243" s="4"/>
      <c r="C243" s="4"/>
      <c r="D243" s="4"/>
      <c r="E243" s="4"/>
      <c r="G243" s="4"/>
      <c r="H243" s="4"/>
      <c r="I243" s="4"/>
      <c r="J243" s="4"/>
      <c r="K243" s="4"/>
      <c r="L243" s="4"/>
      <c r="M243" s="4"/>
      <c r="N243" s="4"/>
      <c r="O243" s="4"/>
      <c r="P243" s="4"/>
    </row>
    <row r="244" spans="1:16" ht="16.5" customHeight="1">
      <c r="A244" s="4"/>
      <c r="B244" s="4"/>
      <c r="C244" s="4"/>
      <c r="D244" s="4"/>
      <c r="E244" s="4"/>
      <c r="G244" s="4"/>
      <c r="H244" s="4"/>
      <c r="I244" s="4"/>
      <c r="J244" s="4"/>
      <c r="K244" s="4"/>
      <c r="L244" s="4"/>
      <c r="M244" s="4"/>
      <c r="N244" s="4"/>
      <c r="O244" s="4"/>
      <c r="P244" s="4"/>
    </row>
    <row r="245" spans="1:16" ht="16.5" customHeight="1">
      <c r="A245" s="4"/>
      <c r="B245" s="4"/>
      <c r="C245" s="4"/>
      <c r="D245" s="4"/>
      <c r="E245" s="4"/>
      <c r="G245" s="4"/>
      <c r="H245" s="4"/>
      <c r="I245" s="4"/>
      <c r="J245" s="4"/>
      <c r="K245" s="4"/>
      <c r="L245" s="4"/>
      <c r="M245" s="4"/>
      <c r="N245" s="4"/>
      <c r="O245" s="4"/>
      <c r="P245" s="4"/>
    </row>
    <row r="246" spans="1:16" ht="16.5" customHeight="1">
      <c r="A246" s="4"/>
      <c r="B246" s="4"/>
      <c r="C246" s="4"/>
      <c r="D246" s="4"/>
      <c r="E246" s="4"/>
      <c r="G246" s="4"/>
      <c r="H246" s="4"/>
      <c r="I246" s="4"/>
      <c r="J246" s="4"/>
      <c r="K246" s="4"/>
      <c r="L246" s="4"/>
      <c r="M246" s="4"/>
      <c r="N246" s="4"/>
      <c r="O246" s="4"/>
      <c r="P246" s="4"/>
    </row>
    <row r="247" spans="1:16" ht="16.5" customHeight="1">
      <c r="A247" s="4"/>
      <c r="B247" s="4"/>
      <c r="C247" s="4"/>
      <c r="D247" s="4"/>
      <c r="E247" s="4"/>
      <c r="G247" s="4"/>
      <c r="H247" s="4"/>
      <c r="I247" s="4"/>
      <c r="J247" s="4"/>
      <c r="K247" s="4"/>
      <c r="L247" s="4"/>
      <c r="M247" s="4"/>
      <c r="N247" s="4"/>
      <c r="O247" s="4"/>
      <c r="P247" s="4"/>
    </row>
    <row r="248" spans="1:16" ht="16.5" customHeight="1">
      <c r="A248" s="4"/>
      <c r="B248" s="4"/>
      <c r="C248" s="4"/>
      <c r="D248" s="4"/>
      <c r="E248" s="4"/>
      <c r="G248" s="4"/>
      <c r="H248" s="4"/>
      <c r="I248" s="4"/>
      <c r="J248" s="4"/>
      <c r="K248" s="4"/>
      <c r="L248" s="4"/>
      <c r="M248" s="4"/>
      <c r="N248" s="4"/>
      <c r="O248" s="4"/>
      <c r="P248" s="4"/>
    </row>
    <row r="249" spans="1:16" ht="16.5" customHeight="1">
      <c r="A249" s="4"/>
      <c r="B249" s="4"/>
      <c r="C249" s="4"/>
      <c r="D249" s="4"/>
      <c r="E249" s="4"/>
      <c r="G249" s="4"/>
      <c r="H249" s="4"/>
      <c r="I249" s="4"/>
      <c r="J249" s="4"/>
      <c r="K249" s="4"/>
      <c r="L249" s="4"/>
      <c r="M249" s="4"/>
      <c r="N249" s="4"/>
      <c r="O249" s="4"/>
      <c r="P249" s="4"/>
    </row>
    <row r="250" spans="1:16" ht="16.5" customHeight="1">
      <c r="A250" s="4"/>
      <c r="B250" s="4"/>
      <c r="C250" s="4"/>
      <c r="D250" s="4"/>
      <c r="E250" s="4"/>
      <c r="G250" s="4"/>
      <c r="H250" s="4"/>
      <c r="I250" s="4"/>
      <c r="J250" s="4"/>
      <c r="K250" s="4"/>
      <c r="L250" s="4"/>
      <c r="M250" s="4"/>
      <c r="N250" s="4"/>
      <c r="O250" s="4"/>
      <c r="P250" s="4"/>
    </row>
    <row r="251" spans="1:16" ht="16.5" customHeight="1">
      <c r="A251" s="4"/>
      <c r="B251" s="4"/>
      <c r="C251" s="4"/>
      <c r="D251" s="4"/>
      <c r="E251" s="4"/>
      <c r="G251" s="4"/>
      <c r="H251" s="4"/>
      <c r="I251" s="4"/>
      <c r="J251" s="4"/>
      <c r="K251" s="4"/>
      <c r="L251" s="4"/>
      <c r="M251" s="4"/>
      <c r="N251" s="4"/>
      <c r="O251" s="4"/>
      <c r="P251" s="4"/>
    </row>
    <row r="252" spans="1:16" ht="16.5" customHeight="1">
      <c r="A252" s="4"/>
      <c r="B252" s="4"/>
      <c r="C252" s="4"/>
      <c r="D252" s="4"/>
      <c r="E252" s="4"/>
      <c r="G252" s="4"/>
      <c r="H252" s="4"/>
      <c r="I252" s="4"/>
      <c r="J252" s="4"/>
      <c r="K252" s="4"/>
      <c r="L252" s="4"/>
      <c r="M252" s="4"/>
      <c r="N252" s="4"/>
      <c r="O252" s="4"/>
      <c r="P252" s="4"/>
    </row>
    <row r="253" spans="1:16" ht="16.5" customHeight="1">
      <c r="A253" s="4"/>
      <c r="B253" s="4"/>
      <c r="C253" s="4"/>
      <c r="D253" s="4"/>
      <c r="E253" s="4"/>
      <c r="G253" s="4"/>
      <c r="H253" s="4"/>
      <c r="I253" s="4"/>
      <c r="J253" s="4"/>
      <c r="K253" s="4"/>
      <c r="L253" s="4"/>
      <c r="M253" s="4"/>
      <c r="N253" s="4"/>
      <c r="O253" s="4"/>
      <c r="P253" s="4"/>
    </row>
    <row r="254" spans="1:16" ht="16.5" customHeight="1">
      <c r="A254" s="4"/>
      <c r="B254" s="4"/>
      <c r="C254" s="4"/>
      <c r="D254" s="4"/>
      <c r="E254" s="4"/>
      <c r="G254" s="4"/>
      <c r="H254" s="4"/>
      <c r="I254" s="4"/>
      <c r="J254" s="4"/>
      <c r="K254" s="4"/>
      <c r="L254" s="4"/>
      <c r="M254" s="4"/>
      <c r="N254" s="4"/>
      <c r="O254" s="4"/>
      <c r="P254" s="4"/>
    </row>
    <row r="255" spans="1:16" ht="16.5" customHeight="1">
      <c r="A255" s="4"/>
      <c r="B255" s="4"/>
      <c r="C255" s="4"/>
      <c r="D255" s="4"/>
      <c r="E255" s="4"/>
      <c r="G255" s="4"/>
      <c r="H255" s="4"/>
      <c r="I255" s="4"/>
      <c r="J255" s="4"/>
      <c r="K255" s="4"/>
      <c r="L255" s="4"/>
      <c r="M255" s="4"/>
      <c r="N255" s="4"/>
      <c r="O255" s="4"/>
      <c r="P255" s="4"/>
    </row>
    <row r="256" spans="1:16" ht="16.5" customHeight="1">
      <c r="A256" s="4"/>
      <c r="B256" s="4"/>
      <c r="C256" s="4"/>
      <c r="D256" s="4"/>
      <c r="E256" s="4"/>
      <c r="G256" s="4"/>
      <c r="H256" s="4"/>
      <c r="I256" s="4"/>
      <c r="J256" s="4"/>
      <c r="K256" s="4"/>
      <c r="L256" s="4"/>
      <c r="M256" s="4"/>
      <c r="N256" s="4"/>
      <c r="O256" s="4"/>
      <c r="P256" s="4"/>
    </row>
    <row r="257" spans="1:16" ht="16.5" customHeight="1">
      <c r="A257" s="4"/>
      <c r="B257" s="4"/>
      <c r="C257" s="4"/>
      <c r="D257" s="4"/>
      <c r="E257" s="4"/>
      <c r="G257" s="4"/>
      <c r="H257" s="4"/>
      <c r="I257" s="4"/>
      <c r="J257" s="4"/>
      <c r="K257" s="4"/>
      <c r="L257" s="4"/>
      <c r="M257" s="4"/>
      <c r="N257" s="4"/>
      <c r="O257" s="4"/>
      <c r="P257" s="4"/>
    </row>
    <row r="258" spans="1:16" ht="16.5" customHeight="1">
      <c r="A258" s="4"/>
      <c r="B258" s="4"/>
      <c r="C258" s="4"/>
      <c r="D258" s="4"/>
      <c r="E258" s="4"/>
      <c r="G258" s="4"/>
      <c r="H258" s="4"/>
      <c r="I258" s="4"/>
      <c r="J258" s="4"/>
      <c r="K258" s="4"/>
      <c r="L258" s="4"/>
      <c r="M258" s="4"/>
      <c r="N258" s="4"/>
      <c r="O258" s="4"/>
      <c r="P258" s="4"/>
    </row>
    <row r="259" spans="1:16" ht="16.5" customHeight="1">
      <c r="A259" s="4"/>
      <c r="B259" s="4"/>
      <c r="C259" s="4"/>
      <c r="D259" s="4"/>
      <c r="E259" s="4"/>
      <c r="G259" s="4"/>
      <c r="H259" s="4"/>
      <c r="I259" s="4"/>
      <c r="J259" s="4"/>
      <c r="K259" s="4"/>
      <c r="L259" s="4"/>
      <c r="M259" s="4"/>
      <c r="N259" s="4"/>
      <c r="O259" s="4"/>
      <c r="P259" s="4"/>
    </row>
    <row r="260" spans="1:16" ht="16.5" customHeight="1">
      <c r="A260" s="4"/>
      <c r="B260" s="4"/>
      <c r="C260" s="4"/>
      <c r="D260" s="4"/>
      <c r="E260" s="4"/>
      <c r="G260" s="4"/>
      <c r="H260" s="4"/>
      <c r="I260" s="4"/>
      <c r="J260" s="4"/>
      <c r="K260" s="4"/>
      <c r="L260" s="4"/>
      <c r="M260" s="4"/>
      <c r="N260" s="4"/>
      <c r="O260" s="4"/>
      <c r="P260" s="4"/>
    </row>
    <row r="261" spans="1:16" ht="16.5" customHeight="1">
      <c r="A261" s="4"/>
      <c r="B261" s="4"/>
      <c r="C261" s="4"/>
      <c r="D261" s="4"/>
      <c r="E261" s="4"/>
      <c r="G261" s="4"/>
      <c r="H261" s="4"/>
      <c r="I261" s="4"/>
      <c r="J261" s="4"/>
      <c r="K261" s="4"/>
      <c r="L261" s="4"/>
      <c r="M261" s="4"/>
      <c r="N261" s="4"/>
      <c r="O261" s="4"/>
      <c r="P261" s="4"/>
    </row>
    <row r="262" spans="1:16" ht="16.5" customHeight="1">
      <c r="A262" s="4"/>
      <c r="B262" s="4"/>
      <c r="C262" s="4"/>
      <c r="D262" s="4"/>
      <c r="E262" s="4"/>
      <c r="G262" s="4"/>
      <c r="H262" s="4"/>
      <c r="I262" s="4"/>
      <c r="J262" s="4"/>
      <c r="K262" s="4"/>
      <c r="L262" s="4"/>
      <c r="M262" s="4"/>
      <c r="N262" s="4"/>
      <c r="O262" s="4"/>
      <c r="P262" s="4"/>
    </row>
    <row r="263" spans="1:16" ht="16.5" customHeight="1">
      <c r="A263" s="4"/>
      <c r="B263" s="4"/>
      <c r="C263" s="4"/>
      <c r="D263" s="4"/>
      <c r="E263" s="4"/>
      <c r="G263" s="4"/>
      <c r="H263" s="4"/>
      <c r="I263" s="4"/>
      <c r="J263" s="4"/>
      <c r="K263" s="4"/>
      <c r="L263" s="4"/>
      <c r="M263" s="4"/>
      <c r="N263" s="4"/>
      <c r="O263" s="4"/>
      <c r="P263" s="4"/>
    </row>
    <row r="264" spans="1:16" ht="16.5" customHeight="1">
      <c r="A264" s="4"/>
      <c r="B264" s="4"/>
      <c r="C264" s="4"/>
      <c r="D264" s="4"/>
      <c r="E264" s="4"/>
      <c r="G264" s="4"/>
      <c r="H264" s="4"/>
      <c r="I264" s="4"/>
      <c r="J264" s="4"/>
      <c r="K264" s="4"/>
      <c r="L264" s="4"/>
      <c r="M264" s="4"/>
      <c r="N264" s="4"/>
      <c r="O264" s="4"/>
      <c r="P264" s="4"/>
    </row>
    <row r="265" spans="1:16" ht="16.5" customHeight="1">
      <c r="A265" s="4"/>
      <c r="B265" s="4"/>
      <c r="C265" s="4"/>
      <c r="D265" s="4"/>
      <c r="E265" s="4"/>
      <c r="G265" s="4"/>
      <c r="H265" s="4"/>
      <c r="I265" s="4"/>
      <c r="J265" s="4"/>
      <c r="K265" s="4"/>
      <c r="L265" s="4"/>
      <c r="M265" s="4"/>
      <c r="N265" s="4"/>
      <c r="O265" s="4"/>
      <c r="P265" s="4"/>
    </row>
    <row r="266" spans="1:16" ht="16.5" customHeight="1">
      <c r="A266" s="4"/>
      <c r="B266" s="4"/>
      <c r="C266" s="4"/>
      <c r="D266" s="4"/>
      <c r="E266" s="4"/>
      <c r="G266" s="4"/>
      <c r="H266" s="4"/>
      <c r="I266" s="4"/>
      <c r="J266" s="4"/>
      <c r="K266" s="4"/>
      <c r="L266" s="4"/>
      <c r="M266" s="4"/>
      <c r="N266" s="4"/>
      <c r="O266" s="4"/>
      <c r="P266" s="4"/>
    </row>
    <row r="267" spans="1:16" ht="16.5" customHeight="1">
      <c r="A267" s="4"/>
      <c r="B267" s="4"/>
      <c r="C267" s="4"/>
      <c r="D267" s="4"/>
      <c r="E267" s="4"/>
      <c r="G267" s="4"/>
      <c r="H267" s="4"/>
      <c r="I267" s="4"/>
      <c r="J267" s="4"/>
      <c r="K267" s="4"/>
      <c r="L267" s="4"/>
      <c r="M267" s="4"/>
      <c r="N267" s="4"/>
      <c r="O267" s="4"/>
      <c r="P267" s="4"/>
    </row>
    <row r="268" spans="1:16" ht="16.5" customHeight="1">
      <c r="A268" s="4"/>
      <c r="B268" s="4"/>
      <c r="C268" s="4"/>
      <c r="D268" s="4"/>
      <c r="E268" s="4"/>
      <c r="G268" s="4"/>
      <c r="H268" s="4"/>
      <c r="I268" s="4"/>
      <c r="J268" s="4"/>
      <c r="K268" s="4"/>
      <c r="L268" s="4"/>
      <c r="M268" s="4"/>
      <c r="N268" s="4"/>
      <c r="O268" s="4"/>
      <c r="P268" s="4"/>
    </row>
    <row r="269" spans="1:16" ht="16.5" customHeight="1">
      <c r="A269" s="4"/>
      <c r="B269" s="4"/>
      <c r="C269" s="4"/>
      <c r="D269" s="4"/>
      <c r="E269" s="4"/>
      <c r="G269" s="4"/>
      <c r="H269" s="4"/>
      <c r="I269" s="4"/>
      <c r="J269" s="4"/>
      <c r="K269" s="4"/>
      <c r="L269" s="4"/>
      <c r="M269" s="4"/>
      <c r="N269" s="4"/>
      <c r="O269" s="4"/>
      <c r="P269" s="4"/>
    </row>
    <row r="270" spans="1:16" ht="16.5" customHeight="1">
      <c r="A270" s="4"/>
      <c r="B270" s="4"/>
      <c r="C270" s="4"/>
      <c r="D270" s="4"/>
      <c r="E270" s="4"/>
      <c r="G270" s="4"/>
      <c r="H270" s="4"/>
      <c r="I270" s="4"/>
      <c r="J270" s="4"/>
      <c r="K270" s="4"/>
      <c r="L270" s="4"/>
      <c r="M270" s="4"/>
      <c r="N270" s="4"/>
      <c r="O270" s="4"/>
      <c r="P270" s="4"/>
    </row>
    <row r="271" spans="1:16" ht="16.5" customHeight="1">
      <c r="A271" s="4"/>
      <c r="B271" s="4"/>
      <c r="C271" s="4"/>
      <c r="D271" s="4"/>
      <c r="E271" s="4"/>
      <c r="G271" s="4"/>
      <c r="H271" s="4"/>
      <c r="I271" s="4"/>
      <c r="J271" s="4"/>
      <c r="K271" s="4"/>
      <c r="L271" s="4"/>
      <c r="M271" s="4"/>
      <c r="N271" s="4"/>
      <c r="O271" s="4"/>
      <c r="P271" s="4"/>
    </row>
    <row r="272" spans="1:16" ht="16.5" customHeight="1">
      <c r="A272" s="4"/>
      <c r="B272" s="4"/>
      <c r="C272" s="4"/>
      <c r="D272" s="4"/>
      <c r="E272" s="4"/>
      <c r="G272" s="4"/>
      <c r="H272" s="4"/>
      <c r="I272" s="4"/>
      <c r="J272" s="4"/>
      <c r="K272" s="4"/>
      <c r="L272" s="4"/>
      <c r="M272" s="4"/>
      <c r="N272" s="4"/>
      <c r="O272" s="4"/>
      <c r="P272" s="4"/>
    </row>
    <row r="273" spans="1:16" ht="16.5" customHeight="1">
      <c r="A273" s="4"/>
      <c r="B273" s="4"/>
      <c r="C273" s="4"/>
      <c r="D273" s="4"/>
      <c r="E273" s="4"/>
      <c r="G273" s="4"/>
      <c r="H273" s="4"/>
      <c r="I273" s="4"/>
      <c r="J273" s="4"/>
      <c r="K273" s="4"/>
      <c r="L273" s="4"/>
      <c r="M273" s="4"/>
      <c r="N273" s="4"/>
      <c r="O273" s="4"/>
      <c r="P273" s="4"/>
    </row>
    <row r="274" spans="1:16" ht="16.5" customHeight="1">
      <c r="A274" s="4"/>
      <c r="B274" s="4"/>
      <c r="C274" s="4"/>
      <c r="D274" s="4"/>
      <c r="E274" s="4"/>
      <c r="G274" s="4"/>
      <c r="H274" s="4"/>
      <c r="I274" s="4"/>
      <c r="J274" s="4"/>
      <c r="K274" s="4"/>
      <c r="L274" s="4"/>
      <c r="M274" s="4"/>
      <c r="N274" s="4"/>
      <c r="O274" s="4"/>
      <c r="P274" s="4"/>
    </row>
    <row r="275" spans="1:16" ht="16.5" customHeight="1">
      <c r="A275" s="4"/>
      <c r="B275" s="4"/>
      <c r="C275" s="4"/>
      <c r="D275" s="4"/>
      <c r="E275" s="4"/>
      <c r="G275" s="4"/>
      <c r="H275" s="4"/>
      <c r="I275" s="4"/>
      <c r="J275" s="4"/>
      <c r="K275" s="4"/>
      <c r="L275" s="4"/>
      <c r="M275" s="4"/>
      <c r="N275" s="4"/>
      <c r="O275" s="4"/>
      <c r="P275" s="4"/>
    </row>
    <row r="276" spans="1:16" ht="16.5" customHeight="1">
      <c r="A276" s="4"/>
      <c r="B276" s="4"/>
      <c r="C276" s="4"/>
      <c r="D276" s="4"/>
      <c r="E276" s="4"/>
      <c r="G276" s="4"/>
      <c r="H276" s="4"/>
      <c r="I276" s="4"/>
      <c r="J276" s="4"/>
      <c r="K276" s="4"/>
      <c r="L276" s="4"/>
      <c r="M276" s="4"/>
      <c r="N276" s="4"/>
      <c r="O276" s="4"/>
      <c r="P276" s="4"/>
    </row>
    <row r="277" spans="1:16" ht="16.5" customHeight="1">
      <c r="A277" s="4"/>
      <c r="B277" s="4"/>
      <c r="C277" s="4"/>
      <c r="D277" s="4"/>
      <c r="E277" s="4"/>
      <c r="G277" s="4"/>
      <c r="H277" s="4"/>
      <c r="I277" s="4"/>
      <c r="J277" s="4"/>
      <c r="K277" s="4"/>
      <c r="L277" s="4"/>
      <c r="M277" s="4"/>
      <c r="N277" s="4"/>
      <c r="O277" s="4"/>
      <c r="P277" s="4"/>
    </row>
    <row r="278" spans="1:16" ht="16.5" customHeight="1">
      <c r="A278" s="4"/>
      <c r="B278" s="4"/>
      <c r="C278" s="4"/>
      <c r="D278" s="4"/>
      <c r="E278" s="4"/>
      <c r="G278" s="4"/>
      <c r="H278" s="4"/>
      <c r="I278" s="4"/>
      <c r="J278" s="4"/>
      <c r="K278" s="4"/>
      <c r="L278" s="4"/>
      <c r="M278" s="4"/>
      <c r="N278" s="4"/>
      <c r="O278" s="4"/>
      <c r="P278" s="4"/>
    </row>
    <row r="279" spans="1:16" ht="16.5" customHeight="1">
      <c r="A279" s="4"/>
      <c r="B279" s="4"/>
      <c r="C279" s="4"/>
      <c r="D279" s="4"/>
      <c r="E279" s="4"/>
      <c r="G279" s="4"/>
      <c r="H279" s="4"/>
      <c r="I279" s="4"/>
      <c r="J279" s="4"/>
      <c r="K279" s="4"/>
      <c r="L279" s="4"/>
      <c r="M279" s="4"/>
      <c r="N279" s="4"/>
      <c r="O279" s="4"/>
      <c r="P279" s="4"/>
    </row>
    <row r="280" spans="1:16" ht="16.5" customHeight="1">
      <c r="A280" s="4"/>
      <c r="B280" s="4"/>
      <c r="C280" s="4"/>
      <c r="D280" s="4"/>
      <c r="E280" s="4"/>
      <c r="G280" s="4"/>
      <c r="H280" s="4"/>
      <c r="I280" s="4"/>
      <c r="J280" s="4"/>
      <c r="K280" s="4"/>
      <c r="L280" s="4"/>
      <c r="M280" s="4"/>
      <c r="N280" s="4"/>
      <c r="O280" s="4"/>
      <c r="P280" s="4"/>
    </row>
    <row r="281" spans="1:16" ht="16.5" customHeight="1">
      <c r="A281" s="4"/>
      <c r="B281" s="4"/>
      <c r="C281" s="4"/>
      <c r="D281" s="4"/>
      <c r="E281" s="4"/>
      <c r="G281" s="4"/>
      <c r="H281" s="4"/>
      <c r="I281" s="4"/>
      <c r="J281" s="4"/>
      <c r="K281" s="4"/>
      <c r="L281" s="4"/>
      <c r="M281" s="4"/>
      <c r="N281" s="4"/>
      <c r="O281" s="4"/>
      <c r="P281" s="4"/>
    </row>
    <row r="282" spans="1:16" ht="16.5" customHeight="1">
      <c r="A282" s="4"/>
      <c r="B282" s="4"/>
      <c r="C282" s="4"/>
      <c r="D282" s="4"/>
      <c r="E282" s="4"/>
      <c r="G282" s="4"/>
      <c r="H282" s="4"/>
      <c r="I282" s="4"/>
      <c r="J282" s="4"/>
      <c r="K282" s="4"/>
      <c r="L282" s="4"/>
      <c r="M282" s="4"/>
      <c r="N282" s="4"/>
      <c r="O282" s="4"/>
      <c r="P282" s="4"/>
    </row>
    <row r="283" spans="1:16" ht="16.5" customHeight="1">
      <c r="A283" s="4"/>
      <c r="B283" s="4"/>
      <c r="C283" s="4"/>
      <c r="D283" s="4"/>
      <c r="E283" s="4"/>
      <c r="G283" s="4"/>
      <c r="H283" s="4"/>
      <c r="I283" s="4"/>
      <c r="J283" s="4"/>
      <c r="K283" s="4"/>
      <c r="L283" s="4"/>
      <c r="M283" s="4"/>
      <c r="N283" s="4"/>
      <c r="O283" s="4"/>
      <c r="P283" s="4"/>
    </row>
    <row r="284" spans="1:16" ht="16.5" customHeight="1">
      <c r="A284" s="4"/>
      <c r="B284" s="4"/>
      <c r="C284" s="4"/>
      <c r="D284" s="4"/>
      <c r="E284" s="4"/>
      <c r="G284" s="4"/>
      <c r="H284" s="4"/>
      <c r="I284" s="4"/>
      <c r="J284" s="4"/>
      <c r="K284" s="4"/>
      <c r="L284" s="4"/>
      <c r="M284" s="4"/>
      <c r="N284" s="4"/>
      <c r="O284" s="4"/>
      <c r="P284" s="4"/>
    </row>
    <row r="285" spans="1:16" ht="16.5" customHeight="1">
      <c r="A285" s="4"/>
      <c r="B285" s="4"/>
      <c r="C285" s="4"/>
      <c r="D285" s="4"/>
      <c r="E285" s="4"/>
      <c r="G285" s="4"/>
      <c r="H285" s="4"/>
      <c r="I285" s="4"/>
      <c r="J285" s="4"/>
      <c r="K285" s="4"/>
      <c r="L285" s="4"/>
      <c r="M285" s="4"/>
      <c r="N285" s="4"/>
      <c r="O285" s="4"/>
      <c r="P285" s="4"/>
    </row>
    <row r="286" spans="1:16" ht="16.5" customHeight="1">
      <c r="A286" s="4"/>
      <c r="B286" s="4"/>
      <c r="C286" s="4"/>
      <c r="D286" s="4"/>
      <c r="E286" s="4"/>
      <c r="G286" s="4"/>
      <c r="H286" s="4"/>
      <c r="I286" s="4"/>
      <c r="J286" s="4"/>
      <c r="K286" s="4"/>
      <c r="L286" s="4"/>
      <c r="M286" s="4"/>
      <c r="N286" s="4"/>
      <c r="O286" s="4"/>
      <c r="P286" s="4"/>
    </row>
    <row r="287" spans="1:16" ht="16.5" customHeight="1">
      <c r="A287" s="4"/>
      <c r="B287" s="4"/>
      <c r="C287" s="4"/>
      <c r="D287" s="4"/>
      <c r="E287" s="4"/>
      <c r="G287" s="4"/>
      <c r="H287" s="4"/>
      <c r="I287" s="4"/>
      <c r="J287" s="4"/>
      <c r="K287" s="4"/>
      <c r="L287" s="4"/>
      <c r="M287" s="4"/>
      <c r="N287" s="4"/>
      <c r="O287" s="4"/>
      <c r="P287" s="4"/>
    </row>
    <row r="288" spans="1:16" ht="16.5" customHeight="1">
      <c r="A288" s="4"/>
      <c r="B288" s="4"/>
      <c r="C288" s="4"/>
      <c r="D288" s="4"/>
      <c r="E288" s="4"/>
      <c r="G288" s="4"/>
      <c r="H288" s="4"/>
      <c r="I288" s="4"/>
      <c r="J288" s="4"/>
      <c r="K288" s="4"/>
      <c r="L288" s="4"/>
      <c r="M288" s="4"/>
      <c r="N288" s="4"/>
      <c r="O288" s="4"/>
      <c r="P288" s="4"/>
    </row>
    <row r="289" spans="1:16" ht="16.5" customHeight="1">
      <c r="A289" s="4"/>
      <c r="B289" s="4"/>
      <c r="C289" s="4"/>
      <c r="D289" s="4"/>
      <c r="E289" s="4"/>
      <c r="G289" s="4"/>
      <c r="H289" s="4"/>
      <c r="I289" s="4"/>
      <c r="J289" s="4"/>
      <c r="K289" s="4"/>
      <c r="L289" s="4"/>
      <c r="M289" s="4"/>
      <c r="N289" s="4"/>
      <c r="O289" s="4"/>
      <c r="P289" s="4"/>
    </row>
    <row r="290" spans="1:16" ht="16.5" customHeight="1">
      <c r="A290" s="4"/>
      <c r="B290" s="4"/>
      <c r="C290" s="4"/>
      <c r="D290" s="4"/>
      <c r="E290" s="4"/>
      <c r="G290" s="4"/>
      <c r="H290" s="4"/>
      <c r="I290" s="4"/>
      <c r="J290" s="4"/>
      <c r="K290" s="4"/>
      <c r="L290" s="4"/>
      <c r="M290" s="4"/>
      <c r="N290" s="4"/>
      <c r="O290" s="4"/>
      <c r="P290" s="4"/>
    </row>
    <row r="291" spans="1:16" ht="16.5" customHeight="1">
      <c r="A291" s="4"/>
      <c r="B291" s="4"/>
      <c r="C291" s="4"/>
      <c r="D291" s="4"/>
      <c r="E291" s="4"/>
      <c r="G291" s="4"/>
      <c r="H291" s="4"/>
      <c r="I291" s="4"/>
      <c r="J291" s="4"/>
      <c r="K291" s="4"/>
      <c r="L291" s="4"/>
      <c r="M291" s="4"/>
      <c r="N291" s="4"/>
      <c r="O291" s="4"/>
      <c r="P291" s="4"/>
    </row>
    <row r="292" spans="1:16" ht="16.5" customHeight="1">
      <c r="A292" s="4"/>
      <c r="B292" s="4"/>
      <c r="C292" s="4"/>
      <c r="D292" s="4"/>
      <c r="E292" s="4"/>
      <c r="G292" s="4"/>
      <c r="H292" s="4"/>
      <c r="I292" s="4"/>
      <c r="J292" s="4"/>
      <c r="K292" s="4"/>
      <c r="L292" s="4"/>
      <c r="M292" s="4"/>
      <c r="N292" s="4"/>
      <c r="O292" s="4"/>
      <c r="P292" s="4"/>
    </row>
    <row r="293" spans="1:16" ht="16.5" customHeight="1">
      <c r="A293" s="4"/>
      <c r="B293" s="4"/>
      <c r="C293" s="4"/>
      <c r="D293" s="4"/>
      <c r="E293" s="4"/>
      <c r="G293" s="4"/>
      <c r="H293" s="4"/>
      <c r="I293" s="4"/>
      <c r="J293" s="4"/>
      <c r="K293" s="4"/>
      <c r="L293" s="4"/>
      <c r="M293" s="4"/>
      <c r="N293" s="4"/>
      <c r="O293" s="4"/>
      <c r="P293" s="4"/>
    </row>
    <row r="294" spans="1:16" ht="16.5" customHeight="1">
      <c r="A294" s="4"/>
      <c r="B294" s="4"/>
      <c r="C294" s="4"/>
      <c r="D294" s="4"/>
      <c r="E294" s="4"/>
      <c r="G294" s="4"/>
      <c r="H294" s="4"/>
      <c r="I294" s="4"/>
      <c r="J294" s="4"/>
      <c r="K294" s="4"/>
      <c r="L294" s="4"/>
      <c r="M294" s="4"/>
      <c r="N294" s="4"/>
      <c r="O294" s="4"/>
      <c r="P294" s="4"/>
    </row>
    <row r="295" spans="1:16" ht="16.5" customHeight="1">
      <c r="A295" s="4"/>
      <c r="B295" s="4"/>
      <c r="C295" s="4"/>
      <c r="D295" s="4"/>
      <c r="E295" s="4"/>
      <c r="G295" s="4"/>
      <c r="H295" s="4"/>
      <c r="I295" s="4"/>
      <c r="J295" s="4"/>
      <c r="K295" s="4"/>
      <c r="L295" s="4"/>
      <c r="M295" s="4"/>
      <c r="N295" s="4"/>
      <c r="O295" s="4"/>
      <c r="P295" s="4"/>
    </row>
    <row r="296" spans="1:16" ht="16.5" customHeight="1">
      <c r="A296" s="4"/>
      <c r="B296" s="4"/>
      <c r="C296" s="4"/>
      <c r="D296" s="4"/>
      <c r="E296" s="4"/>
      <c r="G296" s="4"/>
      <c r="H296" s="4"/>
      <c r="I296" s="4"/>
      <c r="J296" s="4"/>
      <c r="K296" s="4"/>
      <c r="L296" s="4"/>
      <c r="M296" s="4"/>
      <c r="N296" s="4"/>
      <c r="O296" s="4"/>
      <c r="P296" s="4"/>
    </row>
    <row r="297" spans="1:16" ht="16.5" customHeight="1">
      <c r="A297" s="4"/>
      <c r="B297" s="4"/>
      <c r="C297" s="4"/>
      <c r="D297" s="4"/>
      <c r="E297" s="4"/>
      <c r="G297" s="4"/>
      <c r="H297" s="4"/>
      <c r="I297" s="4"/>
      <c r="J297" s="4"/>
      <c r="K297" s="4"/>
      <c r="L297" s="4"/>
      <c r="M297" s="4"/>
      <c r="N297" s="4"/>
      <c r="O297" s="4"/>
      <c r="P297" s="4"/>
    </row>
    <row r="298" spans="1:16" ht="16.5" customHeight="1">
      <c r="A298" s="4"/>
      <c r="B298" s="4"/>
      <c r="C298" s="4"/>
      <c r="D298" s="4"/>
      <c r="E298" s="4"/>
      <c r="G298" s="4"/>
      <c r="H298" s="4"/>
      <c r="I298" s="4"/>
      <c r="J298" s="4"/>
      <c r="K298" s="4"/>
      <c r="L298" s="4"/>
      <c r="M298" s="4"/>
      <c r="N298" s="4"/>
      <c r="O298" s="4"/>
      <c r="P298" s="4"/>
    </row>
    <row r="299" spans="1:16" ht="16.5" customHeight="1">
      <c r="A299" s="4"/>
      <c r="B299" s="4"/>
      <c r="C299" s="4"/>
      <c r="D299" s="4"/>
      <c r="E299" s="4"/>
      <c r="G299" s="4"/>
      <c r="H299" s="4"/>
      <c r="I299" s="4"/>
      <c r="J299" s="4"/>
      <c r="K299" s="4"/>
      <c r="L299" s="4"/>
      <c r="M299" s="4"/>
      <c r="N299" s="4"/>
      <c r="O299" s="4"/>
      <c r="P299" s="4"/>
    </row>
    <row r="300" spans="1:16" ht="16.5" customHeight="1">
      <c r="A300" s="4"/>
      <c r="B300" s="4"/>
      <c r="C300" s="4"/>
      <c r="D300" s="4"/>
      <c r="E300" s="4"/>
      <c r="G300" s="4"/>
      <c r="H300" s="4"/>
      <c r="I300" s="4"/>
      <c r="J300" s="4"/>
      <c r="K300" s="4"/>
      <c r="L300" s="4"/>
      <c r="M300" s="4"/>
      <c r="N300" s="4"/>
      <c r="O300" s="4"/>
      <c r="P300" s="4"/>
    </row>
    <row r="301" spans="1:16" ht="16.5" customHeight="1">
      <c r="A301" s="4"/>
      <c r="B301" s="4"/>
      <c r="C301" s="4"/>
      <c r="D301" s="4"/>
      <c r="E301" s="4"/>
      <c r="G301" s="4"/>
      <c r="H301" s="4"/>
      <c r="I301" s="4"/>
      <c r="J301" s="4"/>
      <c r="K301" s="4"/>
      <c r="L301" s="4"/>
      <c r="M301" s="4"/>
      <c r="N301" s="4"/>
      <c r="O301" s="4"/>
      <c r="P301" s="4"/>
    </row>
    <row r="302" spans="1:16" ht="16.5" customHeight="1">
      <c r="A302" s="4"/>
      <c r="B302" s="4"/>
      <c r="C302" s="4"/>
      <c r="D302" s="4"/>
      <c r="E302" s="4"/>
      <c r="G302" s="4"/>
      <c r="H302" s="4"/>
      <c r="I302" s="4"/>
      <c r="J302" s="4"/>
      <c r="K302" s="4"/>
      <c r="L302" s="4"/>
      <c r="M302" s="4"/>
      <c r="N302" s="4"/>
      <c r="O302" s="4"/>
      <c r="P302" s="4"/>
    </row>
    <row r="303" spans="1:16" ht="16.5" customHeight="1">
      <c r="A303" s="4"/>
      <c r="B303" s="4"/>
      <c r="C303" s="4"/>
      <c r="D303" s="4"/>
      <c r="E303" s="4"/>
      <c r="G303" s="4"/>
      <c r="H303" s="4"/>
      <c r="I303" s="4"/>
      <c r="J303" s="4"/>
      <c r="K303" s="4"/>
      <c r="L303" s="4"/>
      <c r="M303" s="4"/>
      <c r="N303" s="4"/>
      <c r="O303" s="4"/>
      <c r="P303" s="4"/>
    </row>
    <row r="304" spans="1:16" ht="16.5" customHeight="1">
      <c r="A304" s="4"/>
      <c r="B304" s="4"/>
      <c r="C304" s="4"/>
      <c r="D304" s="4"/>
      <c r="E304" s="4"/>
      <c r="G304" s="4"/>
      <c r="H304" s="4"/>
      <c r="I304" s="4"/>
      <c r="J304" s="4"/>
      <c r="K304" s="4"/>
      <c r="L304" s="4"/>
      <c r="M304" s="4"/>
      <c r="N304" s="4"/>
      <c r="O304" s="4"/>
      <c r="P304" s="4"/>
    </row>
    <row r="305" spans="1:16" ht="16.5" customHeight="1">
      <c r="A305" s="4"/>
      <c r="B305" s="4"/>
      <c r="C305" s="4"/>
      <c r="D305" s="4"/>
      <c r="E305" s="4"/>
      <c r="G305" s="4"/>
      <c r="H305" s="4"/>
      <c r="I305" s="4"/>
      <c r="J305" s="4"/>
      <c r="K305" s="4"/>
      <c r="L305" s="4"/>
      <c r="M305" s="4"/>
      <c r="N305" s="4"/>
      <c r="O305" s="4"/>
      <c r="P305" s="4"/>
    </row>
    <row r="306" spans="1:16" ht="16.5" customHeight="1">
      <c r="A306" s="4"/>
      <c r="B306" s="4"/>
      <c r="C306" s="4"/>
      <c r="D306" s="4"/>
      <c r="E306" s="4"/>
      <c r="G306" s="4"/>
      <c r="H306" s="4"/>
      <c r="I306" s="4"/>
      <c r="J306" s="4"/>
      <c r="K306" s="4"/>
      <c r="L306" s="4"/>
      <c r="M306" s="4"/>
      <c r="N306" s="4"/>
      <c r="O306" s="4"/>
      <c r="P306" s="4"/>
    </row>
    <row r="307" spans="1:16" ht="16.5" customHeight="1">
      <c r="A307" s="4"/>
      <c r="B307" s="4"/>
      <c r="C307" s="4"/>
      <c r="D307" s="4"/>
      <c r="E307" s="4"/>
      <c r="G307" s="4"/>
      <c r="H307" s="4"/>
      <c r="I307" s="4"/>
      <c r="J307" s="4"/>
      <c r="K307" s="4"/>
      <c r="L307" s="4"/>
      <c r="M307" s="4"/>
      <c r="N307" s="4"/>
      <c r="O307" s="4"/>
      <c r="P307" s="4"/>
    </row>
    <row r="308" spans="1:16" ht="16.5" customHeight="1">
      <c r="A308" s="4"/>
      <c r="B308" s="4"/>
      <c r="C308" s="4"/>
      <c r="D308" s="4"/>
      <c r="E308" s="4"/>
      <c r="G308" s="4"/>
      <c r="H308" s="4"/>
      <c r="I308" s="4"/>
      <c r="J308" s="4"/>
      <c r="K308" s="4"/>
      <c r="L308" s="4"/>
      <c r="M308" s="4"/>
      <c r="N308" s="4"/>
      <c r="O308" s="4"/>
      <c r="P308" s="4"/>
    </row>
    <row r="309" spans="1:16" ht="16.5" customHeight="1">
      <c r="A309" s="4"/>
      <c r="B309" s="4"/>
      <c r="C309" s="4"/>
      <c r="D309" s="4"/>
      <c r="E309" s="4"/>
      <c r="G309" s="4"/>
      <c r="H309" s="4"/>
      <c r="I309" s="4"/>
      <c r="J309" s="4"/>
      <c r="K309" s="4"/>
      <c r="L309" s="4"/>
      <c r="M309" s="4"/>
      <c r="N309" s="4"/>
      <c r="O309" s="4"/>
      <c r="P309" s="4"/>
    </row>
    <row r="310" spans="1:16" ht="16.5" customHeight="1">
      <c r="A310" s="4"/>
      <c r="B310" s="4"/>
      <c r="C310" s="4"/>
      <c r="D310" s="4"/>
      <c r="E310" s="4"/>
      <c r="G310" s="4"/>
      <c r="H310" s="4"/>
      <c r="I310" s="4"/>
      <c r="J310" s="4"/>
      <c r="K310" s="4"/>
      <c r="L310" s="4"/>
      <c r="M310" s="4"/>
      <c r="N310" s="4"/>
      <c r="O310" s="4"/>
      <c r="P310" s="4"/>
    </row>
    <row r="311" spans="1:16" ht="16.5" customHeight="1">
      <c r="A311" s="4"/>
      <c r="B311" s="4"/>
      <c r="C311" s="4"/>
      <c r="D311" s="4"/>
      <c r="E311" s="4"/>
      <c r="G311" s="4"/>
      <c r="H311" s="4"/>
      <c r="I311" s="4"/>
      <c r="J311" s="4"/>
      <c r="K311" s="4"/>
      <c r="L311" s="4"/>
      <c r="M311" s="4"/>
      <c r="N311" s="4"/>
      <c r="O311" s="4"/>
      <c r="P311" s="4"/>
    </row>
    <row r="312" spans="1:16" ht="16.5" customHeight="1">
      <c r="A312" s="4"/>
      <c r="B312" s="4"/>
      <c r="C312" s="4"/>
      <c r="D312" s="4"/>
      <c r="E312" s="4"/>
      <c r="G312" s="4"/>
      <c r="H312" s="4"/>
      <c r="I312" s="4"/>
      <c r="J312" s="4"/>
      <c r="K312" s="4"/>
      <c r="L312" s="4"/>
      <c r="M312" s="4"/>
      <c r="N312" s="4"/>
      <c r="O312" s="4"/>
      <c r="P312" s="4"/>
    </row>
    <row r="313" spans="1:16" ht="16.5" customHeight="1">
      <c r="A313" s="4"/>
      <c r="B313" s="4"/>
      <c r="C313" s="4"/>
      <c r="D313" s="4"/>
      <c r="E313" s="4"/>
      <c r="G313" s="4"/>
      <c r="H313" s="4"/>
      <c r="I313" s="4"/>
      <c r="J313" s="4"/>
      <c r="K313" s="4"/>
      <c r="L313" s="4"/>
      <c r="M313" s="4"/>
      <c r="N313" s="4"/>
      <c r="O313" s="4"/>
      <c r="P313" s="4"/>
    </row>
    <row r="314" spans="1:16" ht="16.5" customHeight="1">
      <c r="A314" s="4"/>
      <c r="B314" s="4"/>
      <c r="C314" s="4"/>
      <c r="D314" s="4"/>
      <c r="E314" s="4"/>
      <c r="G314" s="4"/>
      <c r="H314" s="4"/>
      <c r="I314" s="4"/>
      <c r="J314" s="4"/>
      <c r="K314" s="4"/>
      <c r="L314" s="4"/>
      <c r="M314" s="4"/>
      <c r="N314" s="4"/>
      <c r="O314" s="4"/>
      <c r="P314" s="4"/>
    </row>
    <row r="315" spans="1:16" ht="16.5" customHeight="1">
      <c r="A315" s="4"/>
      <c r="B315" s="4"/>
      <c r="C315" s="4"/>
      <c r="D315" s="4"/>
      <c r="E315" s="4"/>
      <c r="G315" s="4"/>
      <c r="H315" s="4"/>
      <c r="I315" s="4"/>
      <c r="J315" s="4"/>
      <c r="K315" s="4"/>
      <c r="L315" s="4"/>
      <c r="M315" s="4"/>
      <c r="N315" s="4"/>
      <c r="O315" s="4"/>
      <c r="P315" s="4"/>
    </row>
    <row r="316" spans="1:16" ht="16.5" customHeight="1">
      <c r="A316" s="4"/>
      <c r="B316" s="4"/>
      <c r="C316" s="4"/>
      <c r="D316" s="4"/>
      <c r="E316" s="4"/>
      <c r="G316" s="4"/>
      <c r="H316" s="4"/>
      <c r="I316" s="4"/>
      <c r="J316" s="4"/>
      <c r="K316" s="4"/>
      <c r="L316" s="4"/>
      <c r="M316" s="4"/>
      <c r="N316" s="4"/>
      <c r="O316" s="4"/>
      <c r="P316" s="4"/>
    </row>
    <row r="317" spans="1:16" ht="16.5" customHeight="1">
      <c r="A317" s="4"/>
      <c r="B317" s="4"/>
      <c r="C317" s="4"/>
      <c r="D317" s="4"/>
      <c r="E317" s="4"/>
      <c r="G317" s="4"/>
      <c r="H317" s="4"/>
      <c r="I317" s="4"/>
      <c r="J317" s="4"/>
      <c r="K317" s="4"/>
      <c r="L317" s="4"/>
      <c r="M317" s="4"/>
      <c r="N317" s="4"/>
      <c r="O317" s="4"/>
      <c r="P317" s="4"/>
    </row>
    <row r="318" spans="1:16" ht="16.5" customHeight="1">
      <c r="A318" s="4"/>
      <c r="B318" s="4"/>
      <c r="C318" s="4"/>
      <c r="D318" s="4"/>
      <c r="E318" s="4"/>
      <c r="G318" s="4"/>
      <c r="H318" s="4"/>
      <c r="I318" s="4"/>
      <c r="J318" s="4"/>
      <c r="K318" s="4"/>
      <c r="L318" s="4"/>
      <c r="M318" s="4"/>
      <c r="N318" s="4"/>
      <c r="O318" s="4"/>
      <c r="P318" s="4"/>
    </row>
    <row r="319" spans="1:16" ht="16.5" customHeight="1">
      <c r="A319" s="4"/>
      <c r="B319" s="4"/>
      <c r="C319" s="4"/>
      <c r="D319" s="4"/>
      <c r="E319" s="4"/>
      <c r="G319" s="4"/>
      <c r="H319" s="4"/>
      <c r="I319" s="4"/>
      <c r="J319" s="4"/>
      <c r="K319" s="4"/>
      <c r="L319" s="4"/>
      <c r="M319" s="4"/>
      <c r="N319" s="4"/>
      <c r="O319" s="4"/>
      <c r="P319" s="4"/>
    </row>
    <row r="320" spans="1:16" ht="16.5" customHeight="1">
      <c r="A320" s="4"/>
      <c r="B320" s="4"/>
      <c r="C320" s="4"/>
      <c r="D320" s="4"/>
      <c r="E320" s="4"/>
      <c r="G320" s="4"/>
      <c r="H320" s="4"/>
      <c r="I320" s="4"/>
      <c r="J320" s="4"/>
      <c r="K320" s="4"/>
      <c r="L320" s="4"/>
      <c r="M320" s="4"/>
      <c r="N320" s="4"/>
      <c r="O320" s="4"/>
      <c r="P320" s="4"/>
    </row>
    <row r="321" spans="1:16" ht="16.5" customHeight="1">
      <c r="A321" s="4"/>
      <c r="B321" s="4"/>
      <c r="C321" s="4"/>
      <c r="D321" s="4"/>
      <c r="E321" s="4"/>
      <c r="G321" s="4"/>
      <c r="H321" s="4"/>
      <c r="I321" s="4"/>
      <c r="J321" s="4"/>
      <c r="K321" s="4"/>
      <c r="L321" s="4"/>
      <c r="M321" s="4"/>
      <c r="N321" s="4"/>
      <c r="O321" s="4"/>
      <c r="P321" s="4"/>
    </row>
    <row r="322" spans="1:16" ht="16.5" customHeight="1">
      <c r="A322" s="4"/>
      <c r="B322" s="4"/>
      <c r="C322" s="4"/>
      <c r="D322" s="4"/>
      <c r="E322" s="4"/>
      <c r="G322" s="4"/>
      <c r="H322" s="4"/>
      <c r="I322" s="4"/>
      <c r="J322" s="4"/>
      <c r="K322" s="4"/>
      <c r="L322" s="4"/>
      <c r="M322" s="4"/>
      <c r="N322" s="4"/>
      <c r="O322" s="4"/>
      <c r="P322" s="4"/>
    </row>
    <row r="323" spans="1:16" ht="16.5" customHeight="1">
      <c r="A323" s="4"/>
      <c r="B323" s="4"/>
      <c r="C323" s="4"/>
      <c r="D323" s="4"/>
      <c r="E323" s="4"/>
      <c r="G323" s="4"/>
      <c r="H323" s="4"/>
      <c r="I323" s="4"/>
      <c r="J323" s="4"/>
      <c r="K323" s="4"/>
      <c r="L323" s="4"/>
      <c r="M323" s="4"/>
      <c r="N323" s="4"/>
      <c r="O323" s="4"/>
      <c r="P323" s="4"/>
    </row>
    <row r="324" spans="1:16" ht="16.5" customHeight="1">
      <c r="A324" s="4"/>
      <c r="B324" s="4"/>
      <c r="C324" s="4"/>
      <c r="D324" s="4"/>
      <c r="E324" s="4"/>
      <c r="G324" s="4"/>
      <c r="H324" s="4"/>
      <c r="I324" s="4"/>
      <c r="J324" s="4"/>
      <c r="K324" s="4"/>
      <c r="L324" s="4"/>
      <c r="M324" s="4"/>
      <c r="N324" s="4"/>
      <c r="O324" s="4"/>
      <c r="P324" s="4"/>
    </row>
    <row r="325" spans="1:16" ht="16.5" customHeight="1">
      <c r="A325" s="4"/>
      <c r="B325" s="4"/>
      <c r="C325" s="4"/>
      <c r="D325" s="4"/>
      <c r="E325" s="4"/>
      <c r="G325" s="4"/>
      <c r="H325" s="4"/>
      <c r="I325" s="4"/>
      <c r="J325" s="4"/>
      <c r="K325" s="4"/>
      <c r="L325" s="4"/>
      <c r="M325" s="4"/>
      <c r="N325" s="4"/>
      <c r="O325" s="4"/>
      <c r="P325" s="4"/>
    </row>
    <row r="326" spans="1:16" ht="16.5" customHeight="1">
      <c r="A326" s="4"/>
      <c r="B326" s="4"/>
      <c r="C326" s="4"/>
      <c r="D326" s="4"/>
      <c r="E326" s="4"/>
      <c r="G326" s="4"/>
      <c r="H326" s="4"/>
      <c r="I326" s="4"/>
      <c r="J326" s="4"/>
      <c r="K326" s="4"/>
      <c r="L326" s="4"/>
      <c r="M326" s="4"/>
      <c r="N326" s="4"/>
      <c r="O326" s="4"/>
      <c r="P326" s="4"/>
    </row>
    <row r="327" spans="1:16" ht="16.5" customHeight="1">
      <c r="A327" s="4"/>
      <c r="B327" s="4"/>
      <c r="C327" s="4"/>
      <c r="D327" s="4"/>
      <c r="E327" s="4"/>
      <c r="G327" s="4"/>
      <c r="H327" s="4"/>
      <c r="I327" s="4"/>
      <c r="J327" s="4"/>
      <c r="K327" s="4"/>
      <c r="L327" s="4"/>
      <c r="M327" s="4"/>
      <c r="N327" s="4"/>
      <c r="O327" s="4"/>
      <c r="P327" s="4"/>
    </row>
    <row r="328" spans="1:16" ht="16.5" customHeight="1">
      <c r="A328" s="4"/>
      <c r="B328" s="4"/>
      <c r="C328" s="4"/>
      <c r="D328" s="4"/>
      <c r="E328" s="4"/>
      <c r="G328" s="4"/>
      <c r="H328" s="4"/>
      <c r="I328" s="4"/>
      <c r="J328" s="4"/>
      <c r="K328" s="4"/>
      <c r="L328" s="4"/>
      <c r="M328" s="4"/>
      <c r="N328" s="4"/>
      <c r="O328" s="4"/>
      <c r="P328" s="4"/>
    </row>
    <row r="329" spans="1:16" ht="16.5" customHeight="1">
      <c r="A329" s="4"/>
      <c r="B329" s="4"/>
      <c r="C329" s="4"/>
      <c r="D329" s="4"/>
      <c r="E329" s="4"/>
      <c r="G329" s="4"/>
      <c r="H329" s="4"/>
      <c r="I329" s="4"/>
      <c r="J329" s="4"/>
      <c r="K329" s="4"/>
      <c r="L329" s="4"/>
      <c r="M329" s="4"/>
      <c r="N329" s="4"/>
      <c r="O329" s="4"/>
      <c r="P329" s="4"/>
    </row>
    <row r="330" spans="1:16" ht="16.5" customHeight="1">
      <c r="A330" s="4"/>
      <c r="B330" s="4"/>
      <c r="C330" s="4"/>
      <c r="D330" s="4"/>
      <c r="E330" s="4"/>
      <c r="G330" s="4"/>
      <c r="H330" s="4"/>
      <c r="I330" s="4"/>
      <c r="J330" s="4"/>
      <c r="K330" s="4"/>
      <c r="L330" s="4"/>
      <c r="M330" s="4"/>
      <c r="N330" s="4"/>
      <c r="O330" s="4"/>
      <c r="P330" s="4"/>
    </row>
    <row r="331" spans="1:16" ht="16.5" customHeight="1">
      <c r="A331" s="4"/>
      <c r="B331" s="4"/>
      <c r="C331" s="4"/>
      <c r="D331" s="4"/>
      <c r="E331" s="4"/>
      <c r="G331" s="4"/>
      <c r="H331" s="4"/>
      <c r="I331" s="4"/>
      <c r="J331" s="4"/>
      <c r="K331" s="4"/>
      <c r="L331" s="4"/>
      <c r="M331" s="4"/>
      <c r="N331" s="4"/>
      <c r="O331" s="4"/>
      <c r="P331" s="4"/>
    </row>
    <row r="332" spans="1:16" ht="16.5" customHeight="1">
      <c r="A332" s="4"/>
      <c r="B332" s="4"/>
      <c r="C332" s="4"/>
      <c r="D332" s="4"/>
      <c r="E332" s="4"/>
      <c r="G332" s="4"/>
      <c r="H332" s="4"/>
      <c r="I332" s="4"/>
      <c r="J332" s="4"/>
      <c r="K332" s="4"/>
      <c r="L332" s="4"/>
      <c r="M332" s="4"/>
      <c r="N332" s="4"/>
      <c r="O332" s="4"/>
      <c r="P332" s="4"/>
    </row>
    <row r="333" spans="1:16" ht="16.5" customHeight="1">
      <c r="A333" s="4"/>
      <c r="B333" s="4"/>
      <c r="C333" s="4"/>
      <c r="D333" s="4"/>
      <c r="E333" s="4"/>
      <c r="G333" s="4"/>
      <c r="H333" s="4"/>
      <c r="I333" s="4"/>
      <c r="J333" s="4"/>
      <c r="K333" s="4"/>
      <c r="L333" s="4"/>
      <c r="M333" s="4"/>
      <c r="N333" s="4"/>
      <c r="O333" s="4"/>
      <c r="P333" s="4"/>
    </row>
    <row r="334" spans="1:16" ht="16.5" customHeight="1">
      <c r="A334" s="4"/>
      <c r="B334" s="4"/>
      <c r="C334" s="4"/>
      <c r="D334" s="4"/>
      <c r="E334" s="4"/>
      <c r="G334" s="4"/>
      <c r="H334" s="4"/>
      <c r="I334" s="4"/>
      <c r="J334" s="4"/>
      <c r="K334" s="4"/>
      <c r="L334" s="4"/>
      <c r="M334" s="4"/>
      <c r="N334" s="4"/>
      <c r="O334" s="4"/>
      <c r="P334" s="4"/>
    </row>
    <row r="335" spans="1:16" ht="16.5" customHeight="1">
      <c r="A335" s="4"/>
      <c r="B335" s="4"/>
      <c r="C335" s="4"/>
      <c r="D335" s="4"/>
      <c r="E335" s="4"/>
      <c r="G335" s="4"/>
      <c r="H335" s="4"/>
      <c r="I335" s="4"/>
      <c r="J335" s="4"/>
      <c r="K335" s="4"/>
      <c r="L335" s="4"/>
      <c r="M335" s="4"/>
      <c r="N335" s="4"/>
      <c r="O335" s="4"/>
      <c r="P335" s="4"/>
    </row>
    <row r="336" spans="1:16" ht="16.5" customHeight="1">
      <c r="A336" s="4"/>
      <c r="B336" s="4"/>
      <c r="C336" s="4"/>
      <c r="D336" s="4"/>
      <c r="E336" s="4"/>
      <c r="G336" s="4"/>
      <c r="H336" s="4"/>
      <c r="I336" s="4"/>
      <c r="J336" s="4"/>
      <c r="K336" s="4"/>
      <c r="L336" s="4"/>
      <c r="M336" s="4"/>
      <c r="N336" s="4"/>
      <c r="O336" s="4"/>
      <c r="P336" s="4"/>
    </row>
    <row r="337" spans="1:16" ht="16.5" customHeight="1">
      <c r="A337" s="4"/>
      <c r="B337" s="4"/>
      <c r="C337" s="4"/>
      <c r="D337" s="4"/>
      <c r="E337" s="4"/>
      <c r="G337" s="4"/>
      <c r="H337" s="4"/>
      <c r="I337" s="4"/>
      <c r="J337" s="4"/>
      <c r="K337" s="4"/>
      <c r="L337" s="4"/>
      <c r="M337" s="4"/>
      <c r="N337" s="4"/>
      <c r="O337" s="4"/>
      <c r="P337" s="4"/>
    </row>
    <row r="338" spans="1:16" ht="16.5" customHeight="1">
      <c r="A338" s="4"/>
      <c r="B338" s="4"/>
      <c r="C338" s="4"/>
      <c r="D338" s="4"/>
      <c r="E338" s="4"/>
      <c r="G338" s="4"/>
      <c r="H338" s="4"/>
      <c r="I338" s="4"/>
      <c r="J338" s="4"/>
      <c r="K338" s="4"/>
      <c r="L338" s="4"/>
      <c r="M338" s="4"/>
      <c r="N338" s="4"/>
      <c r="O338" s="4"/>
      <c r="P338" s="4"/>
    </row>
    <row r="339" spans="1:16" ht="16.5" customHeight="1">
      <c r="A339" s="4"/>
      <c r="B339" s="4"/>
      <c r="C339" s="4"/>
      <c r="D339" s="4"/>
      <c r="E339" s="4"/>
      <c r="G339" s="4"/>
      <c r="H339" s="4"/>
      <c r="I339" s="4"/>
      <c r="J339" s="4"/>
      <c r="K339" s="4"/>
      <c r="L339" s="4"/>
      <c r="M339" s="4"/>
      <c r="N339" s="4"/>
      <c r="O339" s="4"/>
      <c r="P339" s="4"/>
    </row>
    <row r="340" spans="1:16" ht="16.5" customHeight="1">
      <c r="A340" s="4"/>
      <c r="B340" s="4"/>
      <c r="C340" s="4"/>
      <c r="D340" s="4"/>
      <c r="E340" s="4"/>
      <c r="G340" s="4"/>
      <c r="H340" s="4"/>
      <c r="I340" s="4"/>
      <c r="J340" s="4"/>
      <c r="K340" s="4"/>
      <c r="L340" s="4"/>
      <c r="M340" s="4"/>
      <c r="N340" s="4"/>
      <c r="O340" s="4"/>
      <c r="P340" s="4"/>
    </row>
    <row r="341" spans="1:16" ht="16.5" customHeight="1">
      <c r="A341" s="4"/>
      <c r="B341" s="4"/>
      <c r="C341" s="4"/>
      <c r="D341" s="4"/>
      <c r="E341" s="4"/>
      <c r="G341" s="4"/>
      <c r="H341" s="4"/>
      <c r="I341" s="4"/>
      <c r="J341" s="4"/>
      <c r="K341" s="4"/>
      <c r="L341" s="4"/>
      <c r="M341" s="4"/>
      <c r="N341" s="4"/>
      <c r="O341" s="4"/>
      <c r="P341" s="4"/>
    </row>
    <row r="342" spans="1:16" ht="16.5" customHeight="1">
      <c r="A342" s="4"/>
      <c r="B342" s="4"/>
      <c r="C342" s="4"/>
      <c r="D342" s="4"/>
      <c r="E342" s="4"/>
      <c r="G342" s="4"/>
      <c r="H342" s="4"/>
      <c r="I342" s="4"/>
      <c r="J342" s="4"/>
      <c r="K342" s="4"/>
      <c r="L342" s="4"/>
      <c r="M342" s="4"/>
      <c r="N342" s="4"/>
      <c r="O342" s="4"/>
      <c r="P342" s="4"/>
    </row>
    <row r="343" spans="1:16" ht="16.5" customHeight="1">
      <c r="A343" s="4"/>
      <c r="B343" s="4"/>
      <c r="C343" s="4"/>
      <c r="D343" s="4"/>
      <c r="E343" s="4"/>
      <c r="G343" s="4"/>
      <c r="H343" s="4"/>
      <c r="I343" s="4"/>
      <c r="J343" s="4"/>
      <c r="K343" s="4"/>
      <c r="L343" s="4"/>
      <c r="M343" s="4"/>
      <c r="N343" s="4"/>
      <c r="O343" s="4"/>
      <c r="P343" s="4"/>
    </row>
    <row r="344" spans="1:16" ht="16.5" customHeight="1">
      <c r="A344" s="4"/>
      <c r="B344" s="4"/>
      <c r="C344" s="4"/>
      <c r="D344" s="4"/>
      <c r="E344" s="4"/>
      <c r="G344" s="4"/>
      <c r="H344" s="4"/>
      <c r="I344" s="4"/>
      <c r="J344" s="4"/>
      <c r="K344" s="4"/>
      <c r="L344" s="4"/>
      <c r="M344" s="4"/>
      <c r="N344" s="4"/>
      <c r="O344" s="4"/>
      <c r="P344" s="4"/>
    </row>
    <row r="345" spans="1:16" ht="16.5" customHeight="1">
      <c r="A345" s="4"/>
      <c r="B345" s="4"/>
      <c r="C345" s="4"/>
      <c r="D345" s="4"/>
      <c r="E345" s="4"/>
      <c r="G345" s="4"/>
      <c r="H345" s="4"/>
      <c r="I345" s="4"/>
      <c r="J345" s="4"/>
      <c r="K345" s="4"/>
      <c r="L345" s="4"/>
      <c r="M345" s="4"/>
      <c r="N345" s="4"/>
      <c r="O345" s="4"/>
      <c r="P345" s="4"/>
    </row>
    <row r="346" spans="1:16" ht="16.5" customHeight="1">
      <c r="A346" s="4"/>
      <c r="B346" s="4"/>
      <c r="C346" s="4"/>
      <c r="D346" s="4"/>
      <c r="E346" s="4"/>
      <c r="G346" s="4"/>
      <c r="H346" s="4"/>
      <c r="I346" s="4"/>
      <c r="J346" s="4"/>
      <c r="K346" s="4"/>
      <c r="L346" s="4"/>
      <c r="M346" s="4"/>
      <c r="N346" s="4"/>
      <c r="O346" s="4"/>
      <c r="P346" s="4"/>
    </row>
    <row r="347" spans="1:16" ht="16.5" customHeight="1">
      <c r="A347" s="4"/>
      <c r="B347" s="4"/>
      <c r="C347" s="4"/>
      <c r="D347" s="4"/>
      <c r="E347" s="4"/>
      <c r="G347" s="4"/>
      <c r="H347" s="4"/>
      <c r="I347" s="4"/>
      <c r="J347" s="4"/>
      <c r="K347" s="4"/>
      <c r="L347" s="4"/>
      <c r="M347" s="4"/>
      <c r="N347" s="4"/>
      <c r="O347" s="4"/>
      <c r="P347" s="4"/>
    </row>
    <row r="348" spans="1:16" ht="16.5" customHeight="1">
      <c r="A348" s="4"/>
      <c r="B348" s="4"/>
      <c r="C348" s="4"/>
      <c r="D348" s="4"/>
      <c r="E348" s="4"/>
      <c r="G348" s="4"/>
      <c r="H348" s="4"/>
      <c r="I348" s="4"/>
      <c r="J348" s="4"/>
      <c r="K348" s="4"/>
      <c r="L348" s="4"/>
      <c r="M348" s="4"/>
      <c r="N348" s="4"/>
      <c r="O348" s="4"/>
      <c r="P348" s="4"/>
    </row>
    <row r="349" spans="1:16" ht="16.5" customHeight="1">
      <c r="A349" s="4"/>
      <c r="B349" s="4"/>
      <c r="C349" s="4"/>
      <c r="D349" s="4"/>
      <c r="E349" s="4"/>
      <c r="G349" s="4"/>
      <c r="H349" s="4"/>
      <c r="I349" s="4"/>
      <c r="J349" s="4"/>
      <c r="K349" s="4"/>
      <c r="L349" s="4"/>
      <c r="M349" s="4"/>
      <c r="N349" s="4"/>
      <c r="O349" s="4"/>
      <c r="P349" s="4"/>
    </row>
    <row r="350" spans="1:16" ht="16.5" customHeight="1">
      <c r="A350" s="4"/>
      <c r="B350" s="4"/>
      <c r="C350" s="4"/>
      <c r="D350" s="4"/>
      <c r="E350" s="4"/>
      <c r="G350" s="4"/>
      <c r="H350" s="4"/>
      <c r="I350" s="4"/>
      <c r="J350" s="4"/>
      <c r="K350" s="4"/>
      <c r="L350" s="4"/>
      <c r="M350" s="4"/>
      <c r="N350" s="4"/>
      <c r="O350" s="4"/>
      <c r="P350" s="4"/>
    </row>
    <row r="351" spans="1:16" ht="16.5" customHeight="1">
      <c r="A351" s="4"/>
      <c r="B351" s="4"/>
      <c r="C351" s="4"/>
      <c r="D351" s="4"/>
      <c r="E351" s="4"/>
      <c r="G351" s="4"/>
      <c r="H351" s="4"/>
      <c r="I351" s="4"/>
      <c r="J351" s="4"/>
      <c r="K351" s="4"/>
      <c r="L351" s="4"/>
      <c r="M351" s="4"/>
      <c r="N351" s="4"/>
      <c r="O351" s="4"/>
      <c r="P351" s="4"/>
    </row>
    <row r="352" spans="1:16" ht="16.5" customHeight="1">
      <c r="A352" s="4"/>
      <c r="B352" s="4"/>
      <c r="C352" s="4"/>
      <c r="D352" s="4"/>
      <c r="E352" s="4"/>
      <c r="G352" s="4"/>
      <c r="H352" s="4"/>
      <c r="I352" s="4"/>
      <c r="J352" s="4"/>
      <c r="K352" s="4"/>
      <c r="L352" s="4"/>
      <c r="M352" s="4"/>
      <c r="N352" s="4"/>
      <c r="O352" s="4"/>
      <c r="P352" s="4"/>
    </row>
    <row r="353" spans="1:16" ht="16.5" customHeight="1">
      <c r="A353" s="4"/>
      <c r="B353" s="4"/>
      <c r="C353" s="4"/>
      <c r="D353" s="4"/>
      <c r="E353" s="4"/>
      <c r="G353" s="4"/>
      <c r="H353" s="4"/>
      <c r="I353" s="4"/>
      <c r="J353" s="4"/>
      <c r="K353" s="4"/>
      <c r="L353" s="4"/>
      <c r="M353" s="4"/>
      <c r="N353" s="4"/>
      <c r="O353" s="4"/>
      <c r="P353" s="4"/>
    </row>
    <row r="354" spans="1:16" ht="16.5" customHeight="1">
      <c r="A354" s="4"/>
      <c r="B354" s="4"/>
      <c r="C354" s="4"/>
      <c r="D354" s="4"/>
      <c r="E354" s="4"/>
      <c r="G354" s="4"/>
      <c r="H354" s="4"/>
      <c r="I354" s="4"/>
      <c r="J354" s="4"/>
      <c r="K354" s="4"/>
      <c r="L354" s="4"/>
      <c r="M354" s="4"/>
      <c r="N354" s="4"/>
      <c r="O354" s="4"/>
      <c r="P354" s="4"/>
    </row>
    <row r="355" spans="1:16" ht="16.5" customHeight="1">
      <c r="A355" s="4"/>
      <c r="B355" s="4"/>
      <c r="C355" s="4"/>
      <c r="D355" s="4"/>
      <c r="E355" s="4"/>
      <c r="G355" s="4"/>
      <c r="H355" s="4"/>
      <c r="I355" s="4"/>
      <c r="J355" s="4"/>
      <c r="K355" s="4"/>
      <c r="L355" s="4"/>
      <c r="M355" s="4"/>
      <c r="N355" s="4"/>
      <c r="O355" s="4"/>
      <c r="P355" s="4"/>
    </row>
    <row r="356" spans="1:16" ht="16.5" customHeight="1">
      <c r="A356" s="4"/>
      <c r="B356" s="4"/>
      <c r="C356" s="4"/>
      <c r="D356" s="4"/>
      <c r="E356" s="4"/>
      <c r="G356" s="4"/>
      <c r="H356" s="4"/>
      <c r="I356" s="4"/>
      <c r="J356" s="4"/>
      <c r="K356" s="4"/>
      <c r="L356" s="4"/>
      <c r="M356" s="4"/>
      <c r="N356" s="4"/>
      <c r="O356" s="4"/>
      <c r="P356" s="4"/>
    </row>
    <row r="357" spans="1:16" ht="16.5" customHeight="1">
      <c r="A357" s="4"/>
      <c r="B357" s="4"/>
      <c r="C357" s="4"/>
      <c r="D357" s="4"/>
      <c r="E357" s="4"/>
      <c r="G357" s="4"/>
      <c r="H357" s="4"/>
      <c r="I357" s="4"/>
      <c r="J357" s="4"/>
      <c r="K357" s="4"/>
      <c r="L357" s="4"/>
      <c r="M357" s="4"/>
      <c r="N357" s="4"/>
      <c r="O357" s="4"/>
      <c r="P357" s="4"/>
    </row>
    <row r="358" spans="1:16" ht="16.5" customHeight="1">
      <c r="A358" s="4"/>
      <c r="B358" s="4"/>
      <c r="C358" s="4"/>
      <c r="D358" s="4"/>
      <c r="E358" s="4"/>
      <c r="G358" s="4"/>
      <c r="H358" s="4"/>
      <c r="I358" s="4"/>
      <c r="J358" s="4"/>
      <c r="K358" s="4"/>
      <c r="L358" s="4"/>
      <c r="M358" s="4"/>
      <c r="N358" s="4"/>
      <c r="O358" s="4"/>
      <c r="P358" s="4"/>
    </row>
    <row r="359" spans="1:16" ht="16.5" customHeight="1">
      <c r="A359" s="4"/>
      <c r="B359" s="4"/>
      <c r="C359" s="4"/>
      <c r="D359" s="4"/>
      <c r="E359" s="4"/>
      <c r="G359" s="4"/>
      <c r="H359" s="4"/>
      <c r="I359" s="4"/>
      <c r="J359" s="4"/>
      <c r="K359" s="4"/>
      <c r="L359" s="4"/>
      <c r="M359" s="4"/>
      <c r="N359" s="4"/>
      <c r="O359" s="4"/>
      <c r="P359" s="4"/>
    </row>
    <row r="360" spans="1:16" ht="16.5" customHeight="1">
      <c r="A360" s="4"/>
      <c r="B360" s="4"/>
      <c r="C360" s="4"/>
      <c r="D360" s="4"/>
      <c r="E360" s="4"/>
      <c r="G360" s="4"/>
      <c r="H360" s="4"/>
      <c r="I360" s="4"/>
      <c r="J360" s="4"/>
      <c r="K360" s="4"/>
      <c r="L360" s="4"/>
      <c r="M360" s="4"/>
      <c r="N360" s="4"/>
      <c r="O360" s="4"/>
      <c r="P360" s="4"/>
    </row>
    <row r="361" spans="1:16" ht="16.5" customHeight="1">
      <c r="A361" s="4"/>
      <c r="B361" s="4"/>
      <c r="C361" s="4"/>
      <c r="D361" s="4"/>
      <c r="E361" s="4"/>
      <c r="G361" s="4"/>
      <c r="H361" s="4"/>
      <c r="I361" s="4"/>
      <c r="J361" s="4"/>
      <c r="K361" s="4"/>
      <c r="L361" s="4"/>
      <c r="M361" s="4"/>
      <c r="N361" s="4"/>
      <c r="O361" s="4"/>
      <c r="P361" s="4"/>
    </row>
    <row r="362" spans="1:16" ht="16.5" customHeight="1">
      <c r="A362" s="4"/>
      <c r="B362" s="4"/>
      <c r="C362" s="4"/>
      <c r="D362" s="4"/>
      <c r="E362" s="4"/>
      <c r="G362" s="4"/>
      <c r="H362" s="4"/>
      <c r="I362" s="4"/>
      <c r="J362" s="4"/>
      <c r="K362" s="4"/>
      <c r="L362" s="4"/>
      <c r="M362" s="4"/>
      <c r="N362" s="4"/>
      <c r="O362" s="4"/>
      <c r="P362" s="4"/>
    </row>
    <row r="363" spans="1:16" ht="16.5" customHeight="1">
      <c r="A363" s="4"/>
      <c r="B363" s="4"/>
      <c r="C363" s="4"/>
      <c r="D363" s="4"/>
      <c r="E363" s="4"/>
      <c r="G363" s="4"/>
      <c r="H363" s="4"/>
      <c r="I363" s="4"/>
      <c r="J363" s="4"/>
      <c r="K363" s="4"/>
      <c r="L363" s="4"/>
      <c r="M363" s="4"/>
      <c r="N363" s="4"/>
      <c r="O363" s="4"/>
      <c r="P363" s="4"/>
    </row>
    <row r="364" spans="1:16" ht="16.5" customHeight="1">
      <c r="A364" s="4"/>
      <c r="B364" s="4"/>
      <c r="C364" s="4"/>
      <c r="D364" s="4"/>
      <c r="E364" s="4"/>
      <c r="G364" s="4"/>
      <c r="H364" s="4"/>
      <c r="I364" s="4"/>
      <c r="J364" s="4"/>
      <c r="K364" s="4"/>
      <c r="L364" s="4"/>
      <c r="M364" s="4"/>
      <c r="N364" s="4"/>
      <c r="O364" s="4"/>
      <c r="P364" s="4"/>
    </row>
    <row r="365" spans="1:16" ht="16.5" customHeight="1">
      <c r="A365" s="4"/>
      <c r="B365" s="4"/>
      <c r="C365" s="4"/>
      <c r="D365" s="4"/>
      <c r="E365" s="4"/>
      <c r="G365" s="4"/>
      <c r="H365" s="4"/>
      <c r="I365" s="4"/>
      <c r="J365" s="4"/>
      <c r="K365" s="4"/>
      <c r="L365" s="4"/>
      <c r="M365" s="4"/>
      <c r="N365" s="4"/>
      <c r="O365" s="4"/>
      <c r="P365" s="4"/>
    </row>
    <row r="366" spans="1:16" ht="16.5" customHeight="1">
      <c r="A366" s="4"/>
      <c r="B366" s="4"/>
      <c r="C366" s="4"/>
      <c r="D366" s="4"/>
      <c r="E366" s="4"/>
      <c r="G366" s="4"/>
      <c r="H366" s="4"/>
      <c r="I366" s="4"/>
      <c r="J366" s="4"/>
      <c r="K366" s="4"/>
      <c r="L366" s="4"/>
      <c r="M366" s="4"/>
      <c r="N366" s="4"/>
      <c r="O366" s="4"/>
      <c r="P366" s="4"/>
    </row>
    <row r="367" spans="1:16" ht="16.5" customHeight="1">
      <c r="A367" s="4"/>
      <c r="B367" s="4"/>
      <c r="C367" s="4"/>
      <c r="D367" s="4"/>
      <c r="E367" s="4"/>
      <c r="G367" s="4"/>
      <c r="H367" s="4"/>
      <c r="I367" s="4"/>
      <c r="J367" s="4"/>
      <c r="K367" s="4"/>
      <c r="L367" s="4"/>
      <c r="M367" s="4"/>
      <c r="N367" s="4"/>
      <c r="O367" s="4"/>
      <c r="P367" s="4"/>
    </row>
    <row r="368" spans="1:16" ht="16.5" customHeight="1">
      <c r="A368" s="4"/>
      <c r="B368" s="4"/>
      <c r="C368" s="4"/>
      <c r="D368" s="4"/>
      <c r="E368" s="4"/>
      <c r="G368" s="4"/>
      <c r="H368" s="4"/>
      <c r="I368" s="4"/>
      <c r="J368" s="4"/>
      <c r="K368" s="4"/>
      <c r="L368" s="4"/>
      <c r="M368" s="4"/>
      <c r="N368" s="4"/>
      <c r="O368" s="4"/>
      <c r="P368" s="4"/>
    </row>
    <row r="369" spans="1:16" ht="16.5" customHeight="1">
      <c r="A369" s="4"/>
      <c r="B369" s="4"/>
      <c r="C369" s="4"/>
      <c r="D369" s="4"/>
      <c r="E369" s="4"/>
      <c r="G369" s="4"/>
      <c r="H369" s="4"/>
      <c r="I369" s="4"/>
      <c r="J369" s="4"/>
      <c r="K369" s="4"/>
      <c r="L369" s="4"/>
      <c r="M369" s="4"/>
      <c r="N369" s="4"/>
      <c r="O369" s="4"/>
      <c r="P369" s="4"/>
    </row>
    <row r="370" spans="1:16" ht="16.5" customHeight="1">
      <c r="A370" s="4"/>
      <c r="B370" s="4"/>
      <c r="C370" s="4"/>
      <c r="D370" s="4"/>
      <c r="E370" s="4"/>
      <c r="G370" s="4"/>
      <c r="H370" s="4"/>
      <c r="I370" s="4"/>
      <c r="J370" s="4"/>
      <c r="K370" s="4"/>
      <c r="L370" s="4"/>
      <c r="M370" s="4"/>
      <c r="N370" s="4"/>
      <c r="O370" s="4"/>
      <c r="P370" s="4"/>
    </row>
    <row r="371" spans="1:16" ht="16.5" customHeight="1">
      <c r="A371" s="4"/>
      <c r="B371" s="4"/>
      <c r="C371" s="4"/>
      <c r="D371" s="4"/>
      <c r="E371" s="4"/>
      <c r="G371" s="4"/>
      <c r="H371" s="4"/>
      <c r="I371" s="4"/>
      <c r="J371" s="4"/>
      <c r="K371" s="4"/>
      <c r="L371" s="4"/>
      <c r="M371" s="4"/>
      <c r="N371" s="4"/>
      <c r="O371" s="4"/>
      <c r="P371" s="4"/>
    </row>
    <row r="372" spans="1:16" ht="16.5" customHeight="1">
      <c r="A372" s="4"/>
      <c r="B372" s="4"/>
      <c r="C372" s="4"/>
      <c r="D372" s="4"/>
      <c r="E372" s="4"/>
      <c r="G372" s="4"/>
      <c r="H372" s="4"/>
      <c r="I372" s="4"/>
      <c r="J372" s="4"/>
      <c r="K372" s="4"/>
      <c r="L372" s="4"/>
      <c r="M372" s="4"/>
      <c r="N372" s="4"/>
      <c r="O372" s="4"/>
      <c r="P372" s="4"/>
    </row>
    <row r="373" spans="1:16" ht="16.5" customHeight="1">
      <c r="A373" s="4"/>
      <c r="B373" s="4"/>
      <c r="C373" s="4"/>
      <c r="D373" s="4"/>
      <c r="E373" s="4"/>
      <c r="G373" s="4"/>
      <c r="H373" s="4"/>
      <c r="I373" s="4"/>
      <c r="J373" s="4"/>
      <c r="K373" s="4"/>
      <c r="L373" s="4"/>
      <c r="M373" s="4"/>
      <c r="N373" s="4"/>
      <c r="O373" s="4"/>
      <c r="P373" s="4"/>
    </row>
    <row r="374" spans="1:16" ht="16.5" customHeight="1">
      <c r="A374" s="4"/>
      <c r="B374" s="4"/>
      <c r="C374" s="4"/>
      <c r="D374" s="4"/>
      <c r="E374" s="4"/>
      <c r="G374" s="4"/>
      <c r="H374" s="4"/>
      <c r="I374" s="4"/>
      <c r="J374" s="4"/>
      <c r="K374" s="4"/>
      <c r="L374" s="4"/>
      <c r="M374" s="4"/>
      <c r="N374" s="4"/>
      <c r="O374" s="4"/>
      <c r="P374" s="4"/>
    </row>
    <row r="375" spans="1:16" ht="16.5" customHeight="1">
      <c r="A375" s="4"/>
      <c r="B375" s="4"/>
      <c r="C375" s="4"/>
      <c r="D375" s="4"/>
      <c r="E375" s="4"/>
      <c r="G375" s="4"/>
      <c r="H375" s="4"/>
      <c r="I375" s="4"/>
      <c r="J375" s="4"/>
      <c r="K375" s="4"/>
      <c r="L375" s="4"/>
      <c r="M375" s="4"/>
      <c r="N375" s="4"/>
      <c r="O375" s="4"/>
      <c r="P375" s="4"/>
    </row>
    <row r="376" spans="1:16" ht="16.5" customHeight="1">
      <c r="A376" s="4"/>
      <c r="B376" s="4"/>
      <c r="C376" s="4"/>
      <c r="D376" s="4"/>
      <c r="E376" s="4"/>
      <c r="G376" s="4"/>
      <c r="H376" s="4"/>
      <c r="I376" s="4"/>
      <c r="J376" s="4"/>
      <c r="K376" s="4"/>
      <c r="L376" s="4"/>
      <c r="M376" s="4"/>
      <c r="N376" s="4"/>
      <c r="O376" s="4"/>
      <c r="P376" s="4"/>
    </row>
    <row r="377" spans="1:16" ht="16.5" customHeight="1">
      <c r="A377" s="4"/>
      <c r="B377" s="4"/>
      <c r="C377" s="4"/>
      <c r="D377" s="4"/>
      <c r="E377" s="4"/>
      <c r="G377" s="4"/>
      <c r="H377" s="4"/>
      <c r="I377" s="4"/>
      <c r="J377" s="4"/>
      <c r="K377" s="4"/>
      <c r="L377" s="4"/>
      <c r="M377" s="4"/>
      <c r="N377" s="4"/>
      <c r="O377" s="4"/>
      <c r="P377" s="4"/>
    </row>
    <row r="378" spans="1:16" ht="16.5" customHeight="1">
      <c r="A378" s="4"/>
      <c r="B378" s="4"/>
      <c r="C378" s="4"/>
      <c r="D378" s="4"/>
      <c r="E378" s="4"/>
      <c r="G378" s="4"/>
      <c r="H378" s="4"/>
      <c r="I378" s="4"/>
      <c r="J378" s="4"/>
      <c r="K378" s="4"/>
      <c r="L378" s="4"/>
      <c r="M378" s="4"/>
      <c r="N378" s="4"/>
      <c r="O378" s="4"/>
      <c r="P378" s="4"/>
    </row>
    <row r="379" spans="1:16" ht="16.5" customHeight="1">
      <c r="A379" s="4"/>
      <c r="B379" s="4"/>
      <c r="C379" s="4"/>
      <c r="D379" s="4"/>
      <c r="E379" s="4"/>
      <c r="G379" s="4"/>
      <c r="H379" s="4"/>
      <c r="I379" s="4"/>
      <c r="J379" s="4"/>
      <c r="K379" s="4"/>
      <c r="L379" s="4"/>
      <c r="M379" s="4"/>
      <c r="N379" s="4"/>
      <c r="O379" s="4"/>
      <c r="P379" s="4"/>
    </row>
    <row r="380" spans="1:16" ht="16.5" customHeight="1">
      <c r="A380" s="4"/>
      <c r="B380" s="4"/>
      <c r="C380" s="4"/>
      <c r="D380" s="4"/>
      <c r="E380" s="4"/>
      <c r="G380" s="4"/>
      <c r="H380" s="4"/>
      <c r="I380" s="4"/>
      <c r="J380" s="4"/>
      <c r="K380" s="4"/>
      <c r="L380" s="4"/>
      <c r="M380" s="4"/>
      <c r="N380" s="4"/>
      <c r="O380" s="4"/>
      <c r="P380" s="4"/>
    </row>
    <row r="381" spans="1:16" ht="16.5" customHeight="1">
      <c r="A381" s="4"/>
      <c r="B381" s="4"/>
      <c r="C381" s="4"/>
      <c r="D381" s="4"/>
      <c r="E381" s="4"/>
      <c r="G381" s="4"/>
      <c r="H381" s="4"/>
      <c r="I381" s="4"/>
      <c r="J381" s="4"/>
      <c r="K381" s="4"/>
      <c r="L381" s="4"/>
      <c r="M381" s="4"/>
      <c r="N381" s="4"/>
      <c r="O381" s="4"/>
      <c r="P381" s="4"/>
    </row>
    <row r="382" spans="1:16" ht="16.5" customHeight="1">
      <c r="A382" s="4"/>
      <c r="B382" s="4"/>
      <c r="C382" s="4"/>
      <c r="D382" s="4"/>
      <c r="E382" s="4"/>
      <c r="G382" s="4"/>
      <c r="H382" s="4"/>
      <c r="I382" s="4"/>
      <c r="J382" s="4"/>
      <c r="K382" s="4"/>
      <c r="L382" s="4"/>
      <c r="M382" s="4"/>
      <c r="N382" s="4"/>
      <c r="O382" s="4"/>
      <c r="P382" s="4"/>
    </row>
    <row r="383" spans="1:16" ht="16.5" customHeight="1">
      <c r="A383" s="4"/>
      <c r="B383" s="4"/>
      <c r="C383" s="4"/>
      <c r="D383" s="4"/>
      <c r="E383" s="4"/>
      <c r="G383" s="4"/>
      <c r="H383" s="4"/>
      <c r="I383" s="4"/>
      <c r="J383" s="4"/>
      <c r="K383" s="4"/>
      <c r="L383" s="4"/>
      <c r="M383" s="4"/>
      <c r="N383" s="4"/>
      <c r="O383" s="4"/>
      <c r="P383" s="4"/>
    </row>
    <row r="384" spans="1:16" ht="16.5" customHeight="1">
      <c r="A384" s="4"/>
      <c r="B384" s="4"/>
      <c r="C384" s="4"/>
      <c r="D384" s="4"/>
      <c r="E384" s="4"/>
      <c r="G384" s="4"/>
      <c r="H384" s="4"/>
      <c r="I384" s="4"/>
      <c r="J384" s="4"/>
      <c r="K384" s="4"/>
      <c r="L384" s="4"/>
      <c r="M384" s="4"/>
      <c r="N384" s="4"/>
      <c r="O384" s="4"/>
      <c r="P384" s="4"/>
    </row>
    <row r="385" spans="1:16" ht="16.5" customHeight="1">
      <c r="A385" s="4"/>
      <c r="B385" s="4"/>
      <c r="C385" s="4"/>
      <c r="D385" s="4"/>
      <c r="E385" s="4"/>
      <c r="G385" s="4"/>
      <c r="H385" s="4"/>
      <c r="I385" s="4"/>
      <c r="J385" s="4"/>
      <c r="K385" s="4"/>
      <c r="L385" s="4"/>
      <c r="M385" s="4"/>
      <c r="N385" s="4"/>
      <c r="O385" s="4"/>
      <c r="P385" s="4"/>
    </row>
    <row r="386" spans="1:16" ht="16.5" customHeight="1">
      <c r="A386" s="4"/>
      <c r="B386" s="4"/>
      <c r="C386" s="4"/>
      <c r="D386" s="4"/>
      <c r="E386" s="4"/>
      <c r="G386" s="4"/>
      <c r="H386" s="4"/>
      <c r="I386" s="4"/>
      <c r="J386" s="4"/>
      <c r="K386" s="4"/>
      <c r="L386" s="4"/>
      <c r="M386" s="4"/>
      <c r="N386" s="4"/>
      <c r="O386" s="4"/>
      <c r="P386" s="4"/>
    </row>
    <row r="387" spans="1:16" ht="16.5" customHeight="1">
      <c r="A387" s="4"/>
      <c r="B387" s="4"/>
      <c r="C387" s="4"/>
      <c r="D387" s="4"/>
      <c r="E387" s="4"/>
      <c r="G387" s="4"/>
      <c r="H387" s="4"/>
      <c r="I387" s="4"/>
      <c r="J387" s="4"/>
      <c r="K387" s="4"/>
      <c r="L387" s="4"/>
      <c r="M387" s="4"/>
      <c r="N387" s="4"/>
      <c r="O387" s="4"/>
      <c r="P387" s="4"/>
    </row>
    <row r="388" spans="1:16" ht="16.5" customHeight="1">
      <c r="A388" s="4"/>
      <c r="B388" s="4"/>
      <c r="C388" s="4"/>
      <c r="D388" s="4"/>
      <c r="E388" s="4"/>
      <c r="G388" s="4"/>
      <c r="H388" s="4"/>
      <c r="I388" s="4"/>
      <c r="J388" s="4"/>
      <c r="K388" s="4"/>
      <c r="L388" s="4"/>
      <c r="M388" s="4"/>
      <c r="N388" s="4"/>
      <c r="O388" s="4"/>
      <c r="P388" s="4"/>
    </row>
    <row r="389" spans="1:16" ht="16.5" customHeight="1">
      <c r="A389" s="4"/>
      <c r="B389" s="4"/>
      <c r="C389" s="4"/>
      <c r="D389" s="4"/>
      <c r="E389" s="4"/>
      <c r="G389" s="4"/>
      <c r="H389" s="4"/>
      <c r="I389" s="4"/>
      <c r="J389" s="4"/>
      <c r="K389" s="4"/>
      <c r="L389" s="4"/>
      <c r="M389" s="4"/>
      <c r="N389" s="4"/>
      <c r="O389" s="4"/>
      <c r="P389" s="4"/>
    </row>
    <row r="390" spans="1:16" ht="16.5" customHeight="1">
      <c r="A390" s="4"/>
      <c r="B390" s="4"/>
      <c r="C390" s="4"/>
      <c r="D390" s="4"/>
      <c r="E390" s="4"/>
      <c r="G390" s="4"/>
      <c r="H390" s="4"/>
      <c r="I390" s="4"/>
      <c r="J390" s="4"/>
      <c r="K390" s="4"/>
      <c r="L390" s="4"/>
      <c r="M390" s="4"/>
      <c r="N390" s="4"/>
      <c r="O390" s="4"/>
      <c r="P390" s="4"/>
    </row>
    <row r="391" spans="1:16" ht="16.5" customHeight="1">
      <c r="A391" s="4"/>
      <c r="B391" s="4"/>
      <c r="C391" s="4"/>
      <c r="D391" s="4"/>
      <c r="E391" s="4"/>
      <c r="G391" s="4"/>
      <c r="H391" s="4"/>
      <c r="I391" s="4"/>
      <c r="J391" s="4"/>
      <c r="K391" s="4"/>
      <c r="L391" s="4"/>
      <c r="M391" s="4"/>
      <c r="N391" s="4"/>
      <c r="O391" s="4"/>
      <c r="P391" s="4"/>
    </row>
    <row r="392" spans="1:16" ht="16.5" customHeight="1">
      <c r="A392" s="4"/>
      <c r="B392" s="4"/>
      <c r="C392" s="4"/>
      <c r="D392" s="4"/>
      <c r="E392" s="4"/>
      <c r="G392" s="4"/>
      <c r="H392" s="4"/>
      <c r="I392" s="4"/>
      <c r="J392" s="4"/>
      <c r="K392" s="4"/>
      <c r="L392" s="4"/>
      <c r="M392" s="4"/>
      <c r="N392" s="4"/>
      <c r="O392" s="4"/>
      <c r="P392" s="4"/>
    </row>
    <row r="393" spans="1:16" ht="16.5" customHeight="1">
      <c r="A393" s="4"/>
      <c r="B393" s="4"/>
      <c r="C393" s="4"/>
      <c r="D393" s="4"/>
      <c r="E393" s="4"/>
      <c r="G393" s="4"/>
      <c r="H393" s="4"/>
      <c r="I393" s="4"/>
      <c r="J393" s="4"/>
      <c r="K393" s="4"/>
      <c r="L393" s="4"/>
      <c r="M393" s="4"/>
      <c r="N393" s="4"/>
      <c r="O393" s="4"/>
      <c r="P393" s="4"/>
    </row>
    <row r="394" spans="1:16" ht="16.5" customHeight="1">
      <c r="A394" s="4"/>
      <c r="B394" s="4"/>
      <c r="C394" s="4"/>
      <c r="D394" s="4"/>
      <c r="E394" s="4"/>
      <c r="G394" s="4"/>
      <c r="H394" s="4"/>
      <c r="I394" s="4"/>
      <c r="J394" s="4"/>
      <c r="K394" s="4"/>
      <c r="L394" s="4"/>
      <c r="M394" s="4"/>
      <c r="N394" s="4"/>
      <c r="O394" s="4"/>
      <c r="P394" s="4"/>
    </row>
    <row r="395" spans="1:16" ht="16.5" customHeight="1">
      <c r="A395" s="4"/>
      <c r="B395" s="4"/>
      <c r="C395" s="4"/>
      <c r="D395" s="4"/>
      <c r="E395" s="4"/>
      <c r="G395" s="4"/>
      <c r="H395" s="4"/>
      <c r="I395" s="4"/>
      <c r="J395" s="4"/>
      <c r="K395" s="4"/>
      <c r="L395" s="4"/>
      <c r="M395" s="4"/>
      <c r="N395" s="4"/>
      <c r="O395" s="4"/>
      <c r="P395" s="4"/>
    </row>
    <row r="396" spans="1:16" ht="16.5" customHeight="1">
      <c r="A396" s="4"/>
      <c r="B396" s="4"/>
      <c r="C396" s="4"/>
      <c r="D396" s="4"/>
      <c r="E396" s="4"/>
      <c r="G396" s="4"/>
      <c r="H396" s="4"/>
      <c r="I396" s="4"/>
      <c r="J396" s="4"/>
      <c r="K396" s="4"/>
      <c r="L396" s="4"/>
      <c r="M396" s="4"/>
      <c r="N396" s="4"/>
      <c r="O396" s="4"/>
      <c r="P396" s="4"/>
    </row>
    <row r="397" spans="1:16" ht="16.5" customHeight="1">
      <c r="A397" s="4"/>
      <c r="B397" s="4"/>
      <c r="C397" s="4"/>
      <c r="D397" s="4"/>
      <c r="E397" s="4"/>
      <c r="G397" s="4"/>
      <c r="H397" s="4"/>
      <c r="I397" s="4"/>
      <c r="J397" s="4"/>
      <c r="K397" s="4"/>
      <c r="L397" s="4"/>
      <c r="M397" s="4"/>
      <c r="N397" s="4"/>
      <c r="O397" s="4"/>
      <c r="P397" s="4"/>
    </row>
    <row r="398" spans="1:16" ht="16.5" customHeight="1">
      <c r="A398" s="4"/>
      <c r="B398" s="4"/>
      <c r="C398" s="4"/>
      <c r="D398" s="4"/>
      <c r="E398" s="4"/>
      <c r="G398" s="4"/>
      <c r="H398" s="4"/>
      <c r="I398" s="4"/>
      <c r="J398" s="4"/>
      <c r="K398" s="4"/>
      <c r="L398" s="4"/>
      <c r="M398" s="4"/>
      <c r="N398" s="4"/>
      <c r="O398" s="4"/>
      <c r="P398" s="4"/>
    </row>
    <row r="399" spans="1:16" ht="16.5" customHeight="1">
      <c r="A399" s="4"/>
      <c r="B399" s="4"/>
      <c r="C399" s="4"/>
      <c r="D399" s="4"/>
      <c r="E399" s="4"/>
      <c r="G399" s="4"/>
      <c r="H399" s="4"/>
      <c r="I399" s="4"/>
      <c r="J399" s="4"/>
      <c r="K399" s="4"/>
      <c r="L399" s="4"/>
      <c r="M399" s="4"/>
      <c r="N399" s="4"/>
      <c r="O399" s="4"/>
      <c r="P399" s="4"/>
    </row>
    <row r="400" spans="1:16" ht="16.5" customHeight="1">
      <c r="A400" s="4"/>
      <c r="B400" s="4"/>
      <c r="C400" s="4"/>
      <c r="D400" s="4"/>
      <c r="E400" s="4"/>
      <c r="G400" s="4"/>
      <c r="H400" s="4"/>
      <c r="I400" s="4"/>
      <c r="J400" s="4"/>
      <c r="K400" s="4"/>
      <c r="L400" s="4"/>
      <c r="M400" s="4"/>
      <c r="N400" s="4"/>
      <c r="O400" s="4"/>
      <c r="P400" s="4"/>
    </row>
    <row r="401" spans="1:16" ht="16.5" customHeight="1">
      <c r="A401" s="4"/>
      <c r="B401" s="4"/>
      <c r="C401" s="4"/>
      <c r="D401" s="4"/>
      <c r="E401" s="4"/>
      <c r="G401" s="4"/>
      <c r="H401" s="4"/>
      <c r="I401" s="4"/>
      <c r="J401" s="4"/>
      <c r="K401" s="4"/>
      <c r="L401" s="4"/>
      <c r="M401" s="4"/>
      <c r="N401" s="4"/>
      <c r="O401" s="4"/>
      <c r="P401" s="4"/>
    </row>
    <row r="402" spans="1:16" ht="16.5" customHeight="1">
      <c r="A402" s="4"/>
      <c r="B402" s="4"/>
      <c r="C402" s="4"/>
      <c r="D402" s="4"/>
      <c r="E402" s="4"/>
      <c r="G402" s="4"/>
      <c r="H402" s="4"/>
      <c r="I402" s="4"/>
      <c r="J402" s="4"/>
      <c r="K402" s="4"/>
      <c r="L402" s="4"/>
      <c r="M402" s="4"/>
      <c r="N402" s="4"/>
      <c r="O402" s="4"/>
      <c r="P402" s="4"/>
    </row>
    <row r="403" spans="1:16" ht="16.5" customHeight="1">
      <c r="A403" s="4"/>
      <c r="B403" s="4"/>
      <c r="C403" s="4"/>
      <c r="D403" s="4"/>
      <c r="E403" s="4"/>
      <c r="G403" s="4"/>
      <c r="H403" s="4"/>
      <c r="I403" s="4"/>
      <c r="J403" s="4"/>
      <c r="K403" s="4"/>
      <c r="L403" s="4"/>
      <c r="M403" s="4"/>
      <c r="N403" s="4"/>
      <c r="O403" s="4"/>
      <c r="P403" s="4"/>
    </row>
    <row r="404" spans="1:16" ht="16.5" customHeight="1">
      <c r="A404" s="4"/>
      <c r="B404" s="4"/>
      <c r="C404" s="4"/>
      <c r="D404" s="4"/>
      <c r="E404" s="4"/>
      <c r="G404" s="4"/>
      <c r="H404" s="4"/>
      <c r="I404" s="4"/>
      <c r="J404" s="4"/>
      <c r="K404" s="4"/>
      <c r="L404" s="4"/>
      <c r="M404" s="4"/>
      <c r="N404" s="4"/>
      <c r="O404" s="4"/>
      <c r="P404" s="4"/>
    </row>
    <row r="405" spans="1:16" ht="16.5" customHeight="1">
      <c r="A405" s="4"/>
      <c r="B405" s="4"/>
      <c r="C405" s="4"/>
      <c r="D405" s="4"/>
      <c r="E405" s="4"/>
      <c r="G405" s="4"/>
      <c r="H405" s="4"/>
      <c r="I405" s="4"/>
      <c r="J405" s="4"/>
      <c r="K405" s="4"/>
      <c r="L405" s="4"/>
      <c r="M405" s="4"/>
      <c r="N405" s="4"/>
      <c r="O405" s="4"/>
      <c r="P405" s="4"/>
    </row>
    <row r="406" spans="1:16" ht="16.5" customHeight="1">
      <c r="A406" s="4"/>
      <c r="B406" s="4"/>
      <c r="C406" s="4"/>
      <c r="D406" s="4"/>
      <c r="E406" s="4"/>
      <c r="G406" s="4"/>
      <c r="H406" s="4"/>
      <c r="I406" s="4"/>
      <c r="J406" s="4"/>
      <c r="K406" s="4"/>
      <c r="L406" s="4"/>
      <c r="M406" s="4"/>
      <c r="N406" s="4"/>
      <c r="O406" s="4"/>
      <c r="P406" s="4"/>
    </row>
    <row r="407" spans="1:16" ht="16.5" customHeight="1">
      <c r="A407" s="4"/>
      <c r="B407" s="4"/>
      <c r="C407" s="4"/>
      <c r="D407" s="4"/>
      <c r="E407" s="4"/>
      <c r="G407" s="4"/>
      <c r="H407" s="4"/>
      <c r="I407" s="4"/>
      <c r="J407" s="4"/>
      <c r="K407" s="4"/>
      <c r="L407" s="4"/>
      <c r="M407" s="4"/>
      <c r="N407" s="4"/>
      <c r="O407" s="4"/>
      <c r="P407" s="4"/>
    </row>
    <row r="408" spans="1:16" ht="16.5" customHeight="1">
      <c r="A408" s="4"/>
      <c r="B408" s="4"/>
      <c r="C408" s="4"/>
      <c r="D408" s="4"/>
      <c r="E408" s="4"/>
      <c r="G408" s="4"/>
      <c r="H408" s="4"/>
      <c r="I408" s="4"/>
      <c r="J408" s="4"/>
      <c r="K408" s="4"/>
      <c r="L408" s="4"/>
      <c r="M408" s="4"/>
      <c r="N408" s="4"/>
      <c r="O408" s="4"/>
      <c r="P408" s="4"/>
    </row>
    <row r="409" spans="1:16" ht="16.5" customHeight="1">
      <c r="A409" s="4"/>
      <c r="B409" s="4"/>
      <c r="C409" s="4"/>
      <c r="D409" s="4"/>
      <c r="E409" s="4"/>
      <c r="G409" s="4"/>
      <c r="H409" s="4"/>
      <c r="I409" s="4"/>
      <c r="J409" s="4"/>
      <c r="K409" s="4"/>
      <c r="L409" s="4"/>
      <c r="M409" s="4"/>
      <c r="N409" s="4"/>
      <c r="O409" s="4"/>
      <c r="P409" s="4"/>
    </row>
    <row r="410" spans="1:16" ht="16.5" customHeight="1">
      <c r="A410" s="4"/>
      <c r="B410" s="4"/>
      <c r="C410" s="4"/>
      <c r="D410" s="4"/>
      <c r="E410" s="4"/>
      <c r="G410" s="4"/>
      <c r="H410" s="4"/>
      <c r="I410" s="4"/>
      <c r="J410" s="4"/>
      <c r="K410" s="4"/>
      <c r="L410" s="4"/>
      <c r="M410" s="4"/>
      <c r="N410" s="4"/>
      <c r="O410" s="4"/>
      <c r="P410" s="4"/>
    </row>
    <row r="411" spans="1:16" ht="16.5" customHeight="1">
      <c r="A411" s="4"/>
      <c r="B411" s="4"/>
      <c r="C411" s="4"/>
      <c r="D411" s="4"/>
      <c r="E411" s="4"/>
      <c r="G411" s="4"/>
      <c r="H411" s="4"/>
      <c r="I411" s="4"/>
      <c r="J411" s="4"/>
      <c r="K411" s="4"/>
      <c r="L411" s="4"/>
      <c r="M411" s="4"/>
      <c r="N411" s="4"/>
      <c r="O411" s="4"/>
      <c r="P411" s="4"/>
    </row>
    <row r="412" spans="1:16" ht="16.5" customHeight="1">
      <c r="A412" s="4"/>
      <c r="B412" s="4"/>
      <c r="C412" s="4"/>
      <c r="D412" s="4"/>
      <c r="E412" s="4"/>
      <c r="G412" s="4"/>
      <c r="H412" s="4"/>
      <c r="I412" s="4"/>
      <c r="J412" s="4"/>
      <c r="K412" s="4"/>
      <c r="L412" s="4"/>
      <c r="M412" s="4"/>
      <c r="N412" s="4"/>
      <c r="O412" s="4"/>
      <c r="P412" s="4"/>
    </row>
    <row r="413" spans="1:16" ht="16.5" customHeight="1">
      <c r="A413" s="4"/>
      <c r="B413" s="4"/>
      <c r="C413" s="4"/>
      <c r="D413" s="4"/>
      <c r="E413" s="4"/>
      <c r="G413" s="4"/>
      <c r="H413" s="4"/>
      <c r="I413" s="4"/>
      <c r="J413" s="4"/>
      <c r="K413" s="4"/>
      <c r="L413" s="4"/>
      <c r="M413" s="4"/>
      <c r="N413" s="4"/>
      <c r="O413" s="4"/>
      <c r="P413" s="4"/>
    </row>
    <row r="414" spans="1:16" ht="16.5" customHeight="1">
      <c r="A414" s="4"/>
      <c r="B414" s="4"/>
      <c r="C414" s="4"/>
      <c r="D414" s="4"/>
      <c r="E414" s="4"/>
      <c r="G414" s="4"/>
      <c r="H414" s="4"/>
      <c r="I414" s="4"/>
      <c r="J414" s="4"/>
      <c r="K414" s="4"/>
      <c r="L414" s="4"/>
      <c r="M414" s="4"/>
      <c r="N414" s="4"/>
      <c r="O414" s="4"/>
      <c r="P414" s="4"/>
    </row>
    <row r="415" spans="1:16" ht="16.5" customHeight="1">
      <c r="A415" s="4"/>
      <c r="B415" s="4"/>
      <c r="C415" s="4"/>
      <c r="D415" s="4"/>
      <c r="E415" s="4"/>
      <c r="G415" s="4"/>
      <c r="H415" s="4"/>
      <c r="I415" s="4"/>
      <c r="J415" s="4"/>
      <c r="K415" s="4"/>
      <c r="L415" s="4"/>
      <c r="M415" s="4"/>
      <c r="N415" s="4"/>
      <c r="O415" s="4"/>
      <c r="P415" s="4"/>
    </row>
    <row r="416" spans="1:16" ht="16.5" customHeight="1">
      <c r="A416" s="4"/>
      <c r="B416" s="4"/>
      <c r="C416" s="4"/>
      <c r="D416" s="4"/>
      <c r="E416" s="4"/>
      <c r="G416" s="4"/>
      <c r="H416" s="4"/>
      <c r="I416" s="4"/>
      <c r="J416" s="4"/>
      <c r="K416" s="4"/>
      <c r="L416" s="4"/>
      <c r="M416" s="4"/>
      <c r="N416" s="4"/>
      <c r="O416" s="4"/>
      <c r="P416" s="4"/>
    </row>
    <row r="417" spans="1:16" ht="16.5" customHeight="1">
      <c r="A417" s="4"/>
      <c r="B417" s="4"/>
      <c r="C417" s="4"/>
      <c r="D417" s="4"/>
      <c r="E417" s="4"/>
      <c r="G417" s="4"/>
      <c r="H417" s="4"/>
      <c r="I417" s="4"/>
      <c r="J417" s="4"/>
      <c r="K417" s="4"/>
      <c r="L417" s="4"/>
      <c r="M417" s="4"/>
      <c r="N417" s="4"/>
      <c r="O417" s="4"/>
      <c r="P417" s="4"/>
    </row>
    <row r="418" spans="1:16" ht="16.5" customHeight="1">
      <c r="A418" s="4"/>
      <c r="B418" s="4"/>
      <c r="C418" s="4"/>
      <c r="D418" s="4"/>
      <c r="E418" s="4"/>
      <c r="G418" s="4"/>
      <c r="H418" s="4"/>
      <c r="I418" s="4"/>
      <c r="J418" s="4"/>
      <c r="K418" s="4"/>
      <c r="L418" s="4"/>
      <c r="M418" s="4"/>
      <c r="N418" s="4"/>
      <c r="O418" s="4"/>
      <c r="P418" s="4"/>
    </row>
    <row r="419" spans="1:16" ht="16.5" customHeight="1">
      <c r="A419" s="4"/>
      <c r="B419" s="4"/>
      <c r="C419" s="4"/>
      <c r="D419" s="4"/>
      <c r="E419" s="4"/>
      <c r="G419" s="4"/>
      <c r="H419" s="4"/>
      <c r="I419" s="4"/>
      <c r="J419" s="4"/>
      <c r="K419" s="4"/>
      <c r="L419" s="4"/>
      <c r="M419" s="4"/>
      <c r="N419" s="4"/>
      <c r="O419" s="4"/>
      <c r="P419" s="4"/>
    </row>
    <row r="420" spans="1:16" ht="16.5" customHeight="1">
      <c r="A420" s="4"/>
      <c r="B420" s="4"/>
      <c r="C420" s="4"/>
      <c r="D420" s="4"/>
      <c r="E420" s="4"/>
      <c r="G420" s="4"/>
      <c r="H420" s="4"/>
      <c r="I420" s="4"/>
      <c r="J420" s="4"/>
      <c r="K420" s="4"/>
      <c r="L420" s="4"/>
      <c r="M420" s="4"/>
      <c r="N420" s="4"/>
      <c r="O420" s="4"/>
      <c r="P420" s="4"/>
    </row>
    <row r="421" spans="1:16" ht="16.5" customHeight="1">
      <c r="A421" s="4"/>
      <c r="B421" s="4"/>
      <c r="C421" s="4"/>
      <c r="D421" s="4"/>
      <c r="E421" s="4"/>
      <c r="G421" s="4"/>
      <c r="H421" s="4"/>
      <c r="I421" s="4"/>
      <c r="J421" s="4"/>
      <c r="K421" s="4"/>
      <c r="L421" s="4"/>
      <c r="M421" s="4"/>
      <c r="N421" s="4"/>
      <c r="O421" s="4"/>
      <c r="P421" s="4"/>
    </row>
    <row r="422" spans="1:16" ht="16.5" customHeight="1">
      <c r="A422" s="4"/>
      <c r="B422" s="4"/>
      <c r="C422" s="4"/>
      <c r="D422" s="4"/>
      <c r="E422" s="4"/>
      <c r="G422" s="4"/>
      <c r="H422" s="4"/>
      <c r="I422" s="4"/>
      <c r="J422" s="4"/>
      <c r="K422" s="4"/>
      <c r="L422" s="4"/>
      <c r="M422" s="4"/>
      <c r="N422" s="4"/>
      <c r="O422" s="4"/>
      <c r="P422" s="4"/>
    </row>
    <row r="423" spans="1:16" ht="16.5" customHeight="1">
      <c r="A423" s="4"/>
      <c r="B423" s="4"/>
      <c r="C423" s="4"/>
      <c r="D423" s="4"/>
      <c r="E423" s="4"/>
      <c r="G423" s="4"/>
      <c r="H423" s="4"/>
      <c r="I423" s="4"/>
      <c r="J423" s="4"/>
      <c r="K423" s="4"/>
      <c r="L423" s="4"/>
      <c r="M423" s="4"/>
      <c r="N423" s="4"/>
      <c r="O423" s="4"/>
      <c r="P423" s="4"/>
    </row>
    <row r="424" spans="1:16" ht="16.5" customHeight="1">
      <c r="A424" s="4"/>
      <c r="B424" s="4"/>
      <c r="C424" s="4"/>
      <c r="D424" s="4"/>
      <c r="E424" s="4"/>
      <c r="G424" s="4"/>
      <c r="H424" s="4"/>
      <c r="I424" s="4"/>
      <c r="J424" s="4"/>
      <c r="K424" s="4"/>
      <c r="L424" s="4"/>
      <c r="M424" s="4"/>
      <c r="N424" s="4"/>
      <c r="O424" s="4"/>
      <c r="P424" s="4"/>
    </row>
    <row r="425" spans="1:16" ht="16.5" customHeight="1">
      <c r="A425" s="4"/>
      <c r="B425" s="4"/>
      <c r="C425" s="4"/>
      <c r="D425" s="4"/>
      <c r="E425" s="4"/>
      <c r="G425" s="4"/>
      <c r="H425" s="4"/>
      <c r="I425" s="4"/>
      <c r="J425" s="4"/>
      <c r="K425" s="4"/>
      <c r="L425" s="4"/>
      <c r="M425" s="4"/>
      <c r="N425" s="4"/>
      <c r="O425" s="4"/>
      <c r="P425" s="4"/>
    </row>
    <row r="426" spans="1:16" ht="16.5" customHeight="1">
      <c r="A426" s="4"/>
      <c r="B426" s="4"/>
      <c r="C426" s="4"/>
      <c r="D426" s="4"/>
      <c r="E426" s="4"/>
      <c r="G426" s="4"/>
      <c r="H426" s="4"/>
      <c r="I426" s="4"/>
      <c r="J426" s="4"/>
      <c r="K426" s="4"/>
      <c r="L426" s="4"/>
      <c r="M426" s="4"/>
      <c r="N426" s="4"/>
      <c r="O426" s="4"/>
      <c r="P426" s="4"/>
    </row>
    <row r="427" spans="1:16" ht="16.5" customHeight="1">
      <c r="A427" s="4"/>
      <c r="B427" s="4"/>
      <c r="C427" s="4"/>
      <c r="D427" s="4"/>
      <c r="E427" s="4"/>
      <c r="G427" s="4"/>
      <c r="H427" s="4"/>
      <c r="I427" s="4"/>
      <c r="J427" s="4"/>
      <c r="K427" s="4"/>
      <c r="L427" s="4"/>
      <c r="M427" s="4"/>
      <c r="N427" s="4"/>
      <c r="O427" s="4"/>
      <c r="P427" s="4"/>
    </row>
    <row r="428" spans="1:16" ht="16.5" customHeight="1">
      <c r="A428" s="4"/>
      <c r="B428" s="4"/>
      <c r="C428" s="4"/>
      <c r="D428" s="4"/>
      <c r="E428" s="4"/>
      <c r="G428" s="4"/>
      <c r="H428" s="4"/>
      <c r="I428" s="4"/>
      <c r="J428" s="4"/>
      <c r="K428" s="4"/>
      <c r="L428" s="4"/>
      <c r="M428" s="4"/>
      <c r="N428" s="4"/>
      <c r="O428" s="4"/>
      <c r="P428" s="4"/>
    </row>
    <row r="429" spans="1:16" ht="16.5" customHeight="1">
      <c r="A429" s="4"/>
      <c r="B429" s="4"/>
      <c r="C429" s="4"/>
      <c r="D429" s="4"/>
      <c r="E429" s="4"/>
      <c r="G429" s="4"/>
      <c r="H429" s="4"/>
      <c r="I429" s="4"/>
      <c r="J429" s="4"/>
      <c r="K429" s="4"/>
      <c r="L429" s="4"/>
      <c r="M429" s="4"/>
      <c r="N429" s="4"/>
      <c r="O429" s="4"/>
      <c r="P429" s="4"/>
    </row>
    <row r="430" spans="1:16" ht="16.5" customHeight="1">
      <c r="A430" s="4"/>
      <c r="B430" s="4"/>
      <c r="C430" s="4"/>
      <c r="D430" s="4"/>
      <c r="E430" s="4"/>
      <c r="G430" s="4"/>
      <c r="H430" s="4"/>
      <c r="I430" s="4"/>
      <c r="J430" s="4"/>
      <c r="K430" s="4"/>
      <c r="L430" s="4"/>
      <c r="M430" s="4"/>
      <c r="N430" s="4"/>
      <c r="O430" s="4"/>
      <c r="P430" s="4"/>
    </row>
    <row r="431" spans="1:16" ht="16.5" customHeight="1">
      <c r="A431" s="4"/>
      <c r="B431" s="4"/>
      <c r="C431" s="4"/>
      <c r="D431" s="4"/>
      <c r="E431" s="4"/>
      <c r="G431" s="4"/>
      <c r="H431" s="4"/>
      <c r="I431" s="4"/>
      <c r="J431" s="4"/>
      <c r="K431" s="4"/>
      <c r="L431" s="4"/>
      <c r="M431" s="4"/>
      <c r="N431" s="4"/>
      <c r="O431" s="4"/>
      <c r="P431" s="4"/>
    </row>
    <row r="432" spans="1:16" ht="16.5" customHeight="1">
      <c r="A432" s="4"/>
      <c r="B432" s="4"/>
      <c r="C432" s="4"/>
      <c r="D432" s="4"/>
      <c r="E432" s="4"/>
      <c r="G432" s="4"/>
      <c r="H432" s="4"/>
      <c r="I432" s="4"/>
      <c r="J432" s="4"/>
      <c r="K432" s="4"/>
      <c r="L432" s="4"/>
      <c r="M432" s="4"/>
      <c r="N432" s="4"/>
      <c r="O432" s="4"/>
      <c r="P432" s="4"/>
    </row>
    <row r="433" spans="1:16" ht="16.5" customHeight="1">
      <c r="A433" s="4"/>
      <c r="B433" s="4"/>
      <c r="C433" s="4"/>
      <c r="D433" s="4"/>
      <c r="E433" s="4"/>
      <c r="G433" s="4"/>
      <c r="H433" s="4"/>
      <c r="I433" s="4"/>
      <c r="J433" s="4"/>
      <c r="K433" s="4"/>
      <c r="L433" s="4"/>
      <c r="M433" s="4"/>
      <c r="N433" s="4"/>
      <c r="O433" s="4"/>
      <c r="P433" s="4"/>
    </row>
    <row r="434" spans="1:16" ht="16.5" customHeight="1">
      <c r="A434" s="4"/>
      <c r="B434" s="4"/>
      <c r="C434" s="4"/>
      <c r="D434" s="4"/>
      <c r="E434" s="4"/>
      <c r="G434" s="4"/>
      <c r="H434" s="4"/>
      <c r="I434" s="4"/>
      <c r="J434" s="4"/>
      <c r="K434" s="4"/>
      <c r="L434" s="4"/>
      <c r="M434" s="4"/>
      <c r="N434" s="4"/>
      <c r="O434" s="4"/>
      <c r="P434" s="4"/>
    </row>
    <row r="435" spans="1:16" ht="16.5" customHeight="1">
      <c r="A435" s="4"/>
      <c r="B435" s="4"/>
      <c r="C435" s="4"/>
      <c r="D435" s="4"/>
      <c r="E435" s="4"/>
      <c r="G435" s="4"/>
      <c r="H435" s="4"/>
      <c r="I435" s="4"/>
      <c r="J435" s="4"/>
      <c r="K435" s="4"/>
      <c r="L435" s="4"/>
      <c r="M435" s="4"/>
      <c r="N435" s="4"/>
      <c r="O435" s="4"/>
      <c r="P435" s="4"/>
    </row>
    <row r="436" spans="1:16" ht="16.5" customHeight="1">
      <c r="A436" s="4"/>
      <c r="B436" s="4"/>
      <c r="C436" s="4"/>
      <c r="D436" s="4"/>
      <c r="E436" s="4"/>
      <c r="G436" s="4"/>
      <c r="H436" s="4"/>
      <c r="I436" s="4"/>
      <c r="J436" s="4"/>
      <c r="K436" s="4"/>
      <c r="L436" s="4"/>
      <c r="M436" s="4"/>
      <c r="N436" s="4"/>
      <c r="O436" s="4"/>
      <c r="P436" s="4"/>
    </row>
    <row r="437" spans="1:16" ht="16.5" customHeight="1">
      <c r="A437" s="4"/>
      <c r="B437" s="4"/>
      <c r="C437" s="4"/>
      <c r="D437" s="4"/>
      <c r="E437" s="4"/>
      <c r="G437" s="4"/>
      <c r="H437" s="4"/>
      <c r="I437" s="4"/>
      <c r="J437" s="4"/>
      <c r="K437" s="4"/>
      <c r="L437" s="4"/>
      <c r="M437" s="4"/>
      <c r="N437" s="4"/>
      <c r="O437" s="4"/>
      <c r="P437" s="4"/>
    </row>
    <row r="438" spans="1:16" ht="16.5" customHeight="1">
      <c r="A438" s="4"/>
      <c r="B438" s="4"/>
      <c r="C438" s="4"/>
      <c r="D438" s="4"/>
      <c r="E438" s="4"/>
      <c r="G438" s="4"/>
      <c r="H438" s="4"/>
      <c r="I438" s="4"/>
      <c r="J438" s="4"/>
      <c r="K438" s="4"/>
      <c r="L438" s="4"/>
      <c r="M438" s="4"/>
      <c r="N438" s="4"/>
      <c r="O438" s="4"/>
      <c r="P438" s="4"/>
    </row>
    <row r="439" spans="1:16" ht="16.5" customHeight="1">
      <c r="A439" s="4"/>
      <c r="B439" s="4"/>
      <c r="C439" s="4"/>
      <c r="D439" s="4"/>
      <c r="E439" s="4"/>
      <c r="G439" s="4"/>
      <c r="H439" s="4"/>
      <c r="I439" s="4"/>
      <c r="J439" s="4"/>
      <c r="K439" s="4"/>
      <c r="L439" s="4"/>
      <c r="M439" s="4"/>
      <c r="N439" s="4"/>
      <c r="O439" s="4"/>
      <c r="P439" s="4"/>
    </row>
    <row r="440" spans="1:16" ht="16.5" customHeight="1">
      <c r="A440" s="4"/>
      <c r="B440" s="4"/>
      <c r="C440" s="4"/>
      <c r="D440" s="4"/>
      <c r="E440" s="4"/>
      <c r="G440" s="4"/>
      <c r="H440" s="4"/>
      <c r="I440" s="4"/>
      <c r="J440" s="4"/>
      <c r="K440" s="4"/>
      <c r="L440" s="4"/>
      <c r="M440" s="4"/>
      <c r="N440" s="4"/>
      <c r="O440" s="4"/>
      <c r="P440" s="4"/>
    </row>
    <row r="441" spans="1:16" ht="16.5" customHeight="1">
      <c r="A441" s="4"/>
      <c r="B441" s="4"/>
      <c r="C441" s="4"/>
      <c r="D441" s="4"/>
      <c r="E441" s="4"/>
      <c r="G441" s="4"/>
      <c r="H441" s="4"/>
      <c r="I441" s="4"/>
      <c r="J441" s="4"/>
      <c r="K441" s="4"/>
      <c r="L441" s="4"/>
      <c r="M441" s="4"/>
      <c r="N441" s="4"/>
      <c r="O441" s="4"/>
      <c r="P441" s="4"/>
    </row>
    <row r="442" spans="1:16" ht="16.5" customHeight="1">
      <c r="A442" s="4"/>
      <c r="B442" s="4"/>
      <c r="C442" s="4"/>
      <c r="D442" s="4"/>
      <c r="E442" s="4"/>
      <c r="G442" s="4"/>
      <c r="H442" s="4"/>
      <c r="I442" s="4"/>
      <c r="J442" s="4"/>
      <c r="K442" s="4"/>
      <c r="L442" s="4"/>
      <c r="M442" s="4"/>
      <c r="N442" s="4"/>
      <c r="O442" s="4"/>
      <c r="P442" s="4"/>
    </row>
    <row r="443" spans="1:16" ht="16.5" customHeight="1">
      <c r="A443" s="4"/>
      <c r="B443" s="4"/>
      <c r="C443" s="4"/>
      <c r="D443" s="4"/>
      <c r="E443" s="4"/>
      <c r="G443" s="4"/>
      <c r="H443" s="4"/>
      <c r="I443" s="4"/>
      <c r="J443" s="4"/>
      <c r="K443" s="4"/>
      <c r="L443" s="4"/>
      <c r="M443" s="4"/>
      <c r="N443" s="4"/>
      <c r="O443" s="4"/>
      <c r="P443" s="4"/>
    </row>
    <row r="444" spans="1:16" ht="16.5" customHeight="1">
      <c r="A444" s="4"/>
      <c r="B444" s="4"/>
      <c r="C444" s="4"/>
      <c r="D444" s="4"/>
      <c r="E444" s="4"/>
      <c r="G444" s="4"/>
      <c r="H444" s="4"/>
      <c r="I444" s="4"/>
      <c r="J444" s="4"/>
      <c r="K444" s="4"/>
      <c r="L444" s="4"/>
      <c r="M444" s="4"/>
      <c r="N444" s="4"/>
      <c r="O444" s="4"/>
      <c r="P444" s="4"/>
    </row>
    <row r="445" spans="1:16" ht="16.5" customHeight="1">
      <c r="A445" s="4"/>
      <c r="B445" s="4"/>
      <c r="C445" s="4"/>
      <c r="D445" s="4"/>
      <c r="E445" s="4"/>
      <c r="G445" s="4"/>
      <c r="H445" s="4"/>
      <c r="I445" s="4"/>
      <c r="J445" s="4"/>
      <c r="K445" s="4"/>
      <c r="L445" s="4"/>
      <c r="M445" s="4"/>
      <c r="N445" s="4"/>
      <c r="O445" s="4"/>
      <c r="P445" s="4"/>
    </row>
    <row r="446" spans="1:16" ht="16.5" customHeight="1">
      <c r="A446" s="4"/>
      <c r="B446" s="4"/>
      <c r="C446" s="4"/>
      <c r="D446" s="4"/>
      <c r="E446" s="4"/>
      <c r="G446" s="4"/>
      <c r="H446" s="4"/>
      <c r="I446" s="4"/>
      <c r="J446" s="4"/>
      <c r="K446" s="4"/>
      <c r="L446" s="4"/>
      <c r="M446" s="4"/>
      <c r="N446" s="4"/>
      <c r="O446" s="4"/>
      <c r="P446" s="4"/>
    </row>
    <row r="447" spans="1:16" ht="16.5" customHeight="1">
      <c r="A447" s="4"/>
      <c r="B447" s="4"/>
      <c r="C447" s="4"/>
      <c r="D447" s="4"/>
      <c r="E447" s="4"/>
      <c r="G447" s="4"/>
      <c r="H447" s="4"/>
      <c r="I447" s="4"/>
      <c r="J447" s="4"/>
      <c r="K447" s="4"/>
      <c r="L447" s="4"/>
      <c r="M447" s="4"/>
      <c r="N447" s="4"/>
      <c r="O447" s="4"/>
      <c r="P447" s="4"/>
    </row>
    <row r="448" spans="1:16" ht="16.5" customHeight="1">
      <c r="A448" s="4"/>
      <c r="B448" s="4"/>
      <c r="C448" s="4"/>
      <c r="D448" s="4"/>
      <c r="E448" s="4"/>
      <c r="G448" s="4"/>
      <c r="H448" s="4"/>
      <c r="I448" s="4"/>
      <c r="J448" s="4"/>
      <c r="K448" s="4"/>
      <c r="L448" s="4"/>
      <c r="M448" s="4"/>
      <c r="N448" s="4"/>
      <c r="O448" s="4"/>
      <c r="P448" s="4"/>
    </row>
    <row r="449" spans="1:16" ht="16.5" customHeight="1">
      <c r="A449" s="4"/>
      <c r="B449" s="4"/>
      <c r="C449" s="4"/>
      <c r="D449" s="4"/>
      <c r="E449" s="4"/>
      <c r="G449" s="4"/>
      <c r="H449" s="4"/>
      <c r="I449" s="4"/>
      <c r="J449" s="4"/>
      <c r="K449" s="4"/>
      <c r="L449" s="4"/>
      <c r="M449" s="4"/>
      <c r="N449" s="4"/>
      <c r="O449" s="4"/>
      <c r="P449" s="4"/>
    </row>
    <row r="450" spans="1:16" ht="16.5" customHeight="1">
      <c r="A450" s="4"/>
      <c r="B450" s="4"/>
      <c r="C450" s="4"/>
      <c r="D450" s="4"/>
      <c r="E450" s="4"/>
      <c r="G450" s="4"/>
      <c r="H450" s="4"/>
      <c r="I450" s="4"/>
      <c r="J450" s="4"/>
      <c r="K450" s="4"/>
      <c r="L450" s="4"/>
      <c r="M450" s="4"/>
      <c r="N450" s="4"/>
      <c r="O450" s="4"/>
      <c r="P450" s="4"/>
    </row>
    <row r="451" spans="1:16" ht="16.5" customHeight="1">
      <c r="A451" s="4"/>
      <c r="B451" s="4"/>
      <c r="C451" s="4"/>
      <c r="D451" s="4"/>
      <c r="E451" s="4"/>
      <c r="G451" s="4"/>
      <c r="H451" s="4"/>
      <c r="I451" s="4"/>
      <c r="J451" s="4"/>
      <c r="K451" s="4"/>
      <c r="L451" s="4"/>
      <c r="M451" s="4"/>
      <c r="N451" s="4"/>
      <c r="O451" s="4"/>
      <c r="P451" s="4"/>
    </row>
    <row r="452" spans="1:16" ht="16.5" customHeight="1">
      <c r="A452" s="4"/>
      <c r="B452" s="4"/>
      <c r="C452" s="4"/>
      <c r="D452" s="4"/>
      <c r="E452" s="4"/>
      <c r="G452" s="4"/>
      <c r="H452" s="4"/>
      <c r="I452" s="4"/>
      <c r="J452" s="4"/>
      <c r="K452" s="4"/>
      <c r="L452" s="4"/>
      <c r="M452" s="4"/>
      <c r="N452" s="4"/>
      <c r="O452" s="4"/>
      <c r="P452" s="4"/>
    </row>
    <row r="453" spans="1:16" ht="16.5" customHeight="1">
      <c r="A453" s="4"/>
      <c r="B453" s="4"/>
      <c r="C453" s="4"/>
      <c r="D453" s="4"/>
      <c r="E453" s="4"/>
      <c r="G453" s="4"/>
      <c r="H453" s="4"/>
      <c r="I453" s="4"/>
      <c r="J453" s="4"/>
      <c r="K453" s="4"/>
      <c r="L453" s="4"/>
      <c r="M453" s="4"/>
      <c r="N453" s="4"/>
      <c r="O453" s="4"/>
      <c r="P453" s="4"/>
    </row>
    <row r="454" spans="1:16" ht="16.5" customHeight="1">
      <c r="A454" s="4"/>
      <c r="B454" s="4"/>
      <c r="C454" s="4"/>
      <c r="D454" s="4"/>
      <c r="E454" s="4"/>
      <c r="G454" s="4"/>
      <c r="H454" s="4"/>
      <c r="I454" s="4"/>
      <c r="J454" s="4"/>
      <c r="K454" s="4"/>
      <c r="L454" s="4"/>
      <c r="M454" s="4"/>
      <c r="N454" s="4"/>
      <c r="O454" s="4"/>
      <c r="P454" s="4"/>
    </row>
    <row r="455" spans="1:16" ht="16.5" customHeight="1">
      <c r="A455" s="4"/>
      <c r="B455" s="4"/>
      <c r="C455" s="4"/>
      <c r="D455" s="4"/>
      <c r="E455" s="4"/>
      <c r="G455" s="4"/>
      <c r="H455" s="4"/>
      <c r="I455" s="4"/>
      <c r="J455" s="4"/>
      <c r="K455" s="4"/>
      <c r="L455" s="4"/>
      <c r="M455" s="4"/>
      <c r="N455" s="4"/>
      <c r="O455" s="4"/>
      <c r="P455" s="4"/>
    </row>
    <row r="456" spans="1:16" ht="16.5" customHeight="1">
      <c r="A456" s="4"/>
      <c r="B456" s="4"/>
      <c r="C456" s="4"/>
      <c r="D456" s="4"/>
      <c r="E456" s="4"/>
      <c r="G456" s="4"/>
      <c r="H456" s="4"/>
      <c r="I456" s="4"/>
      <c r="J456" s="4"/>
      <c r="K456" s="4"/>
      <c r="L456" s="4"/>
      <c r="M456" s="4"/>
      <c r="N456" s="4"/>
      <c r="O456" s="4"/>
      <c r="P456" s="4"/>
    </row>
    <row r="457" spans="1:16" ht="16.5" customHeight="1">
      <c r="A457" s="4"/>
      <c r="B457" s="4"/>
      <c r="C457" s="4"/>
      <c r="D457" s="4"/>
      <c r="E457" s="4"/>
      <c r="G457" s="4"/>
      <c r="H457" s="4"/>
      <c r="I457" s="4"/>
      <c r="J457" s="4"/>
      <c r="K457" s="4"/>
      <c r="L457" s="4"/>
      <c r="M457" s="4"/>
      <c r="N457" s="4"/>
      <c r="O457" s="4"/>
      <c r="P457" s="4"/>
    </row>
    <row r="458" spans="1:16" ht="16.5" customHeight="1">
      <c r="A458" s="4"/>
      <c r="B458" s="4"/>
      <c r="C458" s="4"/>
      <c r="D458" s="4"/>
      <c r="E458" s="4"/>
      <c r="G458" s="4"/>
      <c r="H458" s="4"/>
      <c r="I458" s="4"/>
      <c r="J458" s="4"/>
      <c r="K458" s="4"/>
      <c r="L458" s="4"/>
      <c r="M458" s="4"/>
      <c r="N458" s="4"/>
      <c r="O458" s="4"/>
      <c r="P458" s="4"/>
    </row>
    <row r="459" spans="1:16" ht="16.5" customHeight="1">
      <c r="A459" s="4"/>
      <c r="B459" s="4"/>
      <c r="C459" s="4"/>
      <c r="D459" s="4"/>
      <c r="E459" s="4"/>
      <c r="G459" s="4"/>
      <c r="H459" s="4"/>
      <c r="I459" s="4"/>
      <c r="J459" s="4"/>
      <c r="K459" s="4"/>
      <c r="L459" s="4"/>
      <c r="M459" s="4"/>
      <c r="N459" s="4"/>
      <c r="O459" s="4"/>
      <c r="P459" s="4"/>
    </row>
    <row r="460" spans="1:16" ht="16.5" customHeight="1">
      <c r="A460" s="4"/>
      <c r="B460" s="4"/>
      <c r="C460" s="4"/>
      <c r="D460" s="4"/>
      <c r="E460" s="4"/>
      <c r="G460" s="4"/>
      <c r="H460" s="4"/>
      <c r="I460" s="4"/>
      <c r="J460" s="4"/>
      <c r="K460" s="4"/>
      <c r="L460" s="4"/>
      <c r="M460" s="4"/>
      <c r="N460" s="4"/>
      <c r="O460" s="4"/>
      <c r="P460" s="4"/>
    </row>
    <row r="461" spans="1:16" ht="16.5" customHeight="1">
      <c r="A461" s="4"/>
      <c r="B461" s="4"/>
      <c r="C461" s="4"/>
      <c r="D461" s="4"/>
      <c r="E461" s="4"/>
      <c r="G461" s="4"/>
      <c r="H461" s="4"/>
      <c r="I461" s="4"/>
      <c r="J461" s="4"/>
      <c r="K461" s="4"/>
      <c r="L461" s="4"/>
      <c r="M461" s="4"/>
      <c r="N461" s="4"/>
      <c r="O461" s="4"/>
      <c r="P461" s="4"/>
    </row>
    <row r="462" spans="1:16" ht="16.5" customHeight="1">
      <c r="A462" s="4"/>
      <c r="B462" s="4"/>
      <c r="C462" s="4"/>
      <c r="D462" s="4"/>
      <c r="E462" s="4"/>
      <c r="G462" s="4"/>
      <c r="H462" s="4"/>
      <c r="I462" s="4"/>
      <c r="J462" s="4"/>
      <c r="K462" s="4"/>
      <c r="L462" s="4"/>
      <c r="M462" s="4"/>
      <c r="N462" s="4"/>
      <c r="O462" s="4"/>
      <c r="P462" s="4"/>
    </row>
    <row r="463" spans="1:16" ht="16.5" customHeight="1">
      <c r="A463" s="4"/>
      <c r="B463" s="4"/>
      <c r="C463" s="4"/>
      <c r="D463" s="4"/>
      <c r="E463" s="4"/>
      <c r="G463" s="4"/>
      <c r="H463" s="4"/>
      <c r="I463" s="4"/>
      <c r="J463" s="4"/>
      <c r="K463" s="4"/>
      <c r="L463" s="4"/>
      <c r="M463" s="4"/>
      <c r="N463" s="4"/>
      <c r="O463" s="4"/>
      <c r="P463" s="4"/>
    </row>
    <row r="464" spans="1:16" ht="16.5" customHeight="1">
      <c r="A464" s="4"/>
      <c r="B464" s="4"/>
      <c r="C464" s="4"/>
      <c r="D464" s="4"/>
      <c r="E464" s="4"/>
      <c r="G464" s="4"/>
      <c r="H464" s="4"/>
      <c r="I464" s="4"/>
      <c r="J464" s="4"/>
      <c r="K464" s="4"/>
      <c r="L464" s="4"/>
      <c r="M464" s="4"/>
      <c r="N464" s="4"/>
      <c r="O464" s="4"/>
      <c r="P464" s="4"/>
    </row>
    <row r="465" spans="1:16" ht="16.5" customHeight="1">
      <c r="A465" s="4"/>
      <c r="B465" s="4"/>
      <c r="C465" s="4"/>
      <c r="D465" s="4"/>
      <c r="E465" s="4"/>
      <c r="G465" s="4"/>
      <c r="H465" s="4"/>
      <c r="I465" s="4"/>
      <c r="J465" s="4"/>
      <c r="K465" s="4"/>
      <c r="L465" s="4"/>
      <c r="M465" s="4"/>
      <c r="N465" s="4"/>
      <c r="O465" s="4"/>
      <c r="P465" s="4"/>
    </row>
    <row r="466" spans="1:16" ht="16.5" customHeight="1">
      <c r="A466" s="4"/>
      <c r="B466" s="4"/>
      <c r="C466" s="4"/>
      <c r="D466" s="4"/>
      <c r="E466" s="4"/>
      <c r="G466" s="4"/>
      <c r="H466" s="4"/>
      <c r="I466" s="4"/>
      <c r="J466" s="4"/>
      <c r="K466" s="4"/>
      <c r="L466" s="4"/>
      <c r="M466" s="4"/>
      <c r="N466" s="4"/>
      <c r="O466" s="4"/>
      <c r="P466" s="4"/>
    </row>
    <row r="467" spans="1:16" ht="16.5" customHeight="1">
      <c r="A467" s="4"/>
      <c r="B467" s="4"/>
      <c r="C467" s="4"/>
      <c r="D467" s="4"/>
      <c r="E467" s="4"/>
      <c r="G467" s="4"/>
      <c r="H467" s="4"/>
      <c r="I467" s="4"/>
      <c r="J467" s="4"/>
      <c r="K467" s="4"/>
      <c r="L467" s="4"/>
      <c r="M467" s="4"/>
      <c r="N467" s="4"/>
      <c r="O467" s="4"/>
      <c r="P467" s="4"/>
    </row>
    <row r="468" spans="1:16" ht="16.5" customHeight="1">
      <c r="A468" s="4"/>
      <c r="B468" s="4"/>
      <c r="C468" s="4"/>
      <c r="D468" s="4"/>
      <c r="E468" s="4"/>
      <c r="G468" s="4"/>
      <c r="H468" s="4"/>
      <c r="I468" s="4"/>
      <c r="J468" s="4"/>
      <c r="K468" s="4"/>
      <c r="L468" s="4"/>
      <c r="M468" s="4"/>
      <c r="N468" s="4"/>
      <c r="O468" s="4"/>
      <c r="P468" s="4"/>
    </row>
    <row r="469" spans="1:16" ht="16.5" customHeight="1">
      <c r="A469" s="4"/>
      <c r="B469" s="4"/>
      <c r="C469" s="4"/>
      <c r="D469" s="4"/>
      <c r="E469" s="4"/>
      <c r="G469" s="4"/>
      <c r="H469" s="4"/>
      <c r="I469" s="4"/>
      <c r="J469" s="4"/>
      <c r="K469" s="4"/>
      <c r="L469" s="4"/>
      <c r="M469" s="4"/>
      <c r="N469" s="4"/>
      <c r="O469" s="4"/>
      <c r="P469" s="4"/>
    </row>
    <row r="470" spans="1:16" ht="16.5" customHeight="1">
      <c r="A470" s="4"/>
      <c r="B470" s="4"/>
      <c r="C470" s="4"/>
      <c r="D470" s="4"/>
      <c r="E470" s="4"/>
      <c r="G470" s="4"/>
      <c r="H470" s="4"/>
      <c r="I470" s="4"/>
      <c r="J470" s="4"/>
      <c r="K470" s="4"/>
      <c r="L470" s="4"/>
      <c r="M470" s="4"/>
      <c r="N470" s="4"/>
      <c r="O470" s="4"/>
      <c r="P470" s="4"/>
    </row>
    <row r="471" spans="1:16" ht="16.5" customHeight="1">
      <c r="A471" s="4"/>
      <c r="B471" s="4"/>
      <c r="C471" s="4"/>
      <c r="D471" s="4"/>
      <c r="E471" s="4"/>
      <c r="G471" s="4"/>
      <c r="H471" s="4"/>
      <c r="I471" s="4"/>
      <c r="J471" s="4"/>
      <c r="K471" s="4"/>
      <c r="L471" s="4"/>
      <c r="M471" s="4"/>
      <c r="N471" s="4"/>
      <c r="O471" s="4"/>
      <c r="P471" s="4"/>
    </row>
    <row r="472" spans="1:16" ht="16.5" customHeight="1">
      <c r="A472" s="4"/>
      <c r="B472" s="4"/>
      <c r="C472" s="4"/>
      <c r="D472" s="4"/>
      <c r="E472" s="4"/>
      <c r="G472" s="4"/>
      <c r="H472" s="4"/>
      <c r="I472" s="4"/>
      <c r="J472" s="4"/>
      <c r="K472" s="4"/>
      <c r="L472" s="4"/>
      <c r="M472" s="4"/>
      <c r="N472" s="4"/>
      <c r="O472" s="4"/>
      <c r="P472" s="4"/>
    </row>
    <row r="473" spans="1:16" ht="16.5" customHeight="1">
      <c r="A473" s="4"/>
      <c r="B473" s="4"/>
      <c r="C473" s="4"/>
      <c r="D473" s="4"/>
      <c r="E473" s="4"/>
      <c r="G473" s="4"/>
      <c r="H473" s="4"/>
      <c r="I473" s="4"/>
      <c r="J473" s="4"/>
      <c r="K473" s="4"/>
      <c r="L473" s="4"/>
      <c r="M473" s="4"/>
      <c r="N473" s="4"/>
      <c r="O473" s="4"/>
      <c r="P473" s="4"/>
    </row>
    <row r="474" spans="1:16" ht="16.5" customHeight="1">
      <c r="A474" s="4"/>
      <c r="B474" s="4"/>
      <c r="C474" s="4"/>
      <c r="D474" s="4"/>
      <c r="E474" s="4"/>
      <c r="G474" s="4"/>
      <c r="H474" s="4"/>
      <c r="I474" s="4"/>
      <c r="J474" s="4"/>
      <c r="K474" s="4"/>
      <c r="L474" s="4"/>
      <c r="M474" s="4"/>
      <c r="N474" s="4"/>
      <c r="O474" s="4"/>
      <c r="P474" s="4"/>
    </row>
    <row r="475" spans="1:16" ht="16.5" customHeight="1">
      <c r="A475" s="4"/>
      <c r="B475" s="4"/>
      <c r="C475" s="4"/>
      <c r="D475" s="4"/>
      <c r="E475" s="4"/>
      <c r="G475" s="4"/>
      <c r="H475" s="4"/>
      <c r="I475" s="4"/>
      <c r="J475" s="4"/>
      <c r="K475" s="4"/>
      <c r="L475" s="4"/>
      <c r="M475" s="4"/>
      <c r="N475" s="4"/>
      <c r="O475" s="4"/>
      <c r="P475" s="4"/>
    </row>
    <row r="476" spans="1:16" ht="16.5" customHeight="1">
      <c r="A476" s="4"/>
      <c r="B476" s="4"/>
      <c r="C476" s="4"/>
      <c r="D476" s="4"/>
      <c r="E476" s="4"/>
      <c r="G476" s="4"/>
      <c r="H476" s="4"/>
      <c r="I476" s="4"/>
      <c r="J476" s="4"/>
      <c r="K476" s="4"/>
      <c r="L476" s="4"/>
      <c r="M476" s="4"/>
      <c r="N476" s="4"/>
      <c r="O476" s="4"/>
      <c r="P476" s="4"/>
    </row>
    <row r="477" spans="1:16" ht="16.5" customHeight="1">
      <c r="A477" s="4"/>
      <c r="B477" s="4"/>
      <c r="C477" s="4"/>
      <c r="D477" s="4"/>
      <c r="E477" s="4"/>
      <c r="G477" s="4"/>
      <c r="H477" s="4"/>
      <c r="I477" s="4"/>
      <c r="J477" s="4"/>
      <c r="K477" s="4"/>
      <c r="L477" s="4"/>
      <c r="M477" s="4"/>
      <c r="N477" s="4"/>
      <c r="O477" s="4"/>
      <c r="P477" s="4"/>
    </row>
    <row r="478" spans="1:16" ht="16.5" customHeight="1">
      <c r="A478" s="4"/>
      <c r="B478" s="4"/>
      <c r="C478" s="4"/>
      <c r="D478" s="4"/>
      <c r="E478" s="4"/>
      <c r="G478" s="4"/>
      <c r="H478" s="4"/>
      <c r="I478" s="4"/>
      <c r="J478" s="4"/>
      <c r="K478" s="4"/>
      <c r="L478" s="4"/>
      <c r="M478" s="4"/>
      <c r="N478" s="4"/>
      <c r="O478" s="4"/>
      <c r="P478" s="4"/>
    </row>
    <row r="479" spans="1:16" ht="16.5" customHeight="1">
      <c r="A479" s="4"/>
      <c r="B479" s="4"/>
      <c r="C479" s="4"/>
      <c r="D479" s="4"/>
      <c r="E479" s="4"/>
      <c r="G479" s="4"/>
      <c r="H479" s="4"/>
      <c r="I479" s="4"/>
      <c r="J479" s="4"/>
      <c r="K479" s="4"/>
      <c r="L479" s="4"/>
      <c r="M479" s="4"/>
      <c r="N479" s="4"/>
      <c r="O479" s="4"/>
      <c r="P479" s="4"/>
    </row>
    <row r="480" spans="1:16" ht="16.5" customHeight="1">
      <c r="A480" s="4"/>
      <c r="B480" s="4"/>
      <c r="C480" s="4"/>
      <c r="D480" s="4"/>
      <c r="E480" s="4"/>
      <c r="G480" s="4"/>
      <c r="H480" s="4"/>
      <c r="I480" s="4"/>
      <c r="J480" s="4"/>
      <c r="K480" s="4"/>
      <c r="L480" s="4"/>
      <c r="M480" s="4"/>
      <c r="N480" s="4"/>
      <c r="O480" s="4"/>
      <c r="P480" s="4"/>
    </row>
    <row r="481" spans="1:16" ht="16.5" customHeight="1">
      <c r="A481" s="4"/>
      <c r="B481" s="4"/>
      <c r="C481" s="4"/>
      <c r="D481" s="4"/>
      <c r="E481" s="4"/>
      <c r="G481" s="4"/>
      <c r="H481" s="4"/>
      <c r="I481" s="4"/>
      <c r="J481" s="4"/>
      <c r="K481" s="4"/>
      <c r="L481" s="4"/>
      <c r="M481" s="4"/>
      <c r="N481" s="4"/>
      <c r="O481" s="4"/>
      <c r="P481" s="4"/>
    </row>
    <row r="482" spans="1:16" ht="16.5" customHeight="1">
      <c r="A482" s="4"/>
      <c r="B482" s="4"/>
      <c r="C482" s="4"/>
      <c r="D482" s="4"/>
      <c r="E482" s="4"/>
      <c r="G482" s="4"/>
      <c r="H482" s="4"/>
      <c r="I482" s="4"/>
      <c r="J482" s="4"/>
      <c r="K482" s="4"/>
      <c r="L482" s="4"/>
      <c r="M482" s="4"/>
      <c r="N482" s="4"/>
      <c r="O482" s="4"/>
      <c r="P482" s="4"/>
    </row>
    <row r="483" spans="1:16" ht="16.5" customHeight="1">
      <c r="A483" s="4"/>
      <c r="B483" s="4"/>
      <c r="C483" s="4"/>
      <c r="D483" s="4"/>
      <c r="E483" s="4"/>
      <c r="G483" s="4"/>
      <c r="H483" s="4"/>
      <c r="I483" s="4"/>
      <c r="J483" s="4"/>
      <c r="K483" s="4"/>
      <c r="L483" s="4"/>
      <c r="M483" s="4"/>
      <c r="N483" s="4"/>
      <c r="O483" s="4"/>
      <c r="P483" s="4"/>
    </row>
    <row r="484" spans="1:16" ht="16.5" customHeight="1">
      <c r="A484" s="4"/>
      <c r="B484" s="4"/>
      <c r="C484" s="4"/>
      <c r="D484" s="4"/>
      <c r="E484" s="4"/>
      <c r="G484" s="4"/>
      <c r="H484" s="4"/>
      <c r="I484" s="4"/>
      <c r="J484" s="4"/>
      <c r="K484" s="4"/>
      <c r="L484" s="4"/>
      <c r="M484" s="4"/>
      <c r="N484" s="4"/>
      <c r="O484" s="4"/>
      <c r="P484" s="4"/>
    </row>
    <row r="485" spans="1:16" ht="16.5" customHeight="1">
      <c r="A485" s="4"/>
      <c r="B485" s="4"/>
      <c r="C485" s="4"/>
      <c r="D485" s="4"/>
      <c r="E485" s="4"/>
      <c r="G485" s="4"/>
      <c r="H485" s="4"/>
      <c r="I485" s="4"/>
      <c r="J485" s="4"/>
      <c r="K485" s="4"/>
      <c r="L485" s="4"/>
      <c r="M485" s="4"/>
      <c r="N485" s="4"/>
      <c r="O485" s="4"/>
      <c r="P485" s="4"/>
    </row>
    <row r="486" spans="1:16" ht="16.5" customHeight="1">
      <c r="A486" s="4"/>
      <c r="B486" s="4"/>
      <c r="C486" s="4"/>
      <c r="D486" s="4"/>
      <c r="E486" s="4"/>
      <c r="G486" s="4"/>
      <c r="H486" s="4"/>
      <c r="I486" s="4"/>
      <c r="J486" s="4"/>
      <c r="K486" s="4"/>
      <c r="L486" s="4"/>
      <c r="M486" s="4"/>
      <c r="N486" s="4"/>
      <c r="O486" s="4"/>
      <c r="P486" s="4"/>
    </row>
    <row r="487" spans="1:16" ht="16.5" customHeight="1">
      <c r="A487" s="4"/>
      <c r="B487" s="4"/>
      <c r="C487" s="4"/>
      <c r="D487" s="4"/>
      <c r="E487" s="4"/>
      <c r="G487" s="4"/>
      <c r="H487" s="4"/>
      <c r="I487" s="4"/>
      <c r="J487" s="4"/>
      <c r="K487" s="4"/>
      <c r="L487" s="4"/>
      <c r="M487" s="4"/>
      <c r="N487" s="4"/>
      <c r="O487" s="4"/>
      <c r="P487" s="4"/>
    </row>
    <row r="488" spans="1:16" ht="16.5" customHeight="1">
      <c r="A488" s="4"/>
      <c r="B488" s="4"/>
      <c r="C488" s="4"/>
      <c r="D488" s="4"/>
      <c r="E488" s="4"/>
      <c r="G488" s="4"/>
      <c r="H488" s="4"/>
      <c r="I488" s="4"/>
      <c r="J488" s="4"/>
      <c r="K488" s="4"/>
      <c r="L488" s="4"/>
      <c r="M488" s="4"/>
      <c r="N488" s="4"/>
      <c r="O488" s="4"/>
      <c r="P488" s="4"/>
    </row>
    <row r="489" spans="1:16" ht="16.5" customHeight="1">
      <c r="A489" s="4"/>
      <c r="B489" s="4"/>
      <c r="C489" s="4"/>
      <c r="D489" s="4"/>
      <c r="E489" s="4"/>
      <c r="G489" s="4"/>
      <c r="H489" s="4"/>
      <c r="I489" s="4"/>
      <c r="J489" s="4"/>
      <c r="K489" s="4"/>
      <c r="L489" s="4"/>
      <c r="M489" s="4"/>
      <c r="N489" s="4"/>
      <c r="O489" s="4"/>
      <c r="P489" s="4"/>
    </row>
    <row r="490" spans="1:16" ht="16.5" customHeight="1">
      <c r="A490" s="4"/>
      <c r="B490" s="4"/>
      <c r="C490" s="4"/>
      <c r="D490" s="4"/>
      <c r="E490" s="4"/>
      <c r="G490" s="4"/>
      <c r="H490" s="4"/>
      <c r="I490" s="4"/>
      <c r="J490" s="4"/>
      <c r="K490" s="4"/>
      <c r="L490" s="4"/>
      <c r="M490" s="4"/>
      <c r="N490" s="4"/>
      <c r="O490" s="4"/>
      <c r="P490" s="4"/>
    </row>
    <row r="491" spans="1:16" ht="16.5" customHeight="1">
      <c r="A491" s="4"/>
      <c r="B491" s="4"/>
      <c r="C491" s="4"/>
      <c r="D491" s="4"/>
      <c r="E491" s="4"/>
      <c r="G491" s="4"/>
      <c r="H491" s="4"/>
      <c r="I491" s="4"/>
      <c r="J491" s="4"/>
      <c r="K491" s="4"/>
      <c r="L491" s="4"/>
      <c r="M491" s="4"/>
      <c r="N491" s="4"/>
      <c r="O491" s="4"/>
      <c r="P491" s="4"/>
    </row>
    <row r="492" spans="1:16" ht="16.5" customHeight="1">
      <c r="A492" s="4"/>
      <c r="B492" s="4"/>
      <c r="C492" s="4"/>
      <c r="D492" s="4"/>
      <c r="E492" s="4"/>
      <c r="G492" s="4"/>
      <c r="H492" s="4"/>
      <c r="I492" s="4"/>
      <c r="J492" s="4"/>
      <c r="K492" s="4"/>
      <c r="L492" s="4"/>
      <c r="M492" s="4"/>
      <c r="N492" s="4"/>
      <c r="O492" s="4"/>
      <c r="P492" s="4"/>
    </row>
    <row r="493" spans="1:16" ht="16.5" customHeight="1">
      <c r="A493" s="4"/>
      <c r="B493" s="4"/>
      <c r="C493" s="4"/>
      <c r="D493" s="4"/>
      <c r="E493" s="4"/>
      <c r="G493" s="4"/>
      <c r="H493" s="4"/>
      <c r="I493" s="4"/>
      <c r="J493" s="4"/>
      <c r="K493" s="4"/>
      <c r="L493" s="4"/>
      <c r="M493" s="4"/>
      <c r="N493" s="4"/>
      <c r="O493" s="4"/>
      <c r="P493" s="4"/>
    </row>
    <row r="494" spans="1:16" ht="16.5" customHeight="1">
      <c r="A494" s="4"/>
      <c r="B494" s="4"/>
      <c r="C494" s="4"/>
      <c r="D494" s="4"/>
      <c r="E494" s="4"/>
      <c r="G494" s="4"/>
      <c r="H494" s="4"/>
      <c r="I494" s="4"/>
      <c r="J494" s="4"/>
      <c r="K494" s="4"/>
      <c r="L494" s="4"/>
      <c r="M494" s="4"/>
      <c r="N494" s="4"/>
      <c r="O494" s="4"/>
      <c r="P494" s="4"/>
    </row>
    <row r="495" spans="1:16" ht="16.5" customHeight="1">
      <c r="A495" s="4"/>
      <c r="B495" s="4"/>
      <c r="C495" s="4"/>
      <c r="D495" s="4"/>
      <c r="E495" s="4"/>
      <c r="G495" s="4"/>
      <c r="H495" s="4"/>
      <c r="I495" s="4"/>
      <c r="J495" s="4"/>
      <c r="K495" s="4"/>
      <c r="L495" s="4"/>
      <c r="M495" s="4"/>
      <c r="N495" s="4"/>
      <c r="O495" s="4"/>
      <c r="P495" s="4"/>
    </row>
    <row r="496" spans="1:16" ht="16.5" customHeight="1">
      <c r="A496" s="4"/>
      <c r="B496" s="4"/>
      <c r="C496" s="4"/>
      <c r="D496" s="4"/>
      <c r="E496" s="4"/>
      <c r="G496" s="4"/>
      <c r="H496" s="4"/>
      <c r="I496" s="4"/>
      <c r="J496" s="4"/>
      <c r="K496" s="4"/>
      <c r="L496" s="4"/>
      <c r="M496" s="4"/>
      <c r="N496" s="4"/>
      <c r="O496" s="4"/>
      <c r="P496" s="4"/>
    </row>
    <row r="497" spans="1:16" ht="16.5" customHeight="1">
      <c r="A497" s="4"/>
      <c r="B497" s="4"/>
      <c r="C497" s="4"/>
      <c r="D497" s="4"/>
      <c r="E497" s="4"/>
      <c r="G497" s="4"/>
      <c r="H497" s="4"/>
      <c r="I497" s="4"/>
      <c r="J497" s="4"/>
      <c r="K497" s="4"/>
      <c r="L497" s="4"/>
      <c r="M497" s="4"/>
      <c r="N497" s="4"/>
      <c r="O497" s="4"/>
      <c r="P497" s="4"/>
    </row>
    <row r="498" spans="1:16" ht="16.5" customHeight="1">
      <c r="A498" s="4"/>
      <c r="B498" s="4"/>
      <c r="C498" s="4"/>
      <c r="D498" s="4"/>
      <c r="E498" s="4"/>
      <c r="G498" s="4"/>
      <c r="H498" s="4"/>
      <c r="I498" s="4"/>
      <c r="J498" s="4"/>
      <c r="K498" s="4"/>
      <c r="L498" s="4"/>
      <c r="M498" s="4"/>
      <c r="N498" s="4"/>
      <c r="O498" s="4"/>
      <c r="P498" s="4"/>
    </row>
    <row r="499" spans="1:16" ht="16.5" customHeight="1">
      <c r="A499" s="4"/>
      <c r="B499" s="4"/>
      <c r="C499" s="4"/>
      <c r="D499" s="4"/>
      <c r="E499" s="4"/>
      <c r="G499" s="4"/>
      <c r="H499" s="4"/>
      <c r="I499" s="4"/>
      <c r="J499" s="4"/>
      <c r="K499" s="4"/>
      <c r="L499" s="4"/>
      <c r="M499" s="4"/>
      <c r="N499" s="4"/>
      <c r="O499" s="4"/>
      <c r="P499" s="4"/>
    </row>
    <row r="500" spans="1:16" ht="16.5" customHeight="1">
      <c r="A500" s="4"/>
      <c r="B500" s="4"/>
      <c r="C500" s="4"/>
      <c r="D500" s="4"/>
      <c r="E500" s="4"/>
      <c r="G500" s="4"/>
      <c r="H500" s="4"/>
      <c r="I500" s="4"/>
      <c r="J500" s="4"/>
      <c r="K500" s="4"/>
      <c r="L500" s="4"/>
      <c r="M500" s="4"/>
      <c r="N500" s="4"/>
      <c r="O500" s="4"/>
      <c r="P500" s="4"/>
    </row>
    <row r="501" spans="1:16" ht="16.5" customHeight="1">
      <c r="A501" s="4"/>
      <c r="B501" s="4"/>
      <c r="C501" s="4"/>
      <c r="D501" s="4"/>
      <c r="E501" s="4"/>
      <c r="G501" s="4"/>
      <c r="H501" s="4"/>
      <c r="I501" s="4"/>
      <c r="J501" s="4"/>
      <c r="K501" s="4"/>
      <c r="L501" s="4"/>
      <c r="M501" s="4"/>
      <c r="N501" s="4"/>
      <c r="O501" s="4"/>
      <c r="P501" s="4"/>
    </row>
    <row r="502" spans="1:16" ht="16.5" customHeight="1">
      <c r="A502" s="4"/>
      <c r="B502" s="4"/>
      <c r="C502" s="4"/>
      <c r="D502" s="4"/>
      <c r="E502" s="4"/>
      <c r="G502" s="4"/>
      <c r="H502" s="4"/>
      <c r="I502" s="4"/>
      <c r="J502" s="4"/>
      <c r="K502" s="4"/>
      <c r="L502" s="4"/>
      <c r="M502" s="4"/>
      <c r="N502" s="4"/>
      <c r="O502" s="4"/>
      <c r="P502" s="4"/>
    </row>
    <row r="503" spans="1:16" ht="16.5" customHeight="1">
      <c r="A503" s="4"/>
      <c r="B503" s="4"/>
      <c r="C503" s="4"/>
      <c r="D503" s="4"/>
      <c r="E503" s="4"/>
      <c r="G503" s="4"/>
      <c r="H503" s="4"/>
      <c r="I503" s="4"/>
      <c r="J503" s="4"/>
      <c r="K503" s="4"/>
      <c r="L503" s="4"/>
      <c r="M503" s="4"/>
      <c r="N503" s="4"/>
      <c r="O503" s="4"/>
      <c r="P503" s="4"/>
    </row>
    <row r="504" spans="1:16" ht="16.5" customHeight="1">
      <c r="A504" s="4"/>
      <c r="B504" s="4"/>
      <c r="C504" s="4"/>
      <c r="D504" s="4"/>
      <c r="E504" s="4"/>
      <c r="G504" s="4"/>
      <c r="H504" s="4"/>
      <c r="I504" s="4"/>
      <c r="J504" s="4"/>
      <c r="K504" s="4"/>
      <c r="L504" s="4"/>
      <c r="M504" s="4"/>
      <c r="N504" s="4"/>
      <c r="O504" s="4"/>
      <c r="P504" s="4"/>
    </row>
    <row r="505" spans="1:16" ht="16.5" customHeight="1">
      <c r="A505" s="4"/>
      <c r="B505" s="4"/>
      <c r="C505" s="4"/>
      <c r="D505" s="4"/>
      <c r="E505" s="4"/>
      <c r="G505" s="4"/>
      <c r="H505" s="4"/>
      <c r="I505" s="4"/>
      <c r="J505" s="4"/>
      <c r="K505" s="4"/>
      <c r="L505" s="4"/>
      <c r="M505" s="4"/>
      <c r="N505" s="4"/>
      <c r="O505" s="4"/>
      <c r="P505" s="4"/>
    </row>
    <row r="506" spans="1:16" ht="16.5" customHeight="1">
      <c r="A506" s="4"/>
      <c r="B506" s="4"/>
      <c r="C506" s="4"/>
      <c r="D506" s="4"/>
      <c r="E506" s="4"/>
      <c r="G506" s="4"/>
      <c r="H506" s="4"/>
      <c r="I506" s="4"/>
      <c r="J506" s="4"/>
      <c r="K506" s="4"/>
      <c r="L506" s="4"/>
      <c r="M506" s="4"/>
      <c r="N506" s="4"/>
      <c r="O506" s="4"/>
      <c r="P506" s="4"/>
    </row>
    <row r="507" spans="1:16" ht="16.5" customHeight="1">
      <c r="A507" s="4"/>
      <c r="B507" s="4"/>
      <c r="C507" s="4"/>
      <c r="D507" s="4"/>
      <c r="E507" s="4"/>
      <c r="G507" s="4"/>
      <c r="H507" s="4"/>
      <c r="I507" s="4"/>
      <c r="J507" s="4"/>
      <c r="K507" s="4"/>
      <c r="L507" s="4"/>
      <c r="M507" s="4"/>
      <c r="N507" s="4"/>
      <c r="O507" s="4"/>
      <c r="P507" s="4"/>
    </row>
    <row r="508" spans="1:16" ht="16.5" customHeight="1">
      <c r="A508" s="4"/>
      <c r="B508" s="4"/>
      <c r="C508" s="4"/>
      <c r="D508" s="4"/>
      <c r="E508" s="4"/>
      <c r="G508" s="4"/>
      <c r="H508" s="4"/>
      <c r="I508" s="4"/>
      <c r="J508" s="4"/>
      <c r="K508" s="4"/>
      <c r="L508" s="4"/>
      <c r="M508" s="4"/>
      <c r="N508" s="4"/>
      <c r="O508" s="4"/>
      <c r="P508" s="4"/>
    </row>
    <row r="509" spans="1:16" ht="16.5" customHeight="1">
      <c r="A509" s="4"/>
      <c r="B509" s="4"/>
      <c r="C509" s="4"/>
      <c r="D509" s="4"/>
      <c r="E509" s="4"/>
      <c r="G509" s="4"/>
      <c r="H509" s="4"/>
      <c r="I509" s="4"/>
      <c r="J509" s="4"/>
      <c r="K509" s="4"/>
      <c r="L509" s="4"/>
      <c r="M509" s="4"/>
      <c r="N509" s="4"/>
      <c r="O509" s="4"/>
      <c r="P509" s="4"/>
    </row>
    <row r="510" spans="1:16" ht="16.5" customHeight="1">
      <c r="A510" s="4"/>
      <c r="B510" s="4"/>
      <c r="C510" s="4"/>
      <c r="D510" s="4"/>
      <c r="E510" s="4"/>
      <c r="G510" s="4"/>
      <c r="H510" s="4"/>
      <c r="I510" s="4"/>
      <c r="J510" s="4"/>
      <c r="K510" s="4"/>
      <c r="L510" s="4"/>
      <c r="M510" s="4"/>
      <c r="N510" s="4"/>
      <c r="O510" s="4"/>
      <c r="P510" s="4"/>
    </row>
    <row r="511" spans="1:16" ht="16.5" customHeight="1">
      <c r="A511" s="4"/>
      <c r="B511" s="4"/>
      <c r="C511" s="4"/>
      <c r="D511" s="4"/>
      <c r="E511" s="4"/>
      <c r="G511" s="4"/>
      <c r="H511" s="4"/>
      <c r="I511" s="4"/>
      <c r="J511" s="4"/>
      <c r="K511" s="4"/>
      <c r="L511" s="4"/>
      <c r="M511" s="4"/>
      <c r="N511" s="4"/>
      <c r="O511" s="4"/>
      <c r="P511" s="4"/>
    </row>
    <row r="512" spans="1:16" ht="16.5" customHeight="1">
      <c r="A512" s="4"/>
      <c r="B512" s="4"/>
      <c r="C512" s="4"/>
      <c r="D512" s="4"/>
      <c r="E512" s="4"/>
      <c r="G512" s="4"/>
      <c r="H512" s="4"/>
      <c r="I512" s="4"/>
      <c r="J512" s="4"/>
      <c r="K512" s="4"/>
      <c r="L512" s="4"/>
      <c r="M512" s="4"/>
      <c r="N512" s="4"/>
      <c r="O512" s="4"/>
      <c r="P512" s="4"/>
    </row>
    <row r="513" spans="1:16" ht="16.5" customHeight="1">
      <c r="A513" s="4"/>
      <c r="B513" s="4"/>
      <c r="C513" s="4"/>
      <c r="D513" s="4"/>
      <c r="E513" s="4"/>
      <c r="G513" s="4"/>
      <c r="H513" s="4"/>
      <c r="I513" s="4"/>
      <c r="J513" s="4"/>
      <c r="K513" s="4"/>
      <c r="L513" s="4"/>
      <c r="M513" s="4"/>
      <c r="N513" s="4"/>
      <c r="O513" s="4"/>
      <c r="P513" s="4"/>
    </row>
    <row r="514" spans="1:16" ht="16.5" customHeight="1">
      <c r="A514" s="4"/>
      <c r="B514" s="4"/>
      <c r="C514" s="4"/>
      <c r="D514" s="4"/>
      <c r="E514" s="4"/>
      <c r="G514" s="4"/>
      <c r="H514" s="4"/>
      <c r="I514" s="4"/>
      <c r="J514" s="4"/>
      <c r="K514" s="4"/>
      <c r="L514" s="4"/>
      <c r="M514" s="4"/>
      <c r="N514" s="4"/>
      <c r="O514" s="4"/>
      <c r="P514" s="4"/>
    </row>
    <row r="515" spans="1:16" ht="16.5" customHeight="1">
      <c r="A515" s="4"/>
      <c r="B515" s="4"/>
      <c r="C515" s="4"/>
      <c r="D515" s="4"/>
      <c r="E515" s="4"/>
      <c r="G515" s="4"/>
      <c r="H515" s="4"/>
      <c r="I515" s="4"/>
      <c r="J515" s="4"/>
      <c r="K515" s="4"/>
      <c r="L515" s="4"/>
      <c r="M515" s="4"/>
      <c r="N515" s="4"/>
      <c r="O515" s="4"/>
      <c r="P515" s="4"/>
    </row>
    <row r="516" spans="1:16" ht="16.5" customHeight="1">
      <c r="A516" s="4"/>
      <c r="B516" s="4"/>
      <c r="C516" s="4"/>
      <c r="D516" s="4"/>
      <c r="E516" s="4"/>
      <c r="G516" s="4"/>
      <c r="H516" s="4"/>
      <c r="I516" s="4"/>
      <c r="J516" s="4"/>
      <c r="K516" s="4"/>
      <c r="L516" s="4"/>
      <c r="M516" s="4"/>
      <c r="N516" s="4"/>
      <c r="O516" s="4"/>
      <c r="P516" s="4"/>
    </row>
    <row r="517" spans="1:16" ht="16.5" customHeight="1">
      <c r="A517" s="4"/>
      <c r="B517" s="4"/>
      <c r="C517" s="4"/>
      <c r="D517" s="4"/>
      <c r="E517" s="4"/>
      <c r="G517" s="4"/>
      <c r="H517" s="4"/>
      <c r="I517" s="4"/>
      <c r="J517" s="4"/>
      <c r="K517" s="4"/>
      <c r="L517" s="4"/>
      <c r="M517" s="4"/>
      <c r="N517" s="4"/>
      <c r="O517" s="4"/>
      <c r="P517" s="4"/>
    </row>
    <row r="518" spans="1:16" ht="16.5" customHeight="1">
      <c r="A518" s="4"/>
      <c r="B518" s="4"/>
      <c r="C518" s="4"/>
      <c r="D518" s="4"/>
      <c r="E518" s="4"/>
      <c r="G518" s="4"/>
      <c r="H518" s="4"/>
      <c r="I518" s="4"/>
      <c r="J518" s="4"/>
      <c r="K518" s="4"/>
      <c r="L518" s="4"/>
      <c r="M518" s="4"/>
      <c r="N518" s="4"/>
      <c r="O518" s="4"/>
      <c r="P518" s="4"/>
    </row>
    <row r="519" spans="1:16" ht="16.5" customHeight="1">
      <c r="A519" s="4"/>
      <c r="B519" s="4"/>
      <c r="C519" s="4"/>
      <c r="D519" s="4"/>
      <c r="E519" s="4"/>
      <c r="G519" s="4"/>
      <c r="H519" s="4"/>
      <c r="I519" s="4"/>
      <c r="J519" s="4"/>
      <c r="K519" s="4"/>
      <c r="L519" s="4"/>
      <c r="M519" s="4"/>
      <c r="N519" s="4"/>
      <c r="O519" s="4"/>
      <c r="P519" s="4"/>
    </row>
    <row r="520" spans="1:16" ht="16.5" customHeight="1">
      <c r="A520" s="4"/>
      <c r="B520" s="4"/>
      <c r="C520" s="4"/>
      <c r="D520" s="4"/>
      <c r="E520" s="4"/>
      <c r="G520" s="4"/>
      <c r="H520" s="4"/>
      <c r="I520" s="4"/>
      <c r="J520" s="4"/>
      <c r="K520" s="4"/>
      <c r="L520" s="4"/>
      <c r="M520" s="4"/>
      <c r="N520" s="4"/>
      <c r="O520" s="4"/>
      <c r="P520" s="4"/>
    </row>
    <row r="521" spans="1:16" ht="16.5" customHeight="1">
      <c r="A521" s="4"/>
      <c r="B521" s="4"/>
      <c r="C521" s="4"/>
      <c r="D521" s="4"/>
      <c r="E521" s="4"/>
      <c r="G521" s="4"/>
      <c r="H521" s="4"/>
      <c r="I521" s="4"/>
      <c r="J521" s="4"/>
      <c r="K521" s="4"/>
      <c r="L521" s="4"/>
      <c r="M521" s="4"/>
      <c r="N521" s="4"/>
      <c r="O521" s="4"/>
      <c r="P521" s="4"/>
    </row>
    <row r="522" spans="1:16" ht="16.5" customHeight="1">
      <c r="A522" s="4"/>
      <c r="B522" s="4"/>
      <c r="C522" s="4"/>
      <c r="D522" s="4"/>
      <c r="E522" s="4"/>
      <c r="G522" s="4"/>
      <c r="H522" s="4"/>
      <c r="I522" s="4"/>
      <c r="J522" s="4"/>
      <c r="K522" s="4"/>
      <c r="L522" s="4"/>
      <c r="M522" s="4"/>
      <c r="N522" s="4"/>
      <c r="O522" s="4"/>
      <c r="P522" s="4"/>
    </row>
    <row r="523" spans="1:16" ht="16.5" customHeight="1">
      <c r="A523" s="4"/>
      <c r="B523" s="4"/>
      <c r="C523" s="4"/>
      <c r="D523" s="4"/>
      <c r="E523" s="4"/>
      <c r="G523" s="4"/>
      <c r="H523" s="4"/>
      <c r="I523" s="4"/>
      <c r="J523" s="4"/>
      <c r="K523" s="4"/>
      <c r="L523" s="4"/>
      <c r="M523" s="4"/>
      <c r="N523" s="4"/>
      <c r="O523" s="4"/>
      <c r="P523" s="4"/>
    </row>
    <row r="524" spans="1:16" ht="16.5" customHeight="1">
      <c r="A524" s="4"/>
      <c r="B524" s="4"/>
      <c r="C524" s="4"/>
      <c r="D524" s="4"/>
      <c r="E524" s="4"/>
      <c r="G524" s="4"/>
      <c r="H524" s="4"/>
      <c r="I524" s="4"/>
      <c r="J524" s="4"/>
      <c r="K524" s="4"/>
      <c r="L524" s="4"/>
      <c r="M524" s="4"/>
      <c r="N524" s="4"/>
      <c r="O524" s="4"/>
      <c r="P524" s="4"/>
    </row>
    <row r="525" spans="1:16" ht="16.5" customHeight="1">
      <c r="A525" s="4"/>
      <c r="B525" s="4"/>
      <c r="C525" s="4"/>
      <c r="D525" s="4"/>
      <c r="E525" s="4"/>
      <c r="G525" s="4"/>
      <c r="H525" s="4"/>
      <c r="I525" s="4"/>
      <c r="J525" s="4"/>
      <c r="K525" s="4"/>
      <c r="L525" s="4"/>
      <c r="M525" s="4"/>
      <c r="N525" s="4"/>
      <c r="O525" s="4"/>
      <c r="P525" s="4"/>
    </row>
    <row r="526" spans="1:16" ht="16.5" customHeight="1">
      <c r="A526" s="4"/>
      <c r="B526" s="4"/>
      <c r="C526" s="4"/>
      <c r="D526" s="4"/>
      <c r="E526" s="4"/>
      <c r="G526" s="4"/>
      <c r="H526" s="4"/>
      <c r="I526" s="4"/>
      <c r="J526" s="4"/>
      <c r="K526" s="4"/>
      <c r="L526" s="4"/>
      <c r="M526" s="4"/>
      <c r="N526" s="4"/>
      <c r="O526" s="4"/>
      <c r="P526" s="4"/>
    </row>
    <row r="527" spans="1:16" ht="16.5" customHeight="1">
      <c r="A527" s="4"/>
      <c r="B527" s="4"/>
      <c r="C527" s="4"/>
      <c r="D527" s="4"/>
      <c r="E527" s="4"/>
      <c r="G527" s="4"/>
      <c r="H527" s="4"/>
      <c r="I527" s="4"/>
      <c r="J527" s="4"/>
      <c r="K527" s="4"/>
      <c r="L527" s="4"/>
      <c r="M527" s="4"/>
      <c r="N527" s="4"/>
      <c r="O527" s="4"/>
      <c r="P527" s="4"/>
    </row>
    <row r="528" spans="1:16" ht="16.5" customHeight="1">
      <c r="A528" s="4"/>
      <c r="B528" s="4"/>
      <c r="C528" s="4"/>
      <c r="D528" s="4"/>
      <c r="E528" s="4"/>
      <c r="G528" s="4"/>
      <c r="H528" s="4"/>
      <c r="I528" s="4"/>
      <c r="J528" s="4"/>
      <c r="K528" s="4"/>
      <c r="L528" s="4"/>
      <c r="M528" s="4"/>
      <c r="N528" s="4"/>
      <c r="O528" s="4"/>
      <c r="P528" s="4"/>
    </row>
    <row r="529" spans="1:16" ht="16.5" customHeight="1">
      <c r="A529" s="4"/>
      <c r="B529" s="4"/>
      <c r="C529" s="4"/>
      <c r="D529" s="4"/>
      <c r="E529" s="4"/>
      <c r="G529" s="4"/>
      <c r="H529" s="4"/>
      <c r="I529" s="4"/>
      <c r="J529" s="4"/>
      <c r="K529" s="4"/>
      <c r="L529" s="4"/>
      <c r="M529" s="4"/>
      <c r="N529" s="4"/>
      <c r="O529" s="4"/>
      <c r="P529" s="4"/>
    </row>
    <row r="530" spans="1:16" ht="16.5" customHeight="1">
      <c r="A530" s="4"/>
      <c r="B530" s="4"/>
      <c r="C530" s="4"/>
      <c r="D530" s="4"/>
      <c r="E530" s="4"/>
      <c r="G530" s="4"/>
      <c r="H530" s="4"/>
      <c r="I530" s="4"/>
      <c r="J530" s="4"/>
      <c r="K530" s="4"/>
      <c r="L530" s="4"/>
      <c r="M530" s="4"/>
      <c r="N530" s="4"/>
      <c r="O530" s="4"/>
      <c r="P530" s="4"/>
    </row>
    <row r="531" spans="1:16" ht="16.5" customHeight="1">
      <c r="A531" s="4"/>
      <c r="B531" s="4"/>
      <c r="C531" s="4"/>
      <c r="D531" s="4"/>
      <c r="E531" s="4"/>
      <c r="G531" s="4"/>
      <c r="H531" s="4"/>
      <c r="I531" s="4"/>
      <c r="J531" s="4"/>
      <c r="K531" s="4"/>
      <c r="L531" s="4"/>
      <c r="M531" s="4"/>
      <c r="N531" s="4"/>
      <c r="O531" s="4"/>
      <c r="P531" s="4"/>
    </row>
    <row r="532" spans="1:16" ht="16.5" customHeight="1">
      <c r="A532" s="4"/>
      <c r="B532" s="4"/>
      <c r="C532" s="4"/>
      <c r="D532" s="4"/>
      <c r="E532" s="4"/>
      <c r="G532" s="4"/>
      <c r="H532" s="4"/>
      <c r="I532" s="4"/>
      <c r="J532" s="4"/>
      <c r="K532" s="4"/>
      <c r="L532" s="4"/>
      <c r="M532" s="4"/>
      <c r="N532" s="4"/>
      <c r="O532" s="4"/>
      <c r="P532" s="4"/>
    </row>
    <row r="533" spans="1:16" ht="16.5" customHeight="1">
      <c r="A533" s="4"/>
      <c r="B533" s="4"/>
      <c r="C533" s="4"/>
      <c r="D533" s="4"/>
      <c r="E533" s="4"/>
      <c r="G533" s="4"/>
      <c r="H533" s="4"/>
      <c r="I533" s="4"/>
      <c r="J533" s="4"/>
      <c r="K533" s="4"/>
      <c r="L533" s="4"/>
      <c r="M533" s="4"/>
      <c r="N533" s="4"/>
      <c r="O533" s="4"/>
      <c r="P533" s="4"/>
    </row>
    <row r="534" spans="1:16" ht="16.5" customHeight="1">
      <c r="A534" s="4"/>
      <c r="B534" s="4"/>
      <c r="C534" s="4"/>
      <c r="D534" s="4"/>
      <c r="E534" s="4"/>
      <c r="G534" s="4"/>
      <c r="H534" s="4"/>
      <c r="I534" s="4"/>
      <c r="J534" s="4"/>
      <c r="K534" s="4"/>
      <c r="L534" s="4"/>
      <c r="M534" s="4"/>
      <c r="N534" s="4"/>
      <c r="O534" s="4"/>
      <c r="P534" s="4"/>
    </row>
    <row r="535" spans="1:16" ht="16.5" customHeight="1">
      <c r="A535" s="4"/>
      <c r="B535" s="4"/>
      <c r="C535" s="4"/>
      <c r="D535" s="4"/>
      <c r="E535" s="4"/>
      <c r="G535" s="4"/>
      <c r="H535" s="4"/>
      <c r="I535" s="4"/>
      <c r="J535" s="4"/>
      <c r="K535" s="4"/>
      <c r="L535" s="4"/>
      <c r="M535" s="4"/>
      <c r="N535" s="4"/>
      <c r="O535" s="4"/>
      <c r="P535" s="4"/>
    </row>
    <row r="536" spans="1:16" ht="16.5" customHeight="1">
      <c r="A536" s="4"/>
      <c r="B536" s="4"/>
      <c r="C536" s="4"/>
      <c r="D536" s="4"/>
      <c r="E536" s="4"/>
      <c r="G536" s="4"/>
      <c r="H536" s="4"/>
      <c r="I536" s="4"/>
      <c r="J536" s="4"/>
      <c r="K536" s="4"/>
      <c r="L536" s="4"/>
      <c r="M536" s="4"/>
      <c r="N536" s="4"/>
      <c r="O536" s="4"/>
      <c r="P536" s="4"/>
    </row>
    <row r="537" spans="1:16" ht="16.5" customHeight="1">
      <c r="A537" s="4"/>
      <c r="B537" s="4"/>
      <c r="C537" s="4"/>
      <c r="D537" s="4"/>
      <c r="E537" s="4"/>
      <c r="G537" s="4"/>
      <c r="H537" s="4"/>
      <c r="I537" s="4"/>
      <c r="J537" s="4"/>
      <c r="K537" s="4"/>
      <c r="L537" s="4"/>
      <c r="M537" s="4"/>
      <c r="N537" s="4"/>
      <c r="O537" s="4"/>
      <c r="P537" s="4"/>
    </row>
    <row r="538" spans="1:16" ht="16.5" customHeight="1">
      <c r="A538" s="4"/>
      <c r="B538" s="4"/>
      <c r="C538" s="4"/>
      <c r="D538" s="4"/>
      <c r="E538" s="4"/>
      <c r="G538" s="4"/>
      <c r="H538" s="4"/>
      <c r="I538" s="4"/>
      <c r="J538" s="4"/>
      <c r="K538" s="4"/>
      <c r="L538" s="4"/>
      <c r="M538" s="4"/>
      <c r="N538" s="4"/>
      <c r="O538" s="4"/>
      <c r="P538" s="4"/>
    </row>
    <row r="539" spans="1:16" ht="16.5" customHeight="1">
      <c r="A539" s="4"/>
      <c r="B539" s="4"/>
      <c r="C539" s="4"/>
      <c r="D539" s="4"/>
      <c r="E539" s="4"/>
      <c r="G539" s="4"/>
      <c r="H539" s="4"/>
      <c r="I539" s="4"/>
      <c r="J539" s="4"/>
      <c r="K539" s="4"/>
      <c r="L539" s="4"/>
      <c r="M539" s="4"/>
      <c r="N539" s="4"/>
      <c r="O539" s="4"/>
      <c r="P539" s="4"/>
    </row>
    <row r="540" spans="1:16" ht="16.5" customHeight="1">
      <c r="A540" s="4"/>
      <c r="B540" s="4"/>
      <c r="C540" s="4"/>
      <c r="D540" s="4"/>
      <c r="E540" s="4"/>
      <c r="G540" s="4"/>
      <c r="H540" s="4"/>
      <c r="I540" s="4"/>
      <c r="J540" s="4"/>
      <c r="K540" s="4"/>
      <c r="L540" s="4"/>
      <c r="M540" s="4"/>
      <c r="N540" s="4"/>
      <c r="O540" s="4"/>
      <c r="P540" s="4"/>
    </row>
    <row r="541" spans="1:16" ht="16.5" customHeight="1">
      <c r="A541" s="4"/>
      <c r="B541" s="4"/>
      <c r="C541" s="4"/>
      <c r="D541" s="4"/>
      <c r="E541" s="4"/>
      <c r="G541" s="4"/>
      <c r="H541" s="4"/>
      <c r="I541" s="4"/>
      <c r="J541" s="4"/>
      <c r="K541" s="4"/>
      <c r="L541" s="4"/>
      <c r="M541" s="4"/>
      <c r="N541" s="4"/>
      <c r="O541" s="4"/>
      <c r="P541" s="4"/>
    </row>
    <row r="542" spans="1:16" ht="16.5" customHeight="1">
      <c r="A542" s="4"/>
      <c r="B542" s="4"/>
      <c r="C542" s="4"/>
      <c r="D542" s="4"/>
      <c r="E542" s="4"/>
      <c r="G542" s="4"/>
      <c r="H542" s="4"/>
      <c r="I542" s="4"/>
      <c r="J542" s="4"/>
      <c r="K542" s="4"/>
      <c r="L542" s="4"/>
      <c r="M542" s="4"/>
      <c r="N542" s="4"/>
      <c r="O542" s="4"/>
      <c r="P542" s="4"/>
    </row>
    <row r="543" spans="1:16" ht="16.5" customHeight="1">
      <c r="A543" s="4"/>
      <c r="B543" s="4"/>
      <c r="C543" s="4"/>
      <c r="D543" s="4"/>
      <c r="E543" s="4"/>
      <c r="G543" s="4"/>
      <c r="H543" s="4"/>
      <c r="I543" s="4"/>
      <c r="J543" s="4"/>
      <c r="K543" s="4"/>
      <c r="L543" s="4"/>
      <c r="M543" s="4"/>
      <c r="N543" s="4"/>
      <c r="O543" s="4"/>
      <c r="P543" s="4"/>
    </row>
    <row r="544" spans="1:16" ht="16.5" customHeight="1">
      <c r="A544" s="4"/>
      <c r="B544" s="4"/>
      <c r="C544" s="4"/>
      <c r="D544" s="4"/>
      <c r="E544" s="4"/>
      <c r="G544" s="4"/>
      <c r="H544" s="4"/>
      <c r="I544" s="4"/>
      <c r="J544" s="4"/>
      <c r="K544" s="4"/>
      <c r="L544" s="4"/>
      <c r="M544" s="4"/>
      <c r="N544" s="4"/>
      <c r="O544" s="4"/>
      <c r="P544" s="4"/>
    </row>
    <row r="545" spans="1:16" ht="16.5" customHeight="1">
      <c r="A545" s="4"/>
      <c r="B545" s="4"/>
      <c r="C545" s="4"/>
      <c r="D545" s="4"/>
      <c r="E545" s="4"/>
      <c r="G545" s="4"/>
      <c r="H545" s="4"/>
      <c r="I545" s="4"/>
      <c r="J545" s="4"/>
      <c r="K545" s="4"/>
      <c r="L545" s="4"/>
      <c r="M545" s="4"/>
      <c r="N545" s="4"/>
      <c r="O545" s="4"/>
      <c r="P545" s="4"/>
    </row>
    <row r="546" spans="1:16" ht="16.5" customHeight="1">
      <c r="A546" s="4"/>
      <c r="B546" s="4"/>
      <c r="C546" s="4"/>
      <c r="D546" s="4"/>
      <c r="E546" s="4"/>
      <c r="G546" s="4"/>
      <c r="H546" s="4"/>
      <c r="I546" s="4"/>
      <c r="J546" s="4"/>
      <c r="K546" s="4"/>
      <c r="L546" s="4"/>
      <c r="M546" s="4"/>
      <c r="N546" s="4"/>
      <c r="O546" s="4"/>
      <c r="P546" s="4"/>
    </row>
    <row r="547" spans="1:16" ht="16.5" customHeight="1">
      <c r="A547" s="4"/>
      <c r="B547" s="4"/>
      <c r="C547" s="4"/>
      <c r="D547" s="4"/>
      <c r="E547" s="4"/>
      <c r="G547" s="4"/>
      <c r="H547" s="4"/>
      <c r="I547" s="4"/>
      <c r="J547" s="4"/>
      <c r="K547" s="4"/>
      <c r="L547" s="4"/>
      <c r="M547" s="4"/>
      <c r="N547" s="4"/>
      <c r="O547" s="4"/>
      <c r="P547" s="4"/>
    </row>
    <row r="548" spans="1:16" ht="16.5" customHeight="1">
      <c r="A548" s="4"/>
      <c r="B548" s="4"/>
      <c r="C548" s="4"/>
      <c r="D548" s="4"/>
      <c r="E548" s="4"/>
      <c r="G548" s="4"/>
      <c r="H548" s="4"/>
      <c r="I548" s="4"/>
      <c r="J548" s="4"/>
      <c r="K548" s="4"/>
      <c r="L548" s="4"/>
      <c r="M548" s="4"/>
      <c r="N548" s="4"/>
      <c r="O548" s="4"/>
      <c r="P548" s="4"/>
    </row>
    <row r="549" spans="1:16" ht="16.5" customHeight="1">
      <c r="A549" s="4"/>
      <c r="B549" s="4"/>
      <c r="C549" s="4"/>
      <c r="D549" s="4"/>
      <c r="E549" s="4"/>
      <c r="G549" s="4"/>
      <c r="H549" s="4"/>
      <c r="I549" s="4"/>
      <c r="J549" s="4"/>
      <c r="K549" s="4"/>
      <c r="L549" s="4"/>
      <c r="M549" s="4"/>
      <c r="N549" s="4"/>
      <c r="O549" s="4"/>
      <c r="P549" s="4"/>
    </row>
    <row r="550" spans="1:16" ht="16.5" customHeight="1">
      <c r="A550" s="4"/>
      <c r="B550" s="4"/>
      <c r="C550" s="4"/>
      <c r="D550" s="4"/>
      <c r="E550" s="4"/>
      <c r="G550" s="4"/>
      <c r="H550" s="4"/>
      <c r="I550" s="4"/>
      <c r="J550" s="4"/>
      <c r="K550" s="4"/>
      <c r="L550" s="4"/>
      <c r="M550" s="4"/>
      <c r="N550" s="4"/>
      <c r="O550" s="4"/>
      <c r="P550" s="4"/>
    </row>
    <row r="551" spans="1:16" ht="16.5" customHeight="1">
      <c r="A551" s="4"/>
      <c r="B551" s="4"/>
      <c r="C551" s="4"/>
      <c r="D551" s="4"/>
      <c r="E551" s="4"/>
      <c r="G551" s="4"/>
      <c r="H551" s="4"/>
      <c r="I551" s="4"/>
      <c r="J551" s="4"/>
      <c r="K551" s="4"/>
      <c r="L551" s="4"/>
      <c r="M551" s="4"/>
      <c r="N551" s="4"/>
      <c r="O551" s="4"/>
      <c r="P551" s="4"/>
    </row>
    <row r="552" spans="1:16" ht="16.5" customHeight="1">
      <c r="A552" s="4"/>
      <c r="B552" s="4"/>
      <c r="C552" s="4"/>
      <c r="D552" s="4"/>
      <c r="E552" s="4"/>
      <c r="G552" s="4"/>
      <c r="H552" s="4"/>
      <c r="I552" s="4"/>
      <c r="J552" s="4"/>
      <c r="K552" s="4"/>
      <c r="L552" s="4"/>
      <c r="M552" s="4"/>
      <c r="N552" s="4"/>
      <c r="O552" s="4"/>
      <c r="P552" s="4"/>
    </row>
    <row r="553" spans="1:16" ht="16.5" customHeight="1">
      <c r="A553" s="4"/>
      <c r="B553" s="4"/>
      <c r="C553" s="4"/>
      <c r="D553" s="4"/>
      <c r="E553" s="4"/>
      <c r="G553" s="4"/>
      <c r="H553" s="4"/>
      <c r="I553" s="4"/>
      <c r="J553" s="4"/>
      <c r="K553" s="4"/>
      <c r="L553" s="4"/>
      <c r="M553" s="4"/>
      <c r="N553" s="4"/>
      <c r="O553" s="4"/>
      <c r="P553" s="4"/>
    </row>
    <row r="554" spans="1:16" ht="16.5" customHeight="1">
      <c r="A554" s="4"/>
      <c r="B554" s="4"/>
      <c r="C554" s="4"/>
      <c r="D554" s="4"/>
      <c r="E554" s="4"/>
      <c r="G554" s="4"/>
      <c r="H554" s="4"/>
      <c r="I554" s="4"/>
      <c r="J554" s="4"/>
      <c r="K554" s="4"/>
      <c r="L554" s="4"/>
      <c r="M554" s="4"/>
      <c r="N554" s="4"/>
      <c r="O554" s="4"/>
      <c r="P554" s="4"/>
    </row>
    <row r="555" spans="1:16" ht="16.5" customHeight="1">
      <c r="A555" s="4"/>
      <c r="B555" s="4"/>
      <c r="C555" s="4"/>
      <c r="D555" s="4"/>
      <c r="E555" s="4"/>
      <c r="G555" s="4"/>
      <c r="H555" s="4"/>
      <c r="I555" s="4"/>
      <c r="J555" s="4"/>
      <c r="K555" s="4"/>
      <c r="L555" s="4"/>
      <c r="M555" s="4"/>
      <c r="N555" s="4"/>
      <c r="O555" s="4"/>
      <c r="P555" s="4"/>
    </row>
    <row r="556" spans="1:16" ht="16.5" customHeight="1">
      <c r="A556" s="4"/>
      <c r="B556" s="4"/>
      <c r="C556" s="4"/>
      <c r="D556" s="4"/>
      <c r="E556" s="4"/>
      <c r="G556" s="4"/>
      <c r="H556" s="4"/>
      <c r="I556" s="4"/>
      <c r="J556" s="4"/>
      <c r="K556" s="4"/>
      <c r="L556" s="4"/>
      <c r="M556" s="4"/>
      <c r="N556" s="4"/>
      <c r="O556" s="4"/>
      <c r="P556" s="4"/>
    </row>
    <row r="557" spans="1:16" ht="16.5" customHeight="1">
      <c r="A557" s="4"/>
      <c r="B557" s="4"/>
      <c r="C557" s="4"/>
      <c r="D557" s="4"/>
      <c r="E557" s="4"/>
      <c r="G557" s="4"/>
      <c r="H557" s="4"/>
      <c r="I557" s="4"/>
      <c r="J557" s="4"/>
      <c r="K557" s="4"/>
      <c r="L557" s="4"/>
      <c r="M557" s="4"/>
      <c r="N557" s="4"/>
      <c r="O557" s="4"/>
      <c r="P557" s="4"/>
    </row>
    <row r="558" spans="1:16" ht="16.5" customHeight="1">
      <c r="A558" s="4"/>
      <c r="B558" s="4"/>
      <c r="C558" s="4"/>
      <c r="D558" s="4"/>
      <c r="E558" s="4"/>
      <c r="G558" s="4"/>
      <c r="H558" s="4"/>
      <c r="I558" s="4"/>
      <c r="J558" s="4"/>
      <c r="K558" s="4"/>
      <c r="L558" s="4"/>
      <c r="M558" s="4"/>
      <c r="N558" s="4"/>
      <c r="O558" s="4"/>
      <c r="P558" s="4"/>
    </row>
    <row r="559" spans="1:16" ht="16.5" customHeight="1">
      <c r="A559" s="4"/>
      <c r="B559" s="4"/>
      <c r="C559" s="4"/>
      <c r="D559" s="4"/>
      <c r="E559" s="4"/>
      <c r="G559" s="4"/>
      <c r="H559" s="4"/>
      <c r="I559" s="4"/>
      <c r="J559" s="4"/>
      <c r="K559" s="4"/>
      <c r="L559" s="4"/>
      <c r="M559" s="4"/>
      <c r="N559" s="4"/>
      <c r="O559" s="4"/>
      <c r="P559" s="4"/>
    </row>
    <row r="560" spans="1:16" ht="16.5" customHeight="1">
      <c r="A560" s="4"/>
      <c r="B560" s="4"/>
      <c r="C560" s="4"/>
      <c r="D560" s="4"/>
      <c r="E560" s="4"/>
      <c r="G560" s="4"/>
      <c r="H560" s="4"/>
      <c r="I560" s="4"/>
      <c r="J560" s="4"/>
      <c r="K560" s="4"/>
      <c r="L560" s="4"/>
      <c r="M560" s="4"/>
      <c r="N560" s="4"/>
      <c r="O560" s="4"/>
      <c r="P560" s="4"/>
    </row>
    <row r="561" spans="1:16" ht="16.5" customHeight="1">
      <c r="A561" s="4"/>
      <c r="B561" s="4"/>
      <c r="C561" s="4"/>
      <c r="D561" s="4"/>
      <c r="E561" s="4"/>
      <c r="G561" s="4"/>
      <c r="H561" s="4"/>
      <c r="I561" s="4"/>
      <c r="J561" s="4"/>
      <c r="K561" s="4"/>
      <c r="L561" s="4"/>
      <c r="M561" s="4"/>
      <c r="N561" s="4"/>
      <c r="O561" s="4"/>
      <c r="P561" s="4"/>
    </row>
    <row r="562" spans="1:16" ht="16.5" customHeight="1">
      <c r="A562" s="4"/>
      <c r="B562" s="4"/>
      <c r="C562" s="4"/>
      <c r="D562" s="4"/>
      <c r="E562" s="4"/>
      <c r="G562" s="4"/>
      <c r="H562" s="4"/>
      <c r="I562" s="4"/>
      <c r="J562" s="4"/>
      <c r="K562" s="4"/>
      <c r="L562" s="4"/>
      <c r="M562" s="4"/>
      <c r="N562" s="4"/>
      <c r="O562" s="4"/>
      <c r="P562" s="4"/>
    </row>
    <row r="563" spans="1:16" ht="16.5" customHeight="1">
      <c r="A563" s="4"/>
      <c r="B563" s="4"/>
      <c r="C563" s="4"/>
      <c r="D563" s="4"/>
      <c r="E563" s="4"/>
      <c r="G563" s="4"/>
      <c r="H563" s="4"/>
      <c r="I563" s="4"/>
      <c r="J563" s="4"/>
      <c r="K563" s="4"/>
      <c r="L563" s="4"/>
      <c r="M563" s="4"/>
      <c r="N563" s="4"/>
      <c r="O563" s="4"/>
      <c r="P563" s="4"/>
    </row>
    <row r="564" spans="1:16" ht="16.5" customHeight="1">
      <c r="A564" s="4"/>
      <c r="B564" s="4"/>
      <c r="C564" s="4"/>
      <c r="D564" s="4"/>
      <c r="E564" s="4"/>
      <c r="G564" s="4"/>
      <c r="H564" s="4"/>
      <c r="I564" s="4"/>
      <c r="J564" s="4"/>
      <c r="K564" s="4"/>
      <c r="L564" s="4"/>
      <c r="M564" s="4"/>
      <c r="N564" s="4"/>
      <c r="O564" s="4"/>
      <c r="P564" s="4"/>
    </row>
    <row r="565" spans="1:16" ht="16.5" customHeight="1">
      <c r="A565" s="4"/>
      <c r="B565" s="4"/>
      <c r="C565" s="4"/>
      <c r="D565" s="4"/>
      <c r="E565" s="4"/>
      <c r="G565" s="4"/>
      <c r="H565" s="4"/>
      <c r="I565" s="4"/>
      <c r="J565" s="4"/>
      <c r="K565" s="4"/>
      <c r="L565" s="4"/>
      <c r="M565" s="4"/>
      <c r="N565" s="4"/>
      <c r="O565" s="4"/>
      <c r="P565" s="4"/>
    </row>
    <row r="566" spans="1:16" ht="16.5" customHeight="1">
      <c r="A566" s="4"/>
      <c r="B566" s="4"/>
      <c r="C566" s="4"/>
      <c r="D566" s="4"/>
      <c r="E566" s="4"/>
      <c r="G566" s="4"/>
      <c r="H566" s="4"/>
      <c r="I566" s="4"/>
      <c r="J566" s="4"/>
      <c r="K566" s="4"/>
      <c r="L566" s="4"/>
      <c r="M566" s="4"/>
      <c r="N566" s="4"/>
      <c r="O566" s="4"/>
      <c r="P566" s="4"/>
    </row>
    <row r="567" spans="1:16" ht="16.5" customHeight="1">
      <c r="A567" s="4"/>
      <c r="B567" s="4"/>
      <c r="C567" s="4"/>
      <c r="D567" s="4"/>
      <c r="E567" s="4"/>
      <c r="G567" s="4"/>
      <c r="H567" s="4"/>
      <c r="I567" s="4"/>
      <c r="J567" s="4"/>
      <c r="K567" s="4"/>
      <c r="L567" s="4"/>
      <c r="M567" s="4"/>
      <c r="N567" s="4"/>
      <c r="O567" s="4"/>
      <c r="P567" s="4"/>
    </row>
    <row r="568" spans="1:16" ht="16.5" customHeight="1">
      <c r="A568" s="4"/>
      <c r="B568" s="4"/>
      <c r="C568" s="4"/>
      <c r="D568" s="4"/>
      <c r="E568" s="4"/>
      <c r="G568" s="4"/>
      <c r="H568" s="4"/>
      <c r="I568" s="4"/>
      <c r="J568" s="4"/>
      <c r="K568" s="4"/>
      <c r="L568" s="4"/>
      <c r="M568" s="4"/>
      <c r="N568" s="4"/>
      <c r="O568" s="4"/>
      <c r="P568" s="4"/>
    </row>
    <row r="569" spans="1:16" ht="16.5" customHeight="1">
      <c r="A569" s="4"/>
      <c r="B569" s="4"/>
      <c r="C569" s="4"/>
      <c r="D569" s="4"/>
      <c r="E569" s="4"/>
      <c r="G569" s="4"/>
      <c r="H569" s="4"/>
      <c r="I569" s="4"/>
      <c r="J569" s="4"/>
      <c r="K569" s="4"/>
      <c r="L569" s="4"/>
      <c r="M569" s="4"/>
      <c r="N569" s="4"/>
      <c r="O569" s="4"/>
      <c r="P569" s="4"/>
    </row>
    <row r="570" spans="1:16" ht="16.5" customHeight="1">
      <c r="A570" s="4"/>
      <c r="B570" s="4"/>
      <c r="C570" s="4"/>
      <c r="D570" s="4"/>
      <c r="E570" s="4"/>
      <c r="G570" s="4"/>
      <c r="H570" s="4"/>
      <c r="I570" s="4"/>
      <c r="J570" s="4"/>
      <c r="K570" s="4"/>
      <c r="L570" s="4"/>
      <c r="M570" s="4"/>
      <c r="N570" s="4"/>
      <c r="O570" s="4"/>
      <c r="P570" s="4"/>
    </row>
    <row r="571" spans="1:16" ht="16.5" customHeight="1">
      <c r="A571" s="4"/>
      <c r="B571" s="4"/>
      <c r="C571" s="4"/>
      <c r="D571" s="4"/>
      <c r="E571" s="4"/>
      <c r="G571" s="4"/>
      <c r="H571" s="4"/>
      <c r="I571" s="4"/>
      <c r="J571" s="4"/>
      <c r="K571" s="4"/>
      <c r="L571" s="4"/>
      <c r="M571" s="4"/>
      <c r="N571" s="4"/>
      <c r="O571" s="4"/>
      <c r="P571" s="4"/>
    </row>
    <row r="572" spans="1:16" ht="16.5" customHeight="1">
      <c r="A572" s="4"/>
      <c r="B572" s="4"/>
      <c r="C572" s="4"/>
      <c r="D572" s="4"/>
      <c r="E572" s="4"/>
      <c r="G572" s="4"/>
      <c r="H572" s="4"/>
      <c r="I572" s="4"/>
      <c r="J572" s="4"/>
      <c r="K572" s="4"/>
      <c r="L572" s="4"/>
      <c r="M572" s="4"/>
      <c r="N572" s="4"/>
      <c r="O572" s="4"/>
      <c r="P572" s="4"/>
    </row>
    <row r="573" spans="1:16" ht="16.5" customHeight="1">
      <c r="A573" s="4"/>
      <c r="B573" s="4"/>
      <c r="C573" s="4"/>
      <c r="D573" s="4"/>
      <c r="E573" s="4"/>
      <c r="G573" s="4"/>
      <c r="H573" s="4"/>
      <c r="I573" s="4"/>
      <c r="J573" s="4"/>
      <c r="K573" s="4"/>
      <c r="L573" s="4"/>
      <c r="M573" s="4"/>
      <c r="N573" s="4"/>
      <c r="O573" s="4"/>
      <c r="P573" s="4"/>
    </row>
    <row r="574" spans="1:16" ht="16.5" customHeight="1">
      <c r="A574" s="4"/>
      <c r="B574" s="4"/>
      <c r="C574" s="4"/>
      <c r="D574" s="4"/>
      <c r="E574" s="4"/>
      <c r="G574" s="4"/>
      <c r="H574" s="4"/>
      <c r="I574" s="4"/>
      <c r="J574" s="4"/>
      <c r="K574" s="4"/>
      <c r="L574" s="4"/>
      <c r="M574" s="4"/>
      <c r="N574" s="4"/>
      <c r="O574" s="4"/>
      <c r="P574" s="4"/>
    </row>
    <row r="575" spans="1:16" ht="16.5" customHeight="1">
      <c r="A575" s="4"/>
      <c r="B575" s="4"/>
      <c r="C575" s="4"/>
      <c r="D575" s="4"/>
      <c r="E575" s="4"/>
      <c r="G575" s="4"/>
      <c r="H575" s="4"/>
      <c r="I575" s="4"/>
      <c r="J575" s="4"/>
      <c r="K575" s="4"/>
      <c r="L575" s="4"/>
      <c r="M575" s="4"/>
      <c r="N575" s="4"/>
      <c r="O575" s="4"/>
      <c r="P575" s="4"/>
    </row>
    <row r="576" spans="1:16" ht="16.5" customHeight="1">
      <c r="A576" s="4"/>
      <c r="B576" s="4"/>
      <c r="C576" s="4"/>
      <c r="D576" s="4"/>
      <c r="E576" s="4"/>
      <c r="G576" s="4"/>
      <c r="H576" s="4"/>
      <c r="I576" s="4"/>
      <c r="J576" s="4"/>
      <c r="K576" s="4"/>
      <c r="L576" s="4"/>
      <c r="M576" s="4"/>
      <c r="N576" s="4"/>
      <c r="O576" s="4"/>
      <c r="P576" s="4"/>
    </row>
    <row r="577" spans="1:16" ht="16.5" customHeight="1">
      <c r="A577" s="4"/>
      <c r="B577" s="4"/>
      <c r="C577" s="4"/>
      <c r="D577" s="4"/>
      <c r="E577" s="4"/>
      <c r="G577" s="4"/>
      <c r="H577" s="4"/>
      <c r="I577" s="4"/>
      <c r="J577" s="4"/>
      <c r="K577" s="4"/>
      <c r="L577" s="4"/>
      <c r="M577" s="4"/>
      <c r="N577" s="4"/>
      <c r="O577" s="4"/>
      <c r="P577" s="4"/>
    </row>
    <row r="578" spans="1:16" ht="16.5" customHeight="1">
      <c r="A578" s="4"/>
      <c r="B578" s="4"/>
      <c r="C578" s="4"/>
      <c r="D578" s="4"/>
      <c r="E578" s="4"/>
      <c r="G578" s="4"/>
      <c r="H578" s="4"/>
      <c r="I578" s="4"/>
      <c r="J578" s="4"/>
      <c r="K578" s="4"/>
      <c r="L578" s="4"/>
      <c r="M578" s="4"/>
      <c r="N578" s="4"/>
      <c r="O578" s="4"/>
      <c r="P578" s="4"/>
    </row>
    <row r="579" spans="1:16" ht="16.5" customHeight="1">
      <c r="A579" s="4"/>
      <c r="B579" s="4"/>
      <c r="C579" s="4"/>
      <c r="D579" s="4"/>
      <c r="E579" s="4"/>
      <c r="G579" s="4"/>
      <c r="H579" s="4"/>
      <c r="I579" s="4"/>
      <c r="J579" s="4"/>
      <c r="K579" s="4"/>
      <c r="L579" s="4"/>
      <c r="M579" s="4"/>
      <c r="N579" s="4"/>
      <c r="O579" s="4"/>
      <c r="P579" s="4"/>
    </row>
    <row r="580" spans="1:16" ht="16.5" customHeight="1">
      <c r="A580" s="4"/>
      <c r="B580" s="4"/>
      <c r="C580" s="4"/>
      <c r="D580" s="4"/>
      <c r="E580" s="4"/>
      <c r="G580" s="4"/>
      <c r="H580" s="4"/>
      <c r="I580" s="4"/>
      <c r="J580" s="4"/>
      <c r="K580" s="4"/>
      <c r="L580" s="4"/>
      <c r="M580" s="4"/>
      <c r="N580" s="4"/>
      <c r="O580" s="4"/>
      <c r="P580" s="4"/>
    </row>
    <row r="581" spans="1:16" ht="16.5" customHeight="1">
      <c r="A581" s="4"/>
      <c r="B581" s="4"/>
      <c r="C581" s="4"/>
      <c r="D581" s="4"/>
      <c r="E581" s="4"/>
      <c r="G581" s="4"/>
      <c r="H581" s="4"/>
      <c r="I581" s="4"/>
      <c r="J581" s="4"/>
      <c r="K581" s="4"/>
      <c r="L581" s="4"/>
      <c r="M581" s="4"/>
      <c r="N581" s="4"/>
      <c r="O581" s="4"/>
      <c r="P581" s="4"/>
    </row>
    <row r="582" spans="1:16" ht="16.5" customHeight="1">
      <c r="A582" s="4"/>
      <c r="B582" s="4"/>
      <c r="C582" s="4"/>
      <c r="D582" s="4"/>
      <c r="E582" s="4"/>
      <c r="G582" s="4"/>
      <c r="H582" s="4"/>
      <c r="I582" s="4"/>
      <c r="J582" s="4"/>
      <c r="K582" s="4"/>
      <c r="L582" s="4"/>
      <c r="M582" s="4"/>
      <c r="N582" s="4"/>
      <c r="O582" s="4"/>
      <c r="P582" s="4"/>
    </row>
    <row r="583" spans="1:16" ht="16.5" customHeight="1">
      <c r="A583" s="4"/>
      <c r="B583" s="4"/>
      <c r="C583" s="4"/>
      <c r="D583" s="4"/>
      <c r="E583" s="4"/>
      <c r="G583" s="4"/>
      <c r="H583" s="4"/>
      <c r="I583" s="4"/>
      <c r="J583" s="4"/>
      <c r="K583" s="4"/>
      <c r="L583" s="4"/>
      <c r="M583" s="4"/>
      <c r="N583" s="4"/>
      <c r="O583" s="4"/>
      <c r="P583" s="4"/>
    </row>
    <row r="584" spans="1:16" ht="16.5" customHeight="1">
      <c r="A584" s="4"/>
      <c r="B584" s="4"/>
      <c r="C584" s="4"/>
      <c r="D584" s="4"/>
      <c r="E584" s="4"/>
      <c r="G584" s="4"/>
      <c r="H584" s="4"/>
      <c r="I584" s="4"/>
      <c r="J584" s="4"/>
      <c r="K584" s="4"/>
      <c r="L584" s="4"/>
      <c r="M584" s="4"/>
      <c r="N584" s="4"/>
      <c r="O584" s="4"/>
      <c r="P584" s="4"/>
    </row>
    <row r="585" spans="1:16" ht="16.5" customHeight="1">
      <c r="A585" s="4"/>
      <c r="B585" s="4"/>
      <c r="C585" s="4"/>
      <c r="D585" s="4"/>
      <c r="E585" s="4"/>
      <c r="G585" s="4"/>
      <c r="H585" s="4"/>
      <c r="I585" s="4"/>
      <c r="J585" s="4"/>
      <c r="K585" s="4"/>
      <c r="L585" s="4"/>
      <c r="M585" s="4"/>
      <c r="N585" s="4"/>
      <c r="O585" s="4"/>
      <c r="P585" s="4"/>
    </row>
    <row r="586" spans="1:16" ht="16.5" customHeight="1">
      <c r="A586" s="4"/>
      <c r="B586" s="4"/>
      <c r="C586" s="4"/>
      <c r="D586" s="4"/>
      <c r="E586" s="4"/>
      <c r="G586" s="4"/>
      <c r="H586" s="4"/>
      <c r="I586" s="4"/>
      <c r="J586" s="4"/>
      <c r="K586" s="4"/>
      <c r="L586" s="4"/>
      <c r="M586" s="4"/>
      <c r="N586" s="4"/>
      <c r="O586" s="4"/>
      <c r="P586" s="4"/>
    </row>
    <row r="587" spans="1:16" ht="16.5" customHeight="1">
      <c r="A587" s="4"/>
      <c r="B587" s="4"/>
      <c r="C587" s="4"/>
      <c r="D587" s="4"/>
      <c r="E587" s="4"/>
      <c r="G587" s="4"/>
      <c r="H587" s="4"/>
      <c r="I587" s="4"/>
      <c r="J587" s="4"/>
      <c r="K587" s="4"/>
      <c r="L587" s="4"/>
      <c r="M587" s="4"/>
      <c r="N587" s="4"/>
      <c r="O587" s="4"/>
      <c r="P587" s="4"/>
    </row>
    <row r="588" spans="1:16" ht="16.5" customHeight="1">
      <c r="A588" s="4"/>
      <c r="B588" s="4"/>
      <c r="C588" s="4"/>
      <c r="D588" s="4"/>
      <c r="E588" s="4"/>
      <c r="G588" s="4"/>
      <c r="H588" s="4"/>
      <c r="I588" s="4"/>
      <c r="J588" s="4"/>
      <c r="K588" s="4"/>
      <c r="L588" s="4"/>
      <c r="M588" s="4"/>
      <c r="N588" s="4"/>
      <c r="O588" s="4"/>
      <c r="P588" s="4"/>
    </row>
    <row r="589" spans="1:16" ht="16.5" customHeight="1">
      <c r="A589" s="4"/>
      <c r="B589" s="4"/>
      <c r="C589" s="4"/>
      <c r="D589" s="4"/>
      <c r="E589" s="4"/>
      <c r="G589" s="4"/>
      <c r="H589" s="4"/>
      <c r="I589" s="4"/>
      <c r="J589" s="4"/>
      <c r="K589" s="4"/>
      <c r="L589" s="4"/>
      <c r="M589" s="4"/>
      <c r="N589" s="4"/>
      <c r="O589" s="4"/>
      <c r="P589" s="4"/>
    </row>
    <row r="590" spans="1:16" ht="16.5" customHeight="1">
      <c r="A590" s="4"/>
      <c r="B590" s="4"/>
      <c r="C590" s="4"/>
      <c r="D590" s="4"/>
      <c r="E590" s="4"/>
      <c r="G590" s="4"/>
      <c r="H590" s="4"/>
      <c r="I590" s="4"/>
      <c r="J590" s="4"/>
      <c r="K590" s="4"/>
      <c r="L590" s="4"/>
      <c r="M590" s="4"/>
      <c r="N590" s="4"/>
      <c r="O590" s="4"/>
      <c r="P590" s="4"/>
    </row>
    <row r="591" spans="1:16" ht="16.5" customHeight="1">
      <c r="A591" s="4"/>
      <c r="B591" s="4"/>
      <c r="C591" s="4"/>
      <c r="D591" s="4"/>
      <c r="E591" s="4"/>
      <c r="G591" s="4"/>
      <c r="H591" s="4"/>
      <c r="I591" s="4"/>
      <c r="J591" s="4"/>
      <c r="K591" s="4"/>
      <c r="L591" s="4"/>
      <c r="M591" s="4"/>
      <c r="N591" s="4"/>
      <c r="O591" s="4"/>
      <c r="P591" s="4"/>
    </row>
    <row r="592" spans="1:16" ht="16.5" customHeight="1">
      <c r="A592" s="4"/>
      <c r="B592" s="4"/>
      <c r="C592" s="4"/>
      <c r="D592" s="4"/>
      <c r="E592" s="4"/>
      <c r="G592" s="4"/>
      <c r="H592" s="4"/>
      <c r="I592" s="4"/>
      <c r="J592" s="4"/>
      <c r="K592" s="4"/>
      <c r="L592" s="4"/>
      <c r="M592" s="4"/>
      <c r="N592" s="4"/>
      <c r="O592" s="4"/>
      <c r="P592" s="4"/>
    </row>
    <row r="593" spans="1:16" ht="16.5" customHeight="1">
      <c r="A593" s="4"/>
      <c r="B593" s="4"/>
      <c r="C593" s="4"/>
      <c r="D593" s="4"/>
      <c r="E593" s="4"/>
      <c r="G593" s="4"/>
      <c r="H593" s="4"/>
      <c r="I593" s="4"/>
      <c r="J593" s="4"/>
      <c r="K593" s="4"/>
      <c r="L593" s="4"/>
      <c r="M593" s="4"/>
      <c r="N593" s="4"/>
      <c r="O593" s="4"/>
      <c r="P593" s="4"/>
    </row>
    <row r="594" spans="1:16" ht="16.5" customHeight="1">
      <c r="A594" s="4"/>
      <c r="B594" s="4"/>
      <c r="C594" s="4"/>
      <c r="D594" s="4"/>
      <c r="E594" s="4"/>
      <c r="G594" s="4"/>
      <c r="H594" s="4"/>
      <c r="I594" s="4"/>
      <c r="J594" s="4"/>
      <c r="K594" s="4"/>
      <c r="L594" s="4"/>
      <c r="M594" s="4"/>
      <c r="N594" s="4"/>
      <c r="O594" s="4"/>
      <c r="P594" s="4"/>
    </row>
    <row r="595" spans="1:16" ht="16.5" customHeight="1">
      <c r="A595" s="4"/>
      <c r="B595" s="4"/>
      <c r="C595" s="4"/>
      <c r="D595" s="4"/>
      <c r="E595" s="4"/>
      <c r="G595" s="4"/>
      <c r="H595" s="4"/>
      <c r="I595" s="4"/>
      <c r="J595" s="4"/>
      <c r="K595" s="4"/>
      <c r="L595" s="4"/>
      <c r="M595" s="4"/>
      <c r="N595" s="4"/>
      <c r="O595" s="4"/>
      <c r="P595" s="4"/>
    </row>
    <row r="596" spans="1:16" ht="16.5" customHeight="1">
      <c r="A596" s="4"/>
      <c r="B596" s="4"/>
      <c r="C596" s="4"/>
      <c r="D596" s="4"/>
      <c r="E596" s="4"/>
      <c r="G596" s="4"/>
      <c r="H596" s="4"/>
      <c r="I596" s="4"/>
      <c r="J596" s="4"/>
      <c r="K596" s="4"/>
      <c r="L596" s="4"/>
      <c r="M596" s="4"/>
      <c r="N596" s="4"/>
      <c r="O596" s="4"/>
      <c r="P596" s="4"/>
    </row>
    <row r="597" spans="1:16" ht="16.5" customHeight="1">
      <c r="A597" s="4"/>
      <c r="B597" s="4"/>
      <c r="C597" s="4"/>
      <c r="D597" s="4"/>
      <c r="E597" s="4"/>
      <c r="G597" s="4"/>
      <c r="H597" s="4"/>
      <c r="I597" s="4"/>
      <c r="J597" s="4"/>
      <c r="K597" s="4"/>
      <c r="L597" s="4"/>
      <c r="M597" s="4"/>
      <c r="N597" s="4"/>
      <c r="O597" s="4"/>
      <c r="P597" s="4"/>
    </row>
    <row r="598" spans="1:16" ht="16.5" customHeight="1">
      <c r="A598" s="4"/>
      <c r="B598" s="4"/>
      <c r="C598" s="4"/>
      <c r="D598" s="4"/>
      <c r="E598" s="4"/>
      <c r="G598" s="4"/>
      <c r="H598" s="4"/>
      <c r="I598" s="4"/>
      <c r="J598" s="4"/>
      <c r="K598" s="4"/>
      <c r="L598" s="4"/>
      <c r="M598" s="4"/>
      <c r="N598" s="4"/>
      <c r="O598" s="4"/>
      <c r="P598" s="4"/>
    </row>
    <row r="599" spans="1:16" ht="16.5" customHeight="1">
      <c r="A599" s="4"/>
      <c r="B599" s="4"/>
      <c r="C599" s="4"/>
      <c r="D599" s="4"/>
      <c r="E599" s="4"/>
      <c r="G599" s="4"/>
      <c r="H599" s="4"/>
      <c r="I599" s="4"/>
      <c r="J599" s="4"/>
      <c r="K599" s="4"/>
      <c r="L599" s="4"/>
      <c r="M599" s="4"/>
      <c r="N599" s="4"/>
      <c r="O599" s="4"/>
      <c r="P599" s="4"/>
    </row>
    <row r="600" spans="1:16" ht="16.5" customHeight="1">
      <c r="A600" s="4"/>
      <c r="B600" s="4"/>
      <c r="C600" s="4"/>
      <c r="D600" s="4"/>
      <c r="E600" s="4"/>
      <c r="G600" s="4"/>
      <c r="H600" s="4"/>
      <c r="I600" s="4"/>
      <c r="J600" s="4"/>
      <c r="K600" s="4"/>
      <c r="L600" s="4"/>
      <c r="M600" s="4"/>
      <c r="N600" s="4"/>
      <c r="O600" s="4"/>
      <c r="P600" s="4"/>
    </row>
    <row r="601" spans="1:16" ht="16.5" customHeight="1">
      <c r="A601" s="4"/>
      <c r="B601" s="4"/>
      <c r="C601" s="4"/>
      <c r="D601" s="4"/>
      <c r="E601" s="4"/>
      <c r="G601" s="4"/>
      <c r="H601" s="4"/>
      <c r="I601" s="4"/>
      <c r="J601" s="4"/>
      <c r="K601" s="4"/>
      <c r="L601" s="4"/>
      <c r="M601" s="4"/>
      <c r="N601" s="4"/>
      <c r="O601" s="4"/>
      <c r="P601" s="4"/>
    </row>
    <row r="602" spans="1:16" ht="16.5" customHeight="1">
      <c r="A602" s="4"/>
      <c r="B602" s="4"/>
      <c r="C602" s="4"/>
      <c r="D602" s="4"/>
      <c r="E602" s="4"/>
      <c r="G602" s="4"/>
      <c r="H602" s="4"/>
      <c r="I602" s="4"/>
      <c r="J602" s="4"/>
      <c r="K602" s="4"/>
      <c r="L602" s="4"/>
      <c r="M602" s="4"/>
      <c r="N602" s="4"/>
      <c r="O602" s="4"/>
      <c r="P602" s="4"/>
    </row>
    <row r="603" spans="1:16" ht="16.5" customHeight="1">
      <c r="A603" s="4"/>
      <c r="B603" s="4"/>
      <c r="C603" s="4"/>
      <c r="D603" s="4"/>
      <c r="E603" s="4"/>
      <c r="G603" s="4"/>
      <c r="H603" s="4"/>
      <c r="I603" s="4"/>
      <c r="J603" s="4"/>
      <c r="K603" s="4"/>
      <c r="L603" s="4"/>
      <c r="M603" s="4"/>
      <c r="N603" s="4"/>
      <c r="O603" s="4"/>
      <c r="P603" s="4"/>
    </row>
    <row r="604" spans="1:16" ht="16.5" customHeight="1">
      <c r="A604" s="4"/>
      <c r="B604" s="4"/>
      <c r="C604" s="4"/>
      <c r="D604" s="4"/>
      <c r="E604" s="4"/>
      <c r="G604" s="4"/>
      <c r="H604" s="4"/>
      <c r="I604" s="4"/>
      <c r="J604" s="4"/>
      <c r="K604" s="4"/>
      <c r="L604" s="4"/>
      <c r="M604" s="4"/>
      <c r="N604" s="4"/>
      <c r="O604" s="4"/>
      <c r="P604" s="4"/>
    </row>
    <row r="605" spans="1:16" ht="16.5" customHeight="1">
      <c r="A605" s="4"/>
      <c r="B605" s="4"/>
      <c r="C605" s="4"/>
      <c r="D605" s="4"/>
      <c r="E605" s="4"/>
      <c r="G605" s="4"/>
      <c r="H605" s="4"/>
      <c r="I605" s="4"/>
      <c r="J605" s="4"/>
      <c r="K605" s="4"/>
      <c r="L605" s="4"/>
      <c r="M605" s="4"/>
      <c r="N605" s="4"/>
      <c r="O605" s="4"/>
      <c r="P605" s="4"/>
    </row>
    <row r="606" spans="1:16" ht="16.5" customHeight="1">
      <c r="A606" s="4"/>
      <c r="B606" s="4"/>
      <c r="C606" s="4"/>
      <c r="D606" s="4"/>
      <c r="E606" s="4"/>
      <c r="G606" s="4"/>
      <c r="H606" s="4"/>
      <c r="I606" s="4"/>
      <c r="J606" s="4"/>
      <c r="K606" s="4"/>
      <c r="L606" s="4"/>
      <c r="M606" s="4"/>
      <c r="N606" s="4"/>
      <c r="O606" s="4"/>
      <c r="P606" s="4"/>
    </row>
    <row r="607" spans="1:16" ht="16.5" customHeight="1">
      <c r="A607" s="4"/>
      <c r="B607" s="4"/>
      <c r="C607" s="4"/>
      <c r="D607" s="4"/>
      <c r="E607" s="4"/>
      <c r="G607" s="4"/>
      <c r="H607" s="4"/>
      <c r="I607" s="4"/>
      <c r="J607" s="4"/>
      <c r="K607" s="4"/>
      <c r="L607" s="4"/>
      <c r="M607" s="4"/>
      <c r="N607" s="4"/>
      <c r="O607" s="4"/>
      <c r="P607" s="4"/>
    </row>
    <row r="608" spans="1:16" ht="16.5" customHeight="1">
      <c r="A608" s="4"/>
      <c r="B608" s="4"/>
      <c r="C608" s="4"/>
      <c r="D608" s="4"/>
      <c r="E608" s="4"/>
      <c r="G608" s="4"/>
      <c r="H608" s="4"/>
      <c r="I608" s="4"/>
      <c r="J608" s="4"/>
      <c r="K608" s="4"/>
      <c r="L608" s="4"/>
      <c r="M608" s="4"/>
      <c r="N608" s="4"/>
      <c r="O608" s="4"/>
      <c r="P608" s="4"/>
    </row>
    <row r="609" spans="1:16" ht="16.5" customHeight="1">
      <c r="A609" s="4"/>
      <c r="B609" s="4"/>
      <c r="C609" s="4"/>
      <c r="D609" s="4"/>
      <c r="E609" s="4"/>
      <c r="G609" s="4"/>
      <c r="H609" s="4"/>
      <c r="I609" s="4"/>
      <c r="J609" s="4"/>
      <c r="K609" s="4"/>
      <c r="L609" s="4"/>
      <c r="M609" s="4"/>
      <c r="N609" s="4"/>
      <c r="O609" s="4"/>
      <c r="P609" s="4"/>
    </row>
    <row r="610" spans="1:16" ht="16.5" customHeight="1">
      <c r="A610" s="4"/>
      <c r="B610" s="4"/>
      <c r="C610" s="4"/>
      <c r="D610" s="4"/>
      <c r="E610" s="4"/>
      <c r="G610" s="4"/>
      <c r="H610" s="4"/>
      <c r="I610" s="4"/>
      <c r="J610" s="4"/>
      <c r="K610" s="4"/>
      <c r="L610" s="4"/>
      <c r="M610" s="4"/>
      <c r="N610" s="4"/>
      <c r="O610" s="4"/>
      <c r="P610" s="4"/>
    </row>
    <row r="611" spans="1:16" ht="16.5" customHeight="1">
      <c r="A611" s="4"/>
      <c r="B611" s="4"/>
      <c r="C611" s="4"/>
      <c r="D611" s="4"/>
      <c r="E611" s="4"/>
      <c r="G611" s="4"/>
      <c r="H611" s="4"/>
      <c r="I611" s="4"/>
      <c r="J611" s="4"/>
      <c r="K611" s="4"/>
      <c r="L611" s="4"/>
      <c r="M611" s="4"/>
      <c r="N611" s="4"/>
      <c r="O611" s="4"/>
      <c r="P611" s="4"/>
    </row>
    <row r="612" spans="1:16" ht="16.5" customHeight="1">
      <c r="A612" s="4"/>
      <c r="B612" s="4"/>
      <c r="C612" s="4"/>
      <c r="D612" s="4"/>
      <c r="E612" s="4"/>
      <c r="G612" s="4"/>
      <c r="H612" s="4"/>
      <c r="I612" s="4"/>
      <c r="J612" s="4"/>
      <c r="K612" s="4"/>
      <c r="L612" s="4"/>
      <c r="M612" s="4"/>
      <c r="N612" s="4"/>
      <c r="O612" s="4"/>
      <c r="P612" s="4"/>
    </row>
    <row r="613" spans="1:16" ht="16.5" customHeight="1">
      <c r="A613" s="4"/>
      <c r="B613" s="4"/>
      <c r="C613" s="4"/>
      <c r="D613" s="4"/>
      <c r="E613" s="4"/>
      <c r="G613" s="4"/>
      <c r="H613" s="4"/>
      <c r="I613" s="4"/>
      <c r="J613" s="4"/>
      <c r="K613" s="4"/>
      <c r="L613" s="4"/>
      <c r="M613" s="4"/>
      <c r="N613" s="4"/>
      <c r="O613" s="4"/>
      <c r="P613" s="4"/>
    </row>
    <row r="614" spans="1:16" ht="16.5" customHeight="1">
      <c r="A614" s="4"/>
      <c r="B614" s="4"/>
      <c r="C614" s="4"/>
      <c r="D614" s="4"/>
      <c r="E614" s="4"/>
      <c r="G614" s="4"/>
      <c r="H614" s="4"/>
      <c r="I614" s="4"/>
      <c r="J614" s="4"/>
      <c r="K614" s="4"/>
      <c r="L614" s="4"/>
      <c r="M614" s="4"/>
      <c r="N614" s="4"/>
      <c r="O614" s="4"/>
      <c r="P614" s="4"/>
    </row>
    <row r="615" spans="1:16" ht="16.5" customHeight="1">
      <c r="A615" s="4"/>
      <c r="B615" s="4"/>
      <c r="C615" s="4"/>
      <c r="D615" s="4"/>
      <c r="E615" s="4"/>
      <c r="G615" s="4"/>
      <c r="H615" s="4"/>
      <c r="I615" s="4"/>
      <c r="J615" s="4"/>
      <c r="K615" s="4"/>
      <c r="L615" s="4"/>
      <c r="M615" s="4"/>
      <c r="N615" s="4"/>
      <c r="O615" s="4"/>
      <c r="P615" s="4"/>
    </row>
    <row r="616" spans="1:16" ht="16.5" customHeight="1">
      <c r="A616" s="4"/>
      <c r="B616" s="4"/>
      <c r="C616" s="4"/>
      <c r="D616" s="4"/>
      <c r="E616" s="4"/>
      <c r="G616" s="4"/>
      <c r="H616" s="4"/>
      <c r="I616" s="4"/>
      <c r="J616" s="4"/>
      <c r="K616" s="4"/>
      <c r="L616" s="4"/>
      <c r="M616" s="4"/>
      <c r="N616" s="4"/>
      <c r="O616" s="4"/>
      <c r="P616" s="4"/>
    </row>
    <row r="617" spans="1:16" ht="16.5" customHeight="1">
      <c r="A617" s="4"/>
      <c r="B617" s="4"/>
      <c r="C617" s="4"/>
      <c r="D617" s="4"/>
      <c r="E617" s="4"/>
      <c r="G617" s="4"/>
      <c r="H617" s="4"/>
      <c r="I617" s="4"/>
      <c r="J617" s="4"/>
      <c r="K617" s="4"/>
      <c r="L617" s="4"/>
      <c r="M617" s="4"/>
      <c r="N617" s="4"/>
      <c r="O617" s="4"/>
      <c r="P617" s="4"/>
    </row>
    <row r="618" spans="1:16" ht="16.5" customHeight="1">
      <c r="A618" s="4"/>
      <c r="B618" s="4"/>
      <c r="C618" s="4"/>
      <c r="D618" s="4"/>
      <c r="E618" s="4"/>
      <c r="G618" s="4"/>
      <c r="H618" s="4"/>
      <c r="I618" s="4"/>
      <c r="J618" s="4"/>
      <c r="K618" s="4"/>
      <c r="L618" s="4"/>
      <c r="M618" s="4"/>
      <c r="N618" s="4"/>
      <c r="O618" s="4"/>
      <c r="P618" s="4"/>
    </row>
    <row r="619" spans="1:16" ht="16.5" customHeight="1">
      <c r="A619" s="4"/>
      <c r="B619" s="4"/>
      <c r="C619" s="4"/>
      <c r="D619" s="4"/>
      <c r="E619" s="4"/>
      <c r="G619" s="4"/>
      <c r="H619" s="4"/>
      <c r="I619" s="4"/>
      <c r="J619" s="4"/>
      <c r="K619" s="4"/>
      <c r="L619" s="4"/>
      <c r="M619" s="4"/>
      <c r="N619" s="4"/>
      <c r="O619" s="4"/>
      <c r="P619" s="4"/>
    </row>
    <row r="620" spans="1:16" ht="16.5" customHeight="1">
      <c r="A620" s="4"/>
      <c r="B620" s="4"/>
      <c r="C620" s="4"/>
      <c r="D620" s="4"/>
      <c r="E620" s="4"/>
      <c r="G620" s="4"/>
      <c r="H620" s="4"/>
      <c r="I620" s="4"/>
      <c r="J620" s="4"/>
      <c r="K620" s="4"/>
      <c r="L620" s="4"/>
      <c r="M620" s="4"/>
      <c r="N620" s="4"/>
      <c r="O620" s="4"/>
      <c r="P620" s="4"/>
    </row>
    <row r="621" spans="1:16" ht="16.5" customHeight="1">
      <c r="A621" s="4"/>
      <c r="B621" s="4"/>
      <c r="C621" s="4"/>
      <c r="D621" s="4"/>
      <c r="E621" s="4"/>
      <c r="G621" s="4"/>
      <c r="H621" s="4"/>
      <c r="I621" s="4"/>
      <c r="J621" s="4"/>
      <c r="K621" s="4"/>
      <c r="L621" s="4"/>
      <c r="M621" s="4"/>
      <c r="N621" s="4"/>
      <c r="O621" s="4"/>
      <c r="P621" s="4"/>
    </row>
    <row r="622" spans="1:16" ht="16.5" customHeight="1">
      <c r="A622" s="4"/>
      <c r="B622" s="4"/>
      <c r="C622" s="4"/>
      <c r="D622" s="4"/>
      <c r="E622" s="4"/>
      <c r="G622" s="4"/>
      <c r="H622" s="4"/>
      <c r="I622" s="4"/>
      <c r="J622" s="4"/>
      <c r="K622" s="4"/>
      <c r="L622" s="4"/>
      <c r="M622" s="4"/>
      <c r="N622" s="4"/>
      <c r="O622" s="4"/>
      <c r="P622" s="4"/>
    </row>
    <row r="623" spans="1:16" ht="16.5" customHeight="1">
      <c r="A623" s="4"/>
      <c r="B623" s="4"/>
      <c r="C623" s="4"/>
      <c r="D623" s="4"/>
      <c r="E623" s="4"/>
      <c r="G623" s="4"/>
      <c r="H623" s="4"/>
      <c r="I623" s="4"/>
      <c r="J623" s="4"/>
      <c r="K623" s="4"/>
      <c r="L623" s="4"/>
      <c r="M623" s="4"/>
      <c r="N623" s="4"/>
      <c r="O623" s="4"/>
      <c r="P623" s="4"/>
    </row>
    <row r="624" spans="1:16" ht="16.5" customHeight="1">
      <c r="A624" s="4"/>
      <c r="B624" s="4"/>
      <c r="C624" s="4"/>
      <c r="D624" s="4"/>
      <c r="E624" s="4"/>
      <c r="G624" s="4"/>
      <c r="H624" s="4"/>
      <c r="I624" s="4"/>
      <c r="J624" s="4"/>
      <c r="K624" s="4"/>
      <c r="L624" s="4"/>
      <c r="M624" s="4"/>
      <c r="N624" s="4"/>
      <c r="O624" s="4"/>
      <c r="P624" s="4"/>
    </row>
    <row r="625" spans="1:16" ht="16.5" customHeight="1">
      <c r="A625" s="4"/>
      <c r="B625" s="4"/>
      <c r="C625" s="4"/>
      <c r="D625" s="4"/>
      <c r="E625" s="4"/>
      <c r="G625" s="4"/>
      <c r="H625" s="4"/>
      <c r="I625" s="4"/>
      <c r="J625" s="4"/>
      <c r="K625" s="4"/>
      <c r="L625" s="4"/>
      <c r="M625" s="4"/>
      <c r="N625" s="4"/>
      <c r="O625" s="4"/>
      <c r="P625" s="4"/>
    </row>
    <row r="626" spans="1:16" ht="16.5" customHeight="1">
      <c r="A626" s="4"/>
      <c r="B626" s="4"/>
      <c r="C626" s="4"/>
      <c r="D626" s="4"/>
      <c r="E626" s="4"/>
      <c r="G626" s="4"/>
      <c r="H626" s="4"/>
      <c r="I626" s="4"/>
      <c r="J626" s="4"/>
      <c r="K626" s="4"/>
      <c r="L626" s="4"/>
      <c r="M626" s="4"/>
      <c r="N626" s="4"/>
      <c r="O626" s="4"/>
      <c r="P626" s="4"/>
    </row>
    <row r="627" spans="1:16" ht="16.5" customHeight="1">
      <c r="A627" s="4"/>
      <c r="B627" s="4"/>
      <c r="C627" s="4"/>
      <c r="D627" s="4"/>
      <c r="E627" s="4"/>
      <c r="G627" s="4"/>
      <c r="H627" s="4"/>
      <c r="I627" s="4"/>
      <c r="J627" s="4"/>
      <c r="K627" s="4"/>
      <c r="L627" s="4"/>
      <c r="M627" s="4"/>
      <c r="N627" s="4"/>
      <c r="O627" s="4"/>
      <c r="P627" s="4"/>
    </row>
    <row r="628" spans="1:16" ht="16.5" customHeight="1">
      <c r="A628" s="4"/>
      <c r="B628" s="4"/>
      <c r="C628" s="4"/>
      <c r="D628" s="4"/>
      <c r="E628" s="4"/>
      <c r="G628" s="4"/>
      <c r="H628" s="4"/>
      <c r="I628" s="4"/>
      <c r="J628" s="4"/>
      <c r="K628" s="4"/>
      <c r="L628" s="4"/>
      <c r="M628" s="4"/>
      <c r="N628" s="4"/>
      <c r="O628" s="4"/>
      <c r="P628" s="4"/>
    </row>
    <row r="629" spans="1:16" ht="16.5" customHeight="1">
      <c r="A629" s="4"/>
      <c r="B629" s="4"/>
      <c r="C629" s="4"/>
      <c r="D629" s="4"/>
      <c r="E629" s="4"/>
      <c r="G629" s="4"/>
      <c r="H629" s="4"/>
      <c r="I629" s="4"/>
      <c r="J629" s="4"/>
      <c r="K629" s="4"/>
      <c r="L629" s="4"/>
      <c r="M629" s="4"/>
      <c r="N629" s="4"/>
      <c r="O629" s="4"/>
      <c r="P629" s="4"/>
    </row>
    <row r="630" spans="1:16" ht="16.5" customHeight="1">
      <c r="A630" s="4"/>
      <c r="B630" s="4"/>
      <c r="C630" s="4"/>
      <c r="D630" s="4"/>
      <c r="E630" s="4"/>
      <c r="G630" s="4"/>
      <c r="H630" s="4"/>
      <c r="I630" s="4"/>
      <c r="J630" s="4"/>
      <c r="K630" s="4"/>
      <c r="L630" s="4"/>
      <c r="M630" s="4"/>
      <c r="N630" s="4"/>
      <c r="O630" s="4"/>
      <c r="P630" s="4"/>
    </row>
    <row r="631" spans="1:16" ht="16.5" customHeight="1">
      <c r="A631" s="4"/>
      <c r="B631" s="4"/>
      <c r="C631" s="4"/>
      <c r="D631" s="4"/>
      <c r="E631" s="4"/>
      <c r="G631" s="4"/>
      <c r="H631" s="4"/>
      <c r="I631" s="4"/>
      <c r="J631" s="4"/>
      <c r="K631" s="4"/>
      <c r="L631" s="4"/>
      <c r="M631" s="4"/>
      <c r="N631" s="4"/>
      <c r="O631" s="4"/>
      <c r="P631" s="4"/>
    </row>
    <row r="632" spans="1:16" ht="16.5" customHeight="1">
      <c r="A632" s="4"/>
      <c r="B632" s="4"/>
      <c r="C632" s="4"/>
      <c r="D632" s="4"/>
      <c r="E632" s="4"/>
      <c r="G632" s="4"/>
      <c r="H632" s="4"/>
      <c r="I632" s="4"/>
      <c r="J632" s="4"/>
      <c r="K632" s="4"/>
      <c r="L632" s="4"/>
      <c r="M632" s="4"/>
      <c r="N632" s="4"/>
      <c r="O632" s="4"/>
      <c r="P632" s="4"/>
    </row>
    <row r="633" spans="1:16" ht="16.5" customHeight="1">
      <c r="A633" s="4"/>
      <c r="B633" s="4"/>
      <c r="C633" s="4"/>
      <c r="D633" s="4"/>
      <c r="E633" s="4"/>
      <c r="G633" s="4"/>
      <c r="H633" s="4"/>
      <c r="I633" s="4"/>
      <c r="J633" s="4"/>
      <c r="K633" s="4"/>
      <c r="L633" s="4"/>
      <c r="M633" s="4"/>
      <c r="N633" s="4"/>
      <c r="O633" s="4"/>
      <c r="P633" s="4"/>
    </row>
    <row r="634" spans="1:16" ht="16.5" customHeight="1">
      <c r="A634" s="4"/>
      <c r="B634" s="4"/>
      <c r="C634" s="4"/>
      <c r="D634" s="4"/>
      <c r="E634" s="4"/>
      <c r="G634" s="4"/>
      <c r="H634" s="4"/>
      <c r="I634" s="4"/>
      <c r="J634" s="4"/>
      <c r="K634" s="4"/>
      <c r="L634" s="4"/>
      <c r="M634" s="4"/>
      <c r="N634" s="4"/>
      <c r="O634" s="4"/>
      <c r="P634" s="4"/>
    </row>
    <row r="635" spans="1:16" ht="16.5" customHeight="1">
      <c r="A635" s="4"/>
      <c r="B635" s="4"/>
      <c r="C635" s="4"/>
      <c r="D635" s="4"/>
      <c r="E635" s="4"/>
      <c r="G635" s="4"/>
      <c r="H635" s="4"/>
      <c r="I635" s="4"/>
      <c r="J635" s="4"/>
      <c r="K635" s="4"/>
      <c r="L635" s="4"/>
      <c r="M635" s="4"/>
      <c r="N635" s="4"/>
      <c r="O635" s="4"/>
      <c r="P635" s="4"/>
    </row>
    <row r="636" spans="1:16" ht="16.5" customHeight="1">
      <c r="A636" s="4"/>
      <c r="B636" s="4"/>
      <c r="C636" s="4"/>
      <c r="D636" s="4"/>
      <c r="E636" s="4"/>
      <c r="G636" s="4"/>
      <c r="H636" s="4"/>
      <c r="I636" s="4"/>
      <c r="J636" s="4"/>
      <c r="K636" s="4"/>
      <c r="L636" s="4"/>
      <c r="M636" s="4"/>
      <c r="N636" s="4"/>
      <c r="O636" s="4"/>
      <c r="P636" s="4"/>
    </row>
    <row r="637" spans="1:16" ht="16.5" customHeight="1">
      <c r="A637" s="4"/>
      <c r="B637" s="4"/>
      <c r="C637" s="4"/>
      <c r="D637" s="4"/>
      <c r="E637" s="4"/>
      <c r="G637" s="4"/>
      <c r="H637" s="4"/>
      <c r="I637" s="4"/>
      <c r="J637" s="4"/>
      <c r="K637" s="4"/>
      <c r="L637" s="4"/>
      <c r="M637" s="4"/>
      <c r="N637" s="4"/>
      <c r="O637" s="4"/>
      <c r="P637" s="4"/>
    </row>
    <row r="638" spans="1:16" ht="16.5" customHeight="1">
      <c r="A638" s="4"/>
      <c r="B638" s="4"/>
      <c r="C638" s="4"/>
      <c r="D638" s="4"/>
      <c r="E638" s="4"/>
      <c r="G638" s="4"/>
      <c r="H638" s="4"/>
      <c r="I638" s="4"/>
      <c r="J638" s="4"/>
      <c r="K638" s="4"/>
      <c r="L638" s="4"/>
      <c r="M638" s="4"/>
      <c r="N638" s="4"/>
      <c r="O638" s="4"/>
      <c r="P638" s="4"/>
    </row>
    <row r="639" spans="1:16" ht="16.5" customHeight="1">
      <c r="A639" s="4"/>
      <c r="B639" s="4"/>
      <c r="C639" s="4"/>
      <c r="D639" s="4"/>
      <c r="E639" s="4"/>
      <c r="G639" s="4"/>
      <c r="H639" s="4"/>
      <c r="I639" s="4"/>
      <c r="J639" s="4"/>
      <c r="K639" s="4"/>
      <c r="L639" s="4"/>
      <c r="M639" s="4"/>
      <c r="N639" s="4"/>
      <c r="O639" s="4"/>
      <c r="P639" s="4"/>
    </row>
    <row r="640" spans="1:16" ht="16.5" customHeight="1">
      <c r="A640" s="4"/>
      <c r="B640" s="4"/>
      <c r="C640" s="4"/>
      <c r="D640" s="4"/>
      <c r="E640" s="4"/>
      <c r="G640" s="4"/>
      <c r="H640" s="4"/>
      <c r="I640" s="4"/>
      <c r="J640" s="4"/>
      <c r="K640" s="4"/>
      <c r="L640" s="4"/>
      <c r="M640" s="4"/>
      <c r="N640" s="4"/>
      <c r="O640" s="4"/>
      <c r="P640" s="4"/>
    </row>
    <row r="641" spans="1:16" ht="16.5" customHeight="1">
      <c r="A641" s="4"/>
      <c r="B641" s="4"/>
      <c r="C641" s="4"/>
      <c r="D641" s="4"/>
      <c r="E641" s="4"/>
      <c r="G641" s="4"/>
      <c r="H641" s="4"/>
      <c r="I641" s="4"/>
      <c r="J641" s="4"/>
      <c r="K641" s="4"/>
      <c r="L641" s="4"/>
      <c r="M641" s="4"/>
      <c r="N641" s="4"/>
      <c r="O641" s="4"/>
      <c r="P641" s="4"/>
    </row>
    <row r="642" spans="1:16" ht="16.5" customHeight="1">
      <c r="A642" s="4"/>
      <c r="B642" s="4"/>
      <c r="C642" s="4"/>
      <c r="D642" s="4"/>
      <c r="E642" s="4"/>
      <c r="G642" s="4"/>
      <c r="H642" s="4"/>
      <c r="I642" s="4"/>
      <c r="J642" s="4"/>
      <c r="K642" s="4"/>
      <c r="L642" s="4"/>
      <c r="M642" s="4"/>
      <c r="N642" s="4"/>
      <c r="O642" s="4"/>
      <c r="P642" s="4"/>
    </row>
    <row r="643" spans="1:16" ht="16.5" customHeight="1">
      <c r="A643" s="4"/>
      <c r="B643" s="4"/>
      <c r="C643" s="4"/>
      <c r="D643" s="4"/>
      <c r="E643" s="4"/>
      <c r="G643" s="4"/>
      <c r="H643" s="4"/>
      <c r="I643" s="4"/>
      <c r="J643" s="4"/>
      <c r="K643" s="4"/>
      <c r="L643" s="4"/>
      <c r="M643" s="4"/>
      <c r="N643" s="4"/>
      <c r="O643" s="4"/>
      <c r="P643" s="4"/>
    </row>
    <row r="644" spans="1:16" ht="16.5" customHeight="1">
      <c r="A644" s="4"/>
      <c r="B644" s="4"/>
      <c r="C644" s="4"/>
      <c r="D644" s="4"/>
      <c r="E644" s="4"/>
      <c r="G644" s="4"/>
      <c r="H644" s="4"/>
      <c r="I644" s="4"/>
      <c r="J644" s="4"/>
      <c r="K644" s="4"/>
      <c r="L644" s="4"/>
      <c r="M644" s="4"/>
      <c r="N644" s="4"/>
      <c r="O644" s="4"/>
      <c r="P644" s="4"/>
    </row>
    <row r="645" spans="1:16" ht="16.5" customHeight="1">
      <c r="A645" s="4"/>
      <c r="B645" s="4"/>
      <c r="C645" s="4"/>
      <c r="D645" s="4"/>
      <c r="E645" s="4"/>
      <c r="G645" s="4"/>
      <c r="H645" s="4"/>
      <c r="I645" s="4"/>
      <c r="J645" s="4"/>
      <c r="K645" s="4"/>
      <c r="L645" s="4"/>
      <c r="M645" s="4"/>
      <c r="N645" s="4"/>
      <c r="O645" s="4"/>
      <c r="P645" s="4"/>
    </row>
    <row r="646" spans="1:16" ht="16.5" customHeight="1">
      <c r="A646" s="4"/>
      <c r="B646" s="4"/>
      <c r="C646" s="4"/>
      <c r="D646" s="4"/>
      <c r="E646" s="4"/>
      <c r="G646" s="4"/>
      <c r="H646" s="4"/>
      <c r="I646" s="4"/>
      <c r="J646" s="4"/>
      <c r="K646" s="4"/>
      <c r="L646" s="4"/>
      <c r="M646" s="4"/>
      <c r="N646" s="4"/>
      <c r="O646" s="4"/>
      <c r="P646" s="4"/>
    </row>
    <row r="647" spans="1:16" ht="16.5" customHeight="1">
      <c r="A647" s="4"/>
      <c r="B647" s="4"/>
      <c r="C647" s="4"/>
      <c r="D647" s="4"/>
      <c r="E647" s="4"/>
      <c r="G647" s="4"/>
      <c r="H647" s="4"/>
      <c r="I647" s="4"/>
      <c r="J647" s="4"/>
      <c r="K647" s="4"/>
      <c r="L647" s="4"/>
      <c r="M647" s="4"/>
      <c r="N647" s="4"/>
      <c r="O647" s="4"/>
      <c r="P647" s="4"/>
    </row>
    <row r="648" spans="1:16" ht="16.5" customHeight="1">
      <c r="A648" s="4"/>
      <c r="B648" s="4"/>
      <c r="C648" s="4"/>
      <c r="D648" s="4"/>
      <c r="E648" s="4"/>
      <c r="G648" s="4"/>
      <c r="H648" s="4"/>
      <c r="I648" s="4"/>
      <c r="J648" s="4"/>
      <c r="K648" s="4"/>
      <c r="L648" s="4"/>
      <c r="M648" s="4"/>
      <c r="N648" s="4"/>
      <c r="O648" s="4"/>
      <c r="P648" s="4"/>
    </row>
    <row r="649" spans="1:16" ht="16.5" customHeight="1">
      <c r="A649" s="4"/>
      <c r="B649" s="4"/>
      <c r="C649" s="4"/>
      <c r="D649" s="4"/>
      <c r="E649" s="4"/>
      <c r="G649" s="4"/>
      <c r="H649" s="4"/>
      <c r="I649" s="4"/>
      <c r="J649" s="4"/>
      <c r="K649" s="4"/>
      <c r="L649" s="4"/>
      <c r="M649" s="4"/>
      <c r="N649" s="4"/>
      <c r="O649" s="4"/>
      <c r="P649" s="4"/>
    </row>
    <row r="650" spans="1:16" ht="16.5" customHeight="1">
      <c r="A650" s="4"/>
      <c r="B650" s="4"/>
      <c r="C650" s="4"/>
      <c r="D650" s="4"/>
      <c r="E650" s="4"/>
      <c r="G650" s="4"/>
      <c r="H650" s="4"/>
      <c r="I650" s="4"/>
      <c r="J650" s="4"/>
      <c r="K650" s="4"/>
      <c r="L650" s="4"/>
      <c r="M650" s="4"/>
      <c r="N650" s="4"/>
      <c r="O650" s="4"/>
      <c r="P650" s="4"/>
    </row>
    <row r="651" spans="1:16" ht="16.5" customHeight="1">
      <c r="A651" s="4"/>
      <c r="B651" s="4"/>
      <c r="C651" s="4"/>
      <c r="D651" s="4"/>
      <c r="E651" s="4"/>
      <c r="G651" s="4"/>
      <c r="H651" s="4"/>
      <c r="I651" s="4"/>
      <c r="J651" s="4"/>
      <c r="K651" s="4"/>
      <c r="L651" s="4"/>
      <c r="M651" s="4"/>
      <c r="N651" s="4"/>
      <c r="O651" s="4"/>
      <c r="P651" s="4"/>
    </row>
    <row r="652" spans="1:16" ht="16.5" customHeight="1">
      <c r="A652" s="4"/>
      <c r="B652" s="4"/>
      <c r="C652" s="4"/>
      <c r="D652" s="4"/>
      <c r="E652" s="4"/>
      <c r="G652" s="4"/>
      <c r="H652" s="4"/>
      <c r="I652" s="4"/>
      <c r="J652" s="4"/>
      <c r="K652" s="4"/>
      <c r="L652" s="4"/>
      <c r="M652" s="4"/>
      <c r="N652" s="4"/>
      <c r="O652" s="4"/>
      <c r="P652" s="4"/>
    </row>
    <row r="653" spans="1:16" ht="16.5" customHeight="1">
      <c r="A653" s="4"/>
      <c r="B653" s="4"/>
      <c r="C653" s="4"/>
      <c r="D653" s="4"/>
      <c r="E653" s="4"/>
      <c r="G653" s="4"/>
      <c r="H653" s="4"/>
      <c r="I653" s="4"/>
      <c r="J653" s="4"/>
      <c r="K653" s="4"/>
      <c r="L653" s="4"/>
      <c r="M653" s="4"/>
      <c r="N653" s="4"/>
      <c r="O653" s="4"/>
      <c r="P653" s="4"/>
    </row>
    <row r="654" spans="1:16" ht="16.5" customHeight="1">
      <c r="A654" s="4"/>
      <c r="B654" s="4"/>
      <c r="C654" s="4"/>
      <c r="D654" s="4"/>
      <c r="E654" s="4"/>
      <c r="G654" s="4"/>
      <c r="H654" s="4"/>
      <c r="I654" s="4"/>
      <c r="J654" s="4"/>
      <c r="K654" s="4"/>
      <c r="L654" s="4"/>
      <c r="M654" s="4"/>
      <c r="N654" s="4"/>
      <c r="O654" s="4"/>
      <c r="P654" s="4"/>
    </row>
    <row r="655" spans="1:16" ht="16.5" customHeight="1">
      <c r="A655" s="4"/>
      <c r="B655" s="4"/>
      <c r="C655" s="4"/>
      <c r="D655" s="4"/>
      <c r="E655" s="4"/>
      <c r="G655" s="4"/>
      <c r="H655" s="4"/>
      <c r="I655" s="4"/>
      <c r="J655" s="4"/>
      <c r="K655" s="4"/>
      <c r="L655" s="4"/>
      <c r="M655" s="4"/>
      <c r="N655" s="4"/>
      <c r="O655" s="4"/>
      <c r="P655" s="4"/>
    </row>
    <row r="656" spans="1:16" ht="16.5" customHeight="1">
      <c r="A656" s="4"/>
      <c r="B656" s="4"/>
      <c r="C656" s="4"/>
      <c r="D656" s="4"/>
      <c r="E656" s="4"/>
      <c r="G656" s="4"/>
      <c r="H656" s="4"/>
      <c r="I656" s="4"/>
      <c r="J656" s="4"/>
      <c r="K656" s="4"/>
      <c r="L656" s="4"/>
      <c r="M656" s="4"/>
      <c r="N656" s="4"/>
      <c r="O656" s="4"/>
      <c r="P656" s="4"/>
    </row>
    <row r="657" spans="1:16" ht="16.5" customHeight="1">
      <c r="A657" s="4"/>
      <c r="B657" s="4"/>
      <c r="C657" s="4"/>
      <c r="D657" s="4"/>
      <c r="E657" s="4"/>
      <c r="G657" s="4"/>
      <c r="H657" s="4"/>
      <c r="I657" s="4"/>
      <c r="J657" s="4"/>
      <c r="K657" s="4"/>
      <c r="L657" s="4"/>
      <c r="M657" s="4"/>
      <c r="N657" s="4"/>
      <c r="O657" s="4"/>
      <c r="P657" s="4"/>
    </row>
    <row r="658" spans="1:16" ht="16.5" customHeight="1">
      <c r="A658" s="4"/>
      <c r="B658" s="4"/>
      <c r="C658" s="4"/>
      <c r="D658" s="4"/>
      <c r="E658" s="4"/>
      <c r="G658" s="4"/>
      <c r="H658" s="4"/>
      <c r="I658" s="4"/>
      <c r="J658" s="4"/>
      <c r="K658" s="4"/>
      <c r="L658" s="4"/>
      <c r="M658" s="4"/>
      <c r="N658" s="4"/>
      <c r="O658" s="4"/>
      <c r="P658" s="4"/>
    </row>
    <row r="659" spans="1:16" ht="16.5" customHeight="1">
      <c r="A659" s="4"/>
      <c r="B659" s="4"/>
      <c r="C659" s="4"/>
      <c r="D659" s="4"/>
      <c r="E659" s="4"/>
      <c r="G659" s="4"/>
      <c r="H659" s="4"/>
      <c r="I659" s="4"/>
      <c r="J659" s="4"/>
      <c r="K659" s="4"/>
      <c r="L659" s="4"/>
      <c r="M659" s="4"/>
      <c r="N659" s="4"/>
      <c r="O659" s="4"/>
      <c r="P659" s="4"/>
    </row>
    <row r="660" spans="1:16" ht="16.5" customHeight="1">
      <c r="A660" s="4"/>
      <c r="B660" s="4"/>
      <c r="C660" s="4"/>
      <c r="D660" s="4"/>
      <c r="E660" s="4"/>
      <c r="G660" s="4"/>
      <c r="H660" s="4"/>
      <c r="I660" s="4"/>
      <c r="J660" s="4"/>
      <c r="K660" s="4"/>
      <c r="L660" s="4"/>
      <c r="M660" s="4"/>
      <c r="N660" s="4"/>
      <c r="O660" s="4"/>
      <c r="P660" s="4"/>
    </row>
    <row r="661" spans="1:16" ht="16.5" customHeight="1">
      <c r="A661" s="4"/>
      <c r="B661" s="4"/>
      <c r="C661" s="4"/>
      <c r="D661" s="4"/>
      <c r="E661" s="4"/>
      <c r="G661" s="4"/>
      <c r="H661" s="4"/>
      <c r="I661" s="4"/>
      <c r="J661" s="4"/>
      <c r="K661" s="4"/>
      <c r="L661" s="4"/>
      <c r="M661" s="4"/>
      <c r="N661" s="4"/>
      <c r="O661" s="4"/>
      <c r="P661" s="4"/>
    </row>
    <row r="662" spans="1:16" ht="16.5" customHeight="1">
      <c r="A662" s="4"/>
      <c r="B662" s="4"/>
      <c r="C662" s="4"/>
      <c r="D662" s="4"/>
      <c r="E662" s="4"/>
      <c r="G662" s="4"/>
      <c r="H662" s="4"/>
      <c r="I662" s="4"/>
      <c r="J662" s="4"/>
      <c r="K662" s="4"/>
      <c r="L662" s="4"/>
      <c r="M662" s="4"/>
      <c r="N662" s="4"/>
      <c r="O662" s="4"/>
      <c r="P662" s="4"/>
    </row>
    <row r="663" spans="1:16" ht="16.5" customHeight="1">
      <c r="A663" s="4"/>
      <c r="B663" s="4"/>
      <c r="C663" s="4"/>
      <c r="D663" s="4"/>
      <c r="E663" s="4"/>
      <c r="G663" s="4"/>
      <c r="H663" s="4"/>
      <c r="I663" s="4"/>
      <c r="J663" s="4"/>
      <c r="K663" s="4"/>
      <c r="L663" s="4"/>
      <c r="M663" s="4"/>
      <c r="N663" s="4"/>
      <c r="O663" s="4"/>
      <c r="P663" s="4"/>
    </row>
    <row r="664" spans="1:16" ht="16.5" customHeight="1">
      <c r="A664" s="4"/>
      <c r="B664" s="4"/>
      <c r="C664" s="4"/>
      <c r="D664" s="4"/>
      <c r="E664" s="4"/>
      <c r="G664" s="4"/>
      <c r="H664" s="4"/>
      <c r="I664" s="4"/>
      <c r="J664" s="4"/>
      <c r="K664" s="4"/>
      <c r="L664" s="4"/>
      <c r="M664" s="4"/>
      <c r="N664" s="4"/>
      <c r="O664" s="4"/>
      <c r="P664" s="4"/>
    </row>
    <row r="665" spans="1:16" ht="16.5" customHeight="1">
      <c r="A665" s="4"/>
      <c r="B665" s="4"/>
      <c r="C665" s="4"/>
      <c r="D665" s="4"/>
      <c r="E665" s="4"/>
      <c r="G665" s="4"/>
      <c r="H665" s="4"/>
      <c r="I665" s="4"/>
      <c r="J665" s="4"/>
      <c r="K665" s="4"/>
      <c r="L665" s="4"/>
      <c r="M665" s="4"/>
      <c r="N665" s="4"/>
      <c r="O665" s="4"/>
      <c r="P665" s="4"/>
    </row>
    <row r="666" spans="1:16" ht="16.5" customHeight="1">
      <c r="A666" s="4"/>
      <c r="B666" s="4"/>
      <c r="C666" s="4"/>
      <c r="D666" s="4"/>
      <c r="E666" s="4"/>
      <c r="G666" s="4"/>
      <c r="H666" s="4"/>
      <c r="I666" s="4"/>
      <c r="J666" s="4"/>
      <c r="K666" s="4"/>
      <c r="L666" s="4"/>
      <c r="M666" s="4"/>
      <c r="N666" s="4"/>
      <c r="O666" s="4"/>
      <c r="P666" s="4"/>
    </row>
    <row r="667" spans="1:16" ht="16.5" customHeight="1">
      <c r="A667" s="4"/>
      <c r="B667" s="4"/>
      <c r="C667" s="4"/>
      <c r="D667" s="4"/>
      <c r="E667" s="4"/>
      <c r="G667" s="4"/>
      <c r="H667" s="4"/>
      <c r="I667" s="4"/>
      <c r="J667" s="4"/>
      <c r="K667" s="4"/>
      <c r="L667" s="4"/>
      <c r="M667" s="4"/>
      <c r="N667" s="4"/>
      <c r="O667" s="4"/>
      <c r="P667" s="4"/>
    </row>
    <row r="668" spans="1:16" ht="16.5" customHeight="1">
      <c r="A668" s="4"/>
      <c r="B668" s="4"/>
      <c r="C668" s="4"/>
      <c r="D668" s="4"/>
      <c r="E668" s="4"/>
      <c r="G668" s="4"/>
      <c r="H668" s="4"/>
      <c r="I668" s="4"/>
      <c r="J668" s="4"/>
      <c r="K668" s="4"/>
      <c r="L668" s="4"/>
      <c r="M668" s="4"/>
      <c r="N668" s="4"/>
      <c r="O668" s="4"/>
      <c r="P668" s="4"/>
    </row>
    <row r="669" spans="1:16" ht="16.5" customHeight="1">
      <c r="A669" s="4"/>
      <c r="B669" s="4"/>
      <c r="C669" s="4"/>
      <c r="D669" s="4"/>
      <c r="E669" s="4"/>
      <c r="G669" s="4"/>
      <c r="H669" s="4"/>
      <c r="I669" s="4"/>
      <c r="J669" s="4"/>
      <c r="K669" s="4"/>
      <c r="L669" s="4"/>
      <c r="M669" s="4"/>
      <c r="N669" s="4"/>
      <c r="O669" s="4"/>
      <c r="P669" s="4"/>
    </row>
    <row r="670" spans="1:16" ht="16.5" customHeight="1">
      <c r="A670" s="4"/>
      <c r="B670" s="4"/>
      <c r="C670" s="4"/>
      <c r="D670" s="4"/>
      <c r="E670" s="4"/>
      <c r="G670" s="4"/>
      <c r="H670" s="4"/>
      <c r="I670" s="4"/>
      <c r="J670" s="4"/>
      <c r="K670" s="4"/>
      <c r="L670" s="4"/>
      <c r="M670" s="4"/>
      <c r="N670" s="4"/>
      <c r="O670" s="4"/>
      <c r="P670" s="4"/>
    </row>
    <row r="671" spans="1:16" ht="16.5" customHeight="1">
      <c r="A671" s="4"/>
      <c r="B671" s="4"/>
      <c r="C671" s="4"/>
      <c r="D671" s="4"/>
      <c r="E671" s="4"/>
      <c r="G671" s="4"/>
      <c r="H671" s="4"/>
      <c r="I671" s="4"/>
      <c r="J671" s="4"/>
      <c r="K671" s="4"/>
      <c r="L671" s="4"/>
      <c r="M671" s="4"/>
      <c r="N671" s="4"/>
      <c r="O671" s="4"/>
      <c r="P671" s="4"/>
    </row>
    <row r="672" spans="1:16" ht="16.5" customHeight="1">
      <c r="A672" s="4"/>
      <c r="B672" s="4"/>
      <c r="C672" s="4"/>
      <c r="D672" s="4"/>
      <c r="E672" s="4"/>
      <c r="G672" s="4"/>
      <c r="H672" s="4"/>
      <c r="I672" s="4"/>
      <c r="J672" s="4"/>
      <c r="K672" s="4"/>
      <c r="L672" s="4"/>
      <c r="M672" s="4"/>
      <c r="N672" s="4"/>
      <c r="O672" s="4"/>
      <c r="P672" s="4"/>
    </row>
    <row r="673" spans="1:16" ht="16.5" customHeight="1">
      <c r="A673" s="4"/>
      <c r="B673" s="4"/>
      <c r="C673" s="4"/>
      <c r="D673" s="4"/>
      <c r="E673" s="4"/>
      <c r="G673" s="4"/>
      <c r="H673" s="4"/>
      <c r="I673" s="4"/>
      <c r="J673" s="4"/>
      <c r="K673" s="4"/>
      <c r="L673" s="4"/>
      <c r="M673" s="4"/>
      <c r="N673" s="4"/>
      <c r="O673" s="4"/>
      <c r="P673" s="4"/>
    </row>
    <row r="674" spans="1:16" ht="16.5" customHeight="1">
      <c r="A674" s="4"/>
      <c r="B674" s="4"/>
      <c r="C674" s="4"/>
      <c r="D674" s="4"/>
      <c r="E674" s="4"/>
      <c r="G674" s="4"/>
      <c r="H674" s="4"/>
      <c r="I674" s="4"/>
      <c r="J674" s="4"/>
      <c r="K674" s="4"/>
      <c r="L674" s="4"/>
      <c r="M674" s="4"/>
      <c r="N674" s="4"/>
      <c r="O674" s="4"/>
      <c r="P674" s="4"/>
    </row>
    <row r="675" spans="1:16" ht="16.5" customHeight="1">
      <c r="A675" s="4"/>
      <c r="B675" s="4"/>
      <c r="C675" s="4"/>
      <c r="D675" s="4"/>
      <c r="E675" s="4"/>
      <c r="G675" s="4"/>
      <c r="H675" s="4"/>
      <c r="I675" s="4"/>
      <c r="J675" s="4"/>
      <c r="K675" s="4"/>
      <c r="L675" s="4"/>
      <c r="M675" s="4"/>
      <c r="N675" s="4"/>
      <c r="O675" s="4"/>
      <c r="P675" s="4"/>
    </row>
    <row r="676" spans="1:16" ht="16.5" customHeight="1">
      <c r="A676" s="4"/>
      <c r="B676" s="4"/>
      <c r="C676" s="4"/>
      <c r="D676" s="4"/>
      <c r="E676" s="4"/>
      <c r="G676" s="4"/>
      <c r="H676" s="4"/>
      <c r="I676" s="4"/>
      <c r="J676" s="4"/>
      <c r="K676" s="4"/>
      <c r="L676" s="4"/>
      <c r="M676" s="4"/>
      <c r="N676" s="4"/>
      <c r="O676" s="4"/>
      <c r="P676" s="4"/>
    </row>
    <row r="677" spans="1:16" ht="16.5" customHeight="1">
      <c r="A677" s="4"/>
      <c r="B677" s="4"/>
      <c r="C677" s="4"/>
      <c r="D677" s="4"/>
      <c r="E677" s="4"/>
      <c r="G677" s="4"/>
      <c r="H677" s="4"/>
      <c r="I677" s="4"/>
      <c r="J677" s="4"/>
      <c r="K677" s="4"/>
      <c r="L677" s="4"/>
      <c r="M677" s="4"/>
      <c r="N677" s="4"/>
      <c r="O677" s="4"/>
      <c r="P677" s="4"/>
    </row>
    <row r="678" spans="1:16" ht="16.5" customHeight="1">
      <c r="A678" s="4"/>
      <c r="B678" s="4"/>
      <c r="C678" s="4"/>
      <c r="D678" s="4"/>
      <c r="E678" s="4"/>
      <c r="G678" s="4"/>
      <c r="H678" s="4"/>
      <c r="I678" s="4"/>
      <c r="J678" s="4"/>
      <c r="K678" s="4"/>
      <c r="L678" s="4"/>
      <c r="M678" s="4"/>
      <c r="N678" s="4"/>
      <c r="O678" s="4"/>
      <c r="P678" s="4"/>
    </row>
    <row r="679" spans="1:16" ht="16.5" customHeight="1">
      <c r="A679" s="4"/>
      <c r="B679" s="4"/>
      <c r="C679" s="4"/>
      <c r="D679" s="4"/>
      <c r="E679" s="4"/>
      <c r="G679" s="4"/>
      <c r="H679" s="4"/>
      <c r="I679" s="4"/>
      <c r="J679" s="4"/>
      <c r="K679" s="4"/>
      <c r="L679" s="4"/>
      <c r="M679" s="4"/>
      <c r="N679" s="4"/>
      <c r="O679" s="4"/>
      <c r="P679" s="4"/>
    </row>
    <row r="680" spans="1:16" ht="16.5" customHeight="1">
      <c r="A680" s="4"/>
      <c r="B680" s="4"/>
      <c r="C680" s="4"/>
      <c r="D680" s="4"/>
      <c r="E680" s="4"/>
      <c r="G680" s="4"/>
      <c r="H680" s="4"/>
      <c r="I680" s="4"/>
      <c r="J680" s="4"/>
      <c r="K680" s="4"/>
      <c r="L680" s="4"/>
      <c r="M680" s="4"/>
      <c r="N680" s="4"/>
      <c r="O680" s="4"/>
      <c r="P680" s="4"/>
    </row>
    <row r="681" spans="1:16" ht="16.5" customHeight="1">
      <c r="A681" s="4"/>
      <c r="B681" s="4"/>
      <c r="C681" s="4"/>
      <c r="D681" s="4"/>
      <c r="E681" s="4"/>
      <c r="G681" s="4"/>
      <c r="H681" s="4"/>
      <c r="I681" s="4"/>
      <c r="J681" s="4"/>
      <c r="K681" s="4"/>
      <c r="L681" s="4"/>
      <c r="M681" s="4"/>
      <c r="N681" s="4"/>
      <c r="O681" s="4"/>
      <c r="P681" s="4"/>
    </row>
    <row r="682" spans="1:16" ht="16.5" customHeight="1">
      <c r="A682" s="4"/>
      <c r="B682" s="4"/>
      <c r="C682" s="4"/>
      <c r="D682" s="4"/>
      <c r="E682" s="4"/>
      <c r="G682" s="4"/>
      <c r="H682" s="4"/>
      <c r="I682" s="4"/>
      <c r="J682" s="4"/>
      <c r="K682" s="4"/>
      <c r="L682" s="4"/>
      <c r="M682" s="4"/>
      <c r="N682" s="4"/>
      <c r="O682" s="4"/>
      <c r="P682" s="4"/>
    </row>
    <row r="683" spans="1:16" ht="16.5" customHeight="1">
      <c r="A683" s="4"/>
      <c r="B683" s="4"/>
      <c r="C683" s="4"/>
      <c r="D683" s="4"/>
      <c r="E683" s="4"/>
      <c r="G683" s="4"/>
      <c r="H683" s="4"/>
      <c r="I683" s="4"/>
      <c r="J683" s="4"/>
      <c r="K683" s="4"/>
      <c r="L683" s="4"/>
      <c r="M683" s="4"/>
      <c r="N683" s="4"/>
      <c r="O683" s="4"/>
      <c r="P683" s="4"/>
    </row>
    <row r="684" spans="1:16" ht="16.5" customHeight="1">
      <c r="A684" s="4"/>
      <c r="B684" s="4"/>
      <c r="C684" s="4"/>
      <c r="D684" s="4"/>
      <c r="E684" s="4"/>
      <c r="G684" s="4"/>
      <c r="H684" s="4"/>
      <c r="I684" s="4"/>
      <c r="J684" s="4"/>
      <c r="K684" s="4"/>
      <c r="L684" s="4"/>
      <c r="M684" s="4"/>
      <c r="N684" s="4"/>
      <c r="O684" s="4"/>
      <c r="P684" s="4"/>
    </row>
    <row r="685" spans="1:16" ht="16.5" customHeight="1">
      <c r="A685" s="4"/>
      <c r="B685" s="4"/>
      <c r="C685" s="4"/>
      <c r="D685" s="4"/>
      <c r="E685" s="4"/>
      <c r="G685" s="4"/>
      <c r="H685" s="4"/>
      <c r="I685" s="4"/>
      <c r="J685" s="4"/>
      <c r="K685" s="4"/>
      <c r="L685" s="4"/>
      <c r="M685" s="4"/>
      <c r="N685" s="4"/>
      <c r="O685" s="4"/>
      <c r="P685" s="4"/>
    </row>
    <row r="686" spans="1:16" ht="16.5" customHeight="1">
      <c r="A686" s="4"/>
      <c r="B686" s="4"/>
      <c r="C686" s="4"/>
      <c r="D686" s="4"/>
      <c r="E686" s="4"/>
      <c r="G686" s="4"/>
      <c r="H686" s="4"/>
      <c r="I686" s="4"/>
      <c r="J686" s="4"/>
      <c r="K686" s="4"/>
      <c r="L686" s="4"/>
      <c r="M686" s="4"/>
      <c r="N686" s="4"/>
      <c r="O686" s="4"/>
      <c r="P686" s="4"/>
    </row>
    <row r="687" spans="1:16" ht="16.5" customHeight="1">
      <c r="A687" s="4"/>
      <c r="B687" s="4"/>
      <c r="C687" s="4"/>
      <c r="D687" s="4"/>
      <c r="E687" s="4"/>
      <c r="G687" s="4"/>
      <c r="H687" s="4"/>
      <c r="I687" s="4"/>
      <c r="J687" s="4"/>
      <c r="K687" s="4"/>
      <c r="L687" s="4"/>
      <c r="M687" s="4"/>
      <c r="N687" s="4"/>
      <c r="O687" s="4"/>
      <c r="P687" s="4"/>
    </row>
    <row r="688" spans="1:16" ht="16.5" customHeight="1">
      <c r="A688" s="4"/>
      <c r="B688" s="4"/>
      <c r="C688" s="4"/>
      <c r="D688" s="4"/>
      <c r="E688" s="4"/>
      <c r="G688" s="4"/>
      <c r="H688" s="4"/>
      <c r="I688" s="4"/>
      <c r="J688" s="4"/>
      <c r="K688" s="4"/>
      <c r="L688" s="4"/>
      <c r="M688" s="4"/>
      <c r="N688" s="4"/>
      <c r="O688" s="4"/>
      <c r="P688" s="4"/>
    </row>
    <row r="689" spans="1:16" ht="16.5" customHeight="1">
      <c r="A689" s="4"/>
      <c r="B689" s="4"/>
      <c r="C689" s="4"/>
      <c r="D689" s="4"/>
      <c r="E689" s="4"/>
      <c r="G689" s="4"/>
      <c r="H689" s="4"/>
      <c r="I689" s="4"/>
      <c r="J689" s="4"/>
      <c r="K689" s="4"/>
      <c r="L689" s="4"/>
      <c r="M689" s="4"/>
      <c r="N689" s="4"/>
      <c r="O689" s="4"/>
      <c r="P689" s="4"/>
    </row>
    <row r="690" spans="1:16" ht="16.5" customHeight="1">
      <c r="A690" s="4"/>
      <c r="B690" s="4"/>
      <c r="C690" s="4"/>
      <c r="D690" s="4"/>
      <c r="E690" s="4"/>
      <c r="G690" s="4"/>
      <c r="H690" s="4"/>
      <c r="I690" s="4"/>
      <c r="J690" s="4"/>
      <c r="K690" s="4"/>
      <c r="L690" s="4"/>
      <c r="M690" s="4"/>
      <c r="N690" s="4"/>
      <c r="O690" s="4"/>
      <c r="P690" s="4"/>
    </row>
    <row r="691" spans="1:16" ht="16.5" customHeight="1">
      <c r="A691" s="4"/>
      <c r="B691" s="4"/>
      <c r="C691" s="4"/>
      <c r="D691" s="4"/>
      <c r="E691" s="4"/>
      <c r="G691" s="4"/>
      <c r="H691" s="4"/>
      <c r="I691" s="4"/>
      <c r="J691" s="4"/>
      <c r="K691" s="4"/>
      <c r="L691" s="4"/>
      <c r="M691" s="4"/>
      <c r="N691" s="4"/>
      <c r="O691" s="4"/>
      <c r="P691" s="4"/>
    </row>
    <row r="692" spans="1:16" ht="16.5" customHeight="1">
      <c r="A692" s="4"/>
      <c r="B692" s="4"/>
      <c r="C692" s="4"/>
      <c r="D692" s="4"/>
      <c r="E692" s="4"/>
      <c r="G692" s="4"/>
      <c r="H692" s="4"/>
      <c r="I692" s="4"/>
      <c r="J692" s="4"/>
      <c r="K692" s="4"/>
      <c r="L692" s="4"/>
      <c r="M692" s="4"/>
      <c r="N692" s="4"/>
      <c r="O692" s="4"/>
      <c r="P692" s="4"/>
    </row>
    <row r="693" spans="1:16" ht="16.5" customHeight="1">
      <c r="A693" s="4"/>
      <c r="B693" s="4"/>
      <c r="C693" s="4"/>
      <c r="D693" s="4"/>
      <c r="E693" s="4"/>
      <c r="G693" s="4"/>
      <c r="H693" s="4"/>
      <c r="I693" s="4"/>
      <c r="J693" s="4"/>
      <c r="K693" s="4"/>
      <c r="L693" s="4"/>
      <c r="M693" s="4"/>
      <c r="N693" s="4"/>
      <c r="O693" s="4"/>
      <c r="P693" s="4"/>
    </row>
    <row r="694" spans="1:16" ht="16.5" customHeight="1">
      <c r="A694" s="4"/>
      <c r="B694" s="4"/>
      <c r="C694" s="4"/>
      <c r="D694" s="4"/>
      <c r="E694" s="4"/>
      <c r="G694" s="4"/>
      <c r="H694" s="4"/>
      <c r="I694" s="4"/>
      <c r="J694" s="4"/>
      <c r="K694" s="4"/>
      <c r="L694" s="4"/>
      <c r="M694" s="4"/>
      <c r="N694" s="4"/>
      <c r="O694" s="4"/>
      <c r="P694" s="4"/>
    </row>
    <row r="695" spans="1:16" ht="16.5" customHeight="1">
      <c r="A695" s="4"/>
      <c r="B695" s="4"/>
      <c r="C695" s="4"/>
      <c r="D695" s="4"/>
      <c r="E695" s="4"/>
      <c r="G695" s="4"/>
      <c r="H695" s="4"/>
      <c r="I695" s="4"/>
      <c r="J695" s="4"/>
      <c r="K695" s="4"/>
      <c r="L695" s="4"/>
      <c r="M695" s="4"/>
      <c r="N695" s="4"/>
      <c r="O695" s="4"/>
      <c r="P695" s="4"/>
    </row>
    <row r="696" spans="1:16" ht="16.5" customHeight="1">
      <c r="A696" s="4"/>
      <c r="B696" s="4"/>
      <c r="C696" s="4"/>
      <c r="D696" s="4"/>
      <c r="E696" s="4"/>
      <c r="G696" s="4"/>
      <c r="H696" s="4"/>
      <c r="I696" s="4"/>
      <c r="J696" s="4"/>
      <c r="K696" s="4"/>
      <c r="L696" s="4"/>
      <c r="M696" s="4"/>
      <c r="N696" s="4"/>
      <c r="O696" s="4"/>
      <c r="P696" s="4"/>
    </row>
    <row r="697" spans="1:16" ht="16.5" customHeight="1">
      <c r="A697" s="4"/>
      <c r="B697" s="4"/>
      <c r="C697" s="4"/>
      <c r="D697" s="4"/>
      <c r="E697" s="4"/>
      <c r="G697" s="4"/>
      <c r="H697" s="4"/>
      <c r="I697" s="4"/>
      <c r="J697" s="4"/>
      <c r="K697" s="4"/>
      <c r="L697" s="4"/>
      <c r="M697" s="4"/>
      <c r="N697" s="4"/>
      <c r="O697" s="4"/>
      <c r="P697" s="4"/>
    </row>
    <row r="698" spans="1:16" ht="16.5" customHeight="1">
      <c r="A698" s="4"/>
      <c r="B698" s="4"/>
      <c r="C698" s="4"/>
      <c r="D698" s="4"/>
      <c r="E698" s="4"/>
      <c r="G698" s="4"/>
      <c r="H698" s="4"/>
      <c r="I698" s="4"/>
      <c r="J698" s="4"/>
      <c r="K698" s="4"/>
      <c r="L698" s="4"/>
      <c r="M698" s="4"/>
      <c r="N698" s="4"/>
      <c r="O698" s="4"/>
      <c r="P698" s="4"/>
    </row>
    <row r="699" spans="1:16" ht="16.5" customHeight="1">
      <c r="A699" s="4"/>
      <c r="B699" s="4"/>
      <c r="C699" s="4"/>
      <c r="D699" s="4"/>
      <c r="E699" s="4"/>
      <c r="G699" s="4"/>
      <c r="H699" s="4"/>
      <c r="I699" s="4"/>
      <c r="J699" s="4"/>
      <c r="K699" s="4"/>
      <c r="L699" s="4"/>
      <c r="M699" s="4"/>
      <c r="N699" s="4"/>
      <c r="O699" s="4"/>
      <c r="P699" s="4"/>
    </row>
    <row r="700" spans="1:16" ht="16.5" customHeight="1">
      <c r="A700" s="4"/>
      <c r="B700" s="4"/>
      <c r="C700" s="4"/>
      <c r="D700" s="4"/>
      <c r="E700" s="4"/>
      <c r="G700" s="4"/>
      <c r="H700" s="4"/>
      <c r="I700" s="4"/>
      <c r="J700" s="4"/>
      <c r="K700" s="4"/>
      <c r="L700" s="4"/>
      <c r="M700" s="4"/>
      <c r="N700" s="4"/>
      <c r="O700" s="4"/>
      <c r="P700" s="4"/>
    </row>
    <row r="701" spans="1:16" ht="16.5" customHeight="1">
      <c r="A701" s="4"/>
      <c r="B701" s="4"/>
      <c r="C701" s="4"/>
      <c r="D701" s="4"/>
      <c r="E701" s="4"/>
      <c r="G701" s="4"/>
      <c r="H701" s="4"/>
      <c r="I701" s="4"/>
      <c r="J701" s="4"/>
      <c r="K701" s="4"/>
      <c r="L701" s="4"/>
      <c r="M701" s="4"/>
      <c r="N701" s="4"/>
      <c r="O701" s="4"/>
      <c r="P701" s="4"/>
    </row>
    <row r="702" spans="1:16" ht="16.5" customHeight="1">
      <c r="A702" s="4"/>
      <c r="B702" s="4"/>
      <c r="C702" s="4"/>
      <c r="D702" s="4"/>
      <c r="E702" s="4"/>
      <c r="G702" s="4"/>
      <c r="H702" s="4"/>
      <c r="I702" s="4"/>
      <c r="J702" s="4"/>
      <c r="K702" s="4"/>
      <c r="L702" s="4"/>
      <c r="M702" s="4"/>
      <c r="N702" s="4"/>
      <c r="O702" s="4"/>
      <c r="P702" s="4"/>
    </row>
    <row r="703" spans="1:16" ht="16.5" customHeight="1">
      <c r="A703" s="4"/>
      <c r="B703" s="4"/>
      <c r="C703" s="4"/>
      <c r="D703" s="4"/>
      <c r="E703" s="4"/>
      <c r="G703" s="4"/>
      <c r="H703" s="4"/>
      <c r="I703" s="4"/>
      <c r="J703" s="4"/>
      <c r="K703" s="4"/>
      <c r="L703" s="4"/>
      <c r="M703" s="4"/>
      <c r="N703" s="4"/>
      <c r="O703" s="4"/>
      <c r="P703" s="4"/>
    </row>
    <row r="704" spans="1:16" ht="16.5" customHeight="1">
      <c r="A704" s="4"/>
      <c r="B704" s="4"/>
      <c r="C704" s="4"/>
      <c r="D704" s="4"/>
      <c r="E704" s="4"/>
      <c r="G704" s="4"/>
      <c r="H704" s="4"/>
      <c r="I704" s="4"/>
      <c r="J704" s="4"/>
      <c r="K704" s="4"/>
      <c r="L704" s="4"/>
      <c r="M704" s="4"/>
      <c r="N704" s="4"/>
      <c r="O704" s="4"/>
      <c r="P704" s="4"/>
    </row>
    <row r="705" spans="1:16" ht="16.5" customHeight="1">
      <c r="A705" s="4"/>
      <c r="B705" s="4"/>
      <c r="C705" s="4"/>
      <c r="D705" s="4"/>
      <c r="E705" s="4"/>
      <c r="G705" s="4"/>
      <c r="H705" s="4"/>
      <c r="I705" s="4"/>
      <c r="J705" s="4"/>
      <c r="K705" s="4"/>
      <c r="L705" s="4"/>
      <c r="M705" s="4"/>
      <c r="N705" s="4"/>
      <c r="O705" s="4"/>
      <c r="P705" s="4"/>
    </row>
    <row r="706" spans="1:16" ht="16.5" customHeight="1">
      <c r="A706" s="4"/>
      <c r="B706" s="4"/>
      <c r="C706" s="4"/>
      <c r="D706" s="4"/>
      <c r="E706" s="4"/>
      <c r="G706" s="4"/>
      <c r="H706" s="4"/>
      <c r="I706" s="4"/>
      <c r="J706" s="4"/>
      <c r="K706" s="4"/>
      <c r="L706" s="4"/>
      <c r="M706" s="4"/>
      <c r="N706" s="4"/>
      <c r="O706" s="4"/>
      <c r="P706" s="4"/>
    </row>
    <row r="707" spans="1:16" ht="16.5" customHeight="1">
      <c r="A707" s="4"/>
      <c r="B707" s="4"/>
      <c r="C707" s="4"/>
      <c r="D707" s="4"/>
      <c r="E707" s="4"/>
      <c r="G707" s="4"/>
      <c r="H707" s="4"/>
      <c r="I707" s="4"/>
      <c r="J707" s="4"/>
      <c r="K707" s="4"/>
      <c r="L707" s="4"/>
      <c r="M707" s="4"/>
      <c r="N707" s="4"/>
      <c r="O707" s="4"/>
      <c r="P707" s="4"/>
    </row>
    <row r="708" spans="1:16" ht="16.5" customHeight="1">
      <c r="A708" s="4"/>
      <c r="B708" s="4"/>
      <c r="C708" s="4"/>
      <c r="D708" s="4"/>
      <c r="E708" s="4"/>
      <c r="G708" s="4"/>
      <c r="H708" s="4"/>
      <c r="I708" s="4"/>
      <c r="J708" s="4"/>
      <c r="K708" s="4"/>
      <c r="L708" s="4"/>
      <c r="M708" s="4"/>
      <c r="N708" s="4"/>
      <c r="O708" s="4"/>
      <c r="P708" s="4"/>
    </row>
    <row r="709" spans="1:16" ht="16.5" customHeight="1">
      <c r="A709" s="4"/>
      <c r="B709" s="4"/>
      <c r="C709" s="4"/>
      <c r="D709" s="4"/>
      <c r="E709" s="4"/>
      <c r="G709" s="4"/>
      <c r="H709" s="4"/>
      <c r="I709" s="4"/>
      <c r="J709" s="4"/>
      <c r="K709" s="4"/>
      <c r="L709" s="4"/>
      <c r="M709" s="4"/>
      <c r="N709" s="4"/>
      <c r="O709" s="4"/>
      <c r="P709" s="4"/>
    </row>
    <row r="710" spans="1:16" ht="16.5" customHeight="1">
      <c r="A710" s="4"/>
      <c r="B710" s="4"/>
      <c r="C710" s="4"/>
      <c r="D710" s="4"/>
      <c r="E710" s="4"/>
      <c r="G710" s="4"/>
      <c r="H710" s="4"/>
      <c r="I710" s="4"/>
      <c r="J710" s="4"/>
      <c r="K710" s="4"/>
      <c r="L710" s="4"/>
      <c r="M710" s="4"/>
      <c r="N710" s="4"/>
      <c r="O710" s="4"/>
      <c r="P710" s="4"/>
    </row>
    <row r="711" spans="1:16" ht="16.5" customHeight="1">
      <c r="A711" s="4"/>
      <c r="B711" s="4"/>
      <c r="C711" s="4"/>
      <c r="D711" s="4"/>
      <c r="E711" s="4"/>
      <c r="G711" s="4"/>
      <c r="H711" s="4"/>
      <c r="I711" s="4"/>
      <c r="J711" s="4"/>
      <c r="K711" s="4"/>
      <c r="L711" s="4"/>
      <c r="M711" s="4"/>
      <c r="N711" s="4"/>
      <c r="O711" s="4"/>
      <c r="P711" s="4"/>
    </row>
    <row r="712" spans="1:16" ht="16.5" customHeight="1">
      <c r="A712" s="4"/>
      <c r="B712" s="4"/>
      <c r="C712" s="4"/>
      <c r="D712" s="4"/>
      <c r="E712" s="4"/>
      <c r="G712" s="4"/>
      <c r="H712" s="4"/>
      <c r="I712" s="4"/>
      <c r="J712" s="4"/>
      <c r="K712" s="4"/>
      <c r="L712" s="4"/>
      <c r="M712" s="4"/>
      <c r="N712" s="4"/>
      <c r="O712" s="4"/>
      <c r="P712" s="4"/>
    </row>
    <row r="713" spans="1:16" ht="16.5" customHeight="1">
      <c r="A713" s="4"/>
      <c r="B713" s="4"/>
      <c r="C713" s="4"/>
      <c r="D713" s="4"/>
      <c r="E713" s="4"/>
      <c r="G713" s="4"/>
      <c r="H713" s="4"/>
      <c r="I713" s="4"/>
      <c r="J713" s="4"/>
      <c r="K713" s="4"/>
      <c r="L713" s="4"/>
      <c r="M713" s="4"/>
      <c r="N713" s="4"/>
      <c r="O713" s="4"/>
      <c r="P713" s="4"/>
    </row>
    <row r="714" spans="1:16" ht="16.5" customHeight="1">
      <c r="A714" s="4"/>
      <c r="B714" s="4"/>
      <c r="C714" s="4"/>
      <c r="D714" s="4"/>
      <c r="E714" s="4"/>
      <c r="G714" s="4"/>
      <c r="H714" s="4"/>
      <c r="I714" s="4"/>
      <c r="J714" s="4"/>
      <c r="K714" s="4"/>
      <c r="L714" s="4"/>
      <c r="M714" s="4"/>
      <c r="N714" s="4"/>
      <c r="O714" s="4"/>
      <c r="P714" s="4"/>
    </row>
    <row r="715" spans="1:16" ht="16.5" customHeight="1">
      <c r="A715" s="4"/>
      <c r="B715" s="4"/>
      <c r="C715" s="4"/>
      <c r="D715" s="4"/>
      <c r="E715" s="4"/>
      <c r="G715" s="4"/>
      <c r="H715" s="4"/>
      <c r="I715" s="4"/>
      <c r="J715" s="4"/>
      <c r="K715" s="4"/>
      <c r="L715" s="4"/>
      <c r="M715" s="4"/>
      <c r="N715" s="4"/>
      <c r="O715" s="4"/>
      <c r="P715" s="4"/>
    </row>
    <row r="716" spans="1:16" ht="16.5" customHeight="1">
      <c r="A716" s="4"/>
      <c r="B716" s="4"/>
      <c r="C716" s="4"/>
      <c r="D716" s="4"/>
      <c r="E716" s="4"/>
      <c r="G716" s="4"/>
      <c r="H716" s="4"/>
      <c r="I716" s="4"/>
      <c r="J716" s="4"/>
      <c r="K716" s="4"/>
      <c r="L716" s="4"/>
      <c r="M716" s="4"/>
      <c r="N716" s="4"/>
      <c r="O716" s="4"/>
      <c r="P716" s="4"/>
    </row>
    <row r="717" spans="1:16" ht="16.5" customHeight="1">
      <c r="A717" s="4"/>
      <c r="B717" s="4"/>
      <c r="C717" s="4"/>
      <c r="D717" s="4"/>
      <c r="E717" s="4"/>
      <c r="G717" s="4"/>
      <c r="H717" s="4"/>
      <c r="I717" s="4"/>
      <c r="J717" s="4"/>
      <c r="K717" s="4"/>
      <c r="L717" s="4"/>
      <c r="M717" s="4"/>
      <c r="N717" s="4"/>
      <c r="O717" s="4"/>
      <c r="P717" s="4"/>
    </row>
    <row r="718" spans="1:16" ht="16.5" customHeight="1">
      <c r="A718" s="4"/>
      <c r="B718" s="4"/>
      <c r="C718" s="4"/>
      <c r="D718" s="4"/>
      <c r="E718" s="4"/>
      <c r="G718" s="4"/>
      <c r="H718" s="4"/>
      <c r="I718" s="4"/>
      <c r="J718" s="4"/>
      <c r="K718" s="4"/>
      <c r="L718" s="4"/>
      <c r="M718" s="4"/>
      <c r="N718" s="4"/>
      <c r="O718" s="4"/>
      <c r="P718" s="4"/>
    </row>
    <row r="719" spans="1:16" ht="16.5" customHeight="1">
      <c r="A719" s="4"/>
      <c r="B719" s="4"/>
      <c r="C719" s="4"/>
      <c r="D719" s="4"/>
      <c r="E719" s="4"/>
      <c r="G719" s="4"/>
      <c r="H719" s="4"/>
      <c r="I719" s="4"/>
      <c r="J719" s="4"/>
      <c r="K719" s="4"/>
      <c r="L719" s="4"/>
      <c r="M719" s="4"/>
      <c r="N719" s="4"/>
      <c r="O719" s="4"/>
      <c r="P719" s="4"/>
    </row>
    <row r="720" spans="1:16" ht="16.5" customHeight="1">
      <c r="A720" s="4"/>
      <c r="B720" s="4"/>
      <c r="C720" s="4"/>
      <c r="D720" s="4"/>
      <c r="E720" s="4"/>
      <c r="G720" s="4"/>
      <c r="H720" s="4"/>
      <c r="I720" s="4"/>
      <c r="J720" s="4"/>
      <c r="K720" s="4"/>
      <c r="L720" s="4"/>
      <c r="M720" s="4"/>
      <c r="N720" s="4"/>
      <c r="O720" s="4"/>
      <c r="P720" s="4"/>
    </row>
    <row r="721" spans="1:16" ht="16.5" customHeight="1">
      <c r="A721" s="4"/>
      <c r="B721" s="4"/>
      <c r="C721" s="4"/>
      <c r="D721" s="4"/>
      <c r="E721" s="4"/>
      <c r="G721" s="4"/>
      <c r="H721" s="4"/>
      <c r="I721" s="4"/>
      <c r="J721" s="4"/>
      <c r="K721" s="4"/>
      <c r="L721" s="4"/>
      <c r="M721" s="4"/>
      <c r="N721" s="4"/>
      <c r="O721" s="4"/>
      <c r="P721" s="4"/>
    </row>
    <row r="722" spans="1:16" ht="16.5" customHeight="1">
      <c r="A722" s="4"/>
      <c r="B722" s="4"/>
      <c r="C722" s="4"/>
      <c r="D722" s="4"/>
      <c r="E722" s="4"/>
      <c r="G722" s="4"/>
      <c r="H722" s="4"/>
      <c r="I722" s="4"/>
      <c r="J722" s="4"/>
      <c r="K722" s="4"/>
      <c r="L722" s="4"/>
      <c r="M722" s="4"/>
      <c r="N722" s="4"/>
      <c r="O722" s="4"/>
      <c r="P722" s="4"/>
    </row>
    <row r="723" spans="1:16" ht="16.5" customHeight="1">
      <c r="A723" s="4"/>
      <c r="B723" s="4"/>
      <c r="C723" s="4"/>
      <c r="D723" s="4"/>
      <c r="E723" s="4"/>
      <c r="G723" s="4"/>
      <c r="H723" s="4"/>
      <c r="I723" s="4"/>
      <c r="J723" s="4"/>
      <c r="K723" s="4"/>
      <c r="L723" s="4"/>
      <c r="M723" s="4"/>
      <c r="N723" s="4"/>
      <c r="O723" s="4"/>
      <c r="P723" s="4"/>
    </row>
    <row r="724" spans="1:16" ht="16.5" customHeight="1">
      <c r="A724" s="4"/>
      <c r="B724" s="4"/>
      <c r="C724" s="4"/>
      <c r="D724" s="4"/>
      <c r="E724" s="4"/>
      <c r="G724" s="4"/>
      <c r="H724" s="4"/>
      <c r="I724" s="4"/>
      <c r="J724" s="4"/>
      <c r="K724" s="4"/>
      <c r="L724" s="4"/>
      <c r="M724" s="4"/>
      <c r="N724" s="4"/>
      <c r="O724" s="4"/>
      <c r="P724" s="4"/>
    </row>
    <row r="725" spans="1:16" ht="16.5" customHeight="1">
      <c r="A725" s="4"/>
      <c r="B725" s="4"/>
      <c r="C725" s="4"/>
      <c r="D725" s="4"/>
      <c r="E725" s="4"/>
      <c r="G725" s="4"/>
      <c r="H725" s="4"/>
      <c r="I725" s="4"/>
      <c r="J725" s="4"/>
      <c r="K725" s="4"/>
      <c r="L725" s="4"/>
      <c r="M725" s="4"/>
      <c r="N725" s="4"/>
      <c r="O725" s="4"/>
      <c r="P725" s="4"/>
    </row>
    <row r="726" spans="1:16" ht="16.5" customHeight="1">
      <c r="A726" s="4"/>
      <c r="B726" s="4"/>
      <c r="C726" s="4"/>
      <c r="D726" s="4"/>
      <c r="E726" s="4"/>
      <c r="G726" s="4"/>
      <c r="H726" s="4"/>
      <c r="I726" s="4"/>
      <c r="J726" s="4"/>
      <c r="K726" s="4"/>
      <c r="L726" s="4"/>
      <c r="M726" s="4"/>
      <c r="N726" s="4"/>
      <c r="O726" s="4"/>
      <c r="P726" s="4"/>
    </row>
    <row r="727" spans="1:16" ht="16.5" customHeight="1">
      <c r="A727" s="4"/>
      <c r="B727" s="4"/>
      <c r="C727" s="4"/>
      <c r="D727" s="4"/>
      <c r="E727" s="4"/>
      <c r="G727" s="4"/>
      <c r="H727" s="4"/>
      <c r="I727" s="4"/>
      <c r="J727" s="4"/>
      <c r="K727" s="4"/>
      <c r="L727" s="4"/>
      <c r="M727" s="4"/>
      <c r="N727" s="4"/>
      <c r="O727" s="4"/>
      <c r="P727" s="4"/>
    </row>
    <row r="728" spans="1:16" ht="16.5" customHeight="1">
      <c r="A728" s="4"/>
      <c r="B728" s="4"/>
      <c r="C728" s="4"/>
      <c r="D728" s="4"/>
      <c r="E728" s="4"/>
      <c r="G728" s="4"/>
      <c r="H728" s="4"/>
      <c r="I728" s="4"/>
      <c r="J728" s="4"/>
      <c r="K728" s="4"/>
      <c r="L728" s="4"/>
      <c r="M728" s="4"/>
      <c r="N728" s="4"/>
      <c r="O728" s="4"/>
      <c r="P728" s="4"/>
    </row>
    <row r="729" spans="1:16" ht="16.5" customHeight="1">
      <c r="A729" s="4"/>
      <c r="B729" s="4"/>
      <c r="C729" s="4"/>
      <c r="D729" s="4"/>
      <c r="E729" s="4"/>
      <c r="G729" s="4"/>
      <c r="H729" s="4"/>
      <c r="I729" s="4"/>
      <c r="J729" s="4"/>
      <c r="K729" s="4"/>
      <c r="L729" s="4"/>
      <c r="M729" s="4"/>
      <c r="N729" s="4"/>
      <c r="O729" s="4"/>
      <c r="P729" s="4"/>
    </row>
    <row r="730" spans="1:16" ht="16.5" customHeight="1">
      <c r="A730" s="4"/>
      <c r="B730" s="4"/>
      <c r="C730" s="4"/>
      <c r="D730" s="4"/>
      <c r="E730" s="4"/>
      <c r="G730" s="4"/>
      <c r="H730" s="4"/>
      <c r="I730" s="4"/>
      <c r="J730" s="4"/>
      <c r="K730" s="4"/>
      <c r="L730" s="4"/>
      <c r="M730" s="4"/>
      <c r="N730" s="4"/>
      <c r="O730" s="4"/>
      <c r="P730" s="4"/>
    </row>
    <row r="731" spans="1:16" ht="16.5" customHeight="1">
      <c r="A731" s="4"/>
      <c r="B731" s="4"/>
      <c r="C731" s="4"/>
      <c r="D731" s="4"/>
      <c r="E731" s="4"/>
      <c r="G731" s="4"/>
      <c r="H731" s="4"/>
      <c r="I731" s="4"/>
      <c r="J731" s="4"/>
      <c r="K731" s="4"/>
      <c r="L731" s="4"/>
      <c r="M731" s="4"/>
      <c r="N731" s="4"/>
      <c r="O731" s="4"/>
      <c r="P731" s="4"/>
    </row>
    <row r="732" spans="1:16" ht="16.5" customHeight="1">
      <c r="A732" s="4"/>
      <c r="B732" s="4"/>
      <c r="C732" s="4"/>
      <c r="D732" s="4"/>
      <c r="E732" s="4"/>
      <c r="G732" s="4"/>
      <c r="H732" s="4"/>
      <c r="I732" s="4"/>
      <c r="J732" s="4"/>
      <c r="K732" s="4"/>
      <c r="L732" s="4"/>
      <c r="M732" s="4"/>
      <c r="N732" s="4"/>
      <c r="O732" s="4"/>
      <c r="P732" s="4"/>
    </row>
    <row r="733" spans="1:16" ht="16.5" customHeight="1">
      <c r="A733" s="4"/>
      <c r="B733" s="4"/>
      <c r="C733" s="4"/>
      <c r="D733" s="4"/>
      <c r="E733" s="4"/>
      <c r="G733" s="4"/>
      <c r="H733" s="4"/>
      <c r="I733" s="4"/>
      <c r="J733" s="4"/>
      <c r="K733" s="4"/>
      <c r="L733" s="4"/>
      <c r="M733" s="4"/>
      <c r="N733" s="4"/>
      <c r="O733" s="4"/>
      <c r="P733" s="4"/>
    </row>
    <row r="734" spans="1:16" ht="16.5" customHeight="1">
      <c r="A734" s="4"/>
      <c r="B734" s="4"/>
      <c r="C734" s="4"/>
      <c r="D734" s="4"/>
      <c r="E734" s="4"/>
      <c r="G734" s="4"/>
      <c r="H734" s="4"/>
      <c r="I734" s="4"/>
      <c r="J734" s="4"/>
      <c r="K734" s="4"/>
      <c r="L734" s="4"/>
      <c r="M734" s="4"/>
      <c r="N734" s="4"/>
      <c r="O734" s="4"/>
      <c r="P734" s="4"/>
    </row>
    <row r="735" spans="1:16" ht="16.5" customHeight="1">
      <c r="A735" s="4"/>
      <c r="B735" s="4"/>
      <c r="C735" s="4"/>
      <c r="D735" s="4"/>
      <c r="E735" s="4"/>
      <c r="G735" s="4"/>
      <c r="H735" s="4"/>
      <c r="I735" s="4"/>
      <c r="J735" s="4"/>
      <c r="K735" s="4"/>
      <c r="L735" s="4"/>
      <c r="M735" s="4"/>
      <c r="N735" s="4"/>
      <c r="O735" s="4"/>
      <c r="P735" s="4"/>
    </row>
    <row r="736" spans="1:16" ht="16.5" customHeight="1">
      <c r="A736" s="4"/>
      <c r="B736" s="4"/>
      <c r="C736" s="4"/>
      <c r="D736" s="4"/>
      <c r="E736" s="4"/>
      <c r="G736" s="4"/>
      <c r="H736" s="4"/>
      <c r="I736" s="4"/>
      <c r="J736" s="4"/>
      <c r="K736" s="4"/>
      <c r="L736" s="4"/>
      <c r="M736" s="4"/>
      <c r="N736" s="4"/>
      <c r="O736" s="4"/>
      <c r="P736" s="4"/>
    </row>
    <row r="737" spans="1:16" ht="16.5" customHeight="1">
      <c r="A737" s="4"/>
      <c r="B737" s="4"/>
      <c r="C737" s="4"/>
      <c r="D737" s="4"/>
      <c r="E737" s="4"/>
      <c r="G737" s="4"/>
      <c r="H737" s="4"/>
      <c r="I737" s="4"/>
      <c r="J737" s="4"/>
      <c r="K737" s="4"/>
      <c r="L737" s="4"/>
      <c r="M737" s="4"/>
      <c r="N737" s="4"/>
      <c r="O737" s="4"/>
      <c r="P737" s="4"/>
    </row>
    <row r="738" spans="1:16" ht="16.5" customHeight="1">
      <c r="A738" s="4"/>
      <c r="B738" s="4"/>
      <c r="C738" s="4"/>
      <c r="D738" s="4"/>
      <c r="E738" s="4"/>
      <c r="G738" s="4"/>
      <c r="H738" s="4"/>
      <c r="I738" s="4"/>
      <c r="J738" s="4"/>
      <c r="K738" s="4"/>
      <c r="L738" s="4"/>
      <c r="M738" s="4"/>
      <c r="N738" s="4"/>
      <c r="O738" s="4"/>
      <c r="P738" s="4"/>
    </row>
    <row r="739" spans="1:16" ht="16.5" customHeight="1">
      <c r="A739" s="4"/>
      <c r="B739" s="4"/>
      <c r="C739" s="4"/>
      <c r="D739" s="4"/>
      <c r="E739" s="4"/>
      <c r="G739" s="4"/>
      <c r="H739" s="4"/>
      <c r="I739" s="4"/>
      <c r="J739" s="4"/>
      <c r="K739" s="4"/>
      <c r="L739" s="4"/>
      <c r="M739" s="4"/>
      <c r="N739" s="4"/>
      <c r="O739" s="4"/>
      <c r="P739" s="4"/>
    </row>
    <row r="740" spans="1:16" ht="16.5" customHeight="1">
      <c r="A740" s="4"/>
      <c r="B740" s="4"/>
      <c r="C740" s="4"/>
      <c r="D740" s="4"/>
      <c r="E740" s="4"/>
      <c r="G740" s="4"/>
      <c r="H740" s="4"/>
      <c r="I740" s="4"/>
      <c r="J740" s="4"/>
      <c r="K740" s="4"/>
      <c r="L740" s="4"/>
      <c r="M740" s="4"/>
      <c r="N740" s="4"/>
      <c r="O740" s="4"/>
      <c r="P740" s="4"/>
    </row>
    <row r="741" spans="1:16" ht="16.5" customHeight="1">
      <c r="A741" s="4"/>
      <c r="B741" s="4"/>
      <c r="C741" s="4"/>
      <c r="D741" s="4"/>
      <c r="E741" s="4"/>
      <c r="G741" s="4"/>
      <c r="H741" s="4"/>
      <c r="I741" s="4"/>
      <c r="J741" s="4"/>
      <c r="K741" s="4"/>
      <c r="L741" s="4"/>
      <c r="M741" s="4"/>
      <c r="N741" s="4"/>
      <c r="O741" s="4"/>
      <c r="P741" s="4"/>
    </row>
    <row r="742" spans="1:16" ht="16.5" customHeight="1">
      <c r="A742" s="4"/>
      <c r="B742" s="4"/>
      <c r="C742" s="4"/>
      <c r="D742" s="4"/>
      <c r="E742" s="4"/>
      <c r="G742" s="4"/>
      <c r="H742" s="4"/>
      <c r="I742" s="4"/>
      <c r="J742" s="4"/>
      <c r="K742" s="4"/>
      <c r="L742" s="4"/>
      <c r="M742" s="4"/>
      <c r="N742" s="4"/>
      <c r="O742" s="4"/>
      <c r="P742" s="4"/>
    </row>
    <row r="743" spans="1:16" ht="16.5" customHeight="1">
      <c r="A743" s="4"/>
      <c r="B743" s="4"/>
      <c r="C743" s="4"/>
      <c r="D743" s="4"/>
      <c r="E743" s="4"/>
      <c r="G743" s="4"/>
      <c r="H743" s="4"/>
      <c r="I743" s="4"/>
      <c r="J743" s="4"/>
      <c r="K743" s="4"/>
      <c r="L743" s="4"/>
      <c r="M743" s="4"/>
      <c r="N743" s="4"/>
      <c r="O743" s="4"/>
      <c r="P743" s="4"/>
    </row>
    <row r="744" spans="1:16" ht="16.5" customHeight="1">
      <c r="A744" s="4"/>
      <c r="B744" s="4"/>
      <c r="C744" s="4"/>
      <c r="D744" s="4"/>
      <c r="E744" s="4"/>
      <c r="G744" s="4"/>
      <c r="H744" s="4"/>
      <c r="I744" s="4"/>
      <c r="J744" s="4"/>
      <c r="K744" s="4"/>
      <c r="L744" s="4"/>
      <c r="M744" s="4"/>
      <c r="N744" s="4"/>
      <c r="O744" s="4"/>
      <c r="P744" s="4"/>
    </row>
    <row r="745" spans="1:16" ht="16.5" customHeight="1">
      <c r="A745" s="4"/>
      <c r="B745" s="4"/>
      <c r="C745" s="4"/>
      <c r="D745" s="4"/>
      <c r="E745" s="4"/>
      <c r="G745" s="4"/>
      <c r="H745" s="4"/>
      <c r="I745" s="4"/>
      <c r="J745" s="4"/>
      <c r="K745" s="4"/>
      <c r="L745" s="4"/>
      <c r="M745" s="4"/>
      <c r="N745" s="4"/>
      <c r="O745" s="4"/>
      <c r="P745" s="4"/>
    </row>
    <row r="746" spans="1:16" ht="16.5" customHeight="1">
      <c r="A746" s="4"/>
      <c r="B746" s="4"/>
      <c r="C746" s="4"/>
      <c r="D746" s="4"/>
      <c r="E746" s="4"/>
      <c r="G746" s="4"/>
      <c r="H746" s="4"/>
      <c r="I746" s="4"/>
      <c r="J746" s="4"/>
      <c r="K746" s="4"/>
      <c r="L746" s="4"/>
      <c r="M746" s="4"/>
      <c r="N746" s="4"/>
      <c r="O746" s="4"/>
      <c r="P746" s="4"/>
    </row>
    <row r="747" spans="1:16" ht="16.5" customHeight="1">
      <c r="A747" s="4"/>
      <c r="B747" s="4"/>
      <c r="C747" s="4"/>
      <c r="D747" s="4"/>
      <c r="E747" s="4"/>
      <c r="G747" s="4"/>
      <c r="H747" s="4"/>
      <c r="I747" s="4"/>
      <c r="J747" s="4"/>
      <c r="K747" s="4"/>
      <c r="L747" s="4"/>
      <c r="M747" s="4"/>
      <c r="N747" s="4"/>
      <c r="O747" s="4"/>
      <c r="P747" s="4"/>
    </row>
    <row r="748" spans="1:16" ht="16.5" customHeight="1">
      <c r="A748" s="4"/>
      <c r="B748" s="4"/>
      <c r="C748" s="4"/>
      <c r="D748" s="4"/>
      <c r="E748" s="4"/>
      <c r="G748" s="4"/>
      <c r="H748" s="4"/>
      <c r="I748" s="4"/>
      <c r="J748" s="4"/>
      <c r="K748" s="4"/>
      <c r="L748" s="4"/>
      <c r="M748" s="4"/>
      <c r="N748" s="4"/>
      <c r="O748" s="4"/>
      <c r="P748" s="4"/>
    </row>
    <row r="749" spans="1:16" ht="16.5" customHeight="1">
      <c r="A749" s="4"/>
      <c r="B749" s="4"/>
      <c r="C749" s="4"/>
      <c r="D749" s="4"/>
      <c r="E749" s="4"/>
      <c r="G749" s="4"/>
      <c r="H749" s="4"/>
      <c r="I749" s="4"/>
      <c r="J749" s="4"/>
      <c r="K749" s="4"/>
      <c r="L749" s="4"/>
      <c r="M749" s="4"/>
      <c r="N749" s="4"/>
      <c r="O749" s="4"/>
      <c r="P749" s="4"/>
    </row>
    <row r="750" spans="1:16" ht="16.5" customHeight="1">
      <c r="A750" s="4"/>
      <c r="B750" s="4"/>
      <c r="C750" s="4"/>
      <c r="D750" s="4"/>
      <c r="E750" s="4"/>
      <c r="G750" s="4"/>
      <c r="H750" s="4"/>
      <c r="I750" s="4"/>
      <c r="J750" s="4"/>
      <c r="K750" s="4"/>
      <c r="L750" s="4"/>
      <c r="M750" s="4"/>
      <c r="N750" s="4"/>
      <c r="O750" s="4"/>
      <c r="P750" s="4"/>
    </row>
    <row r="751" spans="1:16" ht="16.5" customHeight="1">
      <c r="A751" s="4"/>
      <c r="B751" s="4"/>
      <c r="C751" s="4"/>
      <c r="D751" s="4"/>
      <c r="E751" s="4"/>
      <c r="G751" s="4"/>
      <c r="H751" s="4"/>
      <c r="I751" s="4"/>
      <c r="J751" s="4"/>
      <c r="K751" s="4"/>
      <c r="L751" s="4"/>
      <c r="M751" s="4"/>
      <c r="N751" s="4"/>
      <c r="O751" s="4"/>
      <c r="P751" s="4"/>
    </row>
    <row r="752" spans="1:16" ht="16.5" customHeight="1">
      <c r="A752" s="4"/>
      <c r="B752" s="4"/>
      <c r="C752" s="4"/>
      <c r="D752" s="4"/>
      <c r="E752" s="4"/>
      <c r="G752" s="4"/>
      <c r="H752" s="4"/>
      <c r="I752" s="4"/>
      <c r="J752" s="4"/>
      <c r="K752" s="4"/>
      <c r="L752" s="4"/>
      <c r="M752" s="4"/>
      <c r="N752" s="4"/>
      <c r="O752" s="4"/>
      <c r="P752" s="4"/>
    </row>
    <row r="753" spans="1:16" ht="16.5" customHeight="1">
      <c r="A753" s="4"/>
      <c r="B753" s="4"/>
      <c r="C753" s="4"/>
      <c r="D753" s="4"/>
      <c r="E753" s="4"/>
      <c r="G753" s="4"/>
      <c r="H753" s="4"/>
      <c r="I753" s="4"/>
      <c r="J753" s="4"/>
      <c r="K753" s="4"/>
      <c r="L753" s="4"/>
      <c r="M753" s="4"/>
      <c r="N753" s="4"/>
      <c r="O753" s="4"/>
      <c r="P753" s="4"/>
    </row>
    <row r="754" spans="1:16" ht="16.5" customHeight="1">
      <c r="A754" s="4"/>
      <c r="B754" s="4"/>
      <c r="C754" s="4"/>
      <c r="D754" s="4"/>
      <c r="E754" s="4"/>
      <c r="G754" s="4"/>
      <c r="H754" s="4"/>
      <c r="I754" s="4"/>
      <c r="J754" s="4"/>
      <c r="K754" s="4"/>
      <c r="L754" s="4"/>
      <c r="M754" s="4"/>
      <c r="N754" s="4"/>
      <c r="O754" s="4"/>
      <c r="P754" s="4"/>
    </row>
    <row r="755" spans="1:16" ht="16.5" customHeight="1">
      <c r="A755" s="4"/>
      <c r="B755" s="4"/>
      <c r="C755" s="4"/>
      <c r="D755" s="4"/>
      <c r="E755" s="4"/>
      <c r="G755" s="4"/>
      <c r="H755" s="4"/>
      <c r="I755" s="4"/>
      <c r="J755" s="4"/>
      <c r="K755" s="4"/>
      <c r="L755" s="4"/>
      <c r="M755" s="4"/>
      <c r="N755" s="4"/>
      <c r="O755" s="4"/>
      <c r="P755" s="4"/>
    </row>
    <row r="756" spans="1:16" ht="16.5" customHeight="1">
      <c r="A756" s="4"/>
      <c r="B756" s="4"/>
      <c r="C756" s="4"/>
      <c r="D756" s="4"/>
      <c r="E756" s="4"/>
      <c r="G756" s="4"/>
      <c r="H756" s="4"/>
      <c r="I756" s="4"/>
      <c r="J756" s="4"/>
      <c r="K756" s="4"/>
      <c r="L756" s="4"/>
      <c r="M756" s="4"/>
      <c r="N756" s="4"/>
      <c r="O756" s="4"/>
      <c r="P756" s="4"/>
    </row>
    <row r="757" spans="1:16" ht="16.5" customHeight="1">
      <c r="A757" s="4"/>
      <c r="B757" s="4"/>
      <c r="C757" s="4"/>
      <c r="D757" s="4"/>
      <c r="E757" s="4"/>
      <c r="G757" s="4"/>
      <c r="H757" s="4"/>
      <c r="I757" s="4"/>
      <c r="J757" s="4"/>
      <c r="K757" s="4"/>
      <c r="L757" s="4"/>
      <c r="M757" s="4"/>
      <c r="N757" s="4"/>
      <c r="O757" s="4"/>
      <c r="P757" s="4"/>
    </row>
    <row r="758" spans="1:16" ht="16.5" customHeight="1">
      <c r="A758" s="4"/>
      <c r="B758" s="4"/>
      <c r="C758" s="4"/>
      <c r="D758" s="4"/>
      <c r="E758" s="4"/>
      <c r="G758" s="4"/>
      <c r="H758" s="4"/>
      <c r="I758" s="4"/>
      <c r="J758" s="4"/>
      <c r="K758" s="4"/>
      <c r="L758" s="4"/>
      <c r="M758" s="4"/>
      <c r="N758" s="4"/>
      <c r="O758" s="4"/>
      <c r="P758" s="4"/>
    </row>
    <row r="759" spans="1:16" ht="16.5" customHeight="1">
      <c r="A759" s="4"/>
      <c r="B759" s="4"/>
      <c r="C759" s="4"/>
      <c r="D759" s="4"/>
      <c r="E759" s="4"/>
      <c r="G759" s="4"/>
      <c r="H759" s="4"/>
      <c r="I759" s="4"/>
      <c r="J759" s="4"/>
      <c r="K759" s="4"/>
      <c r="L759" s="4"/>
      <c r="M759" s="4"/>
      <c r="N759" s="4"/>
      <c r="O759" s="4"/>
      <c r="P759" s="4"/>
    </row>
    <row r="760" spans="1:16" ht="16.5" customHeight="1">
      <c r="A760" s="4"/>
      <c r="B760" s="4"/>
      <c r="C760" s="4"/>
      <c r="D760" s="4"/>
      <c r="E760" s="4"/>
      <c r="G760" s="4"/>
      <c r="H760" s="4"/>
      <c r="I760" s="4"/>
      <c r="J760" s="4"/>
      <c r="K760" s="4"/>
      <c r="L760" s="4"/>
      <c r="M760" s="4"/>
      <c r="N760" s="4"/>
      <c r="O760" s="4"/>
      <c r="P760" s="4"/>
    </row>
    <row r="761" spans="1:16" ht="16.5" customHeight="1">
      <c r="A761" s="4"/>
      <c r="B761" s="4"/>
      <c r="C761" s="4"/>
      <c r="D761" s="4"/>
      <c r="E761" s="4"/>
      <c r="G761" s="4"/>
      <c r="H761" s="4"/>
      <c r="I761" s="4"/>
      <c r="J761" s="4"/>
      <c r="K761" s="4"/>
      <c r="L761" s="4"/>
      <c r="M761" s="4"/>
      <c r="N761" s="4"/>
      <c r="O761" s="4"/>
      <c r="P761" s="4"/>
    </row>
    <row r="762" spans="1:16" ht="16.5" customHeight="1">
      <c r="A762" s="4"/>
      <c r="B762" s="4"/>
      <c r="C762" s="4"/>
      <c r="D762" s="4"/>
      <c r="E762" s="4"/>
      <c r="G762" s="4"/>
      <c r="H762" s="4"/>
      <c r="I762" s="4"/>
      <c r="J762" s="4"/>
      <c r="K762" s="4"/>
      <c r="L762" s="4"/>
      <c r="M762" s="4"/>
      <c r="N762" s="4"/>
      <c r="O762" s="4"/>
      <c r="P762" s="4"/>
    </row>
    <row r="763" spans="1:16" ht="16.5" customHeight="1">
      <c r="A763" s="4"/>
      <c r="B763" s="4"/>
      <c r="C763" s="4"/>
      <c r="D763" s="4"/>
      <c r="E763" s="4"/>
      <c r="G763" s="4"/>
      <c r="H763" s="4"/>
      <c r="I763" s="4"/>
      <c r="J763" s="4"/>
      <c r="K763" s="4"/>
      <c r="L763" s="4"/>
      <c r="M763" s="4"/>
      <c r="N763" s="4"/>
      <c r="O763" s="4"/>
      <c r="P763" s="4"/>
    </row>
    <row r="764" spans="1:16" ht="16.5" customHeight="1">
      <c r="A764" s="4"/>
      <c r="B764" s="4"/>
      <c r="C764" s="4"/>
      <c r="D764" s="4"/>
      <c r="E764" s="4"/>
      <c r="G764" s="4"/>
      <c r="H764" s="4"/>
      <c r="I764" s="4"/>
      <c r="J764" s="4"/>
      <c r="K764" s="4"/>
      <c r="L764" s="4"/>
      <c r="M764" s="4"/>
      <c r="N764" s="4"/>
      <c r="O764" s="4"/>
      <c r="P764" s="4"/>
    </row>
    <row r="765" spans="1:16" ht="16.5" customHeight="1">
      <c r="A765" s="4"/>
      <c r="B765" s="4"/>
      <c r="C765" s="4"/>
      <c r="D765" s="4"/>
      <c r="E765" s="4"/>
      <c r="G765" s="4"/>
      <c r="H765" s="4"/>
      <c r="I765" s="4"/>
      <c r="J765" s="4"/>
      <c r="K765" s="4"/>
      <c r="L765" s="4"/>
      <c r="M765" s="4"/>
      <c r="N765" s="4"/>
      <c r="O765" s="4"/>
      <c r="P765" s="4"/>
    </row>
    <row r="766" spans="1:16" ht="16.5" customHeight="1">
      <c r="A766" s="4"/>
      <c r="B766" s="4"/>
      <c r="C766" s="4"/>
      <c r="D766" s="4"/>
      <c r="E766" s="4"/>
      <c r="G766" s="4"/>
      <c r="H766" s="4"/>
      <c r="I766" s="4"/>
      <c r="J766" s="4"/>
      <c r="K766" s="4"/>
      <c r="L766" s="4"/>
      <c r="M766" s="4"/>
      <c r="N766" s="4"/>
      <c r="O766" s="4"/>
      <c r="P766" s="4"/>
    </row>
    <row r="767" spans="1:16" ht="16.5" customHeight="1">
      <c r="A767" s="4"/>
      <c r="B767" s="4"/>
      <c r="C767" s="4"/>
      <c r="D767" s="4"/>
      <c r="E767" s="4"/>
      <c r="G767" s="4"/>
      <c r="H767" s="4"/>
      <c r="I767" s="4"/>
      <c r="J767" s="4"/>
      <c r="K767" s="4"/>
      <c r="L767" s="4"/>
      <c r="M767" s="4"/>
      <c r="N767" s="4"/>
      <c r="O767" s="4"/>
      <c r="P767" s="4"/>
    </row>
    <row r="768" spans="1:16" ht="16.5" customHeight="1">
      <c r="A768" s="4"/>
      <c r="B768" s="4"/>
      <c r="C768" s="4"/>
      <c r="D768" s="4"/>
      <c r="E768" s="4"/>
      <c r="G768" s="4"/>
      <c r="H768" s="4"/>
      <c r="I768" s="4"/>
      <c r="J768" s="4"/>
      <c r="K768" s="4"/>
      <c r="L768" s="4"/>
      <c r="M768" s="4"/>
      <c r="N768" s="4"/>
      <c r="O768" s="4"/>
      <c r="P768" s="4"/>
    </row>
    <row r="769" spans="1:16" ht="16.5" customHeight="1">
      <c r="A769" s="4"/>
      <c r="B769" s="4"/>
      <c r="C769" s="4"/>
      <c r="D769" s="4"/>
      <c r="E769" s="4"/>
      <c r="G769" s="4"/>
      <c r="H769" s="4"/>
      <c r="I769" s="4"/>
      <c r="J769" s="4"/>
      <c r="K769" s="4"/>
      <c r="L769" s="4"/>
      <c r="M769" s="4"/>
      <c r="N769" s="4"/>
      <c r="O769" s="4"/>
      <c r="P769" s="4"/>
    </row>
    <row r="770" spans="1:16" ht="16.5" customHeight="1">
      <c r="A770" s="4"/>
      <c r="B770" s="4"/>
      <c r="C770" s="4"/>
      <c r="D770" s="4"/>
      <c r="E770" s="4"/>
      <c r="G770" s="4"/>
      <c r="H770" s="4"/>
      <c r="I770" s="4"/>
      <c r="J770" s="4"/>
      <c r="K770" s="4"/>
      <c r="L770" s="4"/>
      <c r="M770" s="4"/>
      <c r="N770" s="4"/>
      <c r="O770" s="4"/>
      <c r="P770" s="4"/>
    </row>
    <row r="771" spans="1:16" ht="16.5" customHeight="1">
      <c r="A771" s="4"/>
      <c r="B771" s="4"/>
      <c r="C771" s="4"/>
      <c r="D771" s="4"/>
      <c r="E771" s="4"/>
      <c r="G771" s="4"/>
      <c r="H771" s="4"/>
      <c r="I771" s="4"/>
      <c r="J771" s="4"/>
      <c r="K771" s="4"/>
      <c r="L771" s="4"/>
      <c r="M771" s="4"/>
      <c r="N771" s="4"/>
      <c r="O771" s="4"/>
      <c r="P771" s="4"/>
    </row>
    <row r="772" spans="1:16" ht="16.5" customHeight="1">
      <c r="A772" s="4"/>
      <c r="B772" s="4"/>
      <c r="C772" s="4"/>
      <c r="D772" s="4"/>
      <c r="E772" s="4"/>
      <c r="G772" s="4"/>
      <c r="H772" s="4"/>
      <c r="I772" s="4"/>
      <c r="J772" s="4"/>
      <c r="K772" s="4"/>
      <c r="L772" s="4"/>
      <c r="M772" s="4"/>
      <c r="N772" s="4"/>
      <c r="O772" s="4"/>
      <c r="P772" s="4"/>
    </row>
    <row r="773" spans="1:16" ht="16.5" customHeight="1">
      <c r="A773" s="4"/>
      <c r="B773" s="4"/>
      <c r="C773" s="4"/>
      <c r="D773" s="4"/>
      <c r="E773" s="4"/>
      <c r="G773" s="4"/>
      <c r="H773" s="4"/>
      <c r="I773" s="4"/>
      <c r="J773" s="4"/>
      <c r="K773" s="4"/>
      <c r="L773" s="4"/>
      <c r="M773" s="4"/>
      <c r="N773" s="4"/>
      <c r="O773" s="4"/>
      <c r="P773" s="4"/>
    </row>
    <row r="774" spans="1:16" ht="16.5" customHeight="1">
      <c r="A774" s="4"/>
      <c r="B774" s="4"/>
      <c r="C774" s="4"/>
      <c r="D774" s="4"/>
      <c r="E774" s="4"/>
      <c r="G774" s="4"/>
      <c r="H774" s="4"/>
      <c r="I774" s="4"/>
      <c r="J774" s="4"/>
      <c r="K774" s="4"/>
      <c r="L774" s="4"/>
      <c r="M774" s="4"/>
      <c r="N774" s="4"/>
      <c r="O774" s="4"/>
      <c r="P774" s="4"/>
    </row>
    <row r="775" spans="1:16" ht="16.5" customHeight="1">
      <c r="A775" s="4"/>
      <c r="B775" s="4"/>
      <c r="C775" s="4"/>
      <c r="D775" s="4"/>
      <c r="E775" s="4"/>
      <c r="G775" s="4"/>
      <c r="H775" s="4"/>
      <c r="I775" s="4"/>
      <c r="J775" s="4"/>
      <c r="K775" s="4"/>
      <c r="L775" s="4"/>
      <c r="M775" s="4"/>
      <c r="N775" s="4"/>
      <c r="O775" s="4"/>
      <c r="P775" s="4"/>
    </row>
    <row r="776" spans="1:16" ht="16.5" customHeight="1">
      <c r="A776" s="4"/>
      <c r="B776" s="4"/>
      <c r="C776" s="4"/>
      <c r="D776" s="4"/>
      <c r="E776" s="4"/>
      <c r="G776" s="4"/>
      <c r="H776" s="4"/>
      <c r="I776" s="4"/>
      <c r="J776" s="4"/>
      <c r="K776" s="4"/>
      <c r="L776" s="4"/>
      <c r="M776" s="4"/>
      <c r="N776" s="4"/>
      <c r="O776" s="4"/>
      <c r="P776" s="4"/>
    </row>
    <row r="777" spans="1:16" ht="16.5" customHeight="1">
      <c r="A777" s="4"/>
      <c r="B777" s="4"/>
      <c r="C777" s="4"/>
      <c r="D777" s="4"/>
      <c r="E777" s="4"/>
      <c r="G777" s="4"/>
      <c r="H777" s="4"/>
      <c r="I777" s="4"/>
      <c r="J777" s="4"/>
      <c r="K777" s="4"/>
      <c r="L777" s="4"/>
      <c r="M777" s="4"/>
      <c r="N777" s="4"/>
      <c r="O777" s="4"/>
      <c r="P777" s="4"/>
    </row>
    <row r="778" spans="1:16" ht="16.5" customHeight="1">
      <c r="A778" s="4"/>
      <c r="B778" s="4"/>
      <c r="C778" s="4"/>
      <c r="D778" s="4"/>
      <c r="E778" s="4"/>
      <c r="G778" s="4"/>
      <c r="H778" s="4"/>
      <c r="I778" s="4"/>
      <c r="J778" s="4"/>
      <c r="K778" s="4"/>
      <c r="L778" s="4"/>
      <c r="M778" s="4"/>
      <c r="N778" s="4"/>
      <c r="O778" s="4"/>
      <c r="P778" s="4"/>
    </row>
    <row r="779" spans="1:16" ht="16.5" customHeight="1">
      <c r="A779" s="4"/>
      <c r="B779" s="4"/>
      <c r="C779" s="4"/>
      <c r="D779" s="4"/>
      <c r="E779" s="4"/>
      <c r="G779" s="4"/>
      <c r="H779" s="4"/>
      <c r="I779" s="4"/>
      <c r="J779" s="4"/>
      <c r="K779" s="4"/>
      <c r="L779" s="4"/>
      <c r="M779" s="4"/>
      <c r="N779" s="4"/>
      <c r="O779" s="4"/>
      <c r="P779" s="4"/>
    </row>
    <row r="780" spans="1:16" ht="16.5" customHeight="1">
      <c r="A780" s="4"/>
      <c r="B780" s="4"/>
      <c r="C780" s="4"/>
      <c r="D780" s="4"/>
      <c r="E780" s="4"/>
      <c r="G780" s="4"/>
      <c r="H780" s="4"/>
      <c r="I780" s="4"/>
      <c r="J780" s="4"/>
      <c r="K780" s="4"/>
      <c r="L780" s="4"/>
      <c r="M780" s="4"/>
      <c r="N780" s="4"/>
      <c r="O780" s="4"/>
      <c r="P780" s="4"/>
    </row>
    <row r="781" spans="1:16" ht="16.5" customHeight="1">
      <c r="A781" s="4"/>
      <c r="B781" s="4"/>
      <c r="C781" s="4"/>
      <c r="D781" s="4"/>
      <c r="E781" s="4"/>
      <c r="G781" s="4"/>
      <c r="H781" s="4"/>
      <c r="I781" s="4"/>
      <c r="J781" s="4"/>
      <c r="K781" s="4"/>
      <c r="L781" s="4"/>
      <c r="M781" s="4"/>
      <c r="N781" s="4"/>
      <c r="O781" s="4"/>
      <c r="P781" s="4"/>
    </row>
    <row r="782" spans="1:16" ht="16.5" customHeight="1">
      <c r="A782" s="4"/>
      <c r="B782" s="4"/>
      <c r="C782" s="4"/>
      <c r="D782" s="4"/>
      <c r="E782" s="4"/>
      <c r="G782" s="4"/>
      <c r="H782" s="4"/>
      <c r="I782" s="4"/>
      <c r="J782" s="4"/>
      <c r="K782" s="4"/>
      <c r="L782" s="4"/>
      <c r="M782" s="4"/>
      <c r="N782" s="4"/>
      <c r="O782" s="4"/>
      <c r="P782" s="4"/>
    </row>
    <row r="783" spans="1:16" ht="16.5" customHeight="1">
      <c r="A783" s="4"/>
      <c r="B783" s="4"/>
      <c r="C783" s="4"/>
      <c r="D783" s="4"/>
      <c r="E783" s="4"/>
      <c r="G783" s="4"/>
      <c r="H783" s="4"/>
      <c r="I783" s="4"/>
      <c r="J783" s="4"/>
      <c r="K783" s="4"/>
      <c r="L783" s="4"/>
      <c r="M783" s="4"/>
      <c r="N783" s="4"/>
      <c r="O783" s="4"/>
      <c r="P783" s="4"/>
    </row>
    <row r="784" spans="1:16" ht="16.5" customHeight="1">
      <c r="A784" s="4"/>
      <c r="B784" s="4"/>
      <c r="C784" s="4"/>
      <c r="D784" s="4"/>
      <c r="E784" s="4"/>
      <c r="G784" s="4"/>
      <c r="H784" s="4"/>
      <c r="I784" s="4"/>
      <c r="J784" s="4"/>
      <c r="K784" s="4"/>
      <c r="L784" s="4"/>
      <c r="M784" s="4"/>
      <c r="N784" s="4"/>
      <c r="O784" s="4"/>
      <c r="P784" s="4"/>
    </row>
    <row r="785" spans="1:16" ht="16.5" customHeight="1">
      <c r="A785" s="4"/>
      <c r="B785" s="4"/>
      <c r="C785" s="4"/>
      <c r="D785" s="4"/>
      <c r="E785" s="4"/>
      <c r="G785" s="4"/>
      <c r="H785" s="4"/>
      <c r="I785" s="4"/>
      <c r="J785" s="4"/>
      <c r="K785" s="4"/>
      <c r="L785" s="4"/>
      <c r="M785" s="4"/>
      <c r="N785" s="4"/>
      <c r="O785" s="4"/>
      <c r="P785" s="4"/>
    </row>
    <row r="786" spans="1:16" ht="16.5" customHeight="1">
      <c r="A786" s="4"/>
      <c r="B786" s="4"/>
      <c r="C786" s="4"/>
      <c r="D786" s="4"/>
      <c r="E786" s="4"/>
      <c r="G786" s="4"/>
      <c r="H786" s="4"/>
      <c r="I786" s="4"/>
      <c r="J786" s="4"/>
      <c r="K786" s="4"/>
      <c r="L786" s="4"/>
      <c r="M786" s="4"/>
      <c r="N786" s="4"/>
      <c r="O786" s="4"/>
      <c r="P786" s="4"/>
    </row>
    <row r="787" spans="1:16" ht="16.5" customHeight="1">
      <c r="A787" s="4"/>
      <c r="B787" s="4"/>
      <c r="C787" s="4"/>
      <c r="D787" s="4"/>
      <c r="E787" s="4"/>
      <c r="G787" s="4"/>
      <c r="H787" s="4"/>
      <c r="I787" s="4"/>
      <c r="J787" s="4"/>
      <c r="K787" s="4"/>
      <c r="L787" s="4"/>
      <c r="M787" s="4"/>
      <c r="N787" s="4"/>
      <c r="O787" s="4"/>
      <c r="P787" s="4"/>
    </row>
    <row r="788" spans="1:16" ht="16.5" customHeight="1">
      <c r="A788" s="4"/>
      <c r="B788" s="4"/>
      <c r="C788" s="4"/>
      <c r="D788" s="4"/>
      <c r="E788" s="4"/>
      <c r="G788" s="4"/>
      <c r="H788" s="4"/>
      <c r="I788" s="4"/>
      <c r="J788" s="4"/>
      <c r="K788" s="4"/>
      <c r="L788" s="4"/>
      <c r="M788" s="4"/>
      <c r="N788" s="4"/>
      <c r="O788" s="4"/>
      <c r="P788" s="4"/>
    </row>
    <row r="789" spans="1:16" ht="16.5" customHeight="1">
      <c r="A789" s="4"/>
      <c r="B789" s="4"/>
      <c r="C789" s="4"/>
      <c r="D789" s="4"/>
      <c r="E789" s="4"/>
      <c r="G789" s="4"/>
      <c r="H789" s="4"/>
      <c r="I789" s="4"/>
      <c r="J789" s="4"/>
      <c r="K789" s="4"/>
      <c r="L789" s="4"/>
      <c r="M789" s="4"/>
      <c r="N789" s="4"/>
      <c r="O789" s="4"/>
      <c r="P789" s="4"/>
    </row>
    <row r="790" spans="1:16" ht="16.5" customHeight="1">
      <c r="A790" s="4"/>
      <c r="B790" s="4"/>
      <c r="C790" s="4"/>
      <c r="D790" s="4"/>
      <c r="E790" s="4"/>
      <c r="G790" s="4"/>
      <c r="H790" s="4"/>
      <c r="I790" s="4"/>
      <c r="J790" s="4"/>
      <c r="K790" s="4"/>
      <c r="L790" s="4"/>
      <c r="M790" s="4"/>
      <c r="N790" s="4"/>
      <c r="O790" s="4"/>
      <c r="P790" s="4"/>
    </row>
    <row r="791" spans="1:16" ht="16.5" customHeight="1">
      <c r="A791" s="4"/>
      <c r="B791" s="4"/>
      <c r="C791" s="4"/>
      <c r="D791" s="4"/>
      <c r="E791" s="4"/>
      <c r="G791" s="4"/>
      <c r="H791" s="4"/>
      <c r="I791" s="4"/>
      <c r="J791" s="4"/>
      <c r="K791" s="4"/>
      <c r="L791" s="4"/>
      <c r="M791" s="4"/>
      <c r="N791" s="4"/>
      <c r="O791" s="4"/>
      <c r="P791" s="4"/>
    </row>
    <row r="792" spans="1:16" ht="16.5" customHeight="1">
      <c r="A792" s="4"/>
      <c r="B792" s="4"/>
      <c r="C792" s="4"/>
      <c r="D792" s="4"/>
      <c r="E792" s="4"/>
      <c r="G792" s="4"/>
      <c r="H792" s="4"/>
      <c r="I792" s="4"/>
      <c r="J792" s="4"/>
      <c r="K792" s="4"/>
      <c r="L792" s="4"/>
      <c r="M792" s="4"/>
      <c r="N792" s="4"/>
      <c r="O792" s="4"/>
      <c r="P792" s="4"/>
    </row>
    <row r="793" spans="1:16" ht="16.5" customHeight="1">
      <c r="A793" s="4"/>
      <c r="B793" s="4"/>
      <c r="C793" s="4"/>
      <c r="D793" s="4"/>
      <c r="E793" s="4"/>
      <c r="G793" s="4"/>
      <c r="H793" s="4"/>
      <c r="I793" s="4"/>
      <c r="J793" s="4"/>
      <c r="K793" s="4"/>
      <c r="L793" s="4"/>
      <c r="M793" s="4"/>
      <c r="N793" s="4"/>
      <c r="O793" s="4"/>
      <c r="P793" s="4"/>
    </row>
    <row r="794" spans="1:16" ht="16.5" customHeight="1">
      <c r="A794" s="4"/>
      <c r="B794" s="4"/>
      <c r="C794" s="4"/>
      <c r="D794" s="4"/>
      <c r="E794" s="4"/>
      <c r="G794" s="4"/>
      <c r="H794" s="4"/>
      <c r="I794" s="4"/>
      <c r="J794" s="4"/>
      <c r="K794" s="4"/>
      <c r="L794" s="4"/>
      <c r="M794" s="4"/>
      <c r="N794" s="4"/>
      <c r="O794" s="4"/>
      <c r="P794" s="4"/>
    </row>
    <row r="795" spans="1:16" ht="16.5" customHeight="1">
      <c r="A795" s="4"/>
      <c r="B795" s="4"/>
      <c r="C795" s="4"/>
      <c r="D795" s="4"/>
      <c r="E795" s="4"/>
      <c r="G795" s="4"/>
      <c r="H795" s="4"/>
      <c r="I795" s="4"/>
      <c r="J795" s="4"/>
      <c r="K795" s="4"/>
      <c r="L795" s="4"/>
      <c r="M795" s="4"/>
      <c r="N795" s="4"/>
      <c r="O795" s="4"/>
      <c r="P795" s="4"/>
    </row>
    <row r="796" spans="1:16" ht="16.5" customHeight="1">
      <c r="A796" s="4"/>
      <c r="B796" s="4"/>
      <c r="C796" s="4"/>
      <c r="D796" s="4"/>
      <c r="E796" s="4"/>
      <c r="G796" s="4"/>
      <c r="H796" s="4"/>
      <c r="I796" s="4"/>
      <c r="J796" s="4"/>
      <c r="K796" s="4"/>
      <c r="L796" s="4"/>
      <c r="M796" s="4"/>
      <c r="N796" s="4"/>
      <c r="O796" s="4"/>
      <c r="P796" s="4"/>
    </row>
    <row r="797" spans="1:16" ht="16.5" customHeight="1">
      <c r="A797" s="4"/>
      <c r="B797" s="4"/>
      <c r="C797" s="4"/>
      <c r="D797" s="4"/>
      <c r="E797" s="4"/>
      <c r="G797" s="4"/>
      <c r="H797" s="4"/>
      <c r="I797" s="4"/>
      <c r="J797" s="4"/>
      <c r="K797" s="4"/>
      <c r="L797" s="4"/>
      <c r="M797" s="4"/>
      <c r="N797" s="4"/>
      <c r="O797" s="4"/>
      <c r="P797" s="4"/>
    </row>
    <row r="798" spans="1:16" ht="16.5" customHeight="1">
      <c r="A798" s="4"/>
      <c r="B798" s="4"/>
      <c r="C798" s="4"/>
      <c r="D798" s="4"/>
      <c r="E798" s="4"/>
      <c r="G798" s="4"/>
      <c r="H798" s="4"/>
      <c r="I798" s="4"/>
      <c r="J798" s="4"/>
      <c r="K798" s="4"/>
      <c r="L798" s="4"/>
      <c r="M798" s="4"/>
      <c r="N798" s="4"/>
      <c r="O798" s="4"/>
      <c r="P798" s="4"/>
    </row>
    <row r="799" spans="1:16" ht="16.5" customHeight="1">
      <c r="A799" s="4"/>
      <c r="B799" s="4"/>
      <c r="C799" s="4"/>
      <c r="D799" s="4"/>
      <c r="E799" s="4"/>
      <c r="G799" s="4"/>
      <c r="H799" s="4"/>
      <c r="I799" s="4"/>
      <c r="J799" s="4"/>
      <c r="K799" s="4"/>
      <c r="L799" s="4"/>
      <c r="M799" s="4"/>
      <c r="N799" s="4"/>
      <c r="O799" s="4"/>
      <c r="P799" s="4"/>
    </row>
    <row r="800" spans="1:16" ht="16.5" customHeight="1">
      <c r="A800" s="4"/>
      <c r="B800" s="4"/>
      <c r="C800" s="4"/>
      <c r="D800" s="4"/>
      <c r="E800" s="4"/>
      <c r="G800" s="4"/>
      <c r="H800" s="4"/>
      <c r="I800" s="4"/>
      <c r="J800" s="4"/>
      <c r="K800" s="4"/>
      <c r="L800" s="4"/>
      <c r="M800" s="4"/>
      <c r="N800" s="4"/>
      <c r="O800" s="4"/>
      <c r="P800" s="4"/>
    </row>
    <row r="801" spans="1:16" ht="16.5" customHeight="1">
      <c r="A801" s="4"/>
      <c r="B801" s="4"/>
      <c r="C801" s="4"/>
      <c r="D801" s="4"/>
      <c r="E801" s="4"/>
      <c r="G801" s="4"/>
      <c r="H801" s="4"/>
      <c r="I801" s="4"/>
      <c r="J801" s="4"/>
      <c r="K801" s="4"/>
      <c r="L801" s="4"/>
      <c r="M801" s="4"/>
      <c r="N801" s="4"/>
      <c r="O801" s="4"/>
      <c r="P801" s="4"/>
    </row>
    <row r="802" spans="1:16" ht="16.5" customHeight="1">
      <c r="A802" s="4"/>
      <c r="B802" s="4"/>
      <c r="C802" s="4"/>
      <c r="D802" s="4"/>
      <c r="E802" s="4"/>
      <c r="G802" s="4"/>
      <c r="H802" s="4"/>
      <c r="I802" s="4"/>
      <c r="J802" s="4"/>
      <c r="K802" s="4"/>
      <c r="L802" s="4"/>
      <c r="M802" s="4"/>
      <c r="N802" s="4"/>
      <c r="O802" s="4"/>
      <c r="P802" s="4"/>
    </row>
    <row r="803" spans="1:16" ht="16.5" customHeight="1">
      <c r="A803" s="4"/>
      <c r="B803" s="4"/>
      <c r="C803" s="4"/>
      <c r="D803" s="4"/>
      <c r="E803" s="4"/>
      <c r="G803" s="4"/>
      <c r="H803" s="4"/>
      <c r="I803" s="4"/>
      <c r="J803" s="4"/>
      <c r="K803" s="4"/>
      <c r="L803" s="4"/>
      <c r="M803" s="4"/>
      <c r="N803" s="4"/>
      <c r="O803" s="4"/>
      <c r="P803" s="4"/>
    </row>
    <row r="804" spans="1:16" ht="16.5" customHeight="1">
      <c r="A804" s="4"/>
      <c r="B804" s="4"/>
      <c r="C804" s="4"/>
      <c r="D804" s="4"/>
      <c r="E804" s="4"/>
      <c r="G804" s="4"/>
      <c r="H804" s="4"/>
      <c r="I804" s="4"/>
      <c r="J804" s="4"/>
      <c r="K804" s="4"/>
      <c r="L804" s="4"/>
      <c r="M804" s="4"/>
      <c r="N804" s="4"/>
      <c r="O804" s="4"/>
      <c r="P804" s="4"/>
    </row>
    <row r="805" spans="1:16" ht="16.5" customHeight="1">
      <c r="A805" s="4"/>
      <c r="B805" s="4"/>
      <c r="C805" s="4"/>
      <c r="D805" s="4"/>
      <c r="E805" s="4"/>
      <c r="G805" s="4"/>
      <c r="H805" s="4"/>
      <c r="I805" s="4"/>
      <c r="J805" s="4"/>
      <c r="K805" s="4"/>
      <c r="L805" s="4"/>
      <c r="M805" s="4"/>
      <c r="N805" s="4"/>
      <c r="O805" s="4"/>
      <c r="P805" s="4"/>
    </row>
    <row r="806" spans="1:16" ht="16.5" customHeight="1">
      <c r="A806" s="4"/>
      <c r="B806" s="4"/>
      <c r="C806" s="4"/>
      <c r="D806" s="4"/>
      <c r="E806" s="4"/>
      <c r="G806" s="4"/>
      <c r="H806" s="4"/>
      <c r="I806" s="4"/>
      <c r="J806" s="4"/>
      <c r="K806" s="4"/>
      <c r="L806" s="4"/>
      <c r="M806" s="4"/>
      <c r="N806" s="4"/>
      <c r="O806" s="4"/>
      <c r="P806" s="4"/>
    </row>
    <row r="807" spans="1:16" ht="16.5" customHeight="1">
      <c r="A807" s="4"/>
      <c r="B807" s="4"/>
      <c r="C807" s="4"/>
      <c r="D807" s="4"/>
      <c r="E807" s="4"/>
      <c r="G807" s="4"/>
      <c r="H807" s="4"/>
      <c r="I807" s="4"/>
      <c r="J807" s="4"/>
      <c r="K807" s="4"/>
      <c r="L807" s="4"/>
      <c r="M807" s="4"/>
      <c r="N807" s="4"/>
      <c r="O807" s="4"/>
      <c r="P807" s="4"/>
    </row>
    <row r="808" spans="1:16" ht="16.5" customHeight="1">
      <c r="A808" s="4"/>
      <c r="B808" s="4"/>
      <c r="C808" s="4"/>
      <c r="D808" s="4"/>
      <c r="E808" s="4"/>
      <c r="G808" s="4"/>
      <c r="H808" s="4"/>
      <c r="I808" s="4"/>
      <c r="J808" s="4"/>
      <c r="K808" s="4"/>
      <c r="L808" s="4"/>
      <c r="M808" s="4"/>
      <c r="N808" s="4"/>
      <c r="O808" s="4"/>
      <c r="P808" s="4"/>
    </row>
    <row r="809" spans="1:16" ht="16.5" customHeight="1">
      <c r="A809" s="4"/>
      <c r="B809" s="4"/>
      <c r="C809" s="4"/>
      <c r="D809" s="4"/>
      <c r="E809" s="4"/>
      <c r="G809" s="4"/>
      <c r="H809" s="4"/>
      <c r="I809" s="4"/>
      <c r="J809" s="4"/>
      <c r="K809" s="4"/>
      <c r="L809" s="4"/>
      <c r="M809" s="4"/>
      <c r="N809" s="4"/>
      <c r="O809" s="4"/>
      <c r="P809" s="4"/>
    </row>
    <row r="810" spans="1:16" ht="16.5" customHeight="1">
      <c r="A810" s="4"/>
      <c r="B810" s="4"/>
      <c r="C810" s="4"/>
      <c r="D810" s="4"/>
      <c r="E810" s="4"/>
      <c r="G810" s="4"/>
      <c r="H810" s="4"/>
      <c r="I810" s="4"/>
      <c r="J810" s="4"/>
      <c r="K810" s="4"/>
      <c r="L810" s="4"/>
      <c r="M810" s="4"/>
      <c r="N810" s="4"/>
      <c r="O810" s="4"/>
      <c r="P810" s="4"/>
    </row>
    <row r="811" spans="1:16" ht="16.5" customHeight="1">
      <c r="A811" s="4"/>
      <c r="B811" s="4"/>
      <c r="C811" s="4"/>
      <c r="D811" s="4"/>
      <c r="E811" s="4"/>
      <c r="G811" s="4"/>
      <c r="H811" s="4"/>
      <c r="I811" s="4"/>
      <c r="J811" s="4"/>
      <c r="K811" s="4"/>
      <c r="L811" s="4"/>
      <c r="M811" s="4"/>
      <c r="N811" s="4"/>
      <c r="O811" s="4"/>
      <c r="P811" s="4"/>
    </row>
    <row r="812" spans="1:16" ht="16.5" customHeight="1">
      <c r="A812" s="4"/>
      <c r="B812" s="4"/>
      <c r="C812" s="4"/>
      <c r="D812" s="4"/>
      <c r="E812" s="4"/>
      <c r="G812" s="4"/>
      <c r="H812" s="4"/>
      <c r="I812" s="4"/>
      <c r="J812" s="4"/>
      <c r="K812" s="4"/>
      <c r="L812" s="4"/>
      <c r="M812" s="4"/>
      <c r="N812" s="4"/>
      <c r="O812" s="4"/>
      <c r="P812" s="4"/>
    </row>
    <row r="813" spans="1:16" ht="16.5" customHeight="1">
      <c r="A813" s="4"/>
      <c r="B813" s="4"/>
      <c r="C813" s="4"/>
      <c r="D813" s="4"/>
      <c r="E813" s="4"/>
      <c r="G813" s="4"/>
      <c r="H813" s="4"/>
      <c r="I813" s="4"/>
      <c r="J813" s="4"/>
      <c r="K813" s="4"/>
      <c r="L813" s="4"/>
      <c r="M813" s="4"/>
      <c r="N813" s="4"/>
      <c r="O813" s="4"/>
      <c r="P813" s="4"/>
    </row>
    <row r="814" spans="1:16" ht="16.5" customHeight="1">
      <c r="A814" s="4"/>
      <c r="B814" s="4"/>
      <c r="C814" s="4"/>
      <c r="D814" s="4"/>
      <c r="E814" s="4"/>
      <c r="G814" s="4"/>
      <c r="H814" s="4"/>
      <c r="I814" s="4"/>
      <c r="J814" s="4"/>
      <c r="K814" s="4"/>
      <c r="L814" s="4"/>
      <c r="M814" s="4"/>
      <c r="N814" s="4"/>
      <c r="O814" s="4"/>
      <c r="P814" s="4"/>
    </row>
    <row r="815" spans="1:16" ht="16.5" customHeight="1">
      <c r="A815" s="4"/>
      <c r="B815" s="4"/>
      <c r="C815" s="4"/>
      <c r="D815" s="4"/>
      <c r="E815" s="4"/>
      <c r="G815" s="4"/>
      <c r="H815" s="4"/>
      <c r="I815" s="4"/>
      <c r="J815" s="4"/>
      <c r="K815" s="4"/>
      <c r="L815" s="4"/>
      <c r="M815" s="4"/>
      <c r="N815" s="4"/>
      <c r="O815" s="4"/>
      <c r="P815" s="4"/>
    </row>
    <row r="816" spans="1:16" ht="16.5" customHeight="1">
      <c r="A816" s="4"/>
      <c r="B816" s="4"/>
      <c r="C816" s="4"/>
      <c r="D816" s="4"/>
      <c r="E816" s="4"/>
      <c r="G816" s="4"/>
      <c r="H816" s="4"/>
      <c r="I816" s="4"/>
      <c r="J816" s="4"/>
      <c r="K816" s="4"/>
      <c r="L816" s="4"/>
      <c r="M816" s="4"/>
      <c r="N816" s="4"/>
      <c r="O816" s="4"/>
      <c r="P816" s="4"/>
    </row>
    <row r="817" spans="1:16" ht="16.5" customHeight="1">
      <c r="A817" s="4"/>
      <c r="B817" s="4"/>
      <c r="C817" s="4"/>
      <c r="D817" s="4"/>
      <c r="E817" s="4"/>
      <c r="G817" s="4"/>
      <c r="H817" s="4"/>
      <c r="I817" s="4"/>
      <c r="J817" s="4"/>
      <c r="K817" s="4"/>
      <c r="L817" s="4"/>
      <c r="M817" s="4"/>
      <c r="N817" s="4"/>
      <c r="O817" s="4"/>
      <c r="P817" s="4"/>
    </row>
    <row r="818" spans="1:16" ht="16.5" customHeight="1">
      <c r="A818" s="4"/>
      <c r="B818" s="4"/>
      <c r="C818" s="4"/>
      <c r="D818" s="4"/>
      <c r="E818" s="4"/>
      <c r="G818" s="4"/>
      <c r="H818" s="4"/>
      <c r="I818" s="4"/>
      <c r="J818" s="4"/>
      <c r="K818" s="4"/>
      <c r="L818" s="4"/>
      <c r="M818" s="4"/>
      <c r="N818" s="4"/>
      <c r="O818" s="4"/>
      <c r="P818" s="4"/>
    </row>
    <row r="819" spans="1:16" ht="16.5" customHeight="1">
      <c r="A819" s="4"/>
      <c r="B819" s="4"/>
      <c r="C819" s="4"/>
      <c r="D819" s="4"/>
      <c r="E819" s="4"/>
      <c r="G819" s="4"/>
      <c r="H819" s="4"/>
      <c r="I819" s="4"/>
      <c r="J819" s="4"/>
      <c r="K819" s="4"/>
      <c r="L819" s="4"/>
      <c r="M819" s="4"/>
      <c r="N819" s="4"/>
      <c r="O819" s="4"/>
      <c r="P819" s="4"/>
    </row>
    <row r="820" spans="1:16" ht="16.5" customHeight="1">
      <c r="A820" s="4"/>
      <c r="B820" s="4"/>
      <c r="C820" s="4"/>
      <c r="D820" s="4"/>
      <c r="E820" s="4"/>
      <c r="G820" s="4"/>
      <c r="H820" s="4"/>
      <c r="I820" s="4"/>
      <c r="J820" s="4"/>
      <c r="K820" s="4"/>
      <c r="L820" s="4"/>
      <c r="M820" s="4"/>
      <c r="N820" s="4"/>
      <c r="O820" s="4"/>
      <c r="P820" s="4"/>
    </row>
    <row r="821" spans="1:16" ht="16.5" customHeight="1">
      <c r="A821" s="4"/>
      <c r="B821" s="4"/>
      <c r="C821" s="4"/>
      <c r="D821" s="4"/>
      <c r="E821" s="4"/>
      <c r="G821" s="4"/>
      <c r="H821" s="4"/>
      <c r="I821" s="4"/>
      <c r="J821" s="4"/>
      <c r="K821" s="4"/>
      <c r="L821" s="4"/>
      <c r="M821" s="4"/>
      <c r="N821" s="4"/>
      <c r="O821" s="4"/>
      <c r="P821" s="4"/>
    </row>
    <row r="822" spans="1:16" ht="16.5" customHeight="1">
      <c r="A822" s="4"/>
      <c r="B822" s="4"/>
      <c r="C822" s="4"/>
      <c r="D822" s="4"/>
      <c r="E822" s="4"/>
      <c r="G822" s="4"/>
      <c r="H822" s="4"/>
      <c r="I822" s="4"/>
      <c r="J822" s="4"/>
      <c r="K822" s="4"/>
      <c r="L822" s="4"/>
      <c r="M822" s="4"/>
      <c r="N822" s="4"/>
      <c r="O822" s="4"/>
      <c r="P822" s="4"/>
    </row>
    <row r="823" spans="1:16" ht="16.5" customHeight="1">
      <c r="A823" s="4"/>
      <c r="B823" s="4"/>
      <c r="C823" s="4"/>
      <c r="D823" s="4"/>
      <c r="E823" s="4"/>
      <c r="G823" s="4"/>
      <c r="H823" s="4"/>
      <c r="I823" s="4"/>
      <c r="J823" s="4"/>
      <c r="K823" s="4"/>
      <c r="L823" s="4"/>
      <c r="M823" s="4"/>
      <c r="N823" s="4"/>
      <c r="O823" s="4"/>
      <c r="P823" s="4"/>
    </row>
    <row r="824" spans="1:16" ht="16.5" customHeight="1">
      <c r="A824" s="4"/>
      <c r="B824" s="4"/>
      <c r="C824" s="4"/>
      <c r="D824" s="4"/>
      <c r="E824" s="4"/>
      <c r="G824" s="4"/>
      <c r="H824" s="4"/>
      <c r="I824" s="4"/>
      <c r="J824" s="4"/>
      <c r="K824" s="4"/>
      <c r="L824" s="4"/>
      <c r="M824" s="4"/>
      <c r="N824" s="4"/>
      <c r="O824" s="4"/>
      <c r="P824" s="4"/>
    </row>
    <row r="825" spans="1:16" ht="16.5" customHeight="1">
      <c r="A825" s="4"/>
      <c r="B825" s="4"/>
      <c r="C825" s="4"/>
      <c r="D825" s="4"/>
      <c r="E825" s="4"/>
      <c r="G825" s="4"/>
      <c r="H825" s="4"/>
      <c r="I825" s="4"/>
      <c r="J825" s="4"/>
      <c r="K825" s="4"/>
      <c r="L825" s="4"/>
      <c r="M825" s="4"/>
      <c r="N825" s="4"/>
      <c r="O825" s="4"/>
      <c r="P825" s="4"/>
    </row>
    <row r="826" spans="1:16" ht="16.5" customHeight="1">
      <c r="A826" s="4"/>
      <c r="B826" s="4"/>
      <c r="C826" s="4"/>
      <c r="D826" s="4"/>
      <c r="E826" s="4"/>
      <c r="G826" s="4"/>
      <c r="H826" s="4"/>
      <c r="I826" s="4"/>
      <c r="J826" s="4"/>
      <c r="K826" s="4"/>
      <c r="L826" s="4"/>
      <c r="M826" s="4"/>
      <c r="N826" s="4"/>
      <c r="O826" s="4"/>
      <c r="P826" s="4"/>
    </row>
    <row r="827" spans="1:16" ht="16.5" customHeight="1">
      <c r="A827" s="4"/>
      <c r="B827" s="4"/>
      <c r="C827" s="4"/>
      <c r="D827" s="4"/>
      <c r="E827" s="4"/>
      <c r="G827" s="4"/>
      <c r="H827" s="4"/>
      <c r="I827" s="4"/>
      <c r="J827" s="4"/>
      <c r="K827" s="4"/>
      <c r="L827" s="4"/>
      <c r="M827" s="4"/>
      <c r="N827" s="4"/>
      <c r="O827" s="4"/>
      <c r="P827" s="4"/>
    </row>
    <row r="828" spans="1:16" ht="16.5" customHeight="1">
      <c r="A828" s="4"/>
      <c r="B828" s="4"/>
      <c r="C828" s="4"/>
      <c r="D828" s="4"/>
      <c r="E828" s="4"/>
      <c r="G828" s="4"/>
      <c r="H828" s="4"/>
      <c r="I828" s="4"/>
      <c r="J828" s="4"/>
      <c r="K828" s="4"/>
      <c r="L828" s="4"/>
      <c r="M828" s="4"/>
      <c r="N828" s="4"/>
      <c r="O828" s="4"/>
      <c r="P828" s="4"/>
    </row>
    <row r="829" spans="1:16" ht="16.5" customHeight="1">
      <c r="A829" s="4"/>
      <c r="B829" s="4"/>
      <c r="C829" s="4"/>
      <c r="D829" s="4"/>
      <c r="E829" s="4"/>
      <c r="G829" s="4"/>
      <c r="H829" s="4"/>
      <c r="I829" s="4"/>
      <c r="J829" s="4"/>
      <c r="K829" s="4"/>
      <c r="L829" s="4"/>
      <c r="M829" s="4"/>
      <c r="N829" s="4"/>
      <c r="O829" s="4"/>
      <c r="P829" s="4"/>
    </row>
    <row r="830" spans="1:16" ht="16.5" customHeight="1">
      <c r="A830" s="4"/>
      <c r="B830" s="4"/>
      <c r="C830" s="4"/>
      <c r="D830" s="4"/>
      <c r="E830" s="4"/>
      <c r="G830" s="4"/>
      <c r="H830" s="4"/>
      <c r="I830" s="4"/>
      <c r="J830" s="4"/>
      <c r="K830" s="4"/>
      <c r="L830" s="4"/>
      <c r="M830" s="4"/>
      <c r="N830" s="4"/>
      <c r="O830" s="4"/>
      <c r="P830" s="4"/>
    </row>
    <row r="831" spans="1:16" ht="16.5" customHeight="1">
      <c r="A831" s="4"/>
      <c r="B831" s="4"/>
      <c r="C831" s="4"/>
      <c r="D831" s="4"/>
      <c r="E831" s="4"/>
      <c r="G831" s="4"/>
      <c r="H831" s="4"/>
      <c r="I831" s="4"/>
      <c r="J831" s="4"/>
      <c r="K831" s="4"/>
      <c r="L831" s="4"/>
      <c r="M831" s="4"/>
      <c r="N831" s="4"/>
      <c r="O831" s="4"/>
      <c r="P831" s="4"/>
    </row>
    <row r="832" spans="1:16" ht="16.5" customHeight="1">
      <c r="A832" s="4"/>
      <c r="B832" s="4"/>
      <c r="C832" s="4"/>
      <c r="D832" s="4"/>
      <c r="E832" s="4"/>
      <c r="G832" s="4"/>
      <c r="H832" s="4"/>
      <c r="I832" s="4"/>
      <c r="J832" s="4"/>
      <c r="K832" s="4"/>
      <c r="L832" s="4"/>
      <c r="M832" s="4"/>
      <c r="N832" s="4"/>
      <c r="O832" s="4"/>
      <c r="P832" s="4"/>
    </row>
    <row r="833" spans="1:16" ht="16.5" customHeight="1">
      <c r="A833" s="4"/>
      <c r="B833" s="4"/>
      <c r="C833" s="4"/>
      <c r="D833" s="4"/>
      <c r="E833" s="4"/>
      <c r="G833" s="4"/>
      <c r="H833" s="4"/>
      <c r="I833" s="4"/>
      <c r="J833" s="4"/>
      <c r="K833" s="4"/>
      <c r="L833" s="4"/>
      <c r="M833" s="4"/>
      <c r="N833" s="4"/>
      <c r="O833" s="4"/>
      <c r="P833" s="4"/>
    </row>
    <row r="834" spans="1:16" ht="16.5" customHeight="1">
      <c r="A834" s="4"/>
      <c r="B834" s="4"/>
      <c r="C834" s="4"/>
      <c r="D834" s="4"/>
      <c r="E834" s="4"/>
      <c r="G834" s="4"/>
      <c r="H834" s="4"/>
      <c r="I834" s="4"/>
      <c r="J834" s="4"/>
      <c r="K834" s="4"/>
      <c r="L834" s="4"/>
      <c r="M834" s="4"/>
      <c r="N834" s="4"/>
      <c r="O834" s="4"/>
      <c r="P834" s="4"/>
    </row>
    <row r="835" spans="1:16" ht="16.5" customHeight="1">
      <c r="A835" s="4"/>
      <c r="B835" s="4"/>
      <c r="C835" s="4"/>
      <c r="D835" s="4"/>
      <c r="E835" s="4"/>
      <c r="G835" s="4"/>
      <c r="H835" s="4"/>
      <c r="I835" s="4"/>
      <c r="J835" s="4"/>
      <c r="K835" s="4"/>
      <c r="L835" s="4"/>
      <c r="M835" s="4"/>
      <c r="N835" s="4"/>
      <c r="O835" s="4"/>
      <c r="P835" s="4"/>
    </row>
    <row r="836" spans="1:16" ht="16.5" customHeight="1">
      <c r="A836" s="4"/>
      <c r="B836" s="4"/>
      <c r="C836" s="4"/>
      <c r="D836" s="4"/>
      <c r="E836" s="4"/>
      <c r="G836" s="4"/>
      <c r="H836" s="4"/>
      <c r="I836" s="4"/>
      <c r="J836" s="4"/>
      <c r="K836" s="4"/>
      <c r="L836" s="4"/>
      <c r="M836" s="4"/>
      <c r="N836" s="4"/>
      <c r="O836" s="4"/>
      <c r="P836" s="4"/>
    </row>
    <row r="837" spans="1:16" ht="16.5" customHeight="1">
      <c r="A837" s="4"/>
      <c r="B837" s="4"/>
      <c r="C837" s="4"/>
      <c r="D837" s="4"/>
      <c r="E837" s="4"/>
      <c r="G837" s="4"/>
      <c r="H837" s="4"/>
      <c r="I837" s="4"/>
      <c r="J837" s="4"/>
      <c r="K837" s="4"/>
      <c r="L837" s="4"/>
      <c r="M837" s="4"/>
      <c r="N837" s="4"/>
      <c r="O837" s="4"/>
      <c r="P837" s="4"/>
    </row>
    <row r="838" spans="1:16" ht="16.5" customHeight="1">
      <c r="A838" s="4"/>
      <c r="B838" s="4"/>
      <c r="C838" s="4"/>
      <c r="D838" s="4"/>
      <c r="E838" s="4"/>
      <c r="G838" s="4"/>
      <c r="H838" s="4"/>
      <c r="I838" s="4"/>
      <c r="J838" s="4"/>
      <c r="K838" s="4"/>
      <c r="L838" s="4"/>
      <c r="M838" s="4"/>
      <c r="N838" s="4"/>
      <c r="O838" s="4"/>
      <c r="P838" s="4"/>
    </row>
    <row r="839" spans="1:16" ht="16.5" customHeight="1">
      <c r="A839" s="4"/>
      <c r="B839" s="4"/>
      <c r="C839" s="4"/>
      <c r="D839" s="4"/>
      <c r="E839" s="4"/>
      <c r="G839" s="4"/>
      <c r="H839" s="4"/>
      <c r="I839" s="4"/>
      <c r="J839" s="4"/>
      <c r="K839" s="4"/>
      <c r="L839" s="4"/>
      <c r="M839" s="4"/>
      <c r="N839" s="4"/>
      <c r="O839" s="4"/>
      <c r="P839" s="4"/>
    </row>
    <row r="840" spans="1:16" ht="16.5" customHeight="1">
      <c r="A840" s="4"/>
      <c r="B840" s="4"/>
      <c r="C840" s="4"/>
      <c r="D840" s="4"/>
      <c r="E840" s="4"/>
      <c r="G840" s="4"/>
      <c r="H840" s="4"/>
      <c r="I840" s="4"/>
      <c r="J840" s="4"/>
      <c r="K840" s="4"/>
      <c r="L840" s="4"/>
      <c r="M840" s="4"/>
      <c r="N840" s="4"/>
      <c r="O840" s="4"/>
      <c r="P840" s="4"/>
    </row>
    <row r="841" spans="1:16" ht="16.5" customHeight="1">
      <c r="A841" s="4"/>
      <c r="B841" s="4"/>
      <c r="C841" s="4"/>
      <c r="D841" s="4"/>
      <c r="E841" s="4"/>
      <c r="G841" s="4"/>
      <c r="H841" s="4"/>
      <c r="I841" s="4"/>
      <c r="J841" s="4"/>
      <c r="K841" s="4"/>
      <c r="L841" s="4"/>
      <c r="M841" s="4"/>
      <c r="N841" s="4"/>
      <c r="O841" s="4"/>
      <c r="P841" s="4"/>
    </row>
    <row r="842" spans="1:16" ht="16.5" customHeight="1">
      <c r="A842" s="4"/>
      <c r="B842" s="4"/>
      <c r="C842" s="4"/>
      <c r="D842" s="4"/>
      <c r="E842" s="4"/>
      <c r="G842" s="4"/>
      <c r="H842" s="4"/>
      <c r="I842" s="4"/>
      <c r="J842" s="4"/>
      <c r="K842" s="4"/>
      <c r="L842" s="4"/>
      <c r="M842" s="4"/>
      <c r="N842" s="4"/>
      <c r="O842" s="4"/>
      <c r="P842" s="4"/>
    </row>
    <row r="843" spans="1:16" ht="16.5" customHeight="1">
      <c r="A843" s="4"/>
      <c r="B843" s="4"/>
      <c r="C843" s="4"/>
      <c r="D843" s="4"/>
      <c r="E843" s="4"/>
      <c r="G843" s="4"/>
      <c r="H843" s="4"/>
      <c r="I843" s="4"/>
      <c r="J843" s="4"/>
      <c r="K843" s="4"/>
      <c r="L843" s="4"/>
      <c r="M843" s="4"/>
      <c r="N843" s="4"/>
      <c r="O843" s="4"/>
      <c r="P843" s="4"/>
    </row>
    <row r="844" spans="1:16" ht="16.5" customHeight="1">
      <c r="A844" s="4"/>
      <c r="B844" s="4"/>
      <c r="C844" s="4"/>
      <c r="D844" s="4"/>
      <c r="E844" s="4"/>
      <c r="G844" s="4"/>
      <c r="H844" s="4"/>
      <c r="I844" s="4"/>
      <c r="J844" s="4"/>
      <c r="K844" s="4"/>
      <c r="L844" s="4"/>
      <c r="M844" s="4"/>
      <c r="N844" s="4"/>
      <c r="O844" s="4"/>
      <c r="P844" s="4"/>
    </row>
    <row r="845" spans="1:16" ht="16.5" customHeight="1">
      <c r="A845" s="4"/>
      <c r="B845" s="4"/>
      <c r="C845" s="4"/>
      <c r="D845" s="4"/>
      <c r="E845" s="4"/>
      <c r="G845" s="4"/>
      <c r="H845" s="4"/>
      <c r="I845" s="4"/>
      <c r="J845" s="4"/>
      <c r="K845" s="4"/>
      <c r="L845" s="4"/>
      <c r="M845" s="4"/>
      <c r="N845" s="4"/>
      <c r="O845" s="4"/>
      <c r="P845" s="4"/>
    </row>
    <row r="846" spans="1:16" ht="16.5" customHeight="1">
      <c r="A846" s="4"/>
      <c r="B846" s="4"/>
      <c r="C846" s="4"/>
      <c r="D846" s="4"/>
      <c r="E846" s="4"/>
      <c r="G846" s="4"/>
      <c r="H846" s="4"/>
      <c r="I846" s="4"/>
      <c r="J846" s="4"/>
      <c r="K846" s="4"/>
      <c r="L846" s="4"/>
      <c r="M846" s="4"/>
      <c r="N846" s="4"/>
      <c r="O846" s="4"/>
      <c r="P846" s="4"/>
    </row>
    <row r="847" spans="1:16" ht="16.5" customHeight="1">
      <c r="A847" s="4"/>
      <c r="B847" s="4"/>
      <c r="C847" s="4"/>
      <c r="D847" s="4"/>
      <c r="E847" s="4"/>
      <c r="G847" s="4"/>
      <c r="H847" s="4"/>
      <c r="I847" s="4"/>
      <c r="J847" s="4"/>
      <c r="K847" s="4"/>
      <c r="L847" s="4"/>
      <c r="M847" s="4"/>
      <c r="N847" s="4"/>
      <c r="O847" s="4"/>
      <c r="P847" s="4"/>
    </row>
    <row r="848" spans="1:16" ht="16.5" customHeight="1">
      <c r="A848" s="4"/>
      <c r="B848" s="4"/>
      <c r="C848" s="4"/>
      <c r="D848" s="4"/>
      <c r="E848" s="4"/>
      <c r="G848" s="4"/>
      <c r="H848" s="4"/>
      <c r="I848" s="4"/>
      <c r="J848" s="4"/>
      <c r="K848" s="4"/>
      <c r="L848" s="4"/>
      <c r="M848" s="4"/>
      <c r="N848" s="4"/>
      <c r="O848" s="4"/>
      <c r="P848" s="4"/>
    </row>
    <row r="849" spans="1:16" ht="16.5" customHeight="1">
      <c r="A849" s="4"/>
      <c r="B849" s="4"/>
      <c r="C849" s="4"/>
      <c r="D849" s="4"/>
      <c r="E849" s="4"/>
      <c r="G849" s="4"/>
      <c r="H849" s="4"/>
      <c r="I849" s="4"/>
      <c r="J849" s="4"/>
      <c r="K849" s="4"/>
      <c r="L849" s="4"/>
      <c r="M849" s="4"/>
      <c r="N849" s="4"/>
      <c r="O849" s="4"/>
      <c r="P849" s="4"/>
    </row>
    <row r="850" spans="1:16" ht="16.5" customHeight="1">
      <c r="A850" s="4"/>
      <c r="B850" s="4"/>
      <c r="C850" s="4"/>
      <c r="D850" s="4"/>
      <c r="E850" s="4"/>
      <c r="G850" s="4"/>
      <c r="H850" s="4"/>
      <c r="I850" s="4"/>
      <c r="J850" s="4"/>
      <c r="K850" s="4"/>
      <c r="L850" s="4"/>
      <c r="M850" s="4"/>
      <c r="N850" s="4"/>
      <c r="O850" s="4"/>
      <c r="P850" s="4"/>
    </row>
    <row r="851" spans="1:16" ht="16.5" customHeight="1">
      <c r="A851" s="4"/>
      <c r="B851" s="4"/>
      <c r="C851" s="4"/>
      <c r="D851" s="4"/>
      <c r="E851" s="4"/>
      <c r="G851" s="4"/>
      <c r="H851" s="4"/>
      <c r="I851" s="4"/>
      <c r="J851" s="4"/>
      <c r="K851" s="4"/>
      <c r="L851" s="4"/>
      <c r="M851" s="4"/>
      <c r="N851" s="4"/>
      <c r="O851" s="4"/>
      <c r="P851" s="4"/>
    </row>
    <row r="852" spans="1:16" ht="16.5" customHeight="1">
      <c r="A852" s="4"/>
      <c r="B852" s="4"/>
      <c r="C852" s="4"/>
      <c r="D852" s="4"/>
      <c r="E852" s="4"/>
      <c r="G852" s="4"/>
      <c r="H852" s="4"/>
      <c r="I852" s="4"/>
      <c r="J852" s="4"/>
      <c r="K852" s="4"/>
      <c r="L852" s="4"/>
      <c r="M852" s="4"/>
      <c r="N852" s="4"/>
      <c r="O852" s="4"/>
      <c r="P852" s="4"/>
    </row>
    <row r="853" spans="1:16" ht="16.5" customHeight="1">
      <c r="A853" s="4"/>
      <c r="B853" s="4"/>
      <c r="C853" s="4"/>
      <c r="D853" s="4"/>
      <c r="E853" s="4"/>
      <c r="G853" s="4"/>
      <c r="H853" s="4"/>
      <c r="I853" s="4"/>
      <c r="J853" s="4"/>
      <c r="K853" s="4"/>
      <c r="L853" s="4"/>
      <c r="M853" s="4"/>
      <c r="N853" s="4"/>
      <c r="O853" s="4"/>
      <c r="P853" s="4"/>
    </row>
    <row r="854" spans="1:16" ht="16.5" customHeight="1">
      <c r="A854" s="4"/>
      <c r="B854" s="4"/>
      <c r="C854" s="4"/>
      <c r="D854" s="4"/>
      <c r="E854" s="4"/>
      <c r="G854" s="4"/>
      <c r="H854" s="4"/>
      <c r="I854" s="4"/>
      <c r="J854" s="4"/>
      <c r="K854" s="4"/>
      <c r="L854" s="4"/>
      <c r="M854" s="4"/>
      <c r="N854" s="4"/>
      <c r="O854" s="4"/>
      <c r="P854" s="4"/>
    </row>
    <row r="855" spans="1:16" ht="16.5" customHeight="1">
      <c r="A855" s="4"/>
      <c r="B855" s="4"/>
      <c r="C855" s="4"/>
      <c r="D855" s="4"/>
      <c r="E855" s="4"/>
      <c r="G855" s="4"/>
      <c r="H855" s="4"/>
      <c r="I855" s="4"/>
      <c r="J855" s="4"/>
      <c r="K855" s="4"/>
      <c r="L855" s="4"/>
      <c r="M855" s="4"/>
      <c r="N855" s="4"/>
      <c r="O855" s="4"/>
      <c r="P855" s="4"/>
    </row>
    <row r="856" spans="1:16" ht="16.5" customHeight="1">
      <c r="A856" s="4"/>
      <c r="B856" s="4"/>
      <c r="C856" s="4"/>
      <c r="D856" s="4"/>
      <c r="E856" s="4"/>
      <c r="G856" s="4"/>
      <c r="H856" s="4"/>
      <c r="I856" s="4"/>
      <c r="J856" s="4"/>
      <c r="K856" s="4"/>
      <c r="L856" s="4"/>
      <c r="M856" s="4"/>
      <c r="N856" s="4"/>
      <c r="O856" s="4"/>
      <c r="P856" s="4"/>
    </row>
    <row r="857" spans="1:16" ht="16.5" customHeight="1">
      <c r="A857" s="4"/>
      <c r="B857" s="4"/>
      <c r="C857" s="4"/>
      <c r="D857" s="4"/>
      <c r="E857" s="4"/>
      <c r="G857" s="4"/>
      <c r="H857" s="4"/>
      <c r="I857" s="4"/>
      <c r="J857" s="4"/>
      <c r="K857" s="4"/>
      <c r="L857" s="4"/>
      <c r="M857" s="4"/>
      <c r="N857" s="4"/>
      <c r="O857" s="4"/>
      <c r="P857" s="4"/>
    </row>
    <row r="858" spans="1:16" ht="16.5" customHeight="1">
      <c r="A858" s="4"/>
      <c r="B858" s="4"/>
      <c r="C858" s="4"/>
      <c r="D858" s="4"/>
      <c r="E858" s="4"/>
      <c r="G858" s="4"/>
      <c r="H858" s="4"/>
      <c r="I858" s="4"/>
      <c r="J858" s="4"/>
      <c r="K858" s="4"/>
      <c r="L858" s="4"/>
      <c r="M858" s="4"/>
      <c r="N858" s="4"/>
      <c r="O858" s="4"/>
      <c r="P858" s="4"/>
    </row>
    <row r="859" spans="1:16" ht="16.5" customHeight="1">
      <c r="A859" s="4"/>
      <c r="B859" s="4"/>
      <c r="C859" s="4"/>
      <c r="D859" s="4"/>
      <c r="E859" s="4"/>
      <c r="G859" s="4"/>
      <c r="H859" s="4"/>
      <c r="I859" s="4"/>
      <c r="J859" s="4"/>
      <c r="K859" s="4"/>
      <c r="L859" s="4"/>
      <c r="M859" s="4"/>
      <c r="N859" s="4"/>
      <c r="O859" s="4"/>
      <c r="P859" s="4"/>
    </row>
    <row r="860" spans="1:16" ht="16.5" customHeight="1">
      <c r="A860" s="4"/>
      <c r="B860" s="4"/>
      <c r="C860" s="4"/>
      <c r="D860" s="4"/>
      <c r="E860" s="4"/>
      <c r="G860" s="4"/>
      <c r="H860" s="4"/>
      <c r="I860" s="4"/>
      <c r="J860" s="4"/>
      <c r="K860" s="4"/>
      <c r="L860" s="4"/>
      <c r="M860" s="4"/>
      <c r="N860" s="4"/>
      <c r="O860" s="4"/>
      <c r="P860" s="4"/>
    </row>
    <row r="861" spans="1:16" ht="16.5" customHeight="1">
      <c r="A861" s="4"/>
      <c r="B861" s="4"/>
      <c r="C861" s="4"/>
      <c r="D861" s="4"/>
      <c r="E861" s="4"/>
      <c r="G861" s="4"/>
      <c r="H861" s="4"/>
      <c r="I861" s="4"/>
      <c r="J861" s="4"/>
      <c r="K861" s="4"/>
      <c r="L861" s="4"/>
      <c r="M861" s="4"/>
      <c r="N861" s="4"/>
      <c r="O861" s="4"/>
      <c r="P861" s="4"/>
    </row>
    <row r="862" spans="1:16" ht="16.5" customHeight="1">
      <c r="A862" s="4"/>
      <c r="B862" s="4"/>
      <c r="C862" s="4"/>
      <c r="D862" s="4"/>
      <c r="E862" s="4"/>
      <c r="G862" s="4"/>
      <c r="H862" s="4"/>
      <c r="I862" s="4"/>
      <c r="J862" s="4"/>
      <c r="K862" s="4"/>
      <c r="L862" s="4"/>
      <c r="M862" s="4"/>
      <c r="N862" s="4"/>
      <c r="O862" s="4"/>
      <c r="P862" s="4"/>
    </row>
    <row r="863" spans="1:16" ht="16.5" customHeight="1">
      <c r="A863" s="4"/>
      <c r="B863" s="4"/>
      <c r="C863" s="4"/>
      <c r="D863" s="4"/>
      <c r="E863" s="4"/>
      <c r="G863" s="4"/>
      <c r="H863" s="4"/>
      <c r="I863" s="4"/>
      <c r="J863" s="4"/>
      <c r="K863" s="4"/>
      <c r="L863" s="4"/>
      <c r="M863" s="4"/>
      <c r="N863" s="4"/>
      <c r="O863" s="4"/>
      <c r="P863" s="4"/>
    </row>
    <row r="864" spans="1:16" ht="16.5" customHeight="1">
      <c r="A864" s="4"/>
      <c r="B864" s="4"/>
      <c r="C864" s="4"/>
      <c r="D864" s="4"/>
      <c r="E864" s="4"/>
      <c r="G864" s="4"/>
      <c r="H864" s="4"/>
      <c r="I864" s="4"/>
      <c r="J864" s="4"/>
      <c r="K864" s="4"/>
      <c r="L864" s="4"/>
      <c r="M864" s="4"/>
      <c r="N864" s="4"/>
      <c r="O864" s="4"/>
      <c r="P864" s="4"/>
    </row>
    <row r="865" spans="1:16" ht="16.5" customHeight="1">
      <c r="A865" s="4"/>
      <c r="B865" s="4"/>
      <c r="C865" s="4"/>
      <c r="D865" s="4"/>
      <c r="E865" s="4"/>
      <c r="G865" s="4"/>
      <c r="H865" s="4"/>
      <c r="I865" s="4"/>
      <c r="J865" s="4"/>
      <c r="K865" s="4"/>
      <c r="L865" s="4"/>
      <c r="M865" s="4"/>
      <c r="N865" s="4"/>
      <c r="O865" s="4"/>
      <c r="P865" s="4"/>
    </row>
    <row r="866" spans="1:16" ht="16.5" customHeight="1">
      <c r="A866" s="4"/>
      <c r="B866" s="4"/>
      <c r="C866" s="4"/>
      <c r="D866" s="4"/>
      <c r="E866" s="4"/>
      <c r="G866" s="4"/>
      <c r="H866" s="4"/>
      <c r="I866" s="4"/>
      <c r="J866" s="4"/>
      <c r="K866" s="4"/>
      <c r="L866" s="4"/>
      <c r="M866" s="4"/>
      <c r="N866" s="4"/>
      <c r="O866" s="4"/>
      <c r="P866" s="4"/>
    </row>
    <row r="867" spans="1:16" ht="16.5" customHeight="1">
      <c r="A867" s="4"/>
      <c r="B867" s="4"/>
      <c r="C867" s="4"/>
      <c r="D867" s="4"/>
      <c r="E867" s="4"/>
      <c r="G867" s="4"/>
      <c r="H867" s="4"/>
      <c r="I867" s="4"/>
      <c r="J867" s="4"/>
      <c r="K867" s="4"/>
      <c r="L867" s="4"/>
      <c r="M867" s="4"/>
      <c r="N867" s="4"/>
      <c r="O867" s="4"/>
      <c r="P867" s="4"/>
    </row>
    <row r="868" spans="1:16" ht="16.5" customHeight="1">
      <c r="A868" s="4"/>
      <c r="B868" s="4"/>
      <c r="C868" s="4"/>
      <c r="D868" s="4"/>
      <c r="E868" s="4"/>
      <c r="G868" s="4"/>
      <c r="H868" s="4"/>
      <c r="I868" s="4"/>
      <c r="J868" s="4"/>
      <c r="K868" s="4"/>
      <c r="L868" s="4"/>
      <c r="M868" s="4"/>
      <c r="N868" s="4"/>
      <c r="O868" s="4"/>
      <c r="P868" s="4"/>
    </row>
    <row r="869" spans="1:16" ht="16.5" customHeight="1">
      <c r="A869" s="4"/>
      <c r="B869" s="4"/>
      <c r="C869" s="4"/>
      <c r="D869" s="4"/>
      <c r="E869" s="4"/>
      <c r="G869" s="4"/>
      <c r="H869" s="4"/>
      <c r="I869" s="4"/>
      <c r="J869" s="4"/>
      <c r="K869" s="4"/>
      <c r="L869" s="4"/>
      <c r="M869" s="4"/>
      <c r="N869" s="4"/>
      <c r="O869" s="4"/>
      <c r="P869" s="4"/>
    </row>
    <row r="870" spans="1:16" ht="16.5" customHeight="1">
      <c r="A870" s="4"/>
      <c r="B870" s="4"/>
      <c r="C870" s="4"/>
      <c r="D870" s="4"/>
      <c r="E870" s="4"/>
      <c r="G870" s="4"/>
      <c r="H870" s="4"/>
      <c r="I870" s="4"/>
      <c r="J870" s="4"/>
      <c r="K870" s="4"/>
      <c r="L870" s="4"/>
      <c r="M870" s="4"/>
      <c r="N870" s="4"/>
      <c r="O870" s="4"/>
      <c r="P870" s="4"/>
    </row>
    <row r="871" spans="1:16" ht="16.5" customHeight="1">
      <c r="A871" s="4"/>
      <c r="B871" s="4"/>
      <c r="C871" s="4"/>
      <c r="D871" s="4"/>
      <c r="E871" s="4"/>
      <c r="G871" s="4"/>
      <c r="H871" s="4"/>
      <c r="I871" s="4"/>
      <c r="J871" s="4"/>
      <c r="K871" s="4"/>
      <c r="L871" s="4"/>
      <c r="M871" s="4"/>
      <c r="N871" s="4"/>
      <c r="O871" s="4"/>
      <c r="P871" s="4"/>
    </row>
    <row r="872" spans="1:16" ht="16.5" customHeight="1">
      <c r="A872" s="4"/>
      <c r="B872" s="4"/>
      <c r="C872" s="4"/>
      <c r="D872" s="4"/>
      <c r="E872" s="4"/>
      <c r="G872" s="4"/>
      <c r="H872" s="4"/>
      <c r="I872" s="4"/>
      <c r="J872" s="4"/>
      <c r="K872" s="4"/>
      <c r="L872" s="4"/>
      <c r="M872" s="4"/>
      <c r="N872" s="4"/>
      <c r="O872" s="4"/>
      <c r="P872" s="4"/>
    </row>
    <row r="873" spans="1:16" ht="16.5" customHeight="1">
      <c r="A873" s="4"/>
      <c r="B873" s="4"/>
      <c r="C873" s="4"/>
      <c r="D873" s="4"/>
      <c r="E873" s="4"/>
      <c r="G873" s="4"/>
      <c r="H873" s="4"/>
      <c r="I873" s="4"/>
      <c r="J873" s="4"/>
      <c r="K873" s="4"/>
      <c r="L873" s="4"/>
      <c r="M873" s="4"/>
      <c r="N873" s="4"/>
      <c r="O873" s="4"/>
      <c r="P873" s="4"/>
    </row>
    <row r="874" spans="1:16" ht="16.5" customHeight="1">
      <c r="A874" s="4"/>
      <c r="B874" s="4"/>
      <c r="C874" s="4"/>
      <c r="D874" s="4"/>
      <c r="E874" s="4"/>
      <c r="G874" s="4"/>
      <c r="H874" s="4"/>
      <c r="I874" s="4"/>
      <c r="J874" s="4"/>
      <c r="K874" s="4"/>
      <c r="L874" s="4"/>
      <c r="M874" s="4"/>
      <c r="N874" s="4"/>
      <c r="O874" s="4"/>
      <c r="P874" s="4"/>
    </row>
    <row r="875" spans="1:16" ht="16.5" customHeight="1">
      <c r="A875" s="4"/>
      <c r="B875" s="4"/>
      <c r="C875" s="4"/>
      <c r="D875" s="4"/>
      <c r="E875" s="4"/>
      <c r="G875" s="4"/>
      <c r="H875" s="4"/>
      <c r="I875" s="4"/>
      <c r="J875" s="4"/>
      <c r="K875" s="4"/>
      <c r="L875" s="4"/>
      <c r="M875" s="4"/>
      <c r="N875" s="4"/>
      <c r="O875" s="4"/>
      <c r="P875" s="4"/>
    </row>
    <row r="876" spans="1:16" ht="16.5" customHeight="1">
      <c r="A876" s="4"/>
      <c r="B876" s="4"/>
      <c r="C876" s="4"/>
      <c r="D876" s="4"/>
      <c r="E876" s="4"/>
      <c r="G876" s="4"/>
      <c r="H876" s="4"/>
      <c r="I876" s="4"/>
      <c r="J876" s="4"/>
      <c r="K876" s="4"/>
      <c r="L876" s="4"/>
      <c r="M876" s="4"/>
      <c r="N876" s="4"/>
      <c r="O876" s="4"/>
      <c r="P876" s="4"/>
    </row>
    <row r="877" spans="1:16" ht="16.5" customHeight="1">
      <c r="A877" s="4"/>
      <c r="B877" s="4"/>
      <c r="C877" s="4"/>
      <c r="D877" s="4"/>
      <c r="E877" s="4"/>
      <c r="G877" s="4"/>
      <c r="H877" s="4"/>
      <c r="I877" s="4"/>
      <c r="J877" s="4"/>
      <c r="K877" s="4"/>
      <c r="L877" s="4"/>
      <c r="M877" s="4"/>
      <c r="N877" s="4"/>
      <c r="O877" s="4"/>
      <c r="P877" s="4"/>
    </row>
    <row r="878" spans="1:16" ht="16.5" customHeight="1">
      <c r="A878" s="4"/>
      <c r="B878" s="4"/>
      <c r="C878" s="4"/>
      <c r="D878" s="4"/>
      <c r="E878" s="4"/>
      <c r="G878" s="4"/>
      <c r="H878" s="4"/>
      <c r="I878" s="4"/>
      <c r="J878" s="4"/>
      <c r="K878" s="4"/>
      <c r="L878" s="4"/>
      <c r="M878" s="4"/>
      <c r="N878" s="4"/>
      <c r="O878" s="4"/>
      <c r="P878" s="4"/>
    </row>
    <row r="879" spans="1:16" ht="16.5" customHeight="1">
      <c r="A879" s="4"/>
      <c r="B879" s="4"/>
      <c r="C879" s="4"/>
      <c r="D879" s="4"/>
      <c r="E879" s="4"/>
      <c r="G879" s="4"/>
      <c r="H879" s="4"/>
      <c r="I879" s="4"/>
      <c r="J879" s="4"/>
      <c r="K879" s="4"/>
      <c r="L879" s="4"/>
      <c r="M879" s="4"/>
      <c r="N879" s="4"/>
      <c r="O879" s="4"/>
      <c r="P879" s="4"/>
    </row>
    <row r="880" spans="1:16" ht="16.5" customHeight="1">
      <c r="A880" s="4"/>
      <c r="B880" s="4"/>
      <c r="C880" s="4"/>
      <c r="D880" s="4"/>
      <c r="E880" s="4"/>
      <c r="G880" s="4"/>
      <c r="H880" s="4"/>
      <c r="I880" s="4"/>
      <c r="J880" s="4"/>
      <c r="K880" s="4"/>
      <c r="L880" s="4"/>
      <c r="M880" s="4"/>
      <c r="N880" s="4"/>
      <c r="O880" s="4"/>
      <c r="P880" s="4"/>
    </row>
    <row r="881" spans="1:16" ht="16.5" customHeight="1">
      <c r="A881" s="4"/>
      <c r="B881" s="4"/>
      <c r="C881" s="4"/>
      <c r="D881" s="4"/>
      <c r="E881" s="4"/>
      <c r="G881" s="4"/>
      <c r="H881" s="4"/>
      <c r="I881" s="4"/>
      <c r="J881" s="4"/>
      <c r="K881" s="4"/>
      <c r="L881" s="4"/>
      <c r="M881" s="4"/>
      <c r="N881" s="4"/>
      <c r="O881" s="4"/>
      <c r="P881" s="4"/>
    </row>
    <row r="882" spans="1:16" ht="16.5" customHeight="1">
      <c r="A882" s="4"/>
      <c r="B882" s="4"/>
      <c r="C882" s="4"/>
      <c r="D882" s="4"/>
      <c r="E882" s="4"/>
      <c r="G882" s="4"/>
      <c r="H882" s="4"/>
      <c r="I882" s="4"/>
      <c r="J882" s="4"/>
      <c r="K882" s="4"/>
      <c r="L882" s="4"/>
      <c r="M882" s="4"/>
      <c r="N882" s="4"/>
      <c r="O882" s="4"/>
      <c r="P882" s="4"/>
    </row>
    <row r="883" spans="1:16" ht="16.5" customHeight="1">
      <c r="A883" s="4"/>
      <c r="B883" s="4"/>
      <c r="C883" s="4"/>
      <c r="D883" s="4"/>
      <c r="E883" s="4"/>
      <c r="G883" s="4"/>
      <c r="H883" s="4"/>
      <c r="I883" s="4"/>
      <c r="J883" s="4"/>
      <c r="K883" s="4"/>
      <c r="L883" s="4"/>
      <c r="M883" s="4"/>
      <c r="N883" s="4"/>
      <c r="O883" s="4"/>
      <c r="P883" s="4"/>
    </row>
    <row r="884" spans="1:16" ht="16.5" customHeight="1">
      <c r="A884" s="4"/>
      <c r="B884" s="4"/>
      <c r="C884" s="4"/>
      <c r="D884" s="4"/>
      <c r="E884" s="4"/>
      <c r="G884" s="4"/>
      <c r="H884" s="4"/>
      <c r="I884" s="4"/>
      <c r="J884" s="4"/>
      <c r="K884" s="4"/>
      <c r="L884" s="4"/>
      <c r="M884" s="4"/>
      <c r="N884" s="4"/>
      <c r="O884" s="4"/>
      <c r="P884" s="4"/>
    </row>
    <row r="885" spans="1:16" ht="16.5" customHeight="1">
      <c r="A885" s="4"/>
      <c r="B885" s="4"/>
      <c r="C885" s="4"/>
      <c r="D885" s="4"/>
      <c r="E885" s="4"/>
      <c r="G885" s="4"/>
      <c r="H885" s="4"/>
      <c r="I885" s="4"/>
      <c r="J885" s="4"/>
      <c r="K885" s="4"/>
      <c r="L885" s="4"/>
      <c r="M885" s="4"/>
      <c r="N885" s="4"/>
      <c r="O885" s="4"/>
      <c r="P885" s="4"/>
    </row>
    <row r="886" spans="1:16" ht="16.5" customHeight="1">
      <c r="A886" s="4"/>
      <c r="B886" s="4"/>
      <c r="C886" s="4"/>
      <c r="D886" s="4"/>
      <c r="E886" s="4"/>
      <c r="G886" s="4"/>
      <c r="H886" s="4"/>
      <c r="I886" s="4"/>
      <c r="J886" s="4"/>
      <c r="K886" s="4"/>
      <c r="L886" s="4"/>
      <c r="M886" s="4"/>
      <c r="N886" s="4"/>
      <c r="O886" s="4"/>
      <c r="P886" s="4"/>
    </row>
    <row r="887" spans="1:16" ht="16.5" customHeight="1">
      <c r="A887" s="4"/>
      <c r="B887" s="4"/>
      <c r="C887" s="4"/>
      <c r="D887" s="4"/>
      <c r="E887" s="4"/>
      <c r="G887" s="4"/>
      <c r="H887" s="4"/>
      <c r="I887" s="4"/>
      <c r="J887" s="4"/>
      <c r="K887" s="4"/>
      <c r="L887" s="4"/>
      <c r="M887" s="4"/>
      <c r="N887" s="4"/>
      <c r="O887" s="4"/>
      <c r="P887" s="4"/>
    </row>
    <row r="888" spans="1:16" ht="16.5" customHeight="1">
      <c r="A888" s="4"/>
      <c r="B888" s="4"/>
      <c r="C888" s="4"/>
      <c r="D888" s="4"/>
      <c r="E888" s="4"/>
      <c r="G888" s="4"/>
      <c r="H888" s="4"/>
      <c r="I888" s="4"/>
      <c r="J888" s="4"/>
      <c r="K888" s="4"/>
      <c r="L888" s="4"/>
      <c r="M888" s="4"/>
      <c r="N888" s="4"/>
      <c r="O888" s="4"/>
      <c r="P888" s="4"/>
    </row>
    <row r="889" spans="1:16" ht="16.5" customHeight="1">
      <c r="A889" s="4"/>
      <c r="B889" s="4"/>
      <c r="C889" s="4"/>
      <c r="D889" s="4"/>
      <c r="E889" s="4"/>
      <c r="G889" s="4"/>
      <c r="H889" s="4"/>
      <c r="I889" s="4"/>
      <c r="J889" s="4"/>
      <c r="K889" s="4"/>
      <c r="L889" s="4"/>
      <c r="M889" s="4"/>
      <c r="N889" s="4"/>
      <c r="O889" s="4"/>
      <c r="P889" s="4"/>
    </row>
    <row r="890" spans="1:16" ht="16.5" customHeight="1">
      <c r="A890" s="4"/>
      <c r="B890" s="4"/>
      <c r="C890" s="4"/>
      <c r="D890" s="4"/>
      <c r="E890" s="4"/>
      <c r="G890" s="4"/>
      <c r="H890" s="4"/>
      <c r="I890" s="4"/>
      <c r="J890" s="4"/>
      <c r="K890" s="4"/>
      <c r="L890" s="4"/>
      <c r="M890" s="4"/>
      <c r="N890" s="4"/>
      <c r="O890" s="4"/>
      <c r="P890" s="4"/>
    </row>
    <row r="891" spans="1:16" ht="16.5" customHeight="1">
      <c r="A891" s="4"/>
      <c r="B891" s="4"/>
      <c r="C891" s="4"/>
      <c r="D891" s="4"/>
      <c r="E891" s="4"/>
      <c r="G891" s="4"/>
      <c r="H891" s="4"/>
      <c r="I891" s="4"/>
      <c r="J891" s="4"/>
      <c r="K891" s="4"/>
      <c r="L891" s="4"/>
      <c r="M891" s="4"/>
      <c r="N891" s="4"/>
      <c r="O891" s="4"/>
      <c r="P891" s="4"/>
    </row>
    <row r="892" spans="1:16" ht="16.5" customHeight="1">
      <c r="A892" s="4"/>
      <c r="B892" s="4"/>
      <c r="C892" s="4"/>
      <c r="D892" s="4"/>
      <c r="E892" s="4"/>
      <c r="G892" s="4"/>
      <c r="H892" s="4"/>
      <c r="I892" s="4"/>
      <c r="J892" s="4"/>
      <c r="K892" s="4"/>
      <c r="L892" s="4"/>
      <c r="M892" s="4"/>
      <c r="N892" s="4"/>
      <c r="O892" s="4"/>
      <c r="P892" s="4"/>
    </row>
    <row r="893" spans="1:16" ht="16.5" customHeight="1">
      <c r="A893" s="4"/>
      <c r="B893" s="4"/>
      <c r="C893" s="4"/>
      <c r="D893" s="4"/>
      <c r="E893" s="4"/>
      <c r="G893" s="4"/>
      <c r="H893" s="4"/>
      <c r="I893" s="4"/>
      <c r="J893" s="4"/>
      <c r="K893" s="4"/>
      <c r="L893" s="4"/>
      <c r="M893" s="4"/>
      <c r="N893" s="4"/>
      <c r="O893" s="4"/>
      <c r="P893" s="4"/>
    </row>
    <row r="894" spans="1:16" ht="16.5" customHeight="1">
      <c r="A894" s="4"/>
      <c r="B894" s="4"/>
      <c r="C894" s="4"/>
      <c r="D894" s="4"/>
      <c r="E894" s="4"/>
      <c r="G894" s="4"/>
      <c r="H894" s="4"/>
      <c r="I894" s="4"/>
      <c r="J894" s="4"/>
      <c r="K894" s="4"/>
      <c r="L894" s="4"/>
      <c r="M894" s="4"/>
      <c r="N894" s="4"/>
      <c r="O894" s="4"/>
      <c r="P894" s="4"/>
    </row>
    <row r="895" spans="1:16" ht="16.5" customHeight="1">
      <c r="A895" s="4"/>
      <c r="B895" s="4"/>
      <c r="C895" s="4"/>
      <c r="D895" s="4"/>
      <c r="E895" s="4"/>
      <c r="G895" s="4"/>
      <c r="H895" s="4"/>
      <c r="I895" s="4"/>
      <c r="J895" s="4"/>
      <c r="K895" s="4"/>
      <c r="L895" s="4"/>
      <c r="M895" s="4"/>
      <c r="N895" s="4"/>
      <c r="O895" s="4"/>
      <c r="P895" s="4"/>
    </row>
    <row r="896" spans="1:16" ht="16.5" customHeight="1">
      <c r="A896" s="4"/>
      <c r="B896" s="4"/>
      <c r="C896" s="4"/>
      <c r="D896" s="4"/>
      <c r="E896" s="4"/>
      <c r="G896" s="4"/>
      <c r="H896" s="4"/>
      <c r="I896" s="4"/>
      <c r="J896" s="4"/>
      <c r="K896" s="4"/>
      <c r="L896" s="4"/>
      <c r="M896" s="4"/>
      <c r="N896" s="4"/>
      <c r="O896" s="4"/>
      <c r="P896" s="4"/>
    </row>
    <row r="897" spans="1:16" ht="16.5" customHeight="1">
      <c r="A897" s="4"/>
      <c r="B897" s="4"/>
      <c r="C897" s="4"/>
      <c r="D897" s="4"/>
      <c r="E897" s="4"/>
      <c r="G897" s="4"/>
      <c r="H897" s="4"/>
      <c r="I897" s="4"/>
      <c r="J897" s="4"/>
      <c r="K897" s="4"/>
      <c r="L897" s="4"/>
      <c r="M897" s="4"/>
      <c r="N897" s="4"/>
      <c r="O897" s="4"/>
      <c r="P897" s="4"/>
    </row>
    <row r="898" spans="1:16" ht="16.5" customHeight="1">
      <c r="A898" s="4"/>
      <c r="B898" s="4"/>
      <c r="C898" s="4"/>
      <c r="D898" s="4"/>
      <c r="E898" s="4"/>
      <c r="G898" s="4"/>
      <c r="H898" s="4"/>
      <c r="I898" s="4"/>
      <c r="J898" s="4"/>
      <c r="K898" s="4"/>
      <c r="L898" s="4"/>
      <c r="M898" s="4"/>
      <c r="N898" s="4"/>
      <c r="O898" s="4"/>
      <c r="P898" s="4"/>
    </row>
    <row r="899" spans="1:16" ht="16.5" customHeight="1">
      <c r="A899" s="4"/>
      <c r="B899" s="4"/>
      <c r="C899" s="4"/>
      <c r="D899" s="4"/>
      <c r="E899" s="4"/>
      <c r="G899" s="4"/>
      <c r="H899" s="4"/>
      <c r="I899" s="4"/>
      <c r="J899" s="4"/>
      <c r="K899" s="4"/>
      <c r="L899" s="4"/>
      <c r="M899" s="4"/>
      <c r="N899" s="4"/>
      <c r="O899" s="4"/>
      <c r="P899" s="4"/>
    </row>
    <row r="900" spans="1:16" ht="16.5" customHeight="1">
      <c r="A900" s="4"/>
      <c r="B900" s="4"/>
      <c r="C900" s="4"/>
      <c r="D900" s="4"/>
      <c r="E900" s="4"/>
      <c r="G900" s="4"/>
      <c r="H900" s="4"/>
      <c r="I900" s="4"/>
      <c r="J900" s="4"/>
      <c r="K900" s="4"/>
      <c r="L900" s="4"/>
      <c r="M900" s="4"/>
      <c r="N900" s="4"/>
      <c r="O900" s="4"/>
      <c r="P900" s="4"/>
    </row>
    <row r="901" spans="1:16" ht="16.5" customHeight="1">
      <c r="A901" s="4"/>
      <c r="B901" s="4"/>
      <c r="C901" s="4"/>
      <c r="D901" s="4"/>
      <c r="E901" s="4"/>
      <c r="G901" s="4"/>
      <c r="H901" s="4"/>
      <c r="I901" s="4"/>
      <c r="J901" s="4"/>
      <c r="K901" s="4"/>
      <c r="L901" s="4"/>
      <c r="M901" s="4"/>
      <c r="N901" s="4"/>
      <c r="O901" s="4"/>
      <c r="P901" s="4"/>
    </row>
    <row r="902" spans="1:16" ht="16.5" customHeight="1">
      <c r="A902" s="4"/>
      <c r="B902" s="4"/>
      <c r="C902" s="4"/>
      <c r="D902" s="4"/>
      <c r="E902" s="4"/>
      <c r="G902" s="4"/>
      <c r="H902" s="4"/>
      <c r="I902" s="4"/>
      <c r="J902" s="4"/>
      <c r="K902" s="4"/>
      <c r="L902" s="4"/>
      <c r="M902" s="4"/>
      <c r="N902" s="4"/>
      <c r="O902" s="4"/>
      <c r="P902" s="4"/>
    </row>
    <row r="903" spans="1:16" ht="16.5" customHeight="1">
      <c r="A903" s="4"/>
      <c r="B903" s="4"/>
      <c r="C903" s="4"/>
      <c r="D903" s="4"/>
      <c r="E903" s="4"/>
      <c r="G903" s="4"/>
      <c r="H903" s="4"/>
      <c r="I903" s="4"/>
      <c r="J903" s="4"/>
      <c r="K903" s="4"/>
      <c r="L903" s="4"/>
      <c r="M903" s="4"/>
      <c r="N903" s="4"/>
      <c r="O903" s="4"/>
      <c r="P903" s="4"/>
    </row>
    <row r="904" spans="1:16" ht="16.5" customHeight="1">
      <c r="A904" s="4"/>
      <c r="B904" s="4"/>
      <c r="C904" s="4"/>
      <c r="D904" s="4"/>
      <c r="E904" s="4"/>
      <c r="G904" s="4"/>
      <c r="H904" s="4"/>
      <c r="I904" s="4"/>
      <c r="J904" s="4"/>
      <c r="K904" s="4"/>
      <c r="L904" s="4"/>
      <c r="M904" s="4"/>
      <c r="N904" s="4"/>
      <c r="O904" s="4"/>
      <c r="P904" s="4"/>
    </row>
    <row r="905" spans="1:16" ht="16.5" customHeight="1">
      <c r="A905" s="4"/>
      <c r="B905" s="4"/>
      <c r="C905" s="4"/>
      <c r="D905" s="4"/>
      <c r="E905" s="4"/>
      <c r="G905" s="4"/>
      <c r="H905" s="4"/>
      <c r="I905" s="4"/>
      <c r="J905" s="4"/>
      <c r="K905" s="4"/>
      <c r="L905" s="4"/>
      <c r="M905" s="4"/>
      <c r="N905" s="4"/>
      <c r="O905" s="4"/>
      <c r="P905" s="4"/>
    </row>
    <row r="906" spans="1:16" ht="16.5" customHeight="1">
      <c r="A906" s="4"/>
      <c r="B906" s="4"/>
      <c r="C906" s="4"/>
      <c r="D906" s="4"/>
      <c r="E906" s="4"/>
      <c r="G906" s="4"/>
      <c r="H906" s="4"/>
      <c r="I906" s="4"/>
      <c r="J906" s="4"/>
      <c r="K906" s="4"/>
      <c r="L906" s="4"/>
      <c r="M906" s="4"/>
      <c r="N906" s="4"/>
      <c r="O906" s="4"/>
      <c r="P906" s="4"/>
    </row>
    <row r="907" spans="1:16" ht="16.5" customHeight="1">
      <c r="A907" s="4"/>
      <c r="B907" s="4"/>
      <c r="C907" s="4"/>
      <c r="D907" s="4"/>
      <c r="E907" s="4"/>
      <c r="G907" s="4"/>
      <c r="H907" s="4"/>
      <c r="I907" s="4"/>
      <c r="J907" s="4"/>
      <c r="K907" s="4"/>
      <c r="L907" s="4"/>
      <c r="M907" s="4"/>
      <c r="N907" s="4"/>
      <c r="O907" s="4"/>
      <c r="P907" s="4"/>
    </row>
    <row r="908" spans="1:16" ht="16.5" customHeight="1">
      <c r="A908" s="4"/>
      <c r="B908" s="4"/>
      <c r="C908" s="4"/>
      <c r="D908" s="4"/>
      <c r="E908" s="4"/>
      <c r="G908" s="4"/>
      <c r="H908" s="4"/>
      <c r="I908" s="4"/>
      <c r="J908" s="4"/>
      <c r="K908" s="4"/>
      <c r="L908" s="4"/>
      <c r="M908" s="4"/>
      <c r="N908" s="4"/>
      <c r="O908" s="4"/>
      <c r="P908" s="4"/>
    </row>
    <row r="909" spans="1:16" ht="16.5" customHeight="1">
      <c r="A909" s="4"/>
      <c r="B909" s="4"/>
      <c r="C909" s="4"/>
      <c r="D909" s="4"/>
      <c r="E909" s="4"/>
      <c r="G909" s="4"/>
      <c r="H909" s="4"/>
      <c r="I909" s="4"/>
      <c r="J909" s="4"/>
      <c r="K909" s="4"/>
      <c r="L909" s="4"/>
      <c r="M909" s="4"/>
      <c r="N909" s="4"/>
      <c r="O909" s="4"/>
      <c r="P909" s="4"/>
    </row>
    <row r="910" spans="1:16" ht="16.5" customHeight="1">
      <c r="A910" s="4"/>
      <c r="B910" s="4"/>
      <c r="C910" s="4"/>
      <c r="D910" s="4"/>
      <c r="E910" s="4"/>
      <c r="G910" s="4"/>
      <c r="H910" s="4"/>
      <c r="I910" s="4"/>
      <c r="J910" s="4"/>
      <c r="K910" s="4"/>
      <c r="L910" s="4"/>
      <c r="M910" s="4"/>
      <c r="N910" s="4"/>
      <c r="O910" s="4"/>
      <c r="P910" s="4"/>
    </row>
    <row r="911" spans="1:16" ht="16.5" customHeight="1">
      <c r="A911" s="4"/>
      <c r="B911" s="4"/>
      <c r="C911" s="4"/>
      <c r="D911" s="4"/>
      <c r="E911" s="4"/>
      <c r="G911" s="4"/>
      <c r="H911" s="4"/>
      <c r="I911" s="4"/>
      <c r="J911" s="4"/>
      <c r="K911" s="4"/>
      <c r="L911" s="4"/>
      <c r="M911" s="4"/>
      <c r="N911" s="4"/>
      <c r="O911" s="4"/>
      <c r="P911" s="4"/>
    </row>
    <row r="912" spans="1:16" ht="16.5" customHeight="1">
      <c r="A912" s="4"/>
      <c r="B912" s="4"/>
      <c r="C912" s="4"/>
      <c r="D912" s="4"/>
      <c r="E912" s="4"/>
      <c r="G912" s="4"/>
      <c r="H912" s="4"/>
      <c r="I912" s="4"/>
      <c r="J912" s="4"/>
      <c r="K912" s="4"/>
      <c r="L912" s="4"/>
      <c r="M912" s="4"/>
      <c r="N912" s="4"/>
      <c r="O912" s="4"/>
      <c r="P912" s="4"/>
    </row>
    <row r="913" spans="1:16" ht="16.5" customHeight="1">
      <c r="A913" s="4"/>
      <c r="B913" s="4"/>
      <c r="C913" s="4"/>
      <c r="D913" s="4"/>
      <c r="E913" s="4"/>
      <c r="G913" s="4"/>
      <c r="H913" s="4"/>
      <c r="I913" s="4"/>
      <c r="J913" s="4"/>
      <c r="K913" s="4"/>
      <c r="L913" s="4"/>
      <c r="M913" s="4"/>
      <c r="N913" s="4"/>
      <c r="O913" s="4"/>
      <c r="P913" s="4"/>
    </row>
    <row r="914" spans="1:16" ht="16.5" customHeight="1">
      <c r="A914" s="4"/>
      <c r="B914" s="4"/>
      <c r="C914" s="4"/>
      <c r="D914" s="4"/>
      <c r="E914" s="4"/>
      <c r="G914" s="4"/>
      <c r="H914" s="4"/>
      <c r="I914" s="4"/>
      <c r="J914" s="4"/>
      <c r="K914" s="4"/>
      <c r="L914" s="4"/>
      <c r="M914" s="4"/>
      <c r="N914" s="4"/>
      <c r="O914" s="4"/>
      <c r="P914" s="4"/>
    </row>
    <row r="915" spans="1:16" ht="16.5" customHeight="1">
      <c r="A915" s="4"/>
      <c r="B915" s="4"/>
      <c r="C915" s="4"/>
      <c r="D915" s="4"/>
      <c r="E915" s="4"/>
      <c r="G915" s="4"/>
      <c r="H915" s="4"/>
      <c r="I915" s="4"/>
      <c r="J915" s="4"/>
      <c r="K915" s="4"/>
      <c r="L915" s="4"/>
      <c r="M915" s="4"/>
      <c r="N915" s="4"/>
      <c r="O915" s="4"/>
      <c r="P915" s="4"/>
    </row>
    <row r="916" spans="1:16" ht="16.5" customHeight="1">
      <c r="A916" s="4"/>
      <c r="B916" s="4"/>
      <c r="C916" s="4"/>
      <c r="D916" s="4"/>
      <c r="E916" s="4"/>
      <c r="G916" s="4"/>
      <c r="H916" s="4"/>
      <c r="I916" s="4"/>
      <c r="J916" s="4"/>
      <c r="K916" s="4"/>
      <c r="L916" s="4"/>
      <c r="M916" s="4"/>
      <c r="N916" s="4"/>
      <c r="O916" s="4"/>
      <c r="P916" s="4"/>
    </row>
    <row r="917" spans="1:16" ht="16.5" customHeight="1">
      <c r="A917" s="4"/>
      <c r="B917" s="4"/>
      <c r="C917" s="4"/>
      <c r="D917" s="4"/>
      <c r="E917" s="4"/>
      <c r="G917" s="4"/>
      <c r="H917" s="4"/>
      <c r="I917" s="4"/>
      <c r="J917" s="4"/>
      <c r="K917" s="4"/>
      <c r="L917" s="4"/>
      <c r="M917" s="4"/>
      <c r="N917" s="4"/>
      <c r="O917" s="4"/>
      <c r="P917" s="4"/>
    </row>
    <row r="918" spans="1:16" ht="16.5" customHeight="1">
      <c r="A918" s="4"/>
      <c r="B918" s="4"/>
      <c r="C918" s="4"/>
      <c r="D918" s="4"/>
      <c r="E918" s="4"/>
      <c r="G918" s="4"/>
      <c r="H918" s="4"/>
      <c r="I918" s="4"/>
      <c r="J918" s="4"/>
      <c r="K918" s="4"/>
      <c r="L918" s="4"/>
      <c r="M918" s="4"/>
      <c r="N918" s="4"/>
      <c r="O918" s="4"/>
      <c r="P918" s="4"/>
    </row>
    <row r="919" spans="1:16" ht="16.5" customHeight="1">
      <c r="A919" s="4"/>
      <c r="B919" s="4"/>
      <c r="C919" s="4"/>
      <c r="D919" s="4"/>
      <c r="E919" s="4"/>
      <c r="G919" s="4"/>
      <c r="H919" s="4"/>
      <c r="I919" s="4"/>
      <c r="J919" s="4"/>
      <c r="K919" s="4"/>
      <c r="L919" s="4"/>
      <c r="M919" s="4"/>
      <c r="N919" s="4"/>
      <c r="O919" s="4"/>
      <c r="P919" s="4"/>
    </row>
    <row r="920" spans="1:16" ht="16.5" customHeight="1">
      <c r="A920" s="4"/>
      <c r="B920" s="4"/>
      <c r="C920" s="4"/>
      <c r="D920" s="4"/>
      <c r="E920" s="4"/>
      <c r="G920" s="4"/>
      <c r="H920" s="4"/>
      <c r="I920" s="4"/>
      <c r="J920" s="4"/>
      <c r="K920" s="4"/>
      <c r="L920" s="4"/>
      <c r="M920" s="4"/>
      <c r="N920" s="4"/>
      <c r="O920" s="4"/>
      <c r="P920" s="4"/>
    </row>
    <row r="921" spans="1:16" ht="16.5" customHeight="1">
      <c r="A921" s="4"/>
      <c r="B921" s="4"/>
      <c r="C921" s="4"/>
      <c r="D921" s="4"/>
      <c r="E921" s="4"/>
      <c r="G921" s="4"/>
      <c r="H921" s="4"/>
      <c r="I921" s="4"/>
      <c r="J921" s="4"/>
      <c r="K921" s="4"/>
      <c r="L921" s="4"/>
      <c r="M921" s="4"/>
      <c r="N921" s="4"/>
      <c r="O921" s="4"/>
      <c r="P921" s="4"/>
    </row>
    <row r="922" spans="1:16" ht="16.5" customHeight="1">
      <c r="A922" s="4"/>
      <c r="B922" s="4"/>
      <c r="C922" s="4"/>
      <c r="D922" s="4"/>
      <c r="E922" s="4"/>
      <c r="G922" s="4"/>
      <c r="H922" s="4"/>
      <c r="I922" s="4"/>
      <c r="J922" s="4"/>
      <c r="K922" s="4"/>
      <c r="L922" s="4"/>
      <c r="M922" s="4"/>
      <c r="N922" s="4"/>
      <c r="O922" s="4"/>
      <c r="P922" s="4"/>
    </row>
    <row r="923" spans="1:16" ht="16.5" customHeight="1">
      <c r="A923" s="4"/>
      <c r="B923" s="4"/>
      <c r="C923" s="4"/>
      <c r="D923" s="4"/>
      <c r="E923" s="4"/>
      <c r="G923" s="4"/>
      <c r="H923" s="4"/>
      <c r="I923" s="4"/>
      <c r="J923" s="4"/>
      <c r="K923" s="4"/>
      <c r="L923" s="4"/>
      <c r="M923" s="4"/>
      <c r="N923" s="4"/>
      <c r="O923" s="4"/>
      <c r="P923" s="4"/>
    </row>
    <row r="924" spans="1:16" ht="16.5" customHeight="1">
      <c r="A924" s="4"/>
      <c r="B924" s="4"/>
      <c r="C924" s="4"/>
      <c r="D924" s="4"/>
      <c r="E924" s="4"/>
      <c r="G924" s="4"/>
      <c r="H924" s="4"/>
      <c r="I924" s="4"/>
      <c r="J924" s="4"/>
      <c r="K924" s="4"/>
      <c r="L924" s="4"/>
      <c r="M924" s="4"/>
      <c r="N924" s="4"/>
      <c r="O924" s="4"/>
      <c r="P924" s="4"/>
    </row>
    <row r="925" spans="1:16" ht="16.5" customHeight="1">
      <c r="A925" s="4"/>
      <c r="B925" s="4"/>
      <c r="C925" s="4"/>
      <c r="D925" s="4"/>
      <c r="E925" s="4"/>
      <c r="G925" s="4"/>
      <c r="H925" s="4"/>
      <c r="I925" s="4"/>
      <c r="J925" s="4"/>
      <c r="K925" s="4"/>
      <c r="L925" s="4"/>
      <c r="M925" s="4"/>
      <c r="N925" s="4"/>
      <c r="O925" s="4"/>
      <c r="P925" s="4"/>
    </row>
    <row r="926" spans="1:16" ht="16.5" customHeight="1">
      <c r="A926" s="4"/>
      <c r="B926" s="4"/>
      <c r="C926" s="4"/>
      <c r="D926" s="4"/>
      <c r="E926" s="4"/>
      <c r="G926" s="4"/>
      <c r="H926" s="4"/>
      <c r="I926" s="4"/>
      <c r="J926" s="4"/>
      <c r="K926" s="4"/>
      <c r="L926" s="4"/>
      <c r="M926" s="4"/>
      <c r="N926" s="4"/>
      <c r="O926" s="4"/>
      <c r="P926" s="4"/>
    </row>
    <row r="927" spans="1:16" ht="16.5" customHeight="1">
      <c r="A927" s="4"/>
      <c r="B927" s="4"/>
      <c r="C927" s="4"/>
      <c r="D927" s="4"/>
      <c r="E927" s="4"/>
      <c r="G927" s="4"/>
      <c r="H927" s="4"/>
      <c r="I927" s="4"/>
      <c r="J927" s="4"/>
      <c r="K927" s="4"/>
      <c r="L927" s="4"/>
      <c r="M927" s="4"/>
      <c r="N927" s="4"/>
      <c r="O927" s="4"/>
      <c r="P927" s="4"/>
    </row>
    <row r="928" spans="1:16" ht="16.5" customHeight="1">
      <c r="A928" s="4"/>
      <c r="B928" s="4"/>
      <c r="C928" s="4"/>
      <c r="D928" s="4"/>
      <c r="E928" s="4"/>
      <c r="G928" s="4"/>
      <c r="H928" s="4"/>
      <c r="I928" s="4"/>
      <c r="J928" s="4"/>
      <c r="K928" s="4"/>
      <c r="L928" s="4"/>
      <c r="M928" s="4"/>
      <c r="N928" s="4"/>
      <c r="O928" s="4"/>
      <c r="P928" s="4"/>
    </row>
    <row r="929" spans="1:16" ht="16.5" customHeight="1">
      <c r="A929" s="4"/>
      <c r="B929" s="4"/>
      <c r="C929" s="4"/>
      <c r="D929" s="4"/>
      <c r="E929" s="4"/>
      <c r="G929" s="4"/>
      <c r="H929" s="4"/>
      <c r="I929" s="4"/>
      <c r="J929" s="4"/>
      <c r="K929" s="4"/>
      <c r="L929" s="4"/>
      <c r="M929" s="4"/>
      <c r="N929" s="4"/>
      <c r="O929" s="4"/>
      <c r="P929" s="4"/>
    </row>
    <row r="930" spans="1:16" ht="16.5" customHeight="1">
      <c r="A930" s="4"/>
      <c r="B930" s="4"/>
      <c r="C930" s="4"/>
      <c r="D930" s="4"/>
      <c r="E930" s="4"/>
      <c r="G930" s="4"/>
      <c r="H930" s="4"/>
      <c r="I930" s="4"/>
      <c r="J930" s="4"/>
      <c r="K930" s="4"/>
      <c r="L930" s="4"/>
      <c r="M930" s="4"/>
      <c r="N930" s="4"/>
      <c r="O930" s="4"/>
      <c r="P930" s="4"/>
    </row>
    <row r="931" spans="1:16" ht="16.5" customHeight="1">
      <c r="A931" s="4"/>
      <c r="B931" s="4"/>
      <c r="C931" s="4"/>
      <c r="D931" s="4"/>
      <c r="E931" s="4"/>
      <c r="G931" s="4"/>
      <c r="H931" s="4"/>
      <c r="I931" s="4"/>
      <c r="J931" s="4"/>
      <c r="K931" s="4"/>
      <c r="L931" s="4"/>
      <c r="M931" s="4"/>
      <c r="N931" s="4"/>
      <c r="O931" s="4"/>
      <c r="P931" s="4"/>
    </row>
    <row r="932" spans="1:16" ht="16.5" customHeight="1">
      <c r="A932" s="4"/>
      <c r="B932" s="4"/>
      <c r="C932" s="4"/>
      <c r="D932" s="4"/>
      <c r="E932" s="4"/>
      <c r="G932" s="4"/>
      <c r="H932" s="4"/>
      <c r="I932" s="4"/>
      <c r="J932" s="4"/>
      <c r="K932" s="4"/>
      <c r="L932" s="4"/>
      <c r="M932" s="4"/>
      <c r="N932" s="4"/>
      <c r="O932" s="4"/>
      <c r="P932" s="4"/>
    </row>
    <row r="933" spans="1:16" ht="16.5" customHeight="1">
      <c r="A933" s="4"/>
      <c r="B933" s="4"/>
      <c r="C933" s="4"/>
      <c r="D933" s="4"/>
      <c r="E933" s="4"/>
      <c r="G933" s="4"/>
      <c r="H933" s="4"/>
      <c r="I933" s="4"/>
      <c r="J933" s="4"/>
      <c r="K933" s="4"/>
      <c r="L933" s="4"/>
      <c r="M933" s="4"/>
      <c r="N933" s="4"/>
      <c r="O933" s="4"/>
      <c r="P933" s="4"/>
    </row>
    <row r="934" spans="1:16" ht="16.5" customHeight="1">
      <c r="A934" s="4"/>
      <c r="B934" s="4"/>
      <c r="C934" s="4"/>
      <c r="D934" s="4"/>
      <c r="E934" s="4"/>
      <c r="G934" s="4"/>
      <c r="H934" s="4"/>
      <c r="I934" s="4"/>
      <c r="J934" s="4"/>
      <c r="K934" s="4"/>
      <c r="L934" s="4"/>
      <c r="M934" s="4"/>
      <c r="N934" s="4"/>
      <c r="O934" s="4"/>
      <c r="P934" s="4"/>
    </row>
    <row r="935" spans="1:16" ht="16.5" customHeight="1">
      <c r="A935" s="4"/>
      <c r="B935" s="4"/>
      <c r="C935" s="4"/>
      <c r="D935" s="4"/>
      <c r="E935" s="4"/>
      <c r="G935" s="4"/>
      <c r="H935" s="4"/>
      <c r="I935" s="4"/>
      <c r="J935" s="4"/>
      <c r="K935" s="4"/>
      <c r="L935" s="4"/>
      <c r="M935" s="4"/>
      <c r="N935" s="4"/>
      <c r="O935" s="4"/>
      <c r="P935" s="4"/>
    </row>
    <row r="936" spans="1:16" ht="16.5" customHeight="1">
      <c r="A936" s="4"/>
      <c r="B936" s="4"/>
      <c r="C936" s="4"/>
      <c r="D936" s="4"/>
      <c r="E936" s="4"/>
      <c r="G936" s="4"/>
      <c r="H936" s="4"/>
      <c r="I936" s="4"/>
      <c r="J936" s="4"/>
      <c r="K936" s="4"/>
      <c r="L936" s="4"/>
      <c r="M936" s="4"/>
      <c r="N936" s="4"/>
      <c r="O936" s="4"/>
      <c r="P936" s="4"/>
    </row>
    <row r="937" spans="1:16" ht="16.5" customHeight="1">
      <c r="A937" s="4"/>
      <c r="B937" s="4"/>
      <c r="C937" s="4"/>
      <c r="D937" s="4"/>
      <c r="E937" s="4"/>
      <c r="G937" s="4"/>
      <c r="H937" s="4"/>
      <c r="I937" s="4"/>
      <c r="J937" s="4"/>
      <c r="K937" s="4"/>
      <c r="L937" s="4"/>
      <c r="M937" s="4"/>
      <c r="N937" s="4"/>
      <c r="O937" s="4"/>
      <c r="P937" s="4"/>
    </row>
    <row r="938" spans="1:16" ht="16.5" customHeight="1">
      <c r="A938" s="4"/>
      <c r="B938" s="4"/>
      <c r="C938" s="4"/>
      <c r="D938" s="4"/>
      <c r="E938" s="4"/>
      <c r="G938" s="4"/>
      <c r="H938" s="4"/>
      <c r="I938" s="4"/>
      <c r="J938" s="4"/>
      <c r="K938" s="4"/>
      <c r="L938" s="4"/>
      <c r="M938" s="4"/>
      <c r="N938" s="4"/>
      <c r="O938" s="4"/>
      <c r="P938" s="4"/>
    </row>
    <row r="939" spans="1:16" ht="16.5" customHeight="1">
      <c r="A939" s="4"/>
      <c r="B939" s="4"/>
      <c r="C939" s="4"/>
      <c r="D939" s="4"/>
      <c r="E939" s="4"/>
      <c r="G939" s="4"/>
      <c r="H939" s="4"/>
      <c r="I939" s="4"/>
      <c r="J939" s="4"/>
      <c r="K939" s="4"/>
      <c r="L939" s="4"/>
      <c r="M939" s="4"/>
      <c r="N939" s="4"/>
      <c r="O939" s="4"/>
      <c r="P939" s="4"/>
    </row>
    <row r="940" spans="1:16" ht="16.5" customHeight="1">
      <c r="A940" s="4"/>
      <c r="B940" s="4"/>
      <c r="C940" s="4"/>
      <c r="D940" s="4"/>
      <c r="E940" s="4"/>
      <c r="G940" s="4"/>
      <c r="H940" s="4"/>
      <c r="I940" s="4"/>
      <c r="J940" s="4"/>
      <c r="K940" s="4"/>
      <c r="L940" s="4"/>
      <c r="M940" s="4"/>
      <c r="N940" s="4"/>
      <c r="O940" s="4"/>
      <c r="P940" s="4"/>
    </row>
    <row r="941" spans="1:16" ht="16.5" customHeight="1">
      <c r="A941" s="4"/>
      <c r="B941" s="4"/>
      <c r="C941" s="4"/>
      <c r="D941" s="4"/>
      <c r="E941" s="4"/>
      <c r="G941" s="4"/>
      <c r="H941" s="4"/>
      <c r="I941" s="4"/>
      <c r="J941" s="4"/>
      <c r="K941" s="4"/>
      <c r="L941" s="4"/>
      <c r="M941" s="4"/>
      <c r="N941" s="4"/>
      <c r="O941" s="4"/>
      <c r="P941" s="4"/>
    </row>
    <row r="942" spans="1:16" ht="16.5" customHeight="1">
      <c r="A942" s="4"/>
      <c r="B942" s="4"/>
      <c r="C942" s="4"/>
      <c r="D942" s="4"/>
      <c r="E942" s="4"/>
      <c r="G942" s="4"/>
      <c r="H942" s="4"/>
      <c r="I942" s="4"/>
      <c r="J942" s="4"/>
      <c r="K942" s="4"/>
      <c r="L942" s="4"/>
      <c r="M942" s="4"/>
      <c r="N942" s="4"/>
      <c r="O942" s="4"/>
      <c r="P942" s="4"/>
    </row>
    <row r="943" spans="1:16" ht="16.5" customHeight="1">
      <c r="A943" s="4"/>
      <c r="B943" s="4"/>
      <c r="C943" s="4"/>
      <c r="D943" s="4"/>
      <c r="E943" s="4"/>
      <c r="G943" s="4"/>
      <c r="H943" s="4"/>
      <c r="I943" s="4"/>
      <c r="J943" s="4"/>
      <c r="K943" s="4"/>
      <c r="L943" s="4"/>
      <c r="M943" s="4"/>
      <c r="N943" s="4"/>
      <c r="O943" s="4"/>
      <c r="P943" s="4"/>
    </row>
    <row r="944" spans="1:16" ht="16.5" customHeight="1">
      <c r="A944" s="4"/>
      <c r="B944" s="4"/>
      <c r="C944" s="4"/>
      <c r="D944" s="4"/>
      <c r="E944" s="4"/>
      <c r="G944" s="4"/>
      <c r="H944" s="4"/>
      <c r="I944" s="4"/>
      <c r="J944" s="4"/>
      <c r="K944" s="4"/>
      <c r="L944" s="4"/>
      <c r="M944" s="4"/>
      <c r="N944" s="4"/>
      <c r="O944" s="4"/>
      <c r="P944" s="4"/>
    </row>
    <row r="945" spans="1:16" ht="16.5" customHeight="1">
      <c r="A945" s="4"/>
      <c r="B945" s="4"/>
      <c r="C945" s="4"/>
      <c r="D945" s="4"/>
      <c r="E945" s="4"/>
      <c r="G945" s="4"/>
      <c r="H945" s="4"/>
      <c r="I945" s="4"/>
      <c r="J945" s="4"/>
      <c r="K945" s="4"/>
      <c r="L945" s="4"/>
      <c r="M945" s="4"/>
      <c r="N945" s="4"/>
      <c r="O945" s="4"/>
      <c r="P945" s="4"/>
    </row>
    <row r="946" spans="1:16" ht="16.5" customHeight="1">
      <c r="A946" s="4"/>
      <c r="B946" s="4"/>
      <c r="C946" s="4"/>
      <c r="D946" s="4"/>
      <c r="E946" s="4"/>
      <c r="G946" s="4"/>
      <c r="H946" s="4"/>
      <c r="I946" s="4"/>
      <c r="J946" s="4"/>
      <c r="K946" s="4"/>
      <c r="L946" s="4"/>
      <c r="M946" s="4"/>
      <c r="N946" s="4"/>
      <c r="O946" s="4"/>
      <c r="P946" s="4"/>
    </row>
    <row r="947" spans="1:16" ht="16.5" customHeight="1">
      <c r="A947" s="4"/>
      <c r="B947" s="4"/>
      <c r="C947" s="4"/>
      <c r="D947" s="4"/>
      <c r="E947" s="4"/>
      <c r="G947" s="4"/>
      <c r="H947" s="4"/>
      <c r="I947" s="4"/>
      <c r="J947" s="4"/>
      <c r="K947" s="4"/>
      <c r="L947" s="4"/>
      <c r="M947" s="4"/>
      <c r="N947" s="4"/>
      <c r="O947" s="4"/>
      <c r="P947" s="4"/>
    </row>
    <row r="948" spans="1:16" ht="16.5" customHeight="1">
      <c r="A948" s="4"/>
      <c r="B948" s="4"/>
      <c r="C948" s="4"/>
      <c r="D948" s="4"/>
      <c r="E948" s="4"/>
      <c r="G948" s="4"/>
      <c r="H948" s="4"/>
      <c r="I948" s="4"/>
      <c r="J948" s="4"/>
      <c r="K948" s="4"/>
      <c r="L948" s="4"/>
      <c r="M948" s="4"/>
      <c r="N948" s="4"/>
      <c r="O948" s="4"/>
      <c r="P948" s="4"/>
    </row>
    <row r="949" spans="1:16" ht="16.5" customHeight="1">
      <c r="A949" s="4"/>
      <c r="B949" s="4"/>
      <c r="C949" s="4"/>
      <c r="D949" s="4"/>
      <c r="E949" s="4"/>
      <c r="G949" s="4"/>
      <c r="H949" s="4"/>
      <c r="I949" s="4"/>
      <c r="J949" s="4"/>
      <c r="K949" s="4"/>
      <c r="L949" s="4"/>
      <c r="M949" s="4"/>
      <c r="N949" s="4"/>
      <c r="O949" s="4"/>
      <c r="P949" s="4"/>
    </row>
    <row r="950" spans="1:16" ht="16.5" customHeight="1">
      <c r="A950" s="4"/>
      <c r="B950" s="4"/>
      <c r="C950" s="4"/>
      <c r="D950" s="4"/>
      <c r="E950" s="4"/>
      <c r="G950" s="4"/>
      <c r="H950" s="4"/>
      <c r="I950" s="4"/>
      <c r="J950" s="4"/>
      <c r="K950" s="4"/>
      <c r="L950" s="4"/>
      <c r="M950" s="4"/>
      <c r="N950" s="4"/>
      <c r="O950" s="4"/>
      <c r="P950" s="4"/>
    </row>
    <row r="951" spans="1:16" ht="16.5" customHeight="1">
      <c r="A951" s="4"/>
      <c r="B951" s="4"/>
      <c r="C951" s="4"/>
      <c r="D951" s="4"/>
      <c r="E951" s="4"/>
      <c r="G951" s="4"/>
      <c r="H951" s="4"/>
      <c r="I951" s="4"/>
      <c r="J951" s="4"/>
      <c r="K951" s="4"/>
      <c r="L951" s="4"/>
      <c r="M951" s="4"/>
      <c r="N951" s="4"/>
      <c r="O951" s="4"/>
      <c r="P951" s="4"/>
    </row>
    <row r="952" spans="1:16" ht="16.5" customHeight="1">
      <c r="A952" s="4"/>
      <c r="B952" s="4"/>
      <c r="C952" s="4"/>
      <c r="D952" s="4"/>
      <c r="E952" s="4"/>
      <c r="G952" s="4"/>
      <c r="H952" s="4"/>
      <c r="I952" s="4"/>
      <c r="J952" s="4"/>
      <c r="K952" s="4"/>
      <c r="L952" s="4"/>
      <c r="M952" s="4"/>
      <c r="N952" s="4"/>
      <c r="O952" s="4"/>
      <c r="P952" s="4"/>
    </row>
    <row r="953" spans="1:16" ht="16.5" customHeight="1">
      <c r="A953" s="4"/>
      <c r="B953" s="4"/>
      <c r="C953" s="4"/>
      <c r="D953" s="4"/>
      <c r="E953" s="4"/>
      <c r="G953" s="4"/>
      <c r="H953" s="4"/>
      <c r="I953" s="4"/>
      <c r="J953" s="4"/>
      <c r="K953" s="4"/>
      <c r="L953" s="4"/>
      <c r="M953" s="4"/>
      <c r="N953" s="4"/>
      <c r="O953" s="4"/>
      <c r="P953" s="4"/>
    </row>
    <row r="954" spans="1:16" ht="16.5" customHeight="1">
      <c r="A954" s="4"/>
      <c r="B954" s="4"/>
      <c r="C954" s="4"/>
      <c r="D954" s="4"/>
      <c r="E954" s="4"/>
      <c r="G954" s="4"/>
      <c r="H954" s="4"/>
      <c r="I954" s="4"/>
      <c r="J954" s="4"/>
      <c r="K954" s="4"/>
      <c r="L954" s="4"/>
      <c r="M954" s="4"/>
      <c r="N954" s="4"/>
      <c r="O954" s="4"/>
      <c r="P954" s="4"/>
    </row>
    <row r="955" spans="1:16" ht="16.5" customHeight="1">
      <c r="A955" s="4"/>
      <c r="B955" s="4"/>
      <c r="C955" s="4"/>
      <c r="D955" s="4"/>
      <c r="E955" s="4"/>
      <c r="G955" s="4"/>
      <c r="H955" s="4"/>
      <c r="I955" s="4"/>
      <c r="J955" s="4"/>
      <c r="K955" s="4"/>
      <c r="L955" s="4"/>
      <c r="M955" s="4"/>
      <c r="N955" s="4"/>
      <c r="O955" s="4"/>
      <c r="P955" s="4"/>
    </row>
    <row r="956" spans="1:16" ht="16.5" customHeight="1">
      <c r="A956" s="4"/>
      <c r="B956" s="4"/>
      <c r="C956" s="4"/>
      <c r="D956" s="4"/>
      <c r="E956" s="4"/>
      <c r="G956" s="4"/>
      <c r="H956" s="4"/>
      <c r="I956" s="4"/>
      <c r="J956" s="4"/>
      <c r="K956" s="4"/>
      <c r="L956" s="4"/>
      <c r="M956" s="4"/>
      <c r="N956" s="4"/>
      <c r="O956" s="4"/>
      <c r="P956" s="4"/>
    </row>
    <row r="957" spans="1:16" ht="16.5" customHeight="1">
      <c r="A957" s="4"/>
      <c r="B957" s="4"/>
      <c r="C957" s="4"/>
      <c r="D957" s="4"/>
      <c r="E957" s="4"/>
      <c r="G957" s="4"/>
      <c r="H957" s="4"/>
      <c r="I957" s="4"/>
      <c r="J957" s="4"/>
      <c r="K957" s="4"/>
      <c r="L957" s="4"/>
      <c r="M957" s="4"/>
      <c r="N957" s="4"/>
      <c r="O957" s="4"/>
      <c r="P957" s="4"/>
    </row>
    <row r="958" spans="1:16" ht="16.5" customHeight="1">
      <c r="A958" s="4"/>
      <c r="B958" s="4"/>
      <c r="C958" s="4"/>
      <c r="D958" s="4"/>
      <c r="E958" s="4"/>
      <c r="G958" s="4"/>
      <c r="H958" s="4"/>
      <c r="I958" s="4"/>
      <c r="J958" s="4"/>
      <c r="K958" s="4"/>
      <c r="L958" s="4"/>
      <c r="M958" s="4"/>
      <c r="N958" s="4"/>
      <c r="O958" s="4"/>
      <c r="P958" s="4"/>
    </row>
    <row r="959" spans="1:16" ht="16.5" customHeight="1">
      <c r="A959" s="4"/>
      <c r="B959" s="4"/>
      <c r="C959" s="4"/>
      <c r="D959" s="4"/>
      <c r="E959" s="4"/>
      <c r="G959" s="4"/>
      <c r="H959" s="4"/>
      <c r="I959" s="4"/>
      <c r="J959" s="4"/>
      <c r="K959" s="4"/>
      <c r="L959" s="4"/>
      <c r="M959" s="4"/>
      <c r="N959" s="4"/>
      <c r="O959" s="4"/>
      <c r="P959" s="4"/>
    </row>
    <row r="960" spans="1:16" ht="16.5" customHeight="1">
      <c r="A960" s="4"/>
      <c r="B960" s="4"/>
      <c r="C960" s="4"/>
      <c r="D960" s="4"/>
      <c r="E960" s="4"/>
      <c r="G960" s="4"/>
      <c r="H960" s="4"/>
      <c r="I960" s="4"/>
      <c r="J960" s="4"/>
      <c r="K960" s="4"/>
      <c r="L960" s="4"/>
      <c r="M960" s="4"/>
      <c r="N960" s="4"/>
      <c r="O960" s="4"/>
      <c r="P960" s="4"/>
    </row>
    <row r="961" spans="1:16" ht="16.5" customHeight="1">
      <c r="A961" s="4"/>
      <c r="B961" s="4"/>
      <c r="C961" s="4"/>
      <c r="D961" s="4"/>
      <c r="E961" s="4"/>
      <c r="G961" s="4"/>
      <c r="H961" s="4"/>
      <c r="I961" s="4"/>
      <c r="J961" s="4"/>
      <c r="K961" s="4"/>
      <c r="L961" s="4"/>
      <c r="M961" s="4"/>
      <c r="N961" s="4"/>
      <c r="O961" s="4"/>
      <c r="P961" s="4"/>
    </row>
    <row r="962" spans="1:16" ht="16.5" customHeight="1">
      <c r="A962" s="4"/>
      <c r="B962" s="4"/>
      <c r="C962" s="4"/>
      <c r="D962" s="4"/>
      <c r="E962" s="4"/>
      <c r="G962" s="4"/>
      <c r="H962" s="4"/>
      <c r="I962" s="4"/>
      <c r="J962" s="4"/>
      <c r="K962" s="4"/>
      <c r="L962" s="4"/>
      <c r="M962" s="4"/>
      <c r="N962" s="4"/>
      <c r="O962" s="4"/>
      <c r="P962" s="4"/>
    </row>
    <row r="963" spans="1:16" ht="16.5" customHeight="1">
      <c r="A963" s="4"/>
      <c r="B963" s="4"/>
      <c r="C963" s="4"/>
      <c r="D963" s="4"/>
      <c r="E963" s="4"/>
      <c r="G963" s="4"/>
      <c r="H963" s="4"/>
      <c r="I963" s="4"/>
      <c r="J963" s="4"/>
      <c r="K963" s="4"/>
      <c r="L963" s="4"/>
      <c r="M963" s="4"/>
      <c r="N963" s="4"/>
      <c r="O963" s="4"/>
      <c r="P963" s="4"/>
    </row>
    <row r="964" spans="1:16" ht="16.5" customHeight="1">
      <c r="A964" s="4"/>
      <c r="B964" s="4"/>
      <c r="C964" s="4"/>
      <c r="D964" s="4"/>
      <c r="E964" s="4"/>
      <c r="G964" s="4"/>
      <c r="H964" s="4"/>
      <c r="I964" s="4"/>
      <c r="J964" s="4"/>
      <c r="K964" s="4"/>
      <c r="L964" s="4"/>
      <c r="M964" s="4"/>
      <c r="N964" s="4"/>
      <c r="O964" s="4"/>
      <c r="P964" s="4"/>
    </row>
    <row r="965" spans="1:16" ht="16.5" customHeight="1">
      <c r="A965" s="4"/>
      <c r="B965" s="4"/>
      <c r="C965" s="4"/>
      <c r="D965" s="4"/>
      <c r="E965" s="4"/>
      <c r="G965" s="4"/>
      <c r="H965" s="4"/>
      <c r="I965" s="4"/>
      <c r="J965" s="4"/>
      <c r="K965" s="4"/>
      <c r="L965" s="4"/>
      <c r="M965" s="4"/>
      <c r="N965" s="4"/>
      <c r="O965" s="4"/>
      <c r="P965" s="4"/>
    </row>
    <row r="966" spans="1:16" ht="16.5" customHeight="1">
      <c r="A966" s="4"/>
      <c r="B966" s="4"/>
      <c r="C966" s="4"/>
      <c r="D966" s="4"/>
      <c r="E966" s="4"/>
      <c r="G966" s="4"/>
      <c r="H966" s="4"/>
      <c r="I966" s="4"/>
      <c r="J966" s="4"/>
      <c r="K966" s="4"/>
      <c r="L966" s="4"/>
      <c r="M966" s="4"/>
      <c r="N966" s="4"/>
      <c r="O966" s="4"/>
      <c r="P966" s="4"/>
    </row>
    <row r="967" spans="1:16" ht="16.5" customHeight="1">
      <c r="A967" s="4"/>
      <c r="B967" s="4"/>
      <c r="C967" s="4"/>
      <c r="D967" s="4"/>
      <c r="E967" s="4"/>
      <c r="G967" s="4"/>
      <c r="H967" s="4"/>
      <c r="I967" s="4"/>
      <c r="J967" s="4"/>
      <c r="K967" s="4"/>
      <c r="L967" s="4"/>
      <c r="M967" s="4"/>
      <c r="N967" s="4"/>
      <c r="O967" s="4"/>
      <c r="P967" s="4"/>
    </row>
    <row r="968" spans="1:16" ht="16.5" customHeight="1">
      <c r="A968" s="4"/>
      <c r="B968" s="4"/>
      <c r="C968" s="4"/>
      <c r="D968" s="4"/>
      <c r="E968" s="4"/>
      <c r="G968" s="4"/>
      <c r="H968" s="4"/>
      <c r="I968" s="4"/>
      <c r="J968" s="4"/>
      <c r="K968" s="4"/>
      <c r="L968" s="4"/>
      <c r="M968" s="4"/>
      <c r="N968" s="4"/>
      <c r="O968" s="4"/>
      <c r="P968" s="4"/>
    </row>
    <row r="969" spans="1:16" ht="16.5" customHeight="1">
      <c r="A969" s="4"/>
      <c r="B969" s="4"/>
      <c r="C969" s="4"/>
      <c r="D969" s="4"/>
      <c r="E969" s="4"/>
      <c r="G969" s="4"/>
      <c r="H969" s="4"/>
      <c r="I969" s="4"/>
      <c r="J969" s="4"/>
      <c r="K969" s="4"/>
      <c r="L969" s="4"/>
      <c r="M969" s="4"/>
      <c r="N969" s="4"/>
      <c r="O969" s="4"/>
      <c r="P969" s="4"/>
    </row>
    <row r="970" spans="1:16" ht="16.5" customHeight="1">
      <c r="A970" s="4"/>
      <c r="B970" s="4"/>
      <c r="C970" s="4"/>
      <c r="D970" s="4"/>
      <c r="E970" s="4"/>
      <c r="G970" s="4"/>
      <c r="H970" s="4"/>
      <c r="I970" s="4"/>
      <c r="J970" s="4"/>
      <c r="K970" s="4"/>
      <c r="L970" s="4"/>
      <c r="M970" s="4"/>
      <c r="N970" s="4"/>
      <c r="O970" s="4"/>
      <c r="P970" s="4"/>
    </row>
    <row r="971" spans="1:16" ht="16.5" customHeight="1">
      <c r="A971" s="4"/>
      <c r="B971" s="4"/>
      <c r="C971" s="4"/>
      <c r="D971" s="4"/>
      <c r="E971" s="4"/>
      <c r="G971" s="4"/>
      <c r="H971" s="4"/>
      <c r="I971" s="4"/>
      <c r="J971" s="4"/>
      <c r="K971" s="4"/>
      <c r="L971" s="4"/>
      <c r="M971" s="4"/>
      <c r="N971" s="4"/>
      <c r="O971" s="4"/>
      <c r="P971" s="4"/>
    </row>
    <row r="972" spans="1:16" ht="16.5" customHeight="1">
      <c r="A972" s="4"/>
      <c r="B972" s="4"/>
      <c r="C972" s="4"/>
      <c r="D972" s="4"/>
      <c r="E972" s="4"/>
      <c r="G972" s="4"/>
      <c r="H972" s="4"/>
      <c r="I972" s="4"/>
      <c r="J972" s="4"/>
      <c r="K972" s="4"/>
      <c r="L972" s="4"/>
      <c r="M972" s="4"/>
      <c r="N972" s="4"/>
      <c r="O972" s="4"/>
      <c r="P972" s="4"/>
    </row>
    <row r="973" spans="1:16" ht="16.5" customHeight="1">
      <c r="A973" s="4"/>
      <c r="B973" s="4"/>
      <c r="C973" s="4"/>
      <c r="D973" s="4"/>
      <c r="E973" s="4"/>
      <c r="G973" s="4"/>
      <c r="H973" s="4"/>
      <c r="I973" s="4"/>
      <c r="J973" s="4"/>
      <c r="K973" s="4"/>
      <c r="L973" s="4"/>
      <c r="M973" s="4"/>
      <c r="N973" s="4"/>
      <c r="O973" s="4"/>
      <c r="P973" s="4"/>
    </row>
    <row r="974" spans="1:16" ht="16.5" customHeight="1">
      <c r="A974" s="4"/>
      <c r="B974" s="4"/>
      <c r="C974" s="4"/>
      <c r="D974" s="4"/>
      <c r="E974" s="4"/>
      <c r="G974" s="4"/>
      <c r="H974" s="4"/>
      <c r="I974" s="4"/>
      <c r="J974" s="4"/>
      <c r="K974" s="4"/>
      <c r="L974" s="4"/>
      <c r="M974" s="4"/>
      <c r="N974" s="4"/>
      <c r="O974" s="4"/>
      <c r="P974" s="4"/>
    </row>
    <row r="975" spans="1:16" ht="16.5" customHeight="1">
      <c r="A975" s="4"/>
      <c r="B975" s="4"/>
      <c r="C975" s="4"/>
      <c r="D975" s="4"/>
      <c r="E975" s="4"/>
      <c r="G975" s="4"/>
      <c r="H975" s="4"/>
      <c r="I975" s="4"/>
      <c r="J975" s="4"/>
      <c r="K975" s="4"/>
      <c r="L975" s="4"/>
      <c r="M975" s="4"/>
      <c r="N975" s="4"/>
      <c r="O975" s="4"/>
      <c r="P975" s="4"/>
    </row>
    <row r="976" spans="1:16" ht="16.5" customHeight="1">
      <c r="A976" s="4"/>
      <c r="B976" s="4"/>
      <c r="C976" s="4"/>
      <c r="D976" s="4"/>
      <c r="E976" s="4"/>
      <c r="G976" s="4"/>
      <c r="H976" s="4"/>
      <c r="I976" s="4"/>
      <c r="J976" s="4"/>
      <c r="K976" s="4"/>
      <c r="L976" s="4"/>
      <c r="M976" s="4"/>
      <c r="N976" s="4"/>
      <c r="O976" s="4"/>
      <c r="P976" s="4"/>
    </row>
    <row r="977" spans="1:16" ht="16.5" customHeight="1">
      <c r="A977" s="4"/>
      <c r="B977" s="4"/>
      <c r="C977" s="4"/>
      <c r="D977" s="4"/>
      <c r="E977" s="4"/>
      <c r="G977" s="4"/>
      <c r="H977" s="4"/>
      <c r="I977" s="4"/>
      <c r="J977" s="4"/>
      <c r="K977" s="4"/>
      <c r="L977" s="4"/>
      <c r="M977" s="4"/>
      <c r="N977" s="4"/>
      <c r="O977" s="4"/>
      <c r="P977" s="4"/>
    </row>
    <row r="978" spans="1:16" ht="16.5" customHeight="1">
      <c r="A978" s="4"/>
      <c r="B978" s="4"/>
      <c r="C978" s="4"/>
      <c r="D978" s="4"/>
      <c r="E978" s="4"/>
      <c r="G978" s="4"/>
      <c r="H978" s="4"/>
      <c r="I978" s="4"/>
      <c r="J978" s="4"/>
      <c r="K978" s="4"/>
      <c r="L978" s="4"/>
      <c r="M978" s="4"/>
      <c r="N978" s="4"/>
      <c r="O978" s="4"/>
      <c r="P978" s="4"/>
    </row>
    <row r="979" spans="1:16" ht="16.5" customHeight="1">
      <c r="A979" s="4"/>
      <c r="B979" s="4"/>
      <c r="C979" s="4"/>
      <c r="D979" s="4"/>
      <c r="E979" s="4"/>
      <c r="G979" s="4"/>
      <c r="H979" s="4"/>
      <c r="I979" s="4"/>
      <c r="J979" s="4"/>
      <c r="K979" s="4"/>
      <c r="L979" s="4"/>
      <c r="M979" s="4"/>
      <c r="N979" s="4"/>
      <c r="O979" s="4"/>
      <c r="P979" s="4"/>
    </row>
    <row r="980" spans="1:16" ht="16.5" customHeight="1">
      <c r="A980" s="4"/>
      <c r="B980" s="4"/>
      <c r="C980" s="4"/>
      <c r="D980" s="4"/>
      <c r="E980" s="4"/>
      <c r="G980" s="4"/>
      <c r="H980" s="4"/>
      <c r="I980" s="4"/>
      <c r="J980" s="4"/>
      <c r="K980" s="4"/>
      <c r="L980" s="4"/>
      <c r="M980" s="4"/>
      <c r="N980" s="4"/>
      <c r="O980" s="4"/>
      <c r="P980" s="4"/>
    </row>
    <row r="981" spans="1:16" ht="16.5" customHeight="1">
      <c r="A981" s="4"/>
      <c r="B981" s="4"/>
      <c r="C981" s="4"/>
      <c r="D981" s="4"/>
      <c r="E981" s="4"/>
      <c r="G981" s="4"/>
      <c r="H981" s="4"/>
      <c r="I981" s="4"/>
      <c r="J981" s="4"/>
      <c r="K981" s="4"/>
      <c r="L981" s="4"/>
      <c r="M981" s="4"/>
      <c r="N981" s="4"/>
      <c r="O981" s="4"/>
      <c r="P981" s="4"/>
    </row>
    <row r="982" spans="1:16" ht="16.5" customHeight="1">
      <c r="A982" s="4"/>
      <c r="B982" s="4"/>
      <c r="C982" s="4"/>
      <c r="D982" s="4"/>
      <c r="E982" s="4"/>
      <c r="G982" s="4"/>
      <c r="H982" s="4"/>
      <c r="I982" s="4"/>
      <c r="J982" s="4"/>
      <c r="K982" s="4"/>
      <c r="L982" s="4"/>
      <c r="M982" s="4"/>
      <c r="N982" s="4"/>
      <c r="O982" s="4"/>
      <c r="P982" s="4"/>
    </row>
    <row r="983" spans="1:16" ht="16.5" customHeight="1">
      <c r="A983" s="4"/>
      <c r="B983" s="4"/>
      <c r="C983" s="4"/>
      <c r="D983" s="4"/>
      <c r="E983" s="4"/>
      <c r="G983" s="4"/>
      <c r="H983" s="4"/>
      <c r="I983" s="4"/>
      <c r="J983" s="4"/>
      <c r="K983" s="4"/>
      <c r="L983" s="4"/>
      <c r="M983" s="4"/>
      <c r="N983" s="4"/>
      <c r="O983" s="4"/>
      <c r="P983" s="4"/>
    </row>
    <row r="984" spans="1:16" ht="16.5" customHeight="1">
      <c r="A984" s="4"/>
      <c r="B984" s="4"/>
      <c r="C984" s="4"/>
      <c r="D984" s="4"/>
      <c r="E984" s="4"/>
      <c r="G984" s="4"/>
      <c r="H984" s="4"/>
      <c r="I984" s="4"/>
      <c r="J984" s="4"/>
      <c r="K984" s="4"/>
      <c r="L984" s="4"/>
      <c r="M984" s="4"/>
      <c r="N984" s="4"/>
      <c r="O984" s="4"/>
      <c r="P984" s="4"/>
    </row>
    <row r="985" spans="1:16" ht="16.5" customHeight="1">
      <c r="A985" s="4"/>
      <c r="B985" s="4"/>
      <c r="C985" s="4"/>
      <c r="D985" s="4"/>
      <c r="E985" s="4"/>
      <c r="G985" s="4"/>
      <c r="H985" s="4"/>
      <c r="I985" s="4"/>
      <c r="J985" s="4"/>
      <c r="K985" s="4"/>
      <c r="L985" s="4"/>
      <c r="M985" s="4"/>
      <c r="N985" s="4"/>
      <c r="O985" s="4"/>
      <c r="P985" s="4"/>
    </row>
    <row r="986" spans="1:16" ht="16.5" customHeight="1">
      <c r="A986" s="4"/>
      <c r="B986" s="4"/>
      <c r="C986" s="4"/>
      <c r="D986" s="4"/>
      <c r="E986" s="4"/>
      <c r="G986" s="4"/>
      <c r="H986" s="4"/>
      <c r="I986" s="4"/>
      <c r="J986" s="4"/>
      <c r="K986" s="4"/>
      <c r="L986" s="4"/>
      <c r="M986" s="4"/>
      <c r="N986" s="4"/>
      <c r="O986" s="4"/>
      <c r="P986" s="4"/>
    </row>
    <row r="987" spans="1:16" ht="16.5" customHeight="1">
      <c r="A987" s="4"/>
      <c r="B987" s="4"/>
      <c r="C987" s="4"/>
      <c r="D987" s="4"/>
      <c r="E987" s="4"/>
      <c r="G987" s="4"/>
      <c r="H987" s="4"/>
      <c r="I987" s="4"/>
      <c r="J987" s="4"/>
      <c r="K987" s="4"/>
      <c r="L987" s="4"/>
      <c r="M987" s="4"/>
      <c r="N987" s="4"/>
      <c r="O987" s="4"/>
      <c r="P987" s="4"/>
    </row>
    <row r="988" spans="1:16" ht="16.5" customHeight="1">
      <c r="A988" s="4"/>
      <c r="B988" s="4"/>
      <c r="C988" s="4"/>
      <c r="D988" s="4"/>
      <c r="E988" s="4"/>
      <c r="G988" s="4"/>
      <c r="H988" s="4"/>
      <c r="I988" s="4"/>
      <c r="J988" s="4"/>
      <c r="K988" s="4"/>
      <c r="L988" s="4"/>
      <c r="M988" s="4"/>
      <c r="N988" s="4"/>
      <c r="O988" s="4"/>
      <c r="P988" s="4"/>
    </row>
    <row r="989" spans="1:16" ht="16.5" customHeight="1">
      <c r="A989" s="4"/>
      <c r="B989" s="4"/>
      <c r="C989" s="4"/>
      <c r="D989" s="4"/>
      <c r="E989" s="4"/>
      <c r="G989" s="4"/>
      <c r="H989" s="4"/>
      <c r="I989" s="4"/>
      <c r="J989" s="4"/>
      <c r="K989" s="4"/>
      <c r="L989" s="4"/>
      <c r="M989" s="4"/>
      <c r="N989" s="4"/>
      <c r="O989" s="4"/>
      <c r="P989" s="4"/>
    </row>
    <row r="990" spans="1:16" ht="16.5" customHeight="1">
      <c r="A990" s="4"/>
      <c r="B990" s="4"/>
      <c r="C990" s="4"/>
      <c r="D990" s="4"/>
      <c r="E990" s="4"/>
      <c r="G990" s="4"/>
      <c r="H990" s="4"/>
      <c r="I990" s="4"/>
      <c r="J990" s="4"/>
      <c r="K990" s="4"/>
      <c r="L990" s="4"/>
      <c r="M990" s="4"/>
      <c r="N990" s="4"/>
      <c r="O990" s="4"/>
      <c r="P990" s="4"/>
    </row>
    <row r="991" spans="1:16" ht="16.5" customHeight="1">
      <c r="A991" s="4"/>
      <c r="B991" s="4"/>
      <c r="C991" s="4"/>
      <c r="D991" s="4"/>
      <c r="E991" s="4"/>
      <c r="G991" s="4"/>
      <c r="H991" s="4"/>
      <c r="I991" s="4"/>
      <c r="J991" s="4"/>
      <c r="K991" s="4"/>
      <c r="L991" s="4"/>
      <c r="M991" s="4"/>
      <c r="N991" s="4"/>
      <c r="O991" s="4"/>
      <c r="P991" s="4"/>
    </row>
    <row r="992" spans="1:16" ht="16.5" customHeight="1">
      <c r="A992" s="4"/>
      <c r="B992" s="4"/>
      <c r="C992" s="4"/>
      <c r="D992" s="4"/>
      <c r="E992" s="4"/>
      <c r="G992" s="4"/>
      <c r="H992" s="4"/>
      <c r="I992" s="4"/>
      <c r="J992" s="4"/>
      <c r="K992" s="4"/>
      <c r="L992" s="4"/>
      <c r="M992" s="4"/>
      <c r="N992" s="4"/>
      <c r="O992" s="4"/>
      <c r="P992" s="4"/>
    </row>
    <row r="993" spans="1:16" ht="16.5" customHeight="1">
      <c r="A993" s="4"/>
      <c r="B993" s="4"/>
      <c r="C993" s="4"/>
      <c r="D993" s="4"/>
      <c r="E993" s="4"/>
      <c r="G993" s="4"/>
      <c r="H993" s="4"/>
      <c r="I993" s="4"/>
      <c r="J993" s="4"/>
      <c r="K993" s="4"/>
      <c r="L993" s="4"/>
      <c r="M993" s="4"/>
      <c r="N993" s="4"/>
      <c r="O993" s="4"/>
      <c r="P993" s="4"/>
    </row>
    <row r="994" spans="1:16" ht="16.5" customHeight="1">
      <c r="A994" s="4"/>
      <c r="B994" s="4"/>
      <c r="C994" s="4"/>
      <c r="D994" s="4"/>
      <c r="E994" s="4"/>
      <c r="G994" s="4"/>
      <c r="H994" s="4"/>
      <c r="I994" s="4"/>
      <c r="J994" s="4"/>
      <c r="K994" s="4"/>
      <c r="L994" s="4"/>
      <c r="M994" s="4"/>
      <c r="N994" s="4"/>
      <c r="O994" s="4"/>
      <c r="P994" s="4"/>
    </row>
    <row r="995" spans="1:16" ht="16.5" customHeight="1">
      <c r="A995" s="4"/>
      <c r="B995" s="4"/>
      <c r="C995" s="4"/>
      <c r="D995" s="4"/>
      <c r="E995" s="4"/>
      <c r="G995" s="4"/>
      <c r="H995" s="4"/>
      <c r="I995" s="4"/>
      <c r="J995" s="4"/>
      <c r="K995" s="4"/>
      <c r="L995" s="4"/>
      <c r="M995" s="4"/>
      <c r="N995" s="4"/>
      <c r="O995" s="4"/>
      <c r="P995" s="4"/>
    </row>
    <row r="996" spans="1:16" ht="16.5" customHeight="1">
      <c r="A996" s="4"/>
      <c r="B996" s="4"/>
      <c r="C996" s="4"/>
      <c r="D996" s="4"/>
      <c r="E996" s="4"/>
      <c r="G996" s="4"/>
      <c r="H996" s="4"/>
      <c r="I996" s="4"/>
      <c r="J996" s="4"/>
      <c r="K996" s="4"/>
      <c r="L996" s="4"/>
      <c r="M996" s="4"/>
      <c r="N996" s="4"/>
      <c r="O996" s="4"/>
      <c r="P996" s="4"/>
    </row>
    <row r="997" spans="1:16" ht="16.5" customHeight="1">
      <c r="A997" s="4"/>
      <c r="B997" s="4"/>
      <c r="C997" s="4"/>
      <c r="D997" s="4"/>
      <c r="E997" s="4"/>
      <c r="G997" s="4"/>
      <c r="H997" s="4"/>
      <c r="I997" s="4"/>
      <c r="J997" s="4"/>
      <c r="K997" s="4"/>
      <c r="L997" s="4"/>
      <c r="M997" s="4"/>
      <c r="N997" s="4"/>
      <c r="O997" s="4"/>
      <c r="P997" s="4"/>
    </row>
    <row r="998" spans="1:16" ht="16.5" customHeight="1">
      <c r="A998" s="4"/>
      <c r="B998" s="4"/>
      <c r="C998" s="4"/>
      <c r="D998" s="4"/>
      <c r="E998" s="4"/>
      <c r="G998" s="4"/>
      <c r="H998" s="4"/>
      <c r="I998" s="4"/>
      <c r="J998" s="4"/>
      <c r="K998" s="4"/>
      <c r="L998" s="4"/>
      <c r="M998" s="4"/>
      <c r="N998" s="4"/>
      <c r="O998" s="4"/>
      <c r="P998" s="4"/>
    </row>
    <row r="999" spans="1:16" ht="16.5" customHeight="1">
      <c r="A999" s="4"/>
      <c r="B999" s="4"/>
      <c r="C999" s="4"/>
      <c r="D999" s="4"/>
      <c r="E999" s="4"/>
      <c r="G999" s="4"/>
      <c r="H999" s="4"/>
      <c r="I999" s="4"/>
      <c r="J999" s="4"/>
      <c r="K999" s="4"/>
      <c r="L999" s="4"/>
      <c r="M999" s="4"/>
      <c r="N999" s="4"/>
      <c r="O999" s="4"/>
      <c r="P999" s="4"/>
    </row>
    <row r="1000" spans="1:16" ht="16.5" customHeight="1">
      <c r="A1000" s="4"/>
      <c r="B1000" s="4"/>
      <c r="C1000" s="4"/>
      <c r="D1000" s="4"/>
      <c r="E1000" s="4"/>
      <c r="G1000" s="4"/>
      <c r="H1000" s="4"/>
      <c r="I1000" s="4"/>
      <c r="J1000" s="4"/>
      <c r="K1000" s="4"/>
      <c r="L1000" s="4"/>
      <c r="M1000" s="4"/>
      <c r="N1000" s="4"/>
      <c r="O1000" s="4"/>
      <c r="P1000" s="4"/>
    </row>
  </sheetData>
  <mergeCells count="13">
    <mergeCell ref="B58:P58"/>
    <mergeCell ref="B59:P59"/>
    <mergeCell ref="A3:A4"/>
    <mergeCell ref="B3:B4"/>
    <mergeCell ref="C3:C4"/>
    <mergeCell ref="D3:D4"/>
    <mergeCell ref="O3:P3"/>
    <mergeCell ref="A1:P1"/>
    <mergeCell ref="M3:N3"/>
    <mergeCell ref="E3:F3"/>
    <mergeCell ref="G3:H3"/>
    <mergeCell ref="I3:J3"/>
    <mergeCell ref="K3:L3"/>
  </mergeCells>
  <phoneticPr fontId="38" type="noConversion"/>
  <pageMargins left="0.7" right="0.7" top="0.75" bottom="0.75" header="0.3" footer="0.3"/>
  <pageSetup orientation="portrait" horizontalDpi="4294967292" verticalDpi="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00"/>
  </sheetPr>
  <dimension ref="A1:Q1006"/>
  <sheetViews>
    <sheetView workbookViewId="0">
      <pane xSplit="3" ySplit="5" topLeftCell="D6" activePane="bottomRight" state="frozen"/>
      <selection pane="topRight" activeCell="D1" sqref="D1"/>
      <selection pane="bottomLeft" activeCell="A6" sqref="A6"/>
      <selection pane="bottomRight" activeCell="M77" sqref="M77"/>
    </sheetView>
  </sheetViews>
  <sheetFormatPr defaultColWidth="13.44140625" defaultRowHeight="15" customHeight="1"/>
  <cols>
    <col min="1" max="1" width="3.88671875" customWidth="1"/>
    <col min="2" max="2" width="20.77734375" customWidth="1"/>
    <col min="3" max="3" width="5.33203125" customWidth="1"/>
    <col min="4" max="4" width="9.109375" customWidth="1"/>
    <col min="5" max="5" width="5.88671875" customWidth="1"/>
    <col min="6" max="6" width="8.5546875" customWidth="1"/>
    <col min="7" max="7" width="5.5546875" customWidth="1"/>
    <col min="8" max="8" width="8.6640625" customWidth="1"/>
    <col min="9" max="9" width="5.5546875" customWidth="1"/>
    <col min="10" max="10" width="8.6640625" customWidth="1"/>
    <col min="11" max="11" width="5.5546875" customWidth="1"/>
    <col min="12" max="12" width="8.6640625" customWidth="1"/>
    <col min="13" max="13" width="5.21875" customWidth="1"/>
    <col min="14" max="14" width="8.77734375" customWidth="1"/>
    <col min="15" max="15" width="5.88671875" customWidth="1"/>
    <col min="16" max="17" width="8" customWidth="1"/>
  </cols>
  <sheetData>
    <row r="1" spans="1:17" ht="24" customHeight="1">
      <c r="A1" s="669" t="s">
        <v>558</v>
      </c>
      <c r="B1" s="667"/>
      <c r="C1" s="667"/>
      <c r="D1" s="667"/>
      <c r="E1" s="667"/>
      <c r="F1" s="667"/>
      <c r="G1" s="667"/>
      <c r="H1" s="667"/>
      <c r="I1" s="667"/>
      <c r="J1" s="667"/>
      <c r="K1" s="667"/>
      <c r="L1" s="667"/>
      <c r="M1" s="667"/>
      <c r="N1" s="667"/>
      <c r="O1" s="667"/>
      <c r="P1" s="667"/>
      <c r="Q1" s="38"/>
    </row>
    <row r="2" spans="1:17" ht="14.25" customHeight="1">
      <c r="A2" s="116"/>
      <c r="B2" s="38"/>
      <c r="C2" s="207"/>
      <c r="D2" s="130"/>
      <c r="E2" s="58"/>
      <c r="F2" s="130"/>
      <c r="G2" s="58"/>
      <c r="H2" s="130"/>
      <c r="I2" s="138"/>
      <c r="J2" s="130"/>
      <c r="K2" s="280" t="s">
        <v>488</v>
      </c>
      <c r="L2" s="280"/>
      <c r="M2" s="38"/>
      <c r="N2" s="38"/>
      <c r="O2" s="38"/>
      <c r="P2" s="38"/>
      <c r="Q2" s="38"/>
    </row>
    <row r="3" spans="1:17" ht="9" customHeight="1">
      <c r="A3" s="69"/>
      <c r="B3" s="172"/>
      <c r="C3" s="69"/>
      <c r="D3" s="291"/>
      <c r="E3" s="172"/>
      <c r="F3" s="291"/>
      <c r="G3" s="172"/>
      <c r="H3" s="291"/>
      <c r="I3" s="292"/>
      <c r="J3" s="292"/>
      <c r="K3" s="292"/>
      <c r="L3" s="291"/>
      <c r="M3" s="292"/>
      <c r="N3" s="292"/>
      <c r="O3" s="292"/>
      <c r="P3" s="292"/>
      <c r="Q3" s="38"/>
    </row>
    <row r="4" spans="1:17" ht="17.25" customHeight="1">
      <c r="A4" s="617" t="s">
        <v>433</v>
      </c>
      <c r="B4" s="617" t="s">
        <v>531</v>
      </c>
      <c r="C4" s="617" t="s">
        <v>399</v>
      </c>
      <c r="D4" s="691" t="s">
        <v>559</v>
      </c>
      <c r="E4" s="671" t="s">
        <v>437</v>
      </c>
      <c r="F4" s="621"/>
      <c r="G4" s="671" t="s">
        <v>438</v>
      </c>
      <c r="H4" s="621"/>
      <c r="I4" s="671" t="s">
        <v>439</v>
      </c>
      <c r="J4" s="621"/>
      <c r="K4" s="670" t="s">
        <v>440</v>
      </c>
      <c r="L4" s="621"/>
      <c r="M4" s="670" t="s">
        <v>441</v>
      </c>
      <c r="N4" s="621"/>
      <c r="O4" s="670" t="s">
        <v>442</v>
      </c>
      <c r="P4" s="621"/>
      <c r="Q4" s="38"/>
    </row>
    <row r="5" spans="1:17" ht="33.75" customHeight="1">
      <c r="A5" s="612"/>
      <c r="B5" s="612"/>
      <c r="C5" s="612"/>
      <c r="D5" s="612"/>
      <c r="E5" s="178" t="s">
        <v>560</v>
      </c>
      <c r="F5" s="281" t="s">
        <v>561</v>
      </c>
      <c r="G5" s="178" t="s">
        <v>533</v>
      </c>
      <c r="H5" s="281" t="s">
        <v>561</v>
      </c>
      <c r="I5" s="178" t="s">
        <v>533</v>
      </c>
      <c r="J5" s="281" t="s">
        <v>561</v>
      </c>
      <c r="K5" s="178" t="s">
        <v>533</v>
      </c>
      <c r="L5" s="281" t="s">
        <v>561</v>
      </c>
      <c r="M5" s="178" t="s">
        <v>533</v>
      </c>
      <c r="N5" s="281" t="s">
        <v>561</v>
      </c>
      <c r="O5" s="178" t="s">
        <v>533</v>
      </c>
      <c r="P5" s="281" t="s">
        <v>561</v>
      </c>
      <c r="Q5" s="38"/>
    </row>
    <row r="6" spans="1:17" ht="18" customHeight="1">
      <c r="A6" s="293" t="s">
        <v>562</v>
      </c>
      <c r="B6" s="239"/>
      <c r="C6" s="294"/>
      <c r="D6" s="283"/>
      <c r="E6" s="294"/>
      <c r="F6" s="294"/>
      <c r="G6" s="294"/>
      <c r="H6" s="294"/>
      <c r="I6" s="294"/>
      <c r="J6" s="294"/>
      <c r="K6" s="294"/>
      <c r="L6" s="294"/>
      <c r="M6" s="294"/>
      <c r="N6" s="294"/>
      <c r="O6" s="294"/>
      <c r="P6" s="294"/>
      <c r="Q6" s="38"/>
    </row>
    <row r="7" spans="1:17" ht="18" customHeight="1">
      <c r="A7" s="183">
        <v>1</v>
      </c>
      <c r="B7" s="197" t="s">
        <v>20</v>
      </c>
      <c r="C7" s="183" t="s">
        <v>21</v>
      </c>
      <c r="D7" s="206">
        <f>'Gia-VL'!E5</f>
        <v>50000</v>
      </c>
      <c r="E7" s="295">
        <v>0.01</v>
      </c>
      <c r="F7" s="180">
        <f t="shared" ref="F7:F23" si="0">(E7*D7)</f>
        <v>500</v>
      </c>
      <c r="G7" s="181">
        <v>7.0000000000000007E-2</v>
      </c>
      <c r="H7" s="180">
        <f t="shared" ref="H7:H23" si="1">G7*D7</f>
        <v>3500.0000000000005</v>
      </c>
      <c r="I7" s="295">
        <v>0.09</v>
      </c>
      <c r="J7" s="180">
        <f t="shared" ref="J7:J23" si="2">I7*D7</f>
        <v>4500</v>
      </c>
      <c r="K7" s="295">
        <v>0.2</v>
      </c>
      <c r="L7" s="180">
        <f t="shared" ref="L7:L23" si="3">(K7*D7)</f>
        <v>10000</v>
      </c>
      <c r="M7" s="295">
        <v>0.7</v>
      </c>
      <c r="N7" s="180">
        <f t="shared" ref="N7:N23" si="4">(M7*D7)</f>
        <v>35000</v>
      </c>
      <c r="O7" s="295">
        <v>0.7</v>
      </c>
      <c r="P7" s="180">
        <f t="shared" ref="P7:P23" si="5">(O7*D7)</f>
        <v>35000</v>
      </c>
      <c r="Q7" s="38"/>
    </row>
    <row r="8" spans="1:17" ht="18" customHeight="1">
      <c r="A8" s="183">
        <v>2</v>
      </c>
      <c r="B8" s="197" t="s">
        <v>118</v>
      </c>
      <c r="C8" s="183" t="s">
        <v>21</v>
      </c>
      <c r="D8" s="180">
        <f>'Gia-VL'!E42</f>
        <v>12000</v>
      </c>
      <c r="E8" s="295">
        <v>0.01</v>
      </c>
      <c r="F8" s="180">
        <f t="shared" si="0"/>
        <v>120</v>
      </c>
      <c r="G8" s="181">
        <v>7.0000000000000007E-2</v>
      </c>
      <c r="H8" s="180">
        <f t="shared" si="1"/>
        <v>840.00000000000011</v>
      </c>
      <c r="I8" s="181">
        <v>0.09</v>
      </c>
      <c r="J8" s="180">
        <f t="shared" si="2"/>
        <v>1080</v>
      </c>
      <c r="K8" s="181">
        <v>0.2</v>
      </c>
      <c r="L8" s="180">
        <f t="shared" si="3"/>
        <v>2400</v>
      </c>
      <c r="M8" s="181">
        <v>0.7</v>
      </c>
      <c r="N8" s="180">
        <f t="shared" si="4"/>
        <v>8400</v>
      </c>
      <c r="O8" s="181">
        <v>0.7</v>
      </c>
      <c r="P8" s="180">
        <f t="shared" si="5"/>
        <v>8400</v>
      </c>
      <c r="Q8" s="38"/>
    </row>
    <row r="9" spans="1:17" ht="18" customHeight="1">
      <c r="A9" s="183">
        <v>3</v>
      </c>
      <c r="B9" s="197" t="s">
        <v>535</v>
      </c>
      <c r="C9" s="183" t="s">
        <v>21</v>
      </c>
      <c r="D9" s="180">
        <f>'Gia-VL'!E7</f>
        <v>500</v>
      </c>
      <c r="E9" s="295">
        <v>2</v>
      </c>
      <c r="F9" s="180">
        <f t="shared" si="0"/>
        <v>1000</v>
      </c>
      <c r="G9" s="181">
        <v>2</v>
      </c>
      <c r="H9" s="180">
        <f t="shared" si="1"/>
        <v>1000</v>
      </c>
      <c r="I9" s="181">
        <v>2</v>
      </c>
      <c r="J9" s="180">
        <f t="shared" si="2"/>
        <v>1000</v>
      </c>
      <c r="K9" s="181">
        <v>2</v>
      </c>
      <c r="L9" s="180">
        <f t="shared" si="3"/>
        <v>1000</v>
      </c>
      <c r="M9" s="181">
        <v>2</v>
      </c>
      <c r="N9" s="180">
        <f t="shared" si="4"/>
        <v>1000</v>
      </c>
      <c r="O9" s="181">
        <v>2</v>
      </c>
      <c r="P9" s="180">
        <f t="shared" si="5"/>
        <v>1000</v>
      </c>
      <c r="Q9" s="38"/>
    </row>
    <row r="10" spans="1:17" ht="18" customHeight="1">
      <c r="A10" s="183">
        <v>4</v>
      </c>
      <c r="B10" s="197" t="s">
        <v>32</v>
      </c>
      <c r="C10" s="183" t="s">
        <v>21</v>
      </c>
      <c r="D10" s="180">
        <f>'Gia-VL'!E8</f>
        <v>500</v>
      </c>
      <c r="E10" s="295">
        <v>1</v>
      </c>
      <c r="F10" s="180">
        <f t="shared" si="0"/>
        <v>500</v>
      </c>
      <c r="G10" s="181">
        <v>1</v>
      </c>
      <c r="H10" s="180">
        <f t="shared" si="1"/>
        <v>500</v>
      </c>
      <c r="I10" s="181">
        <v>1</v>
      </c>
      <c r="J10" s="180">
        <f t="shared" si="2"/>
        <v>500</v>
      </c>
      <c r="K10" s="181">
        <v>1</v>
      </c>
      <c r="L10" s="180">
        <f t="shared" si="3"/>
        <v>500</v>
      </c>
      <c r="M10" s="181">
        <v>1</v>
      </c>
      <c r="N10" s="180">
        <f t="shared" si="4"/>
        <v>500</v>
      </c>
      <c r="O10" s="181">
        <v>1</v>
      </c>
      <c r="P10" s="180">
        <f t="shared" si="5"/>
        <v>500</v>
      </c>
      <c r="Q10" s="38"/>
    </row>
    <row r="11" spans="1:17" ht="18" customHeight="1">
      <c r="A11" s="183">
        <v>5</v>
      </c>
      <c r="B11" s="197" t="s">
        <v>35</v>
      </c>
      <c r="C11" s="183" t="s">
        <v>536</v>
      </c>
      <c r="D11" s="180">
        <f>'Gia-VL'!E9</f>
        <v>10000</v>
      </c>
      <c r="E11" s="295">
        <v>0.2</v>
      </c>
      <c r="F11" s="180">
        <f t="shared" si="0"/>
        <v>2000</v>
      </c>
      <c r="G11" s="181">
        <v>0.25</v>
      </c>
      <c r="H11" s="180">
        <f t="shared" si="1"/>
        <v>2500</v>
      </c>
      <c r="I11" s="181">
        <v>0.4</v>
      </c>
      <c r="J11" s="180">
        <f t="shared" si="2"/>
        <v>4000</v>
      </c>
      <c r="K11" s="181">
        <v>0.5</v>
      </c>
      <c r="L11" s="180">
        <f t="shared" si="3"/>
        <v>5000</v>
      </c>
      <c r="M11" s="181">
        <v>0.8</v>
      </c>
      <c r="N11" s="180">
        <f t="shared" si="4"/>
        <v>8000</v>
      </c>
      <c r="O11" s="181">
        <v>0.8</v>
      </c>
      <c r="P11" s="180">
        <f t="shared" si="5"/>
        <v>8000</v>
      </c>
      <c r="Q11" s="38"/>
    </row>
    <row r="12" spans="1:17" ht="18" customHeight="1">
      <c r="A12" s="183">
        <v>6</v>
      </c>
      <c r="B12" s="197" t="s">
        <v>37</v>
      </c>
      <c r="C12" s="183" t="s">
        <v>18</v>
      </c>
      <c r="D12" s="180">
        <f>'Gia-VL'!E10</f>
        <v>2000</v>
      </c>
      <c r="E12" s="295">
        <v>1</v>
      </c>
      <c r="F12" s="180">
        <f t="shared" si="0"/>
        <v>2000</v>
      </c>
      <c r="G12" s="181">
        <v>1</v>
      </c>
      <c r="H12" s="180">
        <f t="shared" si="1"/>
        <v>2000</v>
      </c>
      <c r="I12" s="181">
        <v>1</v>
      </c>
      <c r="J12" s="180">
        <f t="shared" si="2"/>
        <v>2000</v>
      </c>
      <c r="K12" s="181">
        <v>1</v>
      </c>
      <c r="L12" s="180">
        <f t="shared" si="3"/>
        <v>2000</v>
      </c>
      <c r="M12" s="181">
        <v>1</v>
      </c>
      <c r="N12" s="180">
        <f t="shared" si="4"/>
        <v>2000</v>
      </c>
      <c r="O12" s="181">
        <v>1</v>
      </c>
      <c r="P12" s="180">
        <f t="shared" si="5"/>
        <v>2000</v>
      </c>
      <c r="Q12" s="38"/>
    </row>
    <row r="13" spans="1:17" ht="18" customHeight="1">
      <c r="A13" s="183">
        <v>7</v>
      </c>
      <c r="B13" s="197" t="s">
        <v>537</v>
      </c>
      <c r="C13" s="183" t="s">
        <v>69</v>
      </c>
      <c r="D13" s="180">
        <f>'Gia-VL'!E11</f>
        <v>500</v>
      </c>
      <c r="E13" s="295">
        <v>0.03</v>
      </c>
      <c r="F13" s="180">
        <f t="shared" si="0"/>
        <v>15</v>
      </c>
      <c r="G13" s="181">
        <v>0.3</v>
      </c>
      <c r="H13" s="180">
        <f t="shared" si="1"/>
        <v>150</v>
      </c>
      <c r="I13" s="181">
        <v>0.3</v>
      </c>
      <c r="J13" s="180">
        <f t="shared" si="2"/>
        <v>150</v>
      </c>
      <c r="K13" s="181">
        <v>0.2</v>
      </c>
      <c r="L13" s="180">
        <f t="shared" si="3"/>
        <v>100</v>
      </c>
      <c r="M13" s="181">
        <v>2</v>
      </c>
      <c r="N13" s="180">
        <f t="shared" si="4"/>
        <v>1000</v>
      </c>
      <c r="O13" s="181">
        <v>2</v>
      </c>
      <c r="P13" s="180">
        <f t="shared" si="5"/>
        <v>1000</v>
      </c>
      <c r="Q13" s="38"/>
    </row>
    <row r="14" spans="1:17" ht="18" customHeight="1">
      <c r="A14" s="183">
        <v>8</v>
      </c>
      <c r="B14" s="197" t="s">
        <v>85</v>
      </c>
      <c r="C14" s="183" t="s">
        <v>69</v>
      </c>
      <c r="D14" s="180">
        <f>'Gia-VL'!E28</f>
        <v>20000</v>
      </c>
      <c r="E14" s="295">
        <v>0.5</v>
      </c>
      <c r="F14" s="180">
        <f t="shared" si="0"/>
        <v>10000</v>
      </c>
      <c r="G14" s="181">
        <v>0.5</v>
      </c>
      <c r="H14" s="180">
        <f t="shared" si="1"/>
        <v>10000</v>
      </c>
      <c r="I14" s="181">
        <v>0.5</v>
      </c>
      <c r="J14" s="180">
        <f t="shared" si="2"/>
        <v>10000</v>
      </c>
      <c r="K14" s="181">
        <v>0.5</v>
      </c>
      <c r="L14" s="180">
        <f t="shared" si="3"/>
        <v>10000</v>
      </c>
      <c r="M14" s="181">
        <v>0.5</v>
      </c>
      <c r="N14" s="180">
        <f t="shared" si="4"/>
        <v>10000</v>
      </c>
      <c r="O14" s="181">
        <v>0.5</v>
      </c>
      <c r="P14" s="180">
        <f t="shared" si="5"/>
        <v>10000</v>
      </c>
      <c r="Q14" s="38"/>
    </row>
    <row r="15" spans="1:17" ht="18" customHeight="1">
      <c r="A15" s="183">
        <v>9</v>
      </c>
      <c r="B15" s="197" t="s">
        <v>563</v>
      </c>
      <c r="C15" s="183" t="s">
        <v>69</v>
      </c>
      <c r="D15" s="180">
        <f>'Gia-VL'!E27</f>
        <v>20000</v>
      </c>
      <c r="E15" s="295">
        <v>0.5</v>
      </c>
      <c r="F15" s="180">
        <f t="shared" si="0"/>
        <v>10000</v>
      </c>
      <c r="G15" s="181">
        <v>0.5</v>
      </c>
      <c r="H15" s="180">
        <f t="shared" si="1"/>
        <v>10000</v>
      </c>
      <c r="I15" s="181">
        <v>0.5</v>
      </c>
      <c r="J15" s="180">
        <f t="shared" si="2"/>
        <v>10000</v>
      </c>
      <c r="K15" s="181">
        <v>0.5</v>
      </c>
      <c r="L15" s="180">
        <f t="shared" si="3"/>
        <v>10000</v>
      </c>
      <c r="M15" s="181">
        <v>0.5</v>
      </c>
      <c r="N15" s="180">
        <f t="shared" si="4"/>
        <v>10000</v>
      </c>
      <c r="O15" s="181">
        <v>0.5</v>
      </c>
      <c r="P15" s="180">
        <f t="shared" si="5"/>
        <v>10000</v>
      </c>
      <c r="Q15" s="38"/>
    </row>
    <row r="16" spans="1:17" ht="18" customHeight="1">
      <c r="A16" s="183">
        <v>10</v>
      </c>
      <c r="B16" s="197" t="s">
        <v>564</v>
      </c>
      <c r="C16" s="183" t="s">
        <v>21</v>
      </c>
      <c r="D16" s="180">
        <f>'Gia-VL'!E26</f>
        <v>4500</v>
      </c>
      <c r="E16" s="295">
        <v>4</v>
      </c>
      <c r="F16" s="180">
        <f t="shared" si="0"/>
        <v>18000</v>
      </c>
      <c r="G16" s="181">
        <v>4</v>
      </c>
      <c r="H16" s="180">
        <f t="shared" si="1"/>
        <v>18000</v>
      </c>
      <c r="I16" s="181">
        <v>4</v>
      </c>
      <c r="J16" s="180">
        <f t="shared" si="2"/>
        <v>18000</v>
      </c>
      <c r="K16" s="181">
        <v>4</v>
      </c>
      <c r="L16" s="180">
        <f t="shared" si="3"/>
        <v>18000</v>
      </c>
      <c r="M16" s="181">
        <v>4</v>
      </c>
      <c r="N16" s="180">
        <f t="shared" si="4"/>
        <v>18000</v>
      </c>
      <c r="O16" s="181">
        <v>4</v>
      </c>
      <c r="P16" s="180">
        <f t="shared" si="5"/>
        <v>18000</v>
      </c>
      <c r="Q16" s="38"/>
    </row>
    <row r="17" spans="1:17" ht="18" customHeight="1">
      <c r="A17" s="183">
        <v>11</v>
      </c>
      <c r="B17" s="197" t="s">
        <v>48</v>
      </c>
      <c r="C17" s="183" t="s">
        <v>149</v>
      </c>
      <c r="D17" s="180">
        <f>'Gia-VL'!E15</f>
        <v>45000</v>
      </c>
      <c r="E17" s="295">
        <v>1</v>
      </c>
      <c r="F17" s="180">
        <f t="shared" si="0"/>
        <v>45000</v>
      </c>
      <c r="G17" s="181">
        <v>3</v>
      </c>
      <c r="H17" s="180">
        <f t="shared" si="1"/>
        <v>135000</v>
      </c>
      <c r="I17" s="181">
        <v>6</v>
      </c>
      <c r="J17" s="180">
        <f t="shared" si="2"/>
        <v>270000</v>
      </c>
      <c r="K17" s="181">
        <v>9</v>
      </c>
      <c r="L17" s="180">
        <f t="shared" si="3"/>
        <v>405000</v>
      </c>
      <c r="M17" s="181">
        <v>16</v>
      </c>
      <c r="N17" s="180">
        <f t="shared" si="4"/>
        <v>720000</v>
      </c>
      <c r="O17" s="181">
        <v>16</v>
      </c>
      <c r="P17" s="180">
        <f t="shared" si="5"/>
        <v>720000</v>
      </c>
      <c r="Q17" s="38"/>
    </row>
    <row r="18" spans="1:17" ht="18" customHeight="1">
      <c r="A18" s="183">
        <v>12</v>
      </c>
      <c r="B18" s="197" t="s">
        <v>50</v>
      </c>
      <c r="C18" s="183" t="s">
        <v>545</v>
      </c>
      <c r="D18" s="180">
        <f>'Gia-VL'!E16</f>
        <v>1450000</v>
      </c>
      <c r="E18" s="295">
        <v>0.2</v>
      </c>
      <c r="F18" s="180">
        <f t="shared" si="0"/>
        <v>290000</v>
      </c>
      <c r="G18" s="181">
        <v>0.6</v>
      </c>
      <c r="H18" s="180">
        <f t="shared" si="1"/>
        <v>870000</v>
      </c>
      <c r="I18" s="181">
        <v>1.2</v>
      </c>
      <c r="J18" s="180">
        <f t="shared" si="2"/>
        <v>1740000</v>
      </c>
      <c r="K18" s="181">
        <v>1.8</v>
      </c>
      <c r="L18" s="180">
        <f t="shared" si="3"/>
        <v>2610000</v>
      </c>
      <c r="M18" s="181">
        <v>3.2</v>
      </c>
      <c r="N18" s="180">
        <f t="shared" si="4"/>
        <v>4640000</v>
      </c>
      <c r="O18" s="181">
        <v>3.2</v>
      </c>
      <c r="P18" s="180">
        <f t="shared" si="5"/>
        <v>4640000</v>
      </c>
      <c r="Q18" s="38"/>
    </row>
    <row r="19" spans="1:17" ht="18" customHeight="1">
      <c r="A19" s="183">
        <v>13</v>
      </c>
      <c r="B19" s="197" t="s">
        <v>139</v>
      </c>
      <c r="C19" s="183" t="s">
        <v>61</v>
      </c>
      <c r="D19" s="180">
        <f>'Gia-VL'!E50</f>
        <v>100000</v>
      </c>
      <c r="E19" s="295">
        <v>0.25</v>
      </c>
      <c r="F19" s="180">
        <f t="shared" si="0"/>
        <v>25000</v>
      </c>
      <c r="G19" s="181">
        <v>0.14000000000000001</v>
      </c>
      <c r="H19" s="180">
        <f t="shared" si="1"/>
        <v>14000.000000000002</v>
      </c>
      <c r="I19" s="181">
        <v>0.15</v>
      </c>
      <c r="J19" s="180">
        <f t="shared" si="2"/>
        <v>15000</v>
      </c>
      <c r="K19" s="181">
        <v>0.4</v>
      </c>
      <c r="L19" s="180">
        <f t="shared" si="3"/>
        <v>40000</v>
      </c>
      <c r="M19" s="181">
        <v>0.1</v>
      </c>
      <c r="N19" s="180">
        <f t="shared" si="4"/>
        <v>10000</v>
      </c>
      <c r="O19" s="181">
        <v>0.1</v>
      </c>
      <c r="P19" s="180">
        <f t="shared" si="5"/>
        <v>10000</v>
      </c>
      <c r="Q19" s="38"/>
    </row>
    <row r="20" spans="1:17" ht="18" customHeight="1">
      <c r="A20" s="183">
        <v>14</v>
      </c>
      <c r="B20" s="197" t="s">
        <v>64</v>
      </c>
      <c r="C20" s="183" t="s">
        <v>61</v>
      </c>
      <c r="D20" s="180">
        <f>'Gia-VL'!E20</f>
        <v>10000</v>
      </c>
      <c r="E20" s="295">
        <v>0.01</v>
      </c>
      <c r="F20" s="180">
        <f t="shared" si="0"/>
        <v>100</v>
      </c>
      <c r="G20" s="181">
        <v>7.0000000000000007E-2</v>
      </c>
      <c r="H20" s="180">
        <f t="shared" si="1"/>
        <v>700.00000000000011</v>
      </c>
      <c r="I20" s="181">
        <v>0.09</v>
      </c>
      <c r="J20" s="180">
        <f t="shared" si="2"/>
        <v>900</v>
      </c>
      <c r="K20" s="181">
        <v>0.2</v>
      </c>
      <c r="L20" s="180">
        <f t="shared" si="3"/>
        <v>2000</v>
      </c>
      <c r="M20" s="181">
        <v>0.7</v>
      </c>
      <c r="N20" s="180">
        <f t="shared" si="4"/>
        <v>7000</v>
      </c>
      <c r="O20" s="181">
        <v>0.7</v>
      </c>
      <c r="P20" s="180">
        <f t="shared" si="5"/>
        <v>7000</v>
      </c>
      <c r="Q20" s="38"/>
    </row>
    <row r="21" spans="1:17" ht="18" customHeight="1">
      <c r="A21" s="183">
        <v>15</v>
      </c>
      <c r="B21" s="197" t="s">
        <v>565</v>
      </c>
      <c r="C21" s="183" t="s">
        <v>21</v>
      </c>
      <c r="D21" s="180">
        <f>'Gia-VL'!E21</f>
        <v>200000</v>
      </c>
      <c r="E21" s="295">
        <v>0.5</v>
      </c>
      <c r="F21" s="180">
        <f t="shared" si="0"/>
        <v>100000</v>
      </c>
      <c r="G21" s="181">
        <v>0.5</v>
      </c>
      <c r="H21" s="180">
        <f t="shared" si="1"/>
        <v>100000</v>
      </c>
      <c r="I21" s="181">
        <v>0.5</v>
      </c>
      <c r="J21" s="180">
        <f t="shared" si="2"/>
        <v>100000</v>
      </c>
      <c r="K21" s="181">
        <v>0.5</v>
      </c>
      <c r="L21" s="180">
        <f t="shared" si="3"/>
        <v>100000</v>
      </c>
      <c r="M21" s="181">
        <v>0.5</v>
      </c>
      <c r="N21" s="180">
        <f t="shared" si="4"/>
        <v>100000</v>
      </c>
      <c r="O21" s="181">
        <v>0.5</v>
      </c>
      <c r="P21" s="180">
        <f t="shared" si="5"/>
        <v>100000</v>
      </c>
      <c r="Q21" s="38"/>
    </row>
    <row r="22" spans="1:17" ht="18" customHeight="1">
      <c r="A22" s="183">
        <v>16</v>
      </c>
      <c r="B22" s="197" t="s">
        <v>548</v>
      </c>
      <c r="C22" s="183" t="s">
        <v>69</v>
      </c>
      <c r="D22" s="180">
        <f>'Gia-VL'!E22</f>
        <v>150000</v>
      </c>
      <c r="E22" s="295">
        <v>0.5</v>
      </c>
      <c r="F22" s="180">
        <f t="shared" si="0"/>
        <v>75000</v>
      </c>
      <c r="G22" s="181">
        <v>0.5</v>
      </c>
      <c r="H22" s="180">
        <f t="shared" si="1"/>
        <v>75000</v>
      </c>
      <c r="I22" s="181">
        <v>0.5</v>
      </c>
      <c r="J22" s="180">
        <f t="shared" si="2"/>
        <v>75000</v>
      </c>
      <c r="K22" s="181">
        <v>0.5</v>
      </c>
      <c r="L22" s="180">
        <f t="shared" si="3"/>
        <v>75000</v>
      </c>
      <c r="M22" s="181">
        <v>0.5</v>
      </c>
      <c r="N22" s="180">
        <f t="shared" si="4"/>
        <v>75000</v>
      </c>
      <c r="O22" s="181">
        <v>0.5</v>
      </c>
      <c r="P22" s="180">
        <f t="shared" si="5"/>
        <v>75000</v>
      </c>
      <c r="Q22" s="38"/>
    </row>
    <row r="23" spans="1:17" ht="18" customHeight="1">
      <c r="A23" s="183">
        <v>17</v>
      </c>
      <c r="B23" s="197" t="s">
        <v>566</v>
      </c>
      <c r="C23" s="183" t="s">
        <v>545</v>
      </c>
      <c r="D23" s="180">
        <f>'Gia-VL'!E51</f>
        <v>2400000</v>
      </c>
      <c r="E23" s="295">
        <v>0.04</v>
      </c>
      <c r="F23" s="180">
        <f t="shared" si="0"/>
        <v>96000</v>
      </c>
      <c r="G23" s="181">
        <v>0.04</v>
      </c>
      <c r="H23" s="180">
        <f t="shared" si="1"/>
        <v>96000</v>
      </c>
      <c r="I23" s="181">
        <v>0.04</v>
      </c>
      <c r="J23" s="180">
        <f t="shared" si="2"/>
        <v>96000</v>
      </c>
      <c r="K23" s="181">
        <v>0.04</v>
      </c>
      <c r="L23" s="180">
        <f t="shared" si="3"/>
        <v>96000</v>
      </c>
      <c r="M23" s="181">
        <v>0.04</v>
      </c>
      <c r="N23" s="180">
        <f t="shared" si="4"/>
        <v>96000</v>
      </c>
      <c r="O23" s="181">
        <v>0.04</v>
      </c>
      <c r="P23" s="180">
        <f t="shared" si="5"/>
        <v>96000</v>
      </c>
      <c r="Q23" s="38"/>
    </row>
    <row r="24" spans="1:17" ht="18" customHeight="1">
      <c r="A24" s="269"/>
      <c r="B24" s="236" t="s">
        <v>549</v>
      </c>
      <c r="C24" s="236"/>
      <c r="D24" s="237"/>
      <c r="E24" s="296"/>
      <c r="F24" s="237">
        <f>SUM(F7:F23)*1.08</f>
        <v>729253.8</v>
      </c>
      <c r="G24" s="237"/>
      <c r="H24" s="237">
        <f>SUM(H7:H23)*1.08</f>
        <v>1446325.2000000002</v>
      </c>
      <c r="I24" s="237"/>
      <c r="J24" s="237">
        <f>SUM(J7:J23)*1.08</f>
        <v>2535980.4000000004</v>
      </c>
      <c r="K24" s="237"/>
      <c r="L24" s="237">
        <f>SUM(L7:L23)*1.08</f>
        <v>3657960.0000000005</v>
      </c>
      <c r="M24" s="237"/>
      <c r="N24" s="237">
        <f>SUM(N7:N23)*1.08</f>
        <v>6201252</v>
      </c>
      <c r="O24" s="237"/>
      <c r="P24" s="237">
        <f>SUM(P7:P23)*1.08</f>
        <v>6201252</v>
      </c>
      <c r="Q24" s="38"/>
    </row>
    <row r="25" spans="1:17" ht="18" customHeight="1">
      <c r="A25" s="183"/>
      <c r="B25" s="197"/>
      <c r="C25" s="197"/>
      <c r="D25" s="180"/>
      <c r="E25" s="197"/>
      <c r="F25" s="197"/>
      <c r="G25" s="197"/>
      <c r="H25" s="197"/>
      <c r="I25" s="197"/>
      <c r="J25" s="197"/>
      <c r="K25" s="197"/>
      <c r="L25" s="180"/>
      <c r="M25" s="197"/>
      <c r="N25" s="180"/>
      <c r="O25" s="197"/>
      <c r="P25" s="180"/>
      <c r="Q25" s="38"/>
    </row>
    <row r="26" spans="1:17" ht="18" customHeight="1">
      <c r="A26" s="183"/>
      <c r="B26" s="236" t="s">
        <v>478</v>
      </c>
      <c r="C26" s="269" t="s">
        <v>228</v>
      </c>
      <c r="D26" s="237"/>
      <c r="E26" s="236"/>
      <c r="F26" s="237">
        <f>F24</f>
        <v>729253.8</v>
      </c>
      <c r="G26" s="237"/>
      <c r="H26" s="237">
        <f>H24/6.25</f>
        <v>231412.03200000004</v>
      </c>
      <c r="I26" s="237"/>
      <c r="J26" s="237">
        <f>J24/25</f>
        <v>101439.21600000001</v>
      </c>
      <c r="K26" s="237"/>
      <c r="L26" s="237">
        <f>L24/100</f>
        <v>36579.600000000006</v>
      </c>
      <c r="M26" s="237"/>
      <c r="N26" s="237">
        <f>N24/900</f>
        <v>6890.28</v>
      </c>
      <c r="O26" s="237"/>
      <c r="P26" s="237">
        <f>P24/3600</f>
        <v>1722.57</v>
      </c>
      <c r="Q26" s="38"/>
    </row>
    <row r="27" spans="1:17" ht="18" customHeight="1">
      <c r="A27" s="183"/>
      <c r="B27" s="197"/>
      <c r="C27" s="197"/>
      <c r="D27" s="180"/>
      <c r="E27" s="197"/>
      <c r="F27" s="197"/>
      <c r="G27" s="197"/>
      <c r="H27" s="197"/>
      <c r="I27" s="197"/>
      <c r="J27" s="197"/>
      <c r="K27" s="197"/>
      <c r="L27" s="197"/>
      <c r="M27" s="197"/>
      <c r="N27" s="197"/>
      <c r="O27" s="197"/>
      <c r="P27" s="197"/>
      <c r="Q27" s="38"/>
    </row>
    <row r="28" spans="1:17" ht="18" customHeight="1">
      <c r="A28" s="269">
        <v>1</v>
      </c>
      <c r="B28" s="366" t="s">
        <v>611</v>
      </c>
      <c r="C28" s="297"/>
      <c r="D28" s="237"/>
      <c r="E28" s="236"/>
      <c r="F28" s="237"/>
      <c r="G28" s="236"/>
      <c r="H28" s="237"/>
      <c r="I28" s="237"/>
      <c r="J28" s="237"/>
      <c r="K28" s="237"/>
      <c r="L28" s="237"/>
      <c r="M28" s="237"/>
      <c r="N28" s="237"/>
      <c r="O28" s="237"/>
      <c r="P28" s="237"/>
      <c r="Q28" s="38"/>
    </row>
    <row r="29" spans="1:17" ht="18" customHeight="1">
      <c r="A29" s="183"/>
      <c r="B29" s="298" t="s">
        <v>551</v>
      </c>
      <c r="C29" s="269" t="s">
        <v>228</v>
      </c>
      <c r="D29" s="237"/>
      <c r="E29" s="236"/>
      <c r="F29" s="237">
        <f>F26*0.55</f>
        <v>401089.59000000008</v>
      </c>
      <c r="G29" s="237"/>
      <c r="H29" s="237">
        <f>H26*0.55</f>
        <v>127276.61760000003</v>
      </c>
      <c r="I29" s="237"/>
      <c r="J29" s="237">
        <f>J26*0.55</f>
        <v>55791.568800000015</v>
      </c>
      <c r="K29" s="237"/>
      <c r="L29" s="237">
        <f>L26*0.55</f>
        <v>20118.780000000006</v>
      </c>
      <c r="M29" s="237"/>
      <c r="N29" s="237">
        <f>N26*0.55</f>
        <v>3789.654</v>
      </c>
      <c r="O29" s="237"/>
      <c r="P29" s="237">
        <f>P26*0.55</f>
        <v>947.4135</v>
      </c>
      <c r="Q29" s="38"/>
    </row>
    <row r="30" spans="1:17" ht="18" customHeight="1">
      <c r="A30" s="183"/>
      <c r="B30" s="236"/>
      <c r="C30" s="269"/>
      <c r="D30" s="237"/>
      <c r="E30" s="236"/>
      <c r="F30" s="237"/>
      <c r="G30" s="236"/>
      <c r="H30" s="237"/>
      <c r="I30" s="237"/>
      <c r="J30" s="237"/>
      <c r="K30" s="237"/>
      <c r="L30" s="237"/>
      <c r="M30" s="237"/>
      <c r="N30" s="237"/>
      <c r="O30" s="237"/>
      <c r="P30" s="237"/>
      <c r="Q30" s="38"/>
    </row>
    <row r="31" spans="1:17" ht="18" customHeight="1">
      <c r="A31" s="269">
        <v>2</v>
      </c>
      <c r="B31" s="297" t="s">
        <v>567</v>
      </c>
      <c r="C31" s="269"/>
      <c r="D31" s="237"/>
      <c r="E31" s="236"/>
      <c r="F31" s="237"/>
      <c r="G31" s="236"/>
      <c r="H31" s="237"/>
      <c r="I31" s="237"/>
      <c r="J31" s="237"/>
      <c r="K31" s="237"/>
      <c r="L31" s="237"/>
      <c r="M31" s="237"/>
      <c r="N31" s="237"/>
      <c r="O31" s="237"/>
      <c r="P31" s="237"/>
      <c r="Q31" s="38"/>
    </row>
    <row r="32" spans="1:17" ht="18" customHeight="1">
      <c r="A32" s="183"/>
      <c r="B32" s="298" t="s">
        <v>551</v>
      </c>
      <c r="C32" s="269" t="s">
        <v>228</v>
      </c>
      <c r="D32" s="237"/>
      <c r="E32" s="236"/>
      <c r="F32" s="237">
        <f>F26*0.45</f>
        <v>328164.21000000002</v>
      </c>
      <c r="G32" s="237"/>
      <c r="H32" s="237">
        <f>H26*0.45</f>
        <v>104135.41440000002</v>
      </c>
      <c r="I32" s="237"/>
      <c r="J32" s="237">
        <f>J26*0.45</f>
        <v>45647.647200000007</v>
      </c>
      <c r="K32" s="237"/>
      <c r="L32" s="237">
        <f>L26*0.45</f>
        <v>16460.820000000003</v>
      </c>
      <c r="M32" s="237"/>
      <c r="N32" s="237">
        <f>N26*0.45</f>
        <v>3100.6259999999997</v>
      </c>
      <c r="O32" s="237"/>
      <c r="P32" s="237">
        <f>P26*0.45</f>
        <v>775.15649999999994</v>
      </c>
      <c r="Q32" s="38"/>
    </row>
    <row r="33" spans="1:17" ht="18" customHeight="1">
      <c r="A33" s="193"/>
      <c r="B33" s="367"/>
      <c r="C33" s="368"/>
      <c r="D33" s="359"/>
      <c r="E33" s="369"/>
      <c r="F33" s="359"/>
      <c r="G33" s="359"/>
      <c r="H33" s="359"/>
      <c r="I33" s="359"/>
      <c r="J33" s="359"/>
      <c r="K33" s="359"/>
      <c r="L33" s="359"/>
      <c r="M33" s="359"/>
      <c r="N33" s="359"/>
      <c r="O33" s="359"/>
      <c r="P33" s="359"/>
      <c r="Q33" s="38"/>
    </row>
    <row r="34" spans="1:17" ht="30" customHeight="1">
      <c r="A34" s="370">
        <v>3</v>
      </c>
      <c r="B34" s="692" t="s">
        <v>613</v>
      </c>
      <c r="C34" s="693"/>
      <c r="D34" s="693"/>
      <c r="E34" s="693"/>
      <c r="F34" s="693"/>
      <c r="G34" s="693"/>
      <c r="H34" s="693"/>
      <c r="I34" s="693"/>
      <c r="J34" s="693"/>
      <c r="K34" s="693"/>
      <c r="L34" s="693"/>
      <c r="M34" s="693"/>
      <c r="N34" s="693"/>
      <c r="O34" s="693"/>
      <c r="P34" s="694"/>
      <c r="Q34" s="38"/>
    </row>
    <row r="35" spans="1:17" ht="18" customHeight="1">
      <c r="A35" s="193"/>
      <c r="B35" s="298" t="s">
        <v>551</v>
      </c>
      <c r="C35" s="368"/>
      <c r="D35" s="359"/>
      <c r="E35" s="369"/>
      <c r="F35" s="359">
        <f>0.3*F26</f>
        <v>218776.14</v>
      </c>
      <c r="G35" s="359"/>
      <c r="H35" s="359">
        <f>0.3*H26</f>
        <v>69423.609600000011</v>
      </c>
      <c r="I35" s="359"/>
      <c r="J35" s="359">
        <f>0.3*J26</f>
        <v>30431.764800000004</v>
      </c>
      <c r="K35" s="359"/>
      <c r="L35" s="359">
        <f>0.3*L26</f>
        <v>10973.880000000001</v>
      </c>
      <c r="M35" s="359"/>
      <c r="N35" s="359">
        <f>0.3*N26</f>
        <v>2067.0839999999998</v>
      </c>
      <c r="O35" s="359"/>
      <c r="P35" s="359">
        <f>0.3*P26</f>
        <v>516.77099999999996</v>
      </c>
      <c r="Q35" s="38"/>
    </row>
    <row r="36" spans="1:17" ht="18" customHeight="1">
      <c r="A36" s="193"/>
      <c r="B36" s="367"/>
      <c r="C36" s="368"/>
      <c r="D36" s="359"/>
      <c r="E36" s="369"/>
      <c r="F36" s="359"/>
      <c r="G36" s="359"/>
      <c r="H36" s="359"/>
      <c r="I36" s="359"/>
      <c r="J36" s="359"/>
      <c r="K36" s="359"/>
      <c r="L36" s="359"/>
      <c r="M36" s="359"/>
      <c r="N36" s="359"/>
      <c r="O36" s="359"/>
      <c r="P36" s="359"/>
      <c r="Q36" s="38"/>
    </row>
    <row r="37" spans="1:17" ht="18" customHeight="1">
      <c r="A37" s="370">
        <v>4</v>
      </c>
      <c r="B37" s="361" t="s">
        <v>616</v>
      </c>
      <c r="C37" s="368"/>
      <c r="D37" s="359"/>
      <c r="E37" s="369"/>
      <c r="F37" s="359"/>
      <c r="G37" s="359"/>
      <c r="H37" s="359"/>
      <c r="I37" s="359"/>
      <c r="J37" s="359"/>
      <c r="K37" s="359"/>
      <c r="L37" s="359"/>
      <c r="M37" s="359"/>
      <c r="N37" s="359"/>
      <c r="O37" s="359"/>
      <c r="P37" s="359"/>
      <c r="Q37" s="38"/>
    </row>
    <row r="38" spans="1:17" ht="18" customHeight="1">
      <c r="A38" s="193"/>
      <c r="B38" s="298" t="s">
        <v>551</v>
      </c>
      <c r="C38" s="368"/>
      <c r="D38" s="359"/>
      <c r="E38" s="369"/>
      <c r="F38" s="359">
        <f>0.1*F26</f>
        <v>72925.38</v>
      </c>
      <c r="G38" s="359"/>
      <c r="H38" s="359">
        <f t="shared" ref="H38:P38" si="6">0.1*H26</f>
        <v>23141.203200000004</v>
      </c>
      <c r="I38" s="359"/>
      <c r="J38" s="359">
        <f t="shared" si="6"/>
        <v>10143.921600000001</v>
      </c>
      <c r="K38" s="359"/>
      <c r="L38" s="359">
        <f t="shared" si="6"/>
        <v>3657.9600000000009</v>
      </c>
      <c r="M38" s="359"/>
      <c r="N38" s="359">
        <f t="shared" si="6"/>
        <v>689.02800000000002</v>
      </c>
      <c r="O38" s="359"/>
      <c r="P38" s="359">
        <f t="shared" si="6"/>
        <v>172.25700000000001</v>
      </c>
      <c r="Q38" s="38"/>
    </row>
    <row r="39" spans="1:17" ht="14.25" customHeight="1">
      <c r="A39" s="202"/>
      <c r="B39" s="299"/>
      <c r="C39" s="274"/>
      <c r="D39" s="264"/>
      <c r="E39" s="299"/>
      <c r="F39" s="264"/>
      <c r="G39" s="299"/>
      <c r="H39" s="264"/>
      <c r="I39" s="264"/>
      <c r="J39" s="264"/>
      <c r="K39" s="264"/>
      <c r="L39" s="264"/>
      <c r="M39" s="264"/>
      <c r="N39" s="264"/>
      <c r="O39" s="264"/>
      <c r="P39" s="264"/>
      <c r="Q39" s="38"/>
    </row>
    <row r="40" spans="1:17" ht="16.5" customHeight="1">
      <c r="A40" s="266">
        <v>4</v>
      </c>
      <c r="B40" s="300" t="s">
        <v>568</v>
      </c>
      <c r="C40" s="300"/>
      <c r="D40" s="258"/>
      <c r="E40" s="301"/>
      <c r="F40" s="258"/>
      <c r="G40" s="301"/>
      <c r="H40" s="258"/>
      <c r="I40" s="258"/>
      <c r="J40" s="258"/>
      <c r="K40" s="258"/>
      <c r="L40" s="258"/>
      <c r="M40" s="258"/>
      <c r="N40" s="258"/>
      <c r="O40" s="258"/>
      <c r="P40" s="258"/>
      <c r="Q40" s="38"/>
    </row>
    <row r="41" spans="1:17" ht="16.5" customHeight="1">
      <c r="A41" s="183"/>
      <c r="B41" s="298" t="s">
        <v>551</v>
      </c>
      <c r="C41" s="269" t="s">
        <v>228</v>
      </c>
      <c r="D41" s="237"/>
      <c r="E41" s="236"/>
      <c r="F41" s="237">
        <f>F26*0.2</f>
        <v>145850.76</v>
      </c>
      <c r="G41" s="237"/>
      <c r="H41" s="237">
        <f>H26*0.2</f>
        <v>46282.406400000007</v>
      </c>
      <c r="I41" s="237"/>
      <c r="J41" s="237">
        <f>J26*0.2</f>
        <v>20287.843200000003</v>
      </c>
      <c r="K41" s="237"/>
      <c r="L41" s="237">
        <f>L26*0.2</f>
        <v>7315.9200000000019</v>
      </c>
      <c r="M41" s="237"/>
      <c r="N41" s="237">
        <f>N26*0.2</f>
        <v>1378.056</v>
      </c>
      <c r="O41" s="237"/>
      <c r="P41" s="237">
        <f>P26*0.2</f>
        <v>344.51400000000001</v>
      </c>
      <c r="Q41" s="38"/>
    </row>
    <row r="42" spans="1:17" ht="16.5" customHeight="1">
      <c r="A42" s="183"/>
      <c r="B42" s="236"/>
      <c r="C42" s="269"/>
      <c r="D42" s="237"/>
      <c r="E42" s="236"/>
      <c r="F42" s="237"/>
      <c r="G42" s="236"/>
      <c r="H42" s="237"/>
      <c r="I42" s="237"/>
      <c r="J42" s="237"/>
      <c r="K42" s="237"/>
      <c r="L42" s="237"/>
      <c r="M42" s="237"/>
      <c r="N42" s="237"/>
      <c r="O42" s="237"/>
      <c r="P42" s="237"/>
      <c r="Q42" s="38"/>
    </row>
    <row r="43" spans="1:17" ht="16.5" customHeight="1">
      <c r="A43" s="269">
        <v>5</v>
      </c>
      <c r="B43" s="297" t="s">
        <v>569</v>
      </c>
      <c r="C43" s="297"/>
      <c r="D43" s="237"/>
      <c r="E43" s="236"/>
      <c r="F43" s="237"/>
      <c r="G43" s="236"/>
      <c r="H43" s="237"/>
      <c r="I43" s="237"/>
      <c r="J43" s="237"/>
      <c r="K43" s="237"/>
      <c r="L43" s="237"/>
      <c r="M43" s="237"/>
      <c r="N43" s="237"/>
      <c r="O43" s="237"/>
      <c r="P43" s="237"/>
      <c r="Q43" s="38"/>
    </row>
    <row r="44" spans="1:17" ht="16.5" customHeight="1">
      <c r="A44" s="183"/>
      <c r="B44" s="298" t="s">
        <v>551</v>
      </c>
      <c r="C44" s="269" t="s">
        <v>228</v>
      </c>
      <c r="D44" s="237"/>
      <c r="E44" s="236"/>
      <c r="F44" s="237">
        <f>F26*0.2</f>
        <v>145850.76</v>
      </c>
      <c r="G44" s="237"/>
      <c r="H44" s="237">
        <f>H26*0.2</f>
        <v>46282.406400000007</v>
      </c>
      <c r="I44" s="237"/>
      <c r="J44" s="237">
        <f>J26*0.2</f>
        <v>20287.843200000003</v>
      </c>
      <c r="K44" s="237"/>
      <c r="L44" s="237">
        <f>L26*0.2</f>
        <v>7315.9200000000019</v>
      </c>
      <c r="M44" s="237"/>
      <c r="N44" s="237">
        <f>N26*0.2</f>
        <v>1378.056</v>
      </c>
      <c r="O44" s="237"/>
      <c r="P44" s="237">
        <f>P26*0.2</f>
        <v>344.51400000000001</v>
      </c>
      <c r="Q44" s="38"/>
    </row>
    <row r="45" spans="1:17" ht="16.5" customHeight="1">
      <c r="A45" s="183"/>
      <c r="B45" s="236"/>
      <c r="C45" s="269"/>
      <c r="D45" s="237"/>
      <c r="E45" s="236"/>
      <c r="F45" s="237"/>
      <c r="G45" s="236"/>
      <c r="H45" s="237"/>
      <c r="I45" s="237"/>
      <c r="J45" s="237"/>
      <c r="K45" s="237"/>
      <c r="L45" s="237"/>
      <c r="M45" s="237"/>
      <c r="N45" s="237"/>
      <c r="O45" s="237"/>
      <c r="P45" s="237"/>
      <c r="Q45" s="38"/>
    </row>
    <row r="46" spans="1:17" ht="16.5" customHeight="1">
      <c r="A46" s="269">
        <v>6</v>
      </c>
      <c r="B46" s="297" t="s">
        <v>570</v>
      </c>
      <c r="C46" s="297"/>
      <c r="D46" s="237"/>
      <c r="E46" s="236"/>
      <c r="F46" s="237"/>
      <c r="G46" s="236"/>
      <c r="H46" s="237"/>
      <c r="I46" s="237"/>
      <c r="J46" s="237"/>
      <c r="K46" s="237"/>
      <c r="L46" s="237"/>
      <c r="M46" s="237"/>
      <c r="N46" s="237"/>
      <c r="O46" s="237"/>
      <c r="P46" s="237"/>
      <c r="Q46" s="38"/>
    </row>
    <row r="47" spans="1:17" ht="16.5" customHeight="1">
      <c r="A47" s="183"/>
      <c r="B47" s="298" t="s">
        <v>551</v>
      </c>
      <c r="C47" s="269" t="s">
        <v>228</v>
      </c>
      <c r="D47" s="237"/>
      <c r="E47" s="236"/>
      <c r="F47" s="237">
        <f>F26*0.2</f>
        <v>145850.76</v>
      </c>
      <c r="G47" s="237"/>
      <c r="H47" s="237">
        <f>H26*0.2</f>
        <v>46282.406400000007</v>
      </c>
      <c r="I47" s="237"/>
      <c r="J47" s="237">
        <f>J26*0.2</f>
        <v>20287.843200000003</v>
      </c>
      <c r="K47" s="237"/>
      <c r="L47" s="237">
        <f>L26*0.2</f>
        <v>7315.9200000000019</v>
      </c>
      <c r="M47" s="237"/>
      <c r="N47" s="237">
        <f>N26*0.2</f>
        <v>1378.056</v>
      </c>
      <c r="O47" s="237"/>
      <c r="P47" s="237">
        <f>P26*0.2</f>
        <v>344.51400000000001</v>
      </c>
      <c r="Q47" s="38"/>
    </row>
    <row r="48" spans="1:17" ht="16.5" customHeight="1">
      <c r="A48" s="183"/>
      <c r="B48" s="236"/>
      <c r="C48" s="269"/>
      <c r="D48" s="237"/>
      <c r="E48" s="236"/>
      <c r="F48" s="237"/>
      <c r="G48" s="236"/>
      <c r="H48" s="237"/>
      <c r="I48" s="237"/>
      <c r="J48" s="237"/>
      <c r="K48" s="237"/>
      <c r="L48" s="237"/>
      <c r="M48" s="237"/>
      <c r="N48" s="237"/>
      <c r="O48" s="237"/>
      <c r="P48" s="237"/>
      <c r="Q48" s="38"/>
    </row>
    <row r="49" spans="1:17" ht="16.5" customHeight="1">
      <c r="A49" s="269">
        <v>7</v>
      </c>
      <c r="B49" s="297" t="s">
        <v>571</v>
      </c>
      <c r="C49" s="297"/>
      <c r="D49" s="237"/>
      <c r="E49" s="236"/>
      <c r="F49" s="237"/>
      <c r="G49" s="236"/>
      <c r="H49" s="237"/>
      <c r="I49" s="237"/>
      <c r="J49" s="237"/>
      <c r="K49" s="237"/>
      <c r="L49" s="237"/>
      <c r="M49" s="237"/>
      <c r="N49" s="237"/>
      <c r="O49" s="237"/>
      <c r="P49" s="237"/>
      <c r="Q49" s="38"/>
    </row>
    <row r="50" spans="1:17" ht="16.5" customHeight="1">
      <c r="A50" s="183"/>
      <c r="B50" s="298" t="s">
        <v>551</v>
      </c>
      <c r="C50" s="269" t="s">
        <v>228</v>
      </c>
      <c r="D50" s="237"/>
      <c r="E50" s="236"/>
      <c r="F50" s="237">
        <f>F26*0.2</f>
        <v>145850.76</v>
      </c>
      <c r="G50" s="237"/>
      <c r="H50" s="237">
        <f>H26*0.2</f>
        <v>46282.406400000007</v>
      </c>
      <c r="I50" s="237"/>
      <c r="J50" s="237">
        <f>J26*0.2</f>
        <v>20287.843200000003</v>
      </c>
      <c r="K50" s="237"/>
      <c r="L50" s="237">
        <f>L26*0.2</f>
        <v>7315.9200000000019</v>
      </c>
      <c r="M50" s="237"/>
      <c r="N50" s="237">
        <f>N26*0.2</f>
        <v>1378.056</v>
      </c>
      <c r="O50" s="237"/>
      <c r="P50" s="237">
        <f>P26*0.2</f>
        <v>344.51400000000001</v>
      </c>
      <c r="Q50" s="38"/>
    </row>
    <row r="51" spans="1:17" ht="16.5" customHeight="1">
      <c r="A51" s="183"/>
      <c r="B51" s="236"/>
      <c r="C51" s="269"/>
      <c r="D51" s="237"/>
      <c r="E51" s="236"/>
      <c r="F51" s="237"/>
      <c r="G51" s="236"/>
      <c r="H51" s="237"/>
      <c r="I51" s="237"/>
      <c r="J51" s="237"/>
      <c r="K51" s="237"/>
      <c r="L51" s="237"/>
      <c r="M51" s="237"/>
      <c r="N51" s="237"/>
      <c r="O51" s="237"/>
      <c r="P51" s="237"/>
      <c r="Q51" s="38"/>
    </row>
    <row r="52" spans="1:17" ht="16.5" customHeight="1">
      <c r="A52" s="269">
        <v>8</v>
      </c>
      <c r="B52" s="366" t="s">
        <v>612</v>
      </c>
      <c r="C52" s="297"/>
      <c r="D52" s="237"/>
      <c r="E52" s="236"/>
      <c r="F52" s="237"/>
      <c r="G52" s="236"/>
      <c r="H52" s="237"/>
      <c r="I52" s="237"/>
      <c r="J52" s="237"/>
      <c r="K52" s="237"/>
      <c r="L52" s="237"/>
      <c r="M52" s="237"/>
      <c r="N52" s="237"/>
      <c r="O52" s="237"/>
      <c r="P52" s="237"/>
      <c r="Q52" s="38"/>
    </row>
    <row r="53" spans="1:17" ht="16.5" customHeight="1">
      <c r="A53" s="183"/>
      <c r="B53" s="298" t="s">
        <v>551</v>
      </c>
      <c r="C53" s="269" t="s">
        <v>228</v>
      </c>
      <c r="D53" s="237"/>
      <c r="E53" s="236"/>
      <c r="F53" s="237">
        <f>F26*0.2</f>
        <v>145850.76</v>
      </c>
      <c r="G53" s="237"/>
      <c r="H53" s="237">
        <f>H26*0.2</f>
        <v>46282.406400000007</v>
      </c>
      <c r="I53" s="237"/>
      <c r="J53" s="237">
        <f>J26*0.2</f>
        <v>20287.843200000003</v>
      </c>
      <c r="K53" s="237"/>
      <c r="L53" s="237">
        <f>L26*0.2</f>
        <v>7315.9200000000019</v>
      </c>
      <c r="M53" s="237"/>
      <c r="N53" s="237">
        <f>N26*0.2</f>
        <v>1378.056</v>
      </c>
      <c r="O53" s="237"/>
      <c r="P53" s="237">
        <f>P26*0.2</f>
        <v>344.51400000000001</v>
      </c>
      <c r="Q53" s="38"/>
    </row>
    <row r="54" spans="1:17" ht="16.5" customHeight="1">
      <c r="A54" s="183"/>
      <c r="B54" s="236"/>
      <c r="C54" s="269"/>
      <c r="D54" s="237"/>
      <c r="E54" s="236"/>
      <c r="F54" s="237"/>
      <c r="G54" s="236"/>
      <c r="H54" s="237"/>
      <c r="I54" s="237"/>
      <c r="J54" s="237"/>
      <c r="K54" s="237"/>
      <c r="L54" s="237"/>
      <c r="M54" s="237"/>
      <c r="N54" s="237"/>
      <c r="O54" s="237"/>
      <c r="P54" s="237"/>
      <c r="Q54" s="38"/>
    </row>
    <row r="55" spans="1:17" ht="16.5" customHeight="1">
      <c r="A55" s="269">
        <v>9</v>
      </c>
      <c r="B55" s="297" t="s">
        <v>578</v>
      </c>
      <c r="C55" s="197"/>
      <c r="D55" s="206"/>
      <c r="E55" s="269"/>
      <c r="F55" s="269"/>
      <c r="G55" s="269"/>
      <c r="H55" s="269"/>
      <c r="I55" s="269"/>
      <c r="J55" s="269"/>
      <c r="K55" s="269"/>
      <c r="L55" s="269"/>
      <c r="M55" s="269"/>
      <c r="N55" s="269"/>
      <c r="O55" s="269"/>
      <c r="P55" s="269"/>
      <c r="Q55" s="38"/>
    </row>
    <row r="56" spans="1:17" ht="16.5" customHeight="1">
      <c r="A56" s="183">
        <v>1</v>
      </c>
      <c r="B56" s="197" t="s">
        <v>20</v>
      </c>
      <c r="C56" s="183" t="s">
        <v>21</v>
      </c>
      <c r="D56" s="286">
        <f>'Gia-VL'!E5</f>
        <v>50000</v>
      </c>
      <c r="E56" s="306">
        <v>5.0000000000000001E-3</v>
      </c>
      <c r="F56" s="180">
        <f t="shared" ref="F56:F64" si="7">(E56*D56)</f>
        <v>250</v>
      </c>
      <c r="G56" s="306">
        <v>0.01</v>
      </c>
      <c r="H56" s="180">
        <f t="shared" ref="H56:H64" si="8">G56*D56</f>
        <v>500</v>
      </c>
      <c r="I56" s="306">
        <v>0.01</v>
      </c>
      <c r="J56" s="180">
        <f t="shared" ref="J56:J64" si="9">I56*D56</f>
        <v>500</v>
      </c>
      <c r="K56" s="307" t="s">
        <v>579</v>
      </c>
      <c r="L56" s="180" t="e">
        <f t="shared" ref="L56:L64" si="10">(K56*D56)</f>
        <v>#VALUE!</v>
      </c>
      <c r="M56" s="307" t="s">
        <v>580</v>
      </c>
      <c r="N56" s="180" t="e">
        <f t="shared" ref="N56:N64" si="11">(M56*D56)</f>
        <v>#VALUE!</v>
      </c>
      <c r="O56" s="307" t="s">
        <v>581</v>
      </c>
      <c r="P56" s="180" t="e">
        <f t="shared" ref="P56:P64" si="12">(O56*D56)</f>
        <v>#VALUE!</v>
      </c>
      <c r="Q56" s="38"/>
    </row>
    <row r="57" spans="1:17" ht="16.5" customHeight="1">
      <c r="A57" s="183">
        <v>2</v>
      </c>
      <c r="B57" s="197" t="s">
        <v>118</v>
      </c>
      <c r="C57" s="183" t="s">
        <v>21</v>
      </c>
      <c r="D57" s="180">
        <f>'Gia-VL'!E42</f>
        <v>12000</v>
      </c>
      <c r="E57" s="197">
        <v>5.0000000000000001E-3</v>
      </c>
      <c r="F57" s="180">
        <f t="shared" si="7"/>
        <v>60</v>
      </c>
      <c r="G57" s="197">
        <v>0.01</v>
      </c>
      <c r="H57" s="180">
        <f t="shared" si="8"/>
        <v>120</v>
      </c>
      <c r="I57" s="197">
        <v>0.01</v>
      </c>
      <c r="J57" s="180">
        <f t="shared" si="9"/>
        <v>120</v>
      </c>
      <c r="K57" s="197">
        <v>0.05</v>
      </c>
      <c r="L57" s="180">
        <f t="shared" si="10"/>
        <v>600</v>
      </c>
      <c r="M57" s="181">
        <v>0.2</v>
      </c>
      <c r="N57" s="180">
        <f t="shared" si="11"/>
        <v>2400</v>
      </c>
      <c r="O57" s="181">
        <v>0.25</v>
      </c>
      <c r="P57" s="180">
        <f t="shared" si="12"/>
        <v>3000</v>
      </c>
      <c r="Q57" s="38"/>
    </row>
    <row r="58" spans="1:17" ht="16.5" customHeight="1">
      <c r="A58" s="183">
        <v>3</v>
      </c>
      <c r="B58" s="197" t="s">
        <v>35</v>
      </c>
      <c r="C58" s="183" t="s">
        <v>536</v>
      </c>
      <c r="D58" s="180">
        <f>'Gia-VL'!E9</f>
        <v>10000</v>
      </c>
      <c r="E58" s="197">
        <v>0.03</v>
      </c>
      <c r="F58" s="180">
        <f t="shared" si="7"/>
        <v>300</v>
      </c>
      <c r="G58" s="197">
        <v>0.05</v>
      </c>
      <c r="H58" s="180">
        <f t="shared" si="8"/>
        <v>500</v>
      </c>
      <c r="I58" s="197">
        <v>0.1</v>
      </c>
      <c r="J58" s="180">
        <f t="shared" si="9"/>
        <v>1000</v>
      </c>
      <c r="K58" s="197">
        <v>0.15</v>
      </c>
      <c r="L58" s="180">
        <f t="shared" si="10"/>
        <v>1500</v>
      </c>
      <c r="M58" s="181">
        <v>0.2</v>
      </c>
      <c r="N58" s="180">
        <f t="shared" si="11"/>
        <v>2000</v>
      </c>
      <c r="O58" s="181">
        <v>0.25</v>
      </c>
      <c r="P58" s="180">
        <f t="shared" si="12"/>
        <v>2500</v>
      </c>
      <c r="Q58" s="38"/>
    </row>
    <row r="59" spans="1:17" ht="16.5" customHeight="1">
      <c r="A59" s="183">
        <v>4</v>
      </c>
      <c r="B59" s="197" t="s">
        <v>537</v>
      </c>
      <c r="C59" s="183" t="s">
        <v>21</v>
      </c>
      <c r="D59" s="180">
        <f>'Gia-VL'!E11</f>
        <v>500</v>
      </c>
      <c r="E59" s="181">
        <v>1</v>
      </c>
      <c r="F59" s="180">
        <f t="shared" si="7"/>
        <v>500</v>
      </c>
      <c r="G59" s="181">
        <v>1</v>
      </c>
      <c r="H59" s="180">
        <f t="shared" si="8"/>
        <v>500</v>
      </c>
      <c r="I59" s="181">
        <v>1</v>
      </c>
      <c r="J59" s="180">
        <f t="shared" si="9"/>
        <v>500</v>
      </c>
      <c r="K59" s="181">
        <v>1</v>
      </c>
      <c r="L59" s="180">
        <f t="shared" si="10"/>
        <v>500</v>
      </c>
      <c r="M59" s="181">
        <v>1</v>
      </c>
      <c r="N59" s="180">
        <f t="shared" si="11"/>
        <v>500</v>
      </c>
      <c r="O59" s="181">
        <v>1.1000000000000001</v>
      </c>
      <c r="P59" s="180">
        <f t="shared" si="12"/>
        <v>550</v>
      </c>
      <c r="Q59" s="38"/>
    </row>
    <row r="60" spans="1:17" ht="16.5" customHeight="1">
      <c r="A60" s="183">
        <v>5</v>
      </c>
      <c r="B60" s="197" t="s">
        <v>48</v>
      </c>
      <c r="C60" s="183" t="s">
        <v>149</v>
      </c>
      <c r="D60" s="180">
        <f>'Gia-VL'!E15</f>
        <v>45000</v>
      </c>
      <c r="E60" s="197">
        <v>2E-3</v>
      </c>
      <c r="F60" s="180">
        <f t="shared" si="7"/>
        <v>90</v>
      </c>
      <c r="G60" s="197">
        <v>2E-3</v>
      </c>
      <c r="H60" s="180">
        <f t="shared" si="8"/>
        <v>90</v>
      </c>
      <c r="I60" s="197">
        <v>4.0000000000000001E-3</v>
      </c>
      <c r="J60" s="180">
        <f t="shared" si="9"/>
        <v>180</v>
      </c>
      <c r="K60" s="197">
        <v>0.01</v>
      </c>
      <c r="L60" s="180">
        <f t="shared" si="10"/>
        <v>450</v>
      </c>
      <c r="M60" s="197">
        <v>0.01</v>
      </c>
      <c r="N60" s="180">
        <f t="shared" si="11"/>
        <v>450</v>
      </c>
      <c r="O60" s="197">
        <v>0.01</v>
      </c>
      <c r="P60" s="180">
        <f t="shared" si="12"/>
        <v>450</v>
      </c>
      <c r="Q60" s="38"/>
    </row>
    <row r="61" spans="1:17" ht="16.5" customHeight="1">
      <c r="A61" s="183">
        <v>6</v>
      </c>
      <c r="B61" s="197" t="s">
        <v>42</v>
      </c>
      <c r="C61" s="183" t="s">
        <v>43</v>
      </c>
      <c r="D61" s="180">
        <f>'Gia-VL'!E13</f>
        <v>10000</v>
      </c>
      <c r="E61" s="197">
        <v>0.02</v>
      </c>
      <c r="F61" s="180">
        <f t="shared" si="7"/>
        <v>200</v>
      </c>
      <c r="G61" s="197">
        <v>0.03</v>
      </c>
      <c r="H61" s="180">
        <f t="shared" si="8"/>
        <v>300</v>
      </c>
      <c r="I61" s="197">
        <v>0.04</v>
      </c>
      <c r="J61" s="180">
        <f t="shared" si="9"/>
        <v>400</v>
      </c>
      <c r="K61" s="197">
        <v>0.08</v>
      </c>
      <c r="L61" s="180">
        <f t="shared" si="10"/>
        <v>800</v>
      </c>
      <c r="M61" s="181">
        <v>0.2</v>
      </c>
      <c r="N61" s="180">
        <f t="shared" si="11"/>
        <v>2000</v>
      </c>
      <c r="O61" s="181">
        <v>0.2</v>
      </c>
      <c r="P61" s="180">
        <f t="shared" si="12"/>
        <v>2000</v>
      </c>
      <c r="Q61" s="38"/>
    </row>
    <row r="62" spans="1:17" ht="16.5" customHeight="1">
      <c r="A62" s="183">
        <v>7</v>
      </c>
      <c r="B62" s="197" t="s">
        <v>64</v>
      </c>
      <c r="C62" s="183" t="s">
        <v>61</v>
      </c>
      <c r="D62" s="180">
        <f>'Gia-VL'!E13</f>
        <v>10000</v>
      </c>
      <c r="E62" s="197">
        <v>0.01</v>
      </c>
      <c r="F62" s="180">
        <f t="shared" si="7"/>
        <v>100</v>
      </c>
      <c r="G62" s="197">
        <v>0.01</v>
      </c>
      <c r="H62" s="180">
        <f t="shared" si="8"/>
        <v>100</v>
      </c>
      <c r="I62" s="197">
        <v>0.01</v>
      </c>
      <c r="J62" s="180">
        <f t="shared" si="9"/>
        <v>100</v>
      </c>
      <c r="K62" s="197">
        <v>0.03</v>
      </c>
      <c r="L62" s="180">
        <f t="shared" si="10"/>
        <v>300</v>
      </c>
      <c r="M62" s="197">
        <v>0.05</v>
      </c>
      <c r="N62" s="180">
        <f t="shared" si="11"/>
        <v>500</v>
      </c>
      <c r="O62" s="197">
        <v>0.05</v>
      </c>
      <c r="P62" s="180">
        <f t="shared" si="12"/>
        <v>500</v>
      </c>
      <c r="Q62" s="38"/>
    </row>
    <row r="63" spans="1:17" ht="16.5" customHeight="1">
      <c r="A63" s="183">
        <v>8</v>
      </c>
      <c r="B63" s="197" t="s">
        <v>141</v>
      </c>
      <c r="C63" s="183" t="s">
        <v>545</v>
      </c>
      <c r="D63" s="180">
        <f>'Gia-VL'!E51</f>
        <v>2400000</v>
      </c>
      <c r="E63" s="197">
        <v>0.04</v>
      </c>
      <c r="F63" s="180">
        <f t="shared" si="7"/>
        <v>96000</v>
      </c>
      <c r="G63" s="197">
        <v>0.04</v>
      </c>
      <c r="H63" s="180">
        <f t="shared" si="8"/>
        <v>96000</v>
      </c>
      <c r="I63" s="197">
        <v>0.04</v>
      </c>
      <c r="J63" s="180">
        <f t="shared" si="9"/>
        <v>96000</v>
      </c>
      <c r="K63" s="197">
        <v>0.04</v>
      </c>
      <c r="L63" s="180">
        <f t="shared" si="10"/>
        <v>96000</v>
      </c>
      <c r="M63" s="197">
        <v>0.04</v>
      </c>
      <c r="N63" s="180">
        <f t="shared" si="11"/>
        <v>96000</v>
      </c>
      <c r="O63" s="197">
        <v>0.04</v>
      </c>
      <c r="P63" s="180">
        <f t="shared" si="12"/>
        <v>96000</v>
      </c>
      <c r="Q63" s="38"/>
    </row>
    <row r="64" spans="1:17" ht="16.5" customHeight="1">
      <c r="A64" s="183">
        <v>9</v>
      </c>
      <c r="B64" s="197" t="s">
        <v>81</v>
      </c>
      <c r="C64" s="183" t="s">
        <v>21</v>
      </c>
      <c r="D64" s="180">
        <f>'Gia-VL'!E26</f>
        <v>4500</v>
      </c>
      <c r="E64" s="197">
        <v>4</v>
      </c>
      <c r="F64" s="180">
        <f t="shared" si="7"/>
        <v>18000</v>
      </c>
      <c r="G64" s="197">
        <v>4</v>
      </c>
      <c r="H64" s="180">
        <f t="shared" si="8"/>
        <v>18000</v>
      </c>
      <c r="I64" s="197">
        <v>4</v>
      </c>
      <c r="J64" s="180">
        <f t="shared" si="9"/>
        <v>18000</v>
      </c>
      <c r="K64" s="197">
        <v>4</v>
      </c>
      <c r="L64" s="180">
        <f t="shared" si="10"/>
        <v>18000</v>
      </c>
      <c r="M64" s="197">
        <v>4</v>
      </c>
      <c r="N64" s="180">
        <f t="shared" si="11"/>
        <v>18000</v>
      </c>
      <c r="O64" s="197">
        <v>4</v>
      </c>
      <c r="P64" s="180">
        <f t="shared" si="12"/>
        <v>18000</v>
      </c>
      <c r="Q64" s="38"/>
    </row>
    <row r="65" spans="1:17" ht="16.5" customHeight="1">
      <c r="A65" s="269"/>
      <c r="B65" s="236" t="s">
        <v>549</v>
      </c>
      <c r="C65" s="236"/>
      <c r="D65" s="237"/>
      <c r="E65" s="296"/>
      <c r="F65" s="237">
        <f>SUM(F56:F64)*1.08</f>
        <v>124740.00000000001</v>
      </c>
      <c r="G65" s="237"/>
      <c r="H65" s="237">
        <f>SUM(H56:H64)*1.08</f>
        <v>125398.8</v>
      </c>
      <c r="I65" s="237"/>
      <c r="J65" s="237">
        <f>SUM(J56:J64)*1.08</f>
        <v>126144.00000000001</v>
      </c>
      <c r="K65" s="237"/>
      <c r="L65" s="237" t="e">
        <f>SUM(L56:L64)*1.08</f>
        <v>#VALUE!</v>
      </c>
      <c r="M65" s="237"/>
      <c r="N65" s="237" t="e">
        <f>SUM(N56:N64)*1.08</f>
        <v>#VALUE!</v>
      </c>
      <c r="O65" s="237"/>
      <c r="P65" s="237" t="e">
        <f>SUM(P56:P64)*1.08</f>
        <v>#VALUE!</v>
      </c>
      <c r="Q65" s="38"/>
    </row>
    <row r="66" spans="1:17" ht="16.5" customHeight="1">
      <c r="A66" s="183"/>
      <c r="B66" s="197"/>
      <c r="C66" s="197"/>
      <c r="D66" s="180"/>
      <c r="E66" s="197"/>
      <c r="F66" s="197"/>
      <c r="G66" s="197"/>
      <c r="H66" s="197"/>
      <c r="I66" s="197"/>
      <c r="J66" s="197"/>
      <c r="K66" s="197"/>
      <c r="L66" s="180"/>
      <c r="M66" s="197"/>
      <c r="N66" s="180"/>
      <c r="O66" s="197"/>
      <c r="P66" s="180"/>
      <c r="Q66" s="38"/>
    </row>
    <row r="67" spans="1:17" ht="16.5" customHeight="1">
      <c r="A67" s="183"/>
      <c r="B67" s="236" t="s">
        <v>586</v>
      </c>
      <c r="C67" s="269" t="s">
        <v>228</v>
      </c>
      <c r="D67" s="237"/>
      <c r="E67" s="236"/>
      <c r="F67" s="237">
        <f>F65</f>
        <v>124740.00000000001</v>
      </c>
      <c r="G67" s="237"/>
      <c r="H67" s="237">
        <f>H65/6.25</f>
        <v>20063.808000000001</v>
      </c>
      <c r="I67" s="237"/>
      <c r="J67" s="237">
        <f>J65/25</f>
        <v>5045.76</v>
      </c>
      <c r="K67" s="237"/>
      <c r="L67" s="237" t="e">
        <f>L65/100</f>
        <v>#VALUE!</v>
      </c>
      <c r="M67" s="237"/>
      <c r="N67" s="237" t="e">
        <f>N65/900</f>
        <v>#VALUE!</v>
      </c>
      <c r="O67" s="237"/>
      <c r="P67" s="237" t="e">
        <f>P65/3600</f>
        <v>#VALUE!</v>
      </c>
      <c r="Q67" s="38"/>
    </row>
    <row r="68" spans="1:17" ht="16.5" customHeight="1">
      <c r="A68" s="202"/>
      <c r="B68" s="308"/>
      <c r="C68" s="198"/>
      <c r="D68" s="198"/>
      <c r="E68" s="198"/>
      <c r="F68" s="198"/>
      <c r="G68" s="198"/>
      <c r="H68" s="198"/>
      <c r="I68" s="198"/>
      <c r="J68" s="198"/>
      <c r="K68" s="198"/>
      <c r="L68" s="198"/>
      <c r="M68" s="198"/>
      <c r="N68" s="198"/>
      <c r="O68" s="198"/>
      <c r="P68" s="198"/>
      <c r="Q68" s="38"/>
    </row>
    <row r="69" spans="1:17" ht="16.5" customHeight="1">
      <c r="A69" s="95"/>
      <c r="B69" s="38"/>
      <c r="C69" s="38"/>
      <c r="D69" s="38"/>
      <c r="E69" s="38"/>
      <c r="F69" s="38"/>
      <c r="G69" s="38"/>
      <c r="H69" s="38"/>
      <c r="I69" s="38"/>
      <c r="J69" s="38"/>
      <c r="K69" s="38"/>
      <c r="L69" s="38"/>
      <c r="M69" s="38"/>
      <c r="N69" s="38"/>
      <c r="O69" s="38"/>
      <c r="P69" s="38"/>
      <c r="Q69" s="38"/>
    </row>
    <row r="70" spans="1:17" ht="16.5" customHeight="1">
      <c r="A70" s="34"/>
      <c r="B70" s="4"/>
      <c r="C70" s="4"/>
      <c r="D70" s="4"/>
      <c r="E70" s="4"/>
      <c r="F70" s="4"/>
      <c r="G70" s="4"/>
      <c r="H70" s="4"/>
      <c r="I70" s="4"/>
      <c r="J70" s="4"/>
      <c r="K70" s="4"/>
      <c r="L70" s="4"/>
      <c r="M70" s="4"/>
      <c r="N70" s="4"/>
      <c r="O70" s="4"/>
    </row>
    <row r="71" spans="1:17" ht="16.5" customHeight="1">
      <c r="A71" s="34"/>
      <c r="B71" s="4"/>
      <c r="C71" s="4"/>
      <c r="D71" s="4"/>
      <c r="E71" s="4"/>
      <c r="F71" s="4"/>
      <c r="G71" s="4"/>
      <c r="H71" s="4"/>
      <c r="I71" s="4"/>
      <c r="J71" s="4"/>
      <c r="K71" s="4"/>
      <c r="L71" s="4"/>
      <c r="M71" s="4"/>
      <c r="N71" s="4"/>
      <c r="O71" s="4"/>
    </row>
    <row r="72" spans="1:17" ht="16.5" customHeight="1">
      <c r="A72" s="34"/>
      <c r="B72" s="4"/>
      <c r="C72" s="4"/>
      <c r="D72" s="4"/>
      <c r="E72" s="4"/>
      <c r="F72" s="4"/>
      <c r="G72" s="4"/>
      <c r="H72" s="4"/>
      <c r="I72" s="4"/>
      <c r="J72" s="4"/>
      <c r="K72" s="4"/>
      <c r="L72" s="4"/>
      <c r="M72" s="4"/>
      <c r="N72" s="4"/>
      <c r="O72" s="4"/>
    </row>
    <row r="73" spans="1:17" ht="16.5" customHeight="1">
      <c r="A73" s="34"/>
      <c r="B73" s="4"/>
      <c r="C73" s="4"/>
      <c r="D73" s="4"/>
      <c r="E73" s="4"/>
      <c r="F73" s="4"/>
      <c r="G73" s="4"/>
      <c r="H73" s="4"/>
      <c r="I73" s="4"/>
      <c r="J73" s="4"/>
      <c r="K73" s="4"/>
      <c r="L73" s="4"/>
      <c r="M73" s="4"/>
      <c r="N73" s="4"/>
      <c r="O73" s="4"/>
    </row>
    <row r="74" spans="1:17" ht="16.5" customHeight="1">
      <c r="A74" s="34"/>
      <c r="B74" s="4"/>
      <c r="C74" s="4"/>
      <c r="D74" s="4"/>
      <c r="E74" s="4"/>
      <c r="F74" s="4"/>
      <c r="G74" s="4"/>
      <c r="H74" s="4"/>
      <c r="I74" s="4"/>
      <c r="J74" s="4"/>
      <c r="K74" s="4"/>
      <c r="L74" s="4"/>
      <c r="M74" s="4"/>
      <c r="N74" s="4"/>
      <c r="O74" s="4"/>
    </row>
    <row r="75" spans="1:17" ht="16.5" customHeight="1">
      <c r="A75" s="34"/>
      <c r="B75" s="4"/>
      <c r="C75" s="4"/>
      <c r="D75" s="4"/>
      <c r="E75" s="4"/>
      <c r="F75" s="4"/>
      <c r="G75" s="4"/>
      <c r="H75" s="4"/>
      <c r="I75" s="4"/>
      <c r="J75" s="4"/>
      <c r="K75" s="4"/>
      <c r="L75" s="4"/>
      <c r="M75" s="4"/>
      <c r="N75" s="4"/>
      <c r="O75" s="4"/>
    </row>
    <row r="76" spans="1:17" ht="16.5" customHeight="1">
      <c r="A76" s="34"/>
      <c r="B76" s="4"/>
      <c r="C76" s="4"/>
      <c r="D76" s="4"/>
      <c r="E76" s="4"/>
      <c r="F76" s="4"/>
      <c r="G76" s="4"/>
      <c r="H76" s="4"/>
      <c r="I76" s="4"/>
      <c r="J76" s="4"/>
      <c r="K76" s="4"/>
      <c r="L76" s="4"/>
      <c r="M76" s="4"/>
      <c r="N76" s="4"/>
      <c r="O76" s="4"/>
    </row>
    <row r="77" spans="1:17" ht="16.5" customHeight="1">
      <c r="A77" s="34"/>
      <c r="B77" s="4"/>
      <c r="C77" s="4"/>
      <c r="D77" s="4"/>
      <c r="E77" s="4"/>
      <c r="F77" s="4"/>
      <c r="G77" s="4"/>
      <c r="H77" s="4"/>
      <c r="I77" s="4"/>
      <c r="J77" s="4"/>
      <c r="K77" s="4"/>
      <c r="L77" s="4"/>
      <c r="M77" s="4"/>
      <c r="N77" s="4"/>
      <c r="O77" s="4"/>
    </row>
    <row r="78" spans="1:17" ht="16.5" customHeight="1">
      <c r="A78" s="34"/>
      <c r="B78" s="4"/>
      <c r="C78" s="4"/>
      <c r="D78" s="4"/>
      <c r="E78" s="4"/>
      <c r="F78" s="4"/>
      <c r="G78" s="4"/>
      <c r="H78" s="4"/>
      <c r="I78" s="4"/>
      <c r="J78" s="4"/>
      <c r="K78" s="4"/>
      <c r="L78" s="4"/>
      <c r="M78" s="4"/>
      <c r="N78" s="4"/>
      <c r="O78" s="4"/>
    </row>
    <row r="79" spans="1:17" ht="16.5" customHeight="1">
      <c r="A79" s="34"/>
      <c r="B79" s="4"/>
      <c r="C79" s="4"/>
      <c r="D79" s="4"/>
      <c r="E79" s="4"/>
      <c r="F79" s="4"/>
      <c r="G79" s="4"/>
      <c r="H79" s="4"/>
      <c r="I79" s="4"/>
      <c r="J79" s="4"/>
      <c r="K79" s="4"/>
      <c r="L79" s="4"/>
      <c r="M79" s="4"/>
      <c r="N79" s="4"/>
      <c r="O79" s="4"/>
    </row>
    <row r="80" spans="1:17" ht="16.5" customHeight="1">
      <c r="A80" s="34"/>
      <c r="B80" s="4"/>
      <c r="C80" s="4"/>
      <c r="D80" s="4"/>
      <c r="E80" s="4"/>
      <c r="F80" s="4"/>
      <c r="G80" s="4"/>
      <c r="H80" s="4"/>
      <c r="I80" s="4"/>
      <c r="J80" s="4"/>
      <c r="K80" s="4"/>
      <c r="L80" s="4"/>
      <c r="M80" s="4"/>
      <c r="N80" s="4"/>
      <c r="O80" s="4"/>
    </row>
    <row r="81" spans="1:15" ht="16.5" customHeight="1">
      <c r="A81" s="34"/>
      <c r="B81" s="4"/>
      <c r="C81" s="4"/>
      <c r="D81" s="4"/>
      <c r="E81" s="4"/>
      <c r="F81" s="4"/>
      <c r="G81" s="4"/>
      <c r="H81" s="4"/>
      <c r="I81" s="4"/>
      <c r="J81" s="4"/>
      <c r="K81" s="4"/>
      <c r="L81" s="4"/>
      <c r="M81" s="4"/>
      <c r="N81" s="4"/>
      <c r="O81" s="4"/>
    </row>
    <row r="82" spans="1:15" ht="16.5" customHeight="1">
      <c r="A82" s="34"/>
      <c r="B82" s="4"/>
      <c r="C82" s="4"/>
      <c r="D82" s="4"/>
      <c r="E82" s="4"/>
      <c r="F82" s="4"/>
      <c r="G82" s="4"/>
      <c r="H82" s="4"/>
      <c r="I82" s="4"/>
      <c r="J82" s="4"/>
      <c r="K82" s="4"/>
      <c r="L82" s="4"/>
      <c r="M82" s="4"/>
      <c r="N82" s="4"/>
      <c r="O82" s="4"/>
    </row>
    <row r="83" spans="1:15" ht="16.5" customHeight="1">
      <c r="A83" s="34"/>
      <c r="B83" s="4"/>
      <c r="C83" s="4"/>
      <c r="D83" s="4"/>
      <c r="E83" s="4"/>
      <c r="F83" s="4"/>
      <c r="G83" s="4"/>
      <c r="H83" s="4"/>
      <c r="I83" s="4"/>
      <c r="J83" s="4"/>
      <c r="K83" s="4"/>
      <c r="L83" s="4"/>
      <c r="M83" s="4"/>
      <c r="N83" s="4"/>
      <c r="O83" s="4"/>
    </row>
    <row r="84" spans="1:15" ht="16.5" customHeight="1">
      <c r="A84" s="34"/>
      <c r="B84" s="4"/>
      <c r="C84" s="4"/>
      <c r="D84" s="4"/>
      <c r="E84" s="4"/>
      <c r="F84" s="4"/>
      <c r="G84" s="4"/>
      <c r="H84" s="4"/>
      <c r="I84" s="4"/>
      <c r="J84" s="4"/>
      <c r="K84" s="4"/>
      <c r="L84" s="4"/>
      <c r="M84" s="4"/>
      <c r="N84" s="4"/>
      <c r="O84" s="4"/>
    </row>
    <row r="85" spans="1:15" ht="16.5" customHeight="1">
      <c r="A85" s="34"/>
      <c r="B85" s="4"/>
      <c r="C85" s="4"/>
      <c r="D85" s="4"/>
      <c r="E85" s="4"/>
      <c r="F85" s="4"/>
      <c r="G85" s="4"/>
      <c r="H85" s="4"/>
      <c r="I85" s="4"/>
      <c r="J85" s="4"/>
      <c r="K85" s="4"/>
      <c r="L85" s="4"/>
      <c r="M85" s="4"/>
      <c r="N85" s="4"/>
      <c r="O85" s="4"/>
    </row>
    <row r="86" spans="1:15" ht="16.5" customHeight="1">
      <c r="A86" s="34"/>
      <c r="B86" s="4"/>
      <c r="C86" s="4"/>
      <c r="D86" s="4"/>
      <c r="E86" s="4"/>
      <c r="F86" s="4"/>
      <c r="G86" s="4"/>
      <c r="H86" s="4"/>
      <c r="I86" s="4"/>
      <c r="J86" s="4"/>
      <c r="K86" s="4"/>
      <c r="L86" s="4"/>
      <c r="M86" s="4"/>
      <c r="N86" s="4"/>
      <c r="O86" s="4"/>
    </row>
    <row r="87" spans="1:15" ht="16.5" customHeight="1">
      <c r="A87" s="34"/>
      <c r="B87" s="4"/>
      <c r="C87" s="4"/>
      <c r="D87" s="4"/>
      <c r="E87" s="4"/>
      <c r="F87" s="4"/>
      <c r="G87" s="4"/>
      <c r="H87" s="4"/>
      <c r="I87" s="4"/>
      <c r="J87" s="4"/>
      <c r="K87" s="4"/>
      <c r="L87" s="4"/>
      <c r="M87" s="4"/>
      <c r="N87" s="4"/>
      <c r="O87" s="4"/>
    </row>
    <row r="88" spans="1:15" ht="16.5" customHeight="1">
      <c r="A88" s="34"/>
      <c r="B88" s="4"/>
      <c r="C88" s="4"/>
      <c r="D88" s="4"/>
      <c r="E88" s="4"/>
      <c r="F88" s="4"/>
      <c r="G88" s="4"/>
      <c r="H88" s="4"/>
      <c r="I88" s="4"/>
      <c r="J88" s="4"/>
      <c r="K88" s="4"/>
      <c r="L88" s="4"/>
      <c r="M88" s="4"/>
      <c r="N88" s="4"/>
      <c r="O88" s="4"/>
    </row>
    <row r="89" spans="1:15" ht="16.5" customHeight="1">
      <c r="A89" s="34"/>
      <c r="B89" s="4"/>
      <c r="C89" s="4"/>
      <c r="D89" s="4"/>
      <c r="E89" s="4"/>
      <c r="F89" s="4"/>
      <c r="G89" s="4"/>
      <c r="H89" s="4"/>
      <c r="I89" s="4"/>
      <c r="J89" s="4"/>
      <c r="K89" s="4"/>
      <c r="L89" s="4"/>
      <c r="M89" s="4"/>
      <c r="N89" s="4"/>
      <c r="O89" s="4"/>
    </row>
    <row r="90" spans="1:15" ht="16.5" customHeight="1">
      <c r="A90" s="34"/>
      <c r="B90" s="4"/>
      <c r="C90" s="4"/>
      <c r="D90" s="4"/>
      <c r="E90" s="4"/>
      <c r="F90" s="4"/>
      <c r="G90" s="4"/>
      <c r="H90" s="4"/>
      <c r="I90" s="4"/>
      <c r="J90" s="4"/>
      <c r="K90" s="4"/>
      <c r="L90" s="4"/>
      <c r="M90" s="4"/>
      <c r="N90" s="4"/>
      <c r="O90" s="4"/>
    </row>
    <row r="91" spans="1:15" ht="16.5" customHeight="1">
      <c r="A91" s="34"/>
      <c r="B91" s="4"/>
      <c r="C91" s="4"/>
      <c r="D91" s="4"/>
      <c r="E91" s="4"/>
      <c r="F91" s="4"/>
      <c r="G91" s="4"/>
      <c r="H91" s="4"/>
      <c r="I91" s="4"/>
      <c r="J91" s="4"/>
      <c r="K91" s="4"/>
      <c r="L91" s="4"/>
      <c r="M91" s="4"/>
      <c r="N91" s="4"/>
      <c r="O91" s="4"/>
    </row>
    <row r="92" spans="1:15" ht="16.5" customHeight="1">
      <c r="A92" s="34"/>
      <c r="B92" s="4"/>
      <c r="C92" s="4"/>
      <c r="D92" s="4"/>
      <c r="E92" s="4"/>
      <c r="F92" s="4"/>
      <c r="G92" s="4"/>
      <c r="H92" s="4"/>
      <c r="I92" s="4"/>
      <c r="J92" s="4"/>
      <c r="K92" s="4"/>
      <c r="L92" s="4"/>
      <c r="M92" s="4"/>
      <c r="N92" s="4"/>
      <c r="O92" s="4"/>
    </row>
    <row r="93" spans="1:15" ht="16.5" customHeight="1">
      <c r="A93" s="34"/>
      <c r="B93" s="4"/>
      <c r="C93" s="4"/>
      <c r="D93" s="4"/>
      <c r="E93" s="4"/>
      <c r="F93" s="4"/>
      <c r="G93" s="4"/>
      <c r="H93" s="4"/>
      <c r="I93" s="4"/>
      <c r="J93" s="4"/>
      <c r="K93" s="4"/>
      <c r="L93" s="4"/>
      <c r="M93" s="4"/>
      <c r="N93" s="4"/>
      <c r="O93" s="4"/>
    </row>
    <row r="94" spans="1:15" ht="16.5" customHeight="1">
      <c r="A94" s="34"/>
      <c r="B94" s="4"/>
      <c r="C94" s="4"/>
      <c r="D94" s="4"/>
      <c r="E94" s="4"/>
      <c r="F94" s="4"/>
      <c r="G94" s="4"/>
      <c r="H94" s="4"/>
      <c r="I94" s="4"/>
      <c r="J94" s="4"/>
      <c r="K94" s="4"/>
      <c r="L94" s="4"/>
      <c r="M94" s="4"/>
      <c r="N94" s="4"/>
      <c r="O94" s="4"/>
    </row>
    <row r="95" spans="1:15" ht="16.5" customHeight="1">
      <c r="A95" s="34"/>
      <c r="B95" s="4"/>
      <c r="C95" s="4"/>
      <c r="D95" s="4"/>
      <c r="E95" s="4"/>
      <c r="F95" s="4"/>
      <c r="G95" s="4"/>
      <c r="H95" s="4"/>
      <c r="I95" s="4"/>
      <c r="J95" s="4"/>
      <c r="K95" s="4"/>
      <c r="L95" s="4"/>
      <c r="M95" s="4"/>
      <c r="N95" s="4"/>
      <c r="O95" s="4"/>
    </row>
    <row r="96" spans="1:15" ht="16.5" customHeight="1">
      <c r="A96" s="34"/>
      <c r="B96" s="4"/>
      <c r="C96" s="4"/>
      <c r="D96" s="4"/>
      <c r="E96" s="4"/>
      <c r="F96" s="4"/>
      <c r="G96" s="4"/>
      <c r="H96" s="4"/>
      <c r="I96" s="4"/>
      <c r="J96" s="4"/>
      <c r="K96" s="4"/>
      <c r="L96" s="4"/>
      <c r="M96" s="4"/>
      <c r="N96" s="4"/>
      <c r="O96" s="4"/>
    </row>
    <row r="97" spans="1:15" ht="16.5" customHeight="1">
      <c r="A97" s="34"/>
      <c r="B97" s="4"/>
      <c r="C97" s="4"/>
      <c r="D97" s="4"/>
      <c r="E97" s="4"/>
      <c r="F97" s="4"/>
      <c r="G97" s="4"/>
      <c r="H97" s="4"/>
      <c r="I97" s="4"/>
      <c r="J97" s="4"/>
      <c r="K97" s="4"/>
      <c r="L97" s="4"/>
      <c r="M97" s="4"/>
      <c r="N97" s="4"/>
      <c r="O97" s="4"/>
    </row>
    <row r="98" spans="1:15" ht="16.5" customHeight="1">
      <c r="A98" s="34"/>
      <c r="B98" s="4"/>
      <c r="C98" s="4"/>
      <c r="D98" s="4"/>
      <c r="E98" s="4"/>
      <c r="F98" s="4"/>
      <c r="G98" s="4"/>
      <c r="H98" s="4"/>
      <c r="I98" s="4"/>
      <c r="J98" s="4"/>
      <c r="K98" s="4"/>
      <c r="L98" s="4"/>
      <c r="M98" s="4"/>
      <c r="N98" s="4"/>
      <c r="O98" s="4"/>
    </row>
    <row r="99" spans="1:15" ht="16.5" customHeight="1">
      <c r="A99" s="34"/>
      <c r="B99" s="4"/>
      <c r="C99" s="4"/>
      <c r="D99" s="4"/>
      <c r="E99" s="4"/>
      <c r="F99" s="4"/>
      <c r="G99" s="4"/>
      <c r="H99" s="4"/>
      <c r="I99" s="4"/>
      <c r="J99" s="4"/>
      <c r="K99" s="4"/>
      <c r="L99" s="4"/>
      <c r="M99" s="4"/>
      <c r="N99" s="4"/>
      <c r="O99" s="4"/>
    </row>
    <row r="100" spans="1:15" ht="16.5" customHeight="1">
      <c r="A100" s="34"/>
      <c r="B100" s="4"/>
      <c r="C100" s="4"/>
      <c r="D100" s="4"/>
      <c r="E100" s="4"/>
      <c r="F100" s="4"/>
      <c r="G100" s="4"/>
      <c r="H100" s="4"/>
      <c r="I100" s="4"/>
      <c r="J100" s="4"/>
      <c r="K100" s="4"/>
      <c r="L100" s="4"/>
      <c r="M100" s="4"/>
      <c r="N100" s="4"/>
      <c r="O100" s="4"/>
    </row>
    <row r="101" spans="1:15" ht="16.5" customHeight="1">
      <c r="A101" s="34"/>
      <c r="B101" s="4"/>
      <c r="C101" s="4"/>
      <c r="D101" s="4"/>
      <c r="E101" s="4"/>
      <c r="F101" s="4"/>
      <c r="G101" s="4"/>
      <c r="H101" s="4"/>
      <c r="I101" s="4"/>
      <c r="J101" s="4"/>
      <c r="K101" s="4"/>
      <c r="L101" s="4"/>
      <c r="M101" s="4"/>
      <c r="N101" s="4"/>
      <c r="O101" s="4"/>
    </row>
    <row r="102" spans="1:15" ht="16.5" customHeight="1">
      <c r="A102" s="34"/>
      <c r="B102" s="4"/>
      <c r="C102" s="4"/>
      <c r="D102" s="4"/>
      <c r="E102" s="4"/>
      <c r="F102" s="4"/>
      <c r="G102" s="4"/>
      <c r="H102" s="4"/>
      <c r="I102" s="4"/>
      <c r="J102" s="4"/>
      <c r="K102" s="4"/>
      <c r="L102" s="4"/>
      <c r="M102" s="4"/>
      <c r="N102" s="4"/>
      <c r="O102" s="4"/>
    </row>
    <row r="103" spans="1:15" ht="16.5" customHeight="1">
      <c r="A103" s="34"/>
      <c r="B103" s="4"/>
      <c r="C103" s="4"/>
      <c r="D103" s="4"/>
      <c r="E103" s="4"/>
      <c r="F103" s="4"/>
      <c r="G103" s="4"/>
      <c r="H103" s="4"/>
      <c r="I103" s="4"/>
      <c r="J103" s="4"/>
      <c r="K103" s="4"/>
      <c r="L103" s="4"/>
      <c r="M103" s="4"/>
      <c r="N103" s="4"/>
      <c r="O103" s="4"/>
    </row>
    <row r="104" spans="1:15" ht="16.5" customHeight="1">
      <c r="A104" s="34"/>
      <c r="B104" s="4"/>
      <c r="C104" s="4"/>
      <c r="D104" s="4"/>
      <c r="E104" s="4"/>
      <c r="F104" s="4"/>
      <c r="G104" s="4"/>
      <c r="H104" s="4"/>
      <c r="I104" s="4"/>
      <c r="J104" s="4"/>
      <c r="K104" s="4"/>
      <c r="L104" s="4"/>
      <c r="M104" s="4"/>
      <c r="N104" s="4"/>
      <c r="O104" s="4"/>
    </row>
    <row r="105" spans="1:15" ht="16.5" customHeight="1">
      <c r="A105" s="34"/>
      <c r="B105" s="4"/>
      <c r="C105" s="4"/>
      <c r="D105" s="4"/>
      <c r="E105" s="4"/>
      <c r="F105" s="4"/>
      <c r="G105" s="4"/>
      <c r="H105" s="4"/>
      <c r="I105" s="4"/>
      <c r="J105" s="4"/>
      <c r="K105" s="4"/>
      <c r="L105" s="4"/>
      <c r="M105" s="4"/>
      <c r="N105" s="4"/>
      <c r="O105" s="4"/>
    </row>
    <row r="106" spans="1:15" ht="16.5" customHeight="1">
      <c r="A106" s="34"/>
      <c r="B106" s="4"/>
      <c r="C106" s="4"/>
      <c r="D106" s="4"/>
      <c r="E106" s="4"/>
      <c r="F106" s="4"/>
      <c r="G106" s="4"/>
      <c r="H106" s="4"/>
      <c r="I106" s="4"/>
      <c r="J106" s="4"/>
      <c r="K106" s="4"/>
      <c r="L106" s="4"/>
      <c r="M106" s="4"/>
      <c r="N106" s="4"/>
      <c r="O106" s="4"/>
    </row>
    <row r="107" spans="1:15" ht="16.5" customHeight="1">
      <c r="A107" s="34"/>
      <c r="B107" s="4"/>
      <c r="C107" s="4"/>
      <c r="D107" s="4"/>
      <c r="E107" s="4"/>
      <c r="F107" s="4"/>
      <c r="G107" s="4"/>
      <c r="H107" s="4"/>
      <c r="I107" s="4"/>
      <c r="J107" s="4"/>
      <c r="K107" s="4"/>
      <c r="L107" s="4"/>
      <c r="M107" s="4"/>
      <c r="N107" s="4"/>
      <c r="O107" s="4"/>
    </row>
    <row r="108" spans="1:15" ht="16.5" customHeight="1">
      <c r="A108" s="34"/>
      <c r="B108" s="4"/>
      <c r="C108" s="4"/>
      <c r="D108" s="4"/>
      <c r="E108" s="4"/>
      <c r="F108" s="4"/>
      <c r="G108" s="4"/>
      <c r="H108" s="4"/>
      <c r="I108" s="4"/>
      <c r="J108" s="4"/>
      <c r="K108" s="4"/>
      <c r="L108" s="4"/>
      <c r="M108" s="4"/>
      <c r="N108" s="4"/>
      <c r="O108" s="4"/>
    </row>
    <row r="109" spans="1:15" ht="16.5" customHeight="1">
      <c r="A109" s="34"/>
      <c r="B109" s="4"/>
      <c r="C109" s="4"/>
      <c r="D109" s="4"/>
      <c r="E109" s="4"/>
      <c r="F109" s="4"/>
      <c r="G109" s="4"/>
      <c r="H109" s="4"/>
      <c r="I109" s="4"/>
      <c r="J109" s="4"/>
      <c r="K109" s="4"/>
      <c r="L109" s="4"/>
      <c r="M109" s="4"/>
      <c r="N109" s="4"/>
      <c r="O109" s="4"/>
    </row>
    <row r="110" spans="1:15" ht="16.5" customHeight="1">
      <c r="A110" s="34"/>
      <c r="B110" s="4"/>
      <c r="C110" s="4"/>
      <c r="D110" s="4"/>
      <c r="E110" s="4"/>
      <c r="F110" s="4"/>
      <c r="G110" s="4"/>
      <c r="H110" s="4"/>
      <c r="I110" s="4"/>
      <c r="J110" s="4"/>
      <c r="K110" s="4"/>
      <c r="L110" s="4"/>
      <c r="M110" s="4"/>
      <c r="N110" s="4"/>
      <c r="O110" s="4"/>
    </row>
    <row r="111" spans="1:15" ht="16.5" customHeight="1">
      <c r="A111" s="34"/>
      <c r="B111" s="4"/>
      <c r="C111" s="4"/>
      <c r="D111" s="4"/>
      <c r="E111" s="4"/>
      <c r="F111" s="4"/>
      <c r="G111" s="4"/>
      <c r="H111" s="4"/>
      <c r="I111" s="4"/>
      <c r="J111" s="4"/>
      <c r="K111" s="4"/>
      <c r="L111" s="4"/>
      <c r="M111" s="4"/>
      <c r="N111" s="4"/>
      <c r="O111" s="4"/>
    </row>
    <row r="112" spans="1:15" ht="16.5" customHeight="1">
      <c r="A112" s="34"/>
      <c r="B112" s="4"/>
      <c r="C112" s="4"/>
      <c r="D112" s="4"/>
      <c r="E112" s="4"/>
      <c r="F112" s="4"/>
      <c r="G112" s="4"/>
      <c r="H112" s="4"/>
      <c r="I112" s="4"/>
      <c r="J112" s="4"/>
      <c r="K112" s="4"/>
      <c r="L112" s="4"/>
      <c r="M112" s="4"/>
      <c r="N112" s="4"/>
      <c r="O112" s="4"/>
    </row>
    <row r="113" spans="1:15" ht="16.5" customHeight="1">
      <c r="A113" s="34"/>
      <c r="B113" s="4"/>
      <c r="C113" s="4"/>
      <c r="D113" s="4"/>
      <c r="E113" s="4"/>
      <c r="F113" s="4"/>
      <c r="G113" s="4"/>
      <c r="H113" s="4"/>
      <c r="I113" s="4"/>
      <c r="J113" s="4"/>
      <c r="K113" s="4"/>
      <c r="L113" s="4"/>
      <c r="M113" s="4"/>
      <c r="N113" s="4"/>
      <c r="O113" s="4"/>
    </row>
    <row r="114" spans="1:15" ht="16.5" customHeight="1">
      <c r="A114" s="34"/>
      <c r="B114" s="4"/>
      <c r="C114" s="4"/>
      <c r="D114" s="4"/>
      <c r="E114" s="4"/>
      <c r="F114" s="4"/>
      <c r="G114" s="4"/>
      <c r="H114" s="4"/>
      <c r="I114" s="4"/>
      <c r="J114" s="4"/>
      <c r="K114" s="4"/>
      <c r="L114" s="4"/>
      <c r="M114" s="4"/>
      <c r="N114" s="4"/>
      <c r="O114" s="4"/>
    </row>
    <row r="115" spans="1:15" ht="16.5" customHeight="1">
      <c r="A115" s="34"/>
      <c r="B115" s="4"/>
      <c r="C115" s="4"/>
      <c r="D115" s="4"/>
      <c r="E115" s="4"/>
      <c r="F115" s="4"/>
      <c r="G115" s="4"/>
      <c r="H115" s="4"/>
      <c r="I115" s="4"/>
      <c r="J115" s="4"/>
      <c r="K115" s="4"/>
      <c r="L115" s="4"/>
      <c r="M115" s="4"/>
      <c r="N115" s="4"/>
      <c r="O115" s="4"/>
    </row>
    <row r="116" spans="1:15" ht="16.5" customHeight="1">
      <c r="A116" s="34"/>
      <c r="B116" s="4"/>
      <c r="C116" s="4"/>
      <c r="D116" s="4"/>
      <c r="E116" s="4"/>
      <c r="F116" s="4"/>
      <c r="G116" s="4"/>
      <c r="H116" s="4"/>
      <c r="I116" s="4"/>
      <c r="J116" s="4"/>
      <c r="K116" s="4"/>
      <c r="L116" s="4"/>
      <c r="M116" s="4"/>
      <c r="N116" s="4"/>
      <c r="O116" s="4"/>
    </row>
    <row r="117" spans="1:15" ht="16.5" customHeight="1">
      <c r="A117" s="34"/>
      <c r="B117" s="4"/>
      <c r="C117" s="4"/>
      <c r="D117" s="4"/>
      <c r="E117" s="4"/>
      <c r="F117" s="4"/>
      <c r="G117" s="4"/>
      <c r="H117" s="4"/>
      <c r="I117" s="4"/>
      <c r="J117" s="4"/>
      <c r="K117" s="4"/>
      <c r="L117" s="4"/>
      <c r="M117" s="4"/>
      <c r="N117" s="4"/>
      <c r="O117" s="4"/>
    </row>
    <row r="118" spans="1:15" ht="16.5" customHeight="1">
      <c r="A118" s="34"/>
      <c r="B118" s="4"/>
      <c r="C118" s="4"/>
      <c r="D118" s="4"/>
      <c r="E118" s="4"/>
      <c r="F118" s="4"/>
      <c r="G118" s="4"/>
      <c r="H118" s="4"/>
      <c r="I118" s="4"/>
      <c r="J118" s="4"/>
      <c r="K118" s="4"/>
      <c r="L118" s="4"/>
      <c r="M118" s="4"/>
      <c r="N118" s="4"/>
      <c r="O118" s="4"/>
    </row>
    <row r="119" spans="1:15" ht="16.5" customHeight="1">
      <c r="A119" s="34"/>
      <c r="B119" s="4"/>
      <c r="C119" s="4"/>
      <c r="D119" s="4"/>
      <c r="E119" s="4"/>
      <c r="F119" s="4"/>
      <c r="G119" s="4"/>
      <c r="H119" s="4"/>
      <c r="I119" s="4"/>
      <c r="J119" s="4"/>
      <c r="K119" s="4"/>
      <c r="L119" s="4"/>
      <c r="M119" s="4"/>
      <c r="N119" s="4"/>
      <c r="O119" s="4"/>
    </row>
    <row r="120" spans="1:15" ht="16.5" customHeight="1">
      <c r="A120" s="34"/>
      <c r="B120" s="4"/>
      <c r="C120" s="4"/>
      <c r="D120" s="4"/>
      <c r="E120" s="4"/>
      <c r="F120" s="4"/>
      <c r="G120" s="4"/>
      <c r="H120" s="4"/>
      <c r="I120" s="4"/>
      <c r="J120" s="4"/>
      <c r="K120" s="4"/>
      <c r="L120" s="4"/>
      <c r="M120" s="4"/>
      <c r="N120" s="4"/>
      <c r="O120" s="4"/>
    </row>
    <row r="121" spans="1:15" ht="16.5" customHeight="1">
      <c r="A121" s="34"/>
      <c r="B121" s="4"/>
      <c r="C121" s="4"/>
      <c r="D121" s="4"/>
      <c r="E121" s="4"/>
      <c r="F121" s="4"/>
      <c r="G121" s="4"/>
      <c r="H121" s="4"/>
      <c r="I121" s="4"/>
      <c r="J121" s="4"/>
      <c r="K121" s="4"/>
      <c r="L121" s="4"/>
      <c r="M121" s="4"/>
      <c r="N121" s="4"/>
      <c r="O121" s="4"/>
    </row>
    <row r="122" spans="1:15" ht="16.5" customHeight="1">
      <c r="A122" s="34"/>
      <c r="B122" s="4"/>
      <c r="C122" s="4"/>
      <c r="D122" s="4"/>
      <c r="E122" s="4"/>
      <c r="F122" s="4"/>
      <c r="G122" s="4"/>
      <c r="H122" s="4"/>
      <c r="I122" s="4"/>
      <c r="J122" s="4"/>
      <c r="K122" s="4"/>
      <c r="L122" s="4"/>
      <c r="M122" s="4"/>
      <c r="N122" s="4"/>
      <c r="O122" s="4"/>
    </row>
    <row r="123" spans="1:15" ht="16.5" customHeight="1">
      <c r="A123" s="34"/>
      <c r="B123" s="4"/>
      <c r="C123" s="4"/>
      <c r="D123" s="4"/>
      <c r="E123" s="4"/>
      <c r="F123" s="4"/>
      <c r="G123" s="4"/>
      <c r="H123" s="4"/>
      <c r="I123" s="4"/>
      <c r="J123" s="4"/>
      <c r="K123" s="4"/>
      <c r="L123" s="4"/>
      <c r="M123" s="4"/>
      <c r="N123" s="4"/>
      <c r="O123" s="4"/>
    </row>
    <row r="124" spans="1:15" ht="16.5" customHeight="1">
      <c r="A124" s="34"/>
      <c r="B124" s="4"/>
      <c r="C124" s="4"/>
      <c r="D124" s="4"/>
      <c r="E124" s="4"/>
      <c r="F124" s="4"/>
      <c r="G124" s="4"/>
      <c r="H124" s="4"/>
      <c r="I124" s="4"/>
      <c r="J124" s="4"/>
      <c r="K124" s="4"/>
      <c r="L124" s="4"/>
      <c r="M124" s="4"/>
      <c r="N124" s="4"/>
      <c r="O124" s="4"/>
    </row>
    <row r="125" spans="1:15" ht="16.5" customHeight="1">
      <c r="A125" s="34"/>
      <c r="B125" s="4"/>
      <c r="C125" s="4"/>
      <c r="D125" s="4"/>
      <c r="E125" s="4"/>
      <c r="F125" s="4"/>
      <c r="G125" s="4"/>
      <c r="H125" s="4"/>
      <c r="I125" s="4"/>
      <c r="J125" s="4"/>
      <c r="K125" s="4"/>
      <c r="L125" s="4"/>
      <c r="M125" s="4"/>
      <c r="N125" s="4"/>
      <c r="O125" s="4"/>
    </row>
    <row r="126" spans="1:15" ht="16.5" customHeight="1">
      <c r="A126" s="34"/>
      <c r="B126" s="4"/>
      <c r="C126" s="4"/>
      <c r="D126" s="4"/>
      <c r="E126" s="4"/>
      <c r="F126" s="4"/>
      <c r="G126" s="4"/>
      <c r="H126" s="4"/>
      <c r="I126" s="4"/>
      <c r="J126" s="4"/>
      <c r="K126" s="4"/>
      <c r="L126" s="4"/>
      <c r="M126" s="4"/>
      <c r="N126" s="4"/>
      <c r="O126" s="4"/>
    </row>
    <row r="127" spans="1:15" ht="16.5" customHeight="1">
      <c r="A127" s="34"/>
      <c r="B127" s="4"/>
      <c r="C127" s="4"/>
      <c r="D127" s="4"/>
      <c r="E127" s="4"/>
      <c r="F127" s="4"/>
      <c r="G127" s="4"/>
      <c r="H127" s="4"/>
      <c r="I127" s="4"/>
      <c r="J127" s="4"/>
      <c r="K127" s="4"/>
      <c r="L127" s="4"/>
      <c r="M127" s="4"/>
      <c r="N127" s="4"/>
      <c r="O127" s="4"/>
    </row>
    <row r="128" spans="1:15" ht="16.5" customHeight="1">
      <c r="A128" s="34"/>
      <c r="B128" s="4"/>
      <c r="C128" s="4"/>
      <c r="D128" s="4"/>
      <c r="E128" s="4"/>
      <c r="F128" s="4"/>
      <c r="G128" s="4"/>
      <c r="H128" s="4"/>
      <c r="I128" s="4"/>
      <c r="J128" s="4"/>
      <c r="K128" s="4"/>
      <c r="L128" s="4"/>
      <c r="M128" s="4"/>
      <c r="N128" s="4"/>
      <c r="O128" s="4"/>
    </row>
    <row r="129" spans="1:15" ht="16.5" customHeight="1">
      <c r="A129" s="34"/>
      <c r="B129" s="4"/>
      <c r="C129" s="4"/>
      <c r="D129" s="4"/>
      <c r="E129" s="4"/>
      <c r="F129" s="4"/>
      <c r="G129" s="4"/>
      <c r="H129" s="4"/>
      <c r="I129" s="4"/>
      <c r="J129" s="4"/>
      <c r="K129" s="4"/>
      <c r="L129" s="4"/>
      <c r="M129" s="4"/>
      <c r="N129" s="4"/>
      <c r="O129" s="4"/>
    </row>
    <row r="130" spans="1:15" ht="16.5" customHeight="1">
      <c r="A130" s="34"/>
      <c r="B130" s="4"/>
      <c r="C130" s="4"/>
      <c r="D130" s="4"/>
      <c r="E130" s="4"/>
      <c r="F130" s="4"/>
      <c r="G130" s="4"/>
      <c r="H130" s="4"/>
      <c r="I130" s="4"/>
      <c r="J130" s="4"/>
      <c r="K130" s="4"/>
      <c r="L130" s="4"/>
      <c r="M130" s="4"/>
      <c r="N130" s="4"/>
      <c r="O130" s="4"/>
    </row>
    <row r="131" spans="1:15" ht="16.5" customHeight="1">
      <c r="A131" s="34"/>
      <c r="B131" s="4"/>
      <c r="C131" s="4"/>
      <c r="D131" s="4"/>
      <c r="E131" s="4"/>
      <c r="F131" s="4"/>
      <c r="G131" s="4"/>
      <c r="H131" s="4"/>
      <c r="I131" s="4"/>
      <c r="J131" s="4"/>
      <c r="K131" s="4"/>
      <c r="L131" s="4"/>
      <c r="M131" s="4"/>
      <c r="N131" s="4"/>
      <c r="O131" s="4"/>
    </row>
    <row r="132" spans="1:15" ht="16.5" customHeight="1">
      <c r="A132" s="34"/>
      <c r="B132" s="4"/>
      <c r="C132" s="4"/>
      <c r="D132" s="4"/>
      <c r="E132" s="4"/>
      <c r="F132" s="4"/>
      <c r="G132" s="4"/>
      <c r="H132" s="4"/>
      <c r="I132" s="4"/>
      <c r="J132" s="4"/>
      <c r="K132" s="4"/>
      <c r="L132" s="4"/>
      <c r="M132" s="4"/>
      <c r="N132" s="4"/>
      <c r="O132" s="4"/>
    </row>
    <row r="133" spans="1:15" ht="16.5" customHeight="1">
      <c r="A133" s="34"/>
      <c r="B133" s="4"/>
      <c r="C133" s="4"/>
      <c r="D133" s="4"/>
      <c r="E133" s="4"/>
      <c r="F133" s="4"/>
      <c r="G133" s="4"/>
      <c r="H133" s="4"/>
      <c r="I133" s="4"/>
      <c r="J133" s="4"/>
      <c r="K133" s="4"/>
      <c r="L133" s="4"/>
      <c r="M133" s="4"/>
      <c r="N133" s="4"/>
      <c r="O133" s="4"/>
    </row>
    <row r="134" spans="1:15" ht="16.5" customHeight="1">
      <c r="A134" s="34"/>
      <c r="B134" s="4"/>
      <c r="C134" s="4"/>
      <c r="D134" s="4"/>
      <c r="E134" s="4"/>
      <c r="F134" s="4"/>
      <c r="G134" s="4"/>
      <c r="H134" s="4"/>
      <c r="I134" s="4"/>
      <c r="J134" s="4"/>
      <c r="K134" s="4"/>
      <c r="L134" s="4"/>
      <c r="M134" s="4"/>
      <c r="N134" s="4"/>
      <c r="O134" s="4"/>
    </row>
    <row r="135" spans="1:15" ht="16.5" customHeight="1">
      <c r="A135" s="34"/>
      <c r="B135" s="4"/>
      <c r="C135" s="4"/>
      <c r="D135" s="4"/>
      <c r="E135" s="4"/>
      <c r="F135" s="4"/>
      <c r="G135" s="4"/>
      <c r="H135" s="4"/>
      <c r="I135" s="4"/>
      <c r="J135" s="4"/>
      <c r="K135" s="4"/>
      <c r="L135" s="4"/>
      <c r="M135" s="4"/>
      <c r="N135" s="4"/>
      <c r="O135" s="4"/>
    </row>
    <row r="136" spans="1:15" ht="16.5" customHeight="1">
      <c r="A136" s="34"/>
      <c r="B136" s="4"/>
      <c r="C136" s="4"/>
      <c r="D136" s="4"/>
      <c r="E136" s="4"/>
      <c r="F136" s="4"/>
      <c r="G136" s="4"/>
      <c r="H136" s="4"/>
      <c r="I136" s="4"/>
      <c r="J136" s="4"/>
      <c r="K136" s="4"/>
      <c r="L136" s="4"/>
      <c r="M136" s="4"/>
      <c r="N136" s="4"/>
      <c r="O136" s="4"/>
    </row>
    <row r="137" spans="1:15" ht="16.5" customHeight="1">
      <c r="A137" s="34"/>
      <c r="B137" s="4"/>
      <c r="C137" s="4"/>
      <c r="D137" s="4"/>
      <c r="E137" s="4"/>
      <c r="F137" s="4"/>
      <c r="G137" s="4"/>
      <c r="H137" s="4"/>
      <c r="I137" s="4"/>
      <c r="J137" s="4"/>
      <c r="K137" s="4"/>
      <c r="L137" s="4"/>
      <c r="M137" s="4"/>
      <c r="N137" s="4"/>
      <c r="O137" s="4"/>
    </row>
    <row r="138" spans="1:15" ht="16.5" customHeight="1">
      <c r="A138" s="34"/>
      <c r="B138" s="4"/>
      <c r="C138" s="4"/>
      <c r="D138" s="4"/>
      <c r="E138" s="4"/>
      <c r="F138" s="4"/>
      <c r="G138" s="4"/>
      <c r="H138" s="4"/>
      <c r="I138" s="4"/>
      <c r="J138" s="4"/>
      <c r="K138" s="4"/>
      <c r="L138" s="4"/>
      <c r="M138" s="4"/>
      <c r="N138" s="4"/>
      <c r="O138" s="4"/>
    </row>
    <row r="139" spans="1:15" ht="16.5" customHeight="1">
      <c r="A139" s="34"/>
      <c r="B139" s="4"/>
      <c r="C139" s="4"/>
      <c r="D139" s="4"/>
      <c r="E139" s="4"/>
      <c r="F139" s="4"/>
      <c r="G139" s="4"/>
      <c r="H139" s="4"/>
      <c r="I139" s="4"/>
      <c r="J139" s="4"/>
      <c r="K139" s="4"/>
      <c r="L139" s="4"/>
      <c r="M139" s="4"/>
      <c r="N139" s="4"/>
      <c r="O139" s="4"/>
    </row>
    <row r="140" spans="1:15" ht="16.5" customHeight="1">
      <c r="A140" s="34"/>
      <c r="B140" s="4"/>
      <c r="C140" s="4"/>
      <c r="D140" s="4"/>
      <c r="E140" s="4"/>
      <c r="F140" s="4"/>
      <c r="G140" s="4"/>
      <c r="H140" s="4"/>
      <c r="I140" s="4"/>
      <c r="J140" s="4"/>
      <c r="K140" s="4"/>
      <c r="L140" s="4"/>
      <c r="M140" s="4"/>
      <c r="N140" s="4"/>
      <c r="O140" s="4"/>
    </row>
    <row r="141" spans="1:15" ht="16.5" customHeight="1">
      <c r="A141" s="34"/>
      <c r="B141" s="4"/>
      <c r="C141" s="4"/>
      <c r="D141" s="4"/>
      <c r="E141" s="4"/>
      <c r="F141" s="4"/>
      <c r="G141" s="4"/>
      <c r="H141" s="4"/>
      <c r="I141" s="4"/>
      <c r="J141" s="4"/>
      <c r="K141" s="4"/>
      <c r="L141" s="4"/>
      <c r="M141" s="4"/>
      <c r="N141" s="4"/>
      <c r="O141" s="4"/>
    </row>
    <row r="142" spans="1:15" ht="16.5" customHeight="1">
      <c r="A142" s="34"/>
      <c r="B142" s="4"/>
      <c r="C142" s="4"/>
      <c r="D142" s="4"/>
      <c r="E142" s="4"/>
      <c r="F142" s="4"/>
      <c r="G142" s="4"/>
      <c r="H142" s="4"/>
      <c r="I142" s="4"/>
      <c r="J142" s="4"/>
      <c r="K142" s="4"/>
      <c r="L142" s="4"/>
      <c r="M142" s="4"/>
      <c r="N142" s="4"/>
      <c r="O142" s="4"/>
    </row>
    <row r="143" spans="1:15" ht="16.5" customHeight="1">
      <c r="A143" s="34"/>
      <c r="B143" s="4"/>
      <c r="C143" s="4"/>
      <c r="D143" s="4"/>
      <c r="E143" s="4"/>
      <c r="F143" s="4"/>
      <c r="G143" s="4"/>
      <c r="H143" s="4"/>
      <c r="I143" s="4"/>
      <c r="J143" s="4"/>
      <c r="K143" s="4"/>
      <c r="L143" s="4"/>
      <c r="M143" s="4"/>
      <c r="N143" s="4"/>
      <c r="O143" s="4"/>
    </row>
    <row r="144" spans="1:15" ht="16.5" customHeight="1">
      <c r="A144" s="34"/>
      <c r="B144" s="4"/>
      <c r="C144" s="4"/>
      <c r="D144" s="4"/>
      <c r="E144" s="4"/>
      <c r="F144" s="4"/>
      <c r="G144" s="4"/>
      <c r="H144" s="4"/>
      <c r="I144" s="4"/>
      <c r="J144" s="4"/>
      <c r="K144" s="4"/>
      <c r="L144" s="4"/>
      <c r="M144" s="4"/>
      <c r="N144" s="4"/>
      <c r="O144" s="4"/>
    </row>
    <row r="145" spans="1:15" ht="16.5" customHeight="1">
      <c r="A145" s="34"/>
      <c r="B145" s="4"/>
      <c r="C145" s="4"/>
      <c r="D145" s="4"/>
      <c r="E145" s="4"/>
      <c r="F145" s="4"/>
      <c r="G145" s="4"/>
      <c r="H145" s="4"/>
      <c r="I145" s="4"/>
      <c r="J145" s="4"/>
      <c r="K145" s="4"/>
      <c r="L145" s="4"/>
      <c r="M145" s="4"/>
      <c r="N145" s="4"/>
      <c r="O145" s="4"/>
    </row>
    <row r="146" spans="1:15" ht="16.5" customHeight="1">
      <c r="A146" s="34"/>
      <c r="B146" s="4"/>
      <c r="C146" s="4"/>
      <c r="D146" s="4"/>
      <c r="E146" s="4"/>
      <c r="F146" s="4"/>
      <c r="G146" s="4"/>
      <c r="H146" s="4"/>
      <c r="I146" s="4"/>
      <c r="J146" s="4"/>
      <c r="K146" s="4"/>
      <c r="L146" s="4"/>
      <c r="M146" s="4"/>
      <c r="N146" s="4"/>
      <c r="O146" s="4"/>
    </row>
    <row r="147" spans="1:15" ht="16.5" customHeight="1">
      <c r="A147" s="34"/>
      <c r="B147" s="4"/>
      <c r="C147" s="4"/>
      <c r="D147" s="4"/>
      <c r="E147" s="4"/>
      <c r="F147" s="4"/>
      <c r="G147" s="4"/>
      <c r="H147" s="4"/>
      <c r="I147" s="4"/>
      <c r="J147" s="4"/>
      <c r="K147" s="4"/>
      <c r="L147" s="4"/>
      <c r="M147" s="4"/>
      <c r="N147" s="4"/>
      <c r="O147" s="4"/>
    </row>
    <row r="148" spans="1:15" ht="16.5" customHeight="1">
      <c r="A148" s="34"/>
      <c r="B148" s="4"/>
      <c r="C148" s="4"/>
      <c r="D148" s="4"/>
      <c r="E148" s="4"/>
      <c r="F148" s="4"/>
      <c r="G148" s="4"/>
      <c r="H148" s="4"/>
      <c r="I148" s="4"/>
      <c r="J148" s="4"/>
      <c r="K148" s="4"/>
      <c r="L148" s="4"/>
      <c r="M148" s="4"/>
      <c r="N148" s="4"/>
      <c r="O148" s="4"/>
    </row>
    <row r="149" spans="1:15" ht="16.5" customHeight="1">
      <c r="A149" s="34"/>
      <c r="B149" s="4"/>
      <c r="C149" s="4"/>
      <c r="D149" s="4"/>
      <c r="E149" s="4"/>
      <c r="F149" s="4"/>
      <c r="G149" s="4"/>
      <c r="H149" s="4"/>
      <c r="I149" s="4"/>
      <c r="J149" s="4"/>
      <c r="K149" s="4"/>
      <c r="L149" s="4"/>
      <c r="M149" s="4"/>
      <c r="N149" s="4"/>
      <c r="O149" s="4"/>
    </row>
    <row r="150" spans="1:15" ht="16.5" customHeight="1">
      <c r="A150" s="34"/>
      <c r="B150" s="4"/>
      <c r="C150" s="4"/>
      <c r="D150" s="4"/>
      <c r="E150" s="4"/>
      <c r="F150" s="4"/>
      <c r="G150" s="4"/>
      <c r="H150" s="4"/>
      <c r="I150" s="4"/>
      <c r="J150" s="4"/>
      <c r="K150" s="4"/>
      <c r="L150" s="4"/>
      <c r="M150" s="4"/>
      <c r="N150" s="4"/>
      <c r="O150" s="4"/>
    </row>
    <row r="151" spans="1:15" ht="16.5" customHeight="1">
      <c r="A151" s="34"/>
      <c r="B151" s="4"/>
      <c r="C151" s="4"/>
      <c r="D151" s="4"/>
      <c r="E151" s="4"/>
      <c r="F151" s="4"/>
      <c r="G151" s="4"/>
      <c r="H151" s="4"/>
      <c r="I151" s="4"/>
      <c r="J151" s="4"/>
      <c r="K151" s="4"/>
      <c r="L151" s="4"/>
      <c r="M151" s="4"/>
      <c r="N151" s="4"/>
      <c r="O151" s="4"/>
    </row>
    <row r="152" spans="1:15" ht="16.5" customHeight="1">
      <c r="A152" s="34"/>
      <c r="B152" s="4"/>
      <c r="C152" s="4"/>
      <c r="D152" s="4"/>
      <c r="E152" s="4"/>
      <c r="F152" s="4"/>
      <c r="G152" s="4"/>
      <c r="H152" s="4"/>
      <c r="I152" s="4"/>
      <c r="J152" s="4"/>
      <c r="K152" s="4"/>
      <c r="L152" s="4"/>
      <c r="M152" s="4"/>
      <c r="N152" s="4"/>
      <c r="O152" s="4"/>
    </row>
    <row r="153" spans="1:15" ht="16.5" customHeight="1">
      <c r="A153" s="34"/>
      <c r="B153" s="4"/>
      <c r="C153" s="4"/>
      <c r="D153" s="4"/>
      <c r="E153" s="4"/>
      <c r="F153" s="4"/>
      <c r="G153" s="4"/>
      <c r="H153" s="4"/>
      <c r="I153" s="4"/>
      <c r="J153" s="4"/>
      <c r="K153" s="4"/>
      <c r="L153" s="4"/>
      <c r="M153" s="4"/>
      <c r="N153" s="4"/>
      <c r="O153" s="4"/>
    </row>
    <row r="154" spans="1:15" ht="16.5" customHeight="1">
      <c r="A154" s="34"/>
      <c r="B154" s="4"/>
      <c r="C154" s="4"/>
      <c r="D154" s="4"/>
      <c r="E154" s="4"/>
      <c r="F154" s="4"/>
      <c r="G154" s="4"/>
      <c r="H154" s="4"/>
      <c r="I154" s="4"/>
      <c r="J154" s="4"/>
      <c r="K154" s="4"/>
      <c r="L154" s="4"/>
      <c r="M154" s="4"/>
      <c r="N154" s="4"/>
      <c r="O154" s="4"/>
    </row>
    <row r="155" spans="1:15" ht="16.5" customHeight="1">
      <c r="A155" s="34"/>
      <c r="B155" s="4"/>
      <c r="C155" s="4"/>
      <c r="D155" s="4"/>
      <c r="E155" s="4"/>
      <c r="F155" s="4"/>
      <c r="G155" s="4"/>
      <c r="H155" s="4"/>
      <c r="I155" s="4"/>
      <c r="J155" s="4"/>
      <c r="K155" s="4"/>
      <c r="L155" s="4"/>
      <c r="M155" s="4"/>
      <c r="N155" s="4"/>
      <c r="O155" s="4"/>
    </row>
    <row r="156" spans="1:15" ht="16.5" customHeight="1">
      <c r="A156" s="34"/>
      <c r="B156" s="4"/>
      <c r="C156" s="4"/>
      <c r="D156" s="4"/>
      <c r="E156" s="4"/>
      <c r="F156" s="4"/>
      <c r="G156" s="4"/>
      <c r="H156" s="4"/>
      <c r="I156" s="4"/>
      <c r="J156" s="4"/>
      <c r="K156" s="4"/>
      <c r="L156" s="4"/>
      <c r="M156" s="4"/>
      <c r="N156" s="4"/>
      <c r="O156" s="4"/>
    </row>
    <row r="157" spans="1:15" ht="16.5" customHeight="1">
      <c r="A157" s="34"/>
      <c r="B157" s="4"/>
      <c r="C157" s="4"/>
      <c r="D157" s="4"/>
      <c r="E157" s="4"/>
      <c r="F157" s="4"/>
      <c r="G157" s="4"/>
      <c r="H157" s="4"/>
      <c r="I157" s="4"/>
      <c r="J157" s="4"/>
      <c r="K157" s="4"/>
      <c r="L157" s="4"/>
      <c r="M157" s="4"/>
      <c r="N157" s="4"/>
      <c r="O157" s="4"/>
    </row>
    <row r="158" spans="1:15" ht="16.5" customHeight="1">
      <c r="A158" s="34"/>
      <c r="B158" s="4"/>
      <c r="C158" s="4"/>
      <c r="D158" s="4"/>
      <c r="E158" s="4"/>
      <c r="F158" s="4"/>
      <c r="G158" s="4"/>
      <c r="H158" s="4"/>
      <c r="I158" s="4"/>
      <c r="J158" s="4"/>
      <c r="K158" s="4"/>
      <c r="L158" s="4"/>
      <c r="M158" s="4"/>
      <c r="N158" s="4"/>
      <c r="O158" s="4"/>
    </row>
    <row r="159" spans="1:15" ht="16.5" customHeight="1">
      <c r="A159" s="34"/>
      <c r="B159" s="4"/>
      <c r="C159" s="4"/>
      <c r="D159" s="4"/>
      <c r="E159" s="4"/>
      <c r="F159" s="4"/>
      <c r="G159" s="4"/>
      <c r="H159" s="4"/>
      <c r="I159" s="4"/>
      <c r="J159" s="4"/>
      <c r="K159" s="4"/>
      <c r="L159" s="4"/>
      <c r="M159" s="4"/>
      <c r="N159" s="4"/>
      <c r="O159" s="4"/>
    </row>
    <row r="160" spans="1:15" ht="16.5" customHeight="1">
      <c r="A160" s="34"/>
      <c r="B160" s="4"/>
      <c r="C160" s="4"/>
      <c r="D160" s="4"/>
      <c r="E160" s="4"/>
      <c r="F160" s="4"/>
      <c r="G160" s="4"/>
      <c r="H160" s="4"/>
      <c r="I160" s="4"/>
      <c r="J160" s="4"/>
      <c r="K160" s="4"/>
      <c r="L160" s="4"/>
      <c r="M160" s="4"/>
      <c r="N160" s="4"/>
      <c r="O160" s="4"/>
    </row>
    <row r="161" spans="1:15" ht="16.5" customHeight="1">
      <c r="A161" s="34"/>
      <c r="B161" s="4"/>
      <c r="C161" s="4"/>
      <c r="D161" s="4"/>
      <c r="E161" s="4"/>
      <c r="F161" s="4"/>
      <c r="G161" s="4"/>
      <c r="H161" s="4"/>
      <c r="I161" s="4"/>
      <c r="J161" s="4"/>
      <c r="K161" s="4"/>
      <c r="L161" s="4"/>
      <c r="M161" s="4"/>
      <c r="N161" s="4"/>
      <c r="O161" s="4"/>
    </row>
    <row r="162" spans="1:15" ht="16.5" customHeight="1">
      <c r="A162" s="34"/>
      <c r="B162" s="4"/>
      <c r="C162" s="4"/>
      <c r="D162" s="4"/>
      <c r="E162" s="4"/>
      <c r="F162" s="4"/>
      <c r="G162" s="4"/>
      <c r="H162" s="4"/>
      <c r="I162" s="4"/>
      <c r="J162" s="4"/>
      <c r="K162" s="4"/>
      <c r="L162" s="4"/>
      <c r="M162" s="4"/>
      <c r="N162" s="4"/>
      <c r="O162" s="4"/>
    </row>
    <row r="163" spans="1:15" ht="16.5" customHeight="1">
      <c r="A163" s="34"/>
      <c r="B163" s="4"/>
      <c r="C163" s="4"/>
      <c r="D163" s="4"/>
      <c r="E163" s="4"/>
      <c r="F163" s="4"/>
      <c r="G163" s="4"/>
      <c r="H163" s="4"/>
      <c r="I163" s="4"/>
      <c r="J163" s="4"/>
      <c r="K163" s="4"/>
      <c r="L163" s="4"/>
      <c r="M163" s="4"/>
      <c r="N163" s="4"/>
      <c r="O163" s="4"/>
    </row>
    <row r="164" spans="1:15" ht="16.5" customHeight="1">
      <c r="A164" s="34"/>
      <c r="B164" s="4"/>
      <c r="C164" s="4"/>
      <c r="D164" s="4"/>
      <c r="E164" s="4"/>
      <c r="F164" s="4"/>
      <c r="G164" s="4"/>
      <c r="H164" s="4"/>
      <c r="I164" s="4"/>
      <c r="J164" s="4"/>
      <c r="K164" s="4"/>
      <c r="L164" s="4"/>
      <c r="M164" s="4"/>
      <c r="N164" s="4"/>
      <c r="O164" s="4"/>
    </row>
    <row r="165" spans="1:15" ht="16.5" customHeight="1">
      <c r="A165" s="34"/>
      <c r="B165" s="4"/>
      <c r="C165" s="4"/>
      <c r="D165" s="4"/>
      <c r="E165" s="4"/>
      <c r="F165" s="4"/>
      <c r="G165" s="4"/>
      <c r="H165" s="4"/>
      <c r="I165" s="4"/>
      <c r="J165" s="4"/>
      <c r="K165" s="4"/>
      <c r="L165" s="4"/>
      <c r="M165" s="4"/>
      <c r="N165" s="4"/>
      <c r="O165" s="4"/>
    </row>
    <row r="166" spans="1:15" ht="16.5" customHeight="1">
      <c r="A166" s="34"/>
      <c r="B166" s="4"/>
      <c r="C166" s="4"/>
      <c r="D166" s="4"/>
      <c r="E166" s="4"/>
      <c r="F166" s="4"/>
      <c r="G166" s="4"/>
      <c r="H166" s="4"/>
      <c r="I166" s="4"/>
      <c r="J166" s="4"/>
      <c r="K166" s="4"/>
      <c r="L166" s="4"/>
      <c r="M166" s="4"/>
      <c r="N166" s="4"/>
      <c r="O166" s="4"/>
    </row>
    <row r="167" spans="1:15" ht="16.5" customHeight="1">
      <c r="A167" s="34"/>
      <c r="B167" s="4"/>
      <c r="C167" s="4"/>
      <c r="D167" s="4"/>
      <c r="E167" s="4"/>
      <c r="F167" s="4"/>
      <c r="G167" s="4"/>
      <c r="H167" s="4"/>
      <c r="I167" s="4"/>
      <c r="J167" s="4"/>
      <c r="K167" s="4"/>
      <c r="L167" s="4"/>
      <c r="M167" s="4"/>
      <c r="N167" s="4"/>
      <c r="O167" s="4"/>
    </row>
    <row r="168" spans="1:15" ht="16.5" customHeight="1">
      <c r="A168" s="34"/>
      <c r="B168" s="4"/>
      <c r="C168" s="4"/>
      <c r="D168" s="4"/>
      <c r="E168" s="4"/>
      <c r="F168" s="4"/>
      <c r="G168" s="4"/>
      <c r="H168" s="4"/>
      <c r="I168" s="4"/>
      <c r="J168" s="4"/>
      <c r="K168" s="4"/>
      <c r="L168" s="4"/>
      <c r="M168" s="4"/>
      <c r="N168" s="4"/>
      <c r="O168" s="4"/>
    </row>
    <row r="169" spans="1:15" ht="16.5" customHeight="1">
      <c r="A169" s="34"/>
      <c r="B169" s="4"/>
      <c r="C169" s="4"/>
      <c r="D169" s="4"/>
      <c r="E169" s="4"/>
      <c r="F169" s="4"/>
      <c r="G169" s="4"/>
      <c r="H169" s="4"/>
      <c r="I169" s="4"/>
      <c r="J169" s="4"/>
      <c r="K169" s="4"/>
      <c r="L169" s="4"/>
      <c r="M169" s="4"/>
      <c r="N169" s="4"/>
      <c r="O169" s="4"/>
    </row>
    <row r="170" spans="1:15" ht="16.5" customHeight="1">
      <c r="A170" s="34"/>
      <c r="B170" s="4"/>
      <c r="C170" s="4"/>
      <c r="D170" s="4"/>
      <c r="E170" s="4"/>
      <c r="F170" s="4"/>
      <c r="G170" s="4"/>
      <c r="H170" s="4"/>
      <c r="I170" s="4"/>
      <c r="J170" s="4"/>
      <c r="K170" s="4"/>
      <c r="L170" s="4"/>
      <c r="M170" s="4"/>
      <c r="N170" s="4"/>
      <c r="O170" s="4"/>
    </row>
    <row r="171" spans="1:15" ht="16.5" customHeight="1">
      <c r="A171" s="34"/>
      <c r="B171" s="4"/>
      <c r="C171" s="4"/>
      <c r="D171" s="4"/>
      <c r="E171" s="4"/>
      <c r="F171" s="4"/>
      <c r="G171" s="4"/>
      <c r="H171" s="4"/>
      <c r="I171" s="4"/>
      <c r="J171" s="4"/>
      <c r="K171" s="4"/>
      <c r="L171" s="4"/>
      <c r="M171" s="4"/>
      <c r="N171" s="4"/>
      <c r="O171" s="4"/>
    </row>
    <row r="172" spans="1:15" ht="16.5" customHeight="1">
      <c r="A172" s="34"/>
      <c r="B172" s="4"/>
      <c r="C172" s="4"/>
      <c r="D172" s="4"/>
      <c r="E172" s="4"/>
      <c r="F172" s="4"/>
      <c r="G172" s="4"/>
      <c r="H172" s="4"/>
      <c r="I172" s="4"/>
      <c r="J172" s="4"/>
      <c r="K172" s="4"/>
      <c r="L172" s="4"/>
      <c r="M172" s="4"/>
      <c r="N172" s="4"/>
      <c r="O172" s="4"/>
    </row>
    <row r="173" spans="1:15" ht="16.5" customHeight="1">
      <c r="A173" s="34"/>
      <c r="B173" s="4"/>
      <c r="C173" s="4"/>
      <c r="D173" s="4"/>
      <c r="E173" s="4"/>
      <c r="F173" s="4"/>
      <c r="G173" s="4"/>
      <c r="H173" s="4"/>
      <c r="I173" s="4"/>
      <c r="J173" s="4"/>
      <c r="K173" s="4"/>
      <c r="L173" s="4"/>
      <c r="M173" s="4"/>
      <c r="N173" s="4"/>
      <c r="O173" s="4"/>
    </row>
    <row r="174" spans="1:15" ht="16.5" customHeight="1">
      <c r="A174" s="34"/>
      <c r="B174" s="4"/>
      <c r="C174" s="4"/>
      <c r="D174" s="4"/>
      <c r="E174" s="4"/>
      <c r="F174" s="4"/>
      <c r="G174" s="4"/>
      <c r="H174" s="4"/>
      <c r="I174" s="4"/>
      <c r="J174" s="4"/>
      <c r="K174" s="4"/>
      <c r="L174" s="4"/>
      <c r="M174" s="4"/>
      <c r="N174" s="4"/>
      <c r="O174" s="4"/>
    </row>
    <row r="175" spans="1:15" ht="16.5" customHeight="1">
      <c r="A175" s="34"/>
      <c r="B175" s="4"/>
      <c r="C175" s="4"/>
      <c r="D175" s="4"/>
      <c r="E175" s="4"/>
      <c r="F175" s="4"/>
      <c r="G175" s="4"/>
      <c r="H175" s="4"/>
      <c r="I175" s="4"/>
      <c r="J175" s="4"/>
      <c r="K175" s="4"/>
      <c r="L175" s="4"/>
      <c r="M175" s="4"/>
      <c r="N175" s="4"/>
      <c r="O175" s="4"/>
    </row>
    <row r="176" spans="1:15" ht="16.5" customHeight="1">
      <c r="A176" s="34"/>
      <c r="B176" s="4"/>
      <c r="C176" s="4"/>
      <c r="D176" s="4"/>
      <c r="E176" s="4"/>
      <c r="F176" s="4"/>
      <c r="G176" s="4"/>
      <c r="H176" s="4"/>
      <c r="I176" s="4"/>
      <c r="J176" s="4"/>
      <c r="K176" s="4"/>
      <c r="L176" s="4"/>
      <c r="M176" s="4"/>
      <c r="N176" s="4"/>
      <c r="O176" s="4"/>
    </row>
    <row r="177" spans="1:15" ht="16.5" customHeight="1">
      <c r="A177" s="34"/>
      <c r="B177" s="4"/>
      <c r="C177" s="4"/>
      <c r="D177" s="4"/>
      <c r="E177" s="4"/>
      <c r="F177" s="4"/>
      <c r="G177" s="4"/>
      <c r="H177" s="4"/>
      <c r="I177" s="4"/>
      <c r="J177" s="4"/>
      <c r="K177" s="4"/>
      <c r="L177" s="4"/>
      <c r="M177" s="4"/>
      <c r="N177" s="4"/>
      <c r="O177" s="4"/>
    </row>
    <row r="178" spans="1:15" ht="16.5" customHeight="1">
      <c r="A178" s="34"/>
      <c r="B178" s="4"/>
      <c r="C178" s="4"/>
      <c r="D178" s="4"/>
      <c r="E178" s="4"/>
      <c r="F178" s="4"/>
      <c r="G178" s="4"/>
      <c r="H178" s="4"/>
      <c r="I178" s="4"/>
      <c r="J178" s="4"/>
      <c r="K178" s="4"/>
      <c r="L178" s="4"/>
      <c r="M178" s="4"/>
      <c r="N178" s="4"/>
      <c r="O178" s="4"/>
    </row>
    <row r="179" spans="1:15" ht="16.5" customHeight="1">
      <c r="A179" s="34"/>
      <c r="B179" s="4"/>
      <c r="C179" s="4"/>
      <c r="D179" s="4"/>
      <c r="E179" s="4"/>
      <c r="F179" s="4"/>
      <c r="G179" s="4"/>
      <c r="H179" s="4"/>
      <c r="I179" s="4"/>
      <c r="J179" s="4"/>
      <c r="K179" s="4"/>
      <c r="L179" s="4"/>
      <c r="M179" s="4"/>
      <c r="N179" s="4"/>
      <c r="O179" s="4"/>
    </row>
    <row r="180" spans="1:15" ht="16.5" customHeight="1">
      <c r="A180" s="34"/>
      <c r="B180" s="4"/>
      <c r="C180" s="4"/>
      <c r="D180" s="4"/>
      <c r="E180" s="4"/>
      <c r="F180" s="4"/>
      <c r="G180" s="4"/>
      <c r="H180" s="4"/>
      <c r="I180" s="4"/>
      <c r="J180" s="4"/>
      <c r="K180" s="4"/>
      <c r="L180" s="4"/>
      <c r="M180" s="4"/>
      <c r="N180" s="4"/>
      <c r="O180" s="4"/>
    </row>
    <row r="181" spans="1:15" ht="16.5" customHeight="1">
      <c r="A181" s="34"/>
      <c r="B181" s="4"/>
      <c r="C181" s="4"/>
      <c r="D181" s="4"/>
      <c r="E181" s="4"/>
      <c r="F181" s="4"/>
      <c r="G181" s="4"/>
      <c r="H181" s="4"/>
      <c r="I181" s="4"/>
      <c r="J181" s="4"/>
      <c r="K181" s="4"/>
      <c r="L181" s="4"/>
      <c r="M181" s="4"/>
      <c r="N181" s="4"/>
      <c r="O181" s="4"/>
    </row>
    <row r="182" spans="1:15" ht="16.5" customHeight="1">
      <c r="A182" s="34"/>
      <c r="B182" s="4"/>
      <c r="C182" s="4"/>
      <c r="D182" s="4"/>
      <c r="E182" s="4"/>
      <c r="F182" s="4"/>
      <c r="G182" s="4"/>
      <c r="H182" s="4"/>
      <c r="I182" s="4"/>
      <c r="J182" s="4"/>
      <c r="K182" s="4"/>
      <c r="L182" s="4"/>
      <c r="M182" s="4"/>
      <c r="N182" s="4"/>
      <c r="O182" s="4"/>
    </row>
    <row r="183" spans="1:15" ht="16.5" customHeight="1">
      <c r="A183" s="34"/>
      <c r="B183" s="4"/>
      <c r="C183" s="4"/>
      <c r="D183" s="4"/>
      <c r="E183" s="4"/>
      <c r="F183" s="4"/>
      <c r="G183" s="4"/>
      <c r="H183" s="4"/>
      <c r="I183" s="4"/>
      <c r="J183" s="4"/>
      <c r="K183" s="4"/>
      <c r="L183" s="4"/>
      <c r="M183" s="4"/>
      <c r="N183" s="4"/>
      <c r="O183" s="4"/>
    </row>
    <row r="184" spans="1:15" ht="16.5" customHeight="1">
      <c r="A184" s="34"/>
      <c r="B184" s="4"/>
      <c r="C184" s="4"/>
      <c r="D184" s="4"/>
      <c r="E184" s="4"/>
      <c r="F184" s="4"/>
      <c r="G184" s="4"/>
      <c r="H184" s="4"/>
      <c r="I184" s="4"/>
      <c r="J184" s="4"/>
      <c r="K184" s="4"/>
      <c r="L184" s="4"/>
      <c r="M184" s="4"/>
      <c r="N184" s="4"/>
      <c r="O184" s="4"/>
    </row>
    <row r="185" spans="1:15" ht="16.5" customHeight="1">
      <c r="A185" s="34"/>
      <c r="B185" s="4"/>
      <c r="C185" s="4"/>
      <c r="D185" s="4"/>
      <c r="E185" s="4"/>
      <c r="F185" s="4"/>
      <c r="G185" s="4"/>
      <c r="H185" s="4"/>
      <c r="I185" s="4"/>
      <c r="J185" s="4"/>
      <c r="K185" s="4"/>
      <c r="L185" s="4"/>
      <c r="M185" s="4"/>
      <c r="N185" s="4"/>
      <c r="O185" s="4"/>
    </row>
    <row r="186" spans="1:15" ht="16.5" customHeight="1">
      <c r="A186" s="34"/>
      <c r="B186" s="4"/>
      <c r="C186" s="4"/>
      <c r="D186" s="4"/>
      <c r="E186" s="4"/>
      <c r="F186" s="4"/>
      <c r="G186" s="4"/>
      <c r="H186" s="4"/>
      <c r="I186" s="4"/>
      <c r="J186" s="4"/>
      <c r="K186" s="4"/>
      <c r="L186" s="4"/>
      <c r="M186" s="4"/>
      <c r="N186" s="4"/>
      <c r="O186" s="4"/>
    </row>
    <row r="187" spans="1:15" ht="16.5" customHeight="1">
      <c r="A187" s="34"/>
      <c r="B187" s="4"/>
      <c r="C187" s="4"/>
      <c r="D187" s="4"/>
      <c r="E187" s="4"/>
      <c r="F187" s="4"/>
      <c r="G187" s="4"/>
      <c r="H187" s="4"/>
      <c r="I187" s="4"/>
      <c r="J187" s="4"/>
      <c r="K187" s="4"/>
      <c r="L187" s="4"/>
      <c r="M187" s="4"/>
      <c r="N187" s="4"/>
      <c r="O187" s="4"/>
    </row>
    <row r="188" spans="1:15" ht="16.5" customHeight="1">
      <c r="A188" s="34"/>
      <c r="B188" s="4"/>
      <c r="C188" s="4"/>
      <c r="D188" s="4"/>
      <c r="E188" s="4"/>
      <c r="F188" s="4"/>
      <c r="G188" s="4"/>
      <c r="H188" s="4"/>
      <c r="I188" s="4"/>
      <c r="J188" s="4"/>
      <c r="K188" s="4"/>
      <c r="L188" s="4"/>
      <c r="M188" s="4"/>
      <c r="N188" s="4"/>
      <c r="O188" s="4"/>
    </row>
    <row r="189" spans="1:15" ht="16.5" customHeight="1">
      <c r="A189" s="34"/>
      <c r="B189" s="4"/>
      <c r="C189" s="4"/>
      <c r="D189" s="4"/>
      <c r="E189" s="4"/>
      <c r="F189" s="4"/>
      <c r="G189" s="4"/>
      <c r="H189" s="4"/>
      <c r="I189" s="4"/>
      <c r="J189" s="4"/>
      <c r="K189" s="4"/>
      <c r="L189" s="4"/>
      <c r="M189" s="4"/>
      <c r="N189" s="4"/>
      <c r="O189" s="4"/>
    </row>
    <row r="190" spans="1:15" ht="16.5" customHeight="1">
      <c r="A190" s="34"/>
      <c r="B190" s="4"/>
      <c r="C190" s="4"/>
      <c r="D190" s="4"/>
      <c r="E190" s="4"/>
      <c r="F190" s="4"/>
      <c r="G190" s="4"/>
      <c r="H190" s="4"/>
      <c r="I190" s="4"/>
      <c r="J190" s="4"/>
      <c r="K190" s="4"/>
      <c r="L190" s="4"/>
      <c r="M190" s="4"/>
      <c r="N190" s="4"/>
      <c r="O190" s="4"/>
    </row>
    <row r="191" spans="1:15" ht="16.5" customHeight="1">
      <c r="A191" s="34"/>
      <c r="B191" s="4"/>
      <c r="C191" s="4"/>
      <c r="D191" s="4"/>
      <c r="E191" s="4"/>
      <c r="F191" s="4"/>
      <c r="G191" s="4"/>
      <c r="H191" s="4"/>
      <c r="I191" s="4"/>
      <c r="J191" s="4"/>
      <c r="K191" s="4"/>
      <c r="L191" s="4"/>
      <c r="M191" s="4"/>
      <c r="N191" s="4"/>
      <c r="O191" s="4"/>
    </row>
    <row r="192" spans="1:15" ht="16.5" customHeight="1">
      <c r="A192" s="34"/>
      <c r="B192" s="4"/>
      <c r="C192" s="4"/>
      <c r="D192" s="4"/>
      <c r="E192" s="4"/>
      <c r="F192" s="4"/>
      <c r="G192" s="4"/>
      <c r="H192" s="4"/>
      <c r="I192" s="4"/>
      <c r="J192" s="4"/>
      <c r="K192" s="4"/>
      <c r="L192" s="4"/>
      <c r="M192" s="4"/>
      <c r="N192" s="4"/>
      <c r="O192" s="4"/>
    </row>
    <row r="193" spans="1:15" ht="16.5" customHeight="1">
      <c r="A193" s="34"/>
      <c r="B193" s="4"/>
      <c r="C193" s="4"/>
      <c r="D193" s="4"/>
      <c r="E193" s="4"/>
      <c r="F193" s="4"/>
      <c r="G193" s="4"/>
      <c r="H193" s="4"/>
      <c r="I193" s="4"/>
      <c r="J193" s="4"/>
      <c r="K193" s="4"/>
      <c r="L193" s="4"/>
      <c r="M193" s="4"/>
      <c r="N193" s="4"/>
      <c r="O193" s="4"/>
    </row>
    <row r="194" spans="1:15" ht="16.5" customHeight="1">
      <c r="A194" s="34"/>
      <c r="B194" s="4"/>
      <c r="C194" s="4"/>
      <c r="D194" s="4"/>
      <c r="E194" s="4"/>
      <c r="F194" s="4"/>
      <c r="G194" s="4"/>
      <c r="H194" s="4"/>
      <c r="I194" s="4"/>
      <c r="J194" s="4"/>
      <c r="K194" s="4"/>
      <c r="L194" s="4"/>
      <c r="M194" s="4"/>
      <c r="N194" s="4"/>
      <c r="O194" s="4"/>
    </row>
    <row r="195" spans="1:15" ht="16.5" customHeight="1">
      <c r="A195" s="34"/>
      <c r="B195" s="4"/>
      <c r="C195" s="4"/>
      <c r="D195" s="4"/>
      <c r="E195" s="4"/>
      <c r="F195" s="4"/>
      <c r="G195" s="4"/>
      <c r="H195" s="4"/>
      <c r="I195" s="4"/>
      <c r="J195" s="4"/>
      <c r="K195" s="4"/>
      <c r="L195" s="4"/>
      <c r="M195" s="4"/>
      <c r="N195" s="4"/>
      <c r="O195" s="4"/>
    </row>
    <row r="196" spans="1:15" ht="16.5" customHeight="1">
      <c r="A196" s="34"/>
      <c r="B196" s="4"/>
      <c r="C196" s="4"/>
      <c r="D196" s="4"/>
      <c r="E196" s="4"/>
      <c r="F196" s="4"/>
      <c r="G196" s="4"/>
      <c r="H196" s="4"/>
      <c r="I196" s="4"/>
      <c r="J196" s="4"/>
      <c r="K196" s="4"/>
      <c r="L196" s="4"/>
      <c r="M196" s="4"/>
      <c r="N196" s="4"/>
      <c r="O196" s="4"/>
    </row>
    <row r="197" spans="1:15" ht="16.5" customHeight="1">
      <c r="A197" s="34"/>
      <c r="B197" s="4"/>
      <c r="C197" s="4"/>
      <c r="D197" s="4"/>
      <c r="E197" s="4"/>
      <c r="F197" s="4"/>
      <c r="G197" s="4"/>
      <c r="H197" s="4"/>
      <c r="I197" s="4"/>
      <c r="J197" s="4"/>
      <c r="K197" s="4"/>
      <c r="L197" s="4"/>
      <c r="M197" s="4"/>
      <c r="N197" s="4"/>
      <c r="O197" s="4"/>
    </row>
    <row r="198" spans="1:15" ht="16.5" customHeight="1">
      <c r="A198" s="34"/>
      <c r="B198" s="4"/>
      <c r="C198" s="4"/>
      <c r="D198" s="4"/>
      <c r="E198" s="4"/>
      <c r="F198" s="4"/>
      <c r="G198" s="4"/>
      <c r="H198" s="4"/>
      <c r="I198" s="4"/>
      <c r="J198" s="4"/>
      <c r="K198" s="4"/>
      <c r="L198" s="4"/>
      <c r="M198" s="4"/>
      <c r="N198" s="4"/>
      <c r="O198" s="4"/>
    </row>
    <row r="199" spans="1:15" ht="16.5" customHeight="1">
      <c r="A199" s="34"/>
      <c r="B199" s="4"/>
      <c r="C199" s="4"/>
      <c r="D199" s="4"/>
      <c r="E199" s="4"/>
      <c r="F199" s="4"/>
      <c r="G199" s="4"/>
      <c r="H199" s="4"/>
      <c r="I199" s="4"/>
      <c r="J199" s="4"/>
      <c r="K199" s="4"/>
      <c r="L199" s="4"/>
      <c r="M199" s="4"/>
      <c r="N199" s="4"/>
      <c r="O199" s="4"/>
    </row>
    <row r="200" spans="1:15" ht="16.5" customHeight="1">
      <c r="A200" s="34"/>
      <c r="B200" s="4"/>
      <c r="C200" s="4"/>
      <c r="D200" s="4"/>
      <c r="E200" s="4"/>
      <c r="F200" s="4"/>
      <c r="G200" s="4"/>
      <c r="H200" s="4"/>
      <c r="I200" s="4"/>
      <c r="J200" s="4"/>
      <c r="K200" s="4"/>
      <c r="L200" s="4"/>
      <c r="M200" s="4"/>
      <c r="N200" s="4"/>
      <c r="O200" s="4"/>
    </row>
    <row r="201" spans="1:15" ht="16.5" customHeight="1">
      <c r="A201" s="34"/>
      <c r="B201" s="4"/>
      <c r="C201" s="4"/>
      <c r="D201" s="4"/>
      <c r="E201" s="4"/>
      <c r="F201" s="4"/>
      <c r="G201" s="4"/>
      <c r="H201" s="4"/>
      <c r="I201" s="4"/>
      <c r="J201" s="4"/>
      <c r="K201" s="4"/>
      <c r="L201" s="4"/>
      <c r="M201" s="4"/>
      <c r="N201" s="4"/>
      <c r="O201" s="4"/>
    </row>
    <row r="202" spans="1:15" ht="16.5" customHeight="1">
      <c r="A202" s="34"/>
      <c r="B202" s="4"/>
      <c r="C202" s="4"/>
      <c r="D202" s="4"/>
      <c r="E202" s="4"/>
      <c r="F202" s="4"/>
      <c r="G202" s="4"/>
      <c r="H202" s="4"/>
      <c r="I202" s="4"/>
      <c r="J202" s="4"/>
      <c r="K202" s="4"/>
      <c r="L202" s="4"/>
      <c r="M202" s="4"/>
      <c r="N202" s="4"/>
      <c r="O202" s="4"/>
    </row>
    <row r="203" spans="1:15" ht="16.5" customHeight="1">
      <c r="A203" s="34"/>
      <c r="B203" s="4"/>
      <c r="C203" s="4"/>
      <c r="D203" s="4"/>
      <c r="E203" s="4"/>
      <c r="F203" s="4"/>
      <c r="G203" s="4"/>
      <c r="H203" s="4"/>
      <c r="I203" s="4"/>
      <c r="J203" s="4"/>
      <c r="K203" s="4"/>
      <c r="L203" s="4"/>
      <c r="M203" s="4"/>
      <c r="N203" s="4"/>
      <c r="O203" s="4"/>
    </row>
    <row r="204" spans="1:15" ht="16.5" customHeight="1">
      <c r="A204" s="34"/>
      <c r="B204" s="4"/>
      <c r="C204" s="4"/>
      <c r="D204" s="4"/>
      <c r="E204" s="4"/>
      <c r="F204" s="4"/>
      <c r="G204" s="4"/>
      <c r="H204" s="4"/>
      <c r="I204" s="4"/>
      <c r="J204" s="4"/>
      <c r="K204" s="4"/>
      <c r="L204" s="4"/>
      <c r="M204" s="4"/>
      <c r="N204" s="4"/>
      <c r="O204" s="4"/>
    </row>
    <row r="205" spans="1:15" ht="16.5" customHeight="1">
      <c r="A205" s="34"/>
      <c r="B205" s="4"/>
      <c r="C205" s="4"/>
      <c r="D205" s="4"/>
      <c r="E205" s="4"/>
      <c r="F205" s="4"/>
      <c r="G205" s="4"/>
      <c r="H205" s="4"/>
      <c r="I205" s="4"/>
      <c r="J205" s="4"/>
      <c r="K205" s="4"/>
      <c r="L205" s="4"/>
      <c r="M205" s="4"/>
      <c r="N205" s="4"/>
      <c r="O205" s="4"/>
    </row>
    <row r="206" spans="1:15" ht="16.5" customHeight="1">
      <c r="A206" s="34"/>
      <c r="B206" s="4"/>
      <c r="C206" s="4"/>
      <c r="D206" s="4"/>
      <c r="E206" s="4"/>
      <c r="F206" s="4"/>
      <c r="G206" s="4"/>
      <c r="H206" s="4"/>
      <c r="I206" s="4"/>
      <c r="J206" s="4"/>
      <c r="K206" s="4"/>
      <c r="L206" s="4"/>
      <c r="M206" s="4"/>
      <c r="N206" s="4"/>
      <c r="O206" s="4"/>
    </row>
    <row r="207" spans="1:15" ht="16.5" customHeight="1">
      <c r="A207" s="34"/>
      <c r="B207" s="4"/>
      <c r="C207" s="4"/>
      <c r="D207" s="4"/>
      <c r="E207" s="4"/>
      <c r="F207" s="4"/>
      <c r="G207" s="4"/>
      <c r="H207" s="4"/>
      <c r="I207" s="4"/>
      <c r="J207" s="4"/>
      <c r="K207" s="4"/>
      <c r="L207" s="4"/>
      <c r="M207" s="4"/>
      <c r="N207" s="4"/>
      <c r="O207" s="4"/>
    </row>
    <row r="208" spans="1:15" ht="16.5" customHeight="1">
      <c r="A208" s="34"/>
      <c r="B208" s="4"/>
      <c r="C208" s="4"/>
      <c r="D208" s="4"/>
      <c r="E208" s="4"/>
      <c r="F208" s="4"/>
      <c r="G208" s="4"/>
      <c r="H208" s="4"/>
      <c r="I208" s="4"/>
      <c r="J208" s="4"/>
      <c r="K208" s="4"/>
      <c r="L208" s="4"/>
      <c r="M208" s="4"/>
      <c r="N208" s="4"/>
      <c r="O208" s="4"/>
    </row>
    <row r="209" spans="1:15" ht="16.5" customHeight="1">
      <c r="A209" s="34"/>
      <c r="B209" s="4"/>
      <c r="C209" s="4"/>
      <c r="D209" s="4"/>
      <c r="E209" s="4"/>
      <c r="F209" s="4"/>
      <c r="G209" s="4"/>
      <c r="H209" s="4"/>
      <c r="I209" s="4"/>
      <c r="J209" s="4"/>
      <c r="K209" s="4"/>
      <c r="L209" s="4"/>
      <c r="M209" s="4"/>
      <c r="N209" s="4"/>
      <c r="O209" s="4"/>
    </row>
    <row r="210" spans="1:15" ht="16.5" customHeight="1">
      <c r="A210" s="34"/>
      <c r="B210" s="4"/>
      <c r="C210" s="4"/>
      <c r="D210" s="4"/>
      <c r="E210" s="4"/>
      <c r="F210" s="4"/>
      <c r="G210" s="4"/>
      <c r="H210" s="4"/>
      <c r="I210" s="4"/>
      <c r="J210" s="4"/>
      <c r="K210" s="4"/>
      <c r="L210" s="4"/>
      <c r="M210" s="4"/>
      <c r="N210" s="4"/>
      <c r="O210" s="4"/>
    </row>
    <row r="211" spans="1:15" ht="16.5" customHeight="1">
      <c r="A211" s="34"/>
      <c r="B211" s="4"/>
      <c r="C211" s="4"/>
      <c r="D211" s="4"/>
      <c r="E211" s="4"/>
      <c r="F211" s="4"/>
      <c r="G211" s="4"/>
      <c r="H211" s="4"/>
      <c r="I211" s="4"/>
      <c r="J211" s="4"/>
      <c r="K211" s="4"/>
      <c r="L211" s="4"/>
      <c r="M211" s="4"/>
      <c r="N211" s="4"/>
      <c r="O211" s="4"/>
    </row>
    <row r="212" spans="1:15" ht="16.5" customHeight="1">
      <c r="A212" s="34"/>
      <c r="B212" s="4"/>
      <c r="C212" s="4"/>
      <c r="D212" s="4"/>
      <c r="E212" s="4"/>
      <c r="F212" s="4"/>
      <c r="G212" s="4"/>
      <c r="H212" s="4"/>
      <c r="I212" s="4"/>
      <c r="J212" s="4"/>
      <c r="K212" s="4"/>
      <c r="L212" s="4"/>
      <c r="M212" s="4"/>
      <c r="N212" s="4"/>
      <c r="O212" s="4"/>
    </row>
    <row r="213" spans="1:15" ht="16.5" customHeight="1">
      <c r="A213" s="34"/>
      <c r="B213" s="4"/>
      <c r="C213" s="4"/>
      <c r="D213" s="4"/>
      <c r="E213" s="4"/>
      <c r="F213" s="4"/>
      <c r="G213" s="4"/>
      <c r="H213" s="4"/>
      <c r="I213" s="4"/>
      <c r="J213" s="4"/>
      <c r="K213" s="4"/>
      <c r="L213" s="4"/>
      <c r="M213" s="4"/>
      <c r="N213" s="4"/>
      <c r="O213" s="4"/>
    </row>
    <row r="214" spans="1:15" ht="16.5" customHeight="1">
      <c r="A214" s="34"/>
      <c r="B214" s="4"/>
      <c r="C214" s="4"/>
      <c r="D214" s="4"/>
      <c r="E214" s="4"/>
      <c r="F214" s="4"/>
      <c r="G214" s="4"/>
      <c r="H214" s="4"/>
      <c r="I214" s="4"/>
      <c r="J214" s="4"/>
      <c r="K214" s="4"/>
      <c r="L214" s="4"/>
      <c r="M214" s="4"/>
      <c r="N214" s="4"/>
      <c r="O214" s="4"/>
    </row>
    <row r="215" spans="1:15" ht="16.5" customHeight="1">
      <c r="A215" s="34"/>
      <c r="B215" s="4"/>
      <c r="C215" s="4"/>
      <c r="D215" s="4"/>
      <c r="E215" s="4"/>
      <c r="F215" s="4"/>
      <c r="G215" s="4"/>
      <c r="H215" s="4"/>
      <c r="I215" s="4"/>
      <c r="J215" s="4"/>
      <c r="K215" s="4"/>
      <c r="L215" s="4"/>
      <c r="M215" s="4"/>
      <c r="N215" s="4"/>
      <c r="O215" s="4"/>
    </row>
    <row r="216" spans="1:15" ht="16.5" customHeight="1">
      <c r="A216" s="34"/>
      <c r="B216" s="4"/>
      <c r="C216" s="4"/>
      <c r="D216" s="4"/>
      <c r="E216" s="4"/>
      <c r="F216" s="4"/>
      <c r="G216" s="4"/>
      <c r="H216" s="4"/>
      <c r="I216" s="4"/>
      <c r="J216" s="4"/>
      <c r="K216" s="4"/>
      <c r="L216" s="4"/>
      <c r="M216" s="4"/>
      <c r="N216" s="4"/>
      <c r="O216" s="4"/>
    </row>
    <row r="217" spans="1:15" ht="16.5" customHeight="1">
      <c r="A217" s="34"/>
      <c r="B217" s="4"/>
      <c r="C217" s="4"/>
      <c r="D217" s="4"/>
      <c r="E217" s="4"/>
      <c r="F217" s="4"/>
      <c r="G217" s="4"/>
      <c r="H217" s="4"/>
      <c r="I217" s="4"/>
      <c r="J217" s="4"/>
      <c r="K217" s="4"/>
      <c r="L217" s="4"/>
      <c r="M217" s="4"/>
      <c r="N217" s="4"/>
      <c r="O217" s="4"/>
    </row>
    <row r="218" spans="1:15" ht="16.5" customHeight="1">
      <c r="A218" s="34"/>
      <c r="B218" s="4"/>
      <c r="C218" s="4"/>
      <c r="D218" s="4"/>
      <c r="E218" s="4"/>
      <c r="F218" s="4"/>
      <c r="G218" s="4"/>
      <c r="H218" s="4"/>
      <c r="I218" s="4"/>
      <c r="J218" s="4"/>
      <c r="K218" s="4"/>
      <c r="L218" s="4"/>
      <c r="M218" s="4"/>
      <c r="N218" s="4"/>
      <c r="O218" s="4"/>
    </row>
    <row r="219" spans="1:15" ht="16.5" customHeight="1">
      <c r="A219" s="34"/>
      <c r="B219" s="4"/>
      <c r="C219" s="4"/>
      <c r="D219" s="4"/>
      <c r="E219" s="4"/>
      <c r="F219" s="4"/>
      <c r="G219" s="4"/>
      <c r="H219" s="4"/>
      <c r="I219" s="4"/>
      <c r="J219" s="4"/>
      <c r="K219" s="4"/>
      <c r="L219" s="4"/>
      <c r="M219" s="4"/>
      <c r="N219" s="4"/>
      <c r="O219" s="4"/>
    </row>
    <row r="220" spans="1:15" ht="16.5" customHeight="1">
      <c r="A220" s="34"/>
      <c r="B220" s="4"/>
      <c r="C220" s="4"/>
      <c r="D220" s="4"/>
      <c r="E220" s="4"/>
      <c r="F220" s="4"/>
      <c r="G220" s="4"/>
      <c r="H220" s="4"/>
      <c r="I220" s="4"/>
      <c r="J220" s="4"/>
      <c r="K220" s="4"/>
      <c r="L220" s="4"/>
      <c r="M220" s="4"/>
      <c r="N220" s="4"/>
      <c r="O220" s="4"/>
    </row>
    <row r="221" spans="1:15" ht="16.5" customHeight="1">
      <c r="A221" s="34"/>
      <c r="B221" s="4"/>
      <c r="C221" s="4"/>
      <c r="D221" s="4"/>
      <c r="E221" s="4"/>
      <c r="F221" s="4"/>
      <c r="G221" s="4"/>
      <c r="H221" s="4"/>
      <c r="I221" s="4"/>
      <c r="J221" s="4"/>
      <c r="K221" s="4"/>
      <c r="L221" s="4"/>
      <c r="M221" s="4"/>
      <c r="N221" s="4"/>
      <c r="O221" s="4"/>
    </row>
    <row r="222" spans="1:15" ht="16.5" customHeight="1">
      <c r="A222" s="34"/>
      <c r="B222" s="4"/>
      <c r="C222" s="4"/>
      <c r="D222" s="4"/>
      <c r="E222" s="4"/>
      <c r="F222" s="4"/>
      <c r="G222" s="4"/>
      <c r="H222" s="4"/>
      <c r="I222" s="4"/>
      <c r="J222" s="4"/>
      <c r="K222" s="4"/>
      <c r="L222" s="4"/>
      <c r="M222" s="4"/>
      <c r="N222" s="4"/>
      <c r="O222" s="4"/>
    </row>
    <row r="223" spans="1:15" ht="16.5" customHeight="1">
      <c r="A223" s="34"/>
      <c r="B223" s="4"/>
      <c r="C223" s="4"/>
      <c r="D223" s="4"/>
      <c r="E223" s="4"/>
      <c r="F223" s="4"/>
      <c r="G223" s="4"/>
      <c r="H223" s="4"/>
      <c r="I223" s="4"/>
      <c r="J223" s="4"/>
      <c r="K223" s="4"/>
      <c r="L223" s="4"/>
      <c r="M223" s="4"/>
      <c r="N223" s="4"/>
      <c r="O223" s="4"/>
    </row>
    <row r="224" spans="1:15" ht="16.5" customHeight="1">
      <c r="A224" s="34"/>
      <c r="B224" s="4"/>
      <c r="C224" s="4"/>
      <c r="D224" s="4"/>
      <c r="E224" s="4"/>
      <c r="F224" s="4"/>
      <c r="G224" s="4"/>
      <c r="H224" s="4"/>
      <c r="I224" s="4"/>
      <c r="J224" s="4"/>
      <c r="K224" s="4"/>
      <c r="L224" s="4"/>
      <c r="M224" s="4"/>
      <c r="N224" s="4"/>
      <c r="O224" s="4"/>
    </row>
    <row r="225" spans="1:15" ht="16.5" customHeight="1">
      <c r="A225" s="34"/>
      <c r="B225" s="4"/>
      <c r="C225" s="4"/>
      <c r="D225" s="4"/>
      <c r="E225" s="4"/>
      <c r="F225" s="4"/>
      <c r="G225" s="4"/>
      <c r="H225" s="4"/>
      <c r="I225" s="4"/>
      <c r="J225" s="4"/>
      <c r="K225" s="4"/>
      <c r="L225" s="4"/>
      <c r="M225" s="4"/>
      <c r="N225" s="4"/>
      <c r="O225" s="4"/>
    </row>
    <row r="226" spans="1:15" ht="16.5" customHeight="1">
      <c r="A226" s="34"/>
      <c r="B226" s="4"/>
      <c r="C226" s="4"/>
      <c r="D226" s="4"/>
      <c r="E226" s="4"/>
      <c r="F226" s="4"/>
      <c r="G226" s="4"/>
      <c r="H226" s="4"/>
      <c r="I226" s="4"/>
      <c r="J226" s="4"/>
      <c r="K226" s="4"/>
      <c r="L226" s="4"/>
      <c r="M226" s="4"/>
      <c r="N226" s="4"/>
      <c r="O226" s="4"/>
    </row>
    <row r="227" spans="1:15" ht="16.5" customHeight="1">
      <c r="A227" s="34"/>
      <c r="B227" s="4"/>
      <c r="C227" s="4"/>
      <c r="D227" s="4"/>
      <c r="E227" s="4"/>
      <c r="F227" s="4"/>
      <c r="G227" s="4"/>
      <c r="H227" s="4"/>
      <c r="I227" s="4"/>
      <c r="J227" s="4"/>
      <c r="K227" s="4"/>
      <c r="L227" s="4"/>
      <c r="M227" s="4"/>
      <c r="N227" s="4"/>
      <c r="O227" s="4"/>
    </row>
    <row r="228" spans="1:15" ht="16.5" customHeight="1">
      <c r="A228" s="34"/>
      <c r="B228" s="4"/>
      <c r="C228" s="4"/>
      <c r="D228" s="4"/>
      <c r="E228" s="4"/>
      <c r="F228" s="4"/>
      <c r="G228" s="4"/>
      <c r="H228" s="4"/>
      <c r="I228" s="4"/>
      <c r="J228" s="4"/>
      <c r="K228" s="4"/>
      <c r="L228" s="4"/>
      <c r="M228" s="4"/>
      <c r="N228" s="4"/>
      <c r="O228" s="4"/>
    </row>
    <row r="229" spans="1:15" ht="16.5" customHeight="1">
      <c r="A229" s="34"/>
      <c r="B229" s="4"/>
      <c r="C229" s="4"/>
      <c r="D229" s="4"/>
      <c r="E229" s="4"/>
      <c r="F229" s="4"/>
      <c r="G229" s="4"/>
      <c r="H229" s="4"/>
      <c r="I229" s="4"/>
      <c r="J229" s="4"/>
      <c r="K229" s="4"/>
      <c r="L229" s="4"/>
      <c r="M229" s="4"/>
      <c r="N229" s="4"/>
      <c r="O229" s="4"/>
    </row>
    <row r="230" spans="1:15" ht="16.5" customHeight="1">
      <c r="A230" s="34"/>
      <c r="B230" s="4"/>
      <c r="C230" s="4"/>
      <c r="D230" s="4"/>
      <c r="E230" s="4"/>
      <c r="F230" s="4"/>
      <c r="G230" s="4"/>
      <c r="H230" s="4"/>
      <c r="I230" s="4"/>
      <c r="J230" s="4"/>
      <c r="K230" s="4"/>
      <c r="L230" s="4"/>
      <c r="M230" s="4"/>
      <c r="N230" s="4"/>
      <c r="O230" s="4"/>
    </row>
    <row r="231" spans="1:15" ht="16.5" customHeight="1">
      <c r="A231" s="34"/>
      <c r="B231" s="4"/>
      <c r="C231" s="4"/>
      <c r="D231" s="4"/>
      <c r="E231" s="4"/>
      <c r="F231" s="4"/>
      <c r="G231" s="4"/>
      <c r="H231" s="4"/>
      <c r="I231" s="4"/>
      <c r="J231" s="4"/>
      <c r="K231" s="4"/>
      <c r="L231" s="4"/>
      <c r="M231" s="4"/>
      <c r="N231" s="4"/>
      <c r="O231" s="4"/>
    </row>
    <row r="232" spans="1:15" ht="16.5" customHeight="1">
      <c r="A232" s="34"/>
      <c r="B232" s="4"/>
      <c r="C232" s="4"/>
      <c r="D232" s="4"/>
      <c r="E232" s="4"/>
      <c r="F232" s="4"/>
      <c r="G232" s="4"/>
      <c r="H232" s="4"/>
      <c r="I232" s="4"/>
      <c r="J232" s="4"/>
      <c r="K232" s="4"/>
      <c r="L232" s="4"/>
      <c r="M232" s="4"/>
      <c r="N232" s="4"/>
      <c r="O232" s="4"/>
    </row>
    <row r="233" spans="1:15" ht="16.5" customHeight="1">
      <c r="A233" s="34"/>
      <c r="B233" s="4"/>
      <c r="C233" s="4"/>
      <c r="D233" s="4"/>
      <c r="E233" s="4"/>
      <c r="F233" s="4"/>
      <c r="G233" s="4"/>
      <c r="H233" s="4"/>
      <c r="I233" s="4"/>
      <c r="J233" s="4"/>
      <c r="K233" s="4"/>
      <c r="L233" s="4"/>
      <c r="M233" s="4"/>
      <c r="N233" s="4"/>
      <c r="O233" s="4"/>
    </row>
    <row r="234" spans="1:15" ht="16.5" customHeight="1">
      <c r="A234" s="34"/>
      <c r="B234" s="4"/>
      <c r="C234" s="4"/>
      <c r="D234" s="4"/>
      <c r="E234" s="4"/>
      <c r="F234" s="4"/>
      <c r="G234" s="4"/>
      <c r="H234" s="4"/>
      <c r="I234" s="4"/>
      <c r="J234" s="4"/>
      <c r="K234" s="4"/>
      <c r="L234" s="4"/>
      <c r="M234" s="4"/>
      <c r="N234" s="4"/>
      <c r="O234" s="4"/>
    </row>
    <row r="235" spans="1:15" ht="16.5" customHeight="1">
      <c r="A235" s="34"/>
      <c r="B235" s="4"/>
      <c r="C235" s="4"/>
      <c r="D235" s="4"/>
      <c r="E235" s="4"/>
      <c r="F235" s="4"/>
      <c r="G235" s="4"/>
      <c r="H235" s="4"/>
      <c r="I235" s="4"/>
      <c r="J235" s="4"/>
      <c r="K235" s="4"/>
      <c r="L235" s="4"/>
      <c r="M235" s="4"/>
      <c r="N235" s="4"/>
      <c r="O235" s="4"/>
    </row>
    <row r="236" spans="1:15" ht="16.5" customHeight="1">
      <c r="A236" s="34"/>
      <c r="B236" s="4"/>
      <c r="C236" s="4"/>
      <c r="D236" s="4"/>
      <c r="E236" s="4"/>
      <c r="F236" s="4"/>
      <c r="G236" s="4"/>
      <c r="H236" s="4"/>
      <c r="I236" s="4"/>
      <c r="J236" s="4"/>
      <c r="K236" s="4"/>
      <c r="L236" s="4"/>
      <c r="M236" s="4"/>
      <c r="N236" s="4"/>
      <c r="O236" s="4"/>
    </row>
    <row r="237" spans="1:15" ht="16.5" customHeight="1">
      <c r="A237" s="34"/>
      <c r="B237" s="4"/>
      <c r="C237" s="4"/>
      <c r="D237" s="4"/>
      <c r="E237" s="4"/>
      <c r="F237" s="4"/>
      <c r="G237" s="4"/>
      <c r="H237" s="4"/>
      <c r="I237" s="4"/>
      <c r="J237" s="4"/>
      <c r="K237" s="4"/>
      <c r="L237" s="4"/>
      <c r="M237" s="4"/>
      <c r="N237" s="4"/>
      <c r="O237" s="4"/>
    </row>
    <row r="238" spans="1:15" ht="16.5" customHeight="1">
      <c r="A238" s="34"/>
      <c r="B238" s="4"/>
      <c r="C238" s="4"/>
      <c r="D238" s="4"/>
      <c r="E238" s="4"/>
      <c r="F238" s="4"/>
      <c r="G238" s="4"/>
      <c r="H238" s="4"/>
      <c r="I238" s="4"/>
      <c r="J238" s="4"/>
      <c r="K238" s="4"/>
      <c r="L238" s="4"/>
      <c r="M238" s="4"/>
      <c r="N238" s="4"/>
      <c r="O238" s="4"/>
    </row>
    <row r="239" spans="1:15" ht="16.5" customHeight="1">
      <c r="A239" s="34"/>
      <c r="B239" s="4"/>
      <c r="C239" s="4"/>
      <c r="D239" s="4"/>
      <c r="E239" s="4"/>
      <c r="F239" s="4"/>
      <c r="G239" s="4"/>
      <c r="H239" s="4"/>
      <c r="I239" s="4"/>
      <c r="J239" s="4"/>
      <c r="K239" s="4"/>
      <c r="L239" s="4"/>
      <c r="M239" s="4"/>
      <c r="N239" s="4"/>
      <c r="O239" s="4"/>
    </row>
    <row r="240" spans="1:15" ht="16.5" customHeight="1">
      <c r="A240" s="34"/>
      <c r="B240" s="4"/>
      <c r="C240" s="4"/>
      <c r="D240" s="4"/>
      <c r="E240" s="4"/>
      <c r="F240" s="4"/>
      <c r="G240" s="4"/>
      <c r="H240" s="4"/>
      <c r="I240" s="4"/>
      <c r="J240" s="4"/>
      <c r="K240" s="4"/>
      <c r="L240" s="4"/>
      <c r="M240" s="4"/>
      <c r="N240" s="4"/>
      <c r="O240" s="4"/>
    </row>
    <row r="241" spans="1:15" ht="16.5" customHeight="1">
      <c r="A241" s="34"/>
      <c r="B241" s="4"/>
      <c r="C241" s="4"/>
      <c r="D241" s="4"/>
      <c r="E241" s="4"/>
      <c r="F241" s="4"/>
      <c r="G241" s="4"/>
      <c r="H241" s="4"/>
      <c r="I241" s="4"/>
      <c r="J241" s="4"/>
      <c r="K241" s="4"/>
      <c r="L241" s="4"/>
      <c r="M241" s="4"/>
      <c r="N241" s="4"/>
      <c r="O241" s="4"/>
    </row>
    <row r="242" spans="1:15" ht="16.5" customHeight="1">
      <c r="A242" s="34"/>
      <c r="B242" s="4"/>
      <c r="C242" s="4"/>
      <c r="D242" s="4"/>
      <c r="E242" s="4"/>
      <c r="F242" s="4"/>
      <c r="G242" s="4"/>
      <c r="H242" s="4"/>
      <c r="I242" s="4"/>
      <c r="J242" s="4"/>
      <c r="K242" s="4"/>
      <c r="L242" s="4"/>
      <c r="M242" s="4"/>
      <c r="N242" s="4"/>
      <c r="O242" s="4"/>
    </row>
    <row r="243" spans="1:15" ht="16.5" customHeight="1">
      <c r="A243" s="34"/>
      <c r="B243" s="4"/>
      <c r="C243" s="4"/>
      <c r="D243" s="4"/>
      <c r="E243" s="4"/>
      <c r="F243" s="4"/>
      <c r="G243" s="4"/>
      <c r="H243" s="4"/>
      <c r="I243" s="4"/>
      <c r="J243" s="4"/>
      <c r="K243" s="4"/>
      <c r="L243" s="4"/>
      <c r="M243" s="4"/>
      <c r="N243" s="4"/>
      <c r="O243" s="4"/>
    </row>
    <row r="244" spans="1:15" ht="16.5" customHeight="1">
      <c r="A244" s="34"/>
      <c r="B244" s="4"/>
      <c r="C244" s="4"/>
      <c r="D244" s="4"/>
      <c r="E244" s="4"/>
      <c r="F244" s="4"/>
      <c r="G244" s="4"/>
      <c r="H244" s="4"/>
      <c r="I244" s="4"/>
      <c r="J244" s="4"/>
      <c r="K244" s="4"/>
      <c r="L244" s="4"/>
      <c r="M244" s="4"/>
      <c r="N244" s="4"/>
      <c r="O244" s="4"/>
    </row>
    <row r="245" spans="1:15" ht="16.5" customHeight="1">
      <c r="A245" s="34"/>
      <c r="B245" s="4"/>
      <c r="C245" s="4"/>
      <c r="D245" s="4"/>
      <c r="E245" s="4"/>
      <c r="F245" s="4"/>
      <c r="G245" s="4"/>
      <c r="H245" s="4"/>
      <c r="I245" s="4"/>
      <c r="J245" s="4"/>
      <c r="K245" s="4"/>
      <c r="L245" s="4"/>
      <c r="M245" s="4"/>
      <c r="N245" s="4"/>
      <c r="O245" s="4"/>
    </row>
    <row r="246" spans="1:15" ht="16.5" customHeight="1">
      <c r="A246" s="34"/>
      <c r="B246" s="4"/>
      <c r="C246" s="4"/>
      <c r="D246" s="4"/>
      <c r="E246" s="4"/>
      <c r="F246" s="4"/>
      <c r="G246" s="4"/>
      <c r="H246" s="4"/>
      <c r="I246" s="4"/>
      <c r="J246" s="4"/>
      <c r="K246" s="4"/>
      <c r="L246" s="4"/>
      <c r="M246" s="4"/>
      <c r="N246" s="4"/>
      <c r="O246" s="4"/>
    </row>
    <row r="247" spans="1:15" ht="16.5" customHeight="1">
      <c r="A247" s="34"/>
      <c r="B247" s="4"/>
      <c r="C247" s="4"/>
      <c r="D247" s="4"/>
      <c r="E247" s="4"/>
      <c r="F247" s="4"/>
      <c r="G247" s="4"/>
      <c r="H247" s="4"/>
      <c r="I247" s="4"/>
      <c r="J247" s="4"/>
      <c r="K247" s="4"/>
      <c r="L247" s="4"/>
      <c r="M247" s="4"/>
      <c r="N247" s="4"/>
      <c r="O247" s="4"/>
    </row>
    <row r="248" spans="1:15" ht="16.5" customHeight="1">
      <c r="A248" s="34"/>
      <c r="B248" s="4"/>
      <c r="C248" s="4"/>
      <c r="D248" s="4"/>
      <c r="E248" s="4"/>
      <c r="F248" s="4"/>
      <c r="G248" s="4"/>
      <c r="H248" s="4"/>
      <c r="I248" s="4"/>
      <c r="J248" s="4"/>
      <c r="K248" s="4"/>
      <c r="L248" s="4"/>
      <c r="M248" s="4"/>
      <c r="N248" s="4"/>
      <c r="O248" s="4"/>
    </row>
    <row r="249" spans="1:15" ht="16.5" customHeight="1">
      <c r="A249" s="34"/>
      <c r="B249" s="4"/>
      <c r="C249" s="4"/>
      <c r="D249" s="4"/>
      <c r="E249" s="4"/>
      <c r="F249" s="4"/>
      <c r="G249" s="4"/>
      <c r="H249" s="4"/>
      <c r="I249" s="4"/>
      <c r="J249" s="4"/>
      <c r="K249" s="4"/>
      <c r="L249" s="4"/>
      <c r="M249" s="4"/>
      <c r="N249" s="4"/>
      <c r="O249" s="4"/>
    </row>
    <row r="250" spans="1:15" ht="16.5" customHeight="1">
      <c r="A250" s="34"/>
      <c r="B250" s="4"/>
      <c r="C250" s="4"/>
      <c r="D250" s="4"/>
      <c r="E250" s="4"/>
      <c r="F250" s="4"/>
      <c r="G250" s="4"/>
      <c r="H250" s="4"/>
      <c r="I250" s="4"/>
      <c r="J250" s="4"/>
      <c r="K250" s="4"/>
      <c r="L250" s="4"/>
      <c r="M250" s="4"/>
      <c r="N250" s="4"/>
      <c r="O250" s="4"/>
    </row>
    <row r="251" spans="1:15" ht="16.5" customHeight="1">
      <c r="A251" s="34"/>
      <c r="B251" s="4"/>
      <c r="C251" s="4"/>
      <c r="D251" s="4"/>
      <c r="E251" s="4"/>
      <c r="F251" s="4"/>
      <c r="G251" s="4"/>
      <c r="H251" s="4"/>
      <c r="I251" s="4"/>
      <c r="J251" s="4"/>
      <c r="K251" s="4"/>
      <c r="L251" s="4"/>
      <c r="M251" s="4"/>
      <c r="N251" s="4"/>
      <c r="O251" s="4"/>
    </row>
    <row r="252" spans="1:15" ht="16.5" customHeight="1">
      <c r="A252" s="34"/>
      <c r="B252" s="4"/>
      <c r="C252" s="4"/>
      <c r="D252" s="4"/>
      <c r="E252" s="4"/>
      <c r="F252" s="4"/>
      <c r="G252" s="4"/>
      <c r="H252" s="4"/>
      <c r="I252" s="4"/>
      <c r="J252" s="4"/>
      <c r="K252" s="4"/>
      <c r="L252" s="4"/>
      <c r="M252" s="4"/>
      <c r="N252" s="4"/>
      <c r="O252" s="4"/>
    </row>
    <row r="253" spans="1:15" ht="16.5" customHeight="1">
      <c r="A253" s="34"/>
      <c r="B253" s="4"/>
      <c r="C253" s="4"/>
      <c r="D253" s="4"/>
      <c r="E253" s="4"/>
      <c r="F253" s="4"/>
      <c r="G253" s="4"/>
      <c r="H253" s="4"/>
      <c r="I253" s="4"/>
      <c r="J253" s="4"/>
      <c r="K253" s="4"/>
      <c r="L253" s="4"/>
      <c r="M253" s="4"/>
      <c r="N253" s="4"/>
      <c r="O253" s="4"/>
    </row>
    <row r="254" spans="1:15" ht="16.5" customHeight="1">
      <c r="A254" s="34"/>
      <c r="B254" s="4"/>
      <c r="C254" s="4"/>
      <c r="D254" s="4"/>
      <c r="E254" s="4"/>
      <c r="F254" s="4"/>
      <c r="G254" s="4"/>
      <c r="H254" s="4"/>
      <c r="I254" s="4"/>
      <c r="J254" s="4"/>
      <c r="K254" s="4"/>
      <c r="L254" s="4"/>
      <c r="M254" s="4"/>
      <c r="N254" s="4"/>
      <c r="O254" s="4"/>
    </row>
    <row r="255" spans="1:15" ht="16.5" customHeight="1">
      <c r="A255" s="34"/>
      <c r="B255" s="4"/>
      <c r="C255" s="4"/>
      <c r="D255" s="4"/>
      <c r="E255" s="4"/>
      <c r="F255" s="4"/>
      <c r="G255" s="4"/>
      <c r="H255" s="4"/>
      <c r="I255" s="4"/>
      <c r="J255" s="4"/>
      <c r="K255" s="4"/>
      <c r="L255" s="4"/>
      <c r="M255" s="4"/>
      <c r="N255" s="4"/>
      <c r="O255" s="4"/>
    </row>
    <row r="256" spans="1:15" ht="16.5" customHeight="1">
      <c r="A256" s="34"/>
      <c r="B256" s="4"/>
      <c r="C256" s="4"/>
      <c r="D256" s="4"/>
      <c r="E256" s="4"/>
      <c r="F256" s="4"/>
      <c r="G256" s="4"/>
      <c r="H256" s="4"/>
      <c r="I256" s="4"/>
      <c r="J256" s="4"/>
      <c r="K256" s="4"/>
      <c r="L256" s="4"/>
      <c r="M256" s="4"/>
      <c r="N256" s="4"/>
      <c r="O256" s="4"/>
    </row>
    <row r="257" spans="1:15" ht="16.5" customHeight="1">
      <c r="A257" s="34"/>
      <c r="B257" s="4"/>
      <c r="C257" s="4"/>
      <c r="D257" s="4"/>
      <c r="E257" s="4"/>
      <c r="F257" s="4"/>
      <c r="G257" s="4"/>
      <c r="H257" s="4"/>
      <c r="I257" s="4"/>
      <c r="J257" s="4"/>
      <c r="K257" s="4"/>
      <c r="L257" s="4"/>
      <c r="M257" s="4"/>
      <c r="N257" s="4"/>
      <c r="O257" s="4"/>
    </row>
    <row r="258" spans="1:15" ht="16.5" customHeight="1">
      <c r="A258" s="34"/>
      <c r="B258" s="4"/>
      <c r="C258" s="4"/>
      <c r="D258" s="4"/>
      <c r="E258" s="4"/>
      <c r="F258" s="4"/>
      <c r="G258" s="4"/>
      <c r="H258" s="4"/>
      <c r="I258" s="4"/>
      <c r="J258" s="4"/>
      <c r="K258" s="4"/>
      <c r="L258" s="4"/>
      <c r="M258" s="4"/>
      <c r="N258" s="4"/>
      <c r="O258" s="4"/>
    </row>
    <row r="259" spans="1:15" ht="16.5" customHeight="1">
      <c r="A259" s="34"/>
      <c r="B259" s="4"/>
      <c r="C259" s="4"/>
      <c r="D259" s="4"/>
      <c r="E259" s="4"/>
      <c r="F259" s="4"/>
      <c r="G259" s="4"/>
      <c r="H259" s="4"/>
      <c r="I259" s="4"/>
      <c r="J259" s="4"/>
      <c r="K259" s="4"/>
      <c r="L259" s="4"/>
      <c r="M259" s="4"/>
      <c r="N259" s="4"/>
      <c r="O259" s="4"/>
    </row>
    <row r="260" spans="1:15" ht="16.5" customHeight="1">
      <c r="A260" s="34"/>
      <c r="B260" s="4"/>
      <c r="C260" s="4"/>
      <c r="D260" s="4"/>
      <c r="E260" s="4"/>
      <c r="F260" s="4"/>
      <c r="G260" s="4"/>
      <c r="H260" s="4"/>
      <c r="I260" s="4"/>
      <c r="J260" s="4"/>
      <c r="K260" s="4"/>
      <c r="L260" s="4"/>
      <c r="M260" s="4"/>
      <c r="N260" s="4"/>
      <c r="O260" s="4"/>
    </row>
    <row r="261" spans="1:15" ht="16.5" customHeight="1">
      <c r="A261" s="34"/>
      <c r="B261" s="4"/>
      <c r="C261" s="4"/>
      <c r="D261" s="4"/>
      <c r="E261" s="4"/>
      <c r="F261" s="4"/>
      <c r="G261" s="4"/>
      <c r="H261" s="4"/>
      <c r="I261" s="4"/>
      <c r="J261" s="4"/>
      <c r="K261" s="4"/>
      <c r="L261" s="4"/>
      <c r="M261" s="4"/>
      <c r="N261" s="4"/>
      <c r="O261" s="4"/>
    </row>
    <row r="262" spans="1:15" ht="16.5" customHeight="1">
      <c r="A262" s="34"/>
      <c r="B262" s="4"/>
      <c r="C262" s="4"/>
      <c r="D262" s="4"/>
      <c r="E262" s="4"/>
      <c r="F262" s="4"/>
      <c r="G262" s="4"/>
      <c r="H262" s="4"/>
      <c r="I262" s="4"/>
      <c r="J262" s="4"/>
      <c r="K262" s="4"/>
      <c r="L262" s="4"/>
      <c r="M262" s="4"/>
      <c r="N262" s="4"/>
      <c r="O262" s="4"/>
    </row>
    <row r="263" spans="1:15" ht="16.5" customHeight="1">
      <c r="A263" s="34"/>
      <c r="B263" s="4"/>
      <c r="C263" s="4"/>
      <c r="D263" s="4"/>
      <c r="E263" s="4"/>
      <c r="F263" s="4"/>
      <c r="G263" s="4"/>
      <c r="H263" s="4"/>
      <c r="I263" s="4"/>
      <c r="J263" s="4"/>
      <c r="K263" s="4"/>
      <c r="L263" s="4"/>
      <c r="M263" s="4"/>
      <c r="N263" s="4"/>
      <c r="O263" s="4"/>
    </row>
    <row r="264" spans="1:15" ht="16.5" customHeight="1">
      <c r="A264" s="34"/>
      <c r="B264" s="4"/>
      <c r="C264" s="4"/>
      <c r="D264" s="4"/>
      <c r="E264" s="4"/>
      <c r="F264" s="4"/>
      <c r="G264" s="4"/>
      <c r="H264" s="4"/>
      <c r="I264" s="4"/>
      <c r="J264" s="4"/>
      <c r="K264" s="4"/>
      <c r="L264" s="4"/>
      <c r="M264" s="4"/>
      <c r="N264" s="4"/>
      <c r="O264" s="4"/>
    </row>
    <row r="265" spans="1:15" ht="16.5" customHeight="1">
      <c r="A265" s="34"/>
      <c r="B265" s="4"/>
      <c r="C265" s="4"/>
      <c r="D265" s="4"/>
      <c r="E265" s="4"/>
      <c r="F265" s="4"/>
      <c r="G265" s="4"/>
      <c r="H265" s="4"/>
      <c r="I265" s="4"/>
      <c r="J265" s="4"/>
      <c r="K265" s="4"/>
      <c r="L265" s="4"/>
      <c r="M265" s="4"/>
      <c r="N265" s="4"/>
      <c r="O265" s="4"/>
    </row>
    <row r="266" spans="1:15" ht="16.5" customHeight="1">
      <c r="A266" s="34"/>
      <c r="B266" s="4"/>
      <c r="C266" s="4"/>
      <c r="D266" s="4"/>
      <c r="E266" s="4"/>
      <c r="F266" s="4"/>
      <c r="G266" s="4"/>
      <c r="H266" s="4"/>
      <c r="I266" s="4"/>
      <c r="J266" s="4"/>
      <c r="K266" s="4"/>
      <c r="L266" s="4"/>
      <c r="M266" s="4"/>
      <c r="N266" s="4"/>
      <c r="O266" s="4"/>
    </row>
    <row r="267" spans="1:15" ht="16.5" customHeight="1">
      <c r="A267" s="34"/>
      <c r="B267" s="4"/>
      <c r="C267" s="4"/>
      <c r="D267" s="4"/>
      <c r="E267" s="4"/>
      <c r="F267" s="4"/>
      <c r="G267" s="4"/>
      <c r="H267" s="4"/>
      <c r="I267" s="4"/>
      <c r="J267" s="4"/>
      <c r="K267" s="4"/>
      <c r="L267" s="4"/>
      <c r="M267" s="4"/>
      <c r="N267" s="4"/>
      <c r="O267" s="4"/>
    </row>
    <row r="268" spans="1:15" ht="16.5" customHeight="1">
      <c r="A268" s="34"/>
      <c r="B268" s="4"/>
      <c r="C268" s="4"/>
      <c r="D268" s="4"/>
      <c r="E268" s="4"/>
      <c r="F268" s="4"/>
      <c r="G268" s="4"/>
      <c r="H268" s="4"/>
      <c r="I268" s="4"/>
      <c r="J268" s="4"/>
      <c r="K268" s="4"/>
      <c r="L268" s="4"/>
      <c r="M268" s="4"/>
      <c r="N268" s="4"/>
      <c r="O268" s="4"/>
    </row>
    <row r="269" spans="1:15" ht="16.5" customHeight="1">
      <c r="A269" s="34"/>
      <c r="B269" s="4"/>
      <c r="C269" s="4"/>
      <c r="D269" s="4"/>
      <c r="E269" s="4"/>
      <c r="F269" s="4"/>
      <c r="G269" s="4"/>
      <c r="H269" s="4"/>
      <c r="I269" s="4"/>
      <c r="J269" s="4"/>
      <c r="K269" s="4"/>
      <c r="L269" s="4"/>
      <c r="M269" s="4"/>
      <c r="N269" s="4"/>
      <c r="O269" s="4"/>
    </row>
    <row r="270" spans="1:15" ht="16.5" customHeight="1">
      <c r="A270" s="34"/>
      <c r="B270" s="4"/>
      <c r="C270" s="4"/>
      <c r="D270" s="4"/>
      <c r="E270" s="4"/>
      <c r="F270" s="4"/>
      <c r="G270" s="4"/>
      <c r="H270" s="4"/>
      <c r="I270" s="4"/>
      <c r="J270" s="4"/>
      <c r="K270" s="4"/>
      <c r="L270" s="4"/>
      <c r="M270" s="4"/>
      <c r="N270" s="4"/>
      <c r="O270" s="4"/>
    </row>
    <row r="271" spans="1:15" ht="16.5" customHeight="1">
      <c r="A271" s="34"/>
      <c r="B271" s="4"/>
      <c r="C271" s="4"/>
      <c r="D271" s="4"/>
      <c r="E271" s="4"/>
      <c r="F271" s="4"/>
      <c r="G271" s="4"/>
      <c r="H271" s="4"/>
      <c r="I271" s="4"/>
      <c r="J271" s="4"/>
      <c r="K271" s="4"/>
      <c r="L271" s="4"/>
      <c r="M271" s="4"/>
      <c r="N271" s="4"/>
      <c r="O271" s="4"/>
    </row>
    <row r="272" spans="1:15" ht="16.5" customHeight="1">
      <c r="A272" s="34"/>
      <c r="B272" s="4"/>
      <c r="C272" s="4"/>
      <c r="D272" s="4"/>
      <c r="E272" s="4"/>
      <c r="F272" s="4"/>
      <c r="G272" s="4"/>
      <c r="H272" s="4"/>
      <c r="I272" s="4"/>
      <c r="J272" s="4"/>
      <c r="K272" s="4"/>
      <c r="L272" s="4"/>
      <c r="M272" s="4"/>
      <c r="N272" s="4"/>
      <c r="O272" s="4"/>
    </row>
    <row r="273" spans="1:15" ht="16.5" customHeight="1">
      <c r="A273" s="34"/>
      <c r="B273" s="4"/>
      <c r="C273" s="4"/>
      <c r="D273" s="4"/>
      <c r="E273" s="4"/>
      <c r="F273" s="4"/>
      <c r="G273" s="4"/>
      <c r="H273" s="4"/>
      <c r="I273" s="4"/>
      <c r="J273" s="4"/>
      <c r="K273" s="4"/>
      <c r="L273" s="4"/>
      <c r="M273" s="4"/>
      <c r="N273" s="4"/>
      <c r="O273" s="4"/>
    </row>
    <row r="274" spans="1:15" ht="16.5" customHeight="1">
      <c r="A274" s="34"/>
      <c r="B274" s="4"/>
      <c r="C274" s="4"/>
      <c r="D274" s="4"/>
      <c r="E274" s="4"/>
      <c r="F274" s="4"/>
      <c r="G274" s="4"/>
      <c r="H274" s="4"/>
      <c r="I274" s="4"/>
      <c r="J274" s="4"/>
      <c r="K274" s="4"/>
      <c r="L274" s="4"/>
      <c r="M274" s="4"/>
      <c r="N274" s="4"/>
      <c r="O274" s="4"/>
    </row>
    <row r="275" spans="1:15" ht="16.5" customHeight="1">
      <c r="A275" s="34"/>
      <c r="B275" s="4"/>
      <c r="C275" s="4"/>
      <c r="D275" s="4"/>
      <c r="E275" s="4"/>
      <c r="F275" s="4"/>
      <c r="G275" s="4"/>
      <c r="H275" s="4"/>
      <c r="I275" s="4"/>
      <c r="J275" s="4"/>
      <c r="K275" s="4"/>
      <c r="L275" s="4"/>
      <c r="M275" s="4"/>
      <c r="N275" s="4"/>
      <c r="O275" s="4"/>
    </row>
    <row r="276" spans="1:15" ht="16.5" customHeight="1">
      <c r="A276" s="34"/>
      <c r="B276" s="4"/>
      <c r="C276" s="4"/>
      <c r="D276" s="4"/>
      <c r="E276" s="4"/>
      <c r="F276" s="4"/>
      <c r="G276" s="4"/>
      <c r="H276" s="4"/>
      <c r="I276" s="4"/>
      <c r="J276" s="4"/>
      <c r="K276" s="4"/>
      <c r="L276" s="4"/>
      <c r="M276" s="4"/>
      <c r="N276" s="4"/>
      <c r="O276" s="4"/>
    </row>
    <row r="277" spans="1:15" ht="16.5" customHeight="1">
      <c r="A277" s="34"/>
      <c r="B277" s="4"/>
      <c r="C277" s="4"/>
      <c r="D277" s="4"/>
      <c r="E277" s="4"/>
      <c r="F277" s="4"/>
      <c r="G277" s="4"/>
      <c r="H277" s="4"/>
      <c r="I277" s="4"/>
      <c r="J277" s="4"/>
      <c r="K277" s="4"/>
      <c r="L277" s="4"/>
      <c r="M277" s="4"/>
      <c r="N277" s="4"/>
      <c r="O277" s="4"/>
    </row>
    <row r="278" spans="1:15" ht="16.5" customHeight="1">
      <c r="A278" s="34"/>
      <c r="B278" s="4"/>
      <c r="C278" s="4"/>
      <c r="D278" s="4"/>
      <c r="E278" s="4"/>
      <c r="F278" s="4"/>
      <c r="G278" s="4"/>
      <c r="H278" s="4"/>
      <c r="I278" s="4"/>
      <c r="J278" s="4"/>
      <c r="K278" s="4"/>
      <c r="L278" s="4"/>
      <c r="M278" s="4"/>
      <c r="N278" s="4"/>
      <c r="O278" s="4"/>
    </row>
    <row r="279" spans="1:15" ht="16.5" customHeight="1">
      <c r="A279" s="34"/>
      <c r="B279" s="4"/>
      <c r="C279" s="4"/>
      <c r="D279" s="4"/>
      <c r="E279" s="4"/>
      <c r="F279" s="4"/>
      <c r="G279" s="4"/>
      <c r="H279" s="4"/>
      <c r="I279" s="4"/>
      <c r="J279" s="4"/>
      <c r="K279" s="4"/>
      <c r="L279" s="4"/>
      <c r="M279" s="4"/>
      <c r="N279" s="4"/>
      <c r="O279" s="4"/>
    </row>
    <row r="280" spans="1:15" ht="16.5" customHeight="1">
      <c r="A280" s="34"/>
      <c r="B280" s="4"/>
      <c r="C280" s="4"/>
      <c r="D280" s="4"/>
      <c r="E280" s="4"/>
      <c r="F280" s="4"/>
      <c r="G280" s="4"/>
      <c r="H280" s="4"/>
      <c r="I280" s="4"/>
      <c r="J280" s="4"/>
      <c r="K280" s="4"/>
      <c r="L280" s="4"/>
      <c r="M280" s="4"/>
      <c r="N280" s="4"/>
      <c r="O280" s="4"/>
    </row>
    <row r="281" spans="1:15" ht="16.5" customHeight="1">
      <c r="A281" s="34"/>
      <c r="B281" s="4"/>
      <c r="C281" s="4"/>
      <c r="D281" s="4"/>
      <c r="E281" s="4"/>
      <c r="F281" s="4"/>
      <c r="G281" s="4"/>
      <c r="H281" s="4"/>
      <c r="I281" s="4"/>
      <c r="J281" s="4"/>
      <c r="K281" s="4"/>
      <c r="L281" s="4"/>
      <c r="M281" s="4"/>
      <c r="N281" s="4"/>
      <c r="O281" s="4"/>
    </row>
    <row r="282" spans="1:15" ht="16.5" customHeight="1">
      <c r="A282" s="34"/>
      <c r="B282" s="4"/>
      <c r="C282" s="4"/>
      <c r="D282" s="4"/>
      <c r="E282" s="4"/>
      <c r="F282" s="4"/>
      <c r="G282" s="4"/>
      <c r="H282" s="4"/>
      <c r="I282" s="4"/>
      <c r="J282" s="4"/>
      <c r="K282" s="4"/>
      <c r="L282" s="4"/>
      <c r="M282" s="4"/>
      <c r="N282" s="4"/>
      <c r="O282" s="4"/>
    </row>
    <row r="283" spans="1:15" ht="16.5" customHeight="1">
      <c r="A283" s="34"/>
      <c r="B283" s="4"/>
      <c r="C283" s="4"/>
      <c r="D283" s="4"/>
      <c r="E283" s="4"/>
      <c r="F283" s="4"/>
      <c r="G283" s="4"/>
      <c r="H283" s="4"/>
      <c r="I283" s="4"/>
      <c r="J283" s="4"/>
      <c r="K283" s="4"/>
      <c r="L283" s="4"/>
      <c r="M283" s="4"/>
      <c r="N283" s="4"/>
      <c r="O283" s="4"/>
    </row>
    <row r="284" spans="1:15" ht="16.5" customHeight="1">
      <c r="A284" s="34"/>
      <c r="B284" s="4"/>
      <c r="C284" s="4"/>
      <c r="D284" s="4"/>
      <c r="E284" s="4"/>
      <c r="F284" s="4"/>
      <c r="G284" s="4"/>
      <c r="H284" s="4"/>
      <c r="I284" s="4"/>
      <c r="J284" s="4"/>
      <c r="K284" s="4"/>
      <c r="L284" s="4"/>
      <c r="M284" s="4"/>
      <c r="N284" s="4"/>
      <c r="O284" s="4"/>
    </row>
    <row r="285" spans="1:15" ht="16.5" customHeight="1">
      <c r="A285" s="34"/>
      <c r="B285" s="4"/>
      <c r="C285" s="4"/>
      <c r="D285" s="4"/>
      <c r="E285" s="4"/>
      <c r="F285" s="4"/>
      <c r="G285" s="4"/>
      <c r="H285" s="4"/>
      <c r="I285" s="4"/>
      <c r="J285" s="4"/>
      <c r="K285" s="4"/>
      <c r="L285" s="4"/>
      <c r="M285" s="4"/>
      <c r="N285" s="4"/>
      <c r="O285" s="4"/>
    </row>
    <row r="286" spans="1:15" ht="16.5" customHeight="1">
      <c r="A286" s="34"/>
      <c r="B286" s="4"/>
      <c r="C286" s="4"/>
      <c r="D286" s="4"/>
      <c r="E286" s="4"/>
      <c r="F286" s="4"/>
      <c r="G286" s="4"/>
      <c r="H286" s="4"/>
      <c r="I286" s="4"/>
      <c r="J286" s="4"/>
      <c r="K286" s="4"/>
      <c r="L286" s="4"/>
      <c r="M286" s="4"/>
      <c r="N286" s="4"/>
      <c r="O286" s="4"/>
    </row>
    <row r="287" spans="1:15" ht="16.5" customHeight="1">
      <c r="A287" s="34"/>
      <c r="B287" s="4"/>
      <c r="C287" s="4"/>
      <c r="D287" s="4"/>
      <c r="E287" s="4"/>
      <c r="F287" s="4"/>
      <c r="G287" s="4"/>
      <c r="H287" s="4"/>
      <c r="I287" s="4"/>
      <c r="J287" s="4"/>
      <c r="K287" s="4"/>
      <c r="L287" s="4"/>
      <c r="M287" s="4"/>
      <c r="N287" s="4"/>
      <c r="O287" s="4"/>
    </row>
    <row r="288" spans="1:15" ht="16.5" customHeight="1">
      <c r="A288" s="34"/>
      <c r="B288" s="4"/>
      <c r="C288" s="4"/>
      <c r="D288" s="4"/>
      <c r="E288" s="4"/>
      <c r="F288" s="4"/>
      <c r="G288" s="4"/>
      <c r="H288" s="4"/>
      <c r="I288" s="4"/>
      <c r="J288" s="4"/>
      <c r="K288" s="4"/>
      <c r="L288" s="4"/>
      <c r="M288" s="4"/>
      <c r="N288" s="4"/>
      <c r="O288" s="4"/>
    </row>
    <row r="289" spans="1:15" ht="16.5" customHeight="1">
      <c r="A289" s="34"/>
      <c r="B289" s="4"/>
      <c r="C289" s="4"/>
      <c r="D289" s="4"/>
      <c r="E289" s="4"/>
      <c r="F289" s="4"/>
      <c r="G289" s="4"/>
      <c r="H289" s="4"/>
      <c r="I289" s="4"/>
      <c r="J289" s="4"/>
      <c r="K289" s="4"/>
      <c r="L289" s="4"/>
      <c r="M289" s="4"/>
      <c r="N289" s="4"/>
      <c r="O289" s="4"/>
    </row>
    <row r="290" spans="1:15" ht="16.5" customHeight="1">
      <c r="A290" s="34"/>
      <c r="B290" s="4"/>
      <c r="C290" s="4"/>
      <c r="D290" s="4"/>
      <c r="E290" s="4"/>
      <c r="F290" s="4"/>
      <c r="G290" s="4"/>
      <c r="H290" s="4"/>
      <c r="I290" s="4"/>
      <c r="J290" s="4"/>
      <c r="K290" s="4"/>
      <c r="L290" s="4"/>
      <c r="M290" s="4"/>
      <c r="N290" s="4"/>
      <c r="O290" s="4"/>
    </row>
    <row r="291" spans="1:15" ht="16.5" customHeight="1">
      <c r="A291" s="34"/>
      <c r="B291" s="4"/>
      <c r="C291" s="4"/>
      <c r="D291" s="4"/>
      <c r="E291" s="4"/>
      <c r="F291" s="4"/>
      <c r="G291" s="4"/>
      <c r="H291" s="4"/>
      <c r="I291" s="4"/>
      <c r="J291" s="4"/>
      <c r="K291" s="4"/>
      <c r="L291" s="4"/>
      <c r="M291" s="4"/>
      <c r="N291" s="4"/>
      <c r="O291" s="4"/>
    </row>
    <row r="292" spans="1:15" ht="16.5" customHeight="1">
      <c r="A292" s="34"/>
      <c r="B292" s="4"/>
      <c r="C292" s="4"/>
      <c r="D292" s="4"/>
      <c r="E292" s="4"/>
      <c r="F292" s="4"/>
      <c r="G292" s="4"/>
      <c r="H292" s="4"/>
      <c r="I292" s="4"/>
      <c r="J292" s="4"/>
      <c r="K292" s="4"/>
      <c r="L292" s="4"/>
      <c r="M292" s="4"/>
      <c r="N292" s="4"/>
      <c r="O292" s="4"/>
    </row>
    <row r="293" spans="1:15" ht="16.5" customHeight="1">
      <c r="A293" s="34"/>
      <c r="B293" s="4"/>
      <c r="C293" s="4"/>
      <c r="D293" s="4"/>
      <c r="E293" s="4"/>
      <c r="F293" s="4"/>
      <c r="G293" s="4"/>
      <c r="H293" s="4"/>
      <c r="I293" s="4"/>
      <c r="J293" s="4"/>
      <c r="K293" s="4"/>
      <c r="L293" s="4"/>
      <c r="M293" s="4"/>
      <c r="N293" s="4"/>
      <c r="O293" s="4"/>
    </row>
    <row r="294" spans="1:15" ht="16.5" customHeight="1">
      <c r="A294" s="34"/>
      <c r="B294" s="4"/>
      <c r="C294" s="4"/>
      <c r="D294" s="4"/>
      <c r="E294" s="4"/>
      <c r="F294" s="4"/>
      <c r="G294" s="4"/>
      <c r="H294" s="4"/>
      <c r="I294" s="4"/>
      <c r="J294" s="4"/>
      <c r="K294" s="4"/>
      <c r="L294" s="4"/>
      <c r="M294" s="4"/>
      <c r="N294" s="4"/>
      <c r="O294" s="4"/>
    </row>
    <row r="295" spans="1:15" ht="16.5" customHeight="1">
      <c r="A295" s="34"/>
      <c r="B295" s="4"/>
      <c r="C295" s="4"/>
      <c r="D295" s="4"/>
      <c r="E295" s="4"/>
      <c r="F295" s="4"/>
      <c r="G295" s="4"/>
      <c r="H295" s="4"/>
      <c r="I295" s="4"/>
      <c r="J295" s="4"/>
      <c r="K295" s="4"/>
      <c r="L295" s="4"/>
      <c r="M295" s="4"/>
      <c r="N295" s="4"/>
      <c r="O295" s="4"/>
    </row>
    <row r="296" spans="1:15" ht="16.5" customHeight="1">
      <c r="A296" s="34"/>
      <c r="B296" s="4"/>
      <c r="C296" s="4"/>
      <c r="D296" s="4"/>
      <c r="E296" s="4"/>
      <c r="F296" s="4"/>
      <c r="G296" s="4"/>
      <c r="H296" s="4"/>
      <c r="I296" s="4"/>
      <c r="J296" s="4"/>
      <c r="K296" s="4"/>
      <c r="L296" s="4"/>
      <c r="M296" s="4"/>
      <c r="N296" s="4"/>
      <c r="O296" s="4"/>
    </row>
    <row r="297" spans="1:15" ht="16.5" customHeight="1">
      <c r="A297" s="34"/>
      <c r="B297" s="4"/>
      <c r="C297" s="4"/>
      <c r="D297" s="4"/>
      <c r="E297" s="4"/>
      <c r="F297" s="4"/>
      <c r="G297" s="4"/>
      <c r="H297" s="4"/>
      <c r="I297" s="4"/>
      <c r="J297" s="4"/>
      <c r="K297" s="4"/>
      <c r="L297" s="4"/>
      <c r="M297" s="4"/>
      <c r="N297" s="4"/>
      <c r="O297" s="4"/>
    </row>
    <row r="298" spans="1:15" ht="16.5" customHeight="1">
      <c r="A298" s="34"/>
      <c r="B298" s="4"/>
      <c r="C298" s="4"/>
      <c r="D298" s="4"/>
      <c r="E298" s="4"/>
      <c r="F298" s="4"/>
      <c r="G298" s="4"/>
      <c r="H298" s="4"/>
      <c r="I298" s="4"/>
      <c r="J298" s="4"/>
      <c r="K298" s="4"/>
      <c r="L298" s="4"/>
      <c r="M298" s="4"/>
      <c r="N298" s="4"/>
      <c r="O298" s="4"/>
    </row>
    <row r="299" spans="1:15" ht="16.5" customHeight="1">
      <c r="A299" s="34"/>
      <c r="B299" s="4"/>
      <c r="C299" s="4"/>
      <c r="D299" s="4"/>
      <c r="E299" s="4"/>
      <c r="F299" s="4"/>
      <c r="G299" s="4"/>
      <c r="H299" s="4"/>
      <c r="I299" s="4"/>
      <c r="J299" s="4"/>
      <c r="K299" s="4"/>
      <c r="L299" s="4"/>
      <c r="M299" s="4"/>
      <c r="N299" s="4"/>
      <c r="O299" s="4"/>
    </row>
    <row r="300" spans="1:15" ht="16.5" customHeight="1">
      <c r="A300" s="34"/>
      <c r="B300" s="4"/>
      <c r="C300" s="4"/>
      <c r="D300" s="4"/>
      <c r="E300" s="4"/>
      <c r="F300" s="4"/>
      <c r="G300" s="4"/>
      <c r="H300" s="4"/>
      <c r="I300" s="4"/>
      <c r="J300" s="4"/>
      <c r="K300" s="4"/>
      <c r="L300" s="4"/>
      <c r="M300" s="4"/>
      <c r="N300" s="4"/>
      <c r="O300" s="4"/>
    </row>
    <row r="301" spans="1:15" ht="16.5" customHeight="1">
      <c r="A301" s="34"/>
      <c r="B301" s="4"/>
      <c r="C301" s="4"/>
      <c r="D301" s="4"/>
      <c r="E301" s="4"/>
      <c r="F301" s="4"/>
      <c r="G301" s="4"/>
      <c r="H301" s="4"/>
      <c r="I301" s="4"/>
      <c r="J301" s="4"/>
      <c r="K301" s="4"/>
      <c r="L301" s="4"/>
      <c r="M301" s="4"/>
      <c r="N301" s="4"/>
      <c r="O301" s="4"/>
    </row>
    <row r="302" spans="1:15" ht="16.5" customHeight="1">
      <c r="A302" s="34"/>
      <c r="B302" s="4"/>
      <c r="C302" s="4"/>
      <c r="D302" s="4"/>
      <c r="E302" s="4"/>
      <c r="F302" s="4"/>
      <c r="G302" s="4"/>
      <c r="H302" s="4"/>
      <c r="I302" s="4"/>
      <c r="J302" s="4"/>
      <c r="K302" s="4"/>
      <c r="L302" s="4"/>
      <c r="M302" s="4"/>
      <c r="N302" s="4"/>
      <c r="O302" s="4"/>
    </row>
    <row r="303" spans="1:15" ht="16.5" customHeight="1">
      <c r="A303" s="34"/>
      <c r="B303" s="4"/>
      <c r="C303" s="4"/>
      <c r="D303" s="4"/>
      <c r="E303" s="4"/>
      <c r="F303" s="4"/>
      <c r="G303" s="4"/>
      <c r="H303" s="4"/>
      <c r="I303" s="4"/>
      <c r="J303" s="4"/>
      <c r="K303" s="4"/>
      <c r="L303" s="4"/>
      <c r="M303" s="4"/>
      <c r="N303" s="4"/>
      <c r="O303" s="4"/>
    </row>
    <row r="304" spans="1:15" ht="16.5" customHeight="1">
      <c r="A304" s="34"/>
      <c r="B304" s="4"/>
      <c r="C304" s="4"/>
      <c r="D304" s="4"/>
      <c r="E304" s="4"/>
      <c r="F304" s="4"/>
      <c r="G304" s="4"/>
      <c r="H304" s="4"/>
      <c r="I304" s="4"/>
      <c r="J304" s="4"/>
      <c r="K304" s="4"/>
      <c r="L304" s="4"/>
      <c r="M304" s="4"/>
      <c r="N304" s="4"/>
      <c r="O304" s="4"/>
    </row>
    <row r="305" spans="1:15" ht="16.5" customHeight="1">
      <c r="A305" s="34"/>
      <c r="B305" s="4"/>
      <c r="C305" s="4"/>
      <c r="D305" s="4"/>
      <c r="E305" s="4"/>
      <c r="F305" s="4"/>
      <c r="G305" s="4"/>
      <c r="H305" s="4"/>
      <c r="I305" s="4"/>
      <c r="J305" s="4"/>
      <c r="K305" s="4"/>
      <c r="L305" s="4"/>
      <c r="M305" s="4"/>
      <c r="N305" s="4"/>
      <c r="O305" s="4"/>
    </row>
    <row r="306" spans="1:15" ht="16.5" customHeight="1">
      <c r="A306" s="34"/>
      <c r="B306" s="4"/>
      <c r="C306" s="4"/>
      <c r="D306" s="4"/>
      <c r="E306" s="4"/>
      <c r="F306" s="4"/>
      <c r="G306" s="4"/>
      <c r="H306" s="4"/>
      <c r="I306" s="4"/>
      <c r="J306" s="4"/>
      <c r="K306" s="4"/>
      <c r="L306" s="4"/>
      <c r="M306" s="4"/>
      <c r="N306" s="4"/>
      <c r="O306" s="4"/>
    </row>
    <row r="307" spans="1:15" ht="16.5" customHeight="1">
      <c r="A307" s="34"/>
      <c r="B307" s="4"/>
      <c r="C307" s="4"/>
      <c r="D307" s="4"/>
      <c r="E307" s="4"/>
      <c r="F307" s="4"/>
      <c r="G307" s="4"/>
      <c r="H307" s="4"/>
      <c r="I307" s="4"/>
      <c r="J307" s="4"/>
      <c r="K307" s="4"/>
      <c r="L307" s="4"/>
      <c r="M307" s="4"/>
      <c r="N307" s="4"/>
      <c r="O307" s="4"/>
    </row>
    <row r="308" spans="1:15" ht="16.5" customHeight="1">
      <c r="A308" s="34"/>
      <c r="B308" s="4"/>
      <c r="C308" s="4"/>
      <c r="D308" s="4"/>
      <c r="E308" s="4"/>
      <c r="F308" s="4"/>
      <c r="G308" s="4"/>
      <c r="H308" s="4"/>
      <c r="I308" s="4"/>
      <c r="J308" s="4"/>
      <c r="K308" s="4"/>
      <c r="L308" s="4"/>
      <c r="M308" s="4"/>
      <c r="N308" s="4"/>
      <c r="O308" s="4"/>
    </row>
    <row r="309" spans="1:15" ht="16.5" customHeight="1">
      <c r="A309" s="34"/>
      <c r="B309" s="4"/>
      <c r="C309" s="4"/>
      <c r="D309" s="4"/>
      <c r="E309" s="4"/>
      <c r="F309" s="4"/>
      <c r="G309" s="4"/>
      <c r="H309" s="4"/>
      <c r="I309" s="4"/>
      <c r="J309" s="4"/>
      <c r="K309" s="4"/>
      <c r="L309" s="4"/>
      <c r="M309" s="4"/>
      <c r="N309" s="4"/>
      <c r="O309" s="4"/>
    </row>
    <row r="310" spans="1:15" ht="16.5" customHeight="1">
      <c r="A310" s="34"/>
      <c r="B310" s="4"/>
      <c r="C310" s="4"/>
      <c r="D310" s="4"/>
      <c r="E310" s="4"/>
      <c r="F310" s="4"/>
      <c r="G310" s="4"/>
      <c r="H310" s="4"/>
      <c r="I310" s="4"/>
      <c r="J310" s="4"/>
      <c r="K310" s="4"/>
      <c r="L310" s="4"/>
      <c r="M310" s="4"/>
      <c r="N310" s="4"/>
      <c r="O310" s="4"/>
    </row>
    <row r="311" spans="1:15" ht="16.5" customHeight="1">
      <c r="A311" s="34"/>
      <c r="B311" s="4"/>
      <c r="C311" s="4"/>
      <c r="D311" s="4"/>
      <c r="E311" s="4"/>
      <c r="F311" s="4"/>
      <c r="G311" s="4"/>
      <c r="H311" s="4"/>
      <c r="I311" s="4"/>
      <c r="J311" s="4"/>
      <c r="K311" s="4"/>
      <c r="L311" s="4"/>
      <c r="M311" s="4"/>
      <c r="N311" s="4"/>
      <c r="O311" s="4"/>
    </row>
    <row r="312" spans="1:15" ht="16.5" customHeight="1">
      <c r="A312" s="34"/>
      <c r="B312" s="4"/>
      <c r="C312" s="4"/>
      <c r="D312" s="4"/>
      <c r="E312" s="4"/>
      <c r="F312" s="4"/>
      <c r="G312" s="4"/>
      <c r="H312" s="4"/>
      <c r="I312" s="4"/>
      <c r="J312" s="4"/>
      <c r="K312" s="4"/>
      <c r="L312" s="4"/>
      <c r="M312" s="4"/>
      <c r="N312" s="4"/>
      <c r="O312" s="4"/>
    </row>
    <row r="313" spans="1:15" ht="16.5" customHeight="1">
      <c r="A313" s="34"/>
      <c r="B313" s="4"/>
      <c r="C313" s="4"/>
      <c r="D313" s="4"/>
      <c r="E313" s="4"/>
      <c r="F313" s="4"/>
      <c r="G313" s="4"/>
      <c r="H313" s="4"/>
      <c r="I313" s="4"/>
      <c r="J313" s="4"/>
      <c r="K313" s="4"/>
      <c r="L313" s="4"/>
      <c r="M313" s="4"/>
      <c r="N313" s="4"/>
      <c r="O313" s="4"/>
    </row>
    <row r="314" spans="1:15" ht="16.5" customHeight="1">
      <c r="A314" s="34"/>
      <c r="B314" s="4"/>
      <c r="C314" s="4"/>
      <c r="D314" s="4"/>
      <c r="E314" s="4"/>
      <c r="F314" s="4"/>
      <c r="G314" s="4"/>
      <c r="H314" s="4"/>
      <c r="I314" s="4"/>
      <c r="J314" s="4"/>
      <c r="K314" s="4"/>
      <c r="L314" s="4"/>
      <c r="M314" s="4"/>
      <c r="N314" s="4"/>
      <c r="O314" s="4"/>
    </row>
    <row r="315" spans="1:15" ht="16.5" customHeight="1">
      <c r="A315" s="34"/>
      <c r="B315" s="4"/>
      <c r="C315" s="4"/>
      <c r="D315" s="4"/>
      <c r="E315" s="4"/>
      <c r="F315" s="4"/>
      <c r="G315" s="4"/>
      <c r="H315" s="4"/>
      <c r="I315" s="4"/>
      <c r="J315" s="4"/>
      <c r="K315" s="4"/>
      <c r="L315" s="4"/>
      <c r="M315" s="4"/>
      <c r="N315" s="4"/>
      <c r="O315" s="4"/>
    </row>
    <row r="316" spans="1:15" ht="16.5" customHeight="1">
      <c r="A316" s="34"/>
      <c r="B316" s="4"/>
      <c r="C316" s="4"/>
      <c r="D316" s="4"/>
      <c r="E316" s="4"/>
      <c r="F316" s="4"/>
      <c r="G316" s="4"/>
      <c r="H316" s="4"/>
      <c r="I316" s="4"/>
      <c r="J316" s="4"/>
      <c r="K316" s="4"/>
      <c r="L316" s="4"/>
      <c r="M316" s="4"/>
      <c r="N316" s="4"/>
      <c r="O316" s="4"/>
    </row>
    <row r="317" spans="1:15" ht="16.5" customHeight="1">
      <c r="A317" s="34"/>
      <c r="B317" s="4"/>
      <c r="C317" s="4"/>
      <c r="D317" s="4"/>
      <c r="E317" s="4"/>
      <c r="F317" s="4"/>
      <c r="G317" s="4"/>
      <c r="H317" s="4"/>
      <c r="I317" s="4"/>
      <c r="J317" s="4"/>
      <c r="K317" s="4"/>
      <c r="L317" s="4"/>
      <c r="M317" s="4"/>
      <c r="N317" s="4"/>
      <c r="O317" s="4"/>
    </row>
    <row r="318" spans="1:15" ht="16.5" customHeight="1">
      <c r="A318" s="34"/>
      <c r="B318" s="4"/>
      <c r="C318" s="4"/>
      <c r="D318" s="4"/>
      <c r="E318" s="4"/>
      <c r="F318" s="4"/>
      <c r="G318" s="4"/>
      <c r="H318" s="4"/>
      <c r="I318" s="4"/>
      <c r="J318" s="4"/>
      <c r="K318" s="4"/>
      <c r="L318" s="4"/>
      <c r="M318" s="4"/>
      <c r="N318" s="4"/>
      <c r="O318" s="4"/>
    </row>
    <row r="319" spans="1:15" ht="16.5" customHeight="1">
      <c r="A319" s="34"/>
      <c r="B319" s="4"/>
      <c r="C319" s="4"/>
      <c r="D319" s="4"/>
      <c r="E319" s="4"/>
      <c r="F319" s="4"/>
      <c r="G319" s="4"/>
      <c r="H319" s="4"/>
      <c r="I319" s="4"/>
      <c r="J319" s="4"/>
      <c r="K319" s="4"/>
      <c r="L319" s="4"/>
      <c r="M319" s="4"/>
      <c r="N319" s="4"/>
      <c r="O319" s="4"/>
    </row>
    <row r="320" spans="1:15" ht="16.5" customHeight="1">
      <c r="A320" s="34"/>
      <c r="B320" s="4"/>
      <c r="C320" s="4"/>
      <c r="D320" s="4"/>
      <c r="E320" s="4"/>
      <c r="F320" s="4"/>
      <c r="G320" s="4"/>
      <c r="H320" s="4"/>
      <c r="I320" s="4"/>
      <c r="J320" s="4"/>
      <c r="K320" s="4"/>
      <c r="L320" s="4"/>
      <c r="M320" s="4"/>
      <c r="N320" s="4"/>
      <c r="O320" s="4"/>
    </row>
    <row r="321" spans="1:15" ht="16.5" customHeight="1">
      <c r="A321" s="34"/>
      <c r="B321" s="4"/>
      <c r="C321" s="4"/>
      <c r="D321" s="4"/>
      <c r="E321" s="4"/>
      <c r="F321" s="4"/>
      <c r="G321" s="4"/>
      <c r="H321" s="4"/>
      <c r="I321" s="4"/>
      <c r="J321" s="4"/>
      <c r="K321" s="4"/>
      <c r="L321" s="4"/>
      <c r="M321" s="4"/>
      <c r="N321" s="4"/>
      <c r="O321" s="4"/>
    </row>
    <row r="322" spans="1:15" ht="16.5" customHeight="1">
      <c r="A322" s="34"/>
      <c r="B322" s="4"/>
      <c r="C322" s="4"/>
      <c r="D322" s="4"/>
      <c r="E322" s="4"/>
      <c r="F322" s="4"/>
      <c r="G322" s="4"/>
      <c r="H322" s="4"/>
      <c r="I322" s="4"/>
      <c r="J322" s="4"/>
      <c r="K322" s="4"/>
      <c r="L322" s="4"/>
      <c r="M322" s="4"/>
      <c r="N322" s="4"/>
      <c r="O322" s="4"/>
    </row>
    <row r="323" spans="1:15" ht="16.5" customHeight="1">
      <c r="A323" s="34"/>
      <c r="B323" s="4"/>
      <c r="C323" s="4"/>
      <c r="D323" s="4"/>
      <c r="E323" s="4"/>
      <c r="F323" s="4"/>
      <c r="G323" s="4"/>
      <c r="H323" s="4"/>
      <c r="I323" s="4"/>
      <c r="J323" s="4"/>
      <c r="K323" s="4"/>
      <c r="L323" s="4"/>
      <c r="M323" s="4"/>
      <c r="N323" s="4"/>
      <c r="O323" s="4"/>
    </row>
    <row r="324" spans="1:15" ht="16.5" customHeight="1">
      <c r="A324" s="34"/>
      <c r="B324" s="4"/>
      <c r="C324" s="4"/>
      <c r="D324" s="4"/>
      <c r="E324" s="4"/>
      <c r="F324" s="4"/>
      <c r="G324" s="4"/>
      <c r="H324" s="4"/>
      <c r="I324" s="4"/>
      <c r="J324" s="4"/>
      <c r="K324" s="4"/>
      <c r="L324" s="4"/>
      <c r="M324" s="4"/>
      <c r="N324" s="4"/>
      <c r="O324" s="4"/>
    </row>
    <row r="325" spans="1:15" ht="16.5" customHeight="1">
      <c r="A325" s="34"/>
      <c r="B325" s="4"/>
      <c r="C325" s="4"/>
      <c r="D325" s="4"/>
      <c r="E325" s="4"/>
      <c r="F325" s="4"/>
      <c r="G325" s="4"/>
      <c r="H325" s="4"/>
      <c r="I325" s="4"/>
      <c r="J325" s="4"/>
      <c r="K325" s="4"/>
      <c r="L325" s="4"/>
      <c r="M325" s="4"/>
      <c r="N325" s="4"/>
      <c r="O325" s="4"/>
    </row>
    <row r="326" spans="1:15" ht="16.5" customHeight="1">
      <c r="A326" s="34"/>
      <c r="B326" s="4"/>
      <c r="C326" s="4"/>
      <c r="D326" s="4"/>
      <c r="E326" s="4"/>
      <c r="F326" s="4"/>
      <c r="G326" s="4"/>
      <c r="H326" s="4"/>
      <c r="I326" s="4"/>
      <c r="J326" s="4"/>
      <c r="K326" s="4"/>
      <c r="L326" s="4"/>
      <c r="M326" s="4"/>
      <c r="N326" s="4"/>
      <c r="O326" s="4"/>
    </row>
    <row r="327" spans="1:15" ht="16.5" customHeight="1">
      <c r="A327" s="34"/>
      <c r="B327" s="4"/>
      <c r="C327" s="4"/>
      <c r="D327" s="4"/>
      <c r="E327" s="4"/>
      <c r="F327" s="4"/>
      <c r="G327" s="4"/>
      <c r="H327" s="4"/>
      <c r="I327" s="4"/>
      <c r="J327" s="4"/>
      <c r="K327" s="4"/>
      <c r="L327" s="4"/>
      <c r="M327" s="4"/>
      <c r="N327" s="4"/>
      <c r="O327" s="4"/>
    </row>
    <row r="328" spans="1:15" ht="16.5" customHeight="1">
      <c r="A328" s="34"/>
      <c r="B328" s="4"/>
      <c r="C328" s="4"/>
      <c r="D328" s="4"/>
      <c r="E328" s="4"/>
      <c r="F328" s="4"/>
      <c r="G328" s="4"/>
      <c r="H328" s="4"/>
      <c r="I328" s="4"/>
      <c r="J328" s="4"/>
      <c r="K328" s="4"/>
      <c r="L328" s="4"/>
      <c r="M328" s="4"/>
      <c r="N328" s="4"/>
      <c r="O328" s="4"/>
    </row>
    <row r="329" spans="1:15" ht="16.5" customHeight="1">
      <c r="A329" s="34"/>
      <c r="B329" s="4"/>
      <c r="C329" s="4"/>
      <c r="D329" s="4"/>
      <c r="E329" s="4"/>
      <c r="F329" s="4"/>
      <c r="G329" s="4"/>
      <c r="H329" s="4"/>
      <c r="I329" s="4"/>
      <c r="J329" s="4"/>
      <c r="K329" s="4"/>
      <c r="L329" s="4"/>
      <c r="M329" s="4"/>
      <c r="N329" s="4"/>
      <c r="O329" s="4"/>
    </row>
    <row r="330" spans="1:15" ht="16.5" customHeight="1">
      <c r="A330" s="34"/>
      <c r="B330" s="4"/>
      <c r="C330" s="4"/>
      <c r="D330" s="4"/>
      <c r="E330" s="4"/>
      <c r="F330" s="4"/>
      <c r="G330" s="4"/>
      <c r="H330" s="4"/>
      <c r="I330" s="4"/>
      <c r="J330" s="4"/>
      <c r="K330" s="4"/>
      <c r="L330" s="4"/>
      <c r="M330" s="4"/>
      <c r="N330" s="4"/>
      <c r="O330" s="4"/>
    </row>
    <row r="331" spans="1:15" ht="16.5" customHeight="1">
      <c r="A331" s="34"/>
      <c r="B331" s="4"/>
      <c r="C331" s="4"/>
      <c r="D331" s="4"/>
      <c r="E331" s="4"/>
      <c r="F331" s="4"/>
      <c r="G331" s="4"/>
      <c r="H331" s="4"/>
      <c r="I331" s="4"/>
      <c r="J331" s="4"/>
      <c r="K331" s="4"/>
      <c r="L331" s="4"/>
      <c r="M331" s="4"/>
      <c r="N331" s="4"/>
      <c r="O331" s="4"/>
    </row>
    <row r="332" spans="1:15" ht="16.5" customHeight="1">
      <c r="A332" s="34"/>
      <c r="B332" s="4"/>
      <c r="C332" s="4"/>
      <c r="D332" s="4"/>
      <c r="E332" s="4"/>
      <c r="F332" s="4"/>
      <c r="G332" s="4"/>
      <c r="H332" s="4"/>
      <c r="I332" s="4"/>
      <c r="J332" s="4"/>
      <c r="K332" s="4"/>
      <c r="L332" s="4"/>
      <c r="M332" s="4"/>
      <c r="N332" s="4"/>
      <c r="O332" s="4"/>
    </row>
    <row r="333" spans="1:15" ht="16.5" customHeight="1">
      <c r="A333" s="34"/>
      <c r="B333" s="4"/>
      <c r="C333" s="4"/>
      <c r="D333" s="4"/>
      <c r="E333" s="4"/>
      <c r="F333" s="4"/>
      <c r="G333" s="4"/>
      <c r="H333" s="4"/>
      <c r="I333" s="4"/>
      <c r="J333" s="4"/>
      <c r="K333" s="4"/>
      <c r="L333" s="4"/>
      <c r="M333" s="4"/>
      <c r="N333" s="4"/>
      <c r="O333" s="4"/>
    </row>
    <row r="334" spans="1:15" ht="16.5" customHeight="1">
      <c r="A334" s="34"/>
      <c r="B334" s="4"/>
      <c r="C334" s="4"/>
      <c r="D334" s="4"/>
      <c r="E334" s="4"/>
      <c r="F334" s="4"/>
      <c r="G334" s="4"/>
      <c r="H334" s="4"/>
      <c r="I334" s="4"/>
      <c r="J334" s="4"/>
      <c r="K334" s="4"/>
      <c r="L334" s="4"/>
      <c r="M334" s="4"/>
      <c r="N334" s="4"/>
      <c r="O334" s="4"/>
    </row>
    <row r="335" spans="1:15" ht="16.5" customHeight="1">
      <c r="A335" s="34"/>
      <c r="B335" s="4"/>
      <c r="C335" s="4"/>
      <c r="D335" s="4"/>
      <c r="E335" s="4"/>
      <c r="F335" s="4"/>
      <c r="G335" s="4"/>
      <c r="H335" s="4"/>
      <c r="I335" s="4"/>
      <c r="J335" s="4"/>
      <c r="K335" s="4"/>
      <c r="L335" s="4"/>
      <c r="M335" s="4"/>
      <c r="N335" s="4"/>
      <c r="O335" s="4"/>
    </row>
    <row r="336" spans="1:15" ht="16.5" customHeight="1">
      <c r="A336" s="34"/>
      <c r="B336" s="4"/>
      <c r="C336" s="4"/>
      <c r="D336" s="4"/>
      <c r="E336" s="4"/>
      <c r="F336" s="4"/>
      <c r="G336" s="4"/>
      <c r="H336" s="4"/>
      <c r="I336" s="4"/>
      <c r="J336" s="4"/>
      <c r="K336" s="4"/>
      <c r="L336" s="4"/>
      <c r="M336" s="4"/>
      <c r="N336" s="4"/>
      <c r="O336" s="4"/>
    </row>
    <row r="337" spans="1:15" ht="16.5" customHeight="1">
      <c r="A337" s="34"/>
      <c r="B337" s="4"/>
      <c r="C337" s="4"/>
      <c r="D337" s="4"/>
      <c r="E337" s="4"/>
      <c r="F337" s="4"/>
      <c r="G337" s="4"/>
      <c r="H337" s="4"/>
      <c r="I337" s="4"/>
      <c r="J337" s="4"/>
      <c r="K337" s="4"/>
      <c r="L337" s="4"/>
      <c r="M337" s="4"/>
      <c r="N337" s="4"/>
      <c r="O337" s="4"/>
    </row>
    <row r="338" spans="1:15" ht="16.5" customHeight="1">
      <c r="A338" s="34"/>
      <c r="B338" s="4"/>
      <c r="C338" s="4"/>
      <c r="D338" s="4"/>
      <c r="E338" s="4"/>
      <c r="F338" s="4"/>
      <c r="G338" s="4"/>
      <c r="H338" s="4"/>
      <c r="I338" s="4"/>
      <c r="J338" s="4"/>
      <c r="K338" s="4"/>
      <c r="L338" s="4"/>
      <c r="M338" s="4"/>
      <c r="N338" s="4"/>
      <c r="O338" s="4"/>
    </row>
    <row r="339" spans="1:15" ht="16.5" customHeight="1">
      <c r="A339" s="34"/>
      <c r="B339" s="4"/>
      <c r="C339" s="4"/>
      <c r="D339" s="4"/>
      <c r="E339" s="4"/>
      <c r="F339" s="4"/>
      <c r="G339" s="4"/>
      <c r="H339" s="4"/>
      <c r="I339" s="4"/>
      <c r="J339" s="4"/>
      <c r="K339" s="4"/>
      <c r="L339" s="4"/>
      <c r="M339" s="4"/>
      <c r="N339" s="4"/>
      <c r="O339" s="4"/>
    </row>
    <row r="340" spans="1:15" ht="16.5" customHeight="1">
      <c r="A340" s="34"/>
      <c r="B340" s="4"/>
      <c r="C340" s="4"/>
      <c r="D340" s="4"/>
      <c r="E340" s="4"/>
      <c r="F340" s="4"/>
      <c r="G340" s="4"/>
      <c r="H340" s="4"/>
      <c r="I340" s="4"/>
      <c r="J340" s="4"/>
      <c r="K340" s="4"/>
      <c r="L340" s="4"/>
      <c r="M340" s="4"/>
      <c r="N340" s="4"/>
      <c r="O340" s="4"/>
    </row>
    <row r="341" spans="1:15" ht="16.5" customHeight="1">
      <c r="A341" s="34"/>
      <c r="B341" s="4"/>
      <c r="C341" s="4"/>
      <c r="D341" s="4"/>
      <c r="E341" s="4"/>
      <c r="F341" s="4"/>
      <c r="G341" s="4"/>
      <c r="H341" s="4"/>
      <c r="I341" s="4"/>
      <c r="J341" s="4"/>
      <c r="K341" s="4"/>
      <c r="L341" s="4"/>
      <c r="M341" s="4"/>
      <c r="N341" s="4"/>
      <c r="O341" s="4"/>
    </row>
    <row r="342" spans="1:15" ht="16.5" customHeight="1">
      <c r="A342" s="34"/>
      <c r="B342" s="4"/>
      <c r="C342" s="4"/>
      <c r="D342" s="4"/>
      <c r="E342" s="4"/>
      <c r="F342" s="4"/>
      <c r="G342" s="4"/>
      <c r="H342" s="4"/>
      <c r="I342" s="4"/>
      <c r="J342" s="4"/>
      <c r="K342" s="4"/>
      <c r="L342" s="4"/>
      <c r="M342" s="4"/>
      <c r="N342" s="4"/>
      <c r="O342" s="4"/>
    </row>
    <row r="343" spans="1:15" ht="16.5" customHeight="1">
      <c r="A343" s="34"/>
      <c r="B343" s="4"/>
      <c r="C343" s="4"/>
      <c r="D343" s="4"/>
      <c r="E343" s="4"/>
      <c r="F343" s="4"/>
      <c r="G343" s="4"/>
      <c r="H343" s="4"/>
      <c r="I343" s="4"/>
      <c r="J343" s="4"/>
      <c r="K343" s="4"/>
      <c r="L343" s="4"/>
      <c r="M343" s="4"/>
      <c r="N343" s="4"/>
      <c r="O343" s="4"/>
    </row>
    <row r="344" spans="1:15" ht="16.5" customHeight="1">
      <c r="A344" s="34"/>
      <c r="B344" s="4"/>
      <c r="C344" s="4"/>
      <c r="D344" s="4"/>
      <c r="E344" s="4"/>
      <c r="F344" s="4"/>
      <c r="G344" s="4"/>
      <c r="H344" s="4"/>
      <c r="I344" s="4"/>
      <c r="J344" s="4"/>
      <c r="K344" s="4"/>
      <c r="L344" s="4"/>
      <c r="M344" s="4"/>
      <c r="N344" s="4"/>
      <c r="O344" s="4"/>
    </row>
    <row r="345" spans="1:15" ht="16.5" customHeight="1">
      <c r="A345" s="34"/>
      <c r="B345" s="4"/>
      <c r="C345" s="4"/>
      <c r="D345" s="4"/>
      <c r="E345" s="4"/>
      <c r="F345" s="4"/>
      <c r="G345" s="4"/>
      <c r="H345" s="4"/>
      <c r="I345" s="4"/>
      <c r="J345" s="4"/>
      <c r="K345" s="4"/>
      <c r="L345" s="4"/>
      <c r="M345" s="4"/>
      <c r="N345" s="4"/>
      <c r="O345" s="4"/>
    </row>
    <row r="346" spans="1:15" ht="16.5" customHeight="1">
      <c r="A346" s="34"/>
      <c r="B346" s="4"/>
      <c r="C346" s="4"/>
      <c r="D346" s="4"/>
      <c r="E346" s="4"/>
      <c r="F346" s="4"/>
      <c r="G346" s="4"/>
      <c r="H346" s="4"/>
      <c r="I346" s="4"/>
      <c r="J346" s="4"/>
      <c r="K346" s="4"/>
      <c r="L346" s="4"/>
      <c r="M346" s="4"/>
      <c r="N346" s="4"/>
      <c r="O346" s="4"/>
    </row>
    <row r="347" spans="1:15" ht="16.5" customHeight="1">
      <c r="A347" s="34"/>
      <c r="B347" s="4"/>
      <c r="C347" s="4"/>
      <c r="D347" s="4"/>
      <c r="E347" s="4"/>
      <c r="F347" s="4"/>
      <c r="G347" s="4"/>
      <c r="H347" s="4"/>
      <c r="I347" s="4"/>
      <c r="J347" s="4"/>
      <c r="K347" s="4"/>
      <c r="L347" s="4"/>
      <c r="M347" s="4"/>
      <c r="N347" s="4"/>
      <c r="O347" s="4"/>
    </row>
    <row r="348" spans="1:15" ht="16.5" customHeight="1">
      <c r="A348" s="34"/>
      <c r="B348" s="4"/>
      <c r="C348" s="4"/>
      <c r="D348" s="4"/>
      <c r="E348" s="4"/>
      <c r="F348" s="4"/>
      <c r="G348" s="4"/>
      <c r="H348" s="4"/>
      <c r="I348" s="4"/>
      <c r="J348" s="4"/>
      <c r="K348" s="4"/>
      <c r="L348" s="4"/>
      <c r="M348" s="4"/>
      <c r="N348" s="4"/>
      <c r="O348" s="4"/>
    </row>
    <row r="349" spans="1:15" ht="16.5" customHeight="1">
      <c r="A349" s="34"/>
      <c r="B349" s="4"/>
      <c r="C349" s="4"/>
      <c r="D349" s="4"/>
      <c r="E349" s="4"/>
      <c r="F349" s="4"/>
      <c r="G349" s="4"/>
      <c r="H349" s="4"/>
      <c r="I349" s="4"/>
      <c r="J349" s="4"/>
      <c r="K349" s="4"/>
      <c r="L349" s="4"/>
      <c r="M349" s="4"/>
      <c r="N349" s="4"/>
      <c r="O349" s="4"/>
    </row>
    <row r="350" spans="1:15" ht="16.5" customHeight="1">
      <c r="A350" s="34"/>
      <c r="B350" s="4"/>
      <c r="C350" s="4"/>
      <c r="D350" s="4"/>
      <c r="E350" s="4"/>
      <c r="F350" s="4"/>
      <c r="G350" s="4"/>
      <c r="H350" s="4"/>
      <c r="I350" s="4"/>
      <c r="J350" s="4"/>
      <c r="K350" s="4"/>
      <c r="L350" s="4"/>
      <c r="M350" s="4"/>
      <c r="N350" s="4"/>
      <c r="O350" s="4"/>
    </row>
    <row r="351" spans="1:15" ht="16.5" customHeight="1">
      <c r="A351" s="34"/>
      <c r="B351" s="4"/>
      <c r="C351" s="4"/>
      <c r="D351" s="4"/>
      <c r="E351" s="4"/>
      <c r="F351" s="4"/>
      <c r="G351" s="4"/>
      <c r="H351" s="4"/>
      <c r="I351" s="4"/>
      <c r="J351" s="4"/>
      <c r="K351" s="4"/>
      <c r="L351" s="4"/>
      <c r="M351" s="4"/>
      <c r="N351" s="4"/>
      <c r="O351" s="4"/>
    </row>
    <row r="352" spans="1:15" ht="16.5" customHeight="1">
      <c r="A352" s="34"/>
      <c r="B352" s="4"/>
      <c r="C352" s="4"/>
      <c r="D352" s="4"/>
      <c r="E352" s="4"/>
      <c r="F352" s="4"/>
      <c r="G352" s="4"/>
      <c r="H352" s="4"/>
      <c r="I352" s="4"/>
      <c r="J352" s="4"/>
      <c r="K352" s="4"/>
      <c r="L352" s="4"/>
      <c r="M352" s="4"/>
      <c r="N352" s="4"/>
      <c r="O352" s="4"/>
    </row>
    <row r="353" spans="1:15" ht="16.5" customHeight="1">
      <c r="A353" s="34"/>
      <c r="B353" s="4"/>
      <c r="C353" s="4"/>
      <c r="D353" s="4"/>
      <c r="E353" s="4"/>
      <c r="F353" s="4"/>
      <c r="G353" s="4"/>
      <c r="H353" s="4"/>
      <c r="I353" s="4"/>
      <c r="J353" s="4"/>
      <c r="K353" s="4"/>
      <c r="L353" s="4"/>
      <c r="M353" s="4"/>
      <c r="N353" s="4"/>
      <c r="O353" s="4"/>
    </row>
    <row r="354" spans="1:15" ht="16.5" customHeight="1">
      <c r="A354" s="34"/>
      <c r="B354" s="4"/>
      <c r="C354" s="4"/>
      <c r="D354" s="4"/>
      <c r="E354" s="4"/>
      <c r="F354" s="4"/>
      <c r="G354" s="4"/>
      <c r="H354" s="4"/>
      <c r="I354" s="4"/>
      <c r="J354" s="4"/>
      <c r="K354" s="4"/>
      <c r="L354" s="4"/>
      <c r="M354" s="4"/>
      <c r="N354" s="4"/>
      <c r="O354" s="4"/>
    </row>
    <row r="355" spans="1:15" ht="16.5" customHeight="1">
      <c r="A355" s="34"/>
      <c r="B355" s="4"/>
      <c r="C355" s="4"/>
      <c r="D355" s="4"/>
      <c r="E355" s="4"/>
      <c r="F355" s="4"/>
      <c r="G355" s="4"/>
      <c r="H355" s="4"/>
      <c r="I355" s="4"/>
      <c r="J355" s="4"/>
      <c r="K355" s="4"/>
      <c r="L355" s="4"/>
      <c r="M355" s="4"/>
      <c r="N355" s="4"/>
      <c r="O355" s="4"/>
    </row>
    <row r="356" spans="1:15" ht="16.5" customHeight="1">
      <c r="A356" s="34"/>
      <c r="B356" s="4"/>
      <c r="C356" s="4"/>
      <c r="D356" s="4"/>
      <c r="E356" s="4"/>
      <c r="F356" s="4"/>
      <c r="G356" s="4"/>
      <c r="H356" s="4"/>
      <c r="I356" s="4"/>
      <c r="J356" s="4"/>
      <c r="K356" s="4"/>
      <c r="L356" s="4"/>
      <c r="M356" s="4"/>
      <c r="N356" s="4"/>
      <c r="O356" s="4"/>
    </row>
    <row r="357" spans="1:15" ht="16.5" customHeight="1">
      <c r="A357" s="34"/>
      <c r="B357" s="4"/>
      <c r="C357" s="4"/>
      <c r="D357" s="4"/>
      <c r="E357" s="4"/>
      <c r="F357" s="4"/>
      <c r="G357" s="4"/>
      <c r="H357" s="4"/>
      <c r="I357" s="4"/>
      <c r="J357" s="4"/>
      <c r="K357" s="4"/>
      <c r="L357" s="4"/>
      <c r="M357" s="4"/>
      <c r="N357" s="4"/>
      <c r="O357" s="4"/>
    </row>
    <row r="358" spans="1:15" ht="16.5" customHeight="1">
      <c r="A358" s="34"/>
      <c r="B358" s="4"/>
      <c r="C358" s="4"/>
      <c r="D358" s="4"/>
      <c r="E358" s="4"/>
      <c r="F358" s="4"/>
      <c r="G358" s="4"/>
      <c r="H358" s="4"/>
      <c r="I358" s="4"/>
      <c r="J358" s="4"/>
      <c r="K358" s="4"/>
      <c r="L358" s="4"/>
      <c r="M358" s="4"/>
      <c r="N358" s="4"/>
      <c r="O358" s="4"/>
    </row>
    <row r="359" spans="1:15" ht="16.5" customHeight="1">
      <c r="A359" s="34"/>
      <c r="B359" s="4"/>
      <c r="C359" s="4"/>
      <c r="D359" s="4"/>
      <c r="E359" s="4"/>
      <c r="F359" s="4"/>
      <c r="G359" s="4"/>
      <c r="H359" s="4"/>
      <c r="I359" s="4"/>
      <c r="J359" s="4"/>
      <c r="K359" s="4"/>
      <c r="L359" s="4"/>
      <c r="M359" s="4"/>
      <c r="N359" s="4"/>
      <c r="O359" s="4"/>
    </row>
    <row r="360" spans="1:15" ht="16.5" customHeight="1">
      <c r="A360" s="34"/>
      <c r="B360" s="4"/>
      <c r="C360" s="4"/>
      <c r="D360" s="4"/>
      <c r="E360" s="4"/>
      <c r="F360" s="4"/>
      <c r="G360" s="4"/>
      <c r="H360" s="4"/>
      <c r="I360" s="4"/>
      <c r="J360" s="4"/>
      <c r="K360" s="4"/>
      <c r="L360" s="4"/>
      <c r="M360" s="4"/>
      <c r="N360" s="4"/>
      <c r="O360" s="4"/>
    </row>
    <row r="361" spans="1:15" ht="16.5" customHeight="1">
      <c r="A361" s="34"/>
      <c r="B361" s="4"/>
      <c r="C361" s="4"/>
      <c r="D361" s="4"/>
      <c r="E361" s="4"/>
      <c r="F361" s="4"/>
      <c r="G361" s="4"/>
      <c r="H361" s="4"/>
      <c r="I361" s="4"/>
      <c r="J361" s="4"/>
      <c r="K361" s="4"/>
      <c r="L361" s="4"/>
      <c r="M361" s="4"/>
      <c r="N361" s="4"/>
      <c r="O361" s="4"/>
    </row>
    <row r="362" spans="1:15" ht="16.5" customHeight="1">
      <c r="A362" s="34"/>
      <c r="B362" s="4"/>
      <c r="C362" s="4"/>
      <c r="D362" s="4"/>
      <c r="E362" s="4"/>
      <c r="F362" s="4"/>
      <c r="G362" s="4"/>
      <c r="H362" s="4"/>
      <c r="I362" s="4"/>
      <c r="J362" s="4"/>
      <c r="K362" s="4"/>
      <c r="L362" s="4"/>
      <c r="M362" s="4"/>
      <c r="N362" s="4"/>
      <c r="O362" s="4"/>
    </row>
    <row r="363" spans="1:15" ht="16.5" customHeight="1">
      <c r="A363" s="34"/>
      <c r="B363" s="4"/>
      <c r="C363" s="4"/>
      <c r="D363" s="4"/>
      <c r="E363" s="4"/>
      <c r="F363" s="4"/>
      <c r="G363" s="4"/>
      <c r="H363" s="4"/>
      <c r="I363" s="4"/>
      <c r="J363" s="4"/>
      <c r="K363" s="4"/>
      <c r="L363" s="4"/>
      <c r="M363" s="4"/>
      <c r="N363" s="4"/>
      <c r="O363" s="4"/>
    </row>
    <row r="364" spans="1:15" ht="16.5" customHeight="1">
      <c r="A364" s="34"/>
      <c r="B364" s="4"/>
      <c r="C364" s="4"/>
      <c r="D364" s="4"/>
      <c r="E364" s="4"/>
      <c r="F364" s="4"/>
      <c r="G364" s="4"/>
      <c r="H364" s="4"/>
      <c r="I364" s="4"/>
      <c r="J364" s="4"/>
      <c r="K364" s="4"/>
      <c r="L364" s="4"/>
      <c r="M364" s="4"/>
      <c r="N364" s="4"/>
      <c r="O364" s="4"/>
    </row>
    <row r="365" spans="1:15" ht="16.5" customHeight="1">
      <c r="A365" s="34"/>
      <c r="B365" s="4"/>
      <c r="C365" s="4"/>
      <c r="D365" s="4"/>
      <c r="E365" s="4"/>
      <c r="F365" s="4"/>
      <c r="G365" s="4"/>
      <c r="H365" s="4"/>
      <c r="I365" s="4"/>
      <c r="J365" s="4"/>
      <c r="K365" s="4"/>
      <c r="L365" s="4"/>
      <c r="M365" s="4"/>
      <c r="N365" s="4"/>
      <c r="O365" s="4"/>
    </row>
    <row r="366" spans="1:15" ht="16.5" customHeight="1">
      <c r="A366" s="34"/>
      <c r="B366" s="4"/>
      <c r="C366" s="4"/>
      <c r="D366" s="4"/>
      <c r="E366" s="4"/>
      <c r="F366" s="4"/>
      <c r="G366" s="4"/>
      <c r="H366" s="4"/>
      <c r="I366" s="4"/>
      <c r="J366" s="4"/>
      <c r="K366" s="4"/>
      <c r="L366" s="4"/>
      <c r="M366" s="4"/>
      <c r="N366" s="4"/>
      <c r="O366" s="4"/>
    </row>
    <row r="367" spans="1:15" ht="16.5" customHeight="1">
      <c r="A367" s="34"/>
      <c r="B367" s="4"/>
      <c r="C367" s="4"/>
      <c r="D367" s="4"/>
      <c r="E367" s="4"/>
      <c r="F367" s="4"/>
      <c r="G367" s="4"/>
      <c r="H367" s="4"/>
      <c r="I367" s="4"/>
      <c r="J367" s="4"/>
      <c r="K367" s="4"/>
      <c r="L367" s="4"/>
      <c r="M367" s="4"/>
      <c r="N367" s="4"/>
      <c r="O367" s="4"/>
    </row>
    <row r="368" spans="1:15" ht="16.5" customHeight="1">
      <c r="A368" s="34"/>
      <c r="B368" s="4"/>
      <c r="C368" s="4"/>
      <c r="D368" s="4"/>
      <c r="E368" s="4"/>
      <c r="F368" s="4"/>
      <c r="G368" s="4"/>
      <c r="H368" s="4"/>
      <c r="I368" s="4"/>
      <c r="J368" s="4"/>
      <c r="K368" s="4"/>
      <c r="L368" s="4"/>
      <c r="M368" s="4"/>
      <c r="N368" s="4"/>
      <c r="O368" s="4"/>
    </row>
    <row r="369" spans="1:15" ht="16.5" customHeight="1">
      <c r="A369" s="34"/>
      <c r="B369" s="4"/>
      <c r="C369" s="4"/>
      <c r="D369" s="4"/>
      <c r="E369" s="4"/>
      <c r="F369" s="4"/>
      <c r="G369" s="4"/>
      <c r="H369" s="4"/>
      <c r="I369" s="4"/>
      <c r="J369" s="4"/>
      <c r="K369" s="4"/>
      <c r="L369" s="4"/>
      <c r="M369" s="4"/>
      <c r="N369" s="4"/>
      <c r="O369" s="4"/>
    </row>
    <row r="370" spans="1:15" ht="16.5" customHeight="1">
      <c r="A370" s="34"/>
      <c r="B370" s="4"/>
      <c r="C370" s="4"/>
      <c r="D370" s="4"/>
      <c r="E370" s="4"/>
      <c r="F370" s="4"/>
      <c r="G370" s="4"/>
      <c r="H370" s="4"/>
      <c r="I370" s="4"/>
      <c r="J370" s="4"/>
      <c r="K370" s="4"/>
      <c r="L370" s="4"/>
      <c r="M370" s="4"/>
      <c r="N370" s="4"/>
      <c r="O370" s="4"/>
    </row>
    <row r="371" spans="1:15" ht="16.5" customHeight="1">
      <c r="A371" s="34"/>
      <c r="B371" s="4"/>
      <c r="C371" s="4"/>
      <c r="D371" s="4"/>
      <c r="E371" s="4"/>
      <c r="F371" s="4"/>
      <c r="G371" s="4"/>
      <c r="H371" s="4"/>
      <c r="I371" s="4"/>
      <c r="J371" s="4"/>
      <c r="K371" s="4"/>
      <c r="L371" s="4"/>
      <c r="M371" s="4"/>
      <c r="N371" s="4"/>
      <c r="O371" s="4"/>
    </row>
    <row r="372" spans="1:15" ht="16.5" customHeight="1">
      <c r="A372" s="34"/>
      <c r="B372" s="4"/>
      <c r="C372" s="4"/>
      <c r="D372" s="4"/>
      <c r="E372" s="4"/>
      <c r="F372" s="4"/>
      <c r="G372" s="4"/>
      <c r="H372" s="4"/>
      <c r="I372" s="4"/>
      <c r="J372" s="4"/>
      <c r="K372" s="4"/>
      <c r="L372" s="4"/>
      <c r="M372" s="4"/>
      <c r="N372" s="4"/>
      <c r="O372" s="4"/>
    </row>
    <row r="373" spans="1:15" ht="16.5" customHeight="1">
      <c r="A373" s="34"/>
      <c r="B373" s="4"/>
      <c r="C373" s="4"/>
      <c r="D373" s="4"/>
      <c r="E373" s="4"/>
      <c r="F373" s="4"/>
      <c r="G373" s="4"/>
      <c r="H373" s="4"/>
      <c r="I373" s="4"/>
      <c r="J373" s="4"/>
      <c r="K373" s="4"/>
      <c r="L373" s="4"/>
      <c r="M373" s="4"/>
      <c r="N373" s="4"/>
      <c r="O373" s="4"/>
    </row>
    <row r="374" spans="1:15" ht="16.5" customHeight="1">
      <c r="A374" s="34"/>
      <c r="B374" s="4"/>
      <c r="C374" s="4"/>
      <c r="D374" s="4"/>
      <c r="E374" s="4"/>
      <c r="F374" s="4"/>
      <c r="G374" s="4"/>
      <c r="H374" s="4"/>
      <c r="I374" s="4"/>
      <c r="J374" s="4"/>
      <c r="K374" s="4"/>
      <c r="L374" s="4"/>
      <c r="M374" s="4"/>
      <c r="N374" s="4"/>
      <c r="O374" s="4"/>
    </row>
    <row r="375" spans="1:15" ht="16.5" customHeight="1">
      <c r="A375" s="34"/>
      <c r="B375" s="4"/>
      <c r="C375" s="4"/>
      <c r="D375" s="4"/>
      <c r="E375" s="4"/>
      <c r="F375" s="4"/>
      <c r="G375" s="4"/>
      <c r="H375" s="4"/>
      <c r="I375" s="4"/>
      <c r="J375" s="4"/>
      <c r="K375" s="4"/>
      <c r="L375" s="4"/>
      <c r="M375" s="4"/>
      <c r="N375" s="4"/>
      <c r="O375" s="4"/>
    </row>
    <row r="376" spans="1:15" ht="16.5" customHeight="1">
      <c r="A376" s="34"/>
      <c r="B376" s="4"/>
      <c r="C376" s="4"/>
      <c r="D376" s="4"/>
      <c r="E376" s="4"/>
      <c r="F376" s="4"/>
      <c r="G376" s="4"/>
      <c r="H376" s="4"/>
      <c r="I376" s="4"/>
      <c r="J376" s="4"/>
      <c r="K376" s="4"/>
      <c r="L376" s="4"/>
      <c r="M376" s="4"/>
      <c r="N376" s="4"/>
      <c r="O376" s="4"/>
    </row>
    <row r="377" spans="1:15" ht="16.5" customHeight="1">
      <c r="A377" s="34"/>
      <c r="B377" s="4"/>
      <c r="C377" s="4"/>
      <c r="D377" s="4"/>
      <c r="E377" s="4"/>
      <c r="F377" s="4"/>
      <c r="G377" s="4"/>
      <c r="H377" s="4"/>
      <c r="I377" s="4"/>
      <c r="J377" s="4"/>
      <c r="K377" s="4"/>
      <c r="L377" s="4"/>
      <c r="M377" s="4"/>
      <c r="N377" s="4"/>
      <c r="O377" s="4"/>
    </row>
    <row r="378" spans="1:15" ht="16.5" customHeight="1">
      <c r="A378" s="34"/>
      <c r="B378" s="4"/>
      <c r="C378" s="4"/>
      <c r="D378" s="4"/>
      <c r="E378" s="4"/>
      <c r="F378" s="4"/>
      <c r="G378" s="4"/>
      <c r="H378" s="4"/>
      <c r="I378" s="4"/>
      <c r="J378" s="4"/>
      <c r="K378" s="4"/>
      <c r="L378" s="4"/>
      <c r="M378" s="4"/>
      <c r="N378" s="4"/>
      <c r="O378" s="4"/>
    </row>
    <row r="379" spans="1:15" ht="16.5" customHeight="1">
      <c r="A379" s="34"/>
      <c r="B379" s="4"/>
      <c r="C379" s="4"/>
      <c r="D379" s="4"/>
      <c r="E379" s="4"/>
      <c r="F379" s="4"/>
      <c r="G379" s="4"/>
      <c r="H379" s="4"/>
      <c r="I379" s="4"/>
      <c r="J379" s="4"/>
      <c r="K379" s="4"/>
      <c r="L379" s="4"/>
      <c r="M379" s="4"/>
      <c r="N379" s="4"/>
      <c r="O379" s="4"/>
    </row>
    <row r="380" spans="1:15" ht="16.5" customHeight="1">
      <c r="A380" s="34"/>
      <c r="B380" s="4"/>
      <c r="C380" s="4"/>
      <c r="D380" s="4"/>
      <c r="E380" s="4"/>
      <c r="F380" s="4"/>
      <c r="G380" s="4"/>
      <c r="H380" s="4"/>
      <c r="I380" s="4"/>
      <c r="J380" s="4"/>
      <c r="K380" s="4"/>
      <c r="L380" s="4"/>
      <c r="M380" s="4"/>
      <c r="N380" s="4"/>
      <c r="O380" s="4"/>
    </row>
    <row r="381" spans="1:15" ht="16.5" customHeight="1">
      <c r="A381" s="34"/>
      <c r="B381" s="4"/>
      <c r="C381" s="4"/>
      <c r="D381" s="4"/>
      <c r="E381" s="4"/>
      <c r="F381" s="4"/>
      <c r="G381" s="4"/>
      <c r="H381" s="4"/>
      <c r="I381" s="4"/>
      <c r="J381" s="4"/>
      <c r="K381" s="4"/>
      <c r="L381" s="4"/>
      <c r="M381" s="4"/>
      <c r="N381" s="4"/>
      <c r="O381" s="4"/>
    </row>
    <row r="382" spans="1:15" ht="16.5" customHeight="1">
      <c r="A382" s="34"/>
      <c r="B382" s="4"/>
      <c r="C382" s="4"/>
      <c r="D382" s="4"/>
      <c r="E382" s="4"/>
      <c r="F382" s="4"/>
      <c r="G382" s="4"/>
      <c r="H382" s="4"/>
      <c r="I382" s="4"/>
      <c r="J382" s="4"/>
      <c r="K382" s="4"/>
      <c r="L382" s="4"/>
      <c r="M382" s="4"/>
      <c r="N382" s="4"/>
      <c r="O382" s="4"/>
    </row>
    <row r="383" spans="1:15" ht="16.5" customHeight="1">
      <c r="A383" s="34"/>
      <c r="B383" s="4"/>
      <c r="C383" s="4"/>
      <c r="D383" s="4"/>
      <c r="E383" s="4"/>
      <c r="F383" s="4"/>
      <c r="G383" s="4"/>
      <c r="H383" s="4"/>
      <c r="I383" s="4"/>
      <c r="J383" s="4"/>
      <c r="K383" s="4"/>
      <c r="L383" s="4"/>
      <c r="M383" s="4"/>
      <c r="N383" s="4"/>
      <c r="O383" s="4"/>
    </row>
    <row r="384" spans="1:15" ht="16.5" customHeight="1">
      <c r="A384" s="34"/>
      <c r="B384" s="4"/>
      <c r="C384" s="4"/>
      <c r="D384" s="4"/>
      <c r="E384" s="4"/>
      <c r="F384" s="4"/>
      <c r="G384" s="4"/>
      <c r="H384" s="4"/>
      <c r="I384" s="4"/>
      <c r="J384" s="4"/>
      <c r="K384" s="4"/>
      <c r="L384" s="4"/>
      <c r="M384" s="4"/>
      <c r="N384" s="4"/>
      <c r="O384" s="4"/>
    </row>
    <row r="385" spans="1:15" ht="16.5" customHeight="1">
      <c r="A385" s="34"/>
      <c r="B385" s="4"/>
      <c r="C385" s="4"/>
      <c r="D385" s="4"/>
      <c r="E385" s="4"/>
      <c r="F385" s="4"/>
      <c r="G385" s="4"/>
      <c r="H385" s="4"/>
      <c r="I385" s="4"/>
      <c r="J385" s="4"/>
      <c r="K385" s="4"/>
      <c r="L385" s="4"/>
      <c r="M385" s="4"/>
      <c r="N385" s="4"/>
      <c r="O385" s="4"/>
    </row>
    <row r="386" spans="1:15" ht="16.5" customHeight="1">
      <c r="A386" s="34"/>
      <c r="B386" s="4"/>
      <c r="C386" s="4"/>
      <c r="D386" s="4"/>
      <c r="E386" s="4"/>
      <c r="F386" s="4"/>
      <c r="G386" s="4"/>
      <c r="H386" s="4"/>
      <c r="I386" s="4"/>
      <c r="J386" s="4"/>
      <c r="K386" s="4"/>
      <c r="L386" s="4"/>
      <c r="M386" s="4"/>
      <c r="N386" s="4"/>
      <c r="O386" s="4"/>
    </row>
    <row r="387" spans="1:15" ht="16.5" customHeight="1">
      <c r="A387" s="34"/>
      <c r="B387" s="4"/>
      <c r="C387" s="4"/>
      <c r="D387" s="4"/>
      <c r="E387" s="4"/>
      <c r="F387" s="4"/>
      <c r="G387" s="4"/>
      <c r="H387" s="4"/>
      <c r="I387" s="4"/>
      <c r="J387" s="4"/>
      <c r="K387" s="4"/>
      <c r="L387" s="4"/>
      <c r="M387" s="4"/>
      <c r="N387" s="4"/>
      <c r="O387" s="4"/>
    </row>
    <row r="388" spans="1:15" ht="16.5" customHeight="1">
      <c r="A388" s="34"/>
      <c r="B388" s="4"/>
      <c r="C388" s="4"/>
      <c r="D388" s="4"/>
      <c r="E388" s="4"/>
      <c r="F388" s="4"/>
      <c r="G388" s="4"/>
      <c r="H388" s="4"/>
      <c r="I388" s="4"/>
      <c r="J388" s="4"/>
      <c r="K388" s="4"/>
      <c r="L388" s="4"/>
      <c r="M388" s="4"/>
      <c r="N388" s="4"/>
      <c r="O388" s="4"/>
    </row>
    <row r="389" spans="1:15" ht="16.5" customHeight="1">
      <c r="A389" s="34"/>
      <c r="B389" s="4"/>
      <c r="C389" s="4"/>
      <c r="D389" s="4"/>
      <c r="E389" s="4"/>
      <c r="F389" s="4"/>
      <c r="G389" s="4"/>
      <c r="H389" s="4"/>
      <c r="I389" s="4"/>
      <c r="J389" s="4"/>
      <c r="K389" s="4"/>
      <c r="L389" s="4"/>
      <c r="M389" s="4"/>
      <c r="N389" s="4"/>
      <c r="O389" s="4"/>
    </row>
    <row r="390" spans="1:15" ht="16.5" customHeight="1">
      <c r="A390" s="34"/>
      <c r="B390" s="4"/>
      <c r="C390" s="4"/>
      <c r="D390" s="4"/>
      <c r="E390" s="4"/>
      <c r="F390" s="4"/>
      <c r="G390" s="4"/>
      <c r="H390" s="4"/>
      <c r="I390" s="4"/>
      <c r="J390" s="4"/>
      <c r="K390" s="4"/>
      <c r="L390" s="4"/>
      <c r="M390" s="4"/>
      <c r="N390" s="4"/>
      <c r="O390" s="4"/>
    </row>
    <row r="391" spans="1:15" ht="16.5" customHeight="1">
      <c r="A391" s="34"/>
      <c r="B391" s="4"/>
      <c r="C391" s="4"/>
      <c r="D391" s="4"/>
      <c r="E391" s="4"/>
      <c r="F391" s="4"/>
      <c r="G391" s="4"/>
      <c r="H391" s="4"/>
      <c r="I391" s="4"/>
      <c r="J391" s="4"/>
      <c r="K391" s="4"/>
      <c r="L391" s="4"/>
      <c r="M391" s="4"/>
      <c r="N391" s="4"/>
      <c r="O391" s="4"/>
    </row>
    <row r="392" spans="1:15" ht="16.5" customHeight="1">
      <c r="A392" s="34"/>
      <c r="B392" s="4"/>
      <c r="C392" s="4"/>
      <c r="D392" s="4"/>
      <c r="E392" s="4"/>
      <c r="F392" s="4"/>
      <c r="G392" s="4"/>
      <c r="H392" s="4"/>
      <c r="I392" s="4"/>
      <c r="J392" s="4"/>
      <c r="K392" s="4"/>
      <c r="L392" s="4"/>
      <c r="M392" s="4"/>
      <c r="N392" s="4"/>
      <c r="O392" s="4"/>
    </row>
    <row r="393" spans="1:15" ht="16.5" customHeight="1">
      <c r="A393" s="34"/>
      <c r="B393" s="4"/>
      <c r="C393" s="4"/>
      <c r="D393" s="4"/>
      <c r="E393" s="4"/>
      <c r="F393" s="4"/>
      <c r="G393" s="4"/>
      <c r="H393" s="4"/>
      <c r="I393" s="4"/>
      <c r="J393" s="4"/>
      <c r="K393" s="4"/>
      <c r="L393" s="4"/>
      <c r="M393" s="4"/>
      <c r="N393" s="4"/>
      <c r="O393" s="4"/>
    </row>
    <row r="394" spans="1:15" ht="16.5" customHeight="1">
      <c r="A394" s="34"/>
      <c r="B394" s="4"/>
      <c r="C394" s="4"/>
      <c r="D394" s="4"/>
      <c r="E394" s="4"/>
      <c r="F394" s="4"/>
      <c r="G394" s="4"/>
      <c r="H394" s="4"/>
      <c r="I394" s="4"/>
      <c r="J394" s="4"/>
      <c r="K394" s="4"/>
      <c r="L394" s="4"/>
      <c r="M394" s="4"/>
      <c r="N394" s="4"/>
      <c r="O394" s="4"/>
    </row>
    <row r="395" spans="1:15" ht="16.5" customHeight="1">
      <c r="A395" s="34"/>
      <c r="B395" s="4"/>
      <c r="C395" s="4"/>
      <c r="D395" s="4"/>
      <c r="E395" s="4"/>
      <c r="F395" s="4"/>
      <c r="G395" s="4"/>
      <c r="H395" s="4"/>
      <c r="I395" s="4"/>
      <c r="J395" s="4"/>
      <c r="K395" s="4"/>
      <c r="L395" s="4"/>
      <c r="M395" s="4"/>
      <c r="N395" s="4"/>
      <c r="O395" s="4"/>
    </row>
    <row r="396" spans="1:15" ht="16.5" customHeight="1">
      <c r="A396" s="34"/>
      <c r="B396" s="4"/>
      <c r="C396" s="4"/>
      <c r="D396" s="4"/>
      <c r="E396" s="4"/>
      <c r="F396" s="4"/>
      <c r="G396" s="4"/>
      <c r="H396" s="4"/>
      <c r="I396" s="4"/>
      <c r="J396" s="4"/>
      <c r="K396" s="4"/>
      <c r="L396" s="4"/>
      <c r="M396" s="4"/>
      <c r="N396" s="4"/>
      <c r="O396" s="4"/>
    </row>
    <row r="397" spans="1:15" ht="16.5" customHeight="1">
      <c r="A397" s="34"/>
      <c r="B397" s="4"/>
      <c r="C397" s="4"/>
      <c r="D397" s="4"/>
      <c r="E397" s="4"/>
      <c r="F397" s="4"/>
      <c r="G397" s="4"/>
      <c r="H397" s="4"/>
      <c r="I397" s="4"/>
      <c r="J397" s="4"/>
      <c r="K397" s="4"/>
      <c r="L397" s="4"/>
      <c r="M397" s="4"/>
      <c r="N397" s="4"/>
      <c r="O397" s="4"/>
    </row>
    <row r="398" spans="1:15" ht="16.5" customHeight="1">
      <c r="A398" s="34"/>
      <c r="B398" s="4"/>
      <c r="C398" s="4"/>
      <c r="D398" s="4"/>
      <c r="E398" s="4"/>
      <c r="F398" s="4"/>
      <c r="G398" s="4"/>
      <c r="H398" s="4"/>
      <c r="I398" s="4"/>
      <c r="J398" s="4"/>
      <c r="K398" s="4"/>
      <c r="L398" s="4"/>
      <c r="M398" s="4"/>
      <c r="N398" s="4"/>
      <c r="O398" s="4"/>
    </row>
    <row r="399" spans="1:15" ht="16.5" customHeight="1">
      <c r="A399" s="34"/>
      <c r="B399" s="4"/>
      <c r="C399" s="4"/>
      <c r="D399" s="4"/>
      <c r="E399" s="4"/>
      <c r="F399" s="4"/>
      <c r="G399" s="4"/>
      <c r="H399" s="4"/>
      <c r="I399" s="4"/>
      <c r="J399" s="4"/>
      <c r="K399" s="4"/>
      <c r="L399" s="4"/>
      <c r="M399" s="4"/>
      <c r="N399" s="4"/>
      <c r="O399" s="4"/>
    </row>
    <row r="400" spans="1:15" ht="16.5" customHeight="1">
      <c r="A400" s="34"/>
      <c r="B400" s="4"/>
      <c r="C400" s="4"/>
      <c r="D400" s="4"/>
      <c r="E400" s="4"/>
      <c r="F400" s="4"/>
      <c r="G400" s="4"/>
      <c r="H400" s="4"/>
      <c r="I400" s="4"/>
      <c r="J400" s="4"/>
      <c r="K400" s="4"/>
      <c r="L400" s="4"/>
      <c r="M400" s="4"/>
      <c r="N400" s="4"/>
      <c r="O400" s="4"/>
    </row>
    <row r="401" spans="1:15" ht="16.5" customHeight="1">
      <c r="A401" s="34"/>
      <c r="B401" s="4"/>
      <c r="C401" s="4"/>
      <c r="D401" s="4"/>
      <c r="E401" s="4"/>
      <c r="F401" s="4"/>
      <c r="G401" s="4"/>
      <c r="H401" s="4"/>
      <c r="I401" s="4"/>
      <c r="J401" s="4"/>
      <c r="K401" s="4"/>
      <c r="L401" s="4"/>
      <c r="M401" s="4"/>
      <c r="N401" s="4"/>
      <c r="O401" s="4"/>
    </row>
    <row r="402" spans="1:15" ht="16.5" customHeight="1">
      <c r="A402" s="34"/>
      <c r="B402" s="4"/>
      <c r="C402" s="4"/>
      <c r="D402" s="4"/>
      <c r="E402" s="4"/>
      <c r="F402" s="4"/>
      <c r="G402" s="4"/>
      <c r="H402" s="4"/>
      <c r="I402" s="4"/>
      <c r="J402" s="4"/>
      <c r="K402" s="4"/>
      <c r="L402" s="4"/>
      <c r="M402" s="4"/>
      <c r="N402" s="4"/>
      <c r="O402" s="4"/>
    </row>
    <row r="403" spans="1:15" ht="16.5" customHeight="1">
      <c r="A403" s="34"/>
      <c r="B403" s="4"/>
      <c r="C403" s="4"/>
      <c r="D403" s="4"/>
      <c r="E403" s="4"/>
      <c r="F403" s="4"/>
      <c r="G403" s="4"/>
      <c r="H403" s="4"/>
      <c r="I403" s="4"/>
      <c r="J403" s="4"/>
      <c r="K403" s="4"/>
      <c r="L403" s="4"/>
      <c r="M403" s="4"/>
      <c r="N403" s="4"/>
      <c r="O403" s="4"/>
    </row>
    <row r="404" spans="1:15" ht="16.5" customHeight="1">
      <c r="A404" s="34"/>
      <c r="B404" s="4"/>
      <c r="C404" s="4"/>
      <c r="D404" s="4"/>
      <c r="E404" s="4"/>
      <c r="F404" s="4"/>
      <c r="G404" s="4"/>
      <c r="H404" s="4"/>
      <c r="I404" s="4"/>
      <c r="J404" s="4"/>
      <c r="K404" s="4"/>
      <c r="L404" s="4"/>
      <c r="M404" s="4"/>
      <c r="N404" s="4"/>
      <c r="O404" s="4"/>
    </row>
    <row r="405" spans="1:15" ht="16.5" customHeight="1">
      <c r="A405" s="34"/>
      <c r="B405" s="4"/>
      <c r="C405" s="4"/>
      <c r="D405" s="4"/>
      <c r="E405" s="4"/>
      <c r="F405" s="4"/>
      <c r="G405" s="4"/>
      <c r="H405" s="4"/>
      <c r="I405" s="4"/>
      <c r="J405" s="4"/>
      <c r="K405" s="4"/>
      <c r="L405" s="4"/>
      <c r="M405" s="4"/>
      <c r="N405" s="4"/>
      <c r="O405" s="4"/>
    </row>
    <row r="406" spans="1:15" ht="16.5" customHeight="1">
      <c r="A406" s="34"/>
      <c r="B406" s="4"/>
      <c r="C406" s="4"/>
      <c r="D406" s="4"/>
      <c r="E406" s="4"/>
      <c r="F406" s="4"/>
      <c r="G406" s="4"/>
      <c r="H406" s="4"/>
      <c r="I406" s="4"/>
      <c r="J406" s="4"/>
      <c r="K406" s="4"/>
      <c r="L406" s="4"/>
      <c r="M406" s="4"/>
      <c r="N406" s="4"/>
      <c r="O406" s="4"/>
    </row>
    <row r="407" spans="1:15" ht="16.5" customHeight="1">
      <c r="A407" s="34"/>
      <c r="B407" s="4"/>
      <c r="C407" s="4"/>
      <c r="D407" s="4"/>
      <c r="E407" s="4"/>
      <c r="F407" s="4"/>
      <c r="G407" s="4"/>
      <c r="H407" s="4"/>
      <c r="I407" s="4"/>
      <c r="J407" s="4"/>
      <c r="K407" s="4"/>
      <c r="L407" s="4"/>
      <c r="M407" s="4"/>
      <c r="N407" s="4"/>
      <c r="O407" s="4"/>
    </row>
    <row r="408" spans="1:15" ht="16.5" customHeight="1">
      <c r="A408" s="34"/>
      <c r="B408" s="4"/>
      <c r="C408" s="4"/>
      <c r="D408" s="4"/>
      <c r="E408" s="4"/>
      <c r="F408" s="4"/>
      <c r="G408" s="4"/>
      <c r="H408" s="4"/>
      <c r="I408" s="4"/>
      <c r="J408" s="4"/>
      <c r="K408" s="4"/>
      <c r="L408" s="4"/>
      <c r="M408" s="4"/>
      <c r="N408" s="4"/>
      <c r="O408" s="4"/>
    </row>
    <row r="409" spans="1:15" ht="16.5" customHeight="1">
      <c r="A409" s="34"/>
      <c r="B409" s="4"/>
      <c r="C409" s="4"/>
      <c r="D409" s="4"/>
      <c r="E409" s="4"/>
      <c r="F409" s="4"/>
      <c r="G409" s="4"/>
      <c r="H409" s="4"/>
      <c r="I409" s="4"/>
      <c r="J409" s="4"/>
      <c r="K409" s="4"/>
      <c r="L409" s="4"/>
      <c r="M409" s="4"/>
      <c r="N409" s="4"/>
      <c r="O409" s="4"/>
    </row>
    <row r="410" spans="1:15" ht="16.5" customHeight="1">
      <c r="A410" s="34"/>
      <c r="B410" s="4"/>
      <c r="C410" s="4"/>
      <c r="D410" s="4"/>
      <c r="E410" s="4"/>
      <c r="F410" s="4"/>
      <c r="G410" s="4"/>
      <c r="H410" s="4"/>
      <c r="I410" s="4"/>
      <c r="J410" s="4"/>
      <c r="K410" s="4"/>
      <c r="L410" s="4"/>
      <c r="M410" s="4"/>
      <c r="N410" s="4"/>
      <c r="O410" s="4"/>
    </row>
    <row r="411" spans="1:15" ht="16.5" customHeight="1">
      <c r="A411" s="34"/>
      <c r="B411" s="4"/>
      <c r="C411" s="4"/>
      <c r="D411" s="4"/>
      <c r="E411" s="4"/>
      <c r="F411" s="4"/>
      <c r="G411" s="4"/>
      <c r="H411" s="4"/>
      <c r="I411" s="4"/>
      <c r="J411" s="4"/>
      <c r="K411" s="4"/>
      <c r="L411" s="4"/>
      <c r="M411" s="4"/>
      <c r="N411" s="4"/>
      <c r="O411" s="4"/>
    </row>
    <row r="412" spans="1:15" ht="16.5" customHeight="1">
      <c r="A412" s="34"/>
      <c r="B412" s="4"/>
      <c r="C412" s="4"/>
      <c r="D412" s="4"/>
      <c r="E412" s="4"/>
      <c r="F412" s="4"/>
      <c r="G412" s="4"/>
      <c r="H412" s="4"/>
      <c r="I412" s="4"/>
      <c r="J412" s="4"/>
      <c r="K412" s="4"/>
      <c r="L412" s="4"/>
      <c r="M412" s="4"/>
      <c r="N412" s="4"/>
      <c r="O412" s="4"/>
    </row>
    <row r="413" spans="1:15" ht="16.5" customHeight="1">
      <c r="A413" s="34"/>
      <c r="B413" s="4"/>
      <c r="C413" s="4"/>
      <c r="D413" s="4"/>
      <c r="E413" s="4"/>
      <c r="F413" s="4"/>
      <c r="G413" s="4"/>
      <c r="H413" s="4"/>
      <c r="I413" s="4"/>
      <c r="J413" s="4"/>
      <c r="K413" s="4"/>
      <c r="L413" s="4"/>
      <c r="M413" s="4"/>
      <c r="N413" s="4"/>
      <c r="O413" s="4"/>
    </row>
    <row r="414" spans="1:15" ht="16.5" customHeight="1">
      <c r="A414" s="34"/>
      <c r="B414" s="4"/>
      <c r="C414" s="4"/>
      <c r="D414" s="4"/>
      <c r="E414" s="4"/>
      <c r="F414" s="4"/>
      <c r="G414" s="4"/>
      <c r="H414" s="4"/>
      <c r="I414" s="4"/>
      <c r="J414" s="4"/>
      <c r="K414" s="4"/>
      <c r="L414" s="4"/>
      <c r="M414" s="4"/>
      <c r="N414" s="4"/>
      <c r="O414" s="4"/>
    </row>
    <row r="415" spans="1:15" ht="16.5" customHeight="1">
      <c r="A415" s="34"/>
      <c r="B415" s="4"/>
      <c r="C415" s="4"/>
      <c r="D415" s="4"/>
      <c r="E415" s="4"/>
      <c r="F415" s="4"/>
      <c r="G415" s="4"/>
      <c r="H415" s="4"/>
      <c r="I415" s="4"/>
      <c r="J415" s="4"/>
      <c r="K415" s="4"/>
      <c r="L415" s="4"/>
      <c r="M415" s="4"/>
      <c r="N415" s="4"/>
      <c r="O415" s="4"/>
    </row>
    <row r="416" spans="1:15" ht="16.5" customHeight="1">
      <c r="A416" s="34"/>
      <c r="B416" s="4"/>
      <c r="C416" s="4"/>
      <c r="D416" s="4"/>
      <c r="E416" s="4"/>
      <c r="F416" s="4"/>
      <c r="G416" s="4"/>
      <c r="H416" s="4"/>
      <c r="I416" s="4"/>
      <c r="J416" s="4"/>
      <c r="K416" s="4"/>
      <c r="L416" s="4"/>
      <c r="M416" s="4"/>
      <c r="N416" s="4"/>
      <c r="O416" s="4"/>
    </row>
    <row r="417" spans="1:15" ht="16.5" customHeight="1">
      <c r="A417" s="34"/>
      <c r="B417" s="4"/>
      <c r="C417" s="4"/>
      <c r="D417" s="4"/>
      <c r="E417" s="4"/>
      <c r="F417" s="4"/>
      <c r="G417" s="4"/>
      <c r="H417" s="4"/>
      <c r="I417" s="4"/>
      <c r="J417" s="4"/>
      <c r="K417" s="4"/>
      <c r="L417" s="4"/>
      <c r="M417" s="4"/>
      <c r="N417" s="4"/>
      <c r="O417" s="4"/>
    </row>
    <row r="418" spans="1:15" ht="16.5" customHeight="1">
      <c r="A418" s="34"/>
      <c r="B418" s="4"/>
      <c r="C418" s="4"/>
      <c r="D418" s="4"/>
      <c r="E418" s="4"/>
      <c r="F418" s="4"/>
      <c r="G418" s="4"/>
      <c r="H418" s="4"/>
      <c r="I418" s="4"/>
      <c r="J418" s="4"/>
      <c r="K418" s="4"/>
      <c r="L418" s="4"/>
      <c r="M418" s="4"/>
      <c r="N418" s="4"/>
      <c r="O418" s="4"/>
    </row>
    <row r="419" spans="1:15" ht="16.5" customHeight="1">
      <c r="A419" s="34"/>
      <c r="B419" s="4"/>
      <c r="C419" s="4"/>
      <c r="D419" s="4"/>
      <c r="E419" s="4"/>
      <c r="F419" s="4"/>
      <c r="G419" s="4"/>
      <c r="H419" s="4"/>
      <c r="I419" s="4"/>
      <c r="J419" s="4"/>
      <c r="K419" s="4"/>
      <c r="L419" s="4"/>
      <c r="M419" s="4"/>
      <c r="N419" s="4"/>
      <c r="O419" s="4"/>
    </row>
    <row r="420" spans="1:15" ht="16.5" customHeight="1">
      <c r="A420" s="34"/>
      <c r="B420" s="4"/>
      <c r="C420" s="4"/>
      <c r="D420" s="4"/>
      <c r="E420" s="4"/>
      <c r="F420" s="4"/>
      <c r="G420" s="4"/>
      <c r="H420" s="4"/>
      <c r="I420" s="4"/>
      <c r="J420" s="4"/>
      <c r="K420" s="4"/>
      <c r="L420" s="4"/>
      <c r="M420" s="4"/>
      <c r="N420" s="4"/>
      <c r="O420" s="4"/>
    </row>
    <row r="421" spans="1:15" ht="16.5" customHeight="1">
      <c r="A421" s="34"/>
      <c r="B421" s="4"/>
      <c r="C421" s="4"/>
      <c r="D421" s="4"/>
      <c r="E421" s="4"/>
      <c r="F421" s="4"/>
      <c r="G421" s="4"/>
      <c r="H421" s="4"/>
      <c r="I421" s="4"/>
      <c r="J421" s="4"/>
      <c r="K421" s="4"/>
      <c r="L421" s="4"/>
      <c r="M421" s="4"/>
      <c r="N421" s="4"/>
      <c r="O421" s="4"/>
    </row>
    <row r="422" spans="1:15" ht="16.5" customHeight="1">
      <c r="A422" s="34"/>
      <c r="B422" s="4"/>
      <c r="C422" s="4"/>
      <c r="D422" s="4"/>
      <c r="E422" s="4"/>
      <c r="F422" s="4"/>
      <c r="G422" s="4"/>
      <c r="H422" s="4"/>
      <c r="I422" s="4"/>
      <c r="J422" s="4"/>
      <c r="K422" s="4"/>
      <c r="L422" s="4"/>
      <c r="M422" s="4"/>
      <c r="N422" s="4"/>
      <c r="O422" s="4"/>
    </row>
    <row r="423" spans="1:15" ht="16.5" customHeight="1">
      <c r="A423" s="34"/>
      <c r="B423" s="4"/>
      <c r="C423" s="4"/>
      <c r="D423" s="4"/>
      <c r="E423" s="4"/>
      <c r="F423" s="4"/>
      <c r="G423" s="4"/>
      <c r="H423" s="4"/>
      <c r="I423" s="4"/>
      <c r="J423" s="4"/>
      <c r="K423" s="4"/>
      <c r="L423" s="4"/>
      <c r="M423" s="4"/>
      <c r="N423" s="4"/>
      <c r="O423" s="4"/>
    </row>
    <row r="424" spans="1:15" ht="16.5" customHeight="1">
      <c r="A424" s="34"/>
      <c r="B424" s="4"/>
      <c r="C424" s="4"/>
      <c r="D424" s="4"/>
      <c r="E424" s="4"/>
      <c r="F424" s="4"/>
      <c r="G424" s="4"/>
      <c r="H424" s="4"/>
      <c r="I424" s="4"/>
      <c r="J424" s="4"/>
      <c r="K424" s="4"/>
      <c r="L424" s="4"/>
      <c r="M424" s="4"/>
      <c r="N424" s="4"/>
      <c r="O424" s="4"/>
    </row>
    <row r="425" spans="1:15" ht="16.5" customHeight="1">
      <c r="A425" s="34"/>
      <c r="B425" s="4"/>
      <c r="C425" s="4"/>
      <c r="D425" s="4"/>
      <c r="E425" s="4"/>
      <c r="F425" s="4"/>
      <c r="G425" s="4"/>
      <c r="H425" s="4"/>
      <c r="I425" s="4"/>
      <c r="J425" s="4"/>
      <c r="K425" s="4"/>
      <c r="L425" s="4"/>
      <c r="M425" s="4"/>
      <c r="N425" s="4"/>
      <c r="O425" s="4"/>
    </row>
    <row r="426" spans="1:15" ht="16.5" customHeight="1">
      <c r="A426" s="34"/>
      <c r="B426" s="4"/>
      <c r="C426" s="4"/>
      <c r="D426" s="4"/>
      <c r="E426" s="4"/>
      <c r="F426" s="4"/>
      <c r="G426" s="4"/>
      <c r="H426" s="4"/>
      <c r="I426" s="4"/>
      <c r="J426" s="4"/>
      <c r="K426" s="4"/>
      <c r="L426" s="4"/>
      <c r="M426" s="4"/>
      <c r="N426" s="4"/>
      <c r="O426" s="4"/>
    </row>
    <row r="427" spans="1:15" ht="16.5" customHeight="1">
      <c r="A427" s="34"/>
      <c r="B427" s="4"/>
      <c r="C427" s="4"/>
      <c r="D427" s="4"/>
      <c r="E427" s="4"/>
      <c r="F427" s="4"/>
      <c r="G427" s="4"/>
      <c r="H427" s="4"/>
      <c r="I427" s="4"/>
      <c r="J427" s="4"/>
      <c r="K427" s="4"/>
      <c r="L427" s="4"/>
      <c r="M427" s="4"/>
      <c r="N427" s="4"/>
      <c r="O427" s="4"/>
    </row>
    <row r="428" spans="1:15" ht="16.5" customHeight="1">
      <c r="A428" s="34"/>
      <c r="B428" s="4"/>
      <c r="C428" s="4"/>
      <c r="D428" s="4"/>
      <c r="E428" s="4"/>
      <c r="F428" s="4"/>
      <c r="G428" s="4"/>
      <c r="H428" s="4"/>
      <c r="I428" s="4"/>
      <c r="J428" s="4"/>
      <c r="K428" s="4"/>
      <c r="L428" s="4"/>
      <c r="M428" s="4"/>
      <c r="N428" s="4"/>
      <c r="O428" s="4"/>
    </row>
    <row r="429" spans="1:15" ht="16.5" customHeight="1">
      <c r="A429" s="34"/>
      <c r="B429" s="4"/>
      <c r="C429" s="4"/>
      <c r="D429" s="4"/>
      <c r="E429" s="4"/>
      <c r="F429" s="4"/>
      <c r="G429" s="4"/>
      <c r="H429" s="4"/>
      <c r="I429" s="4"/>
      <c r="J429" s="4"/>
      <c r="K429" s="4"/>
      <c r="L429" s="4"/>
      <c r="M429" s="4"/>
      <c r="N429" s="4"/>
      <c r="O429" s="4"/>
    </row>
    <row r="430" spans="1:15" ht="16.5" customHeight="1">
      <c r="A430" s="34"/>
      <c r="B430" s="4"/>
      <c r="C430" s="4"/>
      <c r="D430" s="4"/>
      <c r="E430" s="4"/>
      <c r="F430" s="4"/>
      <c r="G430" s="4"/>
      <c r="H430" s="4"/>
      <c r="I430" s="4"/>
      <c r="J430" s="4"/>
      <c r="K430" s="4"/>
      <c r="L430" s="4"/>
      <c r="M430" s="4"/>
      <c r="N430" s="4"/>
      <c r="O430" s="4"/>
    </row>
    <row r="431" spans="1:15" ht="16.5" customHeight="1">
      <c r="A431" s="34"/>
      <c r="B431" s="4"/>
      <c r="C431" s="4"/>
      <c r="D431" s="4"/>
      <c r="E431" s="4"/>
      <c r="F431" s="4"/>
      <c r="G431" s="4"/>
      <c r="H431" s="4"/>
      <c r="I431" s="4"/>
      <c r="J431" s="4"/>
      <c r="K431" s="4"/>
      <c r="L431" s="4"/>
      <c r="M431" s="4"/>
      <c r="N431" s="4"/>
      <c r="O431" s="4"/>
    </row>
    <row r="432" spans="1:15" ht="16.5" customHeight="1">
      <c r="A432" s="34"/>
      <c r="B432" s="4"/>
      <c r="C432" s="4"/>
      <c r="D432" s="4"/>
      <c r="E432" s="4"/>
      <c r="F432" s="4"/>
      <c r="G432" s="4"/>
      <c r="H432" s="4"/>
      <c r="I432" s="4"/>
      <c r="J432" s="4"/>
      <c r="K432" s="4"/>
      <c r="L432" s="4"/>
      <c r="M432" s="4"/>
      <c r="N432" s="4"/>
      <c r="O432" s="4"/>
    </row>
    <row r="433" spans="1:15" ht="16.5" customHeight="1">
      <c r="A433" s="34"/>
      <c r="B433" s="4"/>
      <c r="C433" s="4"/>
      <c r="D433" s="4"/>
      <c r="E433" s="4"/>
      <c r="F433" s="4"/>
      <c r="G433" s="4"/>
      <c r="H433" s="4"/>
      <c r="I433" s="4"/>
      <c r="J433" s="4"/>
      <c r="K433" s="4"/>
      <c r="L433" s="4"/>
      <c r="M433" s="4"/>
      <c r="N433" s="4"/>
      <c r="O433" s="4"/>
    </row>
    <row r="434" spans="1:15" ht="16.5" customHeight="1">
      <c r="A434" s="34"/>
      <c r="B434" s="4"/>
      <c r="C434" s="4"/>
      <c r="D434" s="4"/>
      <c r="E434" s="4"/>
      <c r="F434" s="4"/>
      <c r="G434" s="4"/>
      <c r="H434" s="4"/>
      <c r="I434" s="4"/>
      <c r="J434" s="4"/>
      <c r="K434" s="4"/>
      <c r="L434" s="4"/>
      <c r="M434" s="4"/>
      <c r="N434" s="4"/>
      <c r="O434" s="4"/>
    </row>
    <row r="435" spans="1:15" ht="16.5" customHeight="1">
      <c r="A435" s="34"/>
      <c r="B435" s="4"/>
      <c r="C435" s="4"/>
      <c r="D435" s="4"/>
      <c r="E435" s="4"/>
      <c r="F435" s="4"/>
      <c r="G435" s="4"/>
      <c r="H435" s="4"/>
      <c r="I435" s="4"/>
      <c r="J435" s="4"/>
      <c r="K435" s="4"/>
      <c r="L435" s="4"/>
      <c r="M435" s="4"/>
      <c r="N435" s="4"/>
      <c r="O435" s="4"/>
    </row>
    <row r="436" spans="1:15" ht="16.5" customHeight="1">
      <c r="A436" s="34"/>
      <c r="B436" s="4"/>
      <c r="C436" s="4"/>
      <c r="D436" s="4"/>
      <c r="E436" s="4"/>
      <c r="F436" s="4"/>
      <c r="G436" s="4"/>
      <c r="H436" s="4"/>
      <c r="I436" s="4"/>
      <c r="J436" s="4"/>
      <c r="K436" s="4"/>
      <c r="L436" s="4"/>
      <c r="M436" s="4"/>
      <c r="N436" s="4"/>
      <c r="O436" s="4"/>
    </row>
    <row r="437" spans="1:15" ht="16.5" customHeight="1">
      <c r="A437" s="34"/>
      <c r="B437" s="4"/>
      <c r="C437" s="4"/>
      <c r="D437" s="4"/>
      <c r="E437" s="4"/>
      <c r="F437" s="4"/>
      <c r="G437" s="4"/>
      <c r="H437" s="4"/>
      <c r="I437" s="4"/>
      <c r="J437" s="4"/>
      <c r="K437" s="4"/>
      <c r="L437" s="4"/>
      <c r="M437" s="4"/>
      <c r="N437" s="4"/>
      <c r="O437" s="4"/>
    </row>
    <row r="438" spans="1:15" ht="16.5" customHeight="1">
      <c r="A438" s="34"/>
      <c r="B438" s="4"/>
      <c r="C438" s="4"/>
      <c r="D438" s="4"/>
      <c r="E438" s="4"/>
      <c r="F438" s="4"/>
      <c r="G438" s="4"/>
      <c r="H438" s="4"/>
      <c r="I438" s="4"/>
      <c r="J438" s="4"/>
      <c r="K438" s="4"/>
      <c r="L438" s="4"/>
      <c r="M438" s="4"/>
      <c r="N438" s="4"/>
      <c r="O438" s="4"/>
    </row>
    <row r="439" spans="1:15" ht="16.5" customHeight="1">
      <c r="A439" s="34"/>
      <c r="B439" s="4"/>
      <c r="C439" s="4"/>
      <c r="D439" s="4"/>
      <c r="E439" s="4"/>
      <c r="F439" s="4"/>
      <c r="G439" s="4"/>
      <c r="H439" s="4"/>
      <c r="I439" s="4"/>
      <c r="J439" s="4"/>
      <c r="K439" s="4"/>
      <c r="L439" s="4"/>
      <c r="M439" s="4"/>
      <c r="N439" s="4"/>
      <c r="O439" s="4"/>
    </row>
    <row r="440" spans="1:15" ht="16.5" customHeight="1">
      <c r="A440" s="34"/>
      <c r="B440" s="4"/>
      <c r="C440" s="4"/>
      <c r="D440" s="4"/>
      <c r="E440" s="4"/>
      <c r="F440" s="4"/>
      <c r="G440" s="4"/>
      <c r="H440" s="4"/>
      <c r="I440" s="4"/>
      <c r="J440" s="4"/>
      <c r="K440" s="4"/>
      <c r="L440" s="4"/>
      <c r="M440" s="4"/>
      <c r="N440" s="4"/>
      <c r="O440" s="4"/>
    </row>
    <row r="441" spans="1:15" ht="16.5" customHeight="1">
      <c r="A441" s="34"/>
      <c r="B441" s="4"/>
      <c r="C441" s="4"/>
      <c r="D441" s="4"/>
      <c r="E441" s="4"/>
      <c r="F441" s="4"/>
      <c r="G441" s="4"/>
      <c r="H441" s="4"/>
      <c r="I441" s="4"/>
      <c r="J441" s="4"/>
      <c r="K441" s="4"/>
      <c r="L441" s="4"/>
      <c r="M441" s="4"/>
      <c r="N441" s="4"/>
      <c r="O441" s="4"/>
    </row>
    <row r="442" spans="1:15" ht="16.5" customHeight="1">
      <c r="A442" s="34"/>
      <c r="B442" s="4"/>
      <c r="C442" s="4"/>
      <c r="D442" s="4"/>
      <c r="E442" s="4"/>
      <c r="F442" s="4"/>
      <c r="G442" s="4"/>
      <c r="H442" s="4"/>
      <c r="I442" s="4"/>
      <c r="J442" s="4"/>
      <c r="K442" s="4"/>
      <c r="L442" s="4"/>
      <c r="M442" s="4"/>
      <c r="N442" s="4"/>
      <c r="O442" s="4"/>
    </row>
    <row r="443" spans="1:15" ht="16.5" customHeight="1">
      <c r="A443" s="34"/>
      <c r="B443" s="4"/>
      <c r="C443" s="4"/>
      <c r="D443" s="4"/>
      <c r="E443" s="4"/>
      <c r="F443" s="4"/>
      <c r="G443" s="4"/>
      <c r="H443" s="4"/>
      <c r="I443" s="4"/>
      <c r="J443" s="4"/>
      <c r="K443" s="4"/>
      <c r="L443" s="4"/>
      <c r="M443" s="4"/>
      <c r="N443" s="4"/>
      <c r="O443" s="4"/>
    </row>
    <row r="444" spans="1:15" ht="16.5" customHeight="1">
      <c r="A444" s="34"/>
      <c r="B444" s="4"/>
      <c r="C444" s="4"/>
      <c r="D444" s="4"/>
      <c r="E444" s="4"/>
      <c r="F444" s="4"/>
      <c r="G444" s="4"/>
      <c r="H444" s="4"/>
      <c r="I444" s="4"/>
      <c r="J444" s="4"/>
      <c r="K444" s="4"/>
      <c r="L444" s="4"/>
      <c r="M444" s="4"/>
      <c r="N444" s="4"/>
      <c r="O444" s="4"/>
    </row>
    <row r="445" spans="1:15" ht="16.5" customHeight="1">
      <c r="A445" s="34"/>
      <c r="B445" s="4"/>
      <c r="C445" s="4"/>
      <c r="D445" s="4"/>
      <c r="E445" s="4"/>
      <c r="F445" s="4"/>
      <c r="G445" s="4"/>
      <c r="H445" s="4"/>
      <c r="I445" s="4"/>
      <c r="J445" s="4"/>
      <c r="K445" s="4"/>
      <c r="L445" s="4"/>
      <c r="M445" s="4"/>
      <c r="N445" s="4"/>
      <c r="O445" s="4"/>
    </row>
    <row r="446" spans="1:15" ht="16.5" customHeight="1">
      <c r="A446" s="34"/>
      <c r="B446" s="4"/>
      <c r="C446" s="4"/>
      <c r="D446" s="4"/>
      <c r="E446" s="4"/>
      <c r="F446" s="4"/>
      <c r="G446" s="4"/>
      <c r="H446" s="4"/>
      <c r="I446" s="4"/>
      <c r="J446" s="4"/>
      <c r="K446" s="4"/>
      <c r="L446" s="4"/>
      <c r="M446" s="4"/>
      <c r="N446" s="4"/>
      <c r="O446" s="4"/>
    </row>
    <row r="447" spans="1:15" ht="16.5" customHeight="1">
      <c r="A447" s="34"/>
      <c r="B447" s="4"/>
      <c r="C447" s="4"/>
      <c r="D447" s="4"/>
      <c r="E447" s="4"/>
      <c r="F447" s="4"/>
      <c r="G447" s="4"/>
      <c r="H447" s="4"/>
      <c r="I447" s="4"/>
      <c r="J447" s="4"/>
      <c r="K447" s="4"/>
      <c r="L447" s="4"/>
      <c r="M447" s="4"/>
      <c r="N447" s="4"/>
      <c r="O447" s="4"/>
    </row>
    <row r="448" spans="1:15" ht="16.5" customHeight="1">
      <c r="A448" s="34"/>
      <c r="B448" s="4"/>
      <c r="C448" s="4"/>
      <c r="D448" s="4"/>
      <c r="E448" s="4"/>
      <c r="F448" s="4"/>
      <c r="G448" s="4"/>
      <c r="H448" s="4"/>
      <c r="I448" s="4"/>
      <c r="J448" s="4"/>
      <c r="K448" s="4"/>
      <c r="L448" s="4"/>
      <c r="M448" s="4"/>
      <c r="N448" s="4"/>
      <c r="O448" s="4"/>
    </row>
    <row r="449" spans="1:15" ht="16.5" customHeight="1">
      <c r="A449" s="34"/>
      <c r="B449" s="4"/>
      <c r="C449" s="4"/>
      <c r="D449" s="4"/>
      <c r="E449" s="4"/>
      <c r="F449" s="4"/>
      <c r="G449" s="4"/>
      <c r="H449" s="4"/>
      <c r="I449" s="4"/>
      <c r="J449" s="4"/>
      <c r="K449" s="4"/>
      <c r="L449" s="4"/>
      <c r="M449" s="4"/>
      <c r="N449" s="4"/>
      <c r="O449" s="4"/>
    </row>
    <row r="450" spans="1:15" ht="16.5" customHeight="1">
      <c r="A450" s="34"/>
      <c r="B450" s="4"/>
      <c r="C450" s="4"/>
      <c r="D450" s="4"/>
      <c r="E450" s="4"/>
      <c r="F450" s="4"/>
      <c r="G450" s="4"/>
      <c r="H450" s="4"/>
      <c r="I450" s="4"/>
      <c r="J450" s="4"/>
      <c r="K450" s="4"/>
      <c r="L450" s="4"/>
      <c r="M450" s="4"/>
      <c r="N450" s="4"/>
      <c r="O450" s="4"/>
    </row>
    <row r="451" spans="1:15" ht="16.5" customHeight="1">
      <c r="A451" s="34"/>
      <c r="B451" s="4"/>
      <c r="C451" s="4"/>
      <c r="D451" s="4"/>
      <c r="E451" s="4"/>
      <c r="F451" s="4"/>
      <c r="G451" s="4"/>
      <c r="H451" s="4"/>
      <c r="I451" s="4"/>
      <c r="J451" s="4"/>
      <c r="K451" s="4"/>
      <c r="L451" s="4"/>
      <c r="M451" s="4"/>
      <c r="N451" s="4"/>
      <c r="O451" s="4"/>
    </row>
    <row r="452" spans="1:15" ht="16.5" customHeight="1">
      <c r="A452" s="34"/>
      <c r="B452" s="4"/>
      <c r="C452" s="4"/>
      <c r="D452" s="4"/>
      <c r="E452" s="4"/>
      <c r="F452" s="4"/>
      <c r="G452" s="4"/>
      <c r="H452" s="4"/>
      <c r="I452" s="4"/>
      <c r="J452" s="4"/>
      <c r="K452" s="4"/>
      <c r="L452" s="4"/>
      <c r="M452" s="4"/>
      <c r="N452" s="4"/>
      <c r="O452" s="4"/>
    </row>
    <row r="453" spans="1:15" ht="16.5" customHeight="1">
      <c r="A453" s="34"/>
      <c r="B453" s="4"/>
      <c r="C453" s="4"/>
      <c r="D453" s="4"/>
      <c r="E453" s="4"/>
      <c r="F453" s="4"/>
      <c r="G453" s="4"/>
      <c r="H453" s="4"/>
      <c r="I453" s="4"/>
      <c r="J453" s="4"/>
      <c r="K453" s="4"/>
      <c r="L453" s="4"/>
      <c r="M453" s="4"/>
      <c r="N453" s="4"/>
      <c r="O453" s="4"/>
    </row>
    <row r="454" spans="1:15" ht="16.5" customHeight="1">
      <c r="A454" s="34"/>
      <c r="B454" s="4"/>
      <c r="C454" s="4"/>
      <c r="D454" s="4"/>
      <c r="E454" s="4"/>
      <c r="F454" s="4"/>
      <c r="G454" s="4"/>
      <c r="H454" s="4"/>
      <c r="I454" s="4"/>
      <c r="J454" s="4"/>
      <c r="K454" s="4"/>
      <c r="L454" s="4"/>
      <c r="M454" s="4"/>
      <c r="N454" s="4"/>
      <c r="O454" s="4"/>
    </row>
    <row r="455" spans="1:15" ht="16.5" customHeight="1">
      <c r="A455" s="34"/>
      <c r="B455" s="4"/>
      <c r="C455" s="4"/>
      <c r="D455" s="4"/>
      <c r="E455" s="4"/>
      <c r="F455" s="4"/>
      <c r="G455" s="4"/>
      <c r="H455" s="4"/>
      <c r="I455" s="4"/>
      <c r="J455" s="4"/>
      <c r="K455" s="4"/>
      <c r="L455" s="4"/>
      <c r="M455" s="4"/>
      <c r="N455" s="4"/>
      <c r="O455" s="4"/>
    </row>
    <row r="456" spans="1:15" ht="16.5" customHeight="1">
      <c r="A456" s="34"/>
      <c r="B456" s="4"/>
      <c r="C456" s="4"/>
      <c r="D456" s="4"/>
      <c r="E456" s="4"/>
      <c r="F456" s="4"/>
      <c r="G456" s="4"/>
      <c r="H456" s="4"/>
      <c r="I456" s="4"/>
      <c r="J456" s="4"/>
      <c r="K456" s="4"/>
      <c r="L456" s="4"/>
      <c r="M456" s="4"/>
      <c r="N456" s="4"/>
      <c r="O456" s="4"/>
    </row>
    <row r="457" spans="1:15" ht="16.5" customHeight="1">
      <c r="A457" s="34"/>
      <c r="B457" s="4"/>
      <c r="C457" s="4"/>
      <c r="D457" s="4"/>
      <c r="E457" s="4"/>
      <c r="F457" s="4"/>
      <c r="G457" s="4"/>
      <c r="H457" s="4"/>
      <c r="I457" s="4"/>
      <c r="J457" s="4"/>
      <c r="K457" s="4"/>
      <c r="L457" s="4"/>
      <c r="M457" s="4"/>
      <c r="N457" s="4"/>
      <c r="O457" s="4"/>
    </row>
    <row r="458" spans="1:15" ht="16.5" customHeight="1">
      <c r="A458" s="34"/>
      <c r="B458" s="4"/>
      <c r="C458" s="4"/>
      <c r="D458" s="4"/>
      <c r="E458" s="4"/>
      <c r="F458" s="4"/>
      <c r="G458" s="4"/>
      <c r="H458" s="4"/>
      <c r="I458" s="4"/>
      <c r="J458" s="4"/>
      <c r="K458" s="4"/>
      <c r="L458" s="4"/>
      <c r="M458" s="4"/>
      <c r="N458" s="4"/>
      <c r="O458" s="4"/>
    </row>
    <row r="459" spans="1:15" ht="16.5" customHeight="1">
      <c r="A459" s="34"/>
      <c r="B459" s="4"/>
      <c r="C459" s="4"/>
      <c r="D459" s="4"/>
      <c r="E459" s="4"/>
      <c r="F459" s="4"/>
      <c r="G459" s="4"/>
      <c r="H459" s="4"/>
      <c r="I459" s="4"/>
      <c r="J459" s="4"/>
      <c r="K459" s="4"/>
      <c r="L459" s="4"/>
      <c r="M459" s="4"/>
      <c r="N459" s="4"/>
      <c r="O459" s="4"/>
    </row>
    <row r="460" spans="1:15" ht="16.5" customHeight="1">
      <c r="A460" s="34"/>
      <c r="B460" s="4"/>
      <c r="C460" s="4"/>
      <c r="D460" s="4"/>
      <c r="E460" s="4"/>
      <c r="F460" s="4"/>
      <c r="G460" s="4"/>
      <c r="H460" s="4"/>
      <c r="I460" s="4"/>
      <c r="J460" s="4"/>
      <c r="K460" s="4"/>
      <c r="L460" s="4"/>
      <c r="M460" s="4"/>
      <c r="N460" s="4"/>
      <c r="O460" s="4"/>
    </row>
    <row r="461" spans="1:15" ht="16.5" customHeight="1">
      <c r="A461" s="34"/>
      <c r="B461" s="4"/>
      <c r="C461" s="4"/>
      <c r="D461" s="4"/>
      <c r="E461" s="4"/>
      <c r="F461" s="4"/>
      <c r="G461" s="4"/>
      <c r="H461" s="4"/>
      <c r="I461" s="4"/>
      <c r="J461" s="4"/>
      <c r="K461" s="4"/>
      <c r="L461" s="4"/>
      <c r="M461" s="4"/>
      <c r="N461" s="4"/>
      <c r="O461" s="4"/>
    </row>
    <row r="462" spans="1:15" ht="16.5" customHeight="1">
      <c r="A462" s="34"/>
      <c r="B462" s="4"/>
      <c r="C462" s="4"/>
      <c r="D462" s="4"/>
      <c r="E462" s="4"/>
      <c r="F462" s="4"/>
      <c r="G462" s="4"/>
      <c r="H462" s="4"/>
      <c r="I462" s="4"/>
      <c r="J462" s="4"/>
      <c r="K462" s="4"/>
      <c r="L462" s="4"/>
      <c r="M462" s="4"/>
      <c r="N462" s="4"/>
      <c r="O462" s="4"/>
    </row>
    <row r="463" spans="1:15" ht="16.5" customHeight="1">
      <c r="A463" s="34"/>
      <c r="B463" s="4"/>
      <c r="C463" s="4"/>
      <c r="D463" s="4"/>
      <c r="E463" s="4"/>
      <c r="F463" s="4"/>
      <c r="G463" s="4"/>
      <c r="H463" s="4"/>
      <c r="I463" s="4"/>
      <c r="J463" s="4"/>
      <c r="K463" s="4"/>
      <c r="L463" s="4"/>
      <c r="M463" s="4"/>
      <c r="N463" s="4"/>
      <c r="O463" s="4"/>
    </row>
    <row r="464" spans="1:15" ht="16.5" customHeight="1">
      <c r="A464" s="34"/>
      <c r="B464" s="4"/>
      <c r="C464" s="4"/>
      <c r="D464" s="4"/>
      <c r="E464" s="4"/>
      <c r="F464" s="4"/>
      <c r="G464" s="4"/>
      <c r="H464" s="4"/>
      <c r="I464" s="4"/>
      <c r="J464" s="4"/>
      <c r="K464" s="4"/>
      <c r="L464" s="4"/>
      <c r="M464" s="4"/>
      <c r="N464" s="4"/>
      <c r="O464" s="4"/>
    </row>
    <row r="465" spans="1:15" ht="16.5" customHeight="1">
      <c r="A465" s="34"/>
      <c r="B465" s="4"/>
      <c r="C465" s="4"/>
      <c r="D465" s="4"/>
      <c r="E465" s="4"/>
      <c r="F465" s="4"/>
      <c r="G465" s="4"/>
      <c r="H465" s="4"/>
      <c r="I465" s="4"/>
      <c r="J465" s="4"/>
      <c r="K465" s="4"/>
      <c r="L465" s="4"/>
      <c r="M465" s="4"/>
      <c r="N465" s="4"/>
      <c r="O465" s="4"/>
    </row>
    <row r="466" spans="1:15" ht="16.5" customHeight="1">
      <c r="A466" s="34"/>
      <c r="B466" s="4"/>
      <c r="C466" s="4"/>
      <c r="D466" s="4"/>
      <c r="E466" s="4"/>
      <c r="F466" s="4"/>
      <c r="G466" s="4"/>
      <c r="H466" s="4"/>
      <c r="I466" s="4"/>
      <c r="J466" s="4"/>
      <c r="K466" s="4"/>
      <c r="L466" s="4"/>
      <c r="M466" s="4"/>
      <c r="N466" s="4"/>
      <c r="O466" s="4"/>
    </row>
    <row r="467" spans="1:15" ht="16.5" customHeight="1">
      <c r="A467" s="34"/>
      <c r="B467" s="4"/>
      <c r="C467" s="4"/>
      <c r="D467" s="4"/>
      <c r="E467" s="4"/>
      <c r="F467" s="4"/>
      <c r="G467" s="4"/>
      <c r="H467" s="4"/>
      <c r="I467" s="4"/>
      <c r="J467" s="4"/>
      <c r="K467" s="4"/>
      <c r="L467" s="4"/>
      <c r="M467" s="4"/>
      <c r="N467" s="4"/>
      <c r="O467" s="4"/>
    </row>
    <row r="468" spans="1:15" ht="16.5" customHeight="1">
      <c r="A468" s="34"/>
      <c r="B468" s="4"/>
      <c r="C468" s="4"/>
      <c r="D468" s="4"/>
      <c r="E468" s="4"/>
      <c r="F468" s="4"/>
      <c r="G468" s="4"/>
      <c r="H468" s="4"/>
      <c r="I468" s="4"/>
      <c r="J468" s="4"/>
      <c r="K468" s="4"/>
      <c r="L468" s="4"/>
      <c r="M468" s="4"/>
      <c r="N468" s="4"/>
      <c r="O468" s="4"/>
    </row>
    <row r="469" spans="1:15" ht="16.5" customHeight="1">
      <c r="A469" s="34"/>
      <c r="B469" s="4"/>
      <c r="C469" s="4"/>
      <c r="D469" s="4"/>
      <c r="E469" s="4"/>
      <c r="F469" s="4"/>
      <c r="G469" s="4"/>
      <c r="H469" s="4"/>
      <c r="I469" s="4"/>
      <c r="J469" s="4"/>
      <c r="K469" s="4"/>
      <c r="L469" s="4"/>
      <c r="M469" s="4"/>
      <c r="N469" s="4"/>
      <c r="O469" s="4"/>
    </row>
    <row r="470" spans="1:15" ht="16.5" customHeight="1">
      <c r="A470" s="34"/>
      <c r="B470" s="4"/>
      <c r="C470" s="4"/>
      <c r="D470" s="4"/>
      <c r="E470" s="4"/>
      <c r="F470" s="4"/>
      <c r="G470" s="4"/>
      <c r="H470" s="4"/>
      <c r="I470" s="4"/>
      <c r="J470" s="4"/>
      <c r="K470" s="4"/>
      <c r="L470" s="4"/>
      <c r="M470" s="4"/>
      <c r="N470" s="4"/>
      <c r="O470" s="4"/>
    </row>
    <row r="471" spans="1:15" ht="16.5" customHeight="1">
      <c r="A471" s="34"/>
      <c r="B471" s="4"/>
      <c r="C471" s="4"/>
      <c r="D471" s="4"/>
      <c r="E471" s="4"/>
      <c r="F471" s="4"/>
      <c r="G471" s="4"/>
      <c r="H471" s="4"/>
      <c r="I471" s="4"/>
      <c r="J471" s="4"/>
      <c r="K471" s="4"/>
      <c r="L471" s="4"/>
      <c r="M471" s="4"/>
      <c r="N471" s="4"/>
      <c r="O471" s="4"/>
    </row>
    <row r="472" spans="1:15" ht="16.5" customHeight="1">
      <c r="A472" s="34"/>
      <c r="B472" s="4"/>
      <c r="C472" s="4"/>
      <c r="D472" s="4"/>
      <c r="E472" s="4"/>
      <c r="F472" s="4"/>
      <c r="G472" s="4"/>
      <c r="H472" s="4"/>
      <c r="I472" s="4"/>
      <c r="J472" s="4"/>
      <c r="K472" s="4"/>
      <c r="L472" s="4"/>
      <c r="M472" s="4"/>
      <c r="N472" s="4"/>
      <c r="O472" s="4"/>
    </row>
    <row r="473" spans="1:15" ht="16.5" customHeight="1">
      <c r="A473" s="34"/>
      <c r="B473" s="4"/>
      <c r="C473" s="4"/>
      <c r="D473" s="4"/>
      <c r="E473" s="4"/>
      <c r="F473" s="4"/>
      <c r="G473" s="4"/>
      <c r="H473" s="4"/>
      <c r="I473" s="4"/>
      <c r="J473" s="4"/>
      <c r="K473" s="4"/>
      <c r="L473" s="4"/>
      <c r="M473" s="4"/>
      <c r="N473" s="4"/>
      <c r="O473" s="4"/>
    </row>
    <row r="474" spans="1:15" ht="16.5" customHeight="1">
      <c r="A474" s="34"/>
      <c r="B474" s="4"/>
      <c r="C474" s="4"/>
      <c r="D474" s="4"/>
      <c r="E474" s="4"/>
      <c r="F474" s="4"/>
      <c r="G474" s="4"/>
      <c r="H474" s="4"/>
      <c r="I474" s="4"/>
      <c r="J474" s="4"/>
      <c r="K474" s="4"/>
      <c r="L474" s="4"/>
      <c r="M474" s="4"/>
      <c r="N474" s="4"/>
      <c r="O474" s="4"/>
    </row>
    <row r="475" spans="1:15" ht="16.5" customHeight="1">
      <c r="A475" s="34"/>
      <c r="B475" s="4"/>
      <c r="C475" s="4"/>
      <c r="D475" s="4"/>
      <c r="E475" s="4"/>
      <c r="F475" s="4"/>
      <c r="G475" s="4"/>
      <c r="H475" s="4"/>
      <c r="I475" s="4"/>
      <c r="J475" s="4"/>
      <c r="K475" s="4"/>
      <c r="L475" s="4"/>
      <c r="M475" s="4"/>
      <c r="N475" s="4"/>
      <c r="O475" s="4"/>
    </row>
    <row r="476" spans="1:15" ht="16.5" customHeight="1">
      <c r="A476" s="34"/>
      <c r="B476" s="4"/>
      <c r="C476" s="4"/>
      <c r="D476" s="4"/>
      <c r="E476" s="4"/>
      <c r="F476" s="4"/>
      <c r="G476" s="4"/>
      <c r="H476" s="4"/>
      <c r="I476" s="4"/>
      <c r="J476" s="4"/>
      <c r="K476" s="4"/>
      <c r="L476" s="4"/>
      <c r="M476" s="4"/>
      <c r="N476" s="4"/>
      <c r="O476" s="4"/>
    </row>
    <row r="477" spans="1:15" ht="16.5" customHeight="1">
      <c r="A477" s="34"/>
      <c r="B477" s="4"/>
      <c r="C477" s="4"/>
      <c r="D477" s="4"/>
      <c r="E477" s="4"/>
      <c r="F477" s="4"/>
      <c r="G477" s="4"/>
      <c r="H477" s="4"/>
      <c r="I477" s="4"/>
      <c r="J477" s="4"/>
      <c r="K477" s="4"/>
      <c r="L477" s="4"/>
      <c r="M477" s="4"/>
      <c r="N477" s="4"/>
      <c r="O477" s="4"/>
    </row>
    <row r="478" spans="1:15" ht="16.5" customHeight="1">
      <c r="A478" s="34"/>
      <c r="B478" s="4"/>
      <c r="C478" s="4"/>
      <c r="D478" s="4"/>
      <c r="E478" s="4"/>
      <c r="F478" s="4"/>
      <c r="G478" s="4"/>
      <c r="H478" s="4"/>
      <c r="I478" s="4"/>
      <c r="J478" s="4"/>
      <c r="K478" s="4"/>
      <c r="L478" s="4"/>
      <c r="M478" s="4"/>
      <c r="N478" s="4"/>
      <c r="O478" s="4"/>
    </row>
    <row r="479" spans="1:15" ht="16.5" customHeight="1">
      <c r="A479" s="34"/>
      <c r="B479" s="4"/>
      <c r="C479" s="4"/>
      <c r="D479" s="4"/>
      <c r="E479" s="4"/>
      <c r="F479" s="4"/>
      <c r="G479" s="4"/>
      <c r="H479" s="4"/>
      <c r="I479" s="4"/>
      <c r="J479" s="4"/>
      <c r="K479" s="4"/>
      <c r="L479" s="4"/>
      <c r="M479" s="4"/>
      <c r="N479" s="4"/>
      <c r="O479" s="4"/>
    </row>
    <row r="480" spans="1:15" ht="16.5" customHeight="1">
      <c r="A480" s="34"/>
      <c r="B480" s="4"/>
      <c r="C480" s="4"/>
      <c r="D480" s="4"/>
      <c r="E480" s="4"/>
      <c r="F480" s="4"/>
      <c r="G480" s="4"/>
      <c r="H480" s="4"/>
      <c r="I480" s="4"/>
      <c r="J480" s="4"/>
      <c r="K480" s="4"/>
      <c r="L480" s="4"/>
      <c r="M480" s="4"/>
      <c r="N480" s="4"/>
      <c r="O480" s="4"/>
    </row>
    <row r="481" spans="1:15" ht="16.5" customHeight="1">
      <c r="A481" s="34"/>
      <c r="B481" s="4"/>
      <c r="C481" s="4"/>
      <c r="D481" s="4"/>
      <c r="E481" s="4"/>
      <c r="F481" s="4"/>
      <c r="G481" s="4"/>
      <c r="H481" s="4"/>
      <c r="I481" s="4"/>
      <c r="J481" s="4"/>
      <c r="K481" s="4"/>
      <c r="L481" s="4"/>
      <c r="M481" s="4"/>
      <c r="N481" s="4"/>
      <c r="O481" s="4"/>
    </row>
    <row r="482" spans="1:15" ht="16.5" customHeight="1">
      <c r="A482" s="34"/>
      <c r="B482" s="4"/>
      <c r="C482" s="4"/>
      <c r="D482" s="4"/>
      <c r="E482" s="4"/>
      <c r="F482" s="4"/>
      <c r="G482" s="4"/>
      <c r="H482" s="4"/>
      <c r="I482" s="4"/>
      <c r="J482" s="4"/>
      <c r="K482" s="4"/>
      <c r="L482" s="4"/>
      <c r="M482" s="4"/>
      <c r="N482" s="4"/>
      <c r="O482" s="4"/>
    </row>
    <row r="483" spans="1:15" ht="16.5" customHeight="1">
      <c r="A483" s="34"/>
      <c r="B483" s="4"/>
      <c r="C483" s="4"/>
      <c r="D483" s="4"/>
      <c r="E483" s="4"/>
      <c r="F483" s="4"/>
      <c r="G483" s="4"/>
      <c r="H483" s="4"/>
      <c r="I483" s="4"/>
      <c r="J483" s="4"/>
      <c r="K483" s="4"/>
      <c r="L483" s="4"/>
      <c r="M483" s="4"/>
      <c r="N483" s="4"/>
      <c r="O483" s="4"/>
    </row>
    <row r="484" spans="1:15" ht="16.5" customHeight="1">
      <c r="A484" s="34"/>
      <c r="B484" s="4"/>
      <c r="C484" s="4"/>
      <c r="D484" s="4"/>
      <c r="E484" s="4"/>
      <c r="F484" s="4"/>
      <c r="G484" s="4"/>
      <c r="H484" s="4"/>
      <c r="I484" s="4"/>
      <c r="J484" s="4"/>
      <c r="K484" s="4"/>
      <c r="L484" s="4"/>
      <c r="M484" s="4"/>
      <c r="N484" s="4"/>
      <c r="O484" s="4"/>
    </row>
    <row r="485" spans="1:15" ht="16.5" customHeight="1">
      <c r="A485" s="34"/>
      <c r="B485" s="4"/>
      <c r="C485" s="4"/>
      <c r="D485" s="4"/>
      <c r="E485" s="4"/>
      <c r="F485" s="4"/>
      <c r="G485" s="4"/>
      <c r="H485" s="4"/>
      <c r="I485" s="4"/>
      <c r="J485" s="4"/>
      <c r="K485" s="4"/>
      <c r="L485" s="4"/>
      <c r="M485" s="4"/>
      <c r="N485" s="4"/>
      <c r="O485" s="4"/>
    </row>
    <row r="486" spans="1:15" ht="16.5" customHeight="1">
      <c r="A486" s="34"/>
      <c r="B486" s="4"/>
      <c r="C486" s="4"/>
      <c r="D486" s="4"/>
      <c r="E486" s="4"/>
      <c r="F486" s="4"/>
      <c r="G486" s="4"/>
      <c r="H486" s="4"/>
      <c r="I486" s="4"/>
      <c r="J486" s="4"/>
      <c r="K486" s="4"/>
      <c r="L486" s="4"/>
      <c r="M486" s="4"/>
      <c r="N486" s="4"/>
      <c r="O486" s="4"/>
    </row>
    <row r="487" spans="1:15" ht="16.5" customHeight="1">
      <c r="A487" s="34"/>
      <c r="B487" s="4"/>
      <c r="C487" s="4"/>
      <c r="D487" s="4"/>
      <c r="E487" s="4"/>
      <c r="F487" s="4"/>
      <c r="G487" s="4"/>
      <c r="H487" s="4"/>
      <c r="I487" s="4"/>
      <c r="J487" s="4"/>
      <c r="K487" s="4"/>
      <c r="L487" s="4"/>
      <c r="M487" s="4"/>
      <c r="N487" s="4"/>
      <c r="O487" s="4"/>
    </row>
    <row r="488" spans="1:15" ht="16.5" customHeight="1">
      <c r="A488" s="34"/>
      <c r="B488" s="4"/>
      <c r="C488" s="4"/>
      <c r="D488" s="4"/>
      <c r="E488" s="4"/>
      <c r="F488" s="4"/>
      <c r="G488" s="4"/>
      <c r="H488" s="4"/>
      <c r="I488" s="4"/>
      <c r="J488" s="4"/>
      <c r="K488" s="4"/>
      <c r="L488" s="4"/>
      <c r="M488" s="4"/>
      <c r="N488" s="4"/>
      <c r="O488" s="4"/>
    </row>
    <row r="489" spans="1:15" ht="16.5" customHeight="1">
      <c r="A489" s="34"/>
      <c r="B489" s="4"/>
      <c r="C489" s="4"/>
      <c r="D489" s="4"/>
      <c r="E489" s="4"/>
      <c r="F489" s="4"/>
      <c r="G489" s="4"/>
      <c r="H489" s="4"/>
      <c r="I489" s="4"/>
      <c r="J489" s="4"/>
      <c r="K489" s="4"/>
      <c r="L489" s="4"/>
      <c r="M489" s="4"/>
      <c r="N489" s="4"/>
      <c r="O489" s="4"/>
    </row>
    <row r="490" spans="1:15" ht="16.5" customHeight="1">
      <c r="A490" s="34"/>
      <c r="B490" s="4"/>
      <c r="C490" s="4"/>
      <c r="D490" s="4"/>
      <c r="E490" s="4"/>
      <c r="F490" s="4"/>
      <c r="G490" s="4"/>
      <c r="H490" s="4"/>
      <c r="I490" s="4"/>
      <c r="J490" s="4"/>
      <c r="K490" s="4"/>
      <c r="L490" s="4"/>
      <c r="M490" s="4"/>
      <c r="N490" s="4"/>
      <c r="O490" s="4"/>
    </row>
    <row r="491" spans="1:15" ht="16.5" customHeight="1">
      <c r="A491" s="34"/>
      <c r="B491" s="4"/>
      <c r="C491" s="4"/>
      <c r="D491" s="4"/>
      <c r="E491" s="4"/>
      <c r="F491" s="4"/>
      <c r="G491" s="4"/>
      <c r="H491" s="4"/>
      <c r="I491" s="4"/>
      <c r="J491" s="4"/>
      <c r="K491" s="4"/>
      <c r="L491" s="4"/>
      <c r="M491" s="4"/>
      <c r="N491" s="4"/>
      <c r="O491" s="4"/>
    </row>
    <row r="492" spans="1:15" ht="16.5" customHeight="1">
      <c r="A492" s="34"/>
      <c r="B492" s="4"/>
      <c r="C492" s="4"/>
      <c r="D492" s="4"/>
      <c r="E492" s="4"/>
      <c r="F492" s="4"/>
      <c r="G492" s="4"/>
      <c r="H492" s="4"/>
      <c r="I492" s="4"/>
      <c r="J492" s="4"/>
      <c r="K492" s="4"/>
      <c r="L492" s="4"/>
      <c r="M492" s="4"/>
      <c r="N492" s="4"/>
      <c r="O492" s="4"/>
    </row>
    <row r="493" spans="1:15" ht="16.5" customHeight="1">
      <c r="A493" s="34"/>
      <c r="B493" s="4"/>
      <c r="C493" s="4"/>
      <c r="D493" s="4"/>
      <c r="E493" s="4"/>
      <c r="F493" s="4"/>
      <c r="G493" s="4"/>
      <c r="H493" s="4"/>
      <c r="I493" s="4"/>
      <c r="J493" s="4"/>
      <c r="K493" s="4"/>
      <c r="L493" s="4"/>
      <c r="M493" s="4"/>
      <c r="N493" s="4"/>
      <c r="O493" s="4"/>
    </row>
    <row r="494" spans="1:15" ht="16.5" customHeight="1">
      <c r="A494" s="34"/>
      <c r="B494" s="4"/>
      <c r="C494" s="4"/>
      <c r="D494" s="4"/>
      <c r="E494" s="4"/>
      <c r="F494" s="4"/>
      <c r="G494" s="4"/>
      <c r="H494" s="4"/>
      <c r="I494" s="4"/>
      <c r="J494" s="4"/>
      <c r="K494" s="4"/>
      <c r="L494" s="4"/>
      <c r="M494" s="4"/>
      <c r="N494" s="4"/>
      <c r="O494" s="4"/>
    </row>
    <row r="495" spans="1:15" ht="16.5" customHeight="1">
      <c r="A495" s="34"/>
      <c r="B495" s="4"/>
      <c r="C495" s="4"/>
      <c r="D495" s="4"/>
      <c r="E495" s="4"/>
      <c r="F495" s="4"/>
      <c r="G495" s="4"/>
      <c r="H495" s="4"/>
      <c r="I495" s="4"/>
      <c r="J495" s="4"/>
      <c r="K495" s="4"/>
      <c r="L495" s="4"/>
      <c r="M495" s="4"/>
      <c r="N495" s="4"/>
      <c r="O495" s="4"/>
    </row>
    <row r="496" spans="1:15" ht="16.5" customHeight="1">
      <c r="A496" s="34"/>
      <c r="B496" s="4"/>
      <c r="C496" s="4"/>
      <c r="D496" s="4"/>
      <c r="E496" s="4"/>
      <c r="F496" s="4"/>
      <c r="G496" s="4"/>
      <c r="H496" s="4"/>
      <c r="I496" s="4"/>
      <c r="J496" s="4"/>
      <c r="K496" s="4"/>
      <c r="L496" s="4"/>
      <c r="M496" s="4"/>
      <c r="N496" s="4"/>
      <c r="O496" s="4"/>
    </row>
    <row r="497" spans="1:15" ht="16.5" customHeight="1">
      <c r="A497" s="34"/>
      <c r="B497" s="4"/>
      <c r="C497" s="4"/>
      <c r="D497" s="4"/>
      <c r="E497" s="4"/>
      <c r="F497" s="4"/>
      <c r="G497" s="4"/>
      <c r="H497" s="4"/>
      <c r="I497" s="4"/>
      <c r="J497" s="4"/>
      <c r="K497" s="4"/>
      <c r="L497" s="4"/>
      <c r="M497" s="4"/>
      <c r="N497" s="4"/>
      <c r="O497" s="4"/>
    </row>
    <row r="498" spans="1:15" ht="16.5" customHeight="1">
      <c r="A498" s="34"/>
      <c r="B498" s="4"/>
      <c r="C498" s="4"/>
      <c r="D498" s="4"/>
      <c r="E498" s="4"/>
      <c r="F498" s="4"/>
      <c r="G498" s="4"/>
      <c r="H498" s="4"/>
      <c r="I498" s="4"/>
      <c r="J498" s="4"/>
      <c r="K498" s="4"/>
      <c r="L498" s="4"/>
      <c r="M498" s="4"/>
      <c r="N498" s="4"/>
      <c r="O498" s="4"/>
    </row>
    <row r="499" spans="1:15" ht="16.5" customHeight="1">
      <c r="A499" s="34"/>
      <c r="B499" s="4"/>
      <c r="C499" s="4"/>
      <c r="D499" s="4"/>
      <c r="E499" s="4"/>
      <c r="F499" s="4"/>
      <c r="G499" s="4"/>
      <c r="H499" s="4"/>
      <c r="I499" s="4"/>
      <c r="J499" s="4"/>
      <c r="K499" s="4"/>
      <c r="L499" s="4"/>
      <c r="M499" s="4"/>
      <c r="N499" s="4"/>
      <c r="O499" s="4"/>
    </row>
    <row r="500" spans="1:15" ht="16.5" customHeight="1">
      <c r="A500" s="34"/>
      <c r="B500" s="4"/>
      <c r="C500" s="4"/>
      <c r="D500" s="4"/>
      <c r="E500" s="4"/>
      <c r="F500" s="4"/>
      <c r="G500" s="4"/>
      <c r="H500" s="4"/>
      <c r="I500" s="4"/>
      <c r="J500" s="4"/>
      <c r="K500" s="4"/>
      <c r="L500" s="4"/>
      <c r="M500" s="4"/>
      <c r="N500" s="4"/>
      <c r="O500" s="4"/>
    </row>
    <row r="501" spans="1:15" ht="16.5" customHeight="1">
      <c r="A501" s="34"/>
      <c r="B501" s="4"/>
      <c r="C501" s="4"/>
      <c r="D501" s="4"/>
      <c r="E501" s="4"/>
      <c r="F501" s="4"/>
      <c r="G501" s="4"/>
      <c r="H501" s="4"/>
      <c r="I501" s="4"/>
      <c r="J501" s="4"/>
      <c r="K501" s="4"/>
      <c r="L501" s="4"/>
      <c r="M501" s="4"/>
      <c r="N501" s="4"/>
      <c r="O501" s="4"/>
    </row>
    <row r="502" spans="1:15" ht="16.5" customHeight="1">
      <c r="A502" s="34"/>
      <c r="B502" s="4"/>
      <c r="C502" s="4"/>
      <c r="D502" s="4"/>
      <c r="E502" s="4"/>
      <c r="F502" s="4"/>
      <c r="G502" s="4"/>
      <c r="H502" s="4"/>
      <c r="I502" s="4"/>
      <c r="J502" s="4"/>
      <c r="K502" s="4"/>
      <c r="L502" s="4"/>
      <c r="M502" s="4"/>
      <c r="N502" s="4"/>
      <c r="O502" s="4"/>
    </row>
    <row r="503" spans="1:15" ht="16.5" customHeight="1">
      <c r="A503" s="34"/>
      <c r="B503" s="4"/>
      <c r="C503" s="4"/>
      <c r="D503" s="4"/>
      <c r="E503" s="4"/>
      <c r="F503" s="4"/>
      <c r="G503" s="4"/>
      <c r="H503" s="4"/>
      <c r="I503" s="4"/>
      <c r="J503" s="4"/>
      <c r="K503" s="4"/>
      <c r="L503" s="4"/>
      <c r="M503" s="4"/>
      <c r="N503" s="4"/>
      <c r="O503" s="4"/>
    </row>
    <row r="504" spans="1:15" ht="16.5" customHeight="1">
      <c r="A504" s="34"/>
      <c r="B504" s="4"/>
      <c r="C504" s="4"/>
      <c r="D504" s="4"/>
      <c r="E504" s="4"/>
      <c r="F504" s="4"/>
      <c r="G504" s="4"/>
      <c r="H504" s="4"/>
      <c r="I504" s="4"/>
      <c r="J504" s="4"/>
      <c r="K504" s="4"/>
      <c r="L504" s="4"/>
      <c r="M504" s="4"/>
      <c r="N504" s="4"/>
      <c r="O504" s="4"/>
    </row>
    <row r="505" spans="1:15" ht="16.5" customHeight="1">
      <c r="A505" s="34"/>
      <c r="B505" s="4"/>
      <c r="C505" s="4"/>
      <c r="D505" s="4"/>
      <c r="E505" s="4"/>
      <c r="F505" s="4"/>
      <c r="G505" s="4"/>
      <c r="H505" s="4"/>
      <c r="I505" s="4"/>
      <c r="J505" s="4"/>
      <c r="K505" s="4"/>
      <c r="L505" s="4"/>
      <c r="M505" s="4"/>
      <c r="N505" s="4"/>
      <c r="O505" s="4"/>
    </row>
    <row r="506" spans="1:15" ht="16.5" customHeight="1">
      <c r="A506" s="34"/>
      <c r="B506" s="4"/>
      <c r="C506" s="4"/>
      <c r="D506" s="4"/>
      <c r="E506" s="4"/>
      <c r="F506" s="4"/>
      <c r="G506" s="4"/>
      <c r="H506" s="4"/>
      <c r="I506" s="4"/>
      <c r="J506" s="4"/>
      <c r="K506" s="4"/>
      <c r="L506" s="4"/>
      <c r="M506" s="4"/>
      <c r="N506" s="4"/>
      <c r="O506" s="4"/>
    </row>
    <row r="507" spans="1:15" ht="16.5" customHeight="1">
      <c r="A507" s="34"/>
      <c r="B507" s="4"/>
      <c r="C507" s="4"/>
      <c r="D507" s="4"/>
      <c r="E507" s="4"/>
      <c r="F507" s="4"/>
      <c r="G507" s="4"/>
      <c r="H507" s="4"/>
      <c r="I507" s="4"/>
      <c r="J507" s="4"/>
      <c r="K507" s="4"/>
      <c r="L507" s="4"/>
      <c r="M507" s="4"/>
      <c r="N507" s="4"/>
      <c r="O507" s="4"/>
    </row>
    <row r="508" spans="1:15" ht="16.5" customHeight="1">
      <c r="A508" s="34"/>
      <c r="B508" s="4"/>
      <c r="C508" s="4"/>
      <c r="D508" s="4"/>
      <c r="E508" s="4"/>
      <c r="F508" s="4"/>
      <c r="G508" s="4"/>
      <c r="H508" s="4"/>
      <c r="I508" s="4"/>
      <c r="J508" s="4"/>
      <c r="K508" s="4"/>
      <c r="L508" s="4"/>
      <c r="M508" s="4"/>
      <c r="N508" s="4"/>
      <c r="O508" s="4"/>
    </row>
    <row r="509" spans="1:15" ht="16.5" customHeight="1">
      <c r="A509" s="34"/>
      <c r="B509" s="4"/>
      <c r="C509" s="4"/>
      <c r="D509" s="4"/>
      <c r="E509" s="4"/>
      <c r="F509" s="4"/>
      <c r="G509" s="4"/>
      <c r="H509" s="4"/>
      <c r="I509" s="4"/>
      <c r="J509" s="4"/>
      <c r="K509" s="4"/>
      <c r="L509" s="4"/>
      <c r="M509" s="4"/>
      <c r="N509" s="4"/>
      <c r="O509" s="4"/>
    </row>
    <row r="510" spans="1:15" ht="16.5" customHeight="1">
      <c r="A510" s="34"/>
      <c r="B510" s="4"/>
      <c r="C510" s="4"/>
      <c r="D510" s="4"/>
      <c r="E510" s="4"/>
      <c r="F510" s="4"/>
      <c r="G510" s="4"/>
      <c r="H510" s="4"/>
      <c r="I510" s="4"/>
      <c r="J510" s="4"/>
      <c r="K510" s="4"/>
      <c r="L510" s="4"/>
      <c r="M510" s="4"/>
      <c r="N510" s="4"/>
      <c r="O510" s="4"/>
    </row>
    <row r="511" spans="1:15" ht="16.5" customHeight="1">
      <c r="A511" s="34"/>
      <c r="B511" s="4"/>
      <c r="C511" s="4"/>
      <c r="D511" s="4"/>
      <c r="E511" s="4"/>
      <c r="F511" s="4"/>
      <c r="G511" s="4"/>
      <c r="H511" s="4"/>
      <c r="I511" s="4"/>
      <c r="J511" s="4"/>
      <c r="K511" s="4"/>
      <c r="L511" s="4"/>
      <c r="M511" s="4"/>
      <c r="N511" s="4"/>
      <c r="O511" s="4"/>
    </row>
    <row r="512" spans="1:15" ht="16.5" customHeight="1">
      <c r="A512" s="34"/>
      <c r="B512" s="4"/>
      <c r="C512" s="4"/>
      <c r="D512" s="4"/>
      <c r="E512" s="4"/>
      <c r="F512" s="4"/>
      <c r="G512" s="4"/>
      <c r="H512" s="4"/>
      <c r="I512" s="4"/>
      <c r="J512" s="4"/>
      <c r="K512" s="4"/>
      <c r="L512" s="4"/>
      <c r="M512" s="4"/>
      <c r="N512" s="4"/>
      <c r="O512" s="4"/>
    </row>
    <row r="513" spans="1:15" ht="16.5" customHeight="1">
      <c r="A513" s="34"/>
      <c r="B513" s="4"/>
      <c r="C513" s="4"/>
      <c r="D513" s="4"/>
      <c r="E513" s="4"/>
      <c r="F513" s="4"/>
      <c r="G513" s="4"/>
      <c r="H513" s="4"/>
      <c r="I513" s="4"/>
      <c r="J513" s="4"/>
      <c r="K513" s="4"/>
      <c r="L513" s="4"/>
      <c r="M513" s="4"/>
      <c r="N513" s="4"/>
      <c r="O513" s="4"/>
    </row>
    <row r="514" spans="1:15" ht="16.5" customHeight="1">
      <c r="A514" s="34"/>
      <c r="B514" s="4"/>
      <c r="C514" s="4"/>
      <c r="D514" s="4"/>
      <c r="E514" s="4"/>
      <c r="F514" s="4"/>
      <c r="G514" s="4"/>
      <c r="H514" s="4"/>
      <c r="I514" s="4"/>
      <c r="J514" s="4"/>
      <c r="K514" s="4"/>
      <c r="L514" s="4"/>
      <c r="M514" s="4"/>
      <c r="N514" s="4"/>
      <c r="O514" s="4"/>
    </row>
    <row r="515" spans="1:15" ht="16.5" customHeight="1">
      <c r="A515" s="34"/>
      <c r="B515" s="4"/>
      <c r="C515" s="4"/>
      <c r="D515" s="4"/>
      <c r="E515" s="4"/>
      <c r="F515" s="4"/>
      <c r="G515" s="4"/>
      <c r="H515" s="4"/>
      <c r="I515" s="4"/>
      <c r="J515" s="4"/>
      <c r="K515" s="4"/>
      <c r="L515" s="4"/>
      <c r="M515" s="4"/>
      <c r="N515" s="4"/>
      <c r="O515" s="4"/>
    </row>
    <row r="516" spans="1:15" ht="16.5" customHeight="1">
      <c r="A516" s="34"/>
      <c r="B516" s="4"/>
      <c r="C516" s="4"/>
      <c r="D516" s="4"/>
      <c r="E516" s="4"/>
      <c r="F516" s="4"/>
      <c r="G516" s="4"/>
      <c r="H516" s="4"/>
      <c r="I516" s="4"/>
      <c r="J516" s="4"/>
      <c r="K516" s="4"/>
      <c r="L516" s="4"/>
      <c r="M516" s="4"/>
      <c r="N516" s="4"/>
      <c r="O516" s="4"/>
    </row>
    <row r="517" spans="1:15" ht="16.5" customHeight="1">
      <c r="A517" s="34"/>
      <c r="B517" s="4"/>
      <c r="C517" s="4"/>
      <c r="D517" s="4"/>
      <c r="E517" s="4"/>
      <c r="F517" s="4"/>
      <c r="G517" s="4"/>
      <c r="H517" s="4"/>
      <c r="I517" s="4"/>
      <c r="J517" s="4"/>
      <c r="K517" s="4"/>
      <c r="L517" s="4"/>
      <c r="M517" s="4"/>
      <c r="N517" s="4"/>
      <c r="O517" s="4"/>
    </row>
    <row r="518" spans="1:15" ht="16.5" customHeight="1">
      <c r="A518" s="34"/>
      <c r="B518" s="4"/>
      <c r="C518" s="4"/>
      <c r="D518" s="4"/>
      <c r="E518" s="4"/>
      <c r="F518" s="4"/>
      <c r="G518" s="4"/>
      <c r="H518" s="4"/>
      <c r="I518" s="4"/>
      <c r="J518" s="4"/>
      <c r="K518" s="4"/>
      <c r="L518" s="4"/>
      <c r="M518" s="4"/>
      <c r="N518" s="4"/>
      <c r="O518" s="4"/>
    </row>
    <row r="519" spans="1:15" ht="16.5" customHeight="1">
      <c r="A519" s="34"/>
      <c r="B519" s="4"/>
      <c r="C519" s="4"/>
      <c r="D519" s="4"/>
      <c r="E519" s="4"/>
      <c r="F519" s="4"/>
      <c r="G519" s="4"/>
      <c r="H519" s="4"/>
      <c r="I519" s="4"/>
      <c r="J519" s="4"/>
      <c r="K519" s="4"/>
      <c r="L519" s="4"/>
      <c r="M519" s="4"/>
      <c r="N519" s="4"/>
      <c r="O519" s="4"/>
    </row>
    <row r="520" spans="1:15" ht="16.5" customHeight="1">
      <c r="A520" s="34"/>
      <c r="B520" s="4"/>
      <c r="C520" s="4"/>
      <c r="D520" s="4"/>
      <c r="E520" s="4"/>
      <c r="F520" s="4"/>
      <c r="G520" s="4"/>
      <c r="H520" s="4"/>
      <c r="I520" s="4"/>
      <c r="J520" s="4"/>
      <c r="K520" s="4"/>
      <c r="L520" s="4"/>
      <c r="M520" s="4"/>
      <c r="N520" s="4"/>
      <c r="O520" s="4"/>
    </row>
    <row r="521" spans="1:15" ht="16.5" customHeight="1">
      <c r="A521" s="34"/>
      <c r="B521" s="4"/>
      <c r="C521" s="4"/>
      <c r="D521" s="4"/>
      <c r="E521" s="4"/>
      <c r="F521" s="4"/>
      <c r="G521" s="4"/>
      <c r="H521" s="4"/>
      <c r="I521" s="4"/>
      <c r="J521" s="4"/>
      <c r="K521" s="4"/>
      <c r="L521" s="4"/>
      <c r="M521" s="4"/>
      <c r="N521" s="4"/>
      <c r="O521" s="4"/>
    </row>
    <row r="522" spans="1:15" ht="16.5" customHeight="1">
      <c r="A522" s="34"/>
      <c r="B522" s="4"/>
      <c r="C522" s="4"/>
      <c r="D522" s="4"/>
      <c r="E522" s="4"/>
      <c r="F522" s="4"/>
      <c r="G522" s="4"/>
      <c r="H522" s="4"/>
      <c r="I522" s="4"/>
      <c r="J522" s="4"/>
      <c r="K522" s="4"/>
      <c r="L522" s="4"/>
      <c r="M522" s="4"/>
      <c r="N522" s="4"/>
      <c r="O522" s="4"/>
    </row>
    <row r="523" spans="1:15" ht="16.5" customHeight="1">
      <c r="A523" s="34"/>
      <c r="B523" s="4"/>
      <c r="C523" s="4"/>
      <c r="D523" s="4"/>
      <c r="E523" s="4"/>
      <c r="F523" s="4"/>
      <c r="G523" s="4"/>
      <c r="H523" s="4"/>
      <c r="I523" s="4"/>
      <c r="J523" s="4"/>
      <c r="K523" s="4"/>
      <c r="L523" s="4"/>
      <c r="M523" s="4"/>
      <c r="N523" s="4"/>
      <c r="O523" s="4"/>
    </row>
    <row r="524" spans="1:15" ht="16.5" customHeight="1">
      <c r="A524" s="34"/>
      <c r="B524" s="4"/>
      <c r="C524" s="4"/>
      <c r="D524" s="4"/>
      <c r="E524" s="4"/>
      <c r="F524" s="4"/>
      <c r="G524" s="4"/>
      <c r="H524" s="4"/>
      <c r="I524" s="4"/>
      <c r="J524" s="4"/>
      <c r="K524" s="4"/>
      <c r="L524" s="4"/>
      <c r="M524" s="4"/>
      <c r="N524" s="4"/>
      <c r="O524" s="4"/>
    </row>
    <row r="525" spans="1:15" ht="16.5" customHeight="1">
      <c r="A525" s="34"/>
      <c r="B525" s="4"/>
      <c r="C525" s="4"/>
      <c r="D525" s="4"/>
      <c r="E525" s="4"/>
      <c r="F525" s="4"/>
      <c r="G525" s="4"/>
      <c r="H525" s="4"/>
      <c r="I525" s="4"/>
      <c r="J525" s="4"/>
      <c r="K525" s="4"/>
      <c r="L525" s="4"/>
      <c r="M525" s="4"/>
      <c r="N525" s="4"/>
      <c r="O525" s="4"/>
    </row>
    <row r="526" spans="1:15" ht="16.5" customHeight="1">
      <c r="A526" s="34"/>
      <c r="B526" s="4"/>
      <c r="C526" s="4"/>
      <c r="D526" s="4"/>
      <c r="E526" s="4"/>
      <c r="F526" s="4"/>
      <c r="G526" s="4"/>
      <c r="H526" s="4"/>
      <c r="I526" s="4"/>
      <c r="J526" s="4"/>
      <c r="K526" s="4"/>
      <c r="L526" s="4"/>
      <c r="M526" s="4"/>
      <c r="N526" s="4"/>
      <c r="O526" s="4"/>
    </row>
    <row r="527" spans="1:15" ht="16.5" customHeight="1">
      <c r="A527" s="34"/>
      <c r="B527" s="4"/>
      <c r="C527" s="4"/>
      <c r="D527" s="4"/>
      <c r="E527" s="4"/>
      <c r="F527" s="4"/>
      <c r="G527" s="4"/>
      <c r="H527" s="4"/>
      <c r="I527" s="4"/>
      <c r="J527" s="4"/>
      <c r="K527" s="4"/>
      <c r="L527" s="4"/>
      <c r="M527" s="4"/>
      <c r="N527" s="4"/>
      <c r="O527" s="4"/>
    </row>
    <row r="528" spans="1:15" ht="16.5" customHeight="1">
      <c r="A528" s="34"/>
      <c r="B528" s="4"/>
      <c r="C528" s="4"/>
      <c r="D528" s="4"/>
      <c r="E528" s="4"/>
      <c r="F528" s="4"/>
      <c r="G528" s="4"/>
      <c r="H528" s="4"/>
      <c r="I528" s="4"/>
      <c r="J528" s="4"/>
      <c r="K528" s="4"/>
      <c r="L528" s="4"/>
      <c r="M528" s="4"/>
      <c r="N528" s="4"/>
      <c r="O528" s="4"/>
    </row>
    <row r="529" spans="1:15" ht="16.5" customHeight="1">
      <c r="A529" s="34"/>
      <c r="B529" s="4"/>
      <c r="C529" s="4"/>
      <c r="D529" s="4"/>
      <c r="E529" s="4"/>
      <c r="F529" s="4"/>
      <c r="G529" s="4"/>
      <c r="H529" s="4"/>
      <c r="I529" s="4"/>
      <c r="J529" s="4"/>
      <c r="K529" s="4"/>
      <c r="L529" s="4"/>
      <c r="M529" s="4"/>
      <c r="N529" s="4"/>
      <c r="O529" s="4"/>
    </row>
    <row r="530" spans="1:15" ht="16.5" customHeight="1">
      <c r="A530" s="34"/>
      <c r="B530" s="4"/>
      <c r="C530" s="4"/>
      <c r="D530" s="4"/>
      <c r="E530" s="4"/>
      <c r="F530" s="4"/>
      <c r="G530" s="4"/>
      <c r="H530" s="4"/>
      <c r="I530" s="4"/>
      <c r="J530" s="4"/>
      <c r="K530" s="4"/>
      <c r="L530" s="4"/>
      <c r="M530" s="4"/>
      <c r="N530" s="4"/>
      <c r="O530" s="4"/>
    </row>
    <row r="531" spans="1:15" ht="16.5" customHeight="1">
      <c r="A531" s="34"/>
      <c r="B531" s="4"/>
      <c r="C531" s="4"/>
      <c r="D531" s="4"/>
      <c r="E531" s="4"/>
      <c r="F531" s="4"/>
      <c r="G531" s="4"/>
      <c r="H531" s="4"/>
      <c r="I531" s="4"/>
      <c r="J531" s="4"/>
      <c r="K531" s="4"/>
      <c r="L531" s="4"/>
      <c r="M531" s="4"/>
      <c r="N531" s="4"/>
      <c r="O531" s="4"/>
    </row>
    <row r="532" spans="1:15" ht="16.5" customHeight="1">
      <c r="A532" s="34"/>
      <c r="B532" s="4"/>
      <c r="C532" s="4"/>
      <c r="D532" s="4"/>
      <c r="E532" s="4"/>
      <c r="F532" s="4"/>
      <c r="G532" s="4"/>
      <c r="H532" s="4"/>
      <c r="I532" s="4"/>
      <c r="J532" s="4"/>
      <c r="K532" s="4"/>
      <c r="L532" s="4"/>
      <c r="M532" s="4"/>
      <c r="N532" s="4"/>
      <c r="O532" s="4"/>
    </row>
    <row r="533" spans="1:15" ht="16.5" customHeight="1">
      <c r="A533" s="34"/>
      <c r="B533" s="4"/>
      <c r="C533" s="4"/>
      <c r="D533" s="4"/>
      <c r="E533" s="4"/>
      <c r="F533" s="4"/>
      <c r="G533" s="4"/>
      <c r="H533" s="4"/>
      <c r="I533" s="4"/>
      <c r="J533" s="4"/>
      <c r="K533" s="4"/>
      <c r="L533" s="4"/>
      <c r="M533" s="4"/>
      <c r="N533" s="4"/>
      <c r="O533" s="4"/>
    </row>
    <row r="534" spans="1:15" ht="16.5" customHeight="1">
      <c r="A534" s="34"/>
      <c r="B534" s="4"/>
      <c r="C534" s="4"/>
      <c r="D534" s="4"/>
      <c r="E534" s="4"/>
      <c r="F534" s="4"/>
      <c r="G534" s="4"/>
      <c r="H534" s="4"/>
      <c r="I534" s="4"/>
      <c r="J534" s="4"/>
      <c r="K534" s="4"/>
      <c r="L534" s="4"/>
      <c r="M534" s="4"/>
      <c r="N534" s="4"/>
      <c r="O534" s="4"/>
    </row>
    <row r="535" spans="1:15" ht="16.5" customHeight="1">
      <c r="A535" s="34"/>
      <c r="B535" s="4"/>
      <c r="C535" s="4"/>
      <c r="D535" s="4"/>
      <c r="E535" s="4"/>
      <c r="F535" s="4"/>
      <c r="G535" s="4"/>
      <c r="H535" s="4"/>
      <c r="I535" s="4"/>
      <c r="J535" s="4"/>
      <c r="K535" s="4"/>
      <c r="L535" s="4"/>
      <c r="M535" s="4"/>
      <c r="N535" s="4"/>
      <c r="O535" s="4"/>
    </row>
    <row r="536" spans="1:15" ht="16.5" customHeight="1">
      <c r="A536" s="34"/>
      <c r="B536" s="4"/>
      <c r="C536" s="4"/>
      <c r="D536" s="4"/>
      <c r="E536" s="4"/>
      <c r="F536" s="4"/>
      <c r="G536" s="4"/>
      <c r="H536" s="4"/>
      <c r="I536" s="4"/>
      <c r="J536" s="4"/>
      <c r="K536" s="4"/>
      <c r="L536" s="4"/>
      <c r="M536" s="4"/>
      <c r="N536" s="4"/>
      <c r="O536" s="4"/>
    </row>
    <row r="537" spans="1:15" ht="16.5" customHeight="1">
      <c r="A537" s="34"/>
      <c r="B537" s="4"/>
      <c r="C537" s="4"/>
      <c r="D537" s="4"/>
      <c r="E537" s="4"/>
      <c r="F537" s="4"/>
      <c r="G537" s="4"/>
      <c r="H537" s="4"/>
      <c r="I537" s="4"/>
      <c r="J537" s="4"/>
      <c r="K537" s="4"/>
      <c r="L537" s="4"/>
      <c r="M537" s="4"/>
      <c r="N537" s="4"/>
      <c r="O537" s="4"/>
    </row>
    <row r="538" spans="1:15" ht="16.5" customHeight="1">
      <c r="A538" s="34"/>
      <c r="B538" s="4"/>
      <c r="C538" s="4"/>
      <c r="D538" s="4"/>
      <c r="E538" s="4"/>
      <c r="F538" s="4"/>
      <c r="G538" s="4"/>
      <c r="H538" s="4"/>
      <c r="I538" s="4"/>
      <c r="J538" s="4"/>
      <c r="K538" s="4"/>
      <c r="L538" s="4"/>
      <c r="M538" s="4"/>
      <c r="N538" s="4"/>
      <c r="O538" s="4"/>
    </row>
    <row r="539" spans="1:15" ht="16.5" customHeight="1">
      <c r="A539" s="34"/>
      <c r="B539" s="4"/>
      <c r="C539" s="4"/>
      <c r="D539" s="4"/>
      <c r="E539" s="4"/>
      <c r="F539" s="4"/>
      <c r="G539" s="4"/>
      <c r="H539" s="4"/>
      <c r="I539" s="4"/>
      <c r="J539" s="4"/>
      <c r="K539" s="4"/>
      <c r="L539" s="4"/>
      <c r="M539" s="4"/>
      <c r="N539" s="4"/>
      <c r="O539" s="4"/>
    </row>
    <row r="540" spans="1:15" ht="16.5" customHeight="1">
      <c r="A540" s="34"/>
      <c r="B540" s="4"/>
      <c r="C540" s="4"/>
      <c r="D540" s="4"/>
      <c r="E540" s="4"/>
      <c r="F540" s="4"/>
      <c r="G540" s="4"/>
      <c r="H540" s="4"/>
      <c r="I540" s="4"/>
      <c r="J540" s="4"/>
      <c r="K540" s="4"/>
      <c r="L540" s="4"/>
      <c r="M540" s="4"/>
      <c r="N540" s="4"/>
      <c r="O540" s="4"/>
    </row>
    <row r="541" spans="1:15" ht="16.5" customHeight="1">
      <c r="A541" s="34"/>
      <c r="B541" s="4"/>
      <c r="C541" s="4"/>
      <c r="D541" s="4"/>
      <c r="E541" s="4"/>
      <c r="F541" s="4"/>
      <c r="G541" s="4"/>
      <c r="H541" s="4"/>
      <c r="I541" s="4"/>
      <c r="J541" s="4"/>
      <c r="K541" s="4"/>
      <c r="L541" s="4"/>
      <c r="M541" s="4"/>
      <c r="N541" s="4"/>
      <c r="O541" s="4"/>
    </row>
    <row r="542" spans="1:15" ht="16.5" customHeight="1">
      <c r="A542" s="34"/>
      <c r="B542" s="4"/>
      <c r="C542" s="4"/>
      <c r="D542" s="4"/>
      <c r="E542" s="4"/>
      <c r="F542" s="4"/>
      <c r="G542" s="4"/>
      <c r="H542" s="4"/>
      <c r="I542" s="4"/>
      <c r="J542" s="4"/>
      <c r="K542" s="4"/>
      <c r="L542" s="4"/>
      <c r="M542" s="4"/>
      <c r="N542" s="4"/>
      <c r="O542" s="4"/>
    </row>
    <row r="543" spans="1:15" ht="16.5" customHeight="1">
      <c r="A543" s="34"/>
      <c r="B543" s="4"/>
      <c r="C543" s="4"/>
      <c r="D543" s="4"/>
      <c r="E543" s="4"/>
      <c r="F543" s="4"/>
      <c r="G543" s="4"/>
      <c r="H543" s="4"/>
      <c r="I543" s="4"/>
      <c r="J543" s="4"/>
      <c r="K543" s="4"/>
      <c r="L543" s="4"/>
      <c r="M543" s="4"/>
      <c r="N543" s="4"/>
      <c r="O543" s="4"/>
    </row>
    <row r="544" spans="1:15" ht="16.5" customHeight="1">
      <c r="A544" s="34"/>
      <c r="B544" s="4"/>
      <c r="C544" s="4"/>
      <c r="D544" s="4"/>
      <c r="E544" s="4"/>
      <c r="F544" s="4"/>
      <c r="G544" s="4"/>
      <c r="H544" s="4"/>
      <c r="I544" s="4"/>
      <c r="J544" s="4"/>
      <c r="K544" s="4"/>
      <c r="L544" s="4"/>
      <c r="M544" s="4"/>
      <c r="N544" s="4"/>
      <c r="O544" s="4"/>
    </row>
    <row r="545" spans="1:15" ht="16.5" customHeight="1">
      <c r="A545" s="34"/>
      <c r="B545" s="4"/>
      <c r="C545" s="4"/>
      <c r="D545" s="4"/>
      <c r="E545" s="4"/>
      <c r="F545" s="4"/>
      <c r="G545" s="4"/>
      <c r="H545" s="4"/>
      <c r="I545" s="4"/>
      <c r="J545" s="4"/>
      <c r="K545" s="4"/>
      <c r="L545" s="4"/>
      <c r="M545" s="4"/>
      <c r="N545" s="4"/>
      <c r="O545" s="4"/>
    </row>
    <row r="546" spans="1:15" ht="16.5" customHeight="1">
      <c r="A546" s="34"/>
      <c r="B546" s="4"/>
      <c r="C546" s="4"/>
      <c r="D546" s="4"/>
      <c r="E546" s="4"/>
      <c r="F546" s="4"/>
      <c r="G546" s="4"/>
      <c r="H546" s="4"/>
      <c r="I546" s="4"/>
      <c r="J546" s="4"/>
      <c r="K546" s="4"/>
      <c r="L546" s="4"/>
      <c r="M546" s="4"/>
      <c r="N546" s="4"/>
      <c r="O546" s="4"/>
    </row>
    <row r="547" spans="1:15" ht="16.5" customHeight="1">
      <c r="A547" s="34"/>
      <c r="B547" s="4"/>
      <c r="C547" s="4"/>
      <c r="D547" s="4"/>
      <c r="E547" s="4"/>
      <c r="F547" s="4"/>
      <c r="G547" s="4"/>
      <c r="H547" s="4"/>
      <c r="I547" s="4"/>
      <c r="J547" s="4"/>
      <c r="K547" s="4"/>
      <c r="L547" s="4"/>
      <c r="M547" s="4"/>
      <c r="N547" s="4"/>
      <c r="O547" s="4"/>
    </row>
    <row r="548" spans="1:15" ht="16.5" customHeight="1">
      <c r="A548" s="34"/>
      <c r="B548" s="4"/>
      <c r="C548" s="4"/>
      <c r="D548" s="4"/>
      <c r="E548" s="4"/>
      <c r="F548" s="4"/>
      <c r="G548" s="4"/>
      <c r="H548" s="4"/>
      <c r="I548" s="4"/>
      <c r="J548" s="4"/>
      <c r="K548" s="4"/>
      <c r="L548" s="4"/>
      <c r="M548" s="4"/>
      <c r="N548" s="4"/>
      <c r="O548" s="4"/>
    </row>
    <row r="549" spans="1:15" ht="16.5" customHeight="1">
      <c r="A549" s="34"/>
      <c r="B549" s="4"/>
      <c r="C549" s="4"/>
      <c r="D549" s="4"/>
      <c r="E549" s="4"/>
      <c r="F549" s="4"/>
      <c r="G549" s="4"/>
      <c r="H549" s="4"/>
      <c r="I549" s="4"/>
      <c r="J549" s="4"/>
      <c r="K549" s="4"/>
      <c r="L549" s="4"/>
      <c r="M549" s="4"/>
      <c r="N549" s="4"/>
      <c r="O549" s="4"/>
    </row>
    <row r="550" spans="1:15" ht="16.5" customHeight="1">
      <c r="A550" s="34"/>
      <c r="B550" s="4"/>
      <c r="C550" s="4"/>
      <c r="D550" s="4"/>
      <c r="E550" s="4"/>
      <c r="F550" s="4"/>
      <c r="G550" s="4"/>
      <c r="H550" s="4"/>
      <c r="I550" s="4"/>
      <c r="J550" s="4"/>
      <c r="K550" s="4"/>
      <c r="L550" s="4"/>
      <c r="M550" s="4"/>
      <c r="N550" s="4"/>
      <c r="O550" s="4"/>
    </row>
    <row r="551" spans="1:15" ht="16.5" customHeight="1">
      <c r="A551" s="34"/>
      <c r="B551" s="4"/>
      <c r="C551" s="4"/>
      <c r="D551" s="4"/>
      <c r="E551" s="4"/>
      <c r="F551" s="4"/>
      <c r="G551" s="4"/>
      <c r="H551" s="4"/>
      <c r="I551" s="4"/>
      <c r="J551" s="4"/>
      <c r="K551" s="4"/>
      <c r="L551" s="4"/>
      <c r="M551" s="4"/>
      <c r="N551" s="4"/>
      <c r="O551" s="4"/>
    </row>
    <row r="552" spans="1:15" ht="16.5" customHeight="1">
      <c r="A552" s="34"/>
      <c r="B552" s="4"/>
      <c r="C552" s="4"/>
      <c r="D552" s="4"/>
      <c r="E552" s="4"/>
      <c r="F552" s="4"/>
      <c r="G552" s="4"/>
      <c r="H552" s="4"/>
      <c r="I552" s="4"/>
      <c r="J552" s="4"/>
      <c r="K552" s="4"/>
      <c r="L552" s="4"/>
      <c r="M552" s="4"/>
      <c r="N552" s="4"/>
      <c r="O552" s="4"/>
    </row>
    <row r="553" spans="1:15" ht="16.5" customHeight="1">
      <c r="A553" s="34"/>
      <c r="B553" s="4"/>
      <c r="C553" s="4"/>
      <c r="D553" s="4"/>
      <c r="E553" s="4"/>
      <c r="F553" s="4"/>
      <c r="G553" s="4"/>
      <c r="H553" s="4"/>
      <c r="I553" s="4"/>
      <c r="J553" s="4"/>
      <c r="K553" s="4"/>
      <c r="L553" s="4"/>
      <c r="M553" s="4"/>
      <c r="N553" s="4"/>
      <c r="O553" s="4"/>
    </row>
    <row r="554" spans="1:15" ht="16.5" customHeight="1">
      <c r="A554" s="34"/>
      <c r="B554" s="4"/>
      <c r="C554" s="4"/>
      <c r="D554" s="4"/>
      <c r="E554" s="4"/>
      <c r="F554" s="4"/>
      <c r="G554" s="4"/>
      <c r="H554" s="4"/>
      <c r="I554" s="4"/>
      <c r="J554" s="4"/>
      <c r="K554" s="4"/>
      <c r="L554" s="4"/>
      <c r="M554" s="4"/>
      <c r="N554" s="4"/>
      <c r="O554" s="4"/>
    </row>
    <row r="555" spans="1:15" ht="16.5" customHeight="1">
      <c r="A555" s="34"/>
      <c r="B555" s="4"/>
      <c r="C555" s="4"/>
      <c r="D555" s="4"/>
      <c r="E555" s="4"/>
      <c r="F555" s="4"/>
      <c r="G555" s="4"/>
      <c r="H555" s="4"/>
      <c r="I555" s="4"/>
      <c r="J555" s="4"/>
      <c r="K555" s="4"/>
      <c r="L555" s="4"/>
      <c r="M555" s="4"/>
      <c r="N555" s="4"/>
      <c r="O555" s="4"/>
    </row>
    <row r="556" spans="1:15" ht="16.5" customHeight="1">
      <c r="A556" s="34"/>
      <c r="B556" s="4"/>
      <c r="C556" s="4"/>
      <c r="D556" s="4"/>
      <c r="E556" s="4"/>
      <c r="F556" s="4"/>
      <c r="G556" s="4"/>
      <c r="H556" s="4"/>
      <c r="I556" s="4"/>
      <c r="J556" s="4"/>
      <c r="K556" s="4"/>
      <c r="L556" s="4"/>
      <c r="M556" s="4"/>
      <c r="N556" s="4"/>
      <c r="O556" s="4"/>
    </row>
    <row r="557" spans="1:15" ht="16.5" customHeight="1">
      <c r="A557" s="34"/>
      <c r="B557" s="4"/>
      <c r="C557" s="4"/>
      <c r="D557" s="4"/>
      <c r="E557" s="4"/>
      <c r="F557" s="4"/>
      <c r="G557" s="4"/>
      <c r="H557" s="4"/>
      <c r="I557" s="4"/>
      <c r="J557" s="4"/>
      <c r="K557" s="4"/>
      <c r="L557" s="4"/>
      <c r="M557" s="4"/>
      <c r="N557" s="4"/>
      <c r="O557" s="4"/>
    </row>
    <row r="558" spans="1:15" ht="16.5" customHeight="1">
      <c r="A558" s="34"/>
      <c r="B558" s="4"/>
      <c r="C558" s="4"/>
      <c r="D558" s="4"/>
      <c r="E558" s="4"/>
      <c r="F558" s="4"/>
      <c r="G558" s="4"/>
      <c r="H558" s="4"/>
      <c r="I558" s="4"/>
      <c r="J558" s="4"/>
      <c r="K558" s="4"/>
      <c r="L558" s="4"/>
      <c r="M558" s="4"/>
      <c r="N558" s="4"/>
      <c r="O558" s="4"/>
    </row>
    <row r="559" spans="1:15" ht="16.5" customHeight="1">
      <c r="A559" s="34"/>
      <c r="B559" s="4"/>
      <c r="C559" s="4"/>
      <c r="D559" s="4"/>
      <c r="E559" s="4"/>
      <c r="F559" s="4"/>
      <c r="G559" s="4"/>
      <c r="H559" s="4"/>
      <c r="I559" s="4"/>
      <c r="J559" s="4"/>
      <c r="K559" s="4"/>
      <c r="L559" s="4"/>
      <c r="M559" s="4"/>
      <c r="N559" s="4"/>
      <c r="O559" s="4"/>
    </row>
    <row r="560" spans="1:15" ht="16.5" customHeight="1">
      <c r="A560" s="34"/>
      <c r="B560" s="4"/>
      <c r="C560" s="4"/>
      <c r="D560" s="4"/>
      <c r="E560" s="4"/>
      <c r="F560" s="4"/>
      <c r="G560" s="4"/>
      <c r="H560" s="4"/>
      <c r="I560" s="4"/>
      <c r="J560" s="4"/>
      <c r="K560" s="4"/>
      <c r="L560" s="4"/>
      <c r="M560" s="4"/>
      <c r="N560" s="4"/>
      <c r="O560" s="4"/>
    </row>
    <row r="561" spans="1:15" ht="16.5" customHeight="1">
      <c r="A561" s="34"/>
      <c r="B561" s="4"/>
      <c r="C561" s="4"/>
      <c r="D561" s="4"/>
      <c r="E561" s="4"/>
      <c r="F561" s="4"/>
      <c r="G561" s="4"/>
      <c r="H561" s="4"/>
      <c r="I561" s="4"/>
      <c r="J561" s="4"/>
      <c r="K561" s="4"/>
      <c r="L561" s="4"/>
      <c r="M561" s="4"/>
      <c r="N561" s="4"/>
      <c r="O561" s="4"/>
    </row>
    <row r="562" spans="1:15" ht="16.5" customHeight="1">
      <c r="A562" s="34"/>
      <c r="B562" s="4"/>
      <c r="C562" s="4"/>
      <c r="D562" s="4"/>
      <c r="E562" s="4"/>
      <c r="F562" s="4"/>
      <c r="G562" s="4"/>
      <c r="H562" s="4"/>
      <c r="I562" s="4"/>
      <c r="J562" s="4"/>
      <c r="K562" s="4"/>
      <c r="L562" s="4"/>
      <c r="M562" s="4"/>
      <c r="N562" s="4"/>
      <c r="O562" s="4"/>
    </row>
    <row r="563" spans="1:15" ht="16.5" customHeight="1">
      <c r="A563" s="34"/>
      <c r="B563" s="4"/>
      <c r="C563" s="4"/>
      <c r="D563" s="4"/>
      <c r="E563" s="4"/>
      <c r="F563" s="4"/>
      <c r="G563" s="4"/>
      <c r="H563" s="4"/>
      <c r="I563" s="4"/>
      <c r="J563" s="4"/>
      <c r="K563" s="4"/>
      <c r="L563" s="4"/>
      <c r="M563" s="4"/>
      <c r="N563" s="4"/>
      <c r="O563" s="4"/>
    </row>
    <row r="564" spans="1:15" ht="16.5" customHeight="1">
      <c r="A564" s="34"/>
      <c r="B564" s="4"/>
      <c r="C564" s="4"/>
      <c r="D564" s="4"/>
      <c r="E564" s="4"/>
      <c r="F564" s="4"/>
      <c r="G564" s="4"/>
      <c r="H564" s="4"/>
      <c r="I564" s="4"/>
      <c r="J564" s="4"/>
      <c r="K564" s="4"/>
      <c r="L564" s="4"/>
      <c r="M564" s="4"/>
      <c r="N564" s="4"/>
      <c r="O564" s="4"/>
    </row>
    <row r="565" spans="1:15" ht="16.5" customHeight="1">
      <c r="A565" s="34"/>
      <c r="B565" s="4"/>
      <c r="C565" s="4"/>
      <c r="D565" s="4"/>
      <c r="E565" s="4"/>
      <c r="F565" s="4"/>
      <c r="G565" s="4"/>
      <c r="H565" s="4"/>
      <c r="I565" s="4"/>
      <c r="J565" s="4"/>
      <c r="K565" s="4"/>
      <c r="L565" s="4"/>
      <c r="M565" s="4"/>
      <c r="N565" s="4"/>
      <c r="O565" s="4"/>
    </row>
    <row r="566" spans="1:15" ht="16.5" customHeight="1">
      <c r="A566" s="34"/>
      <c r="B566" s="4"/>
      <c r="C566" s="4"/>
      <c r="D566" s="4"/>
      <c r="E566" s="4"/>
      <c r="F566" s="4"/>
      <c r="G566" s="4"/>
      <c r="H566" s="4"/>
      <c r="I566" s="4"/>
      <c r="J566" s="4"/>
      <c r="K566" s="4"/>
      <c r="L566" s="4"/>
      <c r="M566" s="4"/>
      <c r="N566" s="4"/>
      <c r="O566" s="4"/>
    </row>
    <row r="567" spans="1:15" ht="16.5" customHeight="1">
      <c r="A567" s="34"/>
      <c r="B567" s="4"/>
      <c r="C567" s="4"/>
      <c r="D567" s="4"/>
      <c r="E567" s="4"/>
      <c r="F567" s="4"/>
      <c r="G567" s="4"/>
      <c r="H567" s="4"/>
      <c r="I567" s="4"/>
      <c r="J567" s="4"/>
      <c r="K567" s="4"/>
      <c r="L567" s="4"/>
      <c r="M567" s="4"/>
      <c r="N567" s="4"/>
      <c r="O567" s="4"/>
    </row>
    <row r="568" spans="1:15" ht="16.5" customHeight="1">
      <c r="A568" s="34"/>
      <c r="B568" s="4"/>
      <c r="C568" s="4"/>
      <c r="D568" s="4"/>
      <c r="E568" s="4"/>
      <c r="F568" s="4"/>
      <c r="G568" s="4"/>
      <c r="H568" s="4"/>
      <c r="I568" s="4"/>
      <c r="J568" s="4"/>
      <c r="K568" s="4"/>
      <c r="L568" s="4"/>
      <c r="M568" s="4"/>
      <c r="N568" s="4"/>
      <c r="O568" s="4"/>
    </row>
    <row r="569" spans="1:15" ht="16.5" customHeight="1">
      <c r="A569" s="34"/>
      <c r="B569" s="4"/>
      <c r="C569" s="4"/>
      <c r="D569" s="4"/>
      <c r="E569" s="4"/>
      <c r="F569" s="4"/>
      <c r="G569" s="4"/>
      <c r="H569" s="4"/>
      <c r="I569" s="4"/>
      <c r="J569" s="4"/>
      <c r="K569" s="4"/>
      <c r="L569" s="4"/>
      <c r="M569" s="4"/>
      <c r="N569" s="4"/>
      <c r="O569" s="4"/>
    </row>
    <row r="570" spans="1:15" ht="16.5" customHeight="1">
      <c r="A570" s="34"/>
      <c r="B570" s="4"/>
      <c r="C570" s="4"/>
      <c r="D570" s="4"/>
      <c r="E570" s="4"/>
      <c r="F570" s="4"/>
      <c r="G570" s="4"/>
      <c r="H570" s="4"/>
      <c r="I570" s="4"/>
      <c r="J570" s="4"/>
      <c r="K570" s="4"/>
      <c r="L570" s="4"/>
      <c r="M570" s="4"/>
      <c r="N570" s="4"/>
      <c r="O570" s="4"/>
    </row>
    <row r="571" spans="1:15" ht="16.5" customHeight="1">
      <c r="A571" s="34"/>
      <c r="B571" s="4"/>
      <c r="C571" s="4"/>
      <c r="D571" s="4"/>
      <c r="E571" s="4"/>
      <c r="F571" s="4"/>
      <c r="G571" s="4"/>
      <c r="H571" s="4"/>
      <c r="I571" s="4"/>
      <c r="J571" s="4"/>
      <c r="K571" s="4"/>
      <c r="L571" s="4"/>
      <c r="M571" s="4"/>
      <c r="N571" s="4"/>
      <c r="O571" s="4"/>
    </row>
    <row r="572" spans="1:15" ht="16.5" customHeight="1">
      <c r="A572" s="34"/>
      <c r="B572" s="4"/>
      <c r="C572" s="4"/>
      <c r="D572" s="4"/>
      <c r="E572" s="4"/>
      <c r="F572" s="4"/>
      <c r="G572" s="4"/>
      <c r="H572" s="4"/>
      <c r="I572" s="4"/>
      <c r="J572" s="4"/>
      <c r="K572" s="4"/>
      <c r="L572" s="4"/>
      <c r="M572" s="4"/>
      <c r="N572" s="4"/>
      <c r="O572" s="4"/>
    </row>
    <row r="573" spans="1:15" ht="16.5" customHeight="1">
      <c r="A573" s="34"/>
      <c r="B573" s="4"/>
      <c r="C573" s="4"/>
      <c r="D573" s="4"/>
      <c r="E573" s="4"/>
      <c r="F573" s="4"/>
      <c r="G573" s="4"/>
      <c r="H573" s="4"/>
      <c r="I573" s="4"/>
      <c r="J573" s="4"/>
      <c r="K573" s="4"/>
      <c r="L573" s="4"/>
      <c r="M573" s="4"/>
      <c r="N573" s="4"/>
      <c r="O573" s="4"/>
    </row>
    <row r="574" spans="1:15" ht="16.5" customHeight="1">
      <c r="A574" s="34"/>
      <c r="B574" s="4"/>
      <c r="C574" s="4"/>
      <c r="D574" s="4"/>
      <c r="E574" s="4"/>
      <c r="F574" s="4"/>
      <c r="G574" s="4"/>
      <c r="H574" s="4"/>
      <c r="I574" s="4"/>
      <c r="J574" s="4"/>
      <c r="K574" s="4"/>
      <c r="L574" s="4"/>
      <c r="M574" s="4"/>
      <c r="N574" s="4"/>
      <c r="O574" s="4"/>
    </row>
    <row r="575" spans="1:15" ht="16.5" customHeight="1">
      <c r="A575" s="34"/>
      <c r="B575" s="4"/>
      <c r="C575" s="4"/>
      <c r="D575" s="4"/>
      <c r="E575" s="4"/>
      <c r="F575" s="4"/>
      <c r="G575" s="4"/>
      <c r="H575" s="4"/>
      <c r="I575" s="4"/>
      <c r="J575" s="4"/>
      <c r="K575" s="4"/>
      <c r="L575" s="4"/>
      <c r="M575" s="4"/>
      <c r="N575" s="4"/>
      <c r="O575" s="4"/>
    </row>
    <row r="576" spans="1:15" ht="16.5" customHeight="1">
      <c r="A576" s="34"/>
      <c r="B576" s="4"/>
      <c r="C576" s="4"/>
      <c r="D576" s="4"/>
      <c r="E576" s="4"/>
      <c r="F576" s="4"/>
      <c r="G576" s="4"/>
      <c r="H576" s="4"/>
      <c r="I576" s="4"/>
      <c r="J576" s="4"/>
      <c r="K576" s="4"/>
      <c r="L576" s="4"/>
      <c r="M576" s="4"/>
      <c r="N576" s="4"/>
      <c r="O576" s="4"/>
    </row>
    <row r="577" spans="1:15" ht="16.5" customHeight="1">
      <c r="A577" s="34"/>
      <c r="B577" s="4"/>
      <c r="C577" s="4"/>
      <c r="D577" s="4"/>
      <c r="E577" s="4"/>
      <c r="F577" s="4"/>
      <c r="G577" s="4"/>
      <c r="H577" s="4"/>
      <c r="I577" s="4"/>
      <c r="J577" s="4"/>
      <c r="K577" s="4"/>
      <c r="L577" s="4"/>
      <c r="M577" s="4"/>
      <c r="N577" s="4"/>
      <c r="O577" s="4"/>
    </row>
    <row r="578" spans="1:15" ht="16.5" customHeight="1">
      <c r="A578" s="34"/>
      <c r="B578" s="4"/>
      <c r="C578" s="4"/>
      <c r="D578" s="4"/>
      <c r="E578" s="4"/>
      <c r="F578" s="4"/>
      <c r="G578" s="4"/>
      <c r="H578" s="4"/>
      <c r="I578" s="4"/>
      <c r="J578" s="4"/>
      <c r="K578" s="4"/>
      <c r="L578" s="4"/>
      <c r="M578" s="4"/>
      <c r="N578" s="4"/>
      <c r="O578" s="4"/>
    </row>
    <row r="579" spans="1:15" ht="16.5" customHeight="1">
      <c r="A579" s="34"/>
      <c r="B579" s="4"/>
      <c r="C579" s="4"/>
      <c r="D579" s="4"/>
      <c r="E579" s="4"/>
      <c r="F579" s="4"/>
      <c r="G579" s="4"/>
      <c r="H579" s="4"/>
      <c r="I579" s="4"/>
      <c r="J579" s="4"/>
      <c r="K579" s="4"/>
      <c r="L579" s="4"/>
      <c r="M579" s="4"/>
      <c r="N579" s="4"/>
      <c r="O579" s="4"/>
    </row>
    <row r="580" spans="1:15" ht="16.5" customHeight="1">
      <c r="A580" s="34"/>
      <c r="B580" s="4"/>
      <c r="C580" s="4"/>
      <c r="D580" s="4"/>
      <c r="E580" s="4"/>
      <c r="F580" s="4"/>
      <c r="G580" s="4"/>
      <c r="H580" s="4"/>
      <c r="I580" s="4"/>
      <c r="J580" s="4"/>
      <c r="K580" s="4"/>
      <c r="L580" s="4"/>
      <c r="M580" s="4"/>
      <c r="N580" s="4"/>
      <c r="O580" s="4"/>
    </row>
    <row r="581" spans="1:15" ht="16.5" customHeight="1">
      <c r="A581" s="34"/>
      <c r="B581" s="4"/>
      <c r="C581" s="4"/>
      <c r="D581" s="4"/>
      <c r="E581" s="4"/>
      <c r="F581" s="4"/>
      <c r="G581" s="4"/>
      <c r="H581" s="4"/>
      <c r="I581" s="4"/>
      <c r="J581" s="4"/>
      <c r="K581" s="4"/>
      <c r="L581" s="4"/>
      <c r="M581" s="4"/>
      <c r="N581" s="4"/>
      <c r="O581" s="4"/>
    </row>
    <row r="582" spans="1:15" ht="16.5" customHeight="1">
      <c r="A582" s="34"/>
      <c r="B582" s="4"/>
      <c r="C582" s="4"/>
      <c r="D582" s="4"/>
      <c r="E582" s="4"/>
      <c r="F582" s="4"/>
      <c r="G582" s="4"/>
      <c r="H582" s="4"/>
      <c r="I582" s="4"/>
      <c r="J582" s="4"/>
      <c r="K582" s="4"/>
      <c r="L582" s="4"/>
      <c r="M582" s="4"/>
      <c r="N582" s="4"/>
      <c r="O582" s="4"/>
    </row>
    <row r="583" spans="1:15" ht="16.5" customHeight="1">
      <c r="A583" s="34"/>
      <c r="B583" s="4"/>
      <c r="C583" s="4"/>
      <c r="D583" s="4"/>
      <c r="E583" s="4"/>
      <c r="F583" s="4"/>
      <c r="G583" s="4"/>
      <c r="H583" s="4"/>
      <c r="I583" s="4"/>
      <c r="J583" s="4"/>
      <c r="K583" s="4"/>
      <c r="L583" s="4"/>
      <c r="M583" s="4"/>
      <c r="N583" s="4"/>
      <c r="O583" s="4"/>
    </row>
    <row r="584" spans="1:15" ht="16.5" customHeight="1">
      <c r="A584" s="34"/>
      <c r="B584" s="4"/>
      <c r="C584" s="4"/>
      <c r="D584" s="4"/>
      <c r="E584" s="4"/>
      <c r="F584" s="4"/>
      <c r="G584" s="4"/>
      <c r="H584" s="4"/>
      <c r="I584" s="4"/>
      <c r="J584" s="4"/>
      <c r="K584" s="4"/>
      <c r="L584" s="4"/>
      <c r="M584" s="4"/>
      <c r="N584" s="4"/>
      <c r="O584" s="4"/>
    </row>
    <row r="585" spans="1:15" ht="16.5" customHeight="1">
      <c r="A585" s="34"/>
      <c r="B585" s="4"/>
      <c r="C585" s="4"/>
      <c r="D585" s="4"/>
      <c r="E585" s="4"/>
      <c r="F585" s="4"/>
      <c r="G585" s="4"/>
      <c r="H585" s="4"/>
      <c r="I585" s="4"/>
      <c r="J585" s="4"/>
      <c r="K585" s="4"/>
      <c r="L585" s="4"/>
      <c r="M585" s="4"/>
      <c r="N585" s="4"/>
      <c r="O585" s="4"/>
    </row>
    <row r="586" spans="1:15" ht="16.5" customHeight="1">
      <c r="A586" s="34"/>
      <c r="B586" s="4"/>
      <c r="C586" s="4"/>
      <c r="D586" s="4"/>
      <c r="E586" s="4"/>
      <c r="F586" s="4"/>
      <c r="G586" s="4"/>
      <c r="H586" s="4"/>
      <c r="I586" s="4"/>
      <c r="J586" s="4"/>
      <c r="K586" s="4"/>
      <c r="L586" s="4"/>
      <c r="M586" s="4"/>
      <c r="N586" s="4"/>
      <c r="O586" s="4"/>
    </row>
    <row r="587" spans="1:15" ht="16.5" customHeight="1">
      <c r="A587" s="34"/>
      <c r="B587" s="4"/>
      <c r="C587" s="4"/>
      <c r="D587" s="4"/>
      <c r="E587" s="4"/>
      <c r="F587" s="4"/>
      <c r="G587" s="4"/>
      <c r="H587" s="4"/>
      <c r="I587" s="4"/>
      <c r="J587" s="4"/>
      <c r="K587" s="4"/>
      <c r="L587" s="4"/>
      <c r="M587" s="4"/>
      <c r="N587" s="4"/>
      <c r="O587" s="4"/>
    </row>
    <row r="588" spans="1:15" ht="16.5" customHeight="1">
      <c r="A588" s="34"/>
      <c r="B588" s="4"/>
      <c r="C588" s="4"/>
      <c r="D588" s="4"/>
      <c r="E588" s="4"/>
      <c r="F588" s="4"/>
      <c r="G588" s="4"/>
      <c r="H588" s="4"/>
      <c r="I588" s="4"/>
      <c r="J588" s="4"/>
      <c r="K588" s="4"/>
      <c r="L588" s="4"/>
      <c r="M588" s="4"/>
      <c r="N588" s="4"/>
      <c r="O588" s="4"/>
    </row>
    <row r="589" spans="1:15" ht="16.5" customHeight="1">
      <c r="A589" s="34"/>
      <c r="B589" s="4"/>
      <c r="C589" s="4"/>
      <c r="D589" s="4"/>
      <c r="E589" s="4"/>
      <c r="F589" s="4"/>
      <c r="G589" s="4"/>
      <c r="H589" s="4"/>
      <c r="I589" s="4"/>
      <c r="J589" s="4"/>
      <c r="K589" s="4"/>
      <c r="L589" s="4"/>
      <c r="M589" s="4"/>
      <c r="N589" s="4"/>
      <c r="O589" s="4"/>
    </row>
    <row r="590" spans="1:15" ht="16.5" customHeight="1">
      <c r="A590" s="34"/>
      <c r="B590" s="4"/>
      <c r="C590" s="4"/>
      <c r="D590" s="4"/>
      <c r="E590" s="4"/>
      <c r="F590" s="4"/>
      <c r="G590" s="4"/>
      <c r="H590" s="4"/>
      <c r="I590" s="4"/>
      <c r="J590" s="4"/>
      <c r="K590" s="4"/>
      <c r="L590" s="4"/>
      <c r="M590" s="4"/>
      <c r="N590" s="4"/>
      <c r="O590" s="4"/>
    </row>
    <row r="591" spans="1:15" ht="16.5" customHeight="1">
      <c r="A591" s="34"/>
      <c r="B591" s="4"/>
      <c r="C591" s="4"/>
      <c r="D591" s="4"/>
      <c r="E591" s="4"/>
      <c r="F591" s="4"/>
      <c r="G591" s="4"/>
      <c r="H591" s="4"/>
      <c r="I591" s="4"/>
      <c r="J591" s="4"/>
      <c r="K591" s="4"/>
      <c r="L591" s="4"/>
      <c r="M591" s="4"/>
      <c r="N591" s="4"/>
      <c r="O591" s="4"/>
    </row>
    <row r="592" spans="1:15" ht="16.5" customHeight="1">
      <c r="A592" s="34"/>
      <c r="B592" s="4"/>
      <c r="C592" s="4"/>
      <c r="D592" s="4"/>
      <c r="E592" s="4"/>
      <c r="F592" s="4"/>
      <c r="G592" s="4"/>
      <c r="H592" s="4"/>
      <c r="I592" s="4"/>
      <c r="J592" s="4"/>
      <c r="K592" s="4"/>
      <c r="L592" s="4"/>
      <c r="M592" s="4"/>
      <c r="N592" s="4"/>
      <c r="O592" s="4"/>
    </row>
    <row r="593" spans="1:15" ht="16.5" customHeight="1">
      <c r="A593" s="34"/>
      <c r="B593" s="4"/>
      <c r="C593" s="4"/>
      <c r="D593" s="4"/>
      <c r="E593" s="4"/>
      <c r="F593" s="4"/>
      <c r="G593" s="4"/>
      <c r="H593" s="4"/>
      <c r="I593" s="4"/>
      <c r="J593" s="4"/>
      <c r="K593" s="4"/>
      <c r="L593" s="4"/>
      <c r="M593" s="4"/>
      <c r="N593" s="4"/>
      <c r="O593" s="4"/>
    </row>
    <row r="594" spans="1:15" ht="16.5" customHeight="1">
      <c r="A594" s="34"/>
      <c r="B594" s="4"/>
      <c r="C594" s="4"/>
      <c r="D594" s="4"/>
      <c r="E594" s="4"/>
      <c r="F594" s="4"/>
      <c r="G594" s="4"/>
      <c r="H594" s="4"/>
      <c r="I594" s="4"/>
      <c r="J594" s="4"/>
      <c r="K594" s="4"/>
      <c r="L594" s="4"/>
      <c r="M594" s="4"/>
      <c r="N594" s="4"/>
      <c r="O594" s="4"/>
    </row>
    <row r="595" spans="1:15" ht="16.5" customHeight="1">
      <c r="A595" s="34"/>
      <c r="B595" s="4"/>
      <c r="C595" s="4"/>
      <c r="D595" s="4"/>
      <c r="E595" s="4"/>
      <c r="F595" s="4"/>
      <c r="G595" s="4"/>
      <c r="H595" s="4"/>
      <c r="I595" s="4"/>
      <c r="J595" s="4"/>
      <c r="K595" s="4"/>
      <c r="L595" s="4"/>
      <c r="M595" s="4"/>
      <c r="N595" s="4"/>
      <c r="O595" s="4"/>
    </row>
    <row r="596" spans="1:15" ht="16.5" customHeight="1">
      <c r="A596" s="34"/>
      <c r="B596" s="4"/>
      <c r="C596" s="4"/>
      <c r="D596" s="4"/>
      <c r="E596" s="4"/>
      <c r="F596" s="4"/>
      <c r="G596" s="4"/>
      <c r="H596" s="4"/>
      <c r="I596" s="4"/>
      <c r="J596" s="4"/>
      <c r="K596" s="4"/>
      <c r="L596" s="4"/>
      <c r="M596" s="4"/>
      <c r="N596" s="4"/>
      <c r="O596" s="4"/>
    </row>
    <row r="597" spans="1:15" ht="16.5" customHeight="1">
      <c r="A597" s="34"/>
      <c r="B597" s="4"/>
      <c r="C597" s="4"/>
      <c r="D597" s="4"/>
      <c r="E597" s="4"/>
      <c r="F597" s="4"/>
      <c r="G597" s="4"/>
      <c r="H597" s="4"/>
      <c r="I597" s="4"/>
      <c r="J597" s="4"/>
      <c r="K597" s="4"/>
      <c r="L597" s="4"/>
      <c r="M597" s="4"/>
      <c r="N597" s="4"/>
      <c r="O597" s="4"/>
    </row>
    <row r="598" spans="1:15" ht="16.5" customHeight="1">
      <c r="A598" s="34"/>
      <c r="B598" s="4"/>
      <c r="C598" s="4"/>
      <c r="D598" s="4"/>
      <c r="E598" s="4"/>
      <c r="F598" s="4"/>
      <c r="G598" s="4"/>
      <c r="H598" s="4"/>
      <c r="I598" s="4"/>
      <c r="J598" s="4"/>
      <c r="K598" s="4"/>
      <c r="L598" s="4"/>
      <c r="M598" s="4"/>
      <c r="N598" s="4"/>
      <c r="O598" s="4"/>
    </row>
    <row r="599" spans="1:15" ht="16.5" customHeight="1">
      <c r="A599" s="34"/>
      <c r="B599" s="4"/>
      <c r="C599" s="4"/>
      <c r="D599" s="4"/>
      <c r="E599" s="4"/>
      <c r="F599" s="4"/>
      <c r="G599" s="4"/>
      <c r="H599" s="4"/>
      <c r="I599" s="4"/>
      <c r="J599" s="4"/>
      <c r="K599" s="4"/>
      <c r="L599" s="4"/>
      <c r="M599" s="4"/>
      <c r="N599" s="4"/>
      <c r="O599" s="4"/>
    </row>
    <row r="600" spans="1:15" ht="16.5" customHeight="1">
      <c r="A600" s="34"/>
      <c r="B600" s="4"/>
      <c r="C600" s="4"/>
      <c r="D600" s="4"/>
      <c r="E600" s="4"/>
      <c r="F600" s="4"/>
      <c r="G600" s="4"/>
      <c r="H600" s="4"/>
      <c r="I600" s="4"/>
      <c r="J600" s="4"/>
      <c r="K600" s="4"/>
      <c r="L600" s="4"/>
      <c r="M600" s="4"/>
      <c r="N600" s="4"/>
      <c r="O600" s="4"/>
    </row>
    <row r="601" spans="1:15" ht="16.5" customHeight="1">
      <c r="A601" s="34"/>
      <c r="B601" s="4"/>
      <c r="C601" s="4"/>
      <c r="D601" s="4"/>
      <c r="E601" s="4"/>
      <c r="F601" s="4"/>
      <c r="G601" s="4"/>
      <c r="H601" s="4"/>
      <c r="I601" s="4"/>
      <c r="J601" s="4"/>
      <c r="K601" s="4"/>
      <c r="L601" s="4"/>
      <c r="M601" s="4"/>
      <c r="N601" s="4"/>
      <c r="O601" s="4"/>
    </row>
    <row r="602" spans="1:15" ht="16.5" customHeight="1">
      <c r="A602" s="34"/>
      <c r="B602" s="4"/>
      <c r="C602" s="4"/>
      <c r="D602" s="4"/>
      <c r="E602" s="4"/>
      <c r="F602" s="4"/>
      <c r="G602" s="4"/>
      <c r="H602" s="4"/>
      <c r="I602" s="4"/>
      <c r="J602" s="4"/>
      <c r="K602" s="4"/>
      <c r="L602" s="4"/>
      <c r="M602" s="4"/>
      <c r="N602" s="4"/>
      <c r="O602" s="4"/>
    </row>
    <row r="603" spans="1:15" ht="16.5" customHeight="1">
      <c r="A603" s="34"/>
      <c r="B603" s="4"/>
      <c r="C603" s="4"/>
      <c r="D603" s="4"/>
      <c r="E603" s="4"/>
      <c r="F603" s="4"/>
      <c r="G603" s="4"/>
      <c r="H603" s="4"/>
      <c r="I603" s="4"/>
      <c r="J603" s="4"/>
      <c r="K603" s="4"/>
      <c r="L603" s="4"/>
      <c r="M603" s="4"/>
      <c r="N603" s="4"/>
      <c r="O603" s="4"/>
    </row>
    <row r="604" spans="1:15" ht="16.5" customHeight="1">
      <c r="A604" s="34"/>
      <c r="B604" s="4"/>
      <c r="C604" s="4"/>
      <c r="D604" s="4"/>
      <c r="E604" s="4"/>
      <c r="F604" s="4"/>
      <c r="G604" s="4"/>
      <c r="H604" s="4"/>
      <c r="I604" s="4"/>
      <c r="J604" s="4"/>
      <c r="K604" s="4"/>
      <c r="L604" s="4"/>
      <c r="M604" s="4"/>
      <c r="N604" s="4"/>
      <c r="O604" s="4"/>
    </row>
    <row r="605" spans="1:15" ht="16.5" customHeight="1">
      <c r="A605" s="34"/>
      <c r="B605" s="4"/>
      <c r="C605" s="4"/>
      <c r="D605" s="4"/>
      <c r="E605" s="4"/>
      <c r="F605" s="4"/>
      <c r="G605" s="4"/>
      <c r="H605" s="4"/>
      <c r="I605" s="4"/>
      <c r="J605" s="4"/>
      <c r="K605" s="4"/>
      <c r="L605" s="4"/>
      <c r="M605" s="4"/>
      <c r="N605" s="4"/>
      <c r="O605" s="4"/>
    </row>
    <row r="606" spans="1:15" ht="16.5" customHeight="1">
      <c r="A606" s="34"/>
      <c r="B606" s="4"/>
      <c r="C606" s="4"/>
      <c r="D606" s="4"/>
      <c r="E606" s="4"/>
      <c r="F606" s="4"/>
      <c r="G606" s="4"/>
      <c r="H606" s="4"/>
      <c r="I606" s="4"/>
      <c r="J606" s="4"/>
      <c r="K606" s="4"/>
      <c r="L606" s="4"/>
      <c r="M606" s="4"/>
      <c r="N606" s="4"/>
      <c r="O606" s="4"/>
    </row>
    <row r="607" spans="1:15" ht="16.5" customHeight="1">
      <c r="A607" s="34"/>
      <c r="B607" s="4"/>
      <c r="C607" s="4"/>
      <c r="D607" s="4"/>
      <c r="E607" s="4"/>
      <c r="F607" s="4"/>
      <c r="G607" s="4"/>
      <c r="H607" s="4"/>
      <c r="I607" s="4"/>
      <c r="J607" s="4"/>
      <c r="K607" s="4"/>
      <c r="L607" s="4"/>
      <c r="M607" s="4"/>
      <c r="N607" s="4"/>
      <c r="O607" s="4"/>
    </row>
    <row r="608" spans="1:15" ht="16.5" customHeight="1">
      <c r="A608" s="34"/>
      <c r="B608" s="4"/>
      <c r="C608" s="4"/>
      <c r="D608" s="4"/>
      <c r="E608" s="4"/>
      <c r="F608" s="4"/>
      <c r="G608" s="4"/>
      <c r="H608" s="4"/>
      <c r="I608" s="4"/>
      <c r="J608" s="4"/>
      <c r="K608" s="4"/>
      <c r="L608" s="4"/>
      <c r="M608" s="4"/>
      <c r="N608" s="4"/>
      <c r="O608" s="4"/>
    </row>
    <row r="609" spans="1:15" ht="16.5" customHeight="1">
      <c r="A609" s="34"/>
      <c r="B609" s="4"/>
      <c r="C609" s="4"/>
      <c r="D609" s="4"/>
      <c r="E609" s="4"/>
      <c r="F609" s="4"/>
      <c r="G609" s="4"/>
      <c r="H609" s="4"/>
      <c r="I609" s="4"/>
      <c r="J609" s="4"/>
      <c r="K609" s="4"/>
      <c r="L609" s="4"/>
      <c r="M609" s="4"/>
      <c r="N609" s="4"/>
      <c r="O609" s="4"/>
    </row>
    <row r="610" spans="1:15" ht="16.5" customHeight="1">
      <c r="A610" s="34"/>
      <c r="B610" s="4"/>
      <c r="C610" s="4"/>
      <c r="D610" s="4"/>
      <c r="E610" s="4"/>
      <c r="F610" s="4"/>
      <c r="G610" s="4"/>
      <c r="H610" s="4"/>
      <c r="I610" s="4"/>
      <c r="J610" s="4"/>
      <c r="K610" s="4"/>
      <c r="L610" s="4"/>
      <c r="M610" s="4"/>
      <c r="N610" s="4"/>
      <c r="O610" s="4"/>
    </row>
    <row r="611" spans="1:15" ht="16.5" customHeight="1">
      <c r="A611" s="34"/>
      <c r="B611" s="4"/>
      <c r="C611" s="4"/>
      <c r="D611" s="4"/>
      <c r="E611" s="4"/>
      <c r="F611" s="4"/>
      <c r="G611" s="4"/>
      <c r="H611" s="4"/>
      <c r="I611" s="4"/>
      <c r="J611" s="4"/>
      <c r="K611" s="4"/>
      <c r="L611" s="4"/>
      <c r="M611" s="4"/>
      <c r="N611" s="4"/>
      <c r="O611" s="4"/>
    </row>
    <row r="612" spans="1:15" ht="16.5" customHeight="1">
      <c r="A612" s="34"/>
      <c r="B612" s="4"/>
      <c r="C612" s="4"/>
      <c r="D612" s="4"/>
      <c r="E612" s="4"/>
      <c r="F612" s="4"/>
      <c r="G612" s="4"/>
      <c r="H612" s="4"/>
      <c r="I612" s="4"/>
      <c r="J612" s="4"/>
      <c r="K612" s="4"/>
      <c r="L612" s="4"/>
      <c r="M612" s="4"/>
      <c r="N612" s="4"/>
      <c r="O612" s="4"/>
    </row>
    <row r="613" spans="1:15" ht="16.5" customHeight="1">
      <c r="A613" s="34"/>
      <c r="B613" s="4"/>
      <c r="C613" s="4"/>
      <c r="D613" s="4"/>
      <c r="E613" s="4"/>
      <c r="F613" s="4"/>
      <c r="G613" s="4"/>
      <c r="H613" s="4"/>
      <c r="I613" s="4"/>
      <c r="J613" s="4"/>
      <c r="K613" s="4"/>
      <c r="L613" s="4"/>
      <c r="M613" s="4"/>
      <c r="N613" s="4"/>
      <c r="O613" s="4"/>
    </row>
    <row r="614" spans="1:15" ht="16.5" customHeight="1">
      <c r="A614" s="34"/>
      <c r="B614" s="4"/>
      <c r="C614" s="4"/>
      <c r="D614" s="4"/>
      <c r="E614" s="4"/>
      <c r="F614" s="4"/>
      <c r="G614" s="4"/>
      <c r="H614" s="4"/>
      <c r="I614" s="4"/>
      <c r="J614" s="4"/>
      <c r="K614" s="4"/>
      <c r="L614" s="4"/>
      <c r="M614" s="4"/>
      <c r="N614" s="4"/>
      <c r="O614" s="4"/>
    </row>
    <row r="615" spans="1:15" ht="16.5" customHeight="1">
      <c r="A615" s="34"/>
      <c r="B615" s="4"/>
      <c r="C615" s="4"/>
      <c r="D615" s="4"/>
      <c r="E615" s="4"/>
      <c r="F615" s="4"/>
      <c r="G615" s="4"/>
      <c r="H615" s="4"/>
      <c r="I615" s="4"/>
      <c r="J615" s="4"/>
      <c r="K615" s="4"/>
      <c r="L615" s="4"/>
      <c r="M615" s="4"/>
      <c r="N615" s="4"/>
      <c r="O615" s="4"/>
    </row>
    <row r="616" spans="1:15" ht="16.5" customHeight="1">
      <c r="A616" s="34"/>
      <c r="B616" s="4"/>
      <c r="C616" s="4"/>
      <c r="D616" s="4"/>
      <c r="E616" s="4"/>
      <c r="F616" s="4"/>
      <c r="G616" s="4"/>
      <c r="H616" s="4"/>
      <c r="I616" s="4"/>
      <c r="J616" s="4"/>
      <c r="K616" s="4"/>
      <c r="L616" s="4"/>
      <c r="M616" s="4"/>
      <c r="N616" s="4"/>
      <c r="O616" s="4"/>
    </row>
    <row r="617" spans="1:15" ht="16.5" customHeight="1">
      <c r="A617" s="34"/>
      <c r="B617" s="4"/>
      <c r="C617" s="4"/>
      <c r="D617" s="4"/>
      <c r="E617" s="4"/>
      <c r="F617" s="4"/>
      <c r="G617" s="4"/>
      <c r="H617" s="4"/>
      <c r="I617" s="4"/>
      <c r="J617" s="4"/>
      <c r="K617" s="4"/>
      <c r="L617" s="4"/>
      <c r="M617" s="4"/>
      <c r="N617" s="4"/>
      <c r="O617" s="4"/>
    </row>
    <row r="618" spans="1:15" ht="16.5" customHeight="1">
      <c r="A618" s="34"/>
      <c r="B618" s="4"/>
      <c r="C618" s="4"/>
      <c r="D618" s="4"/>
      <c r="E618" s="4"/>
      <c r="F618" s="4"/>
      <c r="G618" s="4"/>
      <c r="H618" s="4"/>
      <c r="I618" s="4"/>
      <c r="J618" s="4"/>
      <c r="K618" s="4"/>
      <c r="L618" s="4"/>
      <c r="M618" s="4"/>
      <c r="N618" s="4"/>
      <c r="O618" s="4"/>
    </row>
    <row r="619" spans="1:15" ht="16.5" customHeight="1">
      <c r="A619" s="34"/>
      <c r="B619" s="4"/>
      <c r="C619" s="4"/>
      <c r="D619" s="4"/>
      <c r="E619" s="4"/>
      <c r="F619" s="4"/>
      <c r="G619" s="4"/>
      <c r="H619" s="4"/>
      <c r="I619" s="4"/>
      <c r="J619" s="4"/>
      <c r="K619" s="4"/>
      <c r="L619" s="4"/>
      <c r="M619" s="4"/>
      <c r="N619" s="4"/>
      <c r="O619" s="4"/>
    </row>
    <row r="620" spans="1:15" ht="16.5" customHeight="1">
      <c r="A620" s="34"/>
      <c r="B620" s="4"/>
      <c r="C620" s="4"/>
      <c r="D620" s="4"/>
      <c r="E620" s="4"/>
      <c r="F620" s="4"/>
      <c r="G620" s="4"/>
      <c r="H620" s="4"/>
      <c r="I620" s="4"/>
      <c r="J620" s="4"/>
      <c r="K620" s="4"/>
      <c r="L620" s="4"/>
      <c r="M620" s="4"/>
      <c r="N620" s="4"/>
      <c r="O620" s="4"/>
    </row>
    <row r="621" spans="1:15" ht="16.5" customHeight="1">
      <c r="A621" s="34"/>
      <c r="B621" s="4"/>
      <c r="C621" s="4"/>
      <c r="D621" s="4"/>
      <c r="E621" s="4"/>
      <c r="F621" s="4"/>
      <c r="G621" s="4"/>
      <c r="H621" s="4"/>
      <c r="I621" s="4"/>
      <c r="J621" s="4"/>
      <c r="K621" s="4"/>
      <c r="L621" s="4"/>
      <c r="M621" s="4"/>
      <c r="N621" s="4"/>
      <c r="O621" s="4"/>
    </row>
    <row r="622" spans="1:15" ht="16.5" customHeight="1">
      <c r="A622" s="34"/>
      <c r="B622" s="4"/>
      <c r="C622" s="4"/>
      <c r="D622" s="4"/>
      <c r="E622" s="4"/>
      <c r="F622" s="4"/>
      <c r="G622" s="4"/>
      <c r="H622" s="4"/>
      <c r="I622" s="4"/>
      <c r="J622" s="4"/>
      <c r="K622" s="4"/>
      <c r="L622" s="4"/>
      <c r="M622" s="4"/>
      <c r="N622" s="4"/>
      <c r="O622" s="4"/>
    </row>
    <row r="623" spans="1:15" ht="16.5" customHeight="1">
      <c r="A623" s="34"/>
      <c r="B623" s="4"/>
      <c r="C623" s="4"/>
      <c r="D623" s="4"/>
      <c r="E623" s="4"/>
      <c r="F623" s="4"/>
      <c r="G623" s="4"/>
      <c r="H623" s="4"/>
      <c r="I623" s="4"/>
      <c r="J623" s="4"/>
      <c r="K623" s="4"/>
      <c r="L623" s="4"/>
      <c r="M623" s="4"/>
      <c r="N623" s="4"/>
      <c r="O623" s="4"/>
    </row>
    <row r="624" spans="1:15" ht="16.5" customHeight="1">
      <c r="A624" s="34"/>
      <c r="B624" s="4"/>
      <c r="C624" s="4"/>
      <c r="D624" s="4"/>
      <c r="E624" s="4"/>
      <c r="F624" s="4"/>
      <c r="G624" s="4"/>
      <c r="H624" s="4"/>
      <c r="I624" s="4"/>
      <c r="J624" s="4"/>
      <c r="K624" s="4"/>
      <c r="L624" s="4"/>
      <c r="M624" s="4"/>
      <c r="N624" s="4"/>
      <c r="O624" s="4"/>
    </row>
    <row r="625" spans="1:15" ht="16.5" customHeight="1">
      <c r="A625" s="34"/>
      <c r="B625" s="4"/>
      <c r="C625" s="4"/>
      <c r="D625" s="4"/>
      <c r="E625" s="4"/>
      <c r="F625" s="4"/>
      <c r="G625" s="4"/>
      <c r="H625" s="4"/>
      <c r="I625" s="4"/>
      <c r="J625" s="4"/>
      <c r="K625" s="4"/>
      <c r="L625" s="4"/>
      <c r="M625" s="4"/>
      <c r="N625" s="4"/>
      <c r="O625" s="4"/>
    </row>
    <row r="626" spans="1:15" ht="16.5" customHeight="1">
      <c r="A626" s="34"/>
      <c r="B626" s="4"/>
      <c r="C626" s="4"/>
      <c r="D626" s="4"/>
      <c r="E626" s="4"/>
      <c r="F626" s="4"/>
      <c r="G626" s="4"/>
      <c r="H626" s="4"/>
      <c r="I626" s="4"/>
      <c r="J626" s="4"/>
      <c r="K626" s="4"/>
      <c r="L626" s="4"/>
      <c r="M626" s="4"/>
      <c r="N626" s="4"/>
      <c r="O626" s="4"/>
    </row>
    <row r="627" spans="1:15" ht="16.5" customHeight="1">
      <c r="A627" s="34"/>
      <c r="B627" s="4"/>
      <c r="C627" s="4"/>
      <c r="D627" s="4"/>
      <c r="E627" s="4"/>
      <c r="F627" s="4"/>
      <c r="G627" s="4"/>
      <c r="H627" s="4"/>
      <c r="I627" s="4"/>
      <c r="J627" s="4"/>
      <c r="K627" s="4"/>
      <c r="L627" s="4"/>
      <c r="M627" s="4"/>
      <c r="N627" s="4"/>
      <c r="O627" s="4"/>
    </row>
    <row r="628" spans="1:15" ht="16.5" customHeight="1">
      <c r="A628" s="34"/>
      <c r="B628" s="4"/>
      <c r="C628" s="4"/>
      <c r="D628" s="4"/>
      <c r="E628" s="4"/>
      <c r="F628" s="4"/>
      <c r="G628" s="4"/>
      <c r="H628" s="4"/>
      <c r="I628" s="4"/>
      <c r="J628" s="4"/>
      <c r="K628" s="4"/>
      <c r="L628" s="4"/>
      <c r="M628" s="4"/>
      <c r="N628" s="4"/>
      <c r="O628" s="4"/>
    </row>
    <row r="629" spans="1:15" ht="16.5" customHeight="1">
      <c r="A629" s="34"/>
      <c r="B629" s="4"/>
      <c r="C629" s="4"/>
      <c r="D629" s="4"/>
      <c r="E629" s="4"/>
      <c r="F629" s="4"/>
      <c r="G629" s="4"/>
      <c r="H629" s="4"/>
      <c r="I629" s="4"/>
      <c r="J629" s="4"/>
      <c r="K629" s="4"/>
      <c r="L629" s="4"/>
      <c r="M629" s="4"/>
      <c r="N629" s="4"/>
      <c r="O629" s="4"/>
    </row>
    <row r="630" spans="1:15" ht="16.5" customHeight="1">
      <c r="A630" s="34"/>
      <c r="B630" s="4"/>
      <c r="C630" s="4"/>
      <c r="D630" s="4"/>
      <c r="E630" s="4"/>
      <c r="F630" s="4"/>
      <c r="G630" s="4"/>
      <c r="H630" s="4"/>
      <c r="I630" s="4"/>
      <c r="J630" s="4"/>
      <c r="K630" s="4"/>
      <c r="L630" s="4"/>
      <c r="M630" s="4"/>
      <c r="N630" s="4"/>
      <c r="O630" s="4"/>
    </row>
    <row r="631" spans="1:15" ht="16.5" customHeight="1">
      <c r="A631" s="34"/>
      <c r="B631" s="4"/>
      <c r="C631" s="4"/>
      <c r="D631" s="4"/>
      <c r="E631" s="4"/>
      <c r="F631" s="4"/>
      <c r="G631" s="4"/>
      <c r="H631" s="4"/>
      <c r="I631" s="4"/>
      <c r="J631" s="4"/>
      <c r="K631" s="4"/>
      <c r="L631" s="4"/>
      <c r="M631" s="4"/>
      <c r="N631" s="4"/>
      <c r="O631" s="4"/>
    </row>
    <row r="632" spans="1:15" ht="16.5" customHeight="1">
      <c r="A632" s="34"/>
      <c r="B632" s="4"/>
      <c r="C632" s="4"/>
      <c r="D632" s="4"/>
      <c r="E632" s="4"/>
      <c r="F632" s="4"/>
      <c r="G632" s="4"/>
      <c r="H632" s="4"/>
      <c r="I632" s="4"/>
      <c r="J632" s="4"/>
      <c r="K632" s="4"/>
      <c r="L632" s="4"/>
      <c r="M632" s="4"/>
      <c r="N632" s="4"/>
      <c r="O632" s="4"/>
    </row>
    <row r="633" spans="1:15" ht="16.5" customHeight="1">
      <c r="A633" s="34"/>
      <c r="B633" s="4"/>
      <c r="C633" s="4"/>
      <c r="D633" s="4"/>
      <c r="E633" s="4"/>
      <c r="F633" s="4"/>
      <c r="G633" s="4"/>
      <c r="H633" s="4"/>
      <c r="I633" s="4"/>
      <c r="J633" s="4"/>
      <c r="K633" s="4"/>
      <c r="L633" s="4"/>
      <c r="M633" s="4"/>
      <c r="N633" s="4"/>
      <c r="O633" s="4"/>
    </row>
    <row r="634" spans="1:15" ht="16.5" customHeight="1">
      <c r="A634" s="34"/>
      <c r="B634" s="4"/>
      <c r="C634" s="4"/>
      <c r="D634" s="4"/>
      <c r="E634" s="4"/>
      <c r="F634" s="4"/>
      <c r="G634" s="4"/>
      <c r="H634" s="4"/>
      <c r="I634" s="4"/>
      <c r="J634" s="4"/>
      <c r="K634" s="4"/>
      <c r="L634" s="4"/>
      <c r="M634" s="4"/>
      <c r="N634" s="4"/>
      <c r="O634" s="4"/>
    </row>
    <row r="635" spans="1:15" ht="16.5" customHeight="1">
      <c r="A635" s="34"/>
      <c r="B635" s="4"/>
      <c r="C635" s="4"/>
      <c r="D635" s="4"/>
      <c r="E635" s="4"/>
      <c r="F635" s="4"/>
      <c r="G635" s="4"/>
      <c r="H635" s="4"/>
      <c r="I635" s="4"/>
      <c r="J635" s="4"/>
      <c r="K635" s="4"/>
      <c r="L635" s="4"/>
      <c r="M635" s="4"/>
      <c r="N635" s="4"/>
      <c r="O635" s="4"/>
    </row>
    <row r="636" spans="1:15" ht="16.5" customHeight="1">
      <c r="A636" s="34"/>
      <c r="B636" s="4"/>
      <c r="C636" s="4"/>
      <c r="D636" s="4"/>
      <c r="E636" s="4"/>
      <c r="F636" s="4"/>
      <c r="G636" s="4"/>
      <c r="H636" s="4"/>
      <c r="I636" s="4"/>
      <c r="J636" s="4"/>
      <c r="K636" s="4"/>
      <c r="L636" s="4"/>
      <c r="M636" s="4"/>
      <c r="N636" s="4"/>
      <c r="O636" s="4"/>
    </row>
    <row r="637" spans="1:15" ht="16.5" customHeight="1">
      <c r="A637" s="34"/>
      <c r="B637" s="4"/>
      <c r="C637" s="4"/>
      <c r="D637" s="4"/>
      <c r="E637" s="4"/>
      <c r="F637" s="4"/>
      <c r="G637" s="4"/>
      <c r="H637" s="4"/>
      <c r="I637" s="4"/>
      <c r="J637" s="4"/>
      <c r="K637" s="4"/>
      <c r="L637" s="4"/>
      <c r="M637" s="4"/>
      <c r="N637" s="4"/>
      <c r="O637" s="4"/>
    </row>
    <row r="638" spans="1:15" ht="16.5" customHeight="1">
      <c r="A638" s="34"/>
      <c r="B638" s="4"/>
      <c r="C638" s="4"/>
      <c r="D638" s="4"/>
      <c r="E638" s="4"/>
      <c r="F638" s="4"/>
      <c r="G638" s="4"/>
      <c r="H638" s="4"/>
      <c r="I638" s="4"/>
      <c r="J638" s="4"/>
      <c r="K638" s="4"/>
      <c r="L638" s="4"/>
      <c r="M638" s="4"/>
      <c r="N638" s="4"/>
      <c r="O638" s="4"/>
    </row>
    <row r="639" spans="1:15" ht="16.5" customHeight="1">
      <c r="A639" s="34"/>
      <c r="B639" s="4"/>
      <c r="C639" s="4"/>
      <c r="D639" s="4"/>
      <c r="E639" s="4"/>
      <c r="F639" s="4"/>
      <c r="G639" s="4"/>
      <c r="H639" s="4"/>
      <c r="I639" s="4"/>
      <c r="J639" s="4"/>
      <c r="K639" s="4"/>
      <c r="L639" s="4"/>
      <c r="M639" s="4"/>
      <c r="N639" s="4"/>
      <c r="O639" s="4"/>
    </row>
    <row r="640" spans="1:15" ht="16.5" customHeight="1">
      <c r="A640" s="34"/>
      <c r="B640" s="4"/>
      <c r="C640" s="4"/>
      <c r="D640" s="4"/>
      <c r="E640" s="4"/>
      <c r="F640" s="4"/>
      <c r="G640" s="4"/>
      <c r="H640" s="4"/>
      <c r="I640" s="4"/>
      <c r="J640" s="4"/>
      <c r="K640" s="4"/>
      <c r="L640" s="4"/>
      <c r="M640" s="4"/>
      <c r="N640" s="4"/>
      <c r="O640" s="4"/>
    </row>
    <row r="641" spans="1:15" ht="16.5" customHeight="1">
      <c r="A641" s="34"/>
      <c r="B641" s="4"/>
      <c r="C641" s="4"/>
      <c r="D641" s="4"/>
      <c r="E641" s="4"/>
      <c r="F641" s="4"/>
      <c r="G641" s="4"/>
      <c r="H641" s="4"/>
      <c r="I641" s="4"/>
      <c r="J641" s="4"/>
      <c r="K641" s="4"/>
      <c r="L641" s="4"/>
      <c r="M641" s="4"/>
      <c r="N641" s="4"/>
      <c r="O641" s="4"/>
    </row>
    <row r="642" spans="1:15" ht="16.5" customHeight="1">
      <c r="A642" s="34"/>
      <c r="B642" s="4"/>
      <c r="C642" s="4"/>
      <c r="D642" s="4"/>
      <c r="E642" s="4"/>
      <c r="F642" s="4"/>
      <c r="G642" s="4"/>
      <c r="H642" s="4"/>
      <c r="I642" s="4"/>
      <c r="J642" s="4"/>
      <c r="K642" s="4"/>
      <c r="L642" s="4"/>
      <c r="M642" s="4"/>
      <c r="N642" s="4"/>
      <c r="O642" s="4"/>
    </row>
    <row r="643" spans="1:15" ht="16.5" customHeight="1">
      <c r="A643" s="34"/>
      <c r="B643" s="4"/>
      <c r="C643" s="4"/>
      <c r="D643" s="4"/>
      <c r="E643" s="4"/>
      <c r="F643" s="4"/>
      <c r="G643" s="4"/>
      <c r="H643" s="4"/>
      <c r="I643" s="4"/>
      <c r="J643" s="4"/>
      <c r="K643" s="4"/>
      <c r="L643" s="4"/>
      <c r="M643" s="4"/>
      <c r="N643" s="4"/>
      <c r="O643" s="4"/>
    </row>
    <row r="644" spans="1:15" ht="16.5" customHeight="1">
      <c r="A644" s="34"/>
      <c r="B644" s="4"/>
      <c r="C644" s="4"/>
      <c r="D644" s="4"/>
      <c r="E644" s="4"/>
      <c r="F644" s="4"/>
      <c r="G644" s="4"/>
      <c r="H644" s="4"/>
      <c r="I644" s="4"/>
      <c r="J644" s="4"/>
      <c r="K644" s="4"/>
      <c r="L644" s="4"/>
      <c r="M644" s="4"/>
      <c r="N644" s="4"/>
      <c r="O644" s="4"/>
    </row>
    <row r="645" spans="1:15" ht="16.5" customHeight="1">
      <c r="A645" s="34"/>
      <c r="B645" s="4"/>
      <c r="C645" s="4"/>
      <c r="D645" s="4"/>
      <c r="E645" s="4"/>
      <c r="F645" s="4"/>
      <c r="G645" s="4"/>
      <c r="H645" s="4"/>
      <c r="I645" s="4"/>
      <c r="J645" s="4"/>
      <c r="K645" s="4"/>
      <c r="L645" s="4"/>
      <c r="M645" s="4"/>
      <c r="N645" s="4"/>
      <c r="O645" s="4"/>
    </row>
    <row r="646" spans="1:15" ht="16.5" customHeight="1">
      <c r="A646" s="34"/>
      <c r="B646" s="4"/>
      <c r="C646" s="4"/>
      <c r="D646" s="4"/>
      <c r="E646" s="4"/>
      <c r="F646" s="4"/>
      <c r="G646" s="4"/>
      <c r="H646" s="4"/>
      <c r="I646" s="4"/>
      <c r="J646" s="4"/>
      <c r="K646" s="4"/>
      <c r="L646" s="4"/>
      <c r="M646" s="4"/>
      <c r="N646" s="4"/>
      <c r="O646" s="4"/>
    </row>
    <row r="647" spans="1:15" ht="16.5" customHeight="1">
      <c r="A647" s="34"/>
      <c r="B647" s="4"/>
      <c r="C647" s="4"/>
      <c r="D647" s="4"/>
      <c r="E647" s="4"/>
      <c r="F647" s="4"/>
      <c r="G647" s="4"/>
      <c r="H647" s="4"/>
      <c r="I647" s="4"/>
      <c r="J647" s="4"/>
      <c r="K647" s="4"/>
      <c r="L647" s="4"/>
      <c r="M647" s="4"/>
      <c r="N647" s="4"/>
      <c r="O647" s="4"/>
    </row>
    <row r="648" spans="1:15" ht="16.5" customHeight="1">
      <c r="A648" s="34"/>
      <c r="B648" s="4"/>
      <c r="C648" s="4"/>
      <c r="D648" s="4"/>
      <c r="E648" s="4"/>
      <c r="F648" s="4"/>
      <c r="G648" s="4"/>
      <c r="H648" s="4"/>
      <c r="I648" s="4"/>
      <c r="J648" s="4"/>
      <c r="K648" s="4"/>
      <c r="L648" s="4"/>
      <c r="M648" s="4"/>
      <c r="N648" s="4"/>
      <c r="O648" s="4"/>
    </row>
    <row r="649" spans="1:15" ht="16.5" customHeight="1">
      <c r="A649" s="34"/>
      <c r="B649" s="4"/>
      <c r="C649" s="4"/>
      <c r="D649" s="4"/>
      <c r="E649" s="4"/>
      <c r="F649" s="4"/>
      <c r="G649" s="4"/>
      <c r="H649" s="4"/>
      <c r="I649" s="4"/>
      <c r="J649" s="4"/>
      <c r="K649" s="4"/>
      <c r="L649" s="4"/>
      <c r="M649" s="4"/>
      <c r="N649" s="4"/>
      <c r="O649" s="4"/>
    </row>
    <row r="650" spans="1:15" ht="16.5" customHeight="1">
      <c r="A650" s="34"/>
      <c r="B650" s="4"/>
      <c r="C650" s="4"/>
      <c r="D650" s="4"/>
      <c r="E650" s="4"/>
      <c r="F650" s="4"/>
      <c r="G650" s="4"/>
      <c r="H650" s="4"/>
      <c r="I650" s="4"/>
      <c r="J650" s="4"/>
      <c r="K650" s="4"/>
      <c r="L650" s="4"/>
      <c r="M650" s="4"/>
      <c r="N650" s="4"/>
      <c r="O650" s="4"/>
    </row>
    <row r="651" spans="1:15" ht="16.5" customHeight="1">
      <c r="A651" s="34"/>
      <c r="B651" s="4"/>
      <c r="C651" s="4"/>
      <c r="D651" s="4"/>
      <c r="E651" s="4"/>
      <c r="F651" s="4"/>
      <c r="G651" s="4"/>
      <c r="H651" s="4"/>
      <c r="I651" s="4"/>
      <c r="J651" s="4"/>
      <c r="K651" s="4"/>
      <c r="L651" s="4"/>
      <c r="M651" s="4"/>
      <c r="N651" s="4"/>
      <c r="O651" s="4"/>
    </row>
    <row r="652" spans="1:15" ht="16.5" customHeight="1">
      <c r="A652" s="34"/>
      <c r="B652" s="4"/>
      <c r="C652" s="4"/>
      <c r="D652" s="4"/>
      <c r="E652" s="4"/>
      <c r="F652" s="4"/>
      <c r="G652" s="4"/>
      <c r="H652" s="4"/>
      <c r="I652" s="4"/>
      <c r="J652" s="4"/>
      <c r="K652" s="4"/>
      <c r="L652" s="4"/>
      <c r="M652" s="4"/>
      <c r="N652" s="4"/>
      <c r="O652" s="4"/>
    </row>
    <row r="653" spans="1:15" ht="16.5" customHeight="1">
      <c r="A653" s="34"/>
      <c r="B653" s="4"/>
      <c r="C653" s="4"/>
      <c r="D653" s="4"/>
      <c r="E653" s="4"/>
      <c r="F653" s="4"/>
      <c r="G653" s="4"/>
      <c r="H653" s="4"/>
      <c r="I653" s="4"/>
      <c r="J653" s="4"/>
      <c r="K653" s="4"/>
      <c r="L653" s="4"/>
      <c r="M653" s="4"/>
      <c r="N653" s="4"/>
      <c r="O653" s="4"/>
    </row>
    <row r="654" spans="1:15" ht="16.5" customHeight="1">
      <c r="A654" s="34"/>
      <c r="B654" s="4"/>
      <c r="C654" s="4"/>
      <c r="D654" s="4"/>
      <c r="E654" s="4"/>
      <c r="F654" s="4"/>
      <c r="G654" s="4"/>
      <c r="H654" s="4"/>
      <c r="I654" s="4"/>
      <c r="J654" s="4"/>
      <c r="K654" s="4"/>
      <c r="L654" s="4"/>
      <c r="M654" s="4"/>
      <c r="N654" s="4"/>
      <c r="O654" s="4"/>
    </row>
    <row r="655" spans="1:15" ht="16.5" customHeight="1">
      <c r="A655" s="34"/>
      <c r="B655" s="4"/>
      <c r="C655" s="4"/>
      <c r="D655" s="4"/>
      <c r="E655" s="4"/>
      <c r="F655" s="4"/>
      <c r="G655" s="4"/>
      <c r="H655" s="4"/>
      <c r="I655" s="4"/>
      <c r="J655" s="4"/>
      <c r="K655" s="4"/>
      <c r="L655" s="4"/>
      <c r="M655" s="4"/>
      <c r="N655" s="4"/>
      <c r="O655" s="4"/>
    </row>
    <row r="656" spans="1:15" ht="16.5" customHeight="1">
      <c r="A656" s="34"/>
      <c r="B656" s="4"/>
      <c r="C656" s="4"/>
      <c r="D656" s="4"/>
      <c r="E656" s="4"/>
      <c r="F656" s="4"/>
      <c r="G656" s="4"/>
      <c r="H656" s="4"/>
      <c r="I656" s="4"/>
      <c r="J656" s="4"/>
      <c r="K656" s="4"/>
      <c r="L656" s="4"/>
      <c r="M656" s="4"/>
      <c r="N656" s="4"/>
      <c r="O656" s="4"/>
    </row>
    <row r="657" spans="1:15" ht="16.5" customHeight="1">
      <c r="A657" s="34"/>
      <c r="B657" s="4"/>
      <c r="C657" s="4"/>
      <c r="D657" s="4"/>
      <c r="E657" s="4"/>
      <c r="F657" s="4"/>
      <c r="G657" s="4"/>
      <c r="H657" s="4"/>
      <c r="I657" s="4"/>
      <c r="J657" s="4"/>
      <c r="K657" s="4"/>
      <c r="L657" s="4"/>
      <c r="M657" s="4"/>
      <c r="N657" s="4"/>
      <c r="O657" s="4"/>
    </row>
    <row r="658" spans="1:15" ht="16.5" customHeight="1">
      <c r="A658" s="34"/>
      <c r="B658" s="4"/>
      <c r="C658" s="4"/>
      <c r="D658" s="4"/>
      <c r="E658" s="4"/>
      <c r="F658" s="4"/>
      <c r="G658" s="4"/>
      <c r="H658" s="4"/>
      <c r="I658" s="4"/>
      <c r="J658" s="4"/>
      <c r="K658" s="4"/>
      <c r="L658" s="4"/>
      <c r="M658" s="4"/>
      <c r="N658" s="4"/>
      <c r="O658" s="4"/>
    </row>
    <row r="659" spans="1:15" ht="16.5" customHeight="1">
      <c r="A659" s="34"/>
      <c r="B659" s="4"/>
      <c r="C659" s="4"/>
      <c r="D659" s="4"/>
      <c r="E659" s="4"/>
      <c r="F659" s="4"/>
      <c r="G659" s="4"/>
      <c r="H659" s="4"/>
      <c r="I659" s="4"/>
      <c r="J659" s="4"/>
      <c r="K659" s="4"/>
      <c r="L659" s="4"/>
      <c r="M659" s="4"/>
      <c r="N659" s="4"/>
      <c r="O659" s="4"/>
    </row>
    <row r="660" spans="1:15" ht="16.5" customHeight="1">
      <c r="A660" s="34"/>
      <c r="B660" s="4"/>
      <c r="C660" s="4"/>
      <c r="D660" s="4"/>
      <c r="E660" s="4"/>
      <c r="F660" s="4"/>
      <c r="G660" s="4"/>
      <c r="H660" s="4"/>
      <c r="I660" s="4"/>
      <c r="J660" s="4"/>
      <c r="K660" s="4"/>
      <c r="L660" s="4"/>
      <c r="M660" s="4"/>
      <c r="N660" s="4"/>
      <c r="O660" s="4"/>
    </row>
    <row r="661" spans="1:15" ht="16.5" customHeight="1">
      <c r="A661" s="34"/>
      <c r="B661" s="4"/>
      <c r="C661" s="4"/>
      <c r="D661" s="4"/>
      <c r="E661" s="4"/>
      <c r="F661" s="4"/>
      <c r="G661" s="4"/>
      <c r="H661" s="4"/>
      <c r="I661" s="4"/>
      <c r="J661" s="4"/>
      <c r="K661" s="4"/>
      <c r="L661" s="4"/>
      <c r="M661" s="4"/>
      <c r="N661" s="4"/>
      <c r="O661" s="4"/>
    </row>
    <row r="662" spans="1:15" ht="16.5" customHeight="1">
      <c r="A662" s="34"/>
      <c r="B662" s="4"/>
      <c r="C662" s="4"/>
      <c r="D662" s="4"/>
      <c r="E662" s="4"/>
      <c r="F662" s="4"/>
      <c r="G662" s="4"/>
      <c r="H662" s="4"/>
      <c r="I662" s="4"/>
      <c r="J662" s="4"/>
      <c r="K662" s="4"/>
      <c r="L662" s="4"/>
      <c r="M662" s="4"/>
      <c r="N662" s="4"/>
      <c r="O662" s="4"/>
    </row>
    <row r="663" spans="1:15" ht="16.5" customHeight="1">
      <c r="A663" s="34"/>
      <c r="B663" s="4"/>
      <c r="C663" s="4"/>
      <c r="D663" s="4"/>
      <c r="E663" s="4"/>
      <c r="F663" s="4"/>
      <c r="G663" s="4"/>
      <c r="H663" s="4"/>
      <c r="I663" s="4"/>
      <c r="J663" s="4"/>
      <c r="K663" s="4"/>
      <c r="L663" s="4"/>
      <c r="M663" s="4"/>
      <c r="N663" s="4"/>
      <c r="O663" s="4"/>
    </row>
    <row r="664" spans="1:15" ht="16.5" customHeight="1">
      <c r="A664" s="34"/>
      <c r="B664" s="4"/>
      <c r="C664" s="4"/>
      <c r="D664" s="4"/>
      <c r="E664" s="4"/>
      <c r="F664" s="4"/>
      <c r="G664" s="4"/>
      <c r="H664" s="4"/>
      <c r="I664" s="4"/>
      <c r="J664" s="4"/>
      <c r="K664" s="4"/>
      <c r="L664" s="4"/>
      <c r="M664" s="4"/>
      <c r="N664" s="4"/>
      <c r="O664" s="4"/>
    </row>
    <row r="665" spans="1:15" ht="16.5" customHeight="1">
      <c r="A665" s="34"/>
      <c r="B665" s="4"/>
      <c r="C665" s="4"/>
      <c r="D665" s="4"/>
      <c r="E665" s="4"/>
      <c r="F665" s="4"/>
      <c r="G665" s="4"/>
      <c r="H665" s="4"/>
      <c r="I665" s="4"/>
      <c r="J665" s="4"/>
      <c r="K665" s="4"/>
      <c r="L665" s="4"/>
      <c r="M665" s="4"/>
      <c r="N665" s="4"/>
      <c r="O665" s="4"/>
    </row>
    <row r="666" spans="1:15" ht="16.5" customHeight="1">
      <c r="A666" s="34"/>
      <c r="B666" s="4"/>
      <c r="C666" s="4"/>
      <c r="D666" s="4"/>
      <c r="E666" s="4"/>
      <c r="F666" s="4"/>
      <c r="G666" s="4"/>
      <c r="H666" s="4"/>
      <c r="I666" s="4"/>
      <c r="J666" s="4"/>
      <c r="K666" s="4"/>
      <c r="L666" s="4"/>
      <c r="M666" s="4"/>
      <c r="N666" s="4"/>
      <c r="O666" s="4"/>
    </row>
    <row r="667" spans="1:15" ht="16.5" customHeight="1">
      <c r="A667" s="34"/>
      <c r="B667" s="4"/>
      <c r="C667" s="4"/>
      <c r="D667" s="4"/>
      <c r="E667" s="4"/>
      <c r="F667" s="4"/>
      <c r="G667" s="4"/>
      <c r="H667" s="4"/>
      <c r="I667" s="4"/>
      <c r="J667" s="4"/>
      <c r="K667" s="4"/>
      <c r="L667" s="4"/>
      <c r="M667" s="4"/>
      <c r="N667" s="4"/>
      <c r="O667" s="4"/>
    </row>
    <row r="668" spans="1:15" ht="16.5" customHeight="1">
      <c r="A668" s="34"/>
      <c r="B668" s="4"/>
      <c r="C668" s="4"/>
      <c r="D668" s="4"/>
      <c r="E668" s="4"/>
      <c r="F668" s="4"/>
      <c r="G668" s="4"/>
      <c r="H668" s="4"/>
      <c r="I668" s="4"/>
      <c r="J668" s="4"/>
      <c r="K668" s="4"/>
      <c r="L668" s="4"/>
      <c r="M668" s="4"/>
      <c r="N668" s="4"/>
      <c r="O668" s="4"/>
    </row>
    <row r="669" spans="1:15" ht="16.5" customHeight="1">
      <c r="A669" s="34"/>
      <c r="B669" s="4"/>
      <c r="C669" s="4"/>
      <c r="D669" s="4"/>
      <c r="E669" s="4"/>
      <c r="F669" s="4"/>
      <c r="G669" s="4"/>
      <c r="H669" s="4"/>
      <c r="I669" s="4"/>
      <c r="J669" s="4"/>
      <c r="K669" s="4"/>
      <c r="L669" s="4"/>
      <c r="M669" s="4"/>
      <c r="N669" s="4"/>
      <c r="O669" s="4"/>
    </row>
    <row r="670" spans="1:15" ht="16.5" customHeight="1">
      <c r="A670" s="34"/>
      <c r="B670" s="4"/>
      <c r="C670" s="4"/>
      <c r="D670" s="4"/>
      <c r="E670" s="4"/>
      <c r="F670" s="4"/>
      <c r="G670" s="4"/>
      <c r="H670" s="4"/>
      <c r="I670" s="4"/>
      <c r="J670" s="4"/>
      <c r="K670" s="4"/>
      <c r="L670" s="4"/>
      <c r="M670" s="4"/>
      <c r="N670" s="4"/>
      <c r="O670" s="4"/>
    </row>
    <row r="671" spans="1:15" ht="16.5" customHeight="1">
      <c r="A671" s="34"/>
      <c r="B671" s="4"/>
      <c r="C671" s="4"/>
      <c r="D671" s="4"/>
      <c r="E671" s="4"/>
      <c r="F671" s="4"/>
      <c r="G671" s="4"/>
      <c r="H671" s="4"/>
      <c r="I671" s="4"/>
      <c r="J671" s="4"/>
      <c r="K671" s="4"/>
      <c r="L671" s="4"/>
      <c r="M671" s="4"/>
      <c r="N671" s="4"/>
      <c r="O671" s="4"/>
    </row>
    <row r="672" spans="1:15" ht="16.5" customHeight="1">
      <c r="A672" s="34"/>
      <c r="B672" s="4"/>
      <c r="C672" s="4"/>
      <c r="D672" s="4"/>
      <c r="E672" s="4"/>
      <c r="F672" s="4"/>
      <c r="G672" s="4"/>
      <c r="H672" s="4"/>
      <c r="I672" s="4"/>
      <c r="J672" s="4"/>
      <c r="K672" s="4"/>
      <c r="L672" s="4"/>
      <c r="M672" s="4"/>
      <c r="N672" s="4"/>
      <c r="O672" s="4"/>
    </row>
    <row r="673" spans="1:15" ht="16.5" customHeight="1">
      <c r="A673" s="34"/>
      <c r="B673" s="4"/>
      <c r="C673" s="4"/>
      <c r="D673" s="4"/>
      <c r="E673" s="4"/>
      <c r="F673" s="4"/>
      <c r="G673" s="4"/>
      <c r="H673" s="4"/>
      <c r="I673" s="4"/>
      <c r="J673" s="4"/>
      <c r="K673" s="4"/>
      <c r="L673" s="4"/>
      <c r="M673" s="4"/>
      <c r="N673" s="4"/>
      <c r="O673" s="4"/>
    </row>
    <row r="674" spans="1:15" ht="16.5" customHeight="1">
      <c r="A674" s="34"/>
      <c r="B674" s="4"/>
      <c r="C674" s="4"/>
      <c r="D674" s="4"/>
      <c r="E674" s="4"/>
      <c r="F674" s="4"/>
      <c r="G674" s="4"/>
      <c r="H674" s="4"/>
      <c r="I674" s="4"/>
      <c r="J674" s="4"/>
      <c r="K674" s="4"/>
      <c r="L674" s="4"/>
      <c r="M674" s="4"/>
      <c r="N674" s="4"/>
      <c r="O674" s="4"/>
    </row>
    <row r="675" spans="1:15" ht="16.5" customHeight="1">
      <c r="A675" s="34"/>
      <c r="B675" s="4"/>
      <c r="C675" s="4"/>
      <c r="D675" s="4"/>
      <c r="E675" s="4"/>
      <c r="F675" s="4"/>
      <c r="G675" s="4"/>
      <c r="H675" s="4"/>
      <c r="I675" s="4"/>
      <c r="J675" s="4"/>
      <c r="K675" s="4"/>
      <c r="L675" s="4"/>
      <c r="M675" s="4"/>
      <c r="N675" s="4"/>
      <c r="O675" s="4"/>
    </row>
    <row r="676" spans="1:15" ht="16.5" customHeight="1">
      <c r="A676" s="34"/>
      <c r="B676" s="4"/>
      <c r="C676" s="4"/>
      <c r="D676" s="4"/>
      <c r="E676" s="4"/>
      <c r="F676" s="4"/>
      <c r="G676" s="4"/>
      <c r="H676" s="4"/>
      <c r="I676" s="4"/>
      <c r="J676" s="4"/>
      <c r="K676" s="4"/>
      <c r="L676" s="4"/>
      <c r="M676" s="4"/>
      <c r="N676" s="4"/>
      <c r="O676" s="4"/>
    </row>
    <row r="677" spans="1:15" ht="16.5" customHeight="1">
      <c r="A677" s="34"/>
      <c r="B677" s="4"/>
      <c r="C677" s="4"/>
      <c r="D677" s="4"/>
      <c r="E677" s="4"/>
      <c r="F677" s="4"/>
      <c r="G677" s="4"/>
      <c r="H677" s="4"/>
      <c r="I677" s="4"/>
      <c r="J677" s="4"/>
      <c r="K677" s="4"/>
      <c r="L677" s="4"/>
      <c r="M677" s="4"/>
      <c r="N677" s="4"/>
      <c r="O677" s="4"/>
    </row>
    <row r="678" spans="1:15" ht="16.5" customHeight="1">
      <c r="A678" s="34"/>
      <c r="B678" s="4"/>
      <c r="C678" s="4"/>
      <c r="D678" s="4"/>
      <c r="E678" s="4"/>
      <c r="F678" s="4"/>
      <c r="G678" s="4"/>
      <c r="H678" s="4"/>
      <c r="I678" s="4"/>
      <c r="J678" s="4"/>
      <c r="K678" s="4"/>
      <c r="L678" s="4"/>
      <c r="M678" s="4"/>
      <c r="N678" s="4"/>
      <c r="O678" s="4"/>
    </row>
    <row r="679" spans="1:15" ht="16.5" customHeight="1">
      <c r="A679" s="34"/>
      <c r="B679" s="4"/>
      <c r="C679" s="4"/>
      <c r="D679" s="4"/>
      <c r="E679" s="4"/>
      <c r="F679" s="4"/>
      <c r="G679" s="4"/>
      <c r="H679" s="4"/>
      <c r="I679" s="4"/>
      <c r="J679" s="4"/>
      <c r="K679" s="4"/>
      <c r="L679" s="4"/>
      <c r="M679" s="4"/>
      <c r="N679" s="4"/>
      <c r="O679" s="4"/>
    </row>
    <row r="680" spans="1:15" ht="16.5" customHeight="1">
      <c r="A680" s="34"/>
      <c r="B680" s="4"/>
      <c r="C680" s="4"/>
      <c r="D680" s="4"/>
      <c r="E680" s="4"/>
      <c r="F680" s="4"/>
      <c r="G680" s="4"/>
      <c r="H680" s="4"/>
      <c r="I680" s="4"/>
      <c r="J680" s="4"/>
      <c r="K680" s="4"/>
      <c r="L680" s="4"/>
      <c r="M680" s="4"/>
      <c r="N680" s="4"/>
      <c r="O680" s="4"/>
    </row>
    <row r="681" spans="1:15" ht="16.5" customHeight="1">
      <c r="A681" s="34"/>
      <c r="B681" s="4"/>
      <c r="C681" s="4"/>
      <c r="D681" s="4"/>
      <c r="E681" s="4"/>
      <c r="F681" s="4"/>
      <c r="G681" s="4"/>
      <c r="H681" s="4"/>
      <c r="I681" s="4"/>
      <c r="J681" s="4"/>
      <c r="K681" s="4"/>
      <c r="L681" s="4"/>
      <c r="M681" s="4"/>
      <c r="N681" s="4"/>
      <c r="O681" s="4"/>
    </row>
    <row r="682" spans="1:15" ht="16.5" customHeight="1">
      <c r="A682" s="34"/>
      <c r="B682" s="4"/>
      <c r="C682" s="4"/>
      <c r="D682" s="4"/>
      <c r="E682" s="4"/>
      <c r="F682" s="4"/>
      <c r="G682" s="4"/>
      <c r="H682" s="4"/>
      <c r="I682" s="4"/>
      <c r="J682" s="4"/>
      <c r="K682" s="4"/>
      <c r="L682" s="4"/>
      <c r="M682" s="4"/>
      <c r="N682" s="4"/>
      <c r="O682" s="4"/>
    </row>
    <row r="683" spans="1:15" ht="16.5" customHeight="1">
      <c r="A683" s="34"/>
      <c r="B683" s="4"/>
      <c r="C683" s="4"/>
      <c r="D683" s="4"/>
      <c r="E683" s="4"/>
      <c r="F683" s="4"/>
      <c r="G683" s="4"/>
      <c r="H683" s="4"/>
      <c r="I683" s="4"/>
      <c r="J683" s="4"/>
      <c r="K683" s="4"/>
      <c r="L683" s="4"/>
      <c r="M683" s="4"/>
      <c r="N683" s="4"/>
      <c r="O683" s="4"/>
    </row>
    <row r="684" spans="1:15" ht="16.5" customHeight="1">
      <c r="A684" s="34"/>
      <c r="B684" s="4"/>
      <c r="C684" s="4"/>
      <c r="D684" s="4"/>
      <c r="E684" s="4"/>
      <c r="F684" s="4"/>
      <c r="G684" s="4"/>
      <c r="H684" s="4"/>
      <c r="I684" s="4"/>
      <c r="J684" s="4"/>
      <c r="K684" s="4"/>
      <c r="L684" s="4"/>
      <c r="M684" s="4"/>
      <c r="N684" s="4"/>
      <c r="O684" s="4"/>
    </row>
    <row r="685" spans="1:15" ht="16.5" customHeight="1">
      <c r="A685" s="34"/>
      <c r="B685" s="4"/>
      <c r="C685" s="4"/>
      <c r="D685" s="4"/>
      <c r="E685" s="4"/>
      <c r="F685" s="4"/>
      <c r="G685" s="4"/>
      <c r="H685" s="4"/>
      <c r="I685" s="4"/>
      <c r="J685" s="4"/>
      <c r="K685" s="4"/>
      <c r="L685" s="4"/>
      <c r="M685" s="4"/>
      <c r="N685" s="4"/>
      <c r="O685" s="4"/>
    </row>
    <row r="686" spans="1:15" ht="16.5" customHeight="1">
      <c r="A686" s="34"/>
      <c r="B686" s="4"/>
      <c r="C686" s="4"/>
      <c r="D686" s="4"/>
      <c r="E686" s="4"/>
      <c r="F686" s="4"/>
      <c r="G686" s="4"/>
      <c r="H686" s="4"/>
      <c r="I686" s="4"/>
      <c r="J686" s="4"/>
      <c r="K686" s="4"/>
      <c r="L686" s="4"/>
      <c r="M686" s="4"/>
      <c r="N686" s="4"/>
      <c r="O686" s="4"/>
    </row>
    <row r="687" spans="1:15" ht="16.5" customHeight="1">
      <c r="A687" s="34"/>
      <c r="B687" s="4"/>
      <c r="C687" s="4"/>
      <c r="D687" s="4"/>
      <c r="E687" s="4"/>
      <c r="F687" s="4"/>
      <c r="G687" s="4"/>
      <c r="H687" s="4"/>
      <c r="I687" s="4"/>
      <c r="J687" s="4"/>
      <c r="K687" s="4"/>
      <c r="L687" s="4"/>
      <c r="M687" s="4"/>
      <c r="N687" s="4"/>
      <c r="O687" s="4"/>
    </row>
    <row r="688" spans="1:15" ht="16.5" customHeight="1">
      <c r="A688" s="34"/>
      <c r="B688" s="4"/>
      <c r="C688" s="4"/>
      <c r="D688" s="4"/>
      <c r="E688" s="4"/>
      <c r="F688" s="4"/>
      <c r="G688" s="4"/>
      <c r="H688" s="4"/>
      <c r="I688" s="4"/>
      <c r="J688" s="4"/>
      <c r="K688" s="4"/>
      <c r="L688" s="4"/>
      <c r="M688" s="4"/>
      <c r="N688" s="4"/>
      <c r="O688" s="4"/>
    </row>
    <row r="689" spans="1:15" ht="16.5" customHeight="1">
      <c r="A689" s="34"/>
      <c r="B689" s="4"/>
      <c r="C689" s="4"/>
      <c r="D689" s="4"/>
      <c r="E689" s="4"/>
      <c r="F689" s="4"/>
      <c r="G689" s="4"/>
      <c r="H689" s="4"/>
      <c r="I689" s="4"/>
      <c r="J689" s="4"/>
      <c r="K689" s="4"/>
      <c r="L689" s="4"/>
      <c r="M689" s="4"/>
      <c r="N689" s="4"/>
      <c r="O689" s="4"/>
    </row>
    <row r="690" spans="1:15" ht="16.5" customHeight="1">
      <c r="A690" s="34"/>
      <c r="B690" s="4"/>
      <c r="C690" s="4"/>
      <c r="D690" s="4"/>
      <c r="E690" s="4"/>
      <c r="F690" s="4"/>
      <c r="G690" s="4"/>
      <c r="H690" s="4"/>
      <c r="I690" s="4"/>
      <c r="J690" s="4"/>
      <c r="K690" s="4"/>
      <c r="L690" s="4"/>
      <c r="M690" s="4"/>
      <c r="N690" s="4"/>
      <c r="O690" s="4"/>
    </row>
    <row r="691" spans="1:15" ht="16.5" customHeight="1">
      <c r="A691" s="34"/>
      <c r="B691" s="4"/>
      <c r="C691" s="4"/>
      <c r="D691" s="4"/>
      <c r="E691" s="4"/>
      <c r="F691" s="4"/>
      <c r="G691" s="4"/>
      <c r="H691" s="4"/>
      <c r="I691" s="4"/>
      <c r="J691" s="4"/>
      <c r="K691" s="4"/>
      <c r="L691" s="4"/>
      <c r="M691" s="4"/>
      <c r="N691" s="4"/>
      <c r="O691" s="4"/>
    </row>
    <row r="692" spans="1:15" ht="16.5" customHeight="1">
      <c r="A692" s="34"/>
      <c r="B692" s="4"/>
      <c r="C692" s="4"/>
      <c r="D692" s="4"/>
      <c r="E692" s="4"/>
      <c r="F692" s="4"/>
      <c r="G692" s="4"/>
      <c r="H692" s="4"/>
      <c r="I692" s="4"/>
      <c r="J692" s="4"/>
      <c r="K692" s="4"/>
      <c r="L692" s="4"/>
      <c r="M692" s="4"/>
      <c r="N692" s="4"/>
      <c r="O692" s="4"/>
    </row>
    <row r="693" spans="1:15" ht="16.5" customHeight="1">
      <c r="A693" s="34"/>
      <c r="B693" s="4"/>
      <c r="C693" s="4"/>
      <c r="D693" s="4"/>
      <c r="E693" s="4"/>
      <c r="F693" s="4"/>
      <c r="G693" s="4"/>
      <c r="H693" s="4"/>
      <c r="I693" s="4"/>
      <c r="J693" s="4"/>
      <c r="K693" s="4"/>
      <c r="L693" s="4"/>
      <c r="M693" s="4"/>
      <c r="N693" s="4"/>
      <c r="O693" s="4"/>
    </row>
    <row r="694" spans="1:15" ht="16.5" customHeight="1">
      <c r="A694" s="34"/>
      <c r="B694" s="4"/>
      <c r="C694" s="4"/>
      <c r="D694" s="4"/>
      <c r="E694" s="4"/>
      <c r="F694" s="4"/>
      <c r="G694" s="4"/>
      <c r="H694" s="4"/>
      <c r="I694" s="4"/>
      <c r="J694" s="4"/>
      <c r="K694" s="4"/>
      <c r="L694" s="4"/>
      <c r="M694" s="4"/>
      <c r="N694" s="4"/>
      <c r="O694" s="4"/>
    </row>
    <row r="695" spans="1:15" ht="16.5" customHeight="1">
      <c r="A695" s="34"/>
      <c r="B695" s="4"/>
      <c r="C695" s="4"/>
      <c r="D695" s="4"/>
      <c r="E695" s="4"/>
      <c r="F695" s="4"/>
      <c r="G695" s="4"/>
      <c r="H695" s="4"/>
      <c r="I695" s="4"/>
      <c r="J695" s="4"/>
      <c r="K695" s="4"/>
      <c r="L695" s="4"/>
      <c r="M695" s="4"/>
      <c r="N695" s="4"/>
      <c r="O695" s="4"/>
    </row>
    <row r="696" spans="1:15" ht="16.5" customHeight="1">
      <c r="A696" s="34"/>
      <c r="B696" s="4"/>
      <c r="C696" s="4"/>
      <c r="D696" s="4"/>
      <c r="E696" s="4"/>
      <c r="F696" s="4"/>
      <c r="G696" s="4"/>
      <c r="H696" s="4"/>
      <c r="I696" s="4"/>
      <c r="J696" s="4"/>
      <c r="K696" s="4"/>
      <c r="L696" s="4"/>
      <c r="M696" s="4"/>
      <c r="N696" s="4"/>
      <c r="O696" s="4"/>
    </row>
    <row r="697" spans="1:15" ht="16.5" customHeight="1">
      <c r="A697" s="34"/>
      <c r="B697" s="4"/>
      <c r="C697" s="4"/>
      <c r="D697" s="4"/>
      <c r="E697" s="4"/>
      <c r="F697" s="4"/>
      <c r="G697" s="4"/>
      <c r="H697" s="4"/>
      <c r="I697" s="4"/>
      <c r="J697" s="4"/>
      <c r="K697" s="4"/>
      <c r="L697" s="4"/>
      <c r="M697" s="4"/>
      <c r="N697" s="4"/>
      <c r="O697" s="4"/>
    </row>
    <row r="698" spans="1:15" ht="16.5" customHeight="1">
      <c r="A698" s="34"/>
      <c r="B698" s="4"/>
      <c r="C698" s="4"/>
      <c r="D698" s="4"/>
      <c r="E698" s="4"/>
      <c r="F698" s="4"/>
      <c r="G698" s="4"/>
      <c r="H698" s="4"/>
      <c r="I698" s="4"/>
      <c r="J698" s="4"/>
      <c r="K698" s="4"/>
      <c r="L698" s="4"/>
      <c r="M698" s="4"/>
      <c r="N698" s="4"/>
      <c r="O698" s="4"/>
    </row>
    <row r="699" spans="1:15" ht="16.5" customHeight="1">
      <c r="A699" s="34"/>
      <c r="B699" s="4"/>
      <c r="C699" s="4"/>
      <c r="D699" s="4"/>
      <c r="E699" s="4"/>
      <c r="F699" s="4"/>
      <c r="G699" s="4"/>
      <c r="H699" s="4"/>
      <c r="I699" s="4"/>
      <c r="J699" s="4"/>
      <c r="K699" s="4"/>
      <c r="L699" s="4"/>
      <c r="M699" s="4"/>
      <c r="N699" s="4"/>
      <c r="O699" s="4"/>
    </row>
    <row r="700" spans="1:15" ht="16.5" customHeight="1">
      <c r="A700" s="34"/>
      <c r="B700" s="4"/>
      <c r="C700" s="4"/>
      <c r="D700" s="4"/>
      <c r="E700" s="4"/>
      <c r="F700" s="4"/>
      <c r="G700" s="4"/>
      <c r="H700" s="4"/>
      <c r="I700" s="4"/>
      <c r="J700" s="4"/>
      <c r="K700" s="4"/>
      <c r="L700" s="4"/>
      <c r="M700" s="4"/>
      <c r="N700" s="4"/>
      <c r="O700" s="4"/>
    </row>
    <row r="701" spans="1:15" ht="16.5" customHeight="1">
      <c r="A701" s="34"/>
      <c r="B701" s="4"/>
      <c r="C701" s="4"/>
      <c r="D701" s="4"/>
      <c r="E701" s="4"/>
      <c r="F701" s="4"/>
      <c r="G701" s="4"/>
      <c r="H701" s="4"/>
      <c r="I701" s="4"/>
      <c r="J701" s="4"/>
      <c r="K701" s="4"/>
      <c r="L701" s="4"/>
      <c r="M701" s="4"/>
      <c r="N701" s="4"/>
      <c r="O701" s="4"/>
    </row>
    <row r="702" spans="1:15" ht="16.5" customHeight="1">
      <c r="A702" s="34"/>
      <c r="B702" s="4"/>
      <c r="C702" s="4"/>
      <c r="D702" s="4"/>
      <c r="E702" s="4"/>
      <c r="F702" s="4"/>
      <c r="G702" s="4"/>
      <c r="H702" s="4"/>
      <c r="I702" s="4"/>
      <c r="J702" s="4"/>
      <c r="K702" s="4"/>
      <c r="L702" s="4"/>
      <c r="M702" s="4"/>
      <c r="N702" s="4"/>
      <c r="O702" s="4"/>
    </row>
    <row r="703" spans="1:15" ht="16.5" customHeight="1">
      <c r="A703" s="34"/>
      <c r="B703" s="4"/>
      <c r="C703" s="4"/>
      <c r="D703" s="4"/>
      <c r="E703" s="4"/>
      <c r="F703" s="4"/>
      <c r="G703" s="4"/>
      <c r="H703" s="4"/>
      <c r="I703" s="4"/>
      <c r="J703" s="4"/>
      <c r="K703" s="4"/>
      <c r="L703" s="4"/>
      <c r="M703" s="4"/>
      <c r="N703" s="4"/>
      <c r="O703" s="4"/>
    </row>
    <row r="704" spans="1:15" ht="16.5" customHeight="1">
      <c r="A704" s="34"/>
      <c r="B704" s="4"/>
      <c r="C704" s="4"/>
      <c r="D704" s="4"/>
      <c r="E704" s="4"/>
      <c r="F704" s="4"/>
      <c r="G704" s="4"/>
      <c r="H704" s="4"/>
      <c r="I704" s="4"/>
      <c r="J704" s="4"/>
      <c r="K704" s="4"/>
      <c r="L704" s="4"/>
      <c r="M704" s="4"/>
      <c r="N704" s="4"/>
      <c r="O704" s="4"/>
    </row>
    <row r="705" spans="1:15" ht="16.5" customHeight="1">
      <c r="A705" s="34"/>
      <c r="B705" s="4"/>
      <c r="C705" s="4"/>
      <c r="D705" s="4"/>
      <c r="E705" s="4"/>
      <c r="F705" s="4"/>
      <c r="G705" s="4"/>
      <c r="H705" s="4"/>
      <c r="I705" s="4"/>
      <c r="J705" s="4"/>
      <c r="K705" s="4"/>
      <c r="L705" s="4"/>
      <c r="M705" s="4"/>
      <c r="N705" s="4"/>
      <c r="O705" s="4"/>
    </row>
    <row r="706" spans="1:15" ht="16.5" customHeight="1">
      <c r="A706" s="34"/>
      <c r="B706" s="4"/>
      <c r="C706" s="4"/>
      <c r="D706" s="4"/>
      <c r="E706" s="4"/>
      <c r="F706" s="4"/>
      <c r="G706" s="4"/>
      <c r="H706" s="4"/>
      <c r="I706" s="4"/>
      <c r="J706" s="4"/>
      <c r="K706" s="4"/>
      <c r="L706" s="4"/>
      <c r="M706" s="4"/>
      <c r="N706" s="4"/>
      <c r="O706" s="4"/>
    </row>
    <row r="707" spans="1:15" ht="16.5" customHeight="1">
      <c r="A707" s="34"/>
      <c r="B707" s="4"/>
      <c r="C707" s="4"/>
      <c r="D707" s="4"/>
      <c r="E707" s="4"/>
      <c r="F707" s="4"/>
      <c r="G707" s="4"/>
      <c r="H707" s="4"/>
      <c r="I707" s="4"/>
      <c r="J707" s="4"/>
      <c r="K707" s="4"/>
      <c r="L707" s="4"/>
      <c r="M707" s="4"/>
      <c r="N707" s="4"/>
      <c r="O707" s="4"/>
    </row>
    <row r="708" spans="1:15" ht="16.5" customHeight="1">
      <c r="A708" s="34"/>
      <c r="B708" s="4"/>
      <c r="C708" s="4"/>
      <c r="D708" s="4"/>
      <c r="E708" s="4"/>
      <c r="F708" s="4"/>
      <c r="G708" s="4"/>
      <c r="H708" s="4"/>
      <c r="I708" s="4"/>
      <c r="J708" s="4"/>
      <c r="K708" s="4"/>
      <c r="L708" s="4"/>
      <c r="M708" s="4"/>
      <c r="N708" s="4"/>
      <c r="O708" s="4"/>
    </row>
    <row r="709" spans="1:15" ht="16.5" customHeight="1">
      <c r="A709" s="34"/>
      <c r="B709" s="4"/>
      <c r="C709" s="4"/>
      <c r="D709" s="4"/>
      <c r="E709" s="4"/>
      <c r="F709" s="4"/>
      <c r="G709" s="4"/>
      <c r="H709" s="4"/>
      <c r="I709" s="4"/>
      <c r="J709" s="4"/>
      <c r="K709" s="4"/>
      <c r="L709" s="4"/>
      <c r="M709" s="4"/>
      <c r="N709" s="4"/>
      <c r="O709" s="4"/>
    </row>
    <row r="710" spans="1:15" ht="16.5" customHeight="1">
      <c r="A710" s="34"/>
      <c r="B710" s="4"/>
      <c r="C710" s="4"/>
      <c r="D710" s="4"/>
      <c r="E710" s="4"/>
      <c r="F710" s="4"/>
      <c r="G710" s="4"/>
      <c r="H710" s="4"/>
      <c r="I710" s="4"/>
      <c r="J710" s="4"/>
      <c r="K710" s="4"/>
      <c r="L710" s="4"/>
      <c r="M710" s="4"/>
      <c r="N710" s="4"/>
      <c r="O710" s="4"/>
    </row>
    <row r="711" spans="1:15" ht="16.5" customHeight="1">
      <c r="A711" s="34"/>
      <c r="B711" s="4"/>
      <c r="C711" s="4"/>
      <c r="D711" s="4"/>
      <c r="E711" s="4"/>
      <c r="F711" s="4"/>
      <c r="G711" s="4"/>
      <c r="H711" s="4"/>
      <c r="I711" s="4"/>
      <c r="J711" s="4"/>
      <c r="K711" s="4"/>
      <c r="L711" s="4"/>
      <c r="M711" s="4"/>
      <c r="N711" s="4"/>
      <c r="O711" s="4"/>
    </row>
    <row r="712" spans="1:15" ht="16.5" customHeight="1">
      <c r="A712" s="34"/>
      <c r="B712" s="4"/>
      <c r="C712" s="4"/>
      <c r="D712" s="4"/>
      <c r="E712" s="4"/>
      <c r="F712" s="4"/>
      <c r="G712" s="4"/>
      <c r="H712" s="4"/>
      <c r="I712" s="4"/>
      <c r="J712" s="4"/>
      <c r="K712" s="4"/>
      <c r="L712" s="4"/>
      <c r="M712" s="4"/>
      <c r="N712" s="4"/>
      <c r="O712" s="4"/>
    </row>
    <row r="713" spans="1:15" ht="16.5" customHeight="1">
      <c r="A713" s="34"/>
      <c r="B713" s="4"/>
      <c r="C713" s="4"/>
      <c r="D713" s="4"/>
      <c r="E713" s="4"/>
      <c r="F713" s="4"/>
      <c r="G713" s="4"/>
      <c r="H713" s="4"/>
      <c r="I713" s="4"/>
      <c r="J713" s="4"/>
      <c r="K713" s="4"/>
      <c r="L713" s="4"/>
      <c r="M713" s="4"/>
      <c r="N713" s="4"/>
      <c r="O713" s="4"/>
    </row>
    <row r="714" spans="1:15" ht="16.5" customHeight="1">
      <c r="A714" s="34"/>
      <c r="B714" s="4"/>
      <c r="C714" s="4"/>
      <c r="D714" s="4"/>
      <c r="E714" s="4"/>
      <c r="F714" s="4"/>
      <c r="G714" s="4"/>
      <c r="H714" s="4"/>
      <c r="I714" s="4"/>
      <c r="J714" s="4"/>
      <c r="K714" s="4"/>
      <c r="L714" s="4"/>
      <c r="M714" s="4"/>
      <c r="N714" s="4"/>
      <c r="O714" s="4"/>
    </row>
    <row r="715" spans="1:15" ht="16.5" customHeight="1">
      <c r="A715" s="34"/>
      <c r="B715" s="4"/>
      <c r="C715" s="4"/>
      <c r="D715" s="4"/>
      <c r="E715" s="4"/>
      <c r="F715" s="4"/>
      <c r="G715" s="4"/>
      <c r="H715" s="4"/>
      <c r="I715" s="4"/>
      <c r="J715" s="4"/>
      <c r="K715" s="4"/>
      <c r="L715" s="4"/>
      <c r="M715" s="4"/>
      <c r="N715" s="4"/>
      <c r="O715" s="4"/>
    </row>
    <row r="716" spans="1:15" ht="16.5" customHeight="1">
      <c r="A716" s="34"/>
      <c r="B716" s="4"/>
      <c r="C716" s="4"/>
      <c r="D716" s="4"/>
      <c r="E716" s="4"/>
      <c r="F716" s="4"/>
      <c r="G716" s="4"/>
      <c r="H716" s="4"/>
      <c r="I716" s="4"/>
      <c r="J716" s="4"/>
      <c r="K716" s="4"/>
      <c r="L716" s="4"/>
      <c r="M716" s="4"/>
      <c r="N716" s="4"/>
      <c r="O716" s="4"/>
    </row>
    <row r="717" spans="1:15" ht="16.5" customHeight="1">
      <c r="A717" s="34"/>
      <c r="B717" s="4"/>
      <c r="C717" s="4"/>
      <c r="D717" s="4"/>
      <c r="E717" s="4"/>
      <c r="F717" s="4"/>
      <c r="G717" s="4"/>
      <c r="H717" s="4"/>
      <c r="I717" s="4"/>
      <c r="J717" s="4"/>
      <c r="K717" s="4"/>
      <c r="L717" s="4"/>
      <c r="M717" s="4"/>
      <c r="N717" s="4"/>
      <c r="O717" s="4"/>
    </row>
    <row r="718" spans="1:15" ht="16.5" customHeight="1">
      <c r="A718" s="34"/>
      <c r="B718" s="4"/>
      <c r="C718" s="4"/>
      <c r="D718" s="4"/>
      <c r="E718" s="4"/>
      <c r="F718" s="4"/>
      <c r="G718" s="4"/>
      <c r="H718" s="4"/>
      <c r="I718" s="4"/>
      <c r="J718" s="4"/>
      <c r="K718" s="4"/>
      <c r="L718" s="4"/>
      <c r="M718" s="4"/>
      <c r="N718" s="4"/>
      <c r="O718" s="4"/>
    </row>
    <row r="719" spans="1:15" ht="16.5" customHeight="1">
      <c r="A719" s="34"/>
      <c r="B719" s="4"/>
      <c r="C719" s="4"/>
      <c r="D719" s="4"/>
      <c r="E719" s="4"/>
      <c r="F719" s="4"/>
      <c r="G719" s="4"/>
      <c r="H719" s="4"/>
      <c r="I719" s="4"/>
      <c r="J719" s="4"/>
      <c r="K719" s="4"/>
      <c r="L719" s="4"/>
      <c r="M719" s="4"/>
      <c r="N719" s="4"/>
      <c r="O719" s="4"/>
    </row>
    <row r="720" spans="1:15" ht="16.5" customHeight="1">
      <c r="A720" s="34"/>
      <c r="B720" s="4"/>
      <c r="C720" s="4"/>
      <c r="D720" s="4"/>
      <c r="E720" s="4"/>
      <c r="F720" s="4"/>
      <c r="G720" s="4"/>
      <c r="H720" s="4"/>
      <c r="I720" s="4"/>
      <c r="J720" s="4"/>
      <c r="K720" s="4"/>
      <c r="L720" s="4"/>
      <c r="M720" s="4"/>
      <c r="N720" s="4"/>
      <c r="O720" s="4"/>
    </row>
    <row r="721" spans="1:15" ht="16.5" customHeight="1">
      <c r="A721" s="34"/>
      <c r="B721" s="4"/>
      <c r="C721" s="4"/>
      <c r="D721" s="4"/>
      <c r="E721" s="4"/>
      <c r="F721" s="4"/>
      <c r="G721" s="4"/>
      <c r="H721" s="4"/>
      <c r="I721" s="4"/>
      <c r="J721" s="4"/>
      <c r="K721" s="4"/>
      <c r="L721" s="4"/>
      <c r="M721" s="4"/>
      <c r="N721" s="4"/>
      <c r="O721" s="4"/>
    </row>
    <row r="722" spans="1:15" ht="16.5" customHeight="1">
      <c r="A722" s="34"/>
      <c r="B722" s="4"/>
      <c r="C722" s="4"/>
      <c r="D722" s="4"/>
      <c r="E722" s="4"/>
      <c r="F722" s="4"/>
      <c r="G722" s="4"/>
      <c r="H722" s="4"/>
      <c r="I722" s="4"/>
      <c r="J722" s="4"/>
      <c r="K722" s="4"/>
      <c r="L722" s="4"/>
      <c r="M722" s="4"/>
      <c r="N722" s="4"/>
      <c r="O722" s="4"/>
    </row>
    <row r="723" spans="1:15" ht="16.5" customHeight="1">
      <c r="A723" s="34"/>
      <c r="B723" s="4"/>
      <c r="C723" s="4"/>
      <c r="D723" s="4"/>
      <c r="E723" s="4"/>
      <c r="F723" s="4"/>
      <c r="G723" s="4"/>
      <c r="H723" s="4"/>
      <c r="I723" s="4"/>
      <c r="J723" s="4"/>
      <c r="K723" s="4"/>
      <c r="L723" s="4"/>
      <c r="M723" s="4"/>
      <c r="N723" s="4"/>
      <c r="O723" s="4"/>
    </row>
    <row r="724" spans="1:15" ht="16.5" customHeight="1">
      <c r="A724" s="34"/>
      <c r="B724" s="4"/>
      <c r="C724" s="4"/>
      <c r="D724" s="4"/>
      <c r="E724" s="4"/>
      <c r="F724" s="4"/>
      <c r="G724" s="4"/>
      <c r="H724" s="4"/>
      <c r="I724" s="4"/>
      <c r="J724" s="4"/>
      <c r="K724" s="4"/>
      <c r="L724" s="4"/>
      <c r="M724" s="4"/>
      <c r="N724" s="4"/>
      <c r="O724" s="4"/>
    </row>
    <row r="725" spans="1:15" ht="16.5" customHeight="1">
      <c r="A725" s="34"/>
      <c r="B725" s="4"/>
      <c r="C725" s="4"/>
      <c r="D725" s="4"/>
      <c r="E725" s="4"/>
      <c r="F725" s="4"/>
      <c r="G725" s="4"/>
      <c r="H725" s="4"/>
      <c r="I725" s="4"/>
      <c r="J725" s="4"/>
      <c r="K725" s="4"/>
      <c r="L725" s="4"/>
      <c r="M725" s="4"/>
      <c r="N725" s="4"/>
      <c r="O725" s="4"/>
    </row>
    <row r="726" spans="1:15" ht="16.5" customHeight="1">
      <c r="A726" s="34"/>
      <c r="B726" s="4"/>
      <c r="C726" s="4"/>
      <c r="D726" s="4"/>
      <c r="E726" s="4"/>
      <c r="F726" s="4"/>
      <c r="G726" s="4"/>
      <c r="H726" s="4"/>
      <c r="I726" s="4"/>
      <c r="J726" s="4"/>
      <c r="K726" s="4"/>
      <c r="L726" s="4"/>
      <c r="M726" s="4"/>
      <c r="N726" s="4"/>
      <c r="O726" s="4"/>
    </row>
    <row r="727" spans="1:15" ht="16.5" customHeight="1">
      <c r="A727" s="34"/>
      <c r="B727" s="4"/>
      <c r="C727" s="4"/>
      <c r="D727" s="4"/>
      <c r="E727" s="4"/>
      <c r="F727" s="4"/>
      <c r="G727" s="4"/>
      <c r="H727" s="4"/>
      <c r="I727" s="4"/>
      <c r="J727" s="4"/>
      <c r="K727" s="4"/>
      <c r="L727" s="4"/>
      <c r="M727" s="4"/>
      <c r="N727" s="4"/>
      <c r="O727" s="4"/>
    </row>
    <row r="728" spans="1:15" ht="16.5" customHeight="1">
      <c r="A728" s="34"/>
      <c r="B728" s="4"/>
      <c r="C728" s="4"/>
      <c r="D728" s="4"/>
      <c r="E728" s="4"/>
      <c r="F728" s="4"/>
      <c r="G728" s="4"/>
      <c r="H728" s="4"/>
      <c r="I728" s="4"/>
      <c r="J728" s="4"/>
      <c r="K728" s="4"/>
      <c r="L728" s="4"/>
      <c r="M728" s="4"/>
      <c r="N728" s="4"/>
      <c r="O728" s="4"/>
    </row>
    <row r="729" spans="1:15" ht="16.5" customHeight="1">
      <c r="A729" s="34"/>
      <c r="B729" s="4"/>
      <c r="C729" s="4"/>
      <c r="D729" s="4"/>
      <c r="E729" s="4"/>
      <c r="F729" s="4"/>
      <c r="G729" s="4"/>
      <c r="H729" s="4"/>
      <c r="I729" s="4"/>
      <c r="J729" s="4"/>
      <c r="K729" s="4"/>
      <c r="L729" s="4"/>
      <c r="M729" s="4"/>
      <c r="N729" s="4"/>
      <c r="O729" s="4"/>
    </row>
    <row r="730" spans="1:15" ht="16.5" customHeight="1">
      <c r="A730" s="34"/>
      <c r="B730" s="4"/>
      <c r="C730" s="4"/>
      <c r="D730" s="4"/>
      <c r="E730" s="4"/>
      <c r="F730" s="4"/>
      <c r="G730" s="4"/>
      <c r="H730" s="4"/>
      <c r="I730" s="4"/>
      <c r="J730" s="4"/>
      <c r="K730" s="4"/>
      <c r="L730" s="4"/>
      <c r="M730" s="4"/>
      <c r="N730" s="4"/>
      <c r="O730" s="4"/>
    </row>
    <row r="731" spans="1:15" ht="16.5" customHeight="1">
      <c r="A731" s="34"/>
      <c r="B731" s="4"/>
      <c r="C731" s="4"/>
      <c r="D731" s="4"/>
      <c r="E731" s="4"/>
      <c r="F731" s="4"/>
      <c r="G731" s="4"/>
      <c r="H731" s="4"/>
      <c r="I731" s="4"/>
      <c r="J731" s="4"/>
      <c r="K731" s="4"/>
      <c r="L731" s="4"/>
      <c r="M731" s="4"/>
      <c r="N731" s="4"/>
      <c r="O731" s="4"/>
    </row>
    <row r="732" spans="1:15" ht="16.5" customHeight="1">
      <c r="A732" s="34"/>
      <c r="B732" s="4"/>
      <c r="C732" s="4"/>
      <c r="D732" s="4"/>
      <c r="E732" s="4"/>
      <c r="F732" s="4"/>
      <c r="G732" s="4"/>
      <c r="H732" s="4"/>
      <c r="I732" s="4"/>
      <c r="J732" s="4"/>
      <c r="K732" s="4"/>
      <c r="L732" s="4"/>
      <c r="M732" s="4"/>
      <c r="N732" s="4"/>
      <c r="O732" s="4"/>
    </row>
    <row r="733" spans="1:15" ht="16.5" customHeight="1">
      <c r="A733" s="34"/>
      <c r="B733" s="4"/>
      <c r="C733" s="4"/>
      <c r="D733" s="4"/>
      <c r="E733" s="4"/>
      <c r="F733" s="4"/>
      <c r="G733" s="4"/>
      <c r="H733" s="4"/>
      <c r="I733" s="4"/>
      <c r="J733" s="4"/>
      <c r="K733" s="4"/>
      <c r="L733" s="4"/>
      <c r="M733" s="4"/>
      <c r="N733" s="4"/>
      <c r="O733" s="4"/>
    </row>
    <row r="734" spans="1:15" ht="16.5" customHeight="1">
      <c r="A734" s="34"/>
      <c r="B734" s="4"/>
      <c r="C734" s="4"/>
      <c r="D734" s="4"/>
      <c r="E734" s="4"/>
      <c r="F734" s="4"/>
      <c r="G734" s="4"/>
      <c r="H734" s="4"/>
      <c r="I734" s="4"/>
      <c r="J734" s="4"/>
      <c r="K734" s="4"/>
      <c r="L734" s="4"/>
      <c r="M734" s="4"/>
      <c r="N734" s="4"/>
      <c r="O734" s="4"/>
    </row>
    <row r="735" spans="1:15" ht="16.5" customHeight="1">
      <c r="A735" s="34"/>
      <c r="B735" s="4"/>
      <c r="C735" s="4"/>
      <c r="D735" s="4"/>
      <c r="E735" s="4"/>
      <c r="F735" s="4"/>
      <c r="G735" s="4"/>
      <c r="H735" s="4"/>
      <c r="I735" s="4"/>
      <c r="J735" s="4"/>
      <c r="K735" s="4"/>
      <c r="L735" s="4"/>
      <c r="M735" s="4"/>
      <c r="N735" s="4"/>
      <c r="O735" s="4"/>
    </row>
    <row r="736" spans="1:15" ht="16.5" customHeight="1">
      <c r="A736" s="34"/>
      <c r="B736" s="4"/>
      <c r="C736" s="4"/>
      <c r="D736" s="4"/>
      <c r="E736" s="4"/>
      <c r="F736" s="4"/>
      <c r="G736" s="4"/>
      <c r="H736" s="4"/>
      <c r="I736" s="4"/>
      <c r="J736" s="4"/>
      <c r="K736" s="4"/>
      <c r="L736" s="4"/>
      <c r="M736" s="4"/>
      <c r="N736" s="4"/>
      <c r="O736" s="4"/>
    </row>
    <row r="737" spans="1:15" ht="16.5" customHeight="1">
      <c r="A737" s="34"/>
      <c r="B737" s="4"/>
      <c r="C737" s="4"/>
      <c r="D737" s="4"/>
      <c r="E737" s="4"/>
      <c r="F737" s="4"/>
      <c r="G737" s="4"/>
      <c r="H737" s="4"/>
      <c r="I737" s="4"/>
      <c r="J737" s="4"/>
      <c r="K737" s="4"/>
      <c r="L737" s="4"/>
      <c r="M737" s="4"/>
      <c r="N737" s="4"/>
      <c r="O737" s="4"/>
    </row>
    <row r="738" spans="1:15" ht="16.5" customHeight="1">
      <c r="A738" s="34"/>
      <c r="B738" s="4"/>
      <c r="C738" s="4"/>
      <c r="D738" s="4"/>
      <c r="E738" s="4"/>
      <c r="F738" s="4"/>
      <c r="G738" s="4"/>
      <c r="H738" s="4"/>
      <c r="I738" s="4"/>
      <c r="J738" s="4"/>
      <c r="K738" s="4"/>
      <c r="L738" s="4"/>
      <c r="M738" s="4"/>
      <c r="N738" s="4"/>
      <c r="O738" s="4"/>
    </row>
    <row r="739" spans="1:15" ht="16.5" customHeight="1">
      <c r="A739" s="34"/>
      <c r="B739" s="4"/>
      <c r="C739" s="4"/>
      <c r="D739" s="4"/>
      <c r="E739" s="4"/>
      <c r="F739" s="4"/>
      <c r="G739" s="4"/>
      <c r="H739" s="4"/>
      <c r="I739" s="4"/>
      <c r="J739" s="4"/>
      <c r="K739" s="4"/>
      <c r="L739" s="4"/>
      <c r="M739" s="4"/>
      <c r="N739" s="4"/>
      <c r="O739" s="4"/>
    </row>
    <row r="740" spans="1:15" ht="16.5" customHeight="1">
      <c r="A740" s="34"/>
      <c r="B740" s="4"/>
      <c r="C740" s="4"/>
      <c r="D740" s="4"/>
      <c r="E740" s="4"/>
      <c r="F740" s="4"/>
      <c r="G740" s="4"/>
      <c r="H740" s="4"/>
      <c r="I740" s="4"/>
      <c r="J740" s="4"/>
      <c r="K740" s="4"/>
      <c r="L740" s="4"/>
      <c r="M740" s="4"/>
      <c r="N740" s="4"/>
      <c r="O740" s="4"/>
    </row>
    <row r="741" spans="1:15" ht="16.5" customHeight="1">
      <c r="A741" s="34"/>
      <c r="B741" s="4"/>
      <c r="C741" s="4"/>
      <c r="D741" s="4"/>
      <c r="E741" s="4"/>
      <c r="F741" s="4"/>
      <c r="G741" s="4"/>
      <c r="H741" s="4"/>
      <c r="I741" s="4"/>
      <c r="J741" s="4"/>
      <c r="K741" s="4"/>
      <c r="L741" s="4"/>
      <c r="M741" s="4"/>
      <c r="N741" s="4"/>
      <c r="O741" s="4"/>
    </row>
    <row r="742" spans="1:15" ht="16.5" customHeight="1">
      <c r="A742" s="34"/>
      <c r="B742" s="4"/>
      <c r="C742" s="4"/>
      <c r="D742" s="4"/>
      <c r="E742" s="4"/>
      <c r="F742" s="4"/>
      <c r="G742" s="4"/>
      <c r="H742" s="4"/>
      <c r="I742" s="4"/>
      <c r="J742" s="4"/>
      <c r="K742" s="4"/>
      <c r="L742" s="4"/>
      <c r="M742" s="4"/>
      <c r="N742" s="4"/>
      <c r="O742" s="4"/>
    </row>
    <row r="743" spans="1:15" ht="16.5" customHeight="1">
      <c r="A743" s="34"/>
      <c r="B743" s="4"/>
      <c r="C743" s="4"/>
      <c r="D743" s="4"/>
      <c r="E743" s="4"/>
      <c r="F743" s="4"/>
      <c r="G743" s="4"/>
      <c r="H743" s="4"/>
      <c r="I743" s="4"/>
      <c r="J743" s="4"/>
      <c r="K743" s="4"/>
      <c r="L743" s="4"/>
      <c r="M743" s="4"/>
      <c r="N743" s="4"/>
      <c r="O743" s="4"/>
    </row>
    <row r="744" spans="1:15" ht="16.5" customHeight="1">
      <c r="A744" s="34"/>
      <c r="B744" s="4"/>
      <c r="C744" s="4"/>
      <c r="D744" s="4"/>
      <c r="E744" s="4"/>
      <c r="F744" s="4"/>
      <c r="G744" s="4"/>
      <c r="H744" s="4"/>
      <c r="I744" s="4"/>
      <c r="J744" s="4"/>
      <c r="K744" s="4"/>
      <c r="L744" s="4"/>
      <c r="M744" s="4"/>
      <c r="N744" s="4"/>
      <c r="O744" s="4"/>
    </row>
    <row r="745" spans="1:15" ht="16.5" customHeight="1">
      <c r="A745" s="34"/>
      <c r="B745" s="4"/>
      <c r="C745" s="4"/>
      <c r="D745" s="4"/>
      <c r="E745" s="4"/>
      <c r="F745" s="4"/>
      <c r="G745" s="4"/>
      <c r="H745" s="4"/>
      <c r="I745" s="4"/>
      <c r="J745" s="4"/>
      <c r="K745" s="4"/>
      <c r="L745" s="4"/>
      <c r="M745" s="4"/>
      <c r="N745" s="4"/>
      <c r="O745" s="4"/>
    </row>
    <row r="746" spans="1:15" ht="16.5" customHeight="1">
      <c r="A746" s="34"/>
      <c r="B746" s="4"/>
      <c r="C746" s="4"/>
      <c r="D746" s="4"/>
      <c r="E746" s="4"/>
      <c r="F746" s="4"/>
      <c r="G746" s="4"/>
      <c r="H746" s="4"/>
      <c r="I746" s="4"/>
      <c r="J746" s="4"/>
      <c r="K746" s="4"/>
      <c r="L746" s="4"/>
      <c r="M746" s="4"/>
      <c r="N746" s="4"/>
      <c r="O746" s="4"/>
    </row>
    <row r="747" spans="1:15" ht="16.5" customHeight="1">
      <c r="A747" s="34"/>
      <c r="B747" s="4"/>
      <c r="C747" s="4"/>
      <c r="D747" s="4"/>
      <c r="E747" s="4"/>
      <c r="F747" s="4"/>
      <c r="G747" s="4"/>
      <c r="H747" s="4"/>
      <c r="I747" s="4"/>
      <c r="J747" s="4"/>
      <c r="K747" s="4"/>
      <c r="L747" s="4"/>
      <c r="M747" s="4"/>
      <c r="N747" s="4"/>
      <c r="O747" s="4"/>
    </row>
    <row r="748" spans="1:15" ht="16.5" customHeight="1">
      <c r="A748" s="34"/>
      <c r="B748" s="4"/>
      <c r="C748" s="4"/>
      <c r="D748" s="4"/>
      <c r="E748" s="4"/>
      <c r="F748" s="4"/>
      <c r="G748" s="4"/>
      <c r="H748" s="4"/>
      <c r="I748" s="4"/>
      <c r="J748" s="4"/>
      <c r="K748" s="4"/>
      <c r="L748" s="4"/>
      <c r="M748" s="4"/>
      <c r="N748" s="4"/>
      <c r="O748" s="4"/>
    </row>
    <row r="749" spans="1:15" ht="16.5" customHeight="1">
      <c r="A749" s="34"/>
      <c r="B749" s="4"/>
      <c r="C749" s="4"/>
      <c r="D749" s="4"/>
      <c r="E749" s="4"/>
      <c r="F749" s="4"/>
      <c r="G749" s="4"/>
      <c r="H749" s="4"/>
      <c r="I749" s="4"/>
      <c r="J749" s="4"/>
      <c r="K749" s="4"/>
      <c r="L749" s="4"/>
      <c r="M749" s="4"/>
      <c r="N749" s="4"/>
      <c r="O749" s="4"/>
    </row>
    <row r="750" spans="1:15" ht="16.5" customHeight="1">
      <c r="A750" s="34"/>
      <c r="B750" s="4"/>
      <c r="C750" s="4"/>
      <c r="D750" s="4"/>
      <c r="E750" s="4"/>
      <c r="F750" s="4"/>
      <c r="G750" s="4"/>
      <c r="H750" s="4"/>
      <c r="I750" s="4"/>
      <c r="J750" s="4"/>
      <c r="K750" s="4"/>
      <c r="L750" s="4"/>
      <c r="M750" s="4"/>
      <c r="N750" s="4"/>
      <c r="O750" s="4"/>
    </row>
    <row r="751" spans="1:15" ht="16.5" customHeight="1">
      <c r="A751" s="34"/>
      <c r="B751" s="4"/>
      <c r="C751" s="4"/>
      <c r="D751" s="4"/>
      <c r="E751" s="4"/>
      <c r="F751" s="4"/>
      <c r="G751" s="4"/>
      <c r="H751" s="4"/>
      <c r="I751" s="4"/>
      <c r="J751" s="4"/>
      <c r="K751" s="4"/>
      <c r="L751" s="4"/>
      <c r="M751" s="4"/>
      <c r="N751" s="4"/>
      <c r="O751" s="4"/>
    </row>
    <row r="752" spans="1:15" ht="16.5" customHeight="1">
      <c r="A752" s="34"/>
      <c r="B752" s="4"/>
      <c r="C752" s="4"/>
      <c r="D752" s="4"/>
      <c r="E752" s="4"/>
      <c r="F752" s="4"/>
      <c r="G752" s="4"/>
      <c r="H752" s="4"/>
      <c r="I752" s="4"/>
      <c r="J752" s="4"/>
      <c r="K752" s="4"/>
      <c r="L752" s="4"/>
      <c r="M752" s="4"/>
      <c r="N752" s="4"/>
      <c r="O752" s="4"/>
    </row>
    <row r="753" spans="1:15" ht="16.5" customHeight="1">
      <c r="A753" s="34"/>
      <c r="B753" s="4"/>
      <c r="C753" s="4"/>
      <c r="D753" s="4"/>
      <c r="E753" s="4"/>
      <c r="F753" s="4"/>
      <c r="G753" s="4"/>
      <c r="H753" s="4"/>
      <c r="I753" s="4"/>
      <c r="J753" s="4"/>
      <c r="K753" s="4"/>
      <c r="L753" s="4"/>
      <c r="M753" s="4"/>
      <c r="N753" s="4"/>
      <c r="O753" s="4"/>
    </row>
    <row r="754" spans="1:15" ht="16.5" customHeight="1">
      <c r="A754" s="34"/>
      <c r="B754" s="4"/>
      <c r="C754" s="4"/>
      <c r="D754" s="4"/>
      <c r="E754" s="4"/>
      <c r="F754" s="4"/>
      <c r="G754" s="4"/>
      <c r="H754" s="4"/>
      <c r="I754" s="4"/>
      <c r="J754" s="4"/>
      <c r="K754" s="4"/>
      <c r="L754" s="4"/>
      <c r="M754" s="4"/>
      <c r="N754" s="4"/>
      <c r="O754" s="4"/>
    </row>
    <row r="755" spans="1:15" ht="16.5" customHeight="1">
      <c r="A755" s="34"/>
      <c r="B755" s="4"/>
      <c r="C755" s="4"/>
      <c r="D755" s="4"/>
      <c r="E755" s="4"/>
      <c r="F755" s="4"/>
      <c r="G755" s="4"/>
      <c r="H755" s="4"/>
      <c r="I755" s="4"/>
      <c r="J755" s="4"/>
      <c r="K755" s="4"/>
      <c r="L755" s="4"/>
      <c r="M755" s="4"/>
      <c r="N755" s="4"/>
      <c r="O755" s="4"/>
    </row>
    <row r="756" spans="1:15" ht="16.5" customHeight="1">
      <c r="A756" s="34"/>
      <c r="B756" s="4"/>
      <c r="C756" s="4"/>
      <c r="D756" s="4"/>
      <c r="E756" s="4"/>
      <c r="F756" s="4"/>
      <c r="G756" s="4"/>
      <c r="H756" s="4"/>
      <c r="I756" s="4"/>
      <c r="J756" s="4"/>
      <c r="K756" s="4"/>
      <c r="L756" s="4"/>
      <c r="M756" s="4"/>
      <c r="N756" s="4"/>
      <c r="O756" s="4"/>
    </row>
    <row r="757" spans="1:15" ht="16.5" customHeight="1">
      <c r="A757" s="34"/>
      <c r="B757" s="4"/>
      <c r="C757" s="4"/>
      <c r="D757" s="4"/>
      <c r="E757" s="4"/>
      <c r="F757" s="4"/>
      <c r="G757" s="4"/>
      <c r="H757" s="4"/>
      <c r="I757" s="4"/>
      <c r="J757" s="4"/>
      <c r="K757" s="4"/>
      <c r="L757" s="4"/>
      <c r="M757" s="4"/>
      <c r="N757" s="4"/>
      <c r="O757" s="4"/>
    </row>
    <row r="758" spans="1:15" ht="16.5" customHeight="1">
      <c r="A758" s="34"/>
      <c r="B758" s="4"/>
      <c r="C758" s="4"/>
      <c r="D758" s="4"/>
      <c r="E758" s="4"/>
      <c r="F758" s="4"/>
      <c r="G758" s="4"/>
      <c r="H758" s="4"/>
      <c r="I758" s="4"/>
      <c r="J758" s="4"/>
      <c r="K758" s="4"/>
      <c r="L758" s="4"/>
      <c r="M758" s="4"/>
      <c r="N758" s="4"/>
      <c r="O758" s="4"/>
    </row>
    <row r="759" spans="1:15" ht="16.5" customHeight="1">
      <c r="A759" s="34"/>
      <c r="B759" s="4"/>
      <c r="C759" s="4"/>
      <c r="D759" s="4"/>
      <c r="E759" s="4"/>
      <c r="F759" s="4"/>
      <c r="G759" s="4"/>
      <c r="H759" s="4"/>
      <c r="I759" s="4"/>
      <c r="J759" s="4"/>
      <c r="K759" s="4"/>
      <c r="L759" s="4"/>
      <c r="M759" s="4"/>
      <c r="N759" s="4"/>
      <c r="O759" s="4"/>
    </row>
    <row r="760" spans="1:15" ht="16.5" customHeight="1">
      <c r="A760" s="34"/>
      <c r="B760" s="4"/>
      <c r="C760" s="4"/>
      <c r="D760" s="4"/>
      <c r="E760" s="4"/>
      <c r="F760" s="4"/>
      <c r="G760" s="4"/>
      <c r="H760" s="4"/>
      <c r="I760" s="4"/>
      <c r="J760" s="4"/>
      <c r="K760" s="4"/>
      <c r="L760" s="4"/>
      <c r="M760" s="4"/>
      <c r="N760" s="4"/>
      <c r="O760" s="4"/>
    </row>
    <row r="761" spans="1:15" ht="16.5" customHeight="1">
      <c r="A761" s="34"/>
      <c r="B761" s="4"/>
      <c r="C761" s="4"/>
      <c r="D761" s="4"/>
      <c r="E761" s="4"/>
      <c r="F761" s="4"/>
      <c r="G761" s="4"/>
      <c r="H761" s="4"/>
      <c r="I761" s="4"/>
      <c r="J761" s="4"/>
      <c r="K761" s="4"/>
      <c r="L761" s="4"/>
      <c r="M761" s="4"/>
      <c r="N761" s="4"/>
      <c r="O761" s="4"/>
    </row>
    <row r="762" spans="1:15" ht="16.5" customHeight="1">
      <c r="A762" s="34"/>
      <c r="B762" s="4"/>
      <c r="C762" s="4"/>
      <c r="D762" s="4"/>
      <c r="E762" s="4"/>
      <c r="F762" s="4"/>
      <c r="G762" s="4"/>
      <c r="H762" s="4"/>
      <c r="I762" s="4"/>
      <c r="J762" s="4"/>
      <c r="K762" s="4"/>
      <c r="L762" s="4"/>
      <c r="M762" s="4"/>
      <c r="N762" s="4"/>
      <c r="O762" s="4"/>
    </row>
    <row r="763" spans="1:15" ht="16.5" customHeight="1">
      <c r="A763" s="34"/>
      <c r="B763" s="4"/>
      <c r="C763" s="4"/>
      <c r="D763" s="4"/>
      <c r="E763" s="4"/>
      <c r="F763" s="4"/>
      <c r="G763" s="4"/>
      <c r="H763" s="4"/>
      <c r="I763" s="4"/>
      <c r="J763" s="4"/>
      <c r="K763" s="4"/>
      <c r="L763" s="4"/>
      <c r="M763" s="4"/>
      <c r="N763" s="4"/>
      <c r="O763" s="4"/>
    </row>
    <row r="764" spans="1:15" ht="16.5" customHeight="1">
      <c r="A764" s="34"/>
      <c r="B764" s="4"/>
      <c r="C764" s="4"/>
      <c r="D764" s="4"/>
      <c r="E764" s="4"/>
      <c r="F764" s="4"/>
      <c r="G764" s="4"/>
      <c r="H764" s="4"/>
      <c r="I764" s="4"/>
      <c r="J764" s="4"/>
      <c r="K764" s="4"/>
      <c r="L764" s="4"/>
      <c r="M764" s="4"/>
      <c r="N764" s="4"/>
      <c r="O764" s="4"/>
    </row>
    <row r="765" spans="1:15" ht="16.5" customHeight="1">
      <c r="A765" s="34"/>
      <c r="B765" s="4"/>
      <c r="C765" s="4"/>
      <c r="D765" s="4"/>
      <c r="E765" s="4"/>
      <c r="F765" s="4"/>
      <c r="G765" s="4"/>
      <c r="H765" s="4"/>
      <c r="I765" s="4"/>
      <c r="J765" s="4"/>
      <c r="K765" s="4"/>
      <c r="L765" s="4"/>
      <c r="M765" s="4"/>
      <c r="N765" s="4"/>
      <c r="O765" s="4"/>
    </row>
    <row r="766" spans="1:15" ht="16.5" customHeight="1">
      <c r="A766" s="34"/>
      <c r="B766" s="4"/>
      <c r="C766" s="4"/>
      <c r="D766" s="4"/>
      <c r="E766" s="4"/>
      <c r="F766" s="4"/>
      <c r="G766" s="4"/>
      <c r="H766" s="4"/>
      <c r="I766" s="4"/>
      <c r="J766" s="4"/>
      <c r="K766" s="4"/>
      <c r="L766" s="4"/>
      <c r="M766" s="4"/>
      <c r="N766" s="4"/>
      <c r="O766" s="4"/>
    </row>
    <row r="767" spans="1:15" ht="16.5" customHeight="1">
      <c r="A767" s="34"/>
      <c r="B767" s="4"/>
      <c r="C767" s="4"/>
      <c r="D767" s="4"/>
      <c r="E767" s="4"/>
      <c r="F767" s="4"/>
      <c r="G767" s="4"/>
      <c r="H767" s="4"/>
      <c r="I767" s="4"/>
      <c r="J767" s="4"/>
      <c r="K767" s="4"/>
      <c r="L767" s="4"/>
      <c r="M767" s="4"/>
      <c r="N767" s="4"/>
      <c r="O767" s="4"/>
    </row>
    <row r="768" spans="1:15" ht="16.5" customHeight="1">
      <c r="A768" s="34"/>
      <c r="B768" s="4"/>
      <c r="C768" s="4"/>
      <c r="D768" s="4"/>
      <c r="E768" s="4"/>
      <c r="F768" s="4"/>
      <c r="G768" s="4"/>
      <c r="H768" s="4"/>
      <c r="I768" s="4"/>
      <c r="J768" s="4"/>
      <c r="K768" s="4"/>
      <c r="L768" s="4"/>
      <c r="M768" s="4"/>
      <c r="N768" s="4"/>
      <c r="O768" s="4"/>
    </row>
    <row r="769" spans="1:15" ht="16.5" customHeight="1">
      <c r="A769" s="34"/>
      <c r="B769" s="4"/>
      <c r="C769" s="4"/>
      <c r="D769" s="4"/>
      <c r="E769" s="4"/>
      <c r="F769" s="4"/>
      <c r="G769" s="4"/>
      <c r="H769" s="4"/>
      <c r="I769" s="4"/>
      <c r="J769" s="4"/>
      <c r="K769" s="4"/>
      <c r="L769" s="4"/>
      <c r="M769" s="4"/>
      <c r="N769" s="4"/>
      <c r="O769" s="4"/>
    </row>
    <row r="770" spans="1:15" ht="16.5" customHeight="1">
      <c r="A770" s="34"/>
      <c r="B770" s="4"/>
      <c r="C770" s="4"/>
      <c r="D770" s="4"/>
      <c r="E770" s="4"/>
      <c r="F770" s="4"/>
      <c r="G770" s="4"/>
      <c r="H770" s="4"/>
      <c r="I770" s="4"/>
      <c r="J770" s="4"/>
      <c r="K770" s="4"/>
      <c r="L770" s="4"/>
      <c r="M770" s="4"/>
      <c r="N770" s="4"/>
      <c r="O770" s="4"/>
    </row>
    <row r="771" spans="1:15" ht="16.5" customHeight="1">
      <c r="A771" s="34"/>
      <c r="B771" s="4"/>
      <c r="C771" s="4"/>
      <c r="D771" s="4"/>
      <c r="E771" s="4"/>
      <c r="F771" s="4"/>
      <c r="G771" s="4"/>
      <c r="H771" s="4"/>
      <c r="I771" s="4"/>
      <c r="J771" s="4"/>
      <c r="K771" s="4"/>
      <c r="L771" s="4"/>
      <c r="M771" s="4"/>
      <c r="N771" s="4"/>
      <c r="O771" s="4"/>
    </row>
    <row r="772" spans="1:15" ht="16.5" customHeight="1">
      <c r="A772" s="34"/>
      <c r="B772" s="4"/>
      <c r="C772" s="4"/>
      <c r="D772" s="4"/>
      <c r="E772" s="4"/>
      <c r="F772" s="4"/>
      <c r="G772" s="4"/>
      <c r="H772" s="4"/>
      <c r="I772" s="4"/>
      <c r="J772" s="4"/>
      <c r="K772" s="4"/>
      <c r="L772" s="4"/>
      <c r="M772" s="4"/>
      <c r="N772" s="4"/>
      <c r="O772" s="4"/>
    </row>
    <row r="773" spans="1:15" ht="16.5" customHeight="1">
      <c r="A773" s="34"/>
      <c r="B773" s="4"/>
      <c r="C773" s="4"/>
      <c r="D773" s="4"/>
      <c r="E773" s="4"/>
      <c r="F773" s="4"/>
      <c r="G773" s="4"/>
      <c r="H773" s="4"/>
      <c r="I773" s="4"/>
      <c r="J773" s="4"/>
      <c r="K773" s="4"/>
      <c r="L773" s="4"/>
      <c r="M773" s="4"/>
      <c r="N773" s="4"/>
      <c r="O773" s="4"/>
    </row>
    <row r="774" spans="1:15" ht="16.5" customHeight="1">
      <c r="A774" s="34"/>
      <c r="B774" s="4"/>
      <c r="C774" s="4"/>
      <c r="D774" s="4"/>
      <c r="E774" s="4"/>
      <c r="F774" s="4"/>
      <c r="G774" s="4"/>
      <c r="H774" s="4"/>
      <c r="I774" s="4"/>
      <c r="J774" s="4"/>
      <c r="K774" s="4"/>
      <c r="L774" s="4"/>
      <c r="M774" s="4"/>
      <c r="N774" s="4"/>
      <c r="O774" s="4"/>
    </row>
    <row r="775" spans="1:15" ht="16.5" customHeight="1">
      <c r="A775" s="34"/>
      <c r="B775" s="4"/>
      <c r="C775" s="4"/>
      <c r="D775" s="4"/>
      <c r="E775" s="4"/>
      <c r="F775" s="4"/>
      <c r="G775" s="4"/>
      <c r="H775" s="4"/>
      <c r="I775" s="4"/>
      <c r="J775" s="4"/>
      <c r="K775" s="4"/>
      <c r="L775" s="4"/>
      <c r="M775" s="4"/>
      <c r="N775" s="4"/>
      <c r="O775" s="4"/>
    </row>
    <row r="776" spans="1:15" ht="16.5" customHeight="1">
      <c r="A776" s="34"/>
      <c r="B776" s="4"/>
      <c r="C776" s="4"/>
      <c r="D776" s="4"/>
      <c r="E776" s="4"/>
      <c r="F776" s="4"/>
      <c r="G776" s="4"/>
      <c r="H776" s="4"/>
      <c r="I776" s="4"/>
      <c r="J776" s="4"/>
      <c r="K776" s="4"/>
      <c r="L776" s="4"/>
      <c r="M776" s="4"/>
      <c r="N776" s="4"/>
      <c r="O776" s="4"/>
    </row>
    <row r="777" spans="1:15" ht="16.5" customHeight="1">
      <c r="A777" s="34"/>
      <c r="B777" s="4"/>
      <c r="C777" s="4"/>
      <c r="D777" s="4"/>
      <c r="E777" s="4"/>
      <c r="F777" s="4"/>
      <c r="G777" s="4"/>
      <c r="H777" s="4"/>
      <c r="I777" s="4"/>
      <c r="J777" s="4"/>
      <c r="K777" s="4"/>
      <c r="L777" s="4"/>
      <c r="M777" s="4"/>
      <c r="N777" s="4"/>
      <c r="O777" s="4"/>
    </row>
    <row r="778" spans="1:15" ht="16.5" customHeight="1">
      <c r="A778" s="34"/>
      <c r="B778" s="4"/>
      <c r="C778" s="4"/>
      <c r="D778" s="4"/>
      <c r="E778" s="4"/>
      <c r="F778" s="4"/>
      <c r="G778" s="4"/>
      <c r="H778" s="4"/>
      <c r="I778" s="4"/>
      <c r="J778" s="4"/>
      <c r="K778" s="4"/>
      <c r="L778" s="4"/>
      <c r="M778" s="4"/>
      <c r="N778" s="4"/>
      <c r="O778" s="4"/>
    </row>
    <row r="779" spans="1:15" ht="16.5" customHeight="1">
      <c r="A779" s="34"/>
      <c r="B779" s="4"/>
      <c r="C779" s="4"/>
      <c r="D779" s="4"/>
      <c r="E779" s="4"/>
      <c r="F779" s="4"/>
      <c r="G779" s="4"/>
      <c r="H779" s="4"/>
      <c r="I779" s="4"/>
      <c r="J779" s="4"/>
      <c r="K779" s="4"/>
      <c r="L779" s="4"/>
      <c r="M779" s="4"/>
      <c r="N779" s="4"/>
      <c r="O779" s="4"/>
    </row>
    <row r="780" spans="1:15" ht="16.5" customHeight="1">
      <c r="A780" s="34"/>
      <c r="B780" s="4"/>
      <c r="C780" s="4"/>
      <c r="D780" s="4"/>
      <c r="E780" s="4"/>
      <c r="F780" s="4"/>
      <c r="G780" s="4"/>
      <c r="H780" s="4"/>
      <c r="I780" s="4"/>
      <c r="J780" s="4"/>
      <c r="K780" s="4"/>
      <c r="L780" s="4"/>
      <c r="M780" s="4"/>
      <c r="N780" s="4"/>
      <c r="O780" s="4"/>
    </row>
    <row r="781" spans="1:15" ht="16.5" customHeight="1">
      <c r="A781" s="34"/>
      <c r="B781" s="4"/>
      <c r="C781" s="4"/>
      <c r="D781" s="4"/>
      <c r="E781" s="4"/>
      <c r="F781" s="4"/>
      <c r="G781" s="4"/>
      <c r="H781" s="4"/>
      <c r="I781" s="4"/>
      <c r="J781" s="4"/>
      <c r="K781" s="4"/>
      <c r="L781" s="4"/>
      <c r="M781" s="4"/>
      <c r="N781" s="4"/>
      <c r="O781" s="4"/>
    </row>
    <row r="782" spans="1:15" ht="16.5" customHeight="1">
      <c r="A782" s="34"/>
      <c r="B782" s="4"/>
      <c r="C782" s="4"/>
      <c r="D782" s="4"/>
      <c r="E782" s="4"/>
      <c r="F782" s="4"/>
      <c r="G782" s="4"/>
      <c r="H782" s="4"/>
      <c r="I782" s="4"/>
      <c r="J782" s="4"/>
      <c r="K782" s="4"/>
      <c r="L782" s="4"/>
      <c r="M782" s="4"/>
      <c r="N782" s="4"/>
      <c r="O782" s="4"/>
    </row>
    <row r="783" spans="1:15" ht="16.5" customHeight="1">
      <c r="A783" s="34"/>
      <c r="B783" s="4"/>
      <c r="C783" s="4"/>
      <c r="D783" s="4"/>
      <c r="E783" s="4"/>
      <c r="F783" s="4"/>
      <c r="G783" s="4"/>
      <c r="H783" s="4"/>
      <c r="I783" s="4"/>
      <c r="J783" s="4"/>
      <c r="K783" s="4"/>
      <c r="L783" s="4"/>
      <c r="M783" s="4"/>
      <c r="N783" s="4"/>
      <c r="O783" s="4"/>
    </row>
    <row r="784" spans="1:15" ht="16.5" customHeight="1">
      <c r="A784" s="34"/>
      <c r="B784" s="4"/>
      <c r="C784" s="4"/>
      <c r="D784" s="4"/>
      <c r="E784" s="4"/>
      <c r="F784" s="4"/>
      <c r="G784" s="4"/>
      <c r="H784" s="4"/>
      <c r="I784" s="4"/>
      <c r="J784" s="4"/>
      <c r="K784" s="4"/>
      <c r="L784" s="4"/>
      <c r="M784" s="4"/>
      <c r="N784" s="4"/>
      <c r="O784" s="4"/>
    </row>
    <row r="785" spans="1:15" ht="16.5" customHeight="1">
      <c r="A785" s="34"/>
      <c r="B785" s="4"/>
      <c r="C785" s="4"/>
      <c r="D785" s="4"/>
      <c r="E785" s="4"/>
      <c r="F785" s="4"/>
      <c r="G785" s="4"/>
      <c r="H785" s="4"/>
      <c r="I785" s="4"/>
      <c r="J785" s="4"/>
      <c r="K785" s="4"/>
      <c r="L785" s="4"/>
      <c r="M785" s="4"/>
      <c r="N785" s="4"/>
      <c r="O785" s="4"/>
    </row>
    <row r="786" spans="1:15" ht="16.5" customHeight="1">
      <c r="A786" s="34"/>
      <c r="B786" s="4"/>
      <c r="C786" s="4"/>
      <c r="D786" s="4"/>
      <c r="E786" s="4"/>
      <c r="F786" s="4"/>
      <c r="G786" s="4"/>
      <c r="H786" s="4"/>
      <c r="I786" s="4"/>
      <c r="J786" s="4"/>
      <c r="K786" s="4"/>
      <c r="L786" s="4"/>
      <c r="M786" s="4"/>
      <c r="N786" s="4"/>
      <c r="O786" s="4"/>
    </row>
    <row r="787" spans="1:15" ht="16.5" customHeight="1">
      <c r="A787" s="34"/>
      <c r="B787" s="4"/>
      <c r="C787" s="4"/>
      <c r="D787" s="4"/>
      <c r="E787" s="4"/>
      <c r="F787" s="4"/>
      <c r="G787" s="4"/>
      <c r="H787" s="4"/>
      <c r="I787" s="4"/>
      <c r="J787" s="4"/>
      <c r="K787" s="4"/>
      <c r="L787" s="4"/>
      <c r="M787" s="4"/>
      <c r="N787" s="4"/>
      <c r="O787" s="4"/>
    </row>
    <row r="788" spans="1:15" ht="16.5" customHeight="1">
      <c r="A788" s="34"/>
      <c r="B788" s="4"/>
      <c r="C788" s="4"/>
      <c r="D788" s="4"/>
      <c r="E788" s="4"/>
      <c r="F788" s="4"/>
      <c r="G788" s="4"/>
      <c r="H788" s="4"/>
      <c r="I788" s="4"/>
      <c r="J788" s="4"/>
      <c r="K788" s="4"/>
      <c r="L788" s="4"/>
      <c r="M788" s="4"/>
      <c r="N788" s="4"/>
      <c r="O788" s="4"/>
    </row>
    <row r="789" spans="1:15" ht="16.5" customHeight="1">
      <c r="A789" s="34"/>
      <c r="B789" s="4"/>
      <c r="C789" s="4"/>
      <c r="D789" s="4"/>
      <c r="E789" s="4"/>
      <c r="F789" s="4"/>
      <c r="G789" s="4"/>
      <c r="H789" s="4"/>
      <c r="I789" s="4"/>
      <c r="J789" s="4"/>
      <c r="K789" s="4"/>
      <c r="L789" s="4"/>
      <c r="M789" s="4"/>
      <c r="N789" s="4"/>
      <c r="O789" s="4"/>
    </row>
    <row r="790" spans="1:15" ht="16.5" customHeight="1">
      <c r="A790" s="34"/>
      <c r="B790" s="4"/>
      <c r="C790" s="4"/>
      <c r="D790" s="4"/>
      <c r="E790" s="4"/>
      <c r="F790" s="4"/>
      <c r="G790" s="4"/>
      <c r="H790" s="4"/>
      <c r="I790" s="4"/>
      <c r="J790" s="4"/>
      <c r="K790" s="4"/>
      <c r="L790" s="4"/>
      <c r="M790" s="4"/>
      <c r="N790" s="4"/>
      <c r="O790" s="4"/>
    </row>
    <row r="791" spans="1:15" ht="16.5" customHeight="1">
      <c r="A791" s="34"/>
      <c r="B791" s="4"/>
      <c r="C791" s="4"/>
      <c r="D791" s="4"/>
      <c r="E791" s="4"/>
      <c r="F791" s="4"/>
      <c r="G791" s="4"/>
      <c r="H791" s="4"/>
      <c r="I791" s="4"/>
      <c r="J791" s="4"/>
      <c r="K791" s="4"/>
      <c r="L791" s="4"/>
      <c r="M791" s="4"/>
      <c r="N791" s="4"/>
      <c r="O791" s="4"/>
    </row>
    <row r="792" spans="1:15" ht="16.5" customHeight="1">
      <c r="A792" s="34"/>
      <c r="B792" s="4"/>
      <c r="C792" s="4"/>
      <c r="D792" s="4"/>
      <c r="E792" s="4"/>
      <c r="F792" s="4"/>
      <c r="G792" s="4"/>
      <c r="H792" s="4"/>
      <c r="I792" s="4"/>
      <c r="J792" s="4"/>
      <c r="K792" s="4"/>
      <c r="L792" s="4"/>
      <c r="M792" s="4"/>
      <c r="N792" s="4"/>
      <c r="O792" s="4"/>
    </row>
    <row r="793" spans="1:15" ht="16.5" customHeight="1">
      <c r="A793" s="34"/>
      <c r="B793" s="4"/>
      <c r="C793" s="4"/>
      <c r="D793" s="4"/>
      <c r="E793" s="4"/>
      <c r="F793" s="4"/>
      <c r="G793" s="4"/>
      <c r="H793" s="4"/>
      <c r="I793" s="4"/>
      <c r="J793" s="4"/>
      <c r="K793" s="4"/>
      <c r="L793" s="4"/>
      <c r="M793" s="4"/>
      <c r="N793" s="4"/>
      <c r="O793" s="4"/>
    </row>
    <row r="794" spans="1:15" ht="16.5" customHeight="1">
      <c r="A794" s="34"/>
      <c r="B794" s="4"/>
      <c r="C794" s="4"/>
      <c r="D794" s="4"/>
      <c r="E794" s="4"/>
      <c r="F794" s="4"/>
      <c r="G794" s="4"/>
      <c r="H794" s="4"/>
      <c r="I794" s="4"/>
      <c r="J794" s="4"/>
      <c r="K794" s="4"/>
      <c r="L794" s="4"/>
      <c r="M794" s="4"/>
      <c r="N794" s="4"/>
      <c r="O794" s="4"/>
    </row>
    <row r="795" spans="1:15" ht="16.5" customHeight="1">
      <c r="A795" s="34"/>
      <c r="B795" s="4"/>
      <c r="C795" s="4"/>
      <c r="D795" s="4"/>
      <c r="E795" s="4"/>
      <c r="F795" s="4"/>
      <c r="G795" s="4"/>
      <c r="H795" s="4"/>
      <c r="I795" s="4"/>
      <c r="J795" s="4"/>
      <c r="K795" s="4"/>
      <c r="L795" s="4"/>
      <c r="M795" s="4"/>
      <c r="N795" s="4"/>
      <c r="O795" s="4"/>
    </row>
    <row r="796" spans="1:15" ht="16.5" customHeight="1">
      <c r="A796" s="34"/>
      <c r="B796" s="4"/>
      <c r="C796" s="4"/>
      <c r="D796" s="4"/>
      <c r="E796" s="4"/>
      <c r="F796" s="4"/>
      <c r="G796" s="4"/>
      <c r="H796" s="4"/>
      <c r="I796" s="4"/>
      <c r="J796" s="4"/>
      <c r="K796" s="4"/>
      <c r="L796" s="4"/>
      <c r="M796" s="4"/>
      <c r="N796" s="4"/>
      <c r="O796" s="4"/>
    </row>
    <row r="797" spans="1:15" ht="16.5" customHeight="1">
      <c r="A797" s="34"/>
      <c r="B797" s="4"/>
      <c r="C797" s="4"/>
      <c r="D797" s="4"/>
      <c r="E797" s="4"/>
      <c r="F797" s="4"/>
      <c r="G797" s="4"/>
      <c r="H797" s="4"/>
      <c r="I797" s="4"/>
      <c r="J797" s="4"/>
      <c r="K797" s="4"/>
      <c r="L797" s="4"/>
      <c r="M797" s="4"/>
      <c r="N797" s="4"/>
      <c r="O797" s="4"/>
    </row>
    <row r="798" spans="1:15" ht="16.5" customHeight="1">
      <c r="A798" s="34"/>
      <c r="B798" s="4"/>
      <c r="C798" s="4"/>
      <c r="D798" s="4"/>
      <c r="E798" s="4"/>
      <c r="F798" s="4"/>
      <c r="G798" s="4"/>
      <c r="H798" s="4"/>
      <c r="I798" s="4"/>
      <c r="J798" s="4"/>
      <c r="K798" s="4"/>
      <c r="L798" s="4"/>
      <c r="M798" s="4"/>
      <c r="N798" s="4"/>
      <c r="O798" s="4"/>
    </row>
    <row r="799" spans="1:15" ht="16.5" customHeight="1">
      <c r="A799" s="34"/>
      <c r="B799" s="4"/>
      <c r="C799" s="4"/>
      <c r="D799" s="4"/>
      <c r="E799" s="4"/>
      <c r="F799" s="4"/>
      <c r="G799" s="4"/>
      <c r="H799" s="4"/>
      <c r="I799" s="4"/>
      <c r="J799" s="4"/>
      <c r="K799" s="4"/>
      <c r="L799" s="4"/>
      <c r="M799" s="4"/>
      <c r="N799" s="4"/>
      <c r="O799" s="4"/>
    </row>
    <row r="800" spans="1:15" ht="16.5" customHeight="1">
      <c r="A800" s="34"/>
      <c r="B800" s="4"/>
      <c r="C800" s="4"/>
      <c r="D800" s="4"/>
      <c r="E800" s="4"/>
      <c r="F800" s="4"/>
      <c r="G800" s="4"/>
      <c r="H800" s="4"/>
      <c r="I800" s="4"/>
      <c r="J800" s="4"/>
      <c r="K800" s="4"/>
      <c r="L800" s="4"/>
      <c r="M800" s="4"/>
      <c r="N800" s="4"/>
      <c r="O800" s="4"/>
    </row>
    <row r="801" spans="1:15" ht="16.5" customHeight="1">
      <c r="A801" s="34"/>
      <c r="B801" s="4"/>
      <c r="C801" s="4"/>
      <c r="D801" s="4"/>
      <c r="E801" s="4"/>
      <c r="F801" s="4"/>
      <c r="G801" s="4"/>
      <c r="H801" s="4"/>
      <c r="I801" s="4"/>
      <c r="J801" s="4"/>
      <c r="K801" s="4"/>
      <c r="L801" s="4"/>
      <c r="M801" s="4"/>
      <c r="N801" s="4"/>
      <c r="O801" s="4"/>
    </row>
    <row r="802" spans="1:15" ht="16.5" customHeight="1">
      <c r="A802" s="34"/>
      <c r="B802" s="4"/>
      <c r="C802" s="4"/>
      <c r="D802" s="4"/>
      <c r="E802" s="4"/>
      <c r="F802" s="4"/>
      <c r="G802" s="4"/>
      <c r="H802" s="4"/>
      <c r="I802" s="4"/>
      <c r="J802" s="4"/>
      <c r="K802" s="4"/>
      <c r="L802" s="4"/>
      <c r="M802" s="4"/>
      <c r="N802" s="4"/>
      <c r="O802" s="4"/>
    </row>
    <row r="803" spans="1:15" ht="16.5" customHeight="1">
      <c r="A803" s="34"/>
      <c r="B803" s="4"/>
      <c r="C803" s="4"/>
      <c r="D803" s="4"/>
      <c r="E803" s="4"/>
      <c r="F803" s="4"/>
      <c r="G803" s="4"/>
      <c r="H803" s="4"/>
      <c r="I803" s="4"/>
      <c r="J803" s="4"/>
      <c r="K803" s="4"/>
      <c r="L803" s="4"/>
      <c r="M803" s="4"/>
      <c r="N803" s="4"/>
      <c r="O803" s="4"/>
    </row>
    <row r="804" spans="1:15" ht="16.5" customHeight="1">
      <c r="A804" s="34"/>
      <c r="B804" s="4"/>
      <c r="C804" s="4"/>
      <c r="D804" s="4"/>
      <c r="E804" s="4"/>
      <c r="F804" s="4"/>
      <c r="G804" s="4"/>
      <c r="H804" s="4"/>
      <c r="I804" s="4"/>
      <c r="J804" s="4"/>
      <c r="K804" s="4"/>
      <c r="L804" s="4"/>
      <c r="M804" s="4"/>
      <c r="N804" s="4"/>
      <c r="O804" s="4"/>
    </row>
    <row r="805" spans="1:15" ht="16.5" customHeight="1">
      <c r="A805" s="34"/>
      <c r="B805" s="4"/>
      <c r="C805" s="4"/>
      <c r="D805" s="4"/>
      <c r="E805" s="4"/>
      <c r="F805" s="4"/>
      <c r="G805" s="4"/>
      <c r="H805" s="4"/>
      <c r="I805" s="4"/>
      <c r="J805" s="4"/>
      <c r="K805" s="4"/>
      <c r="L805" s="4"/>
      <c r="M805" s="4"/>
      <c r="N805" s="4"/>
      <c r="O805" s="4"/>
    </row>
    <row r="806" spans="1:15" ht="16.5" customHeight="1">
      <c r="A806" s="34"/>
      <c r="B806" s="4"/>
      <c r="C806" s="4"/>
      <c r="D806" s="4"/>
      <c r="E806" s="4"/>
      <c r="F806" s="4"/>
      <c r="G806" s="4"/>
      <c r="H806" s="4"/>
      <c r="I806" s="4"/>
      <c r="J806" s="4"/>
      <c r="K806" s="4"/>
      <c r="L806" s="4"/>
      <c r="M806" s="4"/>
      <c r="N806" s="4"/>
      <c r="O806" s="4"/>
    </row>
    <row r="807" spans="1:15" ht="16.5" customHeight="1">
      <c r="A807" s="34"/>
      <c r="B807" s="4"/>
      <c r="C807" s="4"/>
      <c r="D807" s="4"/>
      <c r="E807" s="4"/>
      <c r="F807" s="4"/>
      <c r="G807" s="4"/>
      <c r="H807" s="4"/>
      <c r="I807" s="4"/>
      <c r="J807" s="4"/>
      <c r="K807" s="4"/>
      <c r="L807" s="4"/>
      <c r="M807" s="4"/>
      <c r="N807" s="4"/>
      <c r="O807" s="4"/>
    </row>
    <row r="808" spans="1:15" ht="16.5" customHeight="1">
      <c r="A808" s="34"/>
      <c r="B808" s="4"/>
      <c r="C808" s="4"/>
      <c r="D808" s="4"/>
      <c r="E808" s="4"/>
      <c r="F808" s="4"/>
      <c r="G808" s="4"/>
      <c r="H808" s="4"/>
      <c r="I808" s="4"/>
      <c r="J808" s="4"/>
      <c r="K808" s="4"/>
      <c r="L808" s="4"/>
      <c r="M808" s="4"/>
      <c r="N808" s="4"/>
      <c r="O808" s="4"/>
    </row>
    <row r="809" spans="1:15" ht="16.5" customHeight="1">
      <c r="A809" s="34"/>
      <c r="B809" s="4"/>
      <c r="C809" s="4"/>
      <c r="D809" s="4"/>
      <c r="E809" s="4"/>
      <c r="F809" s="4"/>
      <c r="G809" s="4"/>
      <c r="H809" s="4"/>
      <c r="I809" s="4"/>
      <c r="J809" s="4"/>
      <c r="K809" s="4"/>
      <c r="L809" s="4"/>
      <c r="M809" s="4"/>
      <c r="N809" s="4"/>
      <c r="O809" s="4"/>
    </row>
    <row r="810" spans="1:15" ht="16.5" customHeight="1">
      <c r="A810" s="34"/>
      <c r="B810" s="4"/>
      <c r="C810" s="4"/>
      <c r="D810" s="4"/>
      <c r="E810" s="4"/>
      <c r="F810" s="4"/>
      <c r="G810" s="4"/>
      <c r="H810" s="4"/>
      <c r="I810" s="4"/>
      <c r="J810" s="4"/>
      <c r="K810" s="4"/>
      <c r="L810" s="4"/>
      <c r="M810" s="4"/>
      <c r="N810" s="4"/>
      <c r="O810" s="4"/>
    </row>
    <row r="811" spans="1:15" ht="16.5" customHeight="1">
      <c r="A811" s="34"/>
      <c r="B811" s="4"/>
      <c r="C811" s="4"/>
      <c r="D811" s="4"/>
      <c r="E811" s="4"/>
      <c r="F811" s="4"/>
      <c r="G811" s="4"/>
      <c r="H811" s="4"/>
      <c r="I811" s="4"/>
      <c r="J811" s="4"/>
      <c r="K811" s="4"/>
      <c r="L811" s="4"/>
      <c r="M811" s="4"/>
      <c r="N811" s="4"/>
      <c r="O811" s="4"/>
    </row>
    <row r="812" spans="1:15" ht="16.5" customHeight="1">
      <c r="A812" s="34"/>
      <c r="B812" s="4"/>
      <c r="C812" s="4"/>
      <c r="D812" s="4"/>
      <c r="E812" s="4"/>
      <c r="F812" s="4"/>
      <c r="G812" s="4"/>
      <c r="H812" s="4"/>
      <c r="I812" s="4"/>
      <c r="J812" s="4"/>
      <c r="K812" s="4"/>
      <c r="L812" s="4"/>
      <c r="M812" s="4"/>
      <c r="N812" s="4"/>
      <c r="O812" s="4"/>
    </row>
    <row r="813" spans="1:15" ht="16.5" customHeight="1">
      <c r="A813" s="34"/>
      <c r="B813" s="4"/>
      <c r="C813" s="4"/>
      <c r="D813" s="4"/>
      <c r="E813" s="4"/>
      <c r="F813" s="4"/>
      <c r="G813" s="4"/>
      <c r="H813" s="4"/>
      <c r="I813" s="4"/>
      <c r="J813" s="4"/>
      <c r="K813" s="4"/>
      <c r="L813" s="4"/>
      <c r="M813" s="4"/>
      <c r="N813" s="4"/>
      <c r="O813" s="4"/>
    </row>
    <row r="814" spans="1:15" ht="16.5" customHeight="1">
      <c r="A814" s="34"/>
      <c r="B814" s="4"/>
      <c r="C814" s="4"/>
      <c r="D814" s="4"/>
      <c r="E814" s="4"/>
      <c r="F814" s="4"/>
      <c r="G814" s="4"/>
      <c r="H814" s="4"/>
      <c r="I814" s="4"/>
      <c r="J814" s="4"/>
      <c r="K814" s="4"/>
      <c r="L814" s="4"/>
      <c r="M814" s="4"/>
      <c r="N814" s="4"/>
      <c r="O814" s="4"/>
    </row>
    <row r="815" spans="1:15" ht="16.5" customHeight="1">
      <c r="A815" s="34"/>
      <c r="B815" s="4"/>
      <c r="C815" s="4"/>
      <c r="D815" s="4"/>
      <c r="E815" s="4"/>
      <c r="F815" s="4"/>
      <c r="G815" s="4"/>
      <c r="H815" s="4"/>
      <c r="I815" s="4"/>
      <c r="J815" s="4"/>
      <c r="K815" s="4"/>
      <c r="L815" s="4"/>
      <c r="M815" s="4"/>
      <c r="N815" s="4"/>
      <c r="O815" s="4"/>
    </row>
    <row r="816" spans="1:15" ht="16.5" customHeight="1">
      <c r="A816" s="34"/>
      <c r="B816" s="4"/>
      <c r="C816" s="4"/>
      <c r="D816" s="4"/>
      <c r="E816" s="4"/>
      <c r="F816" s="4"/>
      <c r="G816" s="4"/>
      <c r="H816" s="4"/>
      <c r="I816" s="4"/>
      <c r="J816" s="4"/>
      <c r="K816" s="4"/>
      <c r="L816" s="4"/>
      <c r="M816" s="4"/>
      <c r="N816" s="4"/>
      <c r="O816" s="4"/>
    </row>
    <row r="817" spans="1:15" ht="16.5" customHeight="1">
      <c r="A817" s="34"/>
      <c r="B817" s="4"/>
      <c r="C817" s="4"/>
      <c r="D817" s="4"/>
      <c r="E817" s="4"/>
      <c r="F817" s="4"/>
      <c r="G817" s="4"/>
      <c r="H817" s="4"/>
      <c r="I817" s="4"/>
      <c r="J817" s="4"/>
      <c r="K817" s="4"/>
      <c r="L817" s="4"/>
      <c r="M817" s="4"/>
      <c r="N817" s="4"/>
      <c r="O817" s="4"/>
    </row>
    <row r="818" spans="1:15" ht="16.5" customHeight="1">
      <c r="A818" s="34"/>
      <c r="B818" s="4"/>
      <c r="C818" s="4"/>
      <c r="D818" s="4"/>
      <c r="E818" s="4"/>
      <c r="F818" s="4"/>
      <c r="G818" s="4"/>
      <c r="H818" s="4"/>
      <c r="I818" s="4"/>
      <c r="J818" s="4"/>
      <c r="K818" s="4"/>
      <c r="L818" s="4"/>
      <c r="M818" s="4"/>
      <c r="N818" s="4"/>
      <c r="O818" s="4"/>
    </row>
    <row r="819" spans="1:15" ht="16.5" customHeight="1">
      <c r="A819" s="34"/>
      <c r="B819" s="4"/>
      <c r="C819" s="4"/>
      <c r="D819" s="4"/>
      <c r="E819" s="4"/>
      <c r="F819" s="4"/>
      <c r="G819" s="4"/>
      <c r="H819" s="4"/>
      <c r="I819" s="4"/>
      <c r="J819" s="4"/>
      <c r="K819" s="4"/>
      <c r="L819" s="4"/>
      <c r="M819" s="4"/>
      <c r="N819" s="4"/>
      <c r="O819" s="4"/>
    </row>
    <row r="820" spans="1:15" ht="16.5" customHeight="1">
      <c r="A820" s="34"/>
      <c r="B820" s="4"/>
      <c r="C820" s="4"/>
      <c r="D820" s="4"/>
      <c r="E820" s="4"/>
      <c r="F820" s="4"/>
      <c r="G820" s="4"/>
      <c r="H820" s="4"/>
      <c r="I820" s="4"/>
      <c r="J820" s="4"/>
      <c r="K820" s="4"/>
      <c r="L820" s="4"/>
      <c r="M820" s="4"/>
      <c r="N820" s="4"/>
      <c r="O820" s="4"/>
    </row>
    <row r="821" spans="1:15" ht="16.5" customHeight="1">
      <c r="A821" s="34"/>
      <c r="B821" s="4"/>
      <c r="C821" s="4"/>
      <c r="D821" s="4"/>
      <c r="E821" s="4"/>
      <c r="F821" s="4"/>
      <c r="G821" s="4"/>
      <c r="H821" s="4"/>
      <c r="I821" s="4"/>
      <c r="J821" s="4"/>
      <c r="K821" s="4"/>
      <c r="L821" s="4"/>
      <c r="M821" s="4"/>
      <c r="N821" s="4"/>
      <c r="O821" s="4"/>
    </row>
    <row r="822" spans="1:15" ht="16.5" customHeight="1">
      <c r="A822" s="34"/>
      <c r="B822" s="4"/>
      <c r="C822" s="4"/>
      <c r="D822" s="4"/>
      <c r="E822" s="4"/>
      <c r="F822" s="4"/>
      <c r="G822" s="4"/>
      <c r="H822" s="4"/>
      <c r="I822" s="4"/>
      <c r="J822" s="4"/>
      <c r="K822" s="4"/>
      <c r="L822" s="4"/>
      <c r="M822" s="4"/>
      <c r="N822" s="4"/>
      <c r="O822" s="4"/>
    </row>
    <row r="823" spans="1:15" ht="16.5" customHeight="1">
      <c r="A823" s="34"/>
      <c r="B823" s="4"/>
      <c r="C823" s="4"/>
      <c r="D823" s="4"/>
      <c r="E823" s="4"/>
      <c r="F823" s="4"/>
      <c r="G823" s="4"/>
      <c r="H823" s="4"/>
      <c r="I823" s="4"/>
      <c r="J823" s="4"/>
      <c r="K823" s="4"/>
      <c r="L823" s="4"/>
      <c r="M823" s="4"/>
      <c r="N823" s="4"/>
      <c r="O823" s="4"/>
    </row>
    <row r="824" spans="1:15" ht="16.5" customHeight="1">
      <c r="A824" s="34"/>
      <c r="B824" s="4"/>
      <c r="C824" s="4"/>
      <c r="D824" s="4"/>
      <c r="E824" s="4"/>
      <c r="F824" s="4"/>
      <c r="G824" s="4"/>
      <c r="H824" s="4"/>
      <c r="I824" s="4"/>
      <c r="J824" s="4"/>
      <c r="K824" s="4"/>
      <c r="L824" s="4"/>
      <c r="M824" s="4"/>
      <c r="N824" s="4"/>
      <c r="O824" s="4"/>
    </row>
    <row r="825" spans="1:15" ht="16.5" customHeight="1">
      <c r="A825" s="34"/>
      <c r="B825" s="4"/>
      <c r="C825" s="4"/>
      <c r="D825" s="4"/>
      <c r="E825" s="4"/>
      <c r="F825" s="4"/>
      <c r="G825" s="4"/>
      <c r="H825" s="4"/>
      <c r="I825" s="4"/>
      <c r="J825" s="4"/>
      <c r="K825" s="4"/>
      <c r="L825" s="4"/>
      <c r="M825" s="4"/>
      <c r="N825" s="4"/>
      <c r="O825" s="4"/>
    </row>
    <row r="826" spans="1:15" ht="16.5" customHeight="1">
      <c r="A826" s="34"/>
      <c r="B826" s="4"/>
      <c r="C826" s="4"/>
      <c r="D826" s="4"/>
      <c r="E826" s="4"/>
      <c r="F826" s="4"/>
      <c r="G826" s="4"/>
      <c r="H826" s="4"/>
      <c r="I826" s="4"/>
      <c r="J826" s="4"/>
      <c r="K826" s="4"/>
      <c r="L826" s="4"/>
      <c r="M826" s="4"/>
      <c r="N826" s="4"/>
      <c r="O826" s="4"/>
    </row>
    <row r="827" spans="1:15" ht="16.5" customHeight="1">
      <c r="A827" s="34"/>
      <c r="B827" s="4"/>
      <c r="C827" s="4"/>
      <c r="D827" s="4"/>
      <c r="E827" s="4"/>
      <c r="F827" s="4"/>
      <c r="G827" s="4"/>
      <c r="H827" s="4"/>
      <c r="I827" s="4"/>
      <c r="J827" s="4"/>
      <c r="K827" s="4"/>
      <c r="L827" s="4"/>
      <c r="M827" s="4"/>
      <c r="N827" s="4"/>
      <c r="O827" s="4"/>
    </row>
    <row r="828" spans="1:15" ht="16.5" customHeight="1">
      <c r="A828" s="34"/>
      <c r="B828" s="4"/>
      <c r="C828" s="4"/>
      <c r="D828" s="4"/>
      <c r="E828" s="4"/>
      <c r="F828" s="4"/>
      <c r="G828" s="4"/>
      <c r="H828" s="4"/>
      <c r="I828" s="4"/>
      <c r="J828" s="4"/>
      <c r="K828" s="4"/>
      <c r="L828" s="4"/>
      <c r="M828" s="4"/>
      <c r="N828" s="4"/>
      <c r="O828" s="4"/>
    </row>
    <row r="829" spans="1:15" ht="16.5" customHeight="1">
      <c r="A829" s="34"/>
      <c r="B829" s="4"/>
      <c r="C829" s="4"/>
      <c r="D829" s="4"/>
      <c r="E829" s="4"/>
      <c r="F829" s="4"/>
      <c r="G829" s="4"/>
      <c r="H829" s="4"/>
      <c r="I829" s="4"/>
      <c r="J829" s="4"/>
      <c r="K829" s="4"/>
      <c r="L829" s="4"/>
      <c r="M829" s="4"/>
      <c r="N829" s="4"/>
      <c r="O829" s="4"/>
    </row>
    <row r="830" spans="1:15" ht="16.5" customHeight="1">
      <c r="A830" s="34"/>
      <c r="B830" s="4"/>
      <c r="C830" s="4"/>
      <c r="D830" s="4"/>
      <c r="E830" s="4"/>
      <c r="F830" s="4"/>
      <c r="G830" s="4"/>
      <c r="H830" s="4"/>
      <c r="I830" s="4"/>
      <c r="J830" s="4"/>
      <c r="K830" s="4"/>
      <c r="L830" s="4"/>
      <c r="M830" s="4"/>
      <c r="N830" s="4"/>
      <c r="O830" s="4"/>
    </row>
    <row r="831" spans="1:15" ht="16.5" customHeight="1">
      <c r="A831" s="34"/>
      <c r="B831" s="4"/>
      <c r="C831" s="4"/>
      <c r="D831" s="4"/>
      <c r="E831" s="4"/>
      <c r="F831" s="4"/>
      <c r="G831" s="4"/>
      <c r="H831" s="4"/>
      <c r="I831" s="4"/>
      <c r="J831" s="4"/>
      <c r="K831" s="4"/>
      <c r="L831" s="4"/>
      <c r="M831" s="4"/>
      <c r="N831" s="4"/>
      <c r="O831" s="4"/>
    </row>
    <row r="832" spans="1:15" ht="16.5" customHeight="1">
      <c r="A832" s="34"/>
      <c r="B832" s="4"/>
      <c r="C832" s="4"/>
      <c r="D832" s="4"/>
      <c r="E832" s="4"/>
      <c r="F832" s="4"/>
      <c r="G832" s="4"/>
      <c r="H832" s="4"/>
      <c r="I832" s="4"/>
      <c r="J832" s="4"/>
      <c r="K832" s="4"/>
      <c r="L832" s="4"/>
      <c r="M832" s="4"/>
      <c r="N832" s="4"/>
      <c r="O832" s="4"/>
    </row>
    <row r="833" spans="1:15" ht="16.5" customHeight="1">
      <c r="A833" s="34"/>
      <c r="B833" s="4"/>
      <c r="C833" s="4"/>
      <c r="D833" s="4"/>
      <c r="E833" s="4"/>
      <c r="F833" s="4"/>
      <c r="G833" s="4"/>
      <c r="H833" s="4"/>
      <c r="I833" s="4"/>
      <c r="J833" s="4"/>
      <c r="K833" s="4"/>
      <c r="L833" s="4"/>
      <c r="M833" s="4"/>
      <c r="N833" s="4"/>
      <c r="O833" s="4"/>
    </row>
    <row r="834" spans="1:15" ht="16.5" customHeight="1">
      <c r="A834" s="34"/>
      <c r="B834" s="4"/>
      <c r="C834" s="4"/>
      <c r="D834" s="4"/>
      <c r="E834" s="4"/>
      <c r="F834" s="4"/>
      <c r="G834" s="4"/>
      <c r="H834" s="4"/>
      <c r="I834" s="4"/>
      <c r="J834" s="4"/>
      <c r="K834" s="4"/>
      <c r="L834" s="4"/>
      <c r="M834" s="4"/>
      <c r="N834" s="4"/>
      <c r="O834" s="4"/>
    </row>
    <row r="835" spans="1:15" ht="16.5" customHeight="1">
      <c r="A835" s="34"/>
      <c r="B835" s="4"/>
      <c r="C835" s="4"/>
      <c r="D835" s="4"/>
      <c r="E835" s="4"/>
      <c r="F835" s="4"/>
      <c r="G835" s="4"/>
      <c r="H835" s="4"/>
      <c r="I835" s="4"/>
      <c r="J835" s="4"/>
      <c r="K835" s="4"/>
      <c r="L835" s="4"/>
      <c r="M835" s="4"/>
      <c r="N835" s="4"/>
      <c r="O835" s="4"/>
    </row>
    <row r="836" spans="1:15" ht="16.5" customHeight="1">
      <c r="A836" s="34"/>
      <c r="B836" s="4"/>
      <c r="C836" s="4"/>
      <c r="D836" s="4"/>
      <c r="E836" s="4"/>
      <c r="F836" s="4"/>
      <c r="G836" s="4"/>
      <c r="H836" s="4"/>
      <c r="I836" s="4"/>
      <c r="J836" s="4"/>
      <c r="K836" s="4"/>
      <c r="L836" s="4"/>
      <c r="M836" s="4"/>
      <c r="N836" s="4"/>
      <c r="O836" s="4"/>
    </row>
    <row r="837" spans="1:15" ht="16.5" customHeight="1">
      <c r="A837" s="34"/>
      <c r="B837" s="4"/>
      <c r="C837" s="4"/>
      <c r="D837" s="4"/>
      <c r="E837" s="4"/>
      <c r="F837" s="4"/>
      <c r="G837" s="4"/>
      <c r="H837" s="4"/>
      <c r="I837" s="4"/>
      <c r="J837" s="4"/>
      <c r="K837" s="4"/>
      <c r="L837" s="4"/>
      <c r="M837" s="4"/>
      <c r="N837" s="4"/>
      <c r="O837" s="4"/>
    </row>
    <row r="838" spans="1:15" ht="16.5" customHeight="1">
      <c r="A838" s="34"/>
      <c r="B838" s="4"/>
      <c r="C838" s="4"/>
      <c r="D838" s="4"/>
      <c r="E838" s="4"/>
      <c r="F838" s="4"/>
      <c r="G838" s="4"/>
      <c r="H838" s="4"/>
      <c r="I838" s="4"/>
      <c r="J838" s="4"/>
      <c r="K838" s="4"/>
      <c r="L838" s="4"/>
      <c r="M838" s="4"/>
      <c r="N838" s="4"/>
      <c r="O838" s="4"/>
    </row>
    <row r="839" spans="1:15" ht="16.5" customHeight="1">
      <c r="A839" s="34"/>
      <c r="B839" s="4"/>
      <c r="C839" s="4"/>
      <c r="D839" s="4"/>
      <c r="E839" s="4"/>
      <c r="F839" s="4"/>
      <c r="G839" s="4"/>
      <c r="H839" s="4"/>
      <c r="I839" s="4"/>
      <c r="J839" s="4"/>
      <c r="K839" s="4"/>
      <c r="L839" s="4"/>
      <c r="M839" s="4"/>
      <c r="N839" s="4"/>
      <c r="O839" s="4"/>
    </row>
    <row r="840" spans="1:15" ht="16.5" customHeight="1">
      <c r="A840" s="34"/>
      <c r="B840" s="4"/>
      <c r="C840" s="4"/>
      <c r="D840" s="4"/>
      <c r="E840" s="4"/>
      <c r="F840" s="4"/>
      <c r="G840" s="4"/>
      <c r="H840" s="4"/>
      <c r="I840" s="4"/>
      <c r="J840" s="4"/>
      <c r="K840" s="4"/>
      <c r="L840" s="4"/>
      <c r="M840" s="4"/>
      <c r="N840" s="4"/>
      <c r="O840" s="4"/>
    </row>
    <row r="841" spans="1:15" ht="16.5" customHeight="1">
      <c r="A841" s="34"/>
      <c r="B841" s="4"/>
      <c r="C841" s="4"/>
      <c r="D841" s="4"/>
      <c r="E841" s="4"/>
      <c r="F841" s="4"/>
      <c r="G841" s="4"/>
      <c r="H841" s="4"/>
      <c r="I841" s="4"/>
      <c r="J841" s="4"/>
      <c r="K841" s="4"/>
      <c r="L841" s="4"/>
      <c r="M841" s="4"/>
      <c r="N841" s="4"/>
      <c r="O841" s="4"/>
    </row>
    <row r="842" spans="1:15" ht="16.5" customHeight="1">
      <c r="A842" s="34"/>
      <c r="B842" s="4"/>
      <c r="C842" s="4"/>
      <c r="D842" s="4"/>
      <c r="E842" s="4"/>
      <c r="F842" s="4"/>
      <c r="G842" s="4"/>
      <c r="H842" s="4"/>
      <c r="I842" s="4"/>
      <c r="J842" s="4"/>
      <c r="K842" s="4"/>
      <c r="L842" s="4"/>
      <c r="M842" s="4"/>
      <c r="N842" s="4"/>
      <c r="O842" s="4"/>
    </row>
    <row r="843" spans="1:15" ht="16.5" customHeight="1">
      <c r="A843" s="34"/>
      <c r="B843" s="4"/>
      <c r="C843" s="4"/>
      <c r="D843" s="4"/>
      <c r="E843" s="4"/>
      <c r="F843" s="4"/>
      <c r="G843" s="4"/>
      <c r="H843" s="4"/>
      <c r="I843" s="4"/>
      <c r="J843" s="4"/>
      <c r="K843" s="4"/>
      <c r="L843" s="4"/>
      <c r="M843" s="4"/>
      <c r="N843" s="4"/>
      <c r="O843" s="4"/>
    </row>
    <row r="844" spans="1:15" ht="16.5" customHeight="1">
      <c r="A844" s="34"/>
      <c r="B844" s="4"/>
      <c r="C844" s="4"/>
      <c r="D844" s="4"/>
      <c r="E844" s="4"/>
      <c r="F844" s="4"/>
      <c r="G844" s="4"/>
      <c r="H844" s="4"/>
      <c r="I844" s="4"/>
      <c r="J844" s="4"/>
      <c r="K844" s="4"/>
      <c r="L844" s="4"/>
      <c r="M844" s="4"/>
      <c r="N844" s="4"/>
      <c r="O844" s="4"/>
    </row>
    <row r="845" spans="1:15" ht="16.5" customHeight="1">
      <c r="A845" s="34"/>
      <c r="B845" s="4"/>
      <c r="C845" s="4"/>
      <c r="D845" s="4"/>
      <c r="E845" s="4"/>
      <c r="F845" s="4"/>
      <c r="G845" s="4"/>
      <c r="H845" s="4"/>
      <c r="I845" s="4"/>
      <c r="J845" s="4"/>
      <c r="K845" s="4"/>
      <c r="L845" s="4"/>
      <c r="M845" s="4"/>
      <c r="N845" s="4"/>
      <c r="O845" s="4"/>
    </row>
    <row r="846" spans="1:15" ht="16.5" customHeight="1">
      <c r="A846" s="34"/>
      <c r="B846" s="4"/>
      <c r="C846" s="4"/>
      <c r="D846" s="4"/>
      <c r="E846" s="4"/>
      <c r="F846" s="4"/>
      <c r="G846" s="4"/>
      <c r="H846" s="4"/>
      <c r="I846" s="4"/>
      <c r="J846" s="4"/>
      <c r="K846" s="4"/>
      <c r="L846" s="4"/>
      <c r="M846" s="4"/>
      <c r="N846" s="4"/>
      <c r="O846" s="4"/>
    </row>
    <row r="847" spans="1:15" ht="16.5" customHeight="1">
      <c r="A847" s="34"/>
      <c r="B847" s="4"/>
      <c r="C847" s="4"/>
      <c r="D847" s="4"/>
      <c r="E847" s="4"/>
      <c r="F847" s="4"/>
      <c r="G847" s="4"/>
      <c r="H847" s="4"/>
      <c r="I847" s="4"/>
      <c r="J847" s="4"/>
      <c r="K847" s="4"/>
      <c r="L847" s="4"/>
      <c r="M847" s="4"/>
      <c r="N847" s="4"/>
      <c r="O847" s="4"/>
    </row>
    <row r="848" spans="1:15" ht="16.5" customHeight="1">
      <c r="A848" s="34"/>
      <c r="B848" s="4"/>
      <c r="C848" s="4"/>
      <c r="D848" s="4"/>
      <c r="E848" s="4"/>
      <c r="F848" s="4"/>
      <c r="G848" s="4"/>
      <c r="H848" s="4"/>
      <c r="I848" s="4"/>
      <c r="J848" s="4"/>
      <c r="K848" s="4"/>
      <c r="L848" s="4"/>
      <c r="M848" s="4"/>
      <c r="N848" s="4"/>
      <c r="O848" s="4"/>
    </row>
    <row r="849" spans="1:15" ht="16.5" customHeight="1">
      <c r="A849" s="34"/>
      <c r="B849" s="4"/>
      <c r="C849" s="4"/>
      <c r="D849" s="4"/>
      <c r="E849" s="4"/>
      <c r="F849" s="4"/>
      <c r="G849" s="4"/>
      <c r="H849" s="4"/>
      <c r="I849" s="4"/>
      <c r="J849" s="4"/>
      <c r="K849" s="4"/>
      <c r="L849" s="4"/>
      <c r="M849" s="4"/>
      <c r="N849" s="4"/>
      <c r="O849" s="4"/>
    </row>
    <row r="850" spans="1:15" ht="16.5" customHeight="1">
      <c r="A850" s="34"/>
      <c r="B850" s="4"/>
      <c r="C850" s="4"/>
      <c r="D850" s="4"/>
      <c r="E850" s="4"/>
      <c r="F850" s="4"/>
      <c r="G850" s="4"/>
      <c r="H850" s="4"/>
      <c r="I850" s="4"/>
      <c r="J850" s="4"/>
      <c r="K850" s="4"/>
      <c r="L850" s="4"/>
      <c r="M850" s="4"/>
      <c r="N850" s="4"/>
      <c r="O850" s="4"/>
    </row>
    <row r="851" spans="1:15" ht="16.5" customHeight="1">
      <c r="A851" s="34"/>
      <c r="B851" s="4"/>
      <c r="C851" s="4"/>
      <c r="D851" s="4"/>
      <c r="E851" s="4"/>
      <c r="F851" s="4"/>
      <c r="G851" s="4"/>
      <c r="H851" s="4"/>
      <c r="I851" s="4"/>
      <c r="J851" s="4"/>
      <c r="K851" s="4"/>
      <c r="L851" s="4"/>
      <c r="M851" s="4"/>
      <c r="N851" s="4"/>
      <c r="O851" s="4"/>
    </row>
    <row r="852" spans="1:15" ht="16.5" customHeight="1">
      <c r="A852" s="34"/>
      <c r="B852" s="4"/>
      <c r="C852" s="4"/>
      <c r="D852" s="4"/>
      <c r="E852" s="4"/>
      <c r="F852" s="4"/>
      <c r="G852" s="4"/>
      <c r="H852" s="4"/>
      <c r="I852" s="4"/>
      <c r="J852" s="4"/>
      <c r="K852" s="4"/>
      <c r="L852" s="4"/>
      <c r="M852" s="4"/>
      <c r="N852" s="4"/>
      <c r="O852" s="4"/>
    </row>
    <row r="853" spans="1:15" ht="16.5" customHeight="1">
      <c r="A853" s="34"/>
      <c r="B853" s="4"/>
      <c r="C853" s="4"/>
      <c r="D853" s="4"/>
      <c r="E853" s="4"/>
      <c r="F853" s="4"/>
      <c r="G853" s="4"/>
      <c r="H853" s="4"/>
      <c r="I853" s="4"/>
      <c r="J853" s="4"/>
      <c r="K853" s="4"/>
      <c r="L853" s="4"/>
      <c r="M853" s="4"/>
      <c r="N853" s="4"/>
      <c r="O853" s="4"/>
    </row>
    <row r="854" spans="1:15" ht="16.5" customHeight="1">
      <c r="A854" s="34"/>
      <c r="B854" s="4"/>
      <c r="C854" s="4"/>
      <c r="D854" s="4"/>
      <c r="E854" s="4"/>
      <c r="F854" s="4"/>
      <c r="G854" s="4"/>
      <c r="H854" s="4"/>
      <c r="I854" s="4"/>
      <c r="J854" s="4"/>
      <c r="K854" s="4"/>
      <c r="L854" s="4"/>
      <c r="M854" s="4"/>
      <c r="N854" s="4"/>
      <c r="O854" s="4"/>
    </row>
    <row r="855" spans="1:15" ht="16.5" customHeight="1">
      <c r="A855" s="34"/>
      <c r="B855" s="4"/>
      <c r="C855" s="4"/>
      <c r="D855" s="4"/>
      <c r="E855" s="4"/>
      <c r="F855" s="4"/>
      <c r="G855" s="4"/>
      <c r="H855" s="4"/>
      <c r="I855" s="4"/>
      <c r="J855" s="4"/>
      <c r="K855" s="4"/>
      <c r="L855" s="4"/>
      <c r="M855" s="4"/>
      <c r="N855" s="4"/>
      <c r="O855" s="4"/>
    </row>
    <row r="856" spans="1:15" ht="16.5" customHeight="1">
      <c r="A856" s="34"/>
      <c r="B856" s="4"/>
      <c r="C856" s="4"/>
      <c r="D856" s="4"/>
      <c r="E856" s="4"/>
      <c r="F856" s="4"/>
      <c r="G856" s="4"/>
      <c r="H856" s="4"/>
      <c r="I856" s="4"/>
      <c r="J856" s="4"/>
      <c r="K856" s="4"/>
      <c r="L856" s="4"/>
      <c r="M856" s="4"/>
      <c r="N856" s="4"/>
      <c r="O856" s="4"/>
    </row>
    <row r="857" spans="1:15" ht="16.5" customHeight="1">
      <c r="A857" s="34"/>
      <c r="B857" s="4"/>
      <c r="C857" s="4"/>
      <c r="D857" s="4"/>
      <c r="E857" s="4"/>
      <c r="F857" s="4"/>
      <c r="G857" s="4"/>
      <c r="H857" s="4"/>
      <c r="I857" s="4"/>
      <c r="J857" s="4"/>
      <c r="K857" s="4"/>
      <c r="L857" s="4"/>
      <c r="M857" s="4"/>
      <c r="N857" s="4"/>
      <c r="O857" s="4"/>
    </row>
    <row r="858" spans="1:15" ht="16.5" customHeight="1">
      <c r="A858" s="34"/>
      <c r="B858" s="4"/>
      <c r="C858" s="4"/>
      <c r="D858" s="4"/>
      <c r="E858" s="4"/>
      <c r="F858" s="4"/>
      <c r="G858" s="4"/>
      <c r="H858" s="4"/>
      <c r="I858" s="4"/>
      <c r="J858" s="4"/>
      <c r="K858" s="4"/>
      <c r="L858" s="4"/>
      <c r="M858" s="4"/>
      <c r="N858" s="4"/>
      <c r="O858" s="4"/>
    </row>
    <row r="859" spans="1:15" ht="16.5" customHeight="1">
      <c r="A859" s="34"/>
      <c r="B859" s="4"/>
      <c r="C859" s="4"/>
      <c r="D859" s="4"/>
      <c r="E859" s="4"/>
      <c r="F859" s="4"/>
      <c r="G859" s="4"/>
      <c r="H859" s="4"/>
      <c r="I859" s="4"/>
      <c r="J859" s="4"/>
      <c r="K859" s="4"/>
      <c r="L859" s="4"/>
      <c r="M859" s="4"/>
      <c r="N859" s="4"/>
      <c r="O859" s="4"/>
    </row>
    <row r="860" spans="1:15" ht="16.5" customHeight="1">
      <c r="A860" s="34"/>
      <c r="B860" s="4"/>
      <c r="C860" s="4"/>
      <c r="D860" s="4"/>
      <c r="E860" s="4"/>
      <c r="F860" s="4"/>
      <c r="G860" s="4"/>
      <c r="H860" s="4"/>
      <c r="I860" s="4"/>
      <c r="J860" s="4"/>
      <c r="K860" s="4"/>
      <c r="L860" s="4"/>
      <c r="M860" s="4"/>
      <c r="N860" s="4"/>
      <c r="O860" s="4"/>
    </row>
    <row r="861" spans="1:15" ht="16.5" customHeight="1">
      <c r="A861" s="34"/>
      <c r="B861" s="4"/>
      <c r="C861" s="4"/>
      <c r="D861" s="4"/>
      <c r="E861" s="4"/>
      <c r="F861" s="4"/>
      <c r="G861" s="4"/>
      <c r="H861" s="4"/>
      <c r="I861" s="4"/>
      <c r="J861" s="4"/>
      <c r="K861" s="4"/>
      <c r="L861" s="4"/>
      <c r="M861" s="4"/>
      <c r="N861" s="4"/>
      <c r="O861" s="4"/>
    </row>
    <row r="862" spans="1:15" ht="16.5" customHeight="1">
      <c r="A862" s="34"/>
      <c r="B862" s="4"/>
      <c r="C862" s="4"/>
      <c r="D862" s="4"/>
      <c r="E862" s="4"/>
      <c r="F862" s="4"/>
      <c r="G862" s="4"/>
      <c r="H862" s="4"/>
      <c r="I862" s="4"/>
      <c r="J862" s="4"/>
      <c r="K862" s="4"/>
      <c r="L862" s="4"/>
      <c r="M862" s="4"/>
      <c r="N862" s="4"/>
      <c r="O862" s="4"/>
    </row>
    <row r="863" spans="1:15" ht="16.5" customHeight="1">
      <c r="A863" s="34"/>
      <c r="B863" s="4"/>
      <c r="C863" s="4"/>
      <c r="D863" s="4"/>
      <c r="E863" s="4"/>
      <c r="F863" s="4"/>
      <c r="G863" s="4"/>
      <c r="H863" s="4"/>
      <c r="I863" s="4"/>
      <c r="J863" s="4"/>
      <c r="K863" s="4"/>
      <c r="L863" s="4"/>
      <c r="M863" s="4"/>
      <c r="N863" s="4"/>
      <c r="O863" s="4"/>
    </row>
    <row r="864" spans="1:15" ht="16.5" customHeight="1">
      <c r="A864" s="34"/>
      <c r="B864" s="4"/>
      <c r="C864" s="4"/>
      <c r="D864" s="4"/>
      <c r="E864" s="4"/>
      <c r="F864" s="4"/>
      <c r="G864" s="4"/>
      <c r="H864" s="4"/>
      <c r="I864" s="4"/>
      <c r="J864" s="4"/>
      <c r="K864" s="4"/>
      <c r="L864" s="4"/>
      <c r="M864" s="4"/>
      <c r="N864" s="4"/>
      <c r="O864" s="4"/>
    </row>
    <row r="865" spans="1:15" ht="16.5" customHeight="1">
      <c r="A865" s="34"/>
      <c r="B865" s="4"/>
      <c r="C865" s="4"/>
      <c r="D865" s="4"/>
      <c r="E865" s="4"/>
      <c r="F865" s="4"/>
      <c r="G865" s="4"/>
      <c r="H865" s="4"/>
      <c r="I865" s="4"/>
      <c r="J865" s="4"/>
      <c r="K865" s="4"/>
      <c r="L865" s="4"/>
      <c r="M865" s="4"/>
      <c r="N865" s="4"/>
      <c r="O865" s="4"/>
    </row>
    <row r="866" spans="1:15" ht="16.5" customHeight="1">
      <c r="A866" s="34"/>
      <c r="B866" s="4"/>
      <c r="C866" s="4"/>
      <c r="D866" s="4"/>
      <c r="E866" s="4"/>
      <c r="F866" s="4"/>
      <c r="G866" s="4"/>
      <c r="H866" s="4"/>
      <c r="I866" s="4"/>
      <c r="J866" s="4"/>
      <c r="K866" s="4"/>
      <c r="L866" s="4"/>
      <c r="M866" s="4"/>
      <c r="N866" s="4"/>
      <c r="O866" s="4"/>
    </row>
    <row r="867" spans="1:15" ht="16.5" customHeight="1">
      <c r="A867" s="34"/>
      <c r="B867" s="4"/>
      <c r="C867" s="4"/>
      <c r="D867" s="4"/>
      <c r="E867" s="4"/>
      <c r="F867" s="4"/>
      <c r="G867" s="4"/>
      <c r="H867" s="4"/>
      <c r="I867" s="4"/>
      <c r="J867" s="4"/>
      <c r="K867" s="4"/>
      <c r="L867" s="4"/>
      <c r="M867" s="4"/>
      <c r="N867" s="4"/>
      <c r="O867" s="4"/>
    </row>
    <row r="868" spans="1:15" ht="16.5" customHeight="1">
      <c r="A868" s="34"/>
      <c r="B868" s="4"/>
      <c r="C868" s="4"/>
      <c r="D868" s="4"/>
      <c r="E868" s="4"/>
      <c r="F868" s="4"/>
      <c r="G868" s="4"/>
      <c r="H868" s="4"/>
      <c r="I868" s="4"/>
      <c r="J868" s="4"/>
      <c r="K868" s="4"/>
      <c r="L868" s="4"/>
      <c r="M868" s="4"/>
      <c r="N868" s="4"/>
      <c r="O868" s="4"/>
    </row>
    <row r="869" spans="1:15" ht="16.5" customHeight="1">
      <c r="A869" s="34"/>
      <c r="B869" s="4"/>
      <c r="C869" s="4"/>
      <c r="D869" s="4"/>
      <c r="E869" s="4"/>
      <c r="F869" s="4"/>
      <c r="G869" s="4"/>
      <c r="H869" s="4"/>
      <c r="I869" s="4"/>
      <c r="J869" s="4"/>
      <c r="K869" s="4"/>
      <c r="L869" s="4"/>
      <c r="M869" s="4"/>
      <c r="N869" s="4"/>
      <c r="O869" s="4"/>
    </row>
    <row r="870" spans="1:15" ht="16.5" customHeight="1">
      <c r="A870" s="34"/>
      <c r="B870" s="4"/>
      <c r="C870" s="4"/>
      <c r="D870" s="4"/>
      <c r="E870" s="4"/>
      <c r="F870" s="4"/>
      <c r="G870" s="4"/>
      <c r="H870" s="4"/>
      <c r="I870" s="4"/>
      <c r="J870" s="4"/>
      <c r="K870" s="4"/>
      <c r="L870" s="4"/>
      <c r="M870" s="4"/>
      <c r="N870" s="4"/>
      <c r="O870" s="4"/>
    </row>
    <row r="871" spans="1:15" ht="16.5" customHeight="1">
      <c r="A871" s="34"/>
      <c r="B871" s="4"/>
      <c r="C871" s="4"/>
      <c r="D871" s="4"/>
      <c r="E871" s="4"/>
      <c r="F871" s="4"/>
      <c r="G871" s="4"/>
      <c r="H871" s="4"/>
      <c r="I871" s="4"/>
      <c r="J871" s="4"/>
      <c r="K871" s="4"/>
      <c r="L871" s="4"/>
      <c r="M871" s="4"/>
      <c r="N871" s="4"/>
      <c r="O871" s="4"/>
    </row>
    <row r="872" spans="1:15" ht="16.5" customHeight="1">
      <c r="A872" s="34"/>
      <c r="B872" s="4"/>
      <c r="C872" s="4"/>
      <c r="D872" s="4"/>
      <c r="E872" s="4"/>
      <c r="F872" s="4"/>
      <c r="G872" s="4"/>
      <c r="H872" s="4"/>
      <c r="I872" s="4"/>
      <c r="J872" s="4"/>
      <c r="K872" s="4"/>
      <c r="L872" s="4"/>
      <c r="M872" s="4"/>
      <c r="N872" s="4"/>
      <c r="O872" s="4"/>
    </row>
    <row r="873" spans="1:15" ht="16.5" customHeight="1">
      <c r="A873" s="34"/>
      <c r="B873" s="4"/>
      <c r="C873" s="4"/>
      <c r="D873" s="4"/>
      <c r="E873" s="4"/>
      <c r="F873" s="4"/>
      <c r="G873" s="4"/>
      <c r="H873" s="4"/>
      <c r="I873" s="4"/>
      <c r="J873" s="4"/>
      <c r="K873" s="4"/>
      <c r="L873" s="4"/>
      <c r="M873" s="4"/>
      <c r="N873" s="4"/>
      <c r="O873" s="4"/>
    </row>
    <row r="874" spans="1:15" ht="16.5" customHeight="1">
      <c r="A874" s="34"/>
      <c r="B874" s="4"/>
      <c r="C874" s="4"/>
      <c r="D874" s="4"/>
      <c r="E874" s="4"/>
      <c r="F874" s="4"/>
      <c r="G874" s="4"/>
      <c r="H874" s="4"/>
      <c r="I874" s="4"/>
      <c r="J874" s="4"/>
      <c r="K874" s="4"/>
      <c r="L874" s="4"/>
      <c r="M874" s="4"/>
      <c r="N874" s="4"/>
      <c r="O874" s="4"/>
    </row>
    <row r="875" spans="1:15" ht="16.5" customHeight="1">
      <c r="A875" s="34"/>
      <c r="B875" s="4"/>
      <c r="C875" s="4"/>
      <c r="D875" s="4"/>
      <c r="E875" s="4"/>
      <c r="F875" s="4"/>
      <c r="G875" s="4"/>
      <c r="H875" s="4"/>
      <c r="I875" s="4"/>
      <c r="J875" s="4"/>
      <c r="K875" s="4"/>
      <c r="L875" s="4"/>
      <c r="M875" s="4"/>
      <c r="N875" s="4"/>
      <c r="O875" s="4"/>
    </row>
    <row r="876" spans="1:15" ht="16.5" customHeight="1">
      <c r="A876" s="34"/>
      <c r="B876" s="4"/>
      <c r="C876" s="4"/>
      <c r="D876" s="4"/>
      <c r="E876" s="4"/>
      <c r="F876" s="4"/>
      <c r="G876" s="4"/>
      <c r="H876" s="4"/>
      <c r="I876" s="4"/>
      <c r="J876" s="4"/>
      <c r="K876" s="4"/>
      <c r="L876" s="4"/>
      <c r="M876" s="4"/>
      <c r="N876" s="4"/>
      <c r="O876" s="4"/>
    </row>
    <row r="877" spans="1:15" ht="16.5" customHeight="1">
      <c r="A877" s="34"/>
      <c r="B877" s="4"/>
      <c r="C877" s="4"/>
      <c r="D877" s="4"/>
      <c r="E877" s="4"/>
      <c r="F877" s="4"/>
      <c r="G877" s="4"/>
      <c r="H877" s="4"/>
      <c r="I877" s="4"/>
      <c r="J877" s="4"/>
      <c r="K877" s="4"/>
      <c r="L877" s="4"/>
      <c r="M877" s="4"/>
      <c r="N877" s="4"/>
      <c r="O877" s="4"/>
    </row>
    <row r="878" spans="1:15" ht="16.5" customHeight="1">
      <c r="A878" s="34"/>
      <c r="B878" s="4"/>
      <c r="C878" s="4"/>
      <c r="D878" s="4"/>
      <c r="E878" s="4"/>
      <c r="F878" s="4"/>
      <c r="G878" s="4"/>
      <c r="H878" s="4"/>
      <c r="I878" s="4"/>
      <c r="J878" s="4"/>
      <c r="K878" s="4"/>
      <c r="L878" s="4"/>
      <c r="M878" s="4"/>
      <c r="N878" s="4"/>
      <c r="O878" s="4"/>
    </row>
    <row r="879" spans="1:15" ht="16.5" customHeight="1">
      <c r="A879" s="34"/>
      <c r="B879" s="4"/>
      <c r="C879" s="4"/>
      <c r="D879" s="4"/>
      <c r="E879" s="4"/>
      <c r="F879" s="4"/>
      <c r="G879" s="4"/>
      <c r="H879" s="4"/>
      <c r="I879" s="4"/>
      <c r="J879" s="4"/>
      <c r="K879" s="4"/>
      <c r="L879" s="4"/>
      <c r="M879" s="4"/>
      <c r="N879" s="4"/>
      <c r="O879" s="4"/>
    </row>
    <row r="880" spans="1:15" ht="16.5" customHeight="1">
      <c r="A880" s="34"/>
      <c r="B880" s="4"/>
      <c r="C880" s="4"/>
      <c r="D880" s="4"/>
      <c r="E880" s="4"/>
      <c r="F880" s="4"/>
      <c r="G880" s="4"/>
      <c r="H880" s="4"/>
      <c r="I880" s="4"/>
      <c r="J880" s="4"/>
      <c r="K880" s="4"/>
      <c r="L880" s="4"/>
      <c r="M880" s="4"/>
      <c r="N880" s="4"/>
      <c r="O880" s="4"/>
    </row>
    <row r="881" spans="1:15" ht="16.5" customHeight="1">
      <c r="A881" s="34"/>
      <c r="B881" s="4"/>
      <c r="C881" s="4"/>
      <c r="D881" s="4"/>
      <c r="E881" s="4"/>
      <c r="F881" s="4"/>
      <c r="G881" s="4"/>
      <c r="H881" s="4"/>
      <c r="I881" s="4"/>
      <c r="J881" s="4"/>
      <c r="K881" s="4"/>
      <c r="L881" s="4"/>
      <c r="M881" s="4"/>
      <c r="N881" s="4"/>
      <c r="O881" s="4"/>
    </row>
    <row r="882" spans="1:15" ht="16.5" customHeight="1">
      <c r="A882" s="34"/>
      <c r="B882" s="4"/>
      <c r="C882" s="4"/>
      <c r="D882" s="4"/>
      <c r="E882" s="4"/>
      <c r="F882" s="4"/>
      <c r="G882" s="4"/>
      <c r="H882" s="4"/>
      <c r="I882" s="4"/>
      <c r="J882" s="4"/>
      <c r="K882" s="4"/>
      <c r="L882" s="4"/>
      <c r="M882" s="4"/>
      <c r="N882" s="4"/>
      <c r="O882" s="4"/>
    </row>
    <row r="883" spans="1:15" ht="16.5" customHeight="1">
      <c r="A883" s="34"/>
      <c r="B883" s="4"/>
      <c r="C883" s="4"/>
      <c r="D883" s="4"/>
      <c r="E883" s="4"/>
      <c r="F883" s="4"/>
      <c r="G883" s="4"/>
      <c r="H883" s="4"/>
      <c r="I883" s="4"/>
      <c r="J883" s="4"/>
      <c r="K883" s="4"/>
      <c r="L883" s="4"/>
      <c r="M883" s="4"/>
      <c r="N883" s="4"/>
      <c r="O883" s="4"/>
    </row>
    <row r="884" spans="1:15" ht="16.5" customHeight="1">
      <c r="A884" s="34"/>
      <c r="B884" s="4"/>
      <c r="C884" s="4"/>
      <c r="D884" s="4"/>
      <c r="E884" s="4"/>
      <c r="F884" s="4"/>
      <c r="G884" s="4"/>
      <c r="H884" s="4"/>
      <c r="I884" s="4"/>
      <c r="J884" s="4"/>
      <c r="K884" s="4"/>
      <c r="L884" s="4"/>
      <c r="M884" s="4"/>
      <c r="N884" s="4"/>
      <c r="O884" s="4"/>
    </row>
    <row r="885" spans="1:15" ht="16.5" customHeight="1">
      <c r="A885" s="34"/>
      <c r="B885" s="4"/>
      <c r="C885" s="4"/>
      <c r="D885" s="4"/>
      <c r="E885" s="4"/>
      <c r="F885" s="4"/>
      <c r="G885" s="4"/>
      <c r="H885" s="4"/>
      <c r="I885" s="4"/>
      <c r="J885" s="4"/>
      <c r="K885" s="4"/>
      <c r="L885" s="4"/>
      <c r="M885" s="4"/>
      <c r="N885" s="4"/>
      <c r="O885" s="4"/>
    </row>
    <row r="886" spans="1:15" ht="16.5" customHeight="1">
      <c r="A886" s="34"/>
      <c r="B886" s="4"/>
      <c r="C886" s="4"/>
      <c r="D886" s="4"/>
      <c r="E886" s="4"/>
      <c r="F886" s="4"/>
      <c r="G886" s="4"/>
      <c r="H886" s="4"/>
      <c r="I886" s="4"/>
      <c r="J886" s="4"/>
      <c r="K886" s="4"/>
      <c r="L886" s="4"/>
      <c r="M886" s="4"/>
      <c r="N886" s="4"/>
      <c r="O886" s="4"/>
    </row>
    <row r="887" spans="1:15" ht="16.5" customHeight="1">
      <c r="A887" s="34"/>
      <c r="B887" s="4"/>
      <c r="C887" s="4"/>
      <c r="D887" s="4"/>
      <c r="E887" s="4"/>
      <c r="F887" s="4"/>
      <c r="G887" s="4"/>
      <c r="H887" s="4"/>
      <c r="I887" s="4"/>
      <c r="J887" s="4"/>
      <c r="K887" s="4"/>
      <c r="L887" s="4"/>
      <c r="M887" s="4"/>
      <c r="N887" s="4"/>
      <c r="O887" s="4"/>
    </row>
    <row r="888" spans="1:15" ht="16.5" customHeight="1">
      <c r="A888" s="34"/>
      <c r="B888" s="4"/>
      <c r="C888" s="4"/>
      <c r="D888" s="4"/>
      <c r="E888" s="4"/>
      <c r="F888" s="4"/>
      <c r="G888" s="4"/>
      <c r="H888" s="4"/>
      <c r="I888" s="4"/>
      <c r="J888" s="4"/>
      <c r="K888" s="4"/>
      <c r="L888" s="4"/>
      <c r="M888" s="4"/>
      <c r="N888" s="4"/>
      <c r="O888" s="4"/>
    </row>
    <row r="889" spans="1:15" ht="16.5" customHeight="1">
      <c r="A889" s="34"/>
      <c r="B889" s="4"/>
      <c r="C889" s="4"/>
      <c r="D889" s="4"/>
      <c r="E889" s="4"/>
      <c r="F889" s="4"/>
      <c r="G889" s="4"/>
      <c r="H889" s="4"/>
      <c r="I889" s="4"/>
      <c r="J889" s="4"/>
      <c r="K889" s="4"/>
      <c r="L889" s="4"/>
      <c r="M889" s="4"/>
      <c r="N889" s="4"/>
      <c r="O889" s="4"/>
    </row>
    <row r="890" spans="1:15" ht="16.5" customHeight="1">
      <c r="A890" s="34"/>
      <c r="B890" s="4"/>
      <c r="C890" s="4"/>
      <c r="D890" s="4"/>
      <c r="E890" s="4"/>
      <c r="F890" s="4"/>
      <c r="G890" s="4"/>
      <c r="H890" s="4"/>
      <c r="I890" s="4"/>
      <c r="J890" s="4"/>
      <c r="K890" s="4"/>
      <c r="L890" s="4"/>
      <c r="M890" s="4"/>
      <c r="N890" s="4"/>
      <c r="O890" s="4"/>
    </row>
    <row r="891" spans="1:15" ht="16.5" customHeight="1">
      <c r="A891" s="34"/>
      <c r="B891" s="4"/>
      <c r="C891" s="4"/>
      <c r="D891" s="4"/>
      <c r="E891" s="4"/>
      <c r="F891" s="4"/>
      <c r="G891" s="4"/>
      <c r="H891" s="4"/>
      <c r="I891" s="4"/>
      <c r="J891" s="4"/>
      <c r="K891" s="4"/>
      <c r="L891" s="4"/>
      <c r="M891" s="4"/>
      <c r="N891" s="4"/>
      <c r="O891" s="4"/>
    </row>
    <row r="892" spans="1:15" ht="16.5" customHeight="1">
      <c r="A892" s="34"/>
      <c r="B892" s="4"/>
      <c r="C892" s="4"/>
      <c r="D892" s="4"/>
      <c r="E892" s="4"/>
      <c r="F892" s="4"/>
      <c r="G892" s="4"/>
      <c r="H892" s="4"/>
      <c r="I892" s="4"/>
      <c r="J892" s="4"/>
      <c r="K892" s="4"/>
      <c r="L892" s="4"/>
      <c r="M892" s="4"/>
      <c r="N892" s="4"/>
      <c r="O892" s="4"/>
    </row>
    <row r="893" spans="1:15" ht="16.5" customHeight="1">
      <c r="A893" s="34"/>
      <c r="B893" s="4"/>
      <c r="C893" s="4"/>
      <c r="D893" s="4"/>
      <c r="E893" s="4"/>
      <c r="F893" s="4"/>
      <c r="G893" s="4"/>
      <c r="H893" s="4"/>
      <c r="I893" s="4"/>
      <c r="J893" s="4"/>
      <c r="K893" s="4"/>
      <c r="L893" s="4"/>
      <c r="M893" s="4"/>
      <c r="N893" s="4"/>
      <c r="O893" s="4"/>
    </row>
    <row r="894" spans="1:15" ht="16.5" customHeight="1">
      <c r="A894" s="34"/>
      <c r="B894" s="4"/>
      <c r="C894" s="4"/>
      <c r="D894" s="4"/>
      <c r="E894" s="4"/>
      <c r="F894" s="4"/>
      <c r="G894" s="4"/>
      <c r="H894" s="4"/>
      <c r="I894" s="4"/>
      <c r="J894" s="4"/>
      <c r="K894" s="4"/>
      <c r="L894" s="4"/>
      <c r="M894" s="4"/>
      <c r="N894" s="4"/>
      <c r="O894" s="4"/>
    </row>
    <row r="895" spans="1:15" ht="16.5" customHeight="1">
      <c r="A895" s="34"/>
      <c r="B895" s="4"/>
      <c r="C895" s="4"/>
      <c r="D895" s="4"/>
      <c r="E895" s="4"/>
      <c r="F895" s="4"/>
      <c r="G895" s="4"/>
      <c r="H895" s="4"/>
      <c r="I895" s="4"/>
      <c r="J895" s="4"/>
      <c r="K895" s="4"/>
      <c r="L895" s="4"/>
      <c r="M895" s="4"/>
      <c r="N895" s="4"/>
      <c r="O895" s="4"/>
    </row>
    <row r="896" spans="1:15" ht="16.5" customHeight="1">
      <c r="A896" s="34"/>
      <c r="B896" s="4"/>
      <c r="C896" s="4"/>
      <c r="D896" s="4"/>
      <c r="E896" s="4"/>
      <c r="F896" s="4"/>
      <c r="G896" s="4"/>
      <c r="H896" s="4"/>
      <c r="I896" s="4"/>
      <c r="J896" s="4"/>
      <c r="K896" s="4"/>
      <c r="L896" s="4"/>
      <c r="M896" s="4"/>
      <c r="N896" s="4"/>
      <c r="O896" s="4"/>
    </row>
    <row r="897" spans="1:15" ht="16.5" customHeight="1">
      <c r="A897" s="34"/>
      <c r="B897" s="4"/>
      <c r="C897" s="4"/>
      <c r="D897" s="4"/>
      <c r="E897" s="4"/>
      <c r="F897" s="4"/>
      <c r="G897" s="4"/>
      <c r="H897" s="4"/>
      <c r="I897" s="4"/>
      <c r="J897" s="4"/>
      <c r="K897" s="4"/>
      <c r="L897" s="4"/>
      <c r="M897" s="4"/>
      <c r="N897" s="4"/>
      <c r="O897" s="4"/>
    </row>
    <row r="898" spans="1:15" ht="16.5" customHeight="1">
      <c r="A898" s="34"/>
      <c r="B898" s="4"/>
      <c r="C898" s="4"/>
      <c r="D898" s="4"/>
      <c r="E898" s="4"/>
      <c r="F898" s="4"/>
      <c r="G898" s="4"/>
      <c r="H898" s="4"/>
      <c r="I898" s="4"/>
      <c r="J898" s="4"/>
      <c r="K898" s="4"/>
      <c r="L898" s="4"/>
      <c r="M898" s="4"/>
      <c r="N898" s="4"/>
      <c r="O898" s="4"/>
    </row>
    <row r="899" spans="1:15" ht="16.5" customHeight="1">
      <c r="A899" s="34"/>
      <c r="B899" s="4"/>
      <c r="C899" s="4"/>
      <c r="D899" s="4"/>
      <c r="E899" s="4"/>
      <c r="F899" s="4"/>
      <c r="G899" s="4"/>
      <c r="H899" s="4"/>
      <c r="I899" s="4"/>
      <c r="J899" s="4"/>
      <c r="K899" s="4"/>
      <c r="L899" s="4"/>
      <c r="M899" s="4"/>
      <c r="N899" s="4"/>
      <c r="O899" s="4"/>
    </row>
    <row r="900" spans="1:15" ht="16.5" customHeight="1">
      <c r="A900" s="34"/>
      <c r="B900" s="4"/>
      <c r="C900" s="4"/>
      <c r="D900" s="4"/>
      <c r="E900" s="4"/>
      <c r="F900" s="4"/>
      <c r="G900" s="4"/>
      <c r="H900" s="4"/>
      <c r="I900" s="4"/>
      <c r="J900" s="4"/>
      <c r="K900" s="4"/>
      <c r="L900" s="4"/>
      <c r="M900" s="4"/>
      <c r="N900" s="4"/>
      <c r="O900" s="4"/>
    </row>
    <row r="901" spans="1:15" ht="16.5" customHeight="1">
      <c r="A901" s="34"/>
      <c r="B901" s="4"/>
      <c r="C901" s="4"/>
      <c r="D901" s="4"/>
      <c r="E901" s="4"/>
      <c r="F901" s="4"/>
      <c r="G901" s="4"/>
      <c r="H901" s="4"/>
      <c r="I901" s="4"/>
      <c r="J901" s="4"/>
      <c r="K901" s="4"/>
      <c r="L901" s="4"/>
      <c r="M901" s="4"/>
      <c r="N901" s="4"/>
      <c r="O901" s="4"/>
    </row>
    <row r="902" spans="1:15" ht="16.5" customHeight="1">
      <c r="A902" s="34"/>
      <c r="B902" s="4"/>
      <c r="C902" s="4"/>
      <c r="D902" s="4"/>
      <c r="E902" s="4"/>
      <c r="F902" s="4"/>
      <c r="G902" s="4"/>
      <c r="H902" s="4"/>
      <c r="I902" s="4"/>
      <c r="J902" s="4"/>
      <c r="K902" s="4"/>
      <c r="L902" s="4"/>
      <c r="M902" s="4"/>
      <c r="N902" s="4"/>
      <c r="O902" s="4"/>
    </row>
    <row r="903" spans="1:15" ht="16.5" customHeight="1">
      <c r="A903" s="34"/>
      <c r="B903" s="4"/>
      <c r="C903" s="4"/>
      <c r="D903" s="4"/>
      <c r="E903" s="4"/>
      <c r="F903" s="4"/>
      <c r="G903" s="4"/>
      <c r="H903" s="4"/>
      <c r="I903" s="4"/>
      <c r="J903" s="4"/>
      <c r="K903" s="4"/>
      <c r="L903" s="4"/>
      <c r="M903" s="4"/>
      <c r="N903" s="4"/>
      <c r="O903" s="4"/>
    </row>
    <row r="904" spans="1:15" ht="16.5" customHeight="1">
      <c r="A904" s="34"/>
      <c r="B904" s="4"/>
      <c r="C904" s="4"/>
      <c r="D904" s="4"/>
      <c r="E904" s="4"/>
      <c r="F904" s="4"/>
      <c r="G904" s="4"/>
      <c r="H904" s="4"/>
      <c r="I904" s="4"/>
      <c r="J904" s="4"/>
      <c r="K904" s="4"/>
      <c r="L904" s="4"/>
      <c r="M904" s="4"/>
      <c r="N904" s="4"/>
      <c r="O904" s="4"/>
    </row>
    <row r="905" spans="1:15" ht="16.5" customHeight="1">
      <c r="A905" s="34"/>
      <c r="B905" s="4"/>
      <c r="C905" s="4"/>
      <c r="D905" s="4"/>
      <c r="E905" s="4"/>
      <c r="F905" s="4"/>
      <c r="G905" s="4"/>
      <c r="H905" s="4"/>
      <c r="I905" s="4"/>
      <c r="J905" s="4"/>
      <c r="K905" s="4"/>
      <c r="L905" s="4"/>
      <c r="M905" s="4"/>
      <c r="N905" s="4"/>
      <c r="O905" s="4"/>
    </row>
    <row r="906" spans="1:15" ht="16.5" customHeight="1">
      <c r="A906" s="34"/>
      <c r="B906" s="4"/>
      <c r="C906" s="4"/>
      <c r="D906" s="4"/>
      <c r="E906" s="4"/>
      <c r="F906" s="4"/>
      <c r="G906" s="4"/>
      <c r="H906" s="4"/>
      <c r="I906" s="4"/>
      <c r="J906" s="4"/>
      <c r="K906" s="4"/>
      <c r="L906" s="4"/>
      <c r="M906" s="4"/>
      <c r="N906" s="4"/>
      <c r="O906" s="4"/>
    </row>
    <row r="907" spans="1:15" ht="16.5" customHeight="1">
      <c r="A907" s="34"/>
      <c r="B907" s="4"/>
      <c r="C907" s="4"/>
      <c r="D907" s="4"/>
      <c r="E907" s="4"/>
      <c r="F907" s="4"/>
      <c r="G907" s="4"/>
      <c r="H907" s="4"/>
      <c r="I907" s="4"/>
      <c r="J907" s="4"/>
      <c r="K907" s="4"/>
      <c r="L907" s="4"/>
      <c r="M907" s="4"/>
      <c r="N907" s="4"/>
      <c r="O907" s="4"/>
    </row>
    <row r="908" spans="1:15" ht="16.5" customHeight="1">
      <c r="A908" s="34"/>
      <c r="B908" s="4"/>
      <c r="C908" s="4"/>
      <c r="D908" s="4"/>
      <c r="E908" s="4"/>
      <c r="F908" s="4"/>
      <c r="G908" s="4"/>
      <c r="H908" s="4"/>
      <c r="I908" s="4"/>
      <c r="J908" s="4"/>
      <c r="K908" s="4"/>
      <c r="L908" s="4"/>
      <c r="M908" s="4"/>
      <c r="N908" s="4"/>
      <c r="O908" s="4"/>
    </row>
    <row r="909" spans="1:15" ht="16.5" customHeight="1">
      <c r="A909" s="34"/>
      <c r="B909" s="4"/>
      <c r="C909" s="4"/>
      <c r="D909" s="4"/>
      <c r="E909" s="4"/>
      <c r="F909" s="4"/>
      <c r="G909" s="4"/>
      <c r="H909" s="4"/>
      <c r="I909" s="4"/>
      <c r="J909" s="4"/>
      <c r="K909" s="4"/>
      <c r="L909" s="4"/>
      <c r="M909" s="4"/>
      <c r="N909" s="4"/>
      <c r="O909" s="4"/>
    </row>
    <row r="910" spans="1:15" ht="16.5" customHeight="1">
      <c r="A910" s="34"/>
      <c r="B910" s="4"/>
      <c r="C910" s="4"/>
      <c r="D910" s="4"/>
      <c r="E910" s="4"/>
      <c r="F910" s="4"/>
      <c r="G910" s="4"/>
      <c r="H910" s="4"/>
      <c r="I910" s="4"/>
      <c r="J910" s="4"/>
      <c r="K910" s="4"/>
      <c r="L910" s="4"/>
      <c r="M910" s="4"/>
      <c r="N910" s="4"/>
      <c r="O910" s="4"/>
    </row>
    <row r="911" spans="1:15" ht="16.5" customHeight="1">
      <c r="A911" s="34"/>
      <c r="B911" s="4"/>
      <c r="C911" s="4"/>
      <c r="D911" s="4"/>
      <c r="E911" s="4"/>
      <c r="F911" s="4"/>
      <c r="G911" s="4"/>
      <c r="H911" s="4"/>
      <c r="I911" s="4"/>
      <c r="J911" s="4"/>
      <c r="K911" s="4"/>
      <c r="L911" s="4"/>
      <c r="M911" s="4"/>
      <c r="N911" s="4"/>
      <c r="O911" s="4"/>
    </row>
    <row r="912" spans="1:15" ht="16.5" customHeight="1">
      <c r="A912" s="34"/>
      <c r="B912" s="4"/>
      <c r="C912" s="4"/>
      <c r="D912" s="4"/>
      <c r="E912" s="4"/>
      <c r="F912" s="4"/>
      <c r="G912" s="4"/>
      <c r="H912" s="4"/>
      <c r="I912" s="4"/>
      <c r="J912" s="4"/>
      <c r="K912" s="4"/>
      <c r="L912" s="4"/>
      <c r="M912" s="4"/>
      <c r="N912" s="4"/>
      <c r="O912" s="4"/>
    </row>
    <row r="913" spans="1:15" ht="16.5" customHeight="1">
      <c r="A913" s="34"/>
      <c r="B913" s="4"/>
      <c r="C913" s="4"/>
      <c r="D913" s="4"/>
      <c r="E913" s="4"/>
      <c r="F913" s="4"/>
      <c r="G913" s="4"/>
      <c r="H913" s="4"/>
      <c r="I913" s="4"/>
      <c r="J913" s="4"/>
      <c r="K913" s="4"/>
      <c r="L913" s="4"/>
      <c r="M913" s="4"/>
      <c r="N913" s="4"/>
      <c r="O913" s="4"/>
    </row>
    <row r="914" spans="1:15" ht="16.5" customHeight="1">
      <c r="A914" s="34"/>
      <c r="B914" s="4"/>
      <c r="C914" s="4"/>
      <c r="D914" s="4"/>
      <c r="E914" s="4"/>
      <c r="F914" s="4"/>
      <c r="G914" s="4"/>
      <c r="H914" s="4"/>
      <c r="I914" s="4"/>
      <c r="J914" s="4"/>
      <c r="K914" s="4"/>
      <c r="L914" s="4"/>
      <c r="M914" s="4"/>
      <c r="N914" s="4"/>
      <c r="O914" s="4"/>
    </row>
    <row r="915" spans="1:15" ht="16.5" customHeight="1">
      <c r="A915" s="34"/>
      <c r="B915" s="4"/>
      <c r="C915" s="4"/>
      <c r="D915" s="4"/>
      <c r="E915" s="4"/>
      <c r="F915" s="4"/>
      <c r="G915" s="4"/>
      <c r="H915" s="4"/>
      <c r="I915" s="4"/>
      <c r="J915" s="4"/>
      <c r="K915" s="4"/>
      <c r="L915" s="4"/>
      <c r="M915" s="4"/>
      <c r="N915" s="4"/>
      <c r="O915" s="4"/>
    </row>
    <row r="916" spans="1:15" ht="16.5" customHeight="1">
      <c r="A916" s="34"/>
      <c r="B916" s="4"/>
      <c r="C916" s="4"/>
      <c r="D916" s="4"/>
      <c r="E916" s="4"/>
      <c r="F916" s="4"/>
      <c r="G916" s="4"/>
      <c r="H916" s="4"/>
      <c r="I916" s="4"/>
      <c r="J916" s="4"/>
      <c r="K916" s="4"/>
      <c r="L916" s="4"/>
      <c r="M916" s="4"/>
      <c r="N916" s="4"/>
      <c r="O916" s="4"/>
    </row>
    <row r="917" spans="1:15" ht="16.5" customHeight="1">
      <c r="A917" s="34"/>
      <c r="B917" s="4"/>
      <c r="C917" s="4"/>
      <c r="D917" s="4"/>
      <c r="E917" s="4"/>
      <c r="F917" s="4"/>
      <c r="G917" s="4"/>
      <c r="H917" s="4"/>
      <c r="I917" s="4"/>
      <c r="J917" s="4"/>
      <c r="K917" s="4"/>
      <c r="L917" s="4"/>
      <c r="M917" s="4"/>
      <c r="N917" s="4"/>
      <c r="O917" s="4"/>
    </row>
    <row r="918" spans="1:15" ht="16.5" customHeight="1">
      <c r="A918" s="34"/>
      <c r="B918" s="4"/>
      <c r="C918" s="4"/>
      <c r="D918" s="4"/>
      <c r="E918" s="4"/>
      <c r="F918" s="4"/>
      <c r="G918" s="4"/>
      <c r="H918" s="4"/>
      <c r="I918" s="4"/>
      <c r="J918" s="4"/>
      <c r="K918" s="4"/>
      <c r="L918" s="4"/>
      <c r="M918" s="4"/>
      <c r="N918" s="4"/>
      <c r="O918" s="4"/>
    </row>
    <row r="919" spans="1:15" ht="16.5" customHeight="1">
      <c r="A919" s="34"/>
      <c r="B919" s="4"/>
      <c r="C919" s="4"/>
      <c r="D919" s="4"/>
      <c r="E919" s="4"/>
      <c r="F919" s="4"/>
      <c r="G919" s="4"/>
      <c r="H919" s="4"/>
      <c r="I919" s="4"/>
      <c r="J919" s="4"/>
      <c r="K919" s="4"/>
      <c r="L919" s="4"/>
      <c r="M919" s="4"/>
      <c r="N919" s="4"/>
      <c r="O919" s="4"/>
    </row>
    <row r="920" spans="1:15" ht="16.5" customHeight="1">
      <c r="A920" s="34"/>
      <c r="B920" s="4"/>
      <c r="C920" s="4"/>
      <c r="D920" s="4"/>
      <c r="E920" s="4"/>
      <c r="F920" s="4"/>
      <c r="G920" s="4"/>
      <c r="H920" s="4"/>
      <c r="I920" s="4"/>
      <c r="J920" s="4"/>
      <c r="K920" s="4"/>
      <c r="L920" s="4"/>
      <c r="M920" s="4"/>
      <c r="N920" s="4"/>
      <c r="O920" s="4"/>
    </row>
    <row r="921" spans="1:15" ht="16.5" customHeight="1">
      <c r="A921" s="34"/>
      <c r="B921" s="4"/>
      <c r="C921" s="4"/>
      <c r="D921" s="4"/>
      <c r="E921" s="4"/>
      <c r="F921" s="4"/>
      <c r="G921" s="4"/>
      <c r="H921" s="4"/>
      <c r="I921" s="4"/>
      <c r="J921" s="4"/>
      <c r="K921" s="4"/>
      <c r="L921" s="4"/>
      <c r="M921" s="4"/>
      <c r="N921" s="4"/>
      <c r="O921" s="4"/>
    </row>
    <row r="922" spans="1:15" ht="16.5" customHeight="1">
      <c r="A922" s="34"/>
      <c r="B922" s="4"/>
      <c r="C922" s="4"/>
      <c r="D922" s="4"/>
      <c r="E922" s="4"/>
      <c r="F922" s="4"/>
      <c r="G922" s="4"/>
      <c r="H922" s="4"/>
      <c r="I922" s="4"/>
      <c r="J922" s="4"/>
      <c r="K922" s="4"/>
      <c r="L922" s="4"/>
      <c r="M922" s="4"/>
      <c r="N922" s="4"/>
      <c r="O922" s="4"/>
    </row>
    <row r="923" spans="1:15" ht="16.5" customHeight="1">
      <c r="A923" s="34"/>
      <c r="B923" s="4"/>
      <c r="C923" s="4"/>
      <c r="D923" s="4"/>
      <c r="E923" s="4"/>
      <c r="F923" s="4"/>
      <c r="G923" s="4"/>
      <c r="H923" s="4"/>
      <c r="I923" s="4"/>
      <c r="J923" s="4"/>
      <c r="K923" s="4"/>
      <c r="L923" s="4"/>
      <c r="M923" s="4"/>
      <c r="N923" s="4"/>
      <c r="O923" s="4"/>
    </row>
    <row r="924" spans="1:15" ht="16.5" customHeight="1">
      <c r="A924" s="34"/>
      <c r="B924" s="4"/>
      <c r="C924" s="4"/>
      <c r="D924" s="4"/>
      <c r="E924" s="4"/>
      <c r="F924" s="4"/>
      <c r="G924" s="4"/>
      <c r="H924" s="4"/>
      <c r="I924" s="4"/>
      <c r="J924" s="4"/>
      <c r="K924" s="4"/>
      <c r="L924" s="4"/>
      <c r="M924" s="4"/>
      <c r="N924" s="4"/>
      <c r="O924" s="4"/>
    </row>
    <row r="925" spans="1:15" ht="16.5" customHeight="1">
      <c r="A925" s="34"/>
      <c r="B925" s="4"/>
      <c r="C925" s="4"/>
      <c r="D925" s="4"/>
      <c r="E925" s="4"/>
      <c r="F925" s="4"/>
      <c r="G925" s="4"/>
      <c r="H925" s="4"/>
      <c r="I925" s="4"/>
      <c r="J925" s="4"/>
      <c r="K925" s="4"/>
      <c r="L925" s="4"/>
      <c r="M925" s="4"/>
      <c r="N925" s="4"/>
      <c r="O925" s="4"/>
    </row>
    <row r="926" spans="1:15" ht="16.5" customHeight="1">
      <c r="A926" s="34"/>
      <c r="B926" s="4"/>
      <c r="C926" s="4"/>
      <c r="D926" s="4"/>
      <c r="E926" s="4"/>
      <c r="F926" s="4"/>
      <c r="G926" s="4"/>
      <c r="H926" s="4"/>
      <c r="I926" s="4"/>
      <c r="J926" s="4"/>
      <c r="K926" s="4"/>
      <c r="L926" s="4"/>
      <c r="M926" s="4"/>
      <c r="N926" s="4"/>
      <c r="O926" s="4"/>
    </row>
    <row r="927" spans="1:15" ht="16.5" customHeight="1">
      <c r="A927" s="34"/>
      <c r="B927" s="4"/>
      <c r="C927" s="4"/>
      <c r="D927" s="4"/>
      <c r="E927" s="4"/>
      <c r="F927" s="4"/>
      <c r="G927" s="4"/>
      <c r="H927" s="4"/>
      <c r="I927" s="4"/>
      <c r="J927" s="4"/>
      <c r="K927" s="4"/>
      <c r="L927" s="4"/>
      <c r="M927" s="4"/>
      <c r="N927" s="4"/>
      <c r="O927" s="4"/>
    </row>
    <row r="928" spans="1:15" ht="16.5" customHeight="1">
      <c r="A928" s="34"/>
      <c r="B928" s="4"/>
      <c r="C928" s="4"/>
      <c r="D928" s="4"/>
      <c r="E928" s="4"/>
      <c r="F928" s="4"/>
      <c r="G928" s="4"/>
      <c r="H928" s="4"/>
      <c r="I928" s="4"/>
      <c r="J928" s="4"/>
      <c r="K928" s="4"/>
      <c r="L928" s="4"/>
      <c r="M928" s="4"/>
      <c r="N928" s="4"/>
      <c r="O928" s="4"/>
    </row>
    <row r="929" spans="1:15" ht="16.5" customHeight="1">
      <c r="A929" s="34"/>
      <c r="B929" s="4"/>
      <c r="C929" s="4"/>
      <c r="D929" s="4"/>
      <c r="E929" s="4"/>
      <c r="F929" s="4"/>
      <c r="G929" s="4"/>
      <c r="H929" s="4"/>
      <c r="I929" s="4"/>
      <c r="J929" s="4"/>
      <c r="K929" s="4"/>
      <c r="L929" s="4"/>
      <c r="M929" s="4"/>
      <c r="N929" s="4"/>
      <c r="O929" s="4"/>
    </row>
    <row r="930" spans="1:15" ht="16.5" customHeight="1">
      <c r="A930" s="34"/>
      <c r="B930" s="4"/>
      <c r="C930" s="4"/>
      <c r="D930" s="4"/>
      <c r="E930" s="4"/>
      <c r="F930" s="4"/>
      <c r="G930" s="4"/>
      <c r="H930" s="4"/>
      <c r="I930" s="4"/>
      <c r="J930" s="4"/>
      <c r="K930" s="4"/>
      <c r="L930" s="4"/>
      <c r="M930" s="4"/>
      <c r="N930" s="4"/>
      <c r="O930" s="4"/>
    </row>
    <row r="931" spans="1:15" ht="16.5" customHeight="1">
      <c r="A931" s="34"/>
      <c r="B931" s="4"/>
      <c r="C931" s="4"/>
      <c r="D931" s="4"/>
      <c r="E931" s="4"/>
      <c r="F931" s="4"/>
      <c r="G931" s="4"/>
      <c r="H931" s="4"/>
      <c r="I931" s="4"/>
      <c r="J931" s="4"/>
      <c r="K931" s="4"/>
      <c r="L931" s="4"/>
      <c r="M931" s="4"/>
      <c r="N931" s="4"/>
      <c r="O931" s="4"/>
    </row>
    <row r="932" spans="1:15" ht="16.5" customHeight="1">
      <c r="A932" s="34"/>
      <c r="B932" s="4"/>
      <c r="C932" s="4"/>
      <c r="D932" s="4"/>
      <c r="E932" s="4"/>
      <c r="F932" s="4"/>
      <c r="G932" s="4"/>
      <c r="H932" s="4"/>
      <c r="I932" s="4"/>
      <c r="J932" s="4"/>
      <c r="K932" s="4"/>
      <c r="L932" s="4"/>
      <c r="M932" s="4"/>
      <c r="N932" s="4"/>
      <c r="O932" s="4"/>
    </row>
    <row r="933" spans="1:15" ht="16.5" customHeight="1">
      <c r="A933" s="34"/>
      <c r="B933" s="4"/>
      <c r="C933" s="4"/>
      <c r="D933" s="4"/>
      <c r="E933" s="4"/>
      <c r="F933" s="4"/>
      <c r="G933" s="4"/>
      <c r="H933" s="4"/>
      <c r="I933" s="4"/>
      <c r="J933" s="4"/>
      <c r="K933" s="4"/>
      <c r="L933" s="4"/>
      <c r="M933" s="4"/>
      <c r="N933" s="4"/>
      <c r="O933" s="4"/>
    </row>
    <row r="934" spans="1:15" ht="16.5" customHeight="1">
      <c r="A934" s="34"/>
      <c r="B934" s="4"/>
      <c r="C934" s="4"/>
      <c r="D934" s="4"/>
      <c r="E934" s="4"/>
      <c r="F934" s="4"/>
      <c r="G934" s="4"/>
      <c r="H934" s="4"/>
      <c r="I934" s="4"/>
      <c r="J934" s="4"/>
      <c r="K934" s="4"/>
      <c r="L934" s="4"/>
      <c r="M934" s="4"/>
      <c r="N934" s="4"/>
      <c r="O934" s="4"/>
    </row>
    <row r="935" spans="1:15" ht="16.5" customHeight="1">
      <c r="A935" s="34"/>
      <c r="B935" s="4"/>
      <c r="C935" s="4"/>
      <c r="D935" s="4"/>
      <c r="E935" s="4"/>
      <c r="F935" s="4"/>
      <c r="G935" s="4"/>
      <c r="H935" s="4"/>
      <c r="I935" s="4"/>
      <c r="J935" s="4"/>
      <c r="K935" s="4"/>
      <c r="L935" s="4"/>
      <c r="M935" s="4"/>
      <c r="N935" s="4"/>
      <c r="O935" s="4"/>
    </row>
    <row r="936" spans="1:15" ht="16.5" customHeight="1">
      <c r="A936" s="34"/>
      <c r="B936" s="4"/>
      <c r="C936" s="4"/>
      <c r="D936" s="4"/>
      <c r="E936" s="4"/>
      <c r="F936" s="4"/>
      <c r="G936" s="4"/>
      <c r="H936" s="4"/>
      <c r="I936" s="4"/>
      <c r="J936" s="4"/>
      <c r="K936" s="4"/>
      <c r="L936" s="4"/>
      <c r="M936" s="4"/>
      <c r="N936" s="4"/>
      <c r="O936" s="4"/>
    </row>
    <row r="937" spans="1:15" ht="16.5" customHeight="1">
      <c r="A937" s="34"/>
      <c r="B937" s="4"/>
      <c r="C937" s="4"/>
      <c r="D937" s="4"/>
      <c r="E937" s="4"/>
      <c r="F937" s="4"/>
      <c r="G937" s="4"/>
      <c r="H937" s="4"/>
      <c r="I937" s="4"/>
      <c r="J937" s="4"/>
      <c r="K937" s="4"/>
      <c r="L937" s="4"/>
      <c r="M937" s="4"/>
      <c r="N937" s="4"/>
      <c r="O937" s="4"/>
    </row>
    <row r="938" spans="1:15" ht="16.5" customHeight="1">
      <c r="A938" s="34"/>
      <c r="B938" s="4"/>
      <c r="C938" s="4"/>
      <c r="D938" s="4"/>
      <c r="E938" s="4"/>
      <c r="F938" s="4"/>
      <c r="G938" s="4"/>
      <c r="H938" s="4"/>
      <c r="I938" s="4"/>
      <c r="J938" s="4"/>
      <c r="K938" s="4"/>
      <c r="L938" s="4"/>
      <c r="M938" s="4"/>
      <c r="N938" s="4"/>
      <c r="O938" s="4"/>
    </row>
    <row r="939" spans="1:15" ht="16.5" customHeight="1">
      <c r="A939" s="34"/>
      <c r="B939" s="4"/>
      <c r="C939" s="4"/>
      <c r="D939" s="4"/>
      <c r="E939" s="4"/>
      <c r="F939" s="4"/>
      <c r="G939" s="4"/>
      <c r="H939" s="4"/>
      <c r="I939" s="4"/>
      <c r="J939" s="4"/>
      <c r="K939" s="4"/>
      <c r="L939" s="4"/>
      <c r="M939" s="4"/>
      <c r="N939" s="4"/>
      <c r="O939" s="4"/>
    </row>
    <row r="940" spans="1:15" ht="16.5" customHeight="1">
      <c r="A940" s="34"/>
      <c r="B940" s="4"/>
      <c r="C940" s="4"/>
      <c r="D940" s="4"/>
      <c r="E940" s="4"/>
      <c r="F940" s="4"/>
      <c r="G940" s="4"/>
      <c r="H940" s="4"/>
      <c r="I940" s="4"/>
      <c r="J940" s="4"/>
      <c r="K940" s="4"/>
      <c r="L940" s="4"/>
      <c r="M940" s="4"/>
      <c r="N940" s="4"/>
      <c r="O940" s="4"/>
    </row>
    <row r="941" spans="1:15" ht="16.5" customHeight="1">
      <c r="A941" s="34"/>
      <c r="B941" s="4"/>
      <c r="C941" s="4"/>
      <c r="D941" s="4"/>
      <c r="E941" s="4"/>
      <c r="F941" s="4"/>
      <c r="G941" s="4"/>
      <c r="H941" s="4"/>
      <c r="I941" s="4"/>
      <c r="J941" s="4"/>
      <c r="K941" s="4"/>
      <c r="L941" s="4"/>
      <c r="M941" s="4"/>
      <c r="N941" s="4"/>
      <c r="O941" s="4"/>
    </row>
    <row r="942" spans="1:15" ht="16.5" customHeight="1">
      <c r="A942" s="34"/>
      <c r="B942" s="4"/>
      <c r="C942" s="4"/>
      <c r="D942" s="4"/>
      <c r="E942" s="4"/>
      <c r="F942" s="4"/>
      <c r="G942" s="4"/>
      <c r="H942" s="4"/>
      <c r="I942" s="4"/>
      <c r="J942" s="4"/>
      <c r="K942" s="4"/>
      <c r="L942" s="4"/>
      <c r="M942" s="4"/>
      <c r="N942" s="4"/>
      <c r="O942" s="4"/>
    </row>
    <row r="943" spans="1:15" ht="16.5" customHeight="1">
      <c r="A943" s="34"/>
      <c r="B943" s="4"/>
      <c r="C943" s="4"/>
      <c r="D943" s="4"/>
      <c r="E943" s="4"/>
      <c r="F943" s="4"/>
      <c r="G943" s="4"/>
      <c r="H943" s="4"/>
      <c r="I943" s="4"/>
      <c r="J943" s="4"/>
      <c r="K943" s="4"/>
      <c r="L943" s="4"/>
      <c r="M943" s="4"/>
      <c r="N943" s="4"/>
      <c r="O943" s="4"/>
    </row>
    <row r="944" spans="1:15" ht="16.5" customHeight="1">
      <c r="A944" s="34"/>
      <c r="B944" s="4"/>
      <c r="C944" s="4"/>
      <c r="D944" s="4"/>
      <c r="E944" s="4"/>
      <c r="F944" s="4"/>
      <c r="G944" s="4"/>
      <c r="H944" s="4"/>
      <c r="I944" s="4"/>
      <c r="J944" s="4"/>
      <c r="K944" s="4"/>
      <c r="L944" s="4"/>
      <c r="M944" s="4"/>
      <c r="N944" s="4"/>
      <c r="O944" s="4"/>
    </row>
    <row r="945" spans="1:15" ht="16.5" customHeight="1">
      <c r="A945" s="34"/>
      <c r="B945" s="4"/>
      <c r="C945" s="4"/>
      <c r="D945" s="4"/>
      <c r="E945" s="4"/>
      <c r="F945" s="4"/>
      <c r="G945" s="4"/>
      <c r="H945" s="4"/>
      <c r="I945" s="4"/>
      <c r="J945" s="4"/>
      <c r="K945" s="4"/>
      <c r="L945" s="4"/>
      <c r="M945" s="4"/>
      <c r="N945" s="4"/>
      <c r="O945" s="4"/>
    </row>
    <row r="946" spans="1:15" ht="16.5" customHeight="1">
      <c r="A946" s="34"/>
      <c r="B946" s="4"/>
      <c r="C946" s="4"/>
      <c r="D946" s="4"/>
      <c r="E946" s="4"/>
      <c r="F946" s="4"/>
      <c r="G946" s="4"/>
      <c r="H946" s="4"/>
      <c r="I946" s="4"/>
      <c r="J946" s="4"/>
      <c r="K946" s="4"/>
      <c r="L946" s="4"/>
      <c r="M946" s="4"/>
      <c r="N946" s="4"/>
      <c r="O946" s="4"/>
    </row>
    <row r="947" spans="1:15" ht="16.5" customHeight="1">
      <c r="A947" s="34"/>
      <c r="B947" s="4"/>
      <c r="C947" s="4"/>
      <c r="D947" s="4"/>
      <c r="E947" s="4"/>
      <c r="F947" s="4"/>
      <c r="G947" s="4"/>
      <c r="H947" s="4"/>
      <c r="I947" s="4"/>
      <c r="J947" s="4"/>
      <c r="K947" s="4"/>
      <c r="L947" s="4"/>
      <c r="M947" s="4"/>
      <c r="N947" s="4"/>
      <c r="O947" s="4"/>
    </row>
    <row r="948" spans="1:15" ht="16.5" customHeight="1">
      <c r="A948" s="34"/>
      <c r="B948" s="4"/>
      <c r="C948" s="4"/>
      <c r="D948" s="4"/>
      <c r="E948" s="4"/>
      <c r="F948" s="4"/>
      <c r="G948" s="4"/>
      <c r="H948" s="4"/>
      <c r="I948" s="4"/>
      <c r="J948" s="4"/>
      <c r="K948" s="4"/>
      <c r="L948" s="4"/>
      <c r="M948" s="4"/>
      <c r="N948" s="4"/>
      <c r="O948" s="4"/>
    </row>
    <row r="949" spans="1:15" ht="16.5" customHeight="1">
      <c r="A949" s="34"/>
      <c r="B949" s="4"/>
      <c r="C949" s="4"/>
      <c r="D949" s="4"/>
      <c r="E949" s="4"/>
      <c r="F949" s="4"/>
      <c r="G949" s="4"/>
      <c r="H949" s="4"/>
      <c r="I949" s="4"/>
      <c r="J949" s="4"/>
      <c r="K949" s="4"/>
      <c r="L949" s="4"/>
      <c r="M949" s="4"/>
      <c r="N949" s="4"/>
      <c r="O949" s="4"/>
    </row>
    <row r="950" spans="1:15" ht="16.5" customHeight="1">
      <c r="A950" s="34"/>
      <c r="B950" s="4"/>
      <c r="C950" s="4"/>
      <c r="D950" s="4"/>
      <c r="E950" s="4"/>
      <c r="F950" s="4"/>
      <c r="G950" s="4"/>
      <c r="H950" s="4"/>
      <c r="I950" s="4"/>
      <c r="J950" s="4"/>
      <c r="K950" s="4"/>
      <c r="L950" s="4"/>
      <c r="M950" s="4"/>
      <c r="N950" s="4"/>
      <c r="O950" s="4"/>
    </row>
    <row r="951" spans="1:15" ht="16.5" customHeight="1">
      <c r="A951" s="34"/>
      <c r="B951" s="4"/>
      <c r="C951" s="4"/>
      <c r="D951" s="4"/>
      <c r="E951" s="4"/>
      <c r="F951" s="4"/>
      <c r="G951" s="4"/>
      <c r="H951" s="4"/>
      <c r="I951" s="4"/>
      <c r="J951" s="4"/>
      <c r="K951" s="4"/>
      <c r="L951" s="4"/>
      <c r="M951" s="4"/>
      <c r="N951" s="4"/>
      <c r="O951" s="4"/>
    </row>
    <row r="952" spans="1:15" ht="16.5" customHeight="1">
      <c r="A952" s="34"/>
      <c r="B952" s="4"/>
      <c r="C952" s="4"/>
      <c r="D952" s="4"/>
      <c r="E952" s="4"/>
      <c r="F952" s="4"/>
      <c r="G952" s="4"/>
      <c r="H952" s="4"/>
      <c r="I952" s="4"/>
      <c r="J952" s="4"/>
      <c r="K952" s="4"/>
      <c r="L952" s="4"/>
      <c r="M952" s="4"/>
      <c r="N952" s="4"/>
      <c r="O952" s="4"/>
    </row>
    <row r="953" spans="1:15" ht="16.5" customHeight="1">
      <c r="A953" s="34"/>
      <c r="B953" s="4"/>
      <c r="C953" s="4"/>
      <c r="D953" s="4"/>
      <c r="E953" s="4"/>
      <c r="F953" s="4"/>
      <c r="G953" s="4"/>
      <c r="H953" s="4"/>
      <c r="I953" s="4"/>
      <c r="J953" s="4"/>
      <c r="K953" s="4"/>
      <c r="L953" s="4"/>
      <c r="M953" s="4"/>
      <c r="N953" s="4"/>
      <c r="O953" s="4"/>
    </row>
    <row r="954" spans="1:15" ht="16.5" customHeight="1">
      <c r="A954" s="34"/>
      <c r="B954" s="4"/>
      <c r="C954" s="4"/>
      <c r="D954" s="4"/>
      <c r="E954" s="4"/>
      <c r="F954" s="4"/>
      <c r="G954" s="4"/>
      <c r="H954" s="4"/>
      <c r="I954" s="4"/>
      <c r="J954" s="4"/>
      <c r="K954" s="4"/>
      <c r="L954" s="4"/>
      <c r="M954" s="4"/>
      <c r="N954" s="4"/>
      <c r="O954" s="4"/>
    </row>
    <row r="955" spans="1:15" ht="16.5" customHeight="1">
      <c r="A955" s="34"/>
      <c r="B955" s="4"/>
      <c r="C955" s="4"/>
      <c r="D955" s="4"/>
      <c r="E955" s="4"/>
      <c r="F955" s="4"/>
      <c r="G955" s="4"/>
      <c r="H955" s="4"/>
      <c r="I955" s="4"/>
      <c r="J955" s="4"/>
      <c r="K955" s="4"/>
      <c r="L955" s="4"/>
      <c r="M955" s="4"/>
      <c r="N955" s="4"/>
      <c r="O955" s="4"/>
    </row>
    <row r="956" spans="1:15" ht="16.5" customHeight="1">
      <c r="A956" s="34"/>
      <c r="B956" s="4"/>
      <c r="C956" s="4"/>
      <c r="D956" s="4"/>
      <c r="E956" s="4"/>
      <c r="F956" s="4"/>
      <c r="G956" s="4"/>
      <c r="H956" s="4"/>
      <c r="I956" s="4"/>
      <c r="J956" s="4"/>
      <c r="K956" s="4"/>
      <c r="L956" s="4"/>
      <c r="M956" s="4"/>
      <c r="N956" s="4"/>
      <c r="O956" s="4"/>
    </row>
    <row r="957" spans="1:15" ht="16.5" customHeight="1">
      <c r="A957" s="34"/>
      <c r="B957" s="4"/>
      <c r="C957" s="4"/>
      <c r="D957" s="4"/>
      <c r="E957" s="4"/>
      <c r="F957" s="4"/>
      <c r="G957" s="4"/>
      <c r="H957" s="4"/>
      <c r="I957" s="4"/>
      <c r="J957" s="4"/>
      <c r="K957" s="4"/>
      <c r="L957" s="4"/>
      <c r="M957" s="4"/>
      <c r="N957" s="4"/>
      <c r="O957" s="4"/>
    </row>
    <row r="958" spans="1:15" ht="16.5" customHeight="1">
      <c r="A958" s="34"/>
      <c r="B958" s="4"/>
      <c r="C958" s="4"/>
      <c r="D958" s="4"/>
      <c r="E958" s="4"/>
      <c r="F958" s="4"/>
      <c r="G958" s="4"/>
      <c r="H958" s="4"/>
      <c r="I958" s="4"/>
      <c r="J958" s="4"/>
      <c r="K958" s="4"/>
      <c r="L958" s="4"/>
      <c r="M958" s="4"/>
      <c r="N958" s="4"/>
      <c r="O958" s="4"/>
    </row>
    <row r="959" spans="1:15" ht="16.5" customHeight="1">
      <c r="A959" s="34"/>
      <c r="B959" s="4"/>
      <c r="C959" s="4"/>
      <c r="D959" s="4"/>
      <c r="E959" s="4"/>
      <c r="F959" s="4"/>
      <c r="G959" s="4"/>
      <c r="H959" s="4"/>
      <c r="I959" s="4"/>
      <c r="J959" s="4"/>
      <c r="K959" s="4"/>
      <c r="L959" s="4"/>
      <c r="M959" s="4"/>
      <c r="N959" s="4"/>
      <c r="O959" s="4"/>
    </row>
    <row r="960" spans="1:15" ht="16.5" customHeight="1">
      <c r="A960" s="34"/>
      <c r="B960" s="4"/>
      <c r="C960" s="4"/>
      <c r="D960" s="4"/>
      <c r="E960" s="4"/>
      <c r="F960" s="4"/>
      <c r="G960" s="4"/>
      <c r="H960" s="4"/>
      <c r="I960" s="4"/>
      <c r="J960" s="4"/>
      <c r="K960" s="4"/>
      <c r="L960" s="4"/>
      <c r="M960" s="4"/>
      <c r="N960" s="4"/>
      <c r="O960" s="4"/>
    </row>
    <row r="961" spans="1:15" ht="16.5" customHeight="1">
      <c r="A961" s="34"/>
      <c r="B961" s="4"/>
      <c r="C961" s="4"/>
      <c r="D961" s="4"/>
      <c r="E961" s="4"/>
      <c r="F961" s="4"/>
      <c r="G961" s="4"/>
      <c r="H961" s="4"/>
      <c r="I961" s="4"/>
      <c r="J961" s="4"/>
      <c r="K961" s="4"/>
      <c r="L961" s="4"/>
      <c r="M961" s="4"/>
      <c r="N961" s="4"/>
      <c r="O961" s="4"/>
    </row>
    <row r="962" spans="1:15" ht="16.5" customHeight="1">
      <c r="A962" s="34"/>
      <c r="B962" s="4"/>
      <c r="C962" s="4"/>
      <c r="D962" s="4"/>
      <c r="E962" s="4"/>
      <c r="F962" s="4"/>
      <c r="G962" s="4"/>
      <c r="H962" s="4"/>
      <c r="I962" s="4"/>
      <c r="J962" s="4"/>
      <c r="K962" s="4"/>
      <c r="L962" s="4"/>
      <c r="M962" s="4"/>
      <c r="N962" s="4"/>
      <c r="O962" s="4"/>
    </row>
    <row r="963" spans="1:15" ht="16.5" customHeight="1">
      <c r="A963" s="34"/>
      <c r="B963" s="4"/>
      <c r="C963" s="4"/>
      <c r="D963" s="4"/>
      <c r="E963" s="4"/>
      <c r="F963" s="4"/>
      <c r="G963" s="4"/>
      <c r="H963" s="4"/>
      <c r="I963" s="4"/>
      <c r="J963" s="4"/>
      <c r="K963" s="4"/>
      <c r="L963" s="4"/>
      <c r="M963" s="4"/>
      <c r="N963" s="4"/>
      <c r="O963" s="4"/>
    </row>
    <row r="964" spans="1:15" ht="16.5" customHeight="1">
      <c r="A964" s="34"/>
      <c r="B964" s="4"/>
      <c r="C964" s="4"/>
      <c r="D964" s="4"/>
      <c r="E964" s="4"/>
      <c r="F964" s="4"/>
      <c r="G964" s="4"/>
      <c r="H964" s="4"/>
      <c r="I964" s="4"/>
      <c r="J964" s="4"/>
      <c r="K964" s="4"/>
      <c r="L964" s="4"/>
      <c r="M964" s="4"/>
      <c r="N964" s="4"/>
      <c r="O964" s="4"/>
    </row>
    <row r="965" spans="1:15" ht="16.5" customHeight="1">
      <c r="A965" s="34"/>
      <c r="B965" s="4"/>
      <c r="C965" s="4"/>
      <c r="D965" s="4"/>
      <c r="E965" s="4"/>
      <c r="F965" s="4"/>
      <c r="G965" s="4"/>
      <c r="H965" s="4"/>
      <c r="I965" s="4"/>
      <c r="J965" s="4"/>
      <c r="K965" s="4"/>
      <c r="L965" s="4"/>
      <c r="M965" s="4"/>
      <c r="N965" s="4"/>
      <c r="O965" s="4"/>
    </row>
    <row r="966" spans="1:15" ht="16.5" customHeight="1">
      <c r="A966" s="34"/>
      <c r="B966" s="4"/>
      <c r="C966" s="4"/>
      <c r="D966" s="4"/>
      <c r="E966" s="4"/>
      <c r="F966" s="4"/>
      <c r="G966" s="4"/>
      <c r="H966" s="4"/>
      <c r="I966" s="4"/>
      <c r="J966" s="4"/>
      <c r="K966" s="4"/>
      <c r="L966" s="4"/>
      <c r="M966" s="4"/>
      <c r="N966" s="4"/>
      <c r="O966" s="4"/>
    </row>
    <row r="967" spans="1:15" ht="16.5" customHeight="1">
      <c r="A967" s="34"/>
      <c r="B967" s="4"/>
      <c r="C967" s="4"/>
      <c r="D967" s="4"/>
      <c r="E967" s="4"/>
      <c r="F967" s="4"/>
      <c r="G967" s="4"/>
      <c r="H967" s="4"/>
      <c r="I967" s="4"/>
      <c r="J967" s="4"/>
      <c r="K967" s="4"/>
      <c r="L967" s="4"/>
      <c r="M967" s="4"/>
      <c r="N967" s="4"/>
      <c r="O967" s="4"/>
    </row>
    <row r="968" spans="1:15" ht="16.5" customHeight="1">
      <c r="A968" s="34"/>
      <c r="B968" s="4"/>
      <c r="C968" s="4"/>
      <c r="D968" s="4"/>
      <c r="E968" s="4"/>
      <c r="F968" s="4"/>
      <c r="G968" s="4"/>
      <c r="H968" s="4"/>
      <c r="I968" s="4"/>
      <c r="J968" s="4"/>
      <c r="K968" s="4"/>
      <c r="L968" s="4"/>
      <c r="M968" s="4"/>
      <c r="N968" s="4"/>
      <c r="O968" s="4"/>
    </row>
    <row r="969" spans="1:15" ht="16.5" customHeight="1">
      <c r="A969" s="34"/>
      <c r="B969" s="4"/>
      <c r="C969" s="4"/>
      <c r="D969" s="4"/>
      <c r="E969" s="4"/>
      <c r="F969" s="4"/>
      <c r="G969" s="4"/>
      <c r="H969" s="4"/>
      <c r="I969" s="4"/>
      <c r="J969" s="4"/>
      <c r="K969" s="4"/>
      <c r="L969" s="4"/>
      <c r="M969" s="4"/>
      <c r="N969" s="4"/>
      <c r="O969" s="4"/>
    </row>
    <row r="970" spans="1:15" ht="16.5" customHeight="1">
      <c r="A970" s="34"/>
      <c r="B970" s="4"/>
      <c r="C970" s="4"/>
      <c r="D970" s="4"/>
      <c r="E970" s="4"/>
      <c r="F970" s="4"/>
      <c r="G970" s="4"/>
      <c r="H970" s="4"/>
      <c r="I970" s="4"/>
      <c r="J970" s="4"/>
      <c r="K970" s="4"/>
      <c r="L970" s="4"/>
      <c r="M970" s="4"/>
      <c r="N970" s="4"/>
      <c r="O970" s="4"/>
    </row>
    <row r="971" spans="1:15" ht="16.5" customHeight="1">
      <c r="A971" s="34"/>
      <c r="B971" s="4"/>
      <c r="C971" s="4"/>
      <c r="D971" s="4"/>
      <c r="E971" s="4"/>
      <c r="F971" s="4"/>
      <c r="G971" s="4"/>
      <c r="H971" s="4"/>
      <c r="I971" s="4"/>
      <c r="J971" s="4"/>
      <c r="K971" s="4"/>
      <c r="L971" s="4"/>
      <c r="M971" s="4"/>
      <c r="N971" s="4"/>
      <c r="O971" s="4"/>
    </row>
    <row r="972" spans="1:15" ht="16.5" customHeight="1">
      <c r="A972" s="34"/>
      <c r="B972" s="4"/>
      <c r="C972" s="4"/>
      <c r="D972" s="4"/>
      <c r="E972" s="4"/>
      <c r="F972" s="4"/>
      <c r="G972" s="4"/>
      <c r="H972" s="4"/>
      <c r="I972" s="4"/>
      <c r="J972" s="4"/>
      <c r="K972" s="4"/>
      <c r="L972" s="4"/>
      <c r="M972" s="4"/>
      <c r="N972" s="4"/>
      <c r="O972" s="4"/>
    </row>
    <row r="973" spans="1:15" ht="16.5" customHeight="1">
      <c r="A973" s="34"/>
      <c r="B973" s="4"/>
      <c r="C973" s="4"/>
      <c r="D973" s="4"/>
      <c r="E973" s="4"/>
      <c r="F973" s="4"/>
      <c r="G973" s="4"/>
      <c r="H973" s="4"/>
      <c r="I973" s="4"/>
      <c r="J973" s="4"/>
      <c r="K973" s="4"/>
      <c r="L973" s="4"/>
      <c r="M973" s="4"/>
      <c r="N973" s="4"/>
      <c r="O973" s="4"/>
    </row>
    <row r="974" spans="1:15" ht="16.5" customHeight="1">
      <c r="A974" s="34"/>
      <c r="B974" s="4"/>
      <c r="C974" s="4"/>
      <c r="D974" s="4"/>
      <c r="E974" s="4"/>
      <c r="F974" s="4"/>
      <c r="G974" s="4"/>
      <c r="H974" s="4"/>
      <c r="I974" s="4"/>
      <c r="J974" s="4"/>
      <c r="K974" s="4"/>
      <c r="L974" s="4"/>
      <c r="M974" s="4"/>
      <c r="N974" s="4"/>
      <c r="O974" s="4"/>
    </row>
    <row r="975" spans="1:15" ht="16.5" customHeight="1">
      <c r="A975" s="34"/>
      <c r="B975" s="4"/>
      <c r="C975" s="4"/>
      <c r="D975" s="4"/>
      <c r="E975" s="4"/>
      <c r="F975" s="4"/>
      <c r="G975" s="4"/>
      <c r="H975" s="4"/>
      <c r="I975" s="4"/>
      <c r="J975" s="4"/>
      <c r="K975" s="4"/>
      <c r="L975" s="4"/>
      <c r="M975" s="4"/>
      <c r="N975" s="4"/>
      <c r="O975" s="4"/>
    </row>
    <row r="976" spans="1:15" ht="16.5" customHeight="1">
      <c r="A976" s="34"/>
      <c r="B976" s="4"/>
      <c r="C976" s="4"/>
      <c r="D976" s="4"/>
      <c r="E976" s="4"/>
      <c r="F976" s="4"/>
      <c r="G976" s="4"/>
      <c r="H976" s="4"/>
      <c r="I976" s="4"/>
      <c r="J976" s="4"/>
      <c r="K976" s="4"/>
      <c r="L976" s="4"/>
      <c r="M976" s="4"/>
      <c r="N976" s="4"/>
      <c r="O976" s="4"/>
    </row>
    <row r="977" spans="1:15" ht="16.5" customHeight="1">
      <c r="A977" s="34"/>
      <c r="B977" s="4"/>
      <c r="C977" s="4"/>
      <c r="D977" s="4"/>
      <c r="E977" s="4"/>
      <c r="F977" s="4"/>
      <c r="G977" s="4"/>
      <c r="H977" s="4"/>
      <c r="I977" s="4"/>
      <c r="J977" s="4"/>
      <c r="K977" s="4"/>
      <c r="L977" s="4"/>
      <c r="M977" s="4"/>
      <c r="N977" s="4"/>
      <c r="O977" s="4"/>
    </row>
    <row r="978" spans="1:15" ht="16.5" customHeight="1">
      <c r="A978" s="34"/>
      <c r="B978" s="4"/>
      <c r="C978" s="4"/>
      <c r="D978" s="4"/>
      <c r="E978" s="4"/>
      <c r="F978" s="4"/>
      <c r="G978" s="4"/>
      <c r="H978" s="4"/>
      <c r="I978" s="4"/>
      <c r="J978" s="4"/>
      <c r="K978" s="4"/>
      <c r="L978" s="4"/>
      <c r="M978" s="4"/>
      <c r="N978" s="4"/>
      <c r="O978" s="4"/>
    </row>
    <row r="979" spans="1:15" ht="16.5" customHeight="1">
      <c r="A979" s="34"/>
      <c r="B979" s="4"/>
      <c r="C979" s="4"/>
      <c r="D979" s="4"/>
      <c r="E979" s="4"/>
      <c r="F979" s="4"/>
      <c r="G979" s="4"/>
      <c r="H979" s="4"/>
      <c r="I979" s="4"/>
      <c r="J979" s="4"/>
      <c r="K979" s="4"/>
      <c r="L979" s="4"/>
      <c r="M979" s="4"/>
      <c r="N979" s="4"/>
      <c r="O979" s="4"/>
    </row>
    <row r="980" spans="1:15" ht="16.5" customHeight="1">
      <c r="A980" s="34"/>
      <c r="B980" s="4"/>
      <c r="C980" s="4"/>
      <c r="D980" s="4"/>
      <c r="E980" s="4"/>
      <c r="F980" s="4"/>
      <c r="G980" s="4"/>
      <c r="H980" s="4"/>
      <c r="I980" s="4"/>
      <c r="J980" s="4"/>
      <c r="K980" s="4"/>
      <c r="L980" s="4"/>
      <c r="M980" s="4"/>
      <c r="N980" s="4"/>
      <c r="O980" s="4"/>
    </row>
    <row r="981" spans="1:15" ht="16.5" customHeight="1">
      <c r="A981" s="34"/>
      <c r="B981" s="4"/>
      <c r="C981" s="4"/>
      <c r="D981" s="4"/>
      <c r="E981" s="4"/>
      <c r="F981" s="4"/>
      <c r="G981" s="4"/>
      <c r="H981" s="4"/>
      <c r="I981" s="4"/>
      <c r="J981" s="4"/>
      <c r="K981" s="4"/>
      <c r="L981" s="4"/>
      <c r="M981" s="4"/>
      <c r="N981" s="4"/>
      <c r="O981" s="4"/>
    </row>
    <row r="982" spans="1:15" ht="16.5" customHeight="1">
      <c r="A982" s="34"/>
      <c r="B982" s="4"/>
      <c r="C982" s="4"/>
      <c r="D982" s="4"/>
      <c r="E982" s="4"/>
      <c r="F982" s="4"/>
      <c r="G982" s="4"/>
      <c r="H982" s="4"/>
      <c r="I982" s="4"/>
      <c r="J982" s="4"/>
      <c r="K982" s="4"/>
      <c r="L982" s="4"/>
      <c r="M982" s="4"/>
      <c r="N982" s="4"/>
      <c r="O982" s="4"/>
    </row>
    <row r="983" spans="1:15" ht="16.5" customHeight="1">
      <c r="A983" s="34"/>
      <c r="B983" s="4"/>
      <c r="C983" s="4"/>
      <c r="D983" s="4"/>
      <c r="E983" s="4"/>
      <c r="F983" s="4"/>
      <c r="G983" s="4"/>
      <c r="H983" s="4"/>
      <c r="I983" s="4"/>
      <c r="J983" s="4"/>
      <c r="K983" s="4"/>
      <c r="L983" s="4"/>
      <c r="M983" s="4"/>
      <c r="N983" s="4"/>
      <c r="O983" s="4"/>
    </row>
    <row r="984" spans="1:15" ht="16.5" customHeight="1">
      <c r="A984" s="34"/>
      <c r="B984" s="4"/>
      <c r="C984" s="4"/>
      <c r="D984" s="4"/>
      <c r="E984" s="4"/>
      <c r="F984" s="4"/>
      <c r="G984" s="4"/>
      <c r="H984" s="4"/>
      <c r="I984" s="4"/>
      <c r="J984" s="4"/>
      <c r="K984" s="4"/>
      <c r="L984" s="4"/>
      <c r="M984" s="4"/>
      <c r="N984" s="4"/>
      <c r="O984" s="4"/>
    </row>
    <row r="985" spans="1:15" ht="16.5" customHeight="1">
      <c r="A985" s="34"/>
      <c r="B985" s="4"/>
      <c r="C985" s="4"/>
      <c r="D985" s="4"/>
      <c r="E985" s="4"/>
      <c r="F985" s="4"/>
      <c r="G985" s="4"/>
      <c r="H985" s="4"/>
      <c r="I985" s="4"/>
      <c r="J985" s="4"/>
      <c r="K985" s="4"/>
      <c r="L985" s="4"/>
      <c r="M985" s="4"/>
      <c r="N985" s="4"/>
      <c r="O985" s="4"/>
    </row>
    <row r="986" spans="1:15" ht="16.5" customHeight="1">
      <c r="A986" s="34"/>
      <c r="B986" s="4"/>
      <c r="C986" s="4"/>
      <c r="D986" s="4"/>
      <c r="E986" s="4"/>
      <c r="F986" s="4"/>
      <c r="G986" s="4"/>
      <c r="H986" s="4"/>
      <c r="I986" s="4"/>
      <c r="J986" s="4"/>
      <c r="K986" s="4"/>
      <c r="L986" s="4"/>
      <c r="M986" s="4"/>
      <c r="N986" s="4"/>
      <c r="O986" s="4"/>
    </row>
    <row r="987" spans="1:15" ht="16.5" customHeight="1">
      <c r="A987" s="34"/>
      <c r="B987" s="4"/>
      <c r="C987" s="4"/>
      <c r="D987" s="4"/>
      <c r="E987" s="4"/>
      <c r="F987" s="4"/>
      <c r="G987" s="4"/>
      <c r="H987" s="4"/>
      <c r="I987" s="4"/>
      <c r="J987" s="4"/>
      <c r="K987" s="4"/>
      <c r="L987" s="4"/>
      <c r="M987" s="4"/>
      <c r="N987" s="4"/>
      <c r="O987" s="4"/>
    </row>
    <row r="988" spans="1:15" ht="16.5" customHeight="1">
      <c r="A988" s="34"/>
      <c r="B988" s="4"/>
      <c r="C988" s="4"/>
      <c r="D988" s="4"/>
      <c r="E988" s="4"/>
      <c r="F988" s="4"/>
      <c r="G988" s="4"/>
      <c r="H988" s="4"/>
      <c r="I988" s="4"/>
      <c r="J988" s="4"/>
      <c r="K988" s="4"/>
      <c r="L988" s="4"/>
      <c r="M988" s="4"/>
      <c r="N988" s="4"/>
      <c r="O988" s="4"/>
    </row>
    <row r="989" spans="1:15" ht="16.5" customHeight="1">
      <c r="A989" s="34"/>
      <c r="B989" s="4"/>
      <c r="C989" s="4"/>
      <c r="D989" s="4"/>
      <c r="E989" s="4"/>
      <c r="F989" s="4"/>
      <c r="G989" s="4"/>
      <c r="H989" s="4"/>
      <c r="I989" s="4"/>
      <c r="J989" s="4"/>
      <c r="K989" s="4"/>
      <c r="L989" s="4"/>
      <c r="M989" s="4"/>
      <c r="N989" s="4"/>
      <c r="O989" s="4"/>
    </row>
    <row r="990" spans="1:15" ht="16.5" customHeight="1">
      <c r="A990" s="34"/>
      <c r="B990" s="4"/>
      <c r="C990" s="4"/>
      <c r="D990" s="4"/>
      <c r="E990" s="4"/>
      <c r="F990" s="4"/>
      <c r="G990" s="4"/>
      <c r="H990" s="4"/>
      <c r="I990" s="4"/>
      <c r="J990" s="4"/>
      <c r="K990" s="4"/>
      <c r="L990" s="4"/>
      <c r="M990" s="4"/>
      <c r="N990" s="4"/>
      <c r="O990" s="4"/>
    </row>
    <row r="991" spans="1:15" ht="16.5" customHeight="1">
      <c r="A991" s="34"/>
      <c r="B991" s="4"/>
      <c r="C991" s="4"/>
      <c r="D991" s="4"/>
      <c r="E991" s="4"/>
      <c r="F991" s="4"/>
      <c r="G991" s="4"/>
      <c r="H991" s="4"/>
      <c r="I991" s="4"/>
      <c r="J991" s="4"/>
      <c r="K991" s="4"/>
      <c r="L991" s="4"/>
      <c r="M991" s="4"/>
      <c r="N991" s="4"/>
      <c r="O991" s="4"/>
    </row>
    <row r="992" spans="1:15" ht="16.5" customHeight="1">
      <c r="A992" s="34"/>
      <c r="B992" s="4"/>
      <c r="C992" s="4"/>
      <c r="D992" s="4"/>
      <c r="E992" s="4"/>
      <c r="F992" s="4"/>
      <c r="G992" s="4"/>
      <c r="H992" s="4"/>
      <c r="I992" s="4"/>
      <c r="J992" s="4"/>
      <c r="K992" s="4"/>
      <c r="L992" s="4"/>
      <c r="M992" s="4"/>
      <c r="N992" s="4"/>
      <c r="O992" s="4"/>
    </row>
    <row r="993" spans="1:15" ht="16.5" customHeight="1">
      <c r="A993" s="34"/>
      <c r="B993" s="4"/>
      <c r="C993" s="4"/>
      <c r="D993" s="4"/>
      <c r="E993" s="4"/>
      <c r="F993" s="4"/>
      <c r="G993" s="4"/>
      <c r="H993" s="4"/>
      <c r="I993" s="4"/>
      <c r="J993" s="4"/>
      <c r="K993" s="4"/>
      <c r="L993" s="4"/>
      <c r="M993" s="4"/>
      <c r="N993" s="4"/>
      <c r="O993" s="4"/>
    </row>
    <row r="994" spans="1:15" ht="16.5" customHeight="1">
      <c r="A994" s="34"/>
      <c r="B994" s="4"/>
      <c r="C994" s="4"/>
      <c r="D994" s="4"/>
      <c r="E994" s="4"/>
      <c r="F994" s="4"/>
      <c r="G994" s="4"/>
      <c r="H994" s="4"/>
      <c r="I994" s="4"/>
      <c r="J994" s="4"/>
      <c r="K994" s="4"/>
      <c r="L994" s="4"/>
      <c r="M994" s="4"/>
      <c r="N994" s="4"/>
      <c r="O994" s="4"/>
    </row>
    <row r="995" spans="1:15" ht="16.5" customHeight="1">
      <c r="A995" s="34"/>
      <c r="B995" s="4"/>
      <c r="C995" s="4"/>
      <c r="D995" s="4"/>
      <c r="E995" s="4"/>
      <c r="F995" s="4"/>
      <c r="G995" s="4"/>
      <c r="H995" s="4"/>
      <c r="I995" s="4"/>
      <c r="J995" s="4"/>
      <c r="K995" s="4"/>
      <c r="L995" s="4"/>
      <c r="M995" s="4"/>
      <c r="N995" s="4"/>
      <c r="O995" s="4"/>
    </row>
    <row r="996" spans="1:15" ht="16.5" customHeight="1">
      <c r="A996" s="34"/>
      <c r="B996" s="4"/>
      <c r="C996" s="4"/>
      <c r="D996" s="4"/>
      <c r="E996" s="4"/>
      <c r="F996" s="4"/>
      <c r="G996" s="4"/>
      <c r="H996" s="4"/>
      <c r="I996" s="4"/>
      <c r="J996" s="4"/>
      <c r="K996" s="4"/>
      <c r="L996" s="4"/>
      <c r="M996" s="4"/>
      <c r="N996" s="4"/>
      <c r="O996" s="4"/>
    </row>
    <row r="997" spans="1:15" ht="16.5" customHeight="1">
      <c r="A997" s="34"/>
      <c r="B997" s="4"/>
      <c r="C997" s="4"/>
      <c r="D997" s="4"/>
      <c r="E997" s="4"/>
      <c r="F997" s="4"/>
      <c r="G997" s="4"/>
      <c r="H997" s="4"/>
      <c r="I997" s="4"/>
      <c r="J997" s="4"/>
      <c r="K997" s="4"/>
      <c r="L997" s="4"/>
      <c r="M997" s="4"/>
      <c r="N997" s="4"/>
      <c r="O997" s="4"/>
    </row>
    <row r="998" spans="1:15" ht="16.5" customHeight="1">
      <c r="A998" s="34"/>
      <c r="B998" s="4"/>
      <c r="C998" s="4"/>
      <c r="D998" s="4"/>
      <c r="E998" s="4"/>
      <c r="F998" s="4"/>
      <c r="G998" s="4"/>
      <c r="H998" s="4"/>
      <c r="I998" s="4"/>
      <c r="J998" s="4"/>
      <c r="K998" s="4"/>
      <c r="L998" s="4"/>
      <c r="M998" s="4"/>
      <c r="N998" s="4"/>
      <c r="O998" s="4"/>
    </row>
    <row r="999" spans="1:15" ht="16.5" customHeight="1">
      <c r="A999" s="34"/>
      <c r="B999" s="4"/>
      <c r="C999" s="4"/>
      <c r="D999" s="4"/>
      <c r="E999" s="4"/>
      <c r="F999" s="4"/>
      <c r="G999" s="4"/>
      <c r="H999" s="4"/>
      <c r="I999" s="4"/>
      <c r="J999" s="4"/>
      <c r="K999" s="4"/>
      <c r="L999" s="4"/>
      <c r="M999" s="4"/>
      <c r="N999" s="4"/>
      <c r="O999" s="4"/>
    </row>
    <row r="1000" spans="1:15" ht="16.5" customHeight="1">
      <c r="A1000" s="34"/>
      <c r="B1000" s="4"/>
      <c r="C1000" s="4"/>
      <c r="D1000" s="4"/>
      <c r="E1000" s="4"/>
      <c r="F1000" s="4"/>
      <c r="G1000" s="4"/>
      <c r="H1000" s="4"/>
      <c r="I1000" s="4"/>
      <c r="J1000" s="4"/>
      <c r="K1000" s="4"/>
      <c r="L1000" s="4"/>
      <c r="M1000" s="4"/>
      <c r="N1000" s="4"/>
      <c r="O1000" s="4"/>
    </row>
    <row r="1001" spans="1:15" ht="16.5" customHeight="1">
      <c r="A1001" s="34"/>
      <c r="B1001" s="4"/>
      <c r="C1001" s="4"/>
      <c r="D1001" s="4"/>
      <c r="E1001" s="4"/>
      <c r="F1001" s="4"/>
      <c r="G1001" s="4"/>
      <c r="H1001" s="4"/>
      <c r="I1001" s="4"/>
      <c r="J1001" s="4"/>
      <c r="K1001" s="4"/>
      <c r="L1001" s="4"/>
      <c r="M1001" s="4"/>
      <c r="N1001" s="4"/>
      <c r="O1001" s="4"/>
    </row>
    <row r="1002" spans="1:15" ht="16.5" customHeight="1">
      <c r="A1002" s="34"/>
      <c r="B1002" s="4"/>
      <c r="C1002" s="4"/>
      <c r="D1002" s="4"/>
      <c r="E1002" s="4"/>
      <c r="F1002" s="4"/>
      <c r="G1002" s="4"/>
      <c r="H1002" s="4"/>
      <c r="I1002" s="4"/>
      <c r="J1002" s="4"/>
      <c r="K1002" s="4"/>
      <c r="L1002" s="4"/>
      <c r="M1002" s="4"/>
      <c r="N1002" s="4"/>
      <c r="O1002" s="4"/>
    </row>
    <row r="1003" spans="1:15" ht="16.5" customHeight="1">
      <c r="A1003" s="34"/>
      <c r="B1003" s="4"/>
      <c r="C1003" s="4"/>
      <c r="D1003" s="4"/>
      <c r="E1003" s="4"/>
      <c r="F1003" s="4"/>
      <c r="G1003" s="4"/>
      <c r="H1003" s="4"/>
      <c r="I1003" s="4"/>
      <c r="J1003" s="4"/>
      <c r="K1003" s="4"/>
      <c r="L1003" s="4"/>
      <c r="M1003" s="4"/>
      <c r="N1003" s="4"/>
      <c r="O1003" s="4"/>
    </row>
    <row r="1004" spans="1:15" ht="16.5" customHeight="1">
      <c r="A1004" s="34"/>
      <c r="B1004" s="4"/>
      <c r="C1004" s="4"/>
      <c r="D1004" s="4"/>
      <c r="E1004" s="4"/>
      <c r="F1004" s="4"/>
      <c r="G1004" s="4"/>
      <c r="H1004" s="4"/>
      <c r="I1004" s="4"/>
      <c r="J1004" s="4"/>
      <c r="K1004" s="4"/>
      <c r="L1004" s="4"/>
      <c r="M1004" s="4"/>
      <c r="N1004" s="4"/>
      <c r="O1004" s="4"/>
    </row>
    <row r="1005" spans="1:15" ht="16.5" customHeight="1">
      <c r="A1005" s="34"/>
      <c r="B1005" s="4"/>
      <c r="C1005" s="4"/>
      <c r="D1005" s="4"/>
      <c r="E1005" s="4"/>
      <c r="F1005" s="4"/>
      <c r="G1005" s="4"/>
      <c r="H1005" s="4"/>
      <c r="I1005" s="4"/>
      <c r="J1005" s="4"/>
      <c r="K1005" s="4"/>
      <c r="L1005" s="4"/>
      <c r="M1005" s="4"/>
      <c r="N1005" s="4"/>
      <c r="O1005" s="4"/>
    </row>
    <row r="1006" spans="1:15" ht="16.5" customHeight="1">
      <c r="A1006" s="34"/>
      <c r="B1006" s="4"/>
      <c r="C1006" s="4"/>
      <c r="D1006" s="4"/>
      <c r="E1006" s="4"/>
      <c r="F1006" s="4"/>
      <c r="G1006" s="4"/>
      <c r="H1006" s="4"/>
      <c r="I1006" s="4"/>
      <c r="J1006" s="4"/>
      <c r="K1006" s="4"/>
      <c r="L1006" s="4"/>
      <c r="M1006" s="4"/>
      <c r="N1006" s="4"/>
      <c r="O1006" s="4"/>
    </row>
  </sheetData>
  <mergeCells count="12">
    <mergeCell ref="A1:P1"/>
    <mergeCell ref="M4:N4"/>
    <mergeCell ref="E4:F4"/>
    <mergeCell ref="G4:H4"/>
    <mergeCell ref="I4:J4"/>
    <mergeCell ref="K4:L4"/>
    <mergeCell ref="A4:A5"/>
    <mergeCell ref="B4:B5"/>
    <mergeCell ref="C4:C5"/>
    <mergeCell ref="D4:D5"/>
    <mergeCell ref="O4:P4"/>
    <mergeCell ref="B34:P34"/>
  </mergeCells>
  <phoneticPr fontId="38" type="noConversion"/>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defaultColWidth="13.44140625" defaultRowHeight="15" customHeight="1"/>
  <cols>
    <col min="1" max="26" width="8" customWidth="1"/>
  </cols>
  <sheetData>
    <row r="1" ht="16.5" customHeight="1"/>
    <row r="2" ht="16.5" customHeight="1"/>
    <row r="3" ht="16.5" customHeight="1"/>
    <row r="4" ht="16.5" customHeight="1"/>
    <row r="5" ht="16.5" customHeight="1"/>
    <row r="6" ht="16.5" customHeight="1"/>
    <row r="7" ht="16.5" customHeight="1"/>
    <row r="8" ht="16.5" customHeight="1"/>
    <row r="9" ht="16.5" customHeight="1"/>
    <row r="10" ht="16.5" customHeight="1"/>
    <row r="11" ht="16.5" customHeight="1"/>
    <row r="12" ht="16.5" customHeight="1"/>
    <row r="13" ht="16.5" customHeight="1"/>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6.5" customHeight="1"/>
    <row r="557" ht="16.5" customHeight="1"/>
    <row r="558" ht="16.5" customHeight="1"/>
    <row r="559" ht="16.5" customHeight="1"/>
    <row r="560" ht="16.5" customHeight="1"/>
    <row r="561" ht="16.5" customHeight="1"/>
    <row r="562" ht="16.5" customHeight="1"/>
    <row r="563" ht="16.5" customHeight="1"/>
    <row r="564" ht="16.5" customHeight="1"/>
    <row r="565" ht="16.5" customHeight="1"/>
    <row r="566" ht="16.5" customHeight="1"/>
    <row r="567" ht="16.5" customHeight="1"/>
    <row r="568" ht="16.5" customHeight="1"/>
    <row r="569" ht="16.5" customHeight="1"/>
    <row r="570" ht="16.5" customHeight="1"/>
    <row r="571" ht="16.5" customHeight="1"/>
    <row r="572" ht="16.5" customHeight="1"/>
    <row r="573" ht="16.5" customHeight="1"/>
    <row r="574" ht="16.5" customHeight="1"/>
    <row r="575" ht="16.5" customHeight="1"/>
    <row r="576" ht="16.5" customHeight="1"/>
    <row r="577" ht="16.5" customHeight="1"/>
    <row r="578" ht="16.5" customHeight="1"/>
    <row r="579" ht="16.5" customHeight="1"/>
    <row r="580" ht="16.5" customHeight="1"/>
    <row r="581" ht="16.5" customHeight="1"/>
    <row r="582" ht="16.5" customHeight="1"/>
    <row r="583" ht="16.5" customHeight="1"/>
    <row r="584" ht="16.5" customHeight="1"/>
    <row r="585" ht="16.5" customHeight="1"/>
    <row r="586" ht="16.5" customHeight="1"/>
    <row r="587" ht="16.5" customHeight="1"/>
    <row r="588" ht="16.5" customHeight="1"/>
    <row r="589" ht="16.5" customHeight="1"/>
    <row r="590" ht="16.5" customHeight="1"/>
    <row r="591" ht="16.5" customHeight="1"/>
    <row r="592" ht="16.5" customHeight="1"/>
    <row r="593" ht="16.5" customHeight="1"/>
    <row r="594" ht="16.5" customHeight="1"/>
    <row r="595" ht="16.5" customHeight="1"/>
    <row r="596" ht="16.5" customHeight="1"/>
    <row r="597" ht="16.5" customHeight="1"/>
    <row r="598" ht="16.5" customHeight="1"/>
    <row r="599" ht="16.5" customHeight="1"/>
    <row r="600" ht="16.5" customHeight="1"/>
    <row r="601" ht="16.5" customHeight="1"/>
    <row r="602" ht="16.5" customHeight="1"/>
    <row r="603" ht="16.5" customHeight="1"/>
    <row r="604" ht="16.5" customHeight="1"/>
    <row r="605" ht="16.5" customHeight="1"/>
    <row r="606" ht="16.5" customHeight="1"/>
    <row r="607" ht="16.5" customHeight="1"/>
    <row r="608" ht="16.5" customHeight="1"/>
    <row r="609" ht="16.5" customHeight="1"/>
    <row r="610" ht="16.5" customHeight="1"/>
    <row r="611" ht="16.5" customHeight="1"/>
    <row r="612" ht="16.5" customHeight="1"/>
    <row r="613" ht="16.5" customHeight="1"/>
    <row r="614" ht="16.5" customHeight="1"/>
    <row r="615" ht="16.5" customHeight="1"/>
    <row r="616" ht="16.5" customHeight="1"/>
    <row r="617" ht="16.5" customHeight="1"/>
    <row r="618" ht="16.5" customHeight="1"/>
    <row r="619" ht="16.5" customHeight="1"/>
    <row r="620" ht="16.5" customHeight="1"/>
    <row r="621" ht="16.5" customHeight="1"/>
    <row r="622" ht="16.5" customHeight="1"/>
    <row r="623" ht="16.5" customHeight="1"/>
    <row r="624" ht="16.5" customHeight="1"/>
    <row r="625" ht="16.5" customHeight="1"/>
    <row r="626" ht="16.5" customHeight="1"/>
    <row r="627" ht="16.5" customHeight="1"/>
    <row r="628" ht="16.5" customHeight="1"/>
    <row r="629" ht="16.5" customHeight="1"/>
    <row r="630" ht="16.5" customHeight="1"/>
    <row r="631" ht="16.5" customHeight="1"/>
    <row r="632" ht="16.5" customHeight="1"/>
    <row r="633" ht="16.5" customHeight="1"/>
    <row r="634" ht="16.5" customHeight="1"/>
    <row r="635" ht="16.5" customHeight="1"/>
    <row r="636" ht="16.5" customHeight="1"/>
    <row r="637" ht="16.5" customHeight="1"/>
    <row r="638" ht="16.5" customHeight="1"/>
    <row r="639" ht="16.5" customHeight="1"/>
    <row r="640" ht="16.5" customHeight="1"/>
    <row r="641" ht="16.5" customHeight="1"/>
    <row r="642" ht="16.5" customHeight="1"/>
    <row r="643" ht="16.5" customHeight="1"/>
    <row r="644" ht="16.5" customHeight="1"/>
    <row r="645" ht="16.5" customHeight="1"/>
    <row r="646" ht="16.5" customHeight="1"/>
    <row r="647" ht="16.5" customHeight="1"/>
    <row r="648" ht="16.5" customHeight="1"/>
    <row r="649" ht="16.5" customHeight="1"/>
    <row r="650" ht="16.5" customHeight="1"/>
    <row r="651" ht="16.5" customHeight="1"/>
    <row r="652" ht="16.5" customHeight="1"/>
    <row r="653" ht="16.5" customHeight="1"/>
    <row r="654" ht="16.5" customHeight="1"/>
    <row r="655" ht="16.5" customHeight="1"/>
    <row r="656" ht="16.5" customHeight="1"/>
    <row r="657" ht="16.5" customHeight="1"/>
    <row r="658" ht="16.5" customHeight="1"/>
    <row r="659" ht="16.5" customHeight="1"/>
    <row r="660" ht="16.5" customHeight="1"/>
    <row r="661" ht="16.5" customHeight="1"/>
    <row r="662" ht="16.5" customHeight="1"/>
    <row r="663" ht="16.5" customHeight="1"/>
    <row r="664" ht="16.5" customHeight="1"/>
    <row r="665" ht="16.5" customHeight="1"/>
    <row r="666" ht="16.5" customHeight="1"/>
    <row r="667" ht="16.5" customHeight="1"/>
    <row r="668" ht="16.5" customHeight="1"/>
    <row r="669" ht="16.5" customHeight="1"/>
    <row r="670" ht="16.5" customHeight="1"/>
    <row r="671" ht="16.5" customHeight="1"/>
    <row r="672" ht="16.5" customHeight="1"/>
    <row r="673" ht="16.5" customHeight="1"/>
    <row r="674" ht="16.5" customHeight="1"/>
    <row r="675" ht="16.5" customHeight="1"/>
    <row r="676" ht="16.5" customHeight="1"/>
    <row r="677" ht="16.5" customHeight="1"/>
    <row r="678" ht="16.5" customHeight="1"/>
    <row r="679" ht="16.5" customHeight="1"/>
    <row r="680" ht="16.5" customHeight="1"/>
    <row r="681" ht="16.5" customHeight="1"/>
    <row r="682" ht="16.5" customHeight="1"/>
    <row r="683" ht="16.5" customHeight="1"/>
    <row r="684" ht="16.5" customHeight="1"/>
    <row r="685" ht="16.5" customHeight="1"/>
    <row r="686" ht="16.5" customHeight="1"/>
    <row r="687" ht="16.5" customHeight="1"/>
    <row r="688" ht="16.5" customHeight="1"/>
    <row r="689" ht="16.5" customHeight="1"/>
    <row r="690" ht="16.5" customHeight="1"/>
    <row r="691" ht="16.5" customHeight="1"/>
    <row r="692" ht="16.5" customHeight="1"/>
    <row r="693" ht="16.5" customHeight="1"/>
    <row r="694" ht="16.5" customHeight="1"/>
    <row r="695" ht="16.5" customHeight="1"/>
    <row r="696" ht="16.5" customHeight="1"/>
    <row r="697" ht="16.5" customHeight="1"/>
    <row r="698" ht="16.5" customHeight="1"/>
    <row r="699" ht="16.5" customHeight="1"/>
    <row r="700" ht="16.5" customHeight="1"/>
    <row r="701" ht="16.5" customHeight="1"/>
    <row r="702" ht="16.5" customHeight="1"/>
    <row r="703" ht="16.5" customHeight="1"/>
    <row r="704" ht="16.5" customHeight="1"/>
    <row r="705" ht="16.5" customHeight="1"/>
    <row r="706" ht="16.5" customHeight="1"/>
    <row r="707" ht="16.5" customHeight="1"/>
    <row r="708" ht="16.5" customHeight="1"/>
    <row r="709" ht="16.5" customHeight="1"/>
    <row r="710" ht="16.5" customHeight="1"/>
    <row r="711" ht="16.5" customHeight="1"/>
    <row r="712" ht="16.5" customHeight="1"/>
    <row r="713" ht="16.5" customHeight="1"/>
    <row r="714" ht="16.5" customHeight="1"/>
    <row r="715" ht="16.5" customHeight="1"/>
    <row r="716" ht="16.5" customHeight="1"/>
    <row r="717" ht="16.5" customHeight="1"/>
    <row r="718" ht="16.5" customHeight="1"/>
    <row r="719" ht="16.5" customHeight="1"/>
    <row r="720" ht="16.5" customHeight="1"/>
    <row r="721" ht="16.5" customHeight="1"/>
    <row r="722" ht="16.5" customHeight="1"/>
    <row r="723" ht="16.5" customHeight="1"/>
    <row r="724" ht="16.5" customHeight="1"/>
    <row r="725" ht="16.5" customHeight="1"/>
    <row r="726" ht="16.5" customHeight="1"/>
    <row r="727" ht="16.5" customHeight="1"/>
    <row r="728" ht="16.5" customHeight="1"/>
    <row r="729" ht="16.5" customHeight="1"/>
    <row r="730" ht="16.5" customHeight="1"/>
    <row r="731" ht="16.5" customHeight="1"/>
    <row r="732" ht="16.5" customHeight="1"/>
    <row r="733" ht="16.5" customHeight="1"/>
    <row r="734" ht="16.5" customHeight="1"/>
    <row r="735" ht="16.5" customHeight="1"/>
    <row r="736" ht="16.5" customHeight="1"/>
    <row r="737" ht="16.5" customHeight="1"/>
    <row r="738" ht="16.5" customHeight="1"/>
    <row r="739" ht="16.5" customHeight="1"/>
    <row r="740" ht="16.5" customHeight="1"/>
    <row r="741" ht="16.5" customHeight="1"/>
    <row r="742" ht="16.5" customHeight="1"/>
    <row r="743" ht="16.5" customHeight="1"/>
    <row r="744" ht="16.5" customHeight="1"/>
    <row r="745" ht="16.5" customHeight="1"/>
    <row r="746" ht="16.5" customHeight="1"/>
    <row r="747" ht="16.5" customHeight="1"/>
    <row r="748" ht="16.5" customHeight="1"/>
    <row r="749" ht="16.5" customHeight="1"/>
    <row r="750" ht="16.5" customHeight="1"/>
    <row r="751" ht="16.5" customHeight="1"/>
    <row r="752" ht="16.5" customHeight="1"/>
    <row r="753" ht="16.5" customHeight="1"/>
    <row r="754" ht="16.5" customHeight="1"/>
    <row r="755" ht="16.5" customHeight="1"/>
    <row r="756" ht="16.5" customHeight="1"/>
    <row r="757" ht="16.5" customHeight="1"/>
    <row r="758" ht="16.5" customHeight="1"/>
    <row r="759" ht="16.5" customHeight="1"/>
    <row r="760" ht="16.5" customHeight="1"/>
    <row r="761" ht="16.5" customHeight="1"/>
    <row r="762" ht="16.5" customHeight="1"/>
    <row r="763" ht="16.5" customHeight="1"/>
    <row r="764" ht="16.5" customHeight="1"/>
    <row r="765" ht="16.5" customHeight="1"/>
    <row r="766" ht="16.5" customHeight="1"/>
    <row r="767" ht="16.5" customHeight="1"/>
    <row r="768" ht="16.5" customHeight="1"/>
    <row r="769" ht="16.5" customHeight="1"/>
    <row r="770" ht="16.5" customHeight="1"/>
    <row r="771" ht="16.5" customHeight="1"/>
    <row r="772" ht="16.5" customHeight="1"/>
    <row r="773" ht="16.5" customHeight="1"/>
    <row r="774" ht="16.5" customHeight="1"/>
    <row r="775" ht="16.5" customHeight="1"/>
    <row r="776" ht="16.5" customHeight="1"/>
    <row r="777" ht="16.5" customHeight="1"/>
    <row r="778" ht="16.5" customHeight="1"/>
    <row r="779" ht="16.5" customHeight="1"/>
    <row r="780" ht="16.5" customHeight="1"/>
    <row r="781" ht="16.5" customHeight="1"/>
    <row r="782" ht="16.5" customHeight="1"/>
    <row r="783" ht="16.5" customHeight="1"/>
    <row r="784" ht="16.5" customHeight="1"/>
    <row r="785" ht="16.5" customHeight="1"/>
    <row r="786" ht="16.5" customHeight="1"/>
    <row r="787" ht="16.5" customHeight="1"/>
    <row r="788" ht="16.5" customHeight="1"/>
    <row r="789" ht="16.5" customHeight="1"/>
    <row r="790" ht="16.5" customHeight="1"/>
    <row r="791" ht="16.5" customHeight="1"/>
    <row r="792" ht="16.5" customHeight="1"/>
    <row r="793" ht="16.5" customHeight="1"/>
    <row r="794" ht="16.5" customHeight="1"/>
    <row r="795" ht="16.5" customHeight="1"/>
    <row r="796" ht="16.5" customHeight="1"/>
    <row r="797" ht="16.5" customHeight="1"/>
    <row r="798" ht="16.5" customHeight="1"/>
    <row r="799" ht="16.5" customHeight="1"/>
    <row r="800" ht="16.5" customHeight="1"/>
    <row r="801" ht="16.5" customHeight="1"/>
    <row r="802" ht="16.5" customHeight="1"/>
    <row r="803" ht="16.5" customHeight="1"/>
    <row r="804" ht="16.5" customHeight="1"/>
    <row r="805" ht="16.5" customHeight="1"/>
    <row r="806" ht="16.5" customHeight="1"/>
    <row r="807" ht="16.5" customHeight="1"/>
    <row r="808" ht="16.5" customHeight="1"/>
    <row r="809" ht="16.5" customHeight="1"/>
    <row r="810" ht="16.5" customHeight="1"/>
    <row r="811" ht="16.5" customHeight="1"/>
    <row r="812" ht="16.5" customHeight="1"/>
    <row r="813" ht="16.5" customHeight="1"/>
    <row r="814" ht="16.5" customHeight="1"/>
    <row r="815" ht="16.5" customHeight="1"/>
    <row r="816" ht="16.5" customHeight="1"/>
    <row r="817" ht="16.5" customHeight="1"/>
    <row r="818" ht="16.5" customHeight="1"/>
    <row r="819" ht="16.5" customHeight="1"/>
    <row r="820" ht="16.5" customHeight="1"/>
    <row r="821" ht="16.5" customHeight="1"/>
    <row r="822" ht="16.5" customHeight="1"/>
    <row r="823" ht="16.5" customHeight="1"/>
    <row r="824" ht="16.5" customHeight="1"/>
    <row r="825" ht="16.5" customHeight="1"/>
    <row r="826" ht="16.5" customHeight="1"/>
    <row r="827" ht="16.5" customHeight="1"/>
    <row r="828" ht="16.5" customHeight="1"/>
    <row r="829" ht="16.5" customHeight="1"/>
    <row r="830" ht="16.5" customHeight="1"/>
    <row r="831" ht="16.5" customHeight="1"/>
    <row r="832" ht="16.5" customHeight="1"/>
    <row r="833" ht="16.5" customHeight="1"/>
    <row r="834" ht="16.5" customHeight="1"/>
    <row r="835" ht="16.5" customHeight="1"/>
    <row r="836" ht="16.5" customHeight="1"/>
    <row r="837" ht="16.5" customHeight="1"/>
    <row r="838" ht="16.5" customHeight="1"/>
    <row r="839" ht="16.5" customHeight="1"/>
    <row r="840" ht="16.5" customHeight="1"/>
    <row r="841" ht="16.5" customHeight="1"/>
    <row r="842" ht="16.5" customHeight="1"/>
    <row r="843" ht="16.5" customHeight="1"/>
    <row r="844" ht="16.5" customHeight="1"/>
    <row r="845" ht="16.5" customHeight="1"/>
    <row r="846" ht="16.5" customHeight="1"/>
    <row r="847" ht="16.5" customHeight="1"/>
    <row r="848" ht="16.5" customHeight="1"/>
    <row r="849" ht="16.5" customHeight="1"/>
    <row r="850" ht="16.5" customHeight="1"/>
    <row r="851" ht="16.5" customHeight="1"/>
    <row r="852" ht="16.5" customHeight="1"/>
    <row r="853" ht="16.5" customHeight="1"/>
    <row r="854" ht="16.5" customHeight="1"/>
    <row r="855" ht="16.5" customHeight="1"/>
    <row r="856" ht="16.5" customHeight="1"/>
    <row r="857" ht="16.5" customHeight="1"/>
    <row r="858" ht="16.5" customHeight="1"/>
    <row r="859" ht="16.5" customHeight="1"/>
    <row r="860" ht="16.5" customHeight="1"/>
    <row r="861" ht="16.5" customHeight="1"/>
    <row r="862" ht="16.5" customHeight="1"/>
    <row r="863" ht="16.5" customHeight="1"/>
    <row r="864" ht="16.5" customHeight="1"/>
    <row r="865" ht="16.5" customHeight="1"/>
    <row r="866" ht="16.5" customHeight="1"/>
    <row r="867" ht="16.5" customHeight="1"/>
    <row r="868" ht="16.5" customHeight="1"/>
    <row r="869" ht="16.5" customHeight="1"/>
    <row r="870" ht="16.5" customHeight="1"/>
    <row r="871" ht="16.5" customHeight="1"/>
    <row r="872" ht="16.5" customHeight="1"/>
    <row r="873" ht="16.5" customHeight="1"/>
    <row r="874" ht="16.5" customHeight="1"/>
    <row r="875" ht="16.5" customHeight="1"/>
    <row r="876" ht="16.5" customHeight="1"/>
    <row r="877" ht="16.5" customHeight="1"/>
    <row r="878" ht="16.5" customHeight="1"/>
    <row r="879" ht="16.5" customHeight="1"/>
    <row r="880" ht="16.5" customHeight="1"/>
    <row r="881" ht="16.5" customHeight="1"/>
    <row r="882" ht="16.5" customHeight="1"/>
    <row r="883" ht="16.5" customHeight="1"/>
    <row r="884" ht="16.5" customHeight="1"/>
    <row r="885" ht="16.5" customHeight="1"/>
    <row r="886" ht="16.5" customHeight="1"/>
    <row r="887" ht="16.5" customHeight="1"/>
    <row r="888" ht="16.5" customHeight="1"/>
    <row r="889" ht="16.5" customHeight="1"/>
    <row r="890" ht="16.5" customHeight="1"/>
    <row r="891" ht="16.5" customHeight="1"/>
    <row r="892" ht="16.5" customHeight="1"/>
    <row r="893" ht="16.5" customHeight="1"/>
    <row r="894" ht="16.5" customHeight="1"/>
    <row r="895" ht="16.5" customHeight="1"/>
    <row r="896" ht="16.5" customHeight="1"/>
    <row r="897" ht="16.5" customHeight="1"/>
    <row r="898" ht="16.5" customHeight="1"/>
    <row r="899" ht="16.5" customHeight="1"/>
    <row r="900" ht="16.5" customHeight="1"/>
    <row r="901" ht="16.5" customHeight="1"/>
    <row r="902" ht="16.5" customHeight="1"/>
    <row r="903" ht="16.5" customHeight="1"/>
    <row r="904" ht="16.5" customHeight="1"/>
    <row r="905" ht="16.5" customHeight="1"/>
    <row r="906" ht="16.5" customHeight="1"/>
    <row r="907" ht="16.5" customHeight="1"/>
    <row r="908" ht="16.5" customHeight="1"/>
    <row r="909" ht="16.5" customHeight="1"/>
    <row r="910" ht="16.5" customHeight="1"/>
    <row r="911" ht="16.5" customHeight="1"/>
    <row r="912" ht="16.5" customHeight="1"/>
    <row r="913" ht="16.5" customHeight="1"/>
    <row r="914" ht="16.5" customHeight="1"/>
    <row r="915" ht="16.5" customHeight="1"/>
    <row r="916" ht="16.5" customHeight="1"/>
    <row r="917" ht="16.5" customHeight="1"/>
    <row r="918" ht="16.5" customHeight="1"/>
    <row r="919" ht="16.5" customHeight="1"/>
    <row r="920" ht="16.5" customHeight="1"/>
    <row r="921" ht="16.5" customHeight="1"/>
    <row r="922" ht="16.5" customHeight="1"/>
    <row r="923" ht="16.5" customHeight="1"/>
    <row r="924" ht="16.5" customHeight="1"/>
    <row r="925" ht="16.5" customHeight="1"/>
    <row r="926" ht="16.5" customHeight="1"/>
    <row r="927" ht="16.5" customHeight="1"/>
    <row r="928" ht="16.5" customHeight="1"/>
    <row r="929" ht="16.5" customHeight="1"/>
    <row r="930" ht="16.5" customHeight="1"/>
    <row r="931" ht="16.5" customHeight="1"/>
    <row r="932" ht="16.5" customHeight="1"/>
    <row r="933" ht="16.5" customHeight="1"/>
    <row r="934" ht="16.5" customHeight="1"/>
    <row r="935" ht="16.5" customHeight="1"/>
    <row r="936" ht="16.5" customHeight="1"/>
    <row r="937" ht="16.5" customHeight="1"/>
    <row r="938" ht="16.5" customHeight="1"/>
    <row r="939" ht="16.5" customHeight="1"/>
    <row r="940" ht="16.5" customHeight="1"/>
    <row r="941" ht="16.5" customHeight="1"/>
    <row r="942" ht="16.5" customHeight="1"/>
    <row r="943" ht="16.5" customHeight="1"/>
    <row r="944" ht="16.5" customHeight="1"/>
    <row r="945" ht="16.5" customHeight="1"/>
    <row r="946" ht="16.5" customHeight="1"/>
    <row r="947" ht="16.5" customHeight="1"/>
    <row r="948" ht="16.5" customHeight="1"/>
    <row r="949" ht="16.5" customHeight="1"/>
    <row r="950" ht="16.5" customHeight="1"/>
    <row r="951" ht="16.5" customHeight="1"/>
    <row r="952" ht="16.5" customHeight="1"/>
    <row r="953" ht="16.5" customHeight="1"/>
    <row r="954" ht="16.5" customHeight="1"/>
    <row r="955" ht="16.5" customHeight="1"/>
    <row r="956" ht="16.5" customHeight="1"/>
    <row r="957" ht="16.5" customHeight="1"/>
    <row r="958" ht="16.5" customHeight="1"/>
    <row r="959" ht="16.5" customHeight="1"/>
    <row r="960" ht="16.5" customHeight="1"/>
    <row r="961" ht="16.5" customHeight="1"/>
    <row r="962" ht="16.5" customHeight="1"/>
    <row r="963" ht="16.5" customHeight="1"/>
    <row r="964" ht="16.5" customHeight="1"/>
    <row r="965" ht="16.5" customHeight="1"/>
    <row r="966" ht="16.5" customHeight="1"/>
    <row r="967" ht="16.5" customHeight="1"/>
    <row r="968" ht="16.5" customHeight="1"/>
    <row r="969" ht="16.5" customHeight="1"/>
    <row r="970" ht="16.5" customHeight="1"/>
    <row r="971" ht="16.5" customHeight="1"/>
    <row r="972" ht="16.5" customHeight="1"/>
    <row r="973" ht="16.5" customHeight="1"/>
    <row r="974" ht="16.5" customHeight="1"/>
    <row r="975" ht="16.5" customHeight="1"/>
    <row r="976" ht="16.5" customHeight="1"/>
    <row r="977" ht="16.5" customHeight="1"/>
    <row r="978" ht="16.5" customHeight="1"/>
    <row r="979" ht="16.5" customHeight="1"/>
    <row r="980" ht="16.5" customHeight="1"/>
    <row r="981" ht="16.5" customHeight="1"/>
    <row r="982" ht="16.5" customHeight="1"/>
    <row r="983" ht="16.5" customHeight="1"/>
    <row r="984" ht="16.5" customHeight="1"/>
    <row r="985" ht="16.5" customHeight="1"/>
    <row r="986" ht="16.5" customHeight="1"/>
    <row r="987" ht="16.5" customHeight="1"/>
    <row r="988" ht="16.5" customHeight="1"/>
    <row r="989" ht="16.5" customHeight="1"/>
    <row r="990" ht="16.5" customHeight="1"/>
    <row r="991" ht="16.5" customHeight="1"/>
    <row r="992" ht="16.5" customHeight="1"/>
    <row r="993" ht="16.5" customHeight="1"/>
    <row r="994" ht="16.5" customHeight="1"/>
    <row r="995" ht="16.5" customHeight="1"/>
    <row r="996" ht="16.5" customHeight="1"/>
    <row r="997" ht="16.5" customHeight="1"/>
    <row r="998" ht="16.5" customHeight="1"/>
    <row r="999" ht="16.5" customHeight="1"/>
    <row r="1000" ht="16.5" customHeight="1"/>
  </sheetData>
  <phoneticPr fontId="3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defaultColWidth="13.44140625" defaultRowHeight="15" customHeight="1"/>
  <cols>
    <col min="1" max="26" width="8" customWidth="1"/>
  </cols>
  <sheetData>
    <row r="1" ht="16.5" customHeight="1"/>
    <row r="2" ht="16.5" customHeight="1"/>
    <row r="3" ht="16.5" customHeight="1"/>
    <row r="4" ht="16.5" customHeight="1"/>
    <row r="5" ht="16.5" customHeight="1"/>
    <row r="6" ht="16.5" customHeight="1"/>
    <row r="7" ht="16.5" customHeight="1"/>
    <row r="8" ht="16.5" customHeight="1"/>
    <row r="9" ht="16.5" customHeight="1"/>
    <row r="10" ht="16.5" customHeight="1"/>
    <row r="11" ht="16.5" customHeight="1"/>
    <row r="12" ht="16.5" customHeight="1"/>
    <row r="13" ht="16.5" customHeight="1"/>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6.5" customHeight="1"/>
    <row r="557" ht="16.5" customHeight="1"/>
    <row r="558" ht="16.5" customHeight="1"/>
    <row r="559" ht="16.5" customHeight="1"/>
    <row r="560" ht="16.5" customHeight="1"/>
    <row r="561" ht="16.5" customHeight="1"/>
    <row r="562" ht="16.5" customHeight="1"/>
    <row r="563" ht="16.5" customHeight="1"/>
    <row r="564" ht="16.5" customHeight="1"/>
    <row r="565" ht="16.5" customHeight="1"/>
    <row r="566" ht="16.5" customHeight="1"/>
    <row r="567" ht="16.5" customHeight="1"/>
    <row r="568" ht="16.5" customHeight="1"/>
    <row r="569" ht="16.5" customHeight="1"/>
    <row r="570" ht="16.5" customHeight="1"/>
    <row r="571" ht="16.5" customHeight="1"/>
    <row r="572" ht="16.5" customHeight="1"/>
    <row r="573" ht="16.5" customHeight="1"/>
    <row r="574" ht="16.5" customHeight="1"/>
    <row r="575" ht="16.5" customHeight="1"/>
    <row r="576" ht="16.5" customHeight="1"/>
    <row r="577" ht="16.5" customHeight="1"/>
    <row r="578" ht="16.5" customHeight="1"/>
    <row r="579" ht="16.5" customHeight="1"/>
    <row r="580" ht="16.5" customHeight="1"/>
    <row r="581" ht="16.5" customHeight="1"/>
    <row r="582" ht="16.5" customHeight="1"/>
    <row r="583" ht="16.5" customHeight="1"/>
    <row r="584" ht="16.5" customHeight="1"/>
    <row r="585" ht="16.5" customHeight="1"/>
    <row r="586" ht="16.5" customHeight="1"/>
    <row r="587" ht="16.5" customHeight="1"/>
    <row r="588" ht="16.5" customHeight="1"/>
    <row r="589" ht="16.5" customHeight="1"/>
    <row r="590" ht="16.5" customHeight="1"/>
    <row r="591" ht="16.5" customHeight="1"/>
    <row r="592" ht="16.5" customHeight="1"/>
    <row r="593" ht="16.5" customHeight="1"/>
    <row r="594" ht="16.5" customHeight="1"/>
    <row r="595" ht="16.5" customHeight="1"/>
    <row r="596" ht="16.5" customHeight="1"/>
    <row r="597" ht="16.5" customHeight="1"/>
    <row r="598" ht="16.5" customHeight="1"/>
    <row r="599" ht="16.5" customHeight="1"/>
    <row r="600" ht="16.5" customHeight="1"/>
    <row r="601" ht="16.5" customHeight="1"/>
    <row r="602" ht="16.5" customHeight="1"/>
    <row r="603" ht="16.5" customHeight="1"/>
    <row r="604" ht="16.5" customHeight="1"/>
    <row r="605" ht="16.5" customHeight="1"/>
    <row r="606" ht="16.5" customHeight="1"/>
    <row r="607" ht="16.5" customHeight="1"/>
    <row r="608" ht="16.5" customHeight="1"/>
    <row r="609" ht="16.5" customHeight="1"/>
    <row r="610" ht="16.5" customHeight="1"/>
    <row r="611" ht="16.5" customHeight="1"/>
    <row r="612" ht="16.5" customHeight="1"/>
    <row r="613" ht="16.5" customHeight="1"/>
    <row r="614" ht="16.5" customHeight="1"/>
    <row r="615" ht="16.5" customHeight="1"/>
    <row r="616" ht="16.5" customHeight="1"/>
    <row r="617" ht="16.5" customHeight="1"/>
    <row r="618" ht="16.5" customHeight="1"/>
    <row r="619" ht="16.5" customHeight="1"/>
    <row r="620" ht="16.5" customHeight="1"/>
    <row r="621" ht="16.5" customHeight="1"/>
    <row r="622" ht="16.5" customHeight="1"/>
    <row r="623" ht="16.5" customHeight="1"/>
    <row r="624" ht="16.5" customHeight="1"/>
    <row r="625" ht="16.5" customHeight="1"/>
    <row r="626" ht="16.5" customHeight="1"/>
    <row r="627" ht="16.5" customHeight="1"/>
    <row r="628" ht="16.5" customHeight="1"/>
    <row r="629" ht="16.5" customHeight="1"/>
    <row r="630" ht="16.5" customHeight="1"/>
    <row r="631" ht="16.5" customHeight="1"/>
    <row r="632" ht="16.5" customHeight="1"/>
    <row r="633" ht="16.5" customHeight="1"/>
    <row r="634" ht="16.5" customHeight="1"/>
    <row r="635" ht="16.5" customHeight="1"/>
    <row r="636" ht="16.5" customHeight="1"/>
    <row r="637" ht="16.5" customHeight="1"/>
    <row r="638" ht="16.5" customHeight="1"/>
    <row r="639" ht="16.5" customHeight="1"/>
    <row r="640" ht="16.5" customHeight="1"/>
    <row r="641" ht="16.5" customHeight="1"/>
    <row r="642" ht="16.5" customHeight="1"/>
    <row r="643" ht="16.5" customHeight="1"/>
    <row r="644" ht="16.5" customHeight="1"/>
    <row r="645" ht="16.5" customHeight="1"/>
    <row r="646" ht="16.5" customHeight="1"/>
    <row r="647" ht="16.5" customHeight="1"/>
    <row r="648" ht="16.5" customHeight="1"/>
    <row r="649" ht="16.5" customHeight="1"/>
    <row r="650" ht="16.5" customHeight="1"/>
    <row r="651" ht="16.5" customHeight="1"/>
    <row r="652" ht="16.5" customHeight="1"/>
    <row r="653" ht="16.5" customHeight="1"/>
    <row r="654" ht="16.5" customHeight="1"/>
    <row r="655" ht="16.5" customHeight="1"/>
    <row r="656" ht="16.5" customHeight="1"/>
    <row r="657" ht="16.5" customHeight="1"/>
    <row r="658" ht="16.5" customHeight="1"/>
    <row r="659" ht="16.5" customHeight="1"/>
    <row r="660" ht="16.5" customHeight="1"/>
    <row r="661" ht="16.5" customHeight="1"/>
    <row r="662" ht="16.5" customHeight="1"/>
    <row r="663" ht="16.5" customHeight="1"/>
    <row r="664" ht="16.5" customHeight="1"/>
    <row r="665" ht="16.5" customHeight="1"/>
    <row r="666" ht="16.5" customHeight="1"/>
    <row r="667" ht="16.5" customHeight="1"/>
    <row r="668" ht="16.5" customHeight="1"/>
    <row r="669" ht="16.5" customHeight="1"/>
    <row r="670" ht="16.5" customHeight="1"/>
    <row r="671" ht="16.5" customHeight="1"/>
    <row r="672" ht="16.5" customHeight="1"/>
    <row r="673" ht="16.5" customHeight="1"/>
    <row r="674" ht="16.5" customHeight="1"/>
    <row r="675" ht="16.5" customHeight="1"/>
    <row r="676" ht="16.5" customHeight="1"/>
    <row r="677" ht="16.5" customHeight="1"/>
    <row r="678" ht="16.5" customHeight="1"/>
    <row r="679" ht="16.5" customHeight="1"/>
    <row r="680" ht="16.5" customHeight="1"/>
    <row r="681" ht="16.5" customHeight="1"/>
    <row r="682" ht="16.5" customHeight="1"/>
    <row r="683" ht="16.5" customHeight="1"/>
    <row r="684" ht="16.5" customHeight="1"/>
    <row r="685" ht="16.5" customHeight="1"/>
    <row r="686" ht="16.5" customHeight="1"/>
    <row r="687" ht="16.5" customHeight="1"/>
    <row r="688" ht="16.5" customHeight="1"/>
    <row r="689" ht="16.5" customHeight="1"/>
    <row r="690" ht="16.5" customHeight="1"/>
    <row r="691" ht="16.5" customHeight="1"/>
    <row r="692" ht="16.5" customHeight="1"/>
    <row r="693" ht="16.5" customHeight="1"/>
    <row r="694" ht="16.5" customHeight="1"/>
    <row r="695" ht="16.5" customHeight="1"/>
    <row r="696" ht="16.5" customHeight="1"/>
    <row r="697" ht="16.5" customHeight="1"/>
    <row r="698" ht="16.5" customHeight="1"/>
    <row r="699" ht="16.5" customHeight="1"/>
    <row r="700" ht="16.5" customHeight="1"/>
    <row r="701" ht="16.5" customHeight="1"/>
    <row r="702" ht="16.5" customHeight="1"/>
    <row r="703" ht="16.5" customHeight="1"/>
    <row r="704" ht="16.5" customHeight="1"/>
    <row r="705" ht="16.5" customHeight="1"/>
    <row r="706" ht="16.5" customHeight="1"/>
    <row r="707" ht="16.5" customHeight="1"/>
    <row r="708" ht="16.5" customHeight="1"/>
    <row r="709" ht="16.5" customHeight="1"/>
    <row r="710" ht="16.5" customHeight="1"/>
    <row r="711" ht="16.5" customHeight="1"/>
    <row r="712" ht="16.5" customHeight="1"/>
    <row r="713" ht="16.5" customHeight="1"/>
    <row r="714" ht="16.5" customHeight="1"/>
    <row r="715" ht="16.5" customHeight="1"/>
    <row r="716" ht="16.5" customHeight="1"/>
    <row r="717" ht="16.5" customHeight="1"/>
    <row r="718" ht="16.5" customHeight="1"/>
    <row r="719" ht="16.5" customHeight="1"/>
    <row r="720" ht="16.5" customHeight="1"/>
    <row r="721" ht="16.5" customHeight="1"/>
    <row r="722" ht="16.5" customHeight="1"/>
    <row r="723" ht="16.5" customHeight="1"/>
    <row r="724" ht="16.5" customHeight="1"/>
    <row r="725" ht="16.5" customHeight="1"/>
    <row r="726" ht="16.5" customHeight="1"/>
    <row r="727" ht="16.5" customHeight="1"/>
    <row r="728" ht="16.5" customHeight="1"/>
    <row r="729" ht="16.5" customHeight="1"/>
    <row r="730" ht="16.5" customHeight="1"/>
    <row r="731" ht="16.5" customHeight="1"/>
    <row r="732" ht="16.5" customHeight="1"/>
    <row r="733" ht="16.5" customHeight="1"/>
    <row r="734" ht="16.5" customHeight="1"/>
    <row r="735" ht="16.5" customHeight="1"/>
    <row r="736" ht="16.5" customHeight="1"/>
    <row r="737" ht="16.5" customHeight="1"/>
    <row r="738" ht="16.5" customHeight="1"/>
    <row r="739" ht="16.5" customHeight="1"/>
    <row r="740" ht="16.5" customHeight="1"/>
    <row r="741" ht="16.5" customHeight="1"/>
    <row r="742" ht="16.5" customHeight="1"/>
    <row r="743" ht="16.5" customHeight="1"/>
    <row r="744" ht="16.5" customHeight="1"/>
    <row r="745" ht="16.5" customHeight="1"/>
    <row r="746" ht="16.5" customHeight="1"/>
    <row r="747" ht="16.5" customHeight="1"/>
    <row r="748" ht="16.5" customHeight="1"/>
    <row r="749" ht="16.5" customHeight="1"/>
    <row r="750" ht="16.5" customHeight="1"/>
    <row r="751" ht="16.5" customHeight="1"/>
    <row r="752" ht="16.5" customHeight="1"/>
    <row r="753" ht="16.5" customHeight="1"/>
    <row r="754" ht="16.5" customHeight="1"/>
    <row r="755" ht="16.5" customHeight="1"/>
    <row r="756" ht="16.5" customHeight="1"/>
    <row r="757" ht="16.5" customHeight="1"/>
    <row r="758" ht="16.5" customHeight="1"/>
    <row r="759" ht="16.5" customHeight="1"/>
    <row r="760" ht="16.5" customHeight="1"/>
    <row r="761" ht="16.5" customHeight="1"/>
    <row r="762" ht="16.5" customHeight="1"/>
    <row r="763" ht="16.5" customHeight="1"/>
    <row r="764" ht="16.5" customHeight="1"/>
    <row r="765" ht="16.5" customHeight="1"/>
    <row r="766" ht="16.5" customHeight="1"/>
    <row r="767" ht="16.5" customHeight="1"/>
    <row r="768" ht="16.5" customHeight="1"/>
    <row r="769" ht="16.5" customHeight="1"/>
    <row r="770" ht="16.5" customHeight="1"/>
    <row r="771" ht="16.5" customHeight="1"/>
    <row r="772" ht="16.5" customHeight="1"/>
    <row r="773" ht="16.5" customHeight="1"/>
    <row r="774" ht="16.5" customHeight="1"/>
    <row r="775" ht="16.5" customHeight="1"/>
    <row r="776" ht="16.5" customHeight="1"/>
    <row r="777" ht="16.5" customHeight="1"/>
    <row r="778" ht="16.5" customHeight="1"/>
    <row r="779" ht="16.5" customHeight="1"/>
    <row r="780" ht="16.5" customHeight="1"/>
    <row r="781" ht="16.5" customHeight="1"/>
    <row r="782" ht="16.5" customHeight="1"/>
    <row r="783" ht="16.5" customHeight="1"/>
    <row r="784" ht="16.5" customHeight="1"/>
    <row r="785" ht="16.5" customHeight="1"/>
    <row r="786" ht="16.5" customHeight="1"/>
    <row r="787" ht="16.5" customHeight="1"/>
    <row r="788" ht="16.5" customHeight="1"/>
    <row r="789" ht="16.5" customHeight="1"/>
    <row r="790" ht="16.5" customHeight="1"/>
    <row r="791" ht="16.5" customHeight="1"/>
    <row r="792" ht="16.5" customHeight="1"/>
    <row r="793" ht="16.5" customHeight="1"/>
    <row r="794" ht="16.5" customHeight="1"/>
    <row r="795" ht="16.5" customHeight="1"/>
    <row r="796" ht="16.5" customHeight="1"/>
    <row r="797" ht="16.5" customHeight="1"/>
    <row r="798" ht="16.5" customHeight="1"/>
    <row r="799" ht="16.5" customHeight="1"/>
    <row r="800" ht="16.5" customHeight="1"/>
    <row r="801" ht="16.5" customHeight="1"/>
    <row r="802" ht="16.5" customHeight="1"/>
    <row r="803" ht="16.5" customHeight="1"/>
    <row r="804" ht="16.5" customHeight="1"/>
    <row r="805" ht="16.5" customHeight="1"/>
    <row r="806" ht="16.5" customHeight="1"/>
    <row r="807" ht="16.5" customHeight="1"/>
    <row r="808" ht="16.5" customHeight="1"/>
    <row r="809" ht="16.5" customHeight="1"/>
    <row r="810" ht="16.5" customHeight="1"/>
    <row r="811" ht="16.5" customHeight="1"/>
    <row r="812" ht="16.5" customHeight="1"/>
    <row r="813" ht="16.5" customHeight="1"/>
    <row r="814" ht="16.5" customHeight="1"/>
    <row r="815" ht="16.5" customHeight="1"/>
    <row r="816" ht="16.5" customHeight="1"/>
    <row r="817" ht="16.5" customHeight="1"/>
    <row r="818" ht="16.5" customHeight="1"/>
    <row r="819" ht="16.5" customHeight="1"/>
    <row r="820" ht="16.5" customHeight="1"/>
    <row r="821" ht="16.5" customHeight="1"/>
    <row r="822" ht="16.5" customHeight="1"/>
    <row r="823" ht="16.5" customHeight="1"/>
    <row r="824" ht="16.5" customHeight="1"/>
    <row r="825" ht="16.5" customHeight="1"/>
    <row r="826" ht="16.5" customHeight="1"/>
    <row r="827" ht="16.5" customHeight="1"/>
    <row r="828" ht="16.5" customHeight="1"/>
    <row r="829" ht="16.5" customHeight="1"/>
    <row r="830" ht="16.5" customHeight="1"/>
    <row r="831" ht="16.5" customHeight="1"/>
    <row r="832" ht="16.5" customHeight="1"/>
    <row r="833" ht="16.5" customHeight="1"/>
    <row r="834" ht="16.5" customHeight="1"/>
    <row r="835" ht="16.5" customHeight="1"/>
    <row r="836" ht="16.5" customHeight="1"/>
    <row r="837" ht="16.5" customHeight="1"/>
    <row r="838" ht="16.5" customHeight="1"/>
    <row r="839" ht="16.5" customHeight="1"/>
    <row r="840" ht="16.5" customHeight="1"/>
    <row r="841" ht="16.5" customHeight="1"/>
    <row r="842" ht="16.5" customHeight="1"/>
    <row r="843" ht="16.5" customHeight="1"/>
    <row r="844" ht="16.5" customHeight="1"/>
    <row r="845" ht="16.5" customHeight="1"/>
    <row r="846" ht="16.5" customHeight="1"/>
    <row r="847" ht="16.5" customHeight="1"/>
    <row r="848" ht="16.5" customHeight="1"/>
    <row r="849" ht="16.5" customHeight="1"/>
    <row r="850" ht="16.5" customHeight="1"/>
    <row r="851" ht="16.5" customHeight="1"/>
    <row r="852" ht="16.5" customHeight="1"/>
    <row r="853" ht="16.5" customHeight="1"/>
    <row r="854" ht="16.5" customHeight="1"/>
    <row r="855" ht="16.5" customHeight="1"/>
    <row r="856" ht="16.5" customHeight="1"/>
    <row r="857" ht="16.5" customHeight="1"/>
    <row r="858" ht="16.5" customHeight="1"/>
    <row r="859" ht="16.5" customHeight="1"/>
    <row r="860" ht="16.5" customHeight="1"/>
    <row r="861" ht="16.5" customHeight="1"/>
    <row r="862" ht="16.5" customHeight="1"/>
    <row r="863" ht="16.5" customHeight="1"/>
    <row r="864" ht="16.5" customHeight="1"/>
    <row r="865" ht="16.5" customHeight="1"/>
    <row r="866" ht="16.5" customHeight="1"/>
    <row r="867" ht="16.5" customHeight="1"/>
    <row r="868" ht="16.5" customHeight="1"/>
    <row r="869" ht="16.5" customHeight="1"/>
    <row r="870" ht="16.5" customHeight="1"/>
    <row r="871" ht="16.5" customHeight="1"/>
    <row r="872" ht="16.5" customHeight="1"/>
    <row r="873" ht="16.5" customHeight="1"/>
    <row r="874" ht="16.5" customHeight="1"/>
    <row r="875" ht="16.5" customHeight="1"/>
    <row r="876" ht="16.5" customHeight="1"/>
    <row r="877" ht="16.5" customHeight="1"/>
    <row r="878" ht="16.5" customHeight="1"/>
    <row r="879" ht="16.5" customHeight="1"/>
    <row r="880" ht="16.5" customHeight="1"/>
    <row r="881" ht="16.5" customHeight="1"/>
    <row r="882" ht="16.5" customHeight="1"/>
    <row r="883" ht="16.5" customHeight="1"/>
    <row r="884" ht="16.5" customHeight="1"/>
    <row r="885" ht="16.5" customHeight="1"/>
    <row r="886" ht="16.5" customHeight="1"/>
    <row r="887" ht="16.5" customHeight="1"/>
    <row r="888" ht="16.5" customHeight="1"/>
    <row r="889" ht="16.5" customHeight="1"/>
    <row r="890" ht="16.5" customHeight="1"/>
    <row r="891" ht="16.5" customHeight="1"/>
    <row r="892" ht="16.5" customHeight="1"/>
    <row r="893" ht="16.5" customHeight="1"/>
    <row r="894" ht="16.5" customHeight="1"/>
    <row r="895" ht="16.5" customHeight="1"/>
    <row r="896" ht="16.5" customHeight="1"/>
    <row r="897" ht="16.5" customHeight="1"/>
    <row r="898" ht="16.5" customHeight="1"/>
    <row r="899" ht="16.5" customHeight="1"/>
    <row r="900" ht="16.5" customHeight="1"/>
    <row r="901" ht="16.5" customHeight="1"/>
    <row r="902" ht="16.5" customHeight="1"/>
    <row r="903" ht="16.5" customHeight="1"/>
    <row r="904" ht="16.5" customHeight="1"/>
    <row r="905" ht="16.5" customHeight="1"/>
    <row r="906" ht="16.5" customHeight="1"/>
    <row r="907" ht="16.5" customHeight="1"/>
    <row r="908" ht="16.5" customHeight="1"/>
    <row r="909" ht="16.5" customHeight="1"/>
    <row r="910" ht="16.5" customHeight="1"/>
    <row r="911" ht="16.5" customHeight="1"/>
    <row r="912" ht="16.5" customHeight="1"/>
    <row r="913" ht="16.5" customHeight="1"/>
    <row r="914" ht="16.5" customHeight="1"/>
    <row r="915" ht="16.5" customHeight="1"/>
    <row r="916" ht="16.5" customHeight="1"/>
    <row r="917" ht="16.5" customHeight="1"/>
    <row r="918" ht="16.5" customHeight="1"/>
    <row r="919" ht="16.5" customHeight="1"/>
    <row r="920" ht="16.5" customHeight="1"/>
    <row r="921" ht="16.5" customHeight="1"/>
    <row r="922" ht="16.5" customHeight="1"/>
    <row r="923" ht="16.5" customHeight="1"/>
    <row r="924" ht="16.5" customHeight="1"/>
    <row r="925" ht="16.5" customHeight="1"/>
    <row r="926" ht="16.5" customHeight="1"/>
    <row r="927" ht="16.5" customHeight="1"/>
    <row r="928" ht="16.5" customHeight="1"/>
    <row r="929" ht="16.5" customHeight="1"/>
    <row r="930" ht="16.5" customHeight="1"/>
    <row r="931" ht="16.5" customHeight="1"/>
    <row r="932" ht="16.5" customHeight="1"/>
    <row r="933" ht="16.5" customHeight="1"/>
    <row r="934" ht="16.5" customHeight="1"/>
    <row r="935" ht="16.5" customHeight="1"/>
    <row r="936" ht="16.5" customHeight="1"/>
    <row r="937" ht="16.5" customHeight="1"/>
    <row r="938" ht="16.5" customHeight="1"/>
    <row r="939" ht="16.5" customHeight="1"/>
    <row r="940" ht="16.5" customHeight="1"/>
    <row r="941" ht="16.5" customHeight="1"/>
    <row r="942" ht="16.5" customHeight="1"/>
    <row r="943" ht="16.5" customHeight="1"/>
    <row r="944" ht="16.5" customHeight="1"/>
    <row r="945" ht="16.5" customHeight="1"/>
    <row r="946" ht="16.5" customHeight="1"/>
    <row r="947" ht="16.5" customHeight="1"/>
    <row r="948" ht="16.5" customHeight="1"/>
    <row r="949" ht="16.5" customHeight="1"/>
    <row r="950" ht="16.5" customHeight="1"/>
    <row r="951" ht="16.5" customHeight="1"/>
    <row r="952" ht="16.5" customHeight="1"/>
    <row r="953" ht="16.5" customHeight="1"/>
    <row r="954" ht="16.5" customHeight="1"/>
    <row r="955" ht="16.5" customHeight="1"/>
    <row r="956" ht="16.5" customHeight="1"/>
    <row r="957" ht="16.5" customHeight="1"/>
    <row r="958" ht="16.5" customHeight="1"/>
    <row r="959" ht="16.5" customHeight="1"/>
    <row r="960" ht="16.5" customHeight="1"/>
    <row r="961" ht="16.5" customHeight="1"/>
    <row r="962" ht="16.5" customHeight="1"/>
    <row r="963" ht="16.5" customHeight="1"/>
    <row r="964" ht="16.5" customHeight="1"/>
    <row r="965" ht="16.5" customHeight="1"/>
    <row r="966" ht="16.5" customHeight="1"/>
    <row r="967" ht="16.5" customHeight="1"/>
    <row r="968" ht="16.5" customHeight="1"/>
    <row r="969" ht="16.5" customHeight="1"/>
    <row r="970" ht="16.5" customHeight="1"/>
    <row r="971" ht="16.5" customHeight="1"/>
    <row r="972" ht="16.5" customHeight="1"/>
    <row r="973" ht="16.5" customHeight="1"/>
    <row r="974" ht="16.5" customHeight="1"/>
    <row r="975" ht="16.5" customHeight="1"/>
    <row r="976" ht="16.5" customHeight="1"/>
    <row r="977" ht="16.5" customHeight="1"/>
    <row r="978" ht="16.5" customHeight="1"/>
    <row r="979" ht="16.5" customHeight="1"/>
    <row r="980" ht="16.5" customHeight="1"/>
    <row r="981" ht="16.5" customHeight="1"/>
    <row r="982" ht="16.5" customHeight="1"/>
    <row r="983" ht="16.5" customHeight="1"/>
    <row r="984" ht="16.5" customHeight="1"/>
    <row r="985" ht="16.5" customHeight="1"/>
    <row r="986" ht="16.5" customHeight="1"/>
    <row r="987" ht="16.5" customHeight="1"/>
    <row r="988" ht="16.5" customHeight="1"/>
    <row r="989" ht="16.5" customHeight="1"/>
    <row r="990" ht="16.5" customHeight="1"/>
    <row r="991" ht="16.5" customHeight="1"/>
    <row r="992" ht="16.5" customHeight="1"/>
    <row r="993" ht="16.5" customHeight="1"/>
    <row r="994" ht="16.5" customHeight="1"/>
    <row r="995" ht="16.5" customHeight="1"/>
    <row r="996" ht="16.5" customHeight="1"/>
    <row r="997" ht="16.5" customHeight="1"/>
    <row r="998" ht="16.5" customHeight="1"/>
    <row r="999" ht="16.5" customHeight="1"/>
    <row r="1000" ht="16.5" customHeight="1"/>
  </sheetData>
  <phoneticPr fontId="3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defaultColWidth="13.44140625" defaultRowHeight="15" customHeight="1"/>
  <cols>
    <col min="1" max="26" width="8" customWidth="1"/>
  </cols>
  <sheetData>
    <row r="1" ht="16.5" customHeight="1"/>
    <row r="2" ht="16.5" customHeight="1"/>
    <row r="3" ht="16.5" customHeight="1"/>
    <row r="4" ht="16.5" customHeight="1"/>
    <row r="5" ht="16.5" customHeight="1"/>
    <row r="6" ht="16.5" customHeight="1"/>
    <row r="7" ht="16.5" customHeight="1"/>
    <row r="8" ht="16.5" customHeight="1"/>
    <row r="9" ht="16.5" customHeight="1"/>
    <row r="10" ht="16.5" customHeight="1"/>
    <row r="11" ht="16.5" customHeight="1"/>
    <row r="12" ht="16.5" customHeight="1"/>
    <row r="13" ht="16.5" customHeight="1"/>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6.5" customHeight="1"/>
    <row r="557" ht="16.5" customHeight="1"/>
    <row r="558" ht="16.5" customHeight="1"/>
    <row r="559" ht="16.5" customHeight="1"/>
    <row r="560" ht="16.5" customHeight="1"/>
    <row r="561" ht="16.5" customHeight="1"/>
    <row r="562" ht="16.5" customHeight="1"/>
    <row r="563" ht="16.5" customHeight="1"/>
    <row r="564" ht="16.5" customHeight="1"/>
    <row r="565" ht="16.5" customHeight="1"/>
    <row r="566" ht="16.5" customHeight="1"/>
    <row r="567" ht="16.5" customHeight="1"/>
    <row r="568" ht="16.5" customHeight="1"/>
    <row r="569" ht="16.5" customHeight="1"/>
    <row r="570" ht="16.5" customHeight="1"/>
    <row r="571" ht="16.5" customHeight="1"/>
    <row r="572" ht="16.5" customHeight="1"/>
    <row r="573" ht="16.5" customHeight="1"/>
    <row r="574" ht="16.5" customHeight="1"/>
    <row r="575" ht="16.5" customHeight="1"/>
    <row r="576" ht="16.5" customHeight="1"/>
    <row r="577" ht="16.5" customHeight="1"/>
    <row r="578" ht="16.5" customHeight="1"/>
    <row r="579" ht="16.5" customHeight="1"/>
    <row r="580" ht="16.5" customHeight="1"/>
    <row r="581" ht="16.5" customHeight="1"/>
    <row r="582" ht="16.5" customHeight="1"/>
    <row r="583" ht="16.5" customHeight="1"/>
    <row r="584" ht="16.5" customHeight="1"/>
    <row r="585" ht="16.5" customHeight="1"/>
    <row r="586" ht="16.5" customHeight="1"/>
    <row r="587" ht="16.5" customHeight="1"/>
    <row r="588" ht="16.5" customHeight="1"/>
    <row r="589" ht="16.5" customHeight="1"/>
    <row r="590" ht="16.5" customHeight="1"/>
    <row r="591" ht="16.5" customHeight="1"/>
    <row r="592" ht="16.5" customHeight="1"/>
    <row r="593" ht="16.5" customHeight="1"/>
    <row r="594" ht="16.5" customHeight="1"/>
    <row r="595" ht="16.5" customHeight="1"/>
    <row r="596" ht="16.5" customHeight="1"/>
    <row r="597" ht="16.5" customHeight="1"/>
    <row r="598" ht="16.5" customHeight="1"/>
    <row r="599" ht="16.5" customHeight="1"/>
    <row r="600" ht="16.5" customHeight="1"/>
    <row r="601" ht="16.5" customHeight="1"/>
    <row r="602" ht="16.5" customHeight="1"/>
    <row r="603" ht="16.5" customHeight="1"/>
    <row r="604" ht="16.5" customHeight="1"/>
    <row r="605" ht="16.5" customHeight="1"/>
    <row r="606" ht="16.5" customHeight="1"/>
    <row r="607" ht="16.5" customHeight="1"/>
    <row r="608" ht="16.5" customHeight="1"/>
    <row r="609" ht="16.5" customHeight="1"/>
    <row r="610" ht="16.5" customHeight="1"/>
    <row r="611" ht="16.5" customHeight="1"/>
    <row r="612" ht="16.5" customHeight="1"/>
    <row r="613" ht="16.5" customHeight="1"/>
    <row r="614" ht="16.5" customHeight="1"/>
    <row r="615" ht="16.5" customHeight="1"/>
    <row r="616" ht="16.5" customHeight="1"/>
    <row r="617" ht="16.5" customHeight="1"/>
    <row r="618" ht="16.5" customHeight="1"/>
    <row r="619" ht="16.5" customHeight="1"/>
    <row r="620" ht="16.5" customHeight="1"/>
    <row r="621" ht="16.5" customHeight="1"/>
    <row r="622" ht="16.5" customHeight="1"/>
    <row r="623" ht="16.5" customHeight="1"/>
    <row r="624" ht="16.5" customHeight="1"/>
    <row r="625" ht="16.5" customHeight="1"/>
    <row r="626" ht="16.5" customHeight="1"/>
    <row r="627" ht="16.5" customHeight="1"/>
    <row r="628" ht="16.5" customHeight="1"/>
    <row r="629" ht="16.5" customHeight="1"/>
    <row r="630" ht="16.5" customHeight="1"/>
    <row r="631" ht="16.5" customHeight="1"/>
    <row r="632" ht="16.5" customHeight="1"/>
    <row r="633" ht="16.5" customHeight="1"/>
    <row r="634" ht="16.5" customHeight="1"/>
    <row r="635" ht="16.5" customHeight="1"/>
    <row r="636" ht="16.5" customHeight="1"/>
    <row r="637" ht="16.5" customHeight="1"/>
    <row r="638" ht="16.5" customHeight="1"/>
    <row r="639" ht="16.5" customHeight="1"/>
    <row r="640" ht="16.5" customHeight="1"/>
    <row r="641" ht="16.5" customHeight="1"/>
    <row r="642" ht="16.5" customHeight="1"/>
    <row r="643" ht="16.5" customHeight="1"/>
    <row r="644" ht="16.5" customHeight="1"/>
    <row r="645" ht="16.5" customHeight="1"/>
    <row r="646" ht="16.5" customHeight="1"/>
    <row r="647" ht="16.5" customHeight="1"/>
    <row r="648" ht="16.5" customHeight="1"/>
    <row r="649" ht="16.5" customHeight="1"/>
    <row r="650" ht="16.5" customHeight="1"/>
    <row r="651" ht="16.5" customHeight="1"/>
    <row r="652" ht="16.5" customHeight="1"/>
    <row r="653" ht="16.5" customHeight="1"/>
    <row r="654" ht="16.5" customHeight="1"/>
    <row r="655" ht="16.5" customHeight="1"/>
    <row r="656" ht="16.5" customHeight="1"/>
    <row r="657" ht="16.5" customHeight="1"/>
    <row r="658" ht="16.5" customHeight="1"/>
    <row r="659" ht="16.5" customHeight="1"/>
    <row r="660" ht="16.5" customHeight="1"/>
    <row r="661" ht="16.5" customHeight="1"/>
    <row r="662" ht="16.5" customHeight="1"/>
    <row r="663" ht="16.5" customHeight="1"/>
    <row r="664" ht="16.5" customHeight="1"/>
    <row r="665" ht="16.5" customHeight="1"/>
    <row r="666" ht="16.5" customHeight="1"/>
    <row r="667" ht="16.5" customHeight="1"/>
    <row r="668" ht="16.5" customHeight="1"/>
    <row r="669" ht="16.5" customHeight="1"/>
    <row r="670" ht="16.5" customHeight="1"/>
    <row r="671" ht="16.5" customHeight="1"/>
    <row r="672" ht="16.5" customHeight="1"/>
    <row r="673" ht="16.5" customHeight="1"/>
    <row r="674" ht="16.5" customHeight="1"/>
    <row r="675" ht="16.5" customHeight="1"/>
    <row r="676" ht="16.5" customHeight="1"/>
    <row r="677" ht="16.5" customHeight="1"/>
    <row r="678" ht="16.5" customHeight="1"/>
    <row r="679" ht="16.5" customHeight="1"/>
    <row r="680" ht="16.5" customHeight="1"/>
    <row r="681" ht="16.5" customHeight="1"/>
    <row r="682" ht="16.5" customHeight="1"/>
    <row r="683" ht="16.5" customHeight="1"/>
    <row r="684" ht="16.5" customHeight="1"/>
    <row r="685" ht="16.5" customHeight="1"/>
    <row r="686" ht="16.5" customHeight="1"/>
    <row r="687" ht="16.5" customHeight="1"/>
    <row r="688" ht="16.5" customHeight="1"/>
    <row r="689" ht="16.5" customHeight="1"/>
    <row r="690" ht="16.5" customHeight="1"/>
    <row r="691" ht="16.5" customHeight="1"/>
    <row r="692" ht="16.5" customHeight="1"/>
    <row r="693" ht="16.5" customHeight="1"/>
    <row r="694" ht="16.5" customHeight="1"/>
    <row r="695" ht="16.5" customHeight="1"/>
    <row r="696" ht="16.5" customHeight="1"/>
    <row r="697" ht="16.5" customHeight="1"/>
    <row r="698" ht="16.5" customHeight="1"/>
    <row r="699" ht="16.5" customHeight="1"/>
    <row r="700" ht="16.5" customHeight="1"/>
    <row r="701" ht="16.5" customHeight="1"/>
    <row r="702" ht="16.5" customHeight="1"/>
    <row r="703" ht="16.5" customHeight="1"/>
    <row r="704" ht="16.5" customHeight="1"/>
    <row r="705" ht="16.5" customHeight="1"/>
    <row r="706" ht="16.5" customHeight="1"/>
    <row r="707" ht="16.5" customHeight="1"/>
    <row r="708" ht="16.5" customHeight="1"/>
    <row r="709" ht="16.5" customHeight="1"/>
    <row r="710" ht="16.5" customHeight="1"/>
    <row r="711" ht="16.5" customHeight="1"/>
    <row r="712" ht="16.5" customHeight="1"/>
    <row r="713" ht="16.5" customHeight="1"/>
    <row r="714" ht="16.5" customHeight="1"/>
    <row r="715" ht="16.5" customHeight="1"/>
    <row r="716" ht="16.5" customHeight="1"/>
    <row r="717" ht="16.5" customHeight="1"/>
    <row r="718" ht="16.5" customHeight="1"/>
    <row r="719" ht="16.5" customHeight="1"/>
    <row r="720" ht="16.5" customHeight="1"/>
    <row r="721" ht="16.5" customHeight="1"/>
    <row r="722" ht="16.5" customHeight="1"/>
    <row r="723" ht="16.5" customHeight="1"/>
    <row r="724" ht="16.5" customHeight="1"/>
    <row r="725" ht="16.5" customHeight="1"/>
    <row r="726" ht="16.5" customHeight="1"/>
    <row r="727" ht="16.5" customHeight="1"/>
    <row r="728" ht="16.5" customHeight="1"/>
    <row r="729" ht="16.5" customHeight="1"/>
    <row r="730" ht="16.5" customHeight="1"/>
    <row r="731" ht="16.5" customHeight="1"/>
    <row r="732" ht="16.5" customHeight="1"/>
    <row r="733" ht="16.5" customHeight="1"/>
    <row r="734" ht="16.5" customHeight="1"/>
    <row r="735" ht="16.5" customHeight="1"/>
    <row r="736" ht="16.5" customHeight="1"/>
    <row r="737" ht="16.5" customHeight="1"/>
    <row r="738" ht="16.5" customHeight="1"/>
    <row r="739" ht="16.5" customHeight="1"/>
    <row r="740" ht="16.5" customHeight="1"/>
    <row r="741" ht="16.5" customHeight="1"/>
    <row r="742" ht="16.5" customHeight="1"/>
    <row r="743" ht="16.5" customHeight="1"/>
    <row r="744" ht="16.5" customHeight="1"/>
    <row r="745" ht="16.5" customHeight="1"/>
    <row r="746" ht="16.5" customHeight="1"/>
    <row r="747" ht="16.5" customHeight="1"/>
    <row r="748" ht="16.5" customHeight="1"/>
    <row r="749" ht="16.5" customHeight="1"/>
    <row r="750" ht="16.5" customHeight="1"/>
    <row r="751" ht="16.5" customHeight="1"/>
    <row r="752" ht="16.5" customHeight="1"/>
    <row r="753" ht="16.5" customHeight="1"/>
    <row r="754" ht="16.5" customHeight="1"/>
    <row r="755" ht="16.5" customHeight="1"/>
    <row r="756" ht="16.5" customHeight="1"/>
    <row r="757" ht="16.5" customHeight="1"/>
    <row r="758" ht="16.5" customHeight="1"/>
    <row r="759" ht="16.5" customHeight="1"/>
    <row r="760" ht="16.5" customHeight="1"/>
    <row r="761" ht="16.5" customHeight="1"/>
    <row r="762" ht="16.5" customHeight="1"/>
    <row r="763" ht="16.5" customHeight="1"/>
    <row r="764" ht="16.5" customHeight="1"/>
    <row r="765" ht="16.5" customHeight="1"/>
    <row r="766" ht="16.5" customHeight="1"/>
    <row r="767" ht="16.5" customHeight="1"/>
    <row r="768" ht="16.5" customHeight="1"/>
    <row r="769" ht="16.5" customHeight="1"/>
    <row r="770" ht="16.5" customHeight="1"/>
    <row r="771" ht="16.5" customHeight="1"/>
    <row r="772" ht="16.5" customHeight="1"/>
    <row r="773" ht="16.5" customHeight="1"/>
    <row r="774" ht="16.5" customHeight="1"/>
    <row r="775" ht="16.5" customHeight="1"/>
    <row r="776" ht="16.5" customHeight="1"/>
    <row r="777" ht="16.5" customHeight="1"/>
    <row r="778" ht="16.5" customHeight="1"/>
    <row r="779" ht="16.5" customHeight="1"/>
    <row r="780" ht="16.5" customHeight="1"/>
    <row r="781" ht="16.5" customHeight="1"/>
    <row r="782" ht="16.5" customHeight="1"/>
    <row r="783" ht="16.5" customHeight="1"/>
    <row r="784" ht="16.5" customHeight="1"/>
    <row r="785" ht="16.5" customHeight="1"/>
    <row r="786" ht="16.5" customHeight="1"/>
    <row r="787" ht="16.5" customHeight="1"/>
    <row r="788" ht="16.5" customHeight="1"/>
    <row r="789" ht="16.5" customHeight="1"/>
    <row r="790" ht="16.5" customHeight="1"/>
    <row r="791" ht="16.5" customHeight="1"/>
    <row r="792" ht="16.5" customHeight="1"/>
    <row r="793" ht="16.5" customHeight="1"/>
    <row r="794" ht="16.5" customHeight="1"/>
    <row r="795" ht="16.5" customHeight="1"/>
    <row r="796" ht="16.5" customHeight="1"/>
    <row r="797" ht="16.5" customHeight="1"/>
    <row r="798" ht="16.5" customHeight="1"/>
    <row r="799" ht="16.5" customHeight="1"/>
    <row r="800" ht="16.5" customHeight="1"/>
    <row r="801" ht="16.5" customHeight="1"/>
    <row r="802" ht="16.5" customHeight="1"/>
    <row r="803" ht="16.5" customHeight="1"/>
    <row r="804" ht="16.5" customHeight="1"/>
    <row r="805" ht="16.5" customHeight="1"/>
    <row r="806" ht="16.5" customHeight="1"/>
    <row r="807" ht="16.5" customHeight="1"/>
    <row r="808" ht="16.5" customHeight="1"/>
    <row r="809" ht="16.5" customHeight="1"/>
    <row r="810" ht="16.5" customHeight="1"/>
    <row r="811" ht="16.5" customHeight="1"/>
    <row r="812" ht="16.5" customHeight="1"/>
    <row r="813" ht="16.5" customHeight="1"/>
    <row r="814" ht="16.5" customHeight="1"/>
    <row r="815" ht="16.5" customHeight="1"/>
    <row r="816" ht="16.5" customHeight="1"/>
    <row r="817" ht="16.5" customHeight="1"/>
    <row r="818" ht="16.5" customHeight="1"/>
    <row r="819" ht="16.5" customHeight="1"/>
    <row r="820" ht="16.5" customHeight="1"/>
    <row r="821" ht="16.5" customHeight="1"/>
    <row r="822" ht="16.5" customHeight="1"/>
    <row r="823" ht="16.5" customHeight="1"/>
    <row r="824" ht="16.5" customHeight="1"/>
    <row r="825" ht="16.5" customHeight="1"/>
    <row r="826" ht="16.5" customHeight="1"/>
    <row r="827" ht="16.5" customHeight="1"/>
    <row r="828" ht="16.5" customHeight="1"/>
    <row r="829" ht="16.5" customHeight="1"/>
    <row r="830" ht="16.5" customHeight="1"/>
    <row r="831" ht="16.5" customHeight="1"/>
    <row r="832" ht="16.5" customHeight="1"/>
    <row r="833" ht="16.5" customHeight="1"/>
    <row r="834" ht="16.5" customHeight="1"/>
    <row r="835" ht="16.5" customHeight="1"/>
    <row r="836" ht="16.5" customHeight="1"/>
    <row r="837" ht="16.5" customHeight="1"/>
    <row r="838" ht="16.5" customHeight="1"/>
    <row r="839" ht="16.5" customHeight="1"/>
    <row r="840" ht="16.5" customHeight="1"/>
    <row r="841" ht="16.5" customHeight="1"/>
    <row r="842" ht="16.5" customHeight="1"/>
    <row r="843" ht="16.5" customHeight="1"/>
    <row r="844" ht="16.5" customHeight="1"/>
    <row r="845" ht="16.5" customHeight="1"/>
    <row r="846" ht="16.5" customHeight="1"/>
    <row r="847" ht="16.5" customHeight="1"/>
    <row r="848" ht="16.5" customHeight="1"/>
    <row r="849" ht="16.5" customHeight="1"/>
    <row r="850" ht="16.5" customHeight="1"/>
    <row r="851" ht="16.5" customHeight="1"/>
    <row r="852" ht="16.5" customHeight="1"/>
    <row r="853" ht="16.5" customHeight="1"/>
    <row r="854" ht="16.5" customHeight="1"/>
    <row r="855" ht="16.5" customHeight="1"/>
    <row r="856" ht="16.5" customHeight="1"/>
    <row r="857" ht="16.5" customHeight="1"/>
    <row r="858" ht="16.5" customHeight="1"/>
    <row r="859" ht="16.5" customHeight="1"/>
    <row r="860" ht="16.5" customHeight="1"/>
    <row r="861" ht="16.5" customHeight="1"/>
    <row r="862" ht="16.5" customHeight="1"/>
    <row r="863" ht="16.5" customHeight="1"/>
    <row r="864" ht="16.5" customHeight="1"/>
    <row r="865" ht="16.5" customHeight="1"/>
    <row r="866" ht="16.5" customHeight="1"/>
    <row r="867" ht="16.5" customHeight="1"/>
    <row r="868" ht="16.5" customHeight="1"/>
    <row r="869" ht="16.5" customHeight="1"/>
    <row r="870" ht="16.5" customHeight="1"/>
    <row r="871" ht="16.5" customHeight="1"/>
    <row r="872" ht="16.5" customHeight="1"/>
    <row r="873" ht="16.5" customHeight="1"/>
    <row r="874" ht="16.5" customHeight="1"/>
    <row r="875" ht="16.5" customHeight="1"/>
    <row r="876" ht="16.5" customHeight="1"/>
    <row r="877" ht="16.5" customHeight="1"/>
    <row r="878" ht="16.5" customHeight="1"/>
    <row r="879" ht="16.5" customHeight="1"/>
    <row r="880" ht="16.5" customHeight="1"/>
    <row r="881" ht="16.5" customHeight="1"/>
    <row r="882" ht="16.5" customHeight="1"/>
    <row r="883" ht="16.5" customHeight="1"/>
    <row r="884" ht="16.5" customHeight="1"/>
    <row r="885" ht="16.5" customHeight="1"/>
    <row r="886" ht="16.5" customHeight="1"/>
    <row r="887" ht="16.5" customHeight="1"/>
    <row r="888" ht="16.5" customHeight="1"/>
    <row r="889" ht="16.5" customHeight="1"/>
    <row r="890" ht="16.5" customHeight="1"/>
    <row r="891" ht="16.5" customHeight="1"/>
    <row r="892" ht="16.5" customHeight="1"/>
    <row r="893" ht="16.5" customHeight="1"/>
    <row r="894" ht="16.5" customHeight="1"/>
    <row r="895" ht="16.5" customHeight="1"/>
    <row r="896" ht="16.5" customHeight="1"/>
    <row r="897" ht="16.5" customHeight="1"/>
    <row r="898" ht="16.5" customHeight="1"/>
    <row r="899" ht="16.5" customHeight="1"/>
    <row r="900" ht="16.5" customHeight="1"/>
    <row r="901" ht="16.5" customHeight="1"/>
    <row r="902" ht="16.5" customHeight="1"/>
    <row r="903" ht="16.5" customHeight="1"/>
    <row r="904" ht="16.5" customHeight="1"/>
    <row r="905" ht="16.5" customHeight="1"/>
    <row r="906" ht="16.5" customHeight="1"/>
    <row r="907" ht="16.5" customHeight="1"/>
    <row r="908" ht="16.5" customHeight="1"/>
    <row r="909" ht="16.5" customHeight="1"/>
    <row r="910" ht="16.5" customHeight="1"/>
    <row r="911" ht="16.5" customHeight="1"/>
    <row r="912" ht="16.5" customHeight="1"/>
    <row r="913" ht="16.5" customHeight="1"/>
    <row r="914" ht="16.5" customHeight="1"/>
    <row r="915" ht="16.5" customHeight="1"/>
    <row r="916" ht="16.5" customHeight="1"/>
    <row r="917" ht="16.5" customHeight="1"/>
    <row r="918" ht="16.5" customHeight="1"/>
    <row r="919" ht="16.5" customHeight="1"/>
    <row r="920" ht="16.5" customHeight="1"/>
    <row r="921" ht="16.5" customHeight="1"/>
    <row r="922" ht="16.5" customHeight="1"/>
    <row r="923" ht="16.5" customHeight="1"/>
    <row r="924" ht="16.5" customHeight="1"/>
    <row r="925" ht="16.5" customHeight="1"/>
    <row r="926" ht="16.5" customHeight="1"/>
    <row r="927" ht="16.5" customHeight="1"/>
    <row r="928" ht="16.5" customHeight="1"/>
    <row r="929" ht="16.5" customHeight="1"/>
    <row r="930" ht="16.5" customHeight="1"/>
    <row r="931" ht="16.5" customHeight="1"/>
    <row r="932" ht="16.5" customHeight="1"/>
    <row r="933" ht="16.5" customHeight="1"/>
    <row r="934" ht="16.5" customHeight="1"/>
    <row r="935" ht="16.5" customHeight="1"/>
    <row r="936" ht="16.5" customHeight="1"/>
    <row r="937" ht="16.5" customHeight="1"/>
    <row r="938" ht="16.5" customHeight="1"/>
    <row r="939" ht="16.5" customHeight="1"/>
    <row r="940" ht="16.5" customHeight="1"/>
    <row r="941" ht="16.5" customHeight="1"/>
    <row r="942" ht="16.5" customHeight="1"/>
    <row r="943" ht="16.5" customHeight="1"/>
    <row r="944" ht="16.5" customHeight="1"/>
    <row r="945" ht="16.5" customHeight="1"/>
    <row r="946" ht="16.5" customHeight="1"/>
    <row r="947" ht="16.5" customHeight="1"/>
    <row r="948" ht="16.5" customHeight="1"/>
    <row r="949" ht="16.5" customHeight="1"/>
    <row r="950" ht="16.5" customHeight="1"/>
    <row r="951" ht="16.5" customHeight="1"/>
    <row r="952" ht="16.5" customHeight="1"/>
    <row r="953" ht="16.5" customHeight="1"/>
    <row r="954" ht="16.5" customHeight="1"/>
    <row r="955" ht="16.5" customHeight="1"/>
    <row r="956" ht="16.5" customHeight="1"/>
    <row r="957" ht="16.5" customHeight="1"/>
    <row r="958" ht="16.5" customHeight="1"/>
    <row r="959" ht="16.5" customHeight="1"/>
    <row r="960" ht="16.5" customHeight="1"/>
    <row r="961" ht="16.5" customHeight="1"/>
    <row r="962" ht="16.5" customHeight="1"/>
    <row r="963" ht="16.5" customHeight="1"/>
    <row r="964" ht="16.5" customHeight="1"/>
    <row r="965" ht="16.5" customHeight="1"/>
    <row r="966" ht="16.5" customHeight="1"/>
    <row r="967" ht="16.5" customHeight="1"/>
    <row r="968" ht="16.5" customHeight="1"/>
    <row r="969" ht="16.5" customHeight="1"/>
    <row r="970" ht="16.5" customHeight="1"/>
    <row r="971" ht="16.5" customHeight="1"/>
    <row r="972" ht="16.5" customHeight="1"/>
    <row r="973" ht="16.5" customHeight="1"/>
    <row r="974" ht="16.5" customHeight="1"/>
    <row r="975" ht="16.5" customHeight="1"/>
    <row r="976" ht="16.5" customHeight="1"/>
    <row r="977" ht="16.5" customHeight="1"/>
    <row r="978" ht="16.5" customHeight="1"/>
    <row r="979" ht="16.5" customHeight="1"/>
    <row r="980" ht="16.5" customHeight="1"/>
    <row r="981" ht="16.5" customHeight="1"/>
    <row r="982" ht="16.5" customHeight="1"/>
    <row r="983" ht="16.5" customHeight="1"/>
    <row r="984" ht="16.5" customHeight="1"/>
    <row r="985" ht="16.5" customHeight="1"/>
    <row r="986" ht="16.5" customHeight="1"/>
    <row r="987" ht="16.5" customHeight="1"/>
    <row r="988" ht="16.5" customHeight="1"/>
    <row r="989" ht="16.5" customHeight="1"/>
    <row r="990" ht="16.5" customHeight="1"/>
    <row r="991" ht="16.5" customHeight="1"/>
    <row r="992" ht="16.5" customHeight="1"/>
    <row r="993" ht="16.5" customHeight="1"/>
    <row r="994" ht="16.5" customHeight="1"/>
    <row r="995" ht="16.5" customHeight="1"/>
    <row r="996" ht="16.5" customHeight="1"/>
    <row r="997" ht="16.5" customHeight="1"/>
    <row r="998" ht="16.5" customHeight="1"/>
    <row r="999" ht="16.5" customHeight="1"/>
    <row r="1000" ht="16.5" customHeight="1"/>
  </sheetData>
  <phoneticPr fontId="3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defaultColWidth="13.44140625" defaultRowHeight="15" customHeight="1"/>
  <cols>
    <col min="1" max="26" width="8" customWidth="1"/>
  </cols>
  <sheetData>
    <row r="1" ht="16.5" customHeight="1"/>
    <row r="2" ht="16.5" customHeight="1"/>
    <row r="3" ht="16.5" customHeight="1"/>
    <row r="4" ht="16.5" customHeight="1"/>
    <row r="5" ht="16.5" customHeight="1"/>
    <row r="6" ht="16.5" customHeight="1"/>
    <row r="7" ht="16.5" customHeight="1"/>
    <row r="8" ht="16.5" customHeight="1"/>
    <row r="9" ht="16.5" customHeight="1"/>
    <row r="10" ht="16.5" customHeight="1"/>
    <row r="11" ht="16.5" customHeight="1"/>
    <row r="12" ht="16.5" customHeight="1"/>
    <row r="13" ht="16.5" customHeight="1"/>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6.5" customHeight="1"/>
    <row r="557" ht="16.5" customHeight="1"/>
    <row r="558" ht="16.5" customHeight="1"/>
    <row r="559" ht="16.5" customHeight="1"/>
    <row r="560" ht="16.5" customHeight="1"/>
    <row r="561" ht="16.5" customHeight="1"/>
    <row r="562" ht="16.5" customHeight="1"/>
    <row r="563" ht="16.5" customHeight="1"/>
    <row r="564" ht="16.5" customHeight="1"/>
    <row r="565" ht="16.5" customHeight="1"/>
    <row r="566" ht="16.5" customHeight="1"/>
    <row r="567" ht="16.5" customHeight="1"/>
    <row r="568" ht="16.5" customHeight="1"/>
    <row r="569" ht="16.5" customHeight="1"/>
    <row r="570" ht="16.5" customHeight="1"/>
    <row r="571" ht="16.5" customHeight="1"/>
    <row r="572" ht="16.5" customHeight="1"/>
    <row r="573" ht="16.5" customHeight="1"/>
    <row r="574" ht="16.5" customHeight="1"/>
    <row r="575" ht="16.5" customHeight="1"/>
    <row r="576" ht="16.5" customHeight="1"/>
    <row r="577" ht="16.5" customHeight="1"/>
    <row r="578" ht="16.5" customHeight="1"/>
    <row r="579" ht="16.5" customHeight="1"/>
    <row r="580" ht="16.5" customHeight="1"/>
    <row r="581" ht="16.5" customHeight="1"/>
    <row r="582" ht="16.5" customHeight="1"/>
    <row r="583" ht="16.5" customHeight="1"/>
    <row r="584" ht="16.5" customHeight="1"/>
    <row r="585" ht="16.5" customHeight="1"/>
    <row r="586" ht="16.5" customHeight="1"/>
    <row r="587" ht="16.5" customHeight="1"/>
    <row r="588" ht="16.5" customHeight="1"/>
    <row r="589" ht="16.5" customHeight="1"/>
    <row r="590" ht="16.5" customHeight="1"/>
    <row r="591" ht="16.5" customHeight="1"/>
    <row r="592" ht="16.5" customHeight="1"/>
    <row r="593" ht="16.5" customHeight="1"/>
    <row r="594" ht="16.5" customHeight="1"/>
    <row r="595" ht="16.5" customHeight="1"/>
    <row r="596" ht="16.5" customHeight="1"/>
    <row r="597" ht="16.5" customHeight="1"/>
    <row r="598" ht="16.5" customHeight="1"/>
    <row r="599" ht="16.5" customHeight="1"/>
    <row r="600" ht="16.5" customHeight="1"/>
    <row r="601" ht="16.5" customHeight="1"/>
    <row r="602" ht="16.5" customHeight="1"/>
    <row r="603" ht="16.5" customHeight="1"/>
    <row r="604" ht="16.5" customHeight="1"/>
    <row r="605" ht="16.5" customHeight="1"/>
    <row r="606" ht="16.5" customHeight="1"/>
    <row r="607" ht="16.5" customHeight="1"/>
    <row r="608" ht="16.5" customHeight="1"/>
    <row r="609" ht="16.5" customHeight="1"/>
    <row r="610" ht="16.5" customHeight="1"/>
    <row r="611" ht="16.5" customHeight="1"/>
    <row r="612" ht="16.5" customHeight="1"/>
    <row r="613" ht="16.5" customHeight="1"/>
    <row r="614" ht="16.5" customHeight="1"/>
    <row r="615" ht="16.5" customHeight="1"/>
    <row r="616" ht="16.5" customHeight="1"/>
    <row r="617" ht="16.5" customHeight="1"/>
    <row r="618" ht="16.5" customHeight="1"/>
    <row r="619" ht="16.5" customHeight="1"/>
    <row r="620" ht="16.5" customHeight="1"/>
    <row r="621" ht="16.5" customHeight="1"/>
    <row r="622" ht="16.5" customHeight="1"/>
    <row r="623" ht="16.5" customHeight="1"/>
    <row r="624" ht="16.5" customHeight="1"/>
    <row r="625" ht="16.5" customHeight="1"/>
    <row r="626" ht="16.5" customHeight="1"/>
    <row r="627" ht="16.5" customHeight="1"/>
    <row r="628" ht="16.5" customHeight="1"/>
    <row r="629" ht="16.5" customHeight="1"/>
    <row r="630" ht="16.5" customHeight="1"/>
    <row r="631" ht="16.5" customHeight="1"/>
    <row r="632" ht="16.5" customHeight="1"/>
    <row r="633" ht="16.5" customHeight="1"/>
    <row r="634" ht="16.5" customHeight="1"/>
    <row r="635" ht="16.5" customHeight="1"/>
    <row r="636" ht="16.5" customHeight="1"/>
    <row r="637" ht="16.5" customHeight="1"/>
    <row r="638" ht="16.5" customHeight="1"/>
    <row r="639" ht="16.5" customHeight="1"/>
    <row r="640" ht="16.5" customHeight="1"/>
    <row r="641" ht="16.5" customHeight="1"/>
    <row r="642" ht="16.5" customHeight="1"/>
    <row r="643" ht="16.5" customHeight="1"/>
    <row r="644" ht="16.5" customHeight="1"/>
    <row r="645" ht="16.5" customHeight="1"/>
    <row r="646" ht="16.5" customHeight="1"/>
    <row r="647" ht="16.5" customHeight="1"/>
    <row r="648" ht="16.5" customHeight="1"/>
    <row r="649" ht="16.5" customHeight="1"/>
    <row r="650" ht="16.5" customHeight="1"/>
    <row r="651" ht="16.5" customHeight="1"/>
    <row r="652" ht="16.5" customHeight="1"/>
    <row r="653" ht="16.5" customHeight="1"/>
    <row r="654" ht="16.5" customHeight="1"/>
    <row r="655" ht="16.5" customHeight="1"/>
    <row r="656" ht="16.5" customHeight="1"/>
    <row r="657" ht="16.5" customHeight="1"/>
    <row r="658" ht="16.5" customHeight="1"/>
    <row r="659" ht="16.5" customHeight="1"/>
    <row r="660" ht="16.5" customHeight="1"/>
    <row r="661" ht="16.5" customHeight="1"/>
    <row r="662" ht="16.5" customHeight="1"/>
    <row r="663" ht="16.5" customHeight="1"/>
    <row r="664" ht="16.5" customHeight="1"/>
    <row r="665" ht="16.5" customHeight="1"/>
    <row r="666" ht="16.5" customHeight="1"/>
    <row r="667" ht="16.5" customHeight="1"/>
    <row r="668" ht="16.5" customHeight="1"/>
    <row r="669" ht="16.5" customHeight="1"/>
    <row r="670" ht="16.5" customHeight="1"/>
    <row r="671" ht="16.5" customHeight="1"/>
    <row r="672" ht="16.5" customHeight="1"/>
    <row r="673" ht="16.5" customHeight="1"/>
    <row r="674" ht="16.5" customHeight="1"/>
    <row r="675" ht="16.5" customHeight="1"/>
    <row r="676" ht="16.5" customHeight="1"/>
    <row r="677" ht="16.5" customHeight="1"/>
    <row r="678" ht="16.5" customHeight="1"/>
    <row r="679" ht="16.5" customHeight="1"/>
    <row r="680" ht="16.5" customHeight="1"/>
    <row r="681" ht="16.5" customHeight="1"/>
    <row r="682" ht="16.5" customHeight="1"/>
    <row r="683" ht="16.5" customHeight="1"/>
    <row r="684" ht="16.5" customHeight="1"/>
    <row r="685" ht="16.5" customHeight="1"/>
    <row r="686" ht="16.5" customHeight="1"/>
    <row r="687" ht="16.5" customHeight="1"/>
    <row r="688" ht="16.5" customHeight="1"/>
    <row r="689" ht="16.5" customHeight="1"/>
    <row r="690" ht="16.5" customHeight="1"/>
    <row r="691" ht="16.5" customHeight="1"/>
    <row r="692" ht="16.5" customHeight="1"/>
    <row r="693" ht="16.5" customHeight="1"/>
    <row r="694" ht="16.5" customHeight="1"/>
    <row r="695" ht="16.5" customHeight="1"/>
    <row r="696" ht="16.5" customHeight="1"/>
    <row r="697" ht="16.5" customHeight="1"/>
    <row r="698" ht="16.5" customHeight="1"/>
    <row r="699" ht="16.5" customHeight="1"/>
    <row r="700" ht="16.5" customHeight="1"/>
    <row r="701" ht="16.5" customHeight="1"/>
    <row r="702" ht="16.5" customHeight="1"/>
    <row r="703" ht="16.5" customHeight="1"/>
    <row r="704" ht="16.5" customHeight="1"/>
    <row r="705" ht="16.5" customHeight="1"/>
    <row r="706" ht="16.5" customHeight="1"/>
    <row r="707" ht="16.5" customHeight="1"/>
    <row r="708" ht="16.5" customHeight="1"/>
    <row r="709" ht="16.5" customHeight="1"/>
    <row r="710" ht="16.5" customHeight="1"/>
    <row r="711" ht="16.5" customHeight="1"/>
    <row r="712" ht="16.5" customHeight="1"/>
    <row r="713" ht="16.5" customHeight="1"/>
    <row r="714" ht="16.5" customHeight="1"/>
    <row r="715" ht="16.5" customHeight="1"/>
    <row r="716" ht="16.5" customHeight="1"/>
    <row r="717" ht="16.5" customHeight="1"/>
    <row r="718" ht="16.5" customHeight="1"/>
    <row r="719" ht="16.5" customHeight="1"/>
    <row r="720" ht="16.5" customHeight="1"/>
    <row r="721" ht="16.5" customHeight="1"/>
    <row r="722" ht="16.5" customHeight="1"/>
    <row r="723" ht="16.5" customHeight="1"/>
    <row r="724" ht="16.5" customHeight="1"/>
    <row r="725" ht="16.5" customHeight="1"/>
    <row r="726" ht="16.5" customHeight="1"/>
    <row r="727" ht="16.5" customHeight="1"/>
    <row r="728" ht="16.5" customHeight="1"/>
    <row r="729" ht="16.5" customHeight="1"/>
    <row r="730" ht="16.5" customHeight="1"/>
    <row r="731" ht="16.5" customHeight="1"/>
    <row r="732" ht="16.5" customHeight="1"/>
    <row r="733" ht="16.5" customHeight="1"/>
    <row r="734" ht="16.5" customHeight="1"/>
    <row r="735" ht="16.5" customHeight="1"/>
    <row r="736" ht="16.5" customHeight="1"/>
    <row r="737" ht="16.5" customHeight="1"/>
    <row r="738" ht="16.5" customHeight="1"/>
    <row r="739" ht="16.5" customHeight="1"/>
    <row r="740" ht="16.5" customHeight="1"/>
    <row r="741" ht="16.5" customHeight="1"/>
    <row r="742" ht="16.5" customHeight="1"/>
    <row r="743" ht="16.5" customHeight="1"/>
    <row r="744" ht="16.5" customHeight="1"/>
    <row r="745" ht="16.5" customHeight="1"/>
    <row r="746" ht="16.5" customHeight="1"/>
    <row r="747" ht="16.5" customHeight="1"/>
    <row r="748" ht="16.5" customHeight="1"/>
    <row r="749" ht="16.5" customHeight="1"/>
    <row r="750" ht="16.5" customHeight="1"/>
    <row r="751" ht="16.5" customHeight="1"/>
    <row r="752" ht="16.5" customHeight="1"/>
    <row r="753" ht="16.5" customHeight="1"/>
    <row r="754" ht="16.5" customHeight="1"/>
    <row r="755" ht="16.5" customHeight="1"/>
    <row r="756" ht="16.5" customHeight="1"/>
    <row r="757" ht="16.5" customHeight="1"/>
    <row r="758" ht="16.5" customHeight="1"/>
    <row r="759" ht="16.5" customHeight="1"/>
    <row r="760" ht="16.5" customHeight="1"/>
    <row r="761" ht="16.5" customHeight="1"/>
    <row r="762" ht="16.5" customHeight="1"/>
    <row r="763" ht="16.5" customHeight="1"/>
    <row r="764" ht="16.5" customHeight="1"/>
    <row r="765" ht="16.5" customHeight="1"/>
    <row r="766" ht="16.5" customHeight="1"/>
    <row r="767" ht="16.5" customHeight="1"/>
    <row r="768" ht="16.5" customHeight="1"/>
    <row r="769" ht="16.5" customHeight="1"/>
    <row r="770" ht="16.5" customHeight="1"/>
    <row r="771" ht="16.5" customHeight="1"/>
    <row r="772" ht="16.5" customHeight="1"/>
    <row r="773" ht="16.5" customHeight="1"/>
    <row r="774" ht="16.5" customHeight="1"/>
    <row r="775" ht="16.5" customHeight="1"/>
    <row r="776" ht="16.5" customHeight="1"/>
    <row r="777" ht="16.5" customHeight="1"/>
    <row r="778" ht="16.5" customHeight="1"/>
    <row r="779" ht="16.5" customHeight="1"/>
    <row r="780" ht="16.5" customHeight="1"/>
    <row r="781" ht="16.5" customHeight="1"/>
    <row r="782" ht="16.5" customHeight="1"/>
    <row r="783" ht="16.5" customHeight="1"/>
    <row r="784" ht="16.5" customHeight="1"/>
    <row r="785" ht="16.5" customHeight="1"/>
    <row r="786" ht="16.5" customHeight="1"/>
    <row r="787" ht="16.5" customHeight="1"/>
    <row r="788" ht="16.5" customHeight="1"/>
    <row r="789" ht="16.5" customHeight="1"/>
    <row r="790" ht="16.5" customHeight="1"/>
    <row r="791" ht="16.5" customHeight="1"/>
    <row r="792" ht="16.5" customHeight="1"/>
    <row r="793" ht="16.5" customHeight="1"/>
    <row r="794" ht="16.5" customHeight="1"/>
    <row r="795" ht="16.5" customHeight="1"/>
    <row r="796" ht="16.5" customHeight="1"/>
    <row r="797" ht="16.5" customHeight="1"/>
    <row r="798" ht="16.5" customHeight="1"/>
    <row r="799" ht="16.5" customHeight="1"/>
    <row r="800" ht="16.5" customHeight="1"/>
    <row r="801" ht="16.5" customHeight="1"/>
    <row r="802" ht="16.5" customHeight="1"/>
    <row r="803" ht="16.5" customHeight="1"/>
    <row r="804" ht="16.5" customHeight="1"/>
    <row r="805" ht="16.5" customHeight="1"/>
    <row r="806" ht="16.5" customHeight="1"/>
    <row r="807" ht="16.5" customHeight="1"/>
    <row r="808" ht="16.5" customHeight="1"/>
    <row r="809" ht="16.5" customHeight="1"/>
    <row r="810" ht="16.5" customHeight="1"/>
    <row r="811" ht="16.5" customHeight="1"/>
    <row r="812" ht="16.5" customHeight="1"/>
    <row r="813" ht="16.5" customHeight="1"/>
    <row r="814" ht="16.5" customHeight="1"/>
    <row r="815" ht="16.5" customHeight="1"/>
    <row r="816" ht="16.5" customHeight="1"/>
    <row r="817" ht="16.5" customHeight="1"/>
    <row r="818" ht="16.5" customHeight="1"/>
    <row r="819" ht="16.5" customHeight="1"/>
    <row r="820" ht="16.5" customHeight="1"/>
    <row r="821" ht="16.5" customHeight="1"/>
    <row r="822" ht="16.5" customHeight="1"/>
    <row r="823" ht="16.5" customHeight="1"/>
    <row r="824" ht="16.5" customHeight="1"/>
    <row r="825" ht="16.5" customHeight="1"/>
    <row r="826" ht="16.5" customHeight="1"/>
    <row r="827" ht="16.5" customHeight="1"/>
    <row r="828" ht="16.5" customHeight="1"/>
    <row r="829" ht="16.5" customHeight="1"/>
    <row r="830" ht="16.5" customHeight="1"/>
    <row r="831" ht="16.5" customHeight="1"/>
    <row r="832" ht="16.5" customHeight="1"/>
    <row r="833" ht="16.5" customHeight="1"/>
    <row r="834" ht="16.5" customHeight="1"/>
    <row r="835" ht="16.5" customHeight="1"/>
    <row r="836" ht="16.5" customHeight="1"/>
    <row r="837" ht="16.5" customHeight="1"/>
    <row r="838" ht="16.5" customHeight="1"/>
    <row r="839" ht="16.5" customHeight="1"/>
    <row r="840" ht="16.5" customHeight="1"/>
    <row r="841" ht="16.5" customHeight="1"/>
    <row r="842" ht="16.5" customHeight="1"/>
    <row r="843" ht="16.5" customHeight="1"/>
    <row r="844" ht="16.5" customHeight="1"/>
    <row r="845" ht="16.5" customHeight="1"/>
    <row r="846" ht="16.5" customHeight="1"/>
    <row r="847" ht="16.5" customHeight="1"/>
    <row r="848" ht="16.5" customHeight="1"/>
    <row r="849" ht="16.5" customHeight="1"/>
    <row r="850" ht="16.5" customHeight="1"/>
    <row r="851" ht="16.5" customHeight="1"/>
    <row r="852" ht="16.5" customHeight="1"/>
    <row r="853" ht="16.5" customHeight="1"/>
    <row r="854" ht="16.5" customHeight="1"/>
    <row r="855" ht="16.5" customHeight="1"/>
    <row r="856" ht="16.5" customHeight="1"/>
    <row r="857" ht="16.5" customHeight="1"/>
    <row r="858" ht="16.5" customHeight="1"/>
    <row r="859" ht="16.5" customHeight="1"/>
    <row r="860" ht="16.5" customHeight="1"/>
    <row r="861" ht="16.5" customHeight="1"/>
    <row r="862" ht="16.5" customHeight="1"/>
    <row r="863" ht="16.5" customHeight="1"/>
    <row r="864" ht="16.5" customHeight="1"/>
    <row r="865" ht="16.5" customHeight="1"/>
    <row r="866" ht="16.5" customHeight="1"/>
    <row r="867" ht="16.5" customHeight="1"/>
    <row r="868" ht="16.5" customHeight="1"/>
    <row r="869" ht="16.5" customHeight="1"/>
    <row r="870" ht="16.5" customHeight="1"/>
    <row r="871" ht="16.5" customHeight="1"/>
    <row r="872" ht="16.5" customHeight="1"/>
    <row r="873" ht="16.5" customHeight="1"/>
    <row r="874" ht="16.5" customHeight="1"/>
    <row r="875" ht="16.5" customHeight="1"/>
    <row r="876" ht="16.5" customHeight="1"/>
    <row r="877" ht="16.5" customHeight="1"/>
    <row r="878" ht="16.5" customHeight="1"/>
    <row r="879" ht="16.5" customHeight="1"/>
    <row r="880" ht="16.5" customHeight="1"/>
    <row r="881" ht="16.5" customHeight="1"/>
    <row r="882" ht="16.5" customHeight="1"/>
    <row r="883" ht="16.5" customHeight="1"/>
    <row r="884" ht="16.5" customHeight="1"/>
    <row r="885" ht="16.5" customHeight="1"/>
    <row r="886" ht="16.5" customHeight="1"/>
    <row r="887" ht="16.5" customHeight="1"/>
    <row r="888" ht="16.5" customHeight="1"/>
    <row r="889" ht="16.5" customHeight="1"/>
    <row r="890" ht="16.5" customHeight="1"/>
    <row r="891" ht="16.5" customHeight="1"/>
    <row r="892" ht="16.5" customHeight="1"/>
    <row r="893" ht="16.5" customHeight="1"/>
    <row r="894" ht="16.5" customHeight="1"/>
    <row r="895" ht="16.5" customHeight="1"/>
    <row r="896" ht="16.5" customHeight="1"/>
    <row r="897" ht="16.5" customHeight="1"/>
    <row r="898" ht="16.5" customHeight="1"/>
    <row r="899" ht="16.5" customHeight="1"/>
    <row r="900" ht="16.5" customHeight="1"/>
    <row r="901" ht="16.5" customHeight="1"/>
    <row r="902" ht="16.5" customHeight="1"/>
    <row r="903" ht="16.5" customHeight="1"/>
    <row r="904" ht="16.5" customHeight="1"/>
    <row r="905" ht="16.5" customHeight="1"/>
    <row r="906" ht="16.5" customHeight="1"/>
    <row r="907" ht="16.5" customHeight="1"/>
    <row r="908" ht="16.5" customHeight="1"/>
    <row r="909" ht="16.5" customHeight="1"/>
    <row r="910" ht="16.5" customHeight="1"/>
    <row r="911" ht="16.5" customHeight="1"/>
    <row r="912" ht="16.5" customHeight="1"/>
    <row r="913" ht="16.5" customHeight="1"/>
    <row r="914" ht="16.5" customHeight="1"/>
    <row r="915" ht="16.5" customHeight="1"/>
    <row r="916" ht="16.5" customHeight="1"/>
    <row r="917" ht="16.5" customHeight="1"/>
    <row r="918" ht="16.5" customHeight="1"/>
    <row r="919" ht="16.5" customHeight="1"/>
    <row r="920" ht="16.5" customHeight="1"/>
    <row r="921" ht="16.5" customHeight="1"/>
    <row r="922" ht="16.5" customHeight="1"/>
    <row r="923" ht="16.5" customHeight="1"/>
    <row r="924" ht="16.5" customHeight="1"/>
    <row r="925" ht="16.5" customHeight="1"/>
    <row r="926" ht="16.5" customHeight="1"/>
    <row r="927" ht="16.5" customHeight="1"/>
    <row r="928" ht="16.5" customHeight="1"/>
    <row r="929" ht="16.5" customHeight="1"/>
    <row r="930" ht="16.5" customHeight="1"/>
    <row r="931" ht="16.5" customHeight="1"/>
    <row r="932" ht="16.5" customHeight="1"/>
    <row r="933" ht="16.5" customHeight="1"/>
    <row r="934" ht="16.5" customHeight="1"/>
    <row r="935" ht="16.5" customHeight="1"/>
    <row r="936" ht="16.5" customHeight="1"/>
    <row r="937" ht="16.5" customHeight="1"/>
    <row r="938" ht="16.5" customHeight="1"/>
    <row r="939" ht="16.5" customHeight="1"/>
    <row r="940" ht="16.5" customHeight="1"/>
    <row r="941" ht="16.5" customHeight="1"/>
    <row r="942" ht="16.5" customHeight="1"/>
    <row r="943" ht="16.5" customHeight="1"/>
    <row r="944" ht="16.5" customHeight="1"/>
    <row r="945" ht="16.5" customHeight="1"/>
    <row r="946" ht="16.5" customHeight="1"/>
    <row r="947" ht="16.5" customHeight="1"/>
    <row r="948" ht="16.5" customHeight="1"/>
    <row r="949" ht="16.5" customHeight="1"/>
    <row r="950" ht="16.5" customHeight="1"/>
    <row r="951" ht="16.5" customHeight="1"/>
    <row r="952" ht="16.5" customHeight="1"/>
    <row r="953" ht="16.5" customHeight="1"/>
    <row r="954" ht="16.5" customHeight="1"/>
    <row r="955" ht="16.5" customHeight="1"/>
    <row r="956" ht="16.5" customHeight="1"/>
    <row r="957" ht="16.5" customHeight="1"/>
    <row r="958" ht="16.5" customHeight="1"/>
    <row r="959" ht="16.5" customHeight="1"/>
    <row r="960" ht="16.5" customHeight="1"/>
    <row r="961" ht="16.5" customHeight="1"/>
    <row r="962" ht="16.5" customHeight="1"/>
    <row r="963" ht="16.5" customHeight="1"/>
    <row r="964" ht="16.5" customHeight="1"/>
    <row r="965" ht="16.5" customHeight="1"/>
    <row r="966" ht="16.5" customHeight="1"/>
    <row r="967" ht="16.5" customHeight="1"/>
    <row r="968" ht="16.5" customHeight="1"/>
    <row r="969" ht="16.5" customHeight="1"/>
    <row r="970" ht="16.5" customHeight="1"/>
    <row r="971" ht="16.5" customHeight="1"/>
    <row r="972" ht="16.5" customHeight="1"/>
    <row r="973" ht="16.5" customHeight="1"/>
    <row r="974" ht="16.5" customHeight="1"/>
    <row r="975" ht="16.5" customHeight="1"/>
    <row r="976" ht="16.5" customHeight="1"/>
    <row r="977" ht="16.5" customHeight="1"/>
    <row r="978" ht="16.5" customHeight="1"/>
    <row r="979" ht="16.5" customHeight="1"/>
    <row r="980" ht="16.5" customHeight="1"/>
    <row r="981" ht="16.5" customHeight="1"/>
    <row r="982" ht="16.5" customHeight="1"/>
    <row r="983" ht="16.5" customHeight="1"/>
    <row r="984" ht="16.5" customHeight="1"/>
    <row r="985" ht="16.5" customHeight="1"/>
    <row r="986" ht="16.5" customHeight="1"/>
    <row r="987" ht="16.5" customHeight="1"/>
    <row r="988" ht="16.5" customHeight="1"/>
    <row r="989" ht="16.5" customHeight="1"/>
    <row r="990" ht="16.5" customHeight="1"/>
    <row r="991" ht="16.5" customHeight="1"/>
    <row r="992" ht="16.5" customHeight="1"/>
    <row r="993" ht="16.5" customHeight="1"/>
    <row r="994" ht="16.5" customHeight="1"/>
    <row r="995" ht="16.5" customHeight="1"/>
    <row r="996" ht="16.5" customHeight="1"/>
    <row r="997" ht="16.5" customHeight="1"/>
    <row r="998" ht="16.5" customHeight="1"/>
    <row r="999" ht="16.5" customHeight="1"/>
    <row r="1000" ht="16.5" customHeight="1"/>
  </sheetData>
  <phoneticPr fontId="3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Z1000"/>
  <sheetViews>
    <sheetView workbookViewId="0">
      <selection activeCell="J10" sqref="J10"/>
    </sheetView>
  </sheetViews>
  <sheetFormatPr defaultColWidth="13.44140625" defaultRowHeight="15" customHeight="1"/>
  <cols>
    <col min="1" max="1" width="5.109375" customWidth="1"/>
    <col min="2" max="2" width="18.6640625" customWidth="1"/>
    <col min="3" max="3" width="8.77734375" customWidth="1"/>
    <col min="4" max="4" width="6.5546875" customWidth="1"/>
    <col min="5" max="5" width="11.109375" customWidth="1"/>
    <col min="6" max="16" width="8.77734375" customWidth="1"/>
    <col min="17" max="26" width="8" customWidth="1"/>
  </cols>
  <sheetData>
    <row r="1" spans="1:26" ht="16.5" customHeight="1">
      <c r="A1" s="2" t="s">
        <v>0</v>
      </c>
      <c r="B1" s="1" t="s">
        <v>1</v>
      </c>
      <c r="C1" s="1" t="s">
        <v>2</v>
      </c>
      <c r="D1" s="1" t="s">
        <v>5</v>
      </c>
      <c r="E1" s="3" t="s">
        <v>4</v>
      </c>
      <c r="F1" s="3" t="s">
        <v>4</v>
      </c>
      <c r="G1" s="4"/>
      <c r="H1" s="4"/>
      <c r="I1" s="4"/>
      <c r="J1" s="4"/>
      <c r="K1" s="4"/>
      <c r="L1" s="4"/>
      <c r="M1" s="4"/>
      <c r="N1" s="4"/>
      <c r="O1" s="4"/>
      <c r="P1" s="4"/>
      <c r="Q1" s="4"/>
      <c r="R1" s="4"/>
      <c r="S1" s="4"/>
      <c r="T1" s="4"/>
      <c r="U1" s="4"/>
      <c r="V1" s="4"/>
      <c r="W1" s="4"/>
      <c r="X1" s="4"/>
      <c r="Y1" s="4"/>
      <c r="Z1" s="4"/>
    </row>
    <row r="2" spans="1:26" ht="16.5" customHeight="1">
      <c r="A2" s="6" t="s">
        <v>6</v>
      </c>
      <c r="B2" s="5" t="s">
        <v>11</v>
      </c>
      <c r="C2" s="5" t="s">
        <v>8</v>
      </c>
      <c r="D2" s="5" t="s">
        <v>12</v>
      </c>
      <c r="E2" s="7" t="s">
        <v>10</v>
      </c>
      <c r="F2" s="7" t="s">
        <v>13</v>
      </c>
      <c r="G2" s="4"/>
      <c r="H2" s="4"/>
      <c r="I2" s="4"/>
      <c r="J2" s="4"/>
      <c r="K2" s="4"/>
      <c r="L2" s="4"/>
      <c r="M2" s="4"/>
      <c r="N2" s="4"/>
      <c r="O2" s="4"/>
      <c r="P2" s="4"/>
      <c r="Q2" s="4"/>
      <c r="R2" s="4"/>
      <c r="S2" s="4"/>
      <c r="T2" s="4"/>
      <c r="U2" s="4"/>
      <c r="V2" s="4"/>
      <c r="W2" s="4"/>
      <c r="X2" s="4"/>
      <c r="Y2" s="4"/>
      <c r="Z2" s="4"/>
    </row>
    <row r="3" spans="1:26" ht="16.5" customHeight="1">
      <c r="A3" s="9"/>
      <c r="B3" s="10"/>
      <c r="C3" s="8"/>
      <c r="D3" s="8"/>
      <c r="E3" s="11"/>
      <c r="F3" s="11"/>
      <c r="G3" s="4"/>
      <c r="H3" s="4"/>
      <c r="I3" s="4"/>
      <c r="J3" s="4"/>
      <c r="K3" s="4"/>
      <c r="L3" s="4"/>
      <c r="M3" s="4"/>
      <c r="N3" s="4"/>
      <c r="O3" s="4"/>
      <c r="P3" s="4"/>
      <c r="Q3" s="4"/>
      <c r="R3" s="4"/>
      <c r="S3" s="4"/>
      <c r="T3" s="4"/>
      <c r="U3" s="4"/>
      <c r="V3" s="4"/>
      <c r="W3" s="4"/>
      <c r="X3" s="4"/>
      <c r="Y3" s="4"/>
      <c r="Z3" s="4"/>
    </row>
    <row r="4" spans="1:26" ht="16.5" customHeight="1">
      <c r="A4" s="13">
        <v>1</v>
      </c>
      <c r="B4" s="15" t="s">
        <v>16</v>
      </c>
      <c r="C4" s="12" t="s">
        <v>18</v>
      </c>
      <c r="D4" s="15">
        <v>10</v>
      </c>
      <c r="E4" s="18">
        <v>150000000</v>
      </c>
      <c r="F4" s="18">
        <f>E4/D4/250</f>
        <v>60000</v>
      </c>
      <c r="G4" s="4"/>
      <c r="H4" s="4"/>
      <c r="I4" s="4"/>
      <c r="J4" s="4"/>
      <c r="K4" s="4"/>
      <c r="L4" s="4"/>
      <c r="M4" s="4"/>
      <c r="N4" s="4"/>
      <c r="O4" s="4"/>
      <c r="P4" s="4"/>
      <c r="Q4" s="4"/>
      <c r="R4" s="4"/>
      <c r="S4" s="4"/>
      <c r="T4" s="4"/>
      <c r="U4" s="4"/>
      <c r="V4" s="4"/>
      <c r="W4" s="4"/>
      <c r="X4" s="4"/>
      <c r="Y4" s="4"/>
      <c r="Z4" s="4"/>
    </row>
    <row r="5" spans="1:26" ht="16.5" customHeight="1">
      <c r="A5" s="24">
        <v>2</v>
      </c>
      <c r="B5" s="16" t="s">
        <v>23</v>
      </c>
      <c r="C5" s="14" t="s">
        <v>18</v>
      </c>
      <c r="D5" s="16">
        <v>5</v>
      </c>
      <c r="E5" s="27">
        <v>15000000</v>
      </c>
      <c r="F5" s="27">
        <f>E5/D5/500</f>
        <v>6000</v>
      </c>
      <c r="G5" s="4"/>
      <c r="H5" s="4"/>
      <c r="I5" s="4"/>
      <c r="J5" s="4"/>
      <c r="K5" s="4"/>
      <c r="L5" s="4"/>
      <c r="M5" s="4"/>
      <c r="N5" s="4"/>
      <c r="O5" s="4"/>
      <c r="P5" s="4"/>
      <c r="Q5" s="4"/>
      <c r="R5" s="4"/>
      <c r="S5" s="4"/>
      <c r="T5" s="4"/>
      <c r="U5" s="4"/>
      <c r="V5" s="4"/>
      <c r="W5" s="4"/>
      <c r="X5" s="4"/>
      <c r="Y5" s="4"/>
      <c r="Z5" s="4"/>
    </row>
    <row r="6" spans="1:26" ht="16.5" customHeight="1">
      <c r="A6" s="24">
        <v>3</v>
      </c>
      <c r="B6" s="16" t="s">
        <v>44</v>
      </c>
      <c r="C6" s="14" t="s">
        <v>18</v>
      </c>
      <c r="D6" s="16">
        <v>10</v>
      </c>
      <c r="E6" s="27">
        <v>17000000</v>
      </c>
      <c r="F6" s="27">
        <f>E6/D6/250</f>
        <v>6800</v>
      </c>
      <c r="G6" s="4"/>
      <c r="H6" s="4"/>
      <c r="I6" s="4"/>
      <c r="J6" s="4"/>
      <c r="K6" s="4"/>
      <c r="L6" s="4"/>
      <c r="M6" s="4"/>
      <c r="N6" s="4"/>
      <c r="O6" s="4"/>
      <c r="P6" s="4"/>
      <c r="Q6" s="4"/>
      <c r="R6" s="4"/>
      <c r="S6" s="4"/>
      <c r="T6" s="4"/>
      <c r="U6" s="4"/>
      <c r="V6" s="4"/>
      <c r="W6" s="4"/>
      <c r="X6" s="4"/>
      <c r="Y6" s="4"/>
      <c r="Z6" s="4"/>
    </row>
    <row r="7" spans="1:26" ht="16.5" customHeight="1">
      <c r="A7" s="24">
        <v>4</v>
      </c>
      <c r="B7" s="16" t="s">
        <v>52</v>
      </c>
      <c r="C7" s="14" t="s">
        <v>18</v>
      </c>
      <c r="D7" s="16">
        <v>5</v>
      </c>
      <c r="E7" s="27">
        <v>15000000</v>
      </c>
      <c r="F7" s="27">
        <f>E7/D7/500</f>
        <v>6000</v>
      </c>
      <c r="G7" s="4"/>
      <c r="H7" s="4"/>
      <c r="I7" s="4"/>
      <c r="J7" s="4"/>
      <c r="K7" s="4"/>
      <c r="L7" s="4"/>
      <c r="M7" s="4"/>
      <c r="N7" s="4"/>
      <c r="O7" s="4"/>
      <c r="P7" s="4"/>
      <c r="Q7" s="4"/>
      <c r="R7" s="4"/>
      <c r="S7" s="4"/>
      <c r="T7" s="4"/>
      <c r="U7" s="4"/>
      <c r="V7" s="4"/>
      <c r="W7" s="4"/>
      <c r="X7" s="4"/>
      <c r="Y7" s="4"/>
      <c r="Z7" s="4"/>
    </row>
    <row r="8" spans="1:26" ht="16.5" customHeight="1">
      <c r="A8" s="24">
        <v>5</v>
      </c>
      <c r="B8" s="16" t="s">
        <v>59</v>
      </c>
      <c r="C8" s="14" t="s">
        <v>18</v>
      </c>
      <c r="D8" s="16">
        <v>10</v>
      </c>
      <c r="E8" s="27">
        <v>105000000</v>
      </c>
      <c r="F8" s="27">
        <f>E8/D8/500</f>
        <v>21000</v>
      </c>
      <c r="G8" s="4"/>
      <c r="H8" s="4"/>
      <c r="I8" s="4"/>
      <c r="J8" s="4"/>
      <c r="K8" s="4"/>
      <c r="L8" s="4"/>
      <c r="M8" s="4"/>
      <c r="N8" s="4"/>
      <c r="O8" s="4"/>
      <c r="P8" s="4"/>
      <c r="Q8" s="4"/>
      <c r="R8" s="4"/>
      <c r="S8" s="4"/>
      <c r="T8" s="4"/>
      <c r="U8" s="4"/>
      <c r="V8" s="4"/>
      <c r="W8" s="4"/>
      <c r="X8" s="4"/>
      <c r="Y8" s="4"/>
      <c r="Z8" s="4"/>
    </row>
    <row r="9" spans="1:26" ht="16.5" customHeight="1">
      <c r="A9" s="24">
        <v>6</v>
      </c>
      <c r="B9" s="16" t="s">
        <v>63</v>
      </c>
      <c r="C9" s="14" t="s">
        <v>18</v>
      </c>
      <c r="D9" s="16">
        <v>10</v>
      </c>
      <c r="E9" s="27">
        <v>14500000</v>
      </c>
      <c r="F9" s="27">
        <f>E9/D9/500</f>
        <v>2900</v>
      </c>
      <c r="G9" s="4"/>
      <c r="H9" s="4"/>
      <c r="I9" s="4"/>
      <c r="J9" s="4"/>
      <c r="K9" s="4"/>
      <c r="L9" s="4"/>
      <c r="M9" s="4"/>
      <c r="N9" s="4"/>
      <c r="O9" s="4"/>
      <c r="P9" s="4"/>
      <c r="Q9" s="4"/>
      <c r="R9" s="4"/>
      <c r="S9" s="4"/>
      <c r="T9" s="4"/>
      <c r="U9" s="4"/>
      <c r="V9" s="4"/>
      <c r="W9" s="4"/>
      <c r="X9" s="4"/>
      <c r="Y9" s="4"/>
      <c r="Z9" s="4"/>
    </row>
    <row r="10" spans="1:26" ht="16.5" customHeight="1">
      <c r="A10" s="24">
        <v>7</v>
      </c>
      <c r="B10" s="16" t="s">
        <v>66</v>
      </c>
      <c r="C10" s="14" t="s">
        <v>18</v>
      </c>
      <c r="D10" s="16">
        <v>10</v>
      </c>
      <c r="E10" s="27">
        <v>100000000</v>
      </c>
      <c r="F10" s="27">
        <f>E10/D10/500</f>
        <v>20000</v>
      </c>
      <c r="G10" s="4"/>
      <c r="H10" s="4"/>
      <c r="I10" s="4"/>
      <c r="J10" s="4"/>
      <c r="K10" s="4"/>
      <c r="L10" s="4"/>
      <c r="M10" s="4"/>
      <c r="N10" s="4"/>
      <c r="O10" s="4"/>
      <c r="P10" s="4"/>
      <c r="Q10" s="4"/>
      <c r="R10" s="4"/>
      <c r="S10" s="4"/>
      <c r="T10" s="4"/>
      <c r="U10" s="4"/>
      <c r="V10" s="4"/>
      <c r="W10" s="4"/>
      <c r="X10" s="4"/>
      <c r="Y10" s="4"/>
      <c r="Z10" s="4"/>
    </row>
    <row r="11" spans="1:26" ht="16.5" customHeight="1">
      <c r="A11" s="24">
        <v>8</v>
      </c>
      <c r="B11" s="16" t="s">
        <v>71</v>
      </c>
      <c r="C11" s="14"/>
      <c r="D11" s="16">
        <v>10</v>
      </c>
      <c r="E11" s="27">
        <v>6000000</v>
      </c>
      <c r="F11" s="27">
        <f>E11/D11/500</f>
        <v>1200</v>
      </c>
      <c r="G11" s="4"/>
      <c r="H11" s="4"/>
      <c r="I11" s="4"/>
      <c r="J11" s="4"/>
      <c r="K11" s="4"/>
      <c r="L11" s="4"/>
      <c r="M11" s="4"/>
      <c r="N11" s="4"/>
      <c r="O11" s="4"/>
      <c r="P11" s="4"/>
      <c r="Q11" s="4"/>
      <c r="R11" s="4"/>
      <c r="S11" s="4"/>
      <c r="T11" s="4"/>
      <c r="U11" s="4"/>
      <c r="V11" s="4"/>
      <c r="W11" s="4"/>
      <c r="X11" s="4"/>
      <c r="Y11" s="4"/>
      <c r="Z11" s="4"/>
    </row>
    <row r="12" spans="1:26" ht="16.5" customHeight="1">
      <c r="A12" s="24">
        <v>9</v>
      </c>
      <c r="B12" s="16" t="s">
        <v>74</v>
      </c>
      <c r="C12" s="14" t="s">
        <v>19</v>
      </c>
      <c r="D12" s="16"/>
      <c r="E12" s="27">
        <v>1554</v>
      </c>
      <c r="F12" s="27">
        <f>E12</f>
        <v>1554</v>
      </c>
      <c r="G12" s="4"/>
      <c r="H12" s="4"/>
      <c r="I12" s="4"/>
      <c r="J12" s="4"/>
      <c r="K12" s="4"/>
      <c r="L12" s="4"/>
      <c r="M12" s="4"/>
      <c r="N12" s="4"/>
      <c r="O12" s="4"/>
      <c r="P12" s="4"/>
      <c r="Q12" s="4"/>
      <c r="R12" s="4"/>
      <c r="S12" s="4"/>
      <c r="T12" s="4"/>
      <c r="U12" s="4"/>
      <c r="V12" s="4"/>
      <c r="W12" s="4"/>
      <c r="X12" s="4"/>
      <c r="Y12" s="4"/>
      <c r="Z12" s="4"/>
    </row>
    <row r="13" spans="1:26" ht="16.5" customHeight="1">
      <c r="A13" s="24">
        <v>10</v>
      </c>
      <c r="B13" s="16" t="s">
        <v>82</v>
      </c>
      <c r="C13" s="14" t="s">
        <v>18</v>
      </c>
      <c r="D13" s="16">
        <v>10</v>
      </c>
      <c r="E13" s="27">
        <v>180000000</v>
      </c>
      <c r="F13" s="27">
        <f>E13/D13/250</f>
        <v>72000</v>
      </c>
      <c r="G13" s="4"/>
      <c r="H13" s="4"/>
      <c r="I13" s="4"/>
      <c r="J13" s="4"/>
      <c r="K13" s="4"/>
      <c r="L13" s="4"/>
      <c r="M13" s="4"/>
      <c r="N13" s="4"/>
      <c r="O13" s="4"/>
      <c r="P13" s="4"/>
      <c r="Q13" s="4"/>
      <c r="R13" s="4"/>
      <c r="S13" s="4"/>
      <c r="T13" s="4"/>
      <c r="U13" s="4"/>
      <c r="V13" s="4"/>
      <c r="W13" s="4"/>
      <c r="X13" s="4"/>
      <c r="Y13" s="4"/>
      <c r="Z13" s="4"/>
    </row>
    <row r="14" spans="1:26" ht="16.5" customHeight="1">
      <c r="A14" s="24">
        <v>11</v>
      </c>
      <c r="B14" s="16" t="s">
        <v>88</v>
      </c>
      <c r="C14" s="14" t="s">
        <v>34</v>
      </c>
      <c r="D14" s="16">
        <v>10</v>
      </c>
      <c r="E14" s="27">
        <v>900000000</v>
      </c>
      <c r="F14" s="27">
        <f>E14/D14/250</f>
        <v>360000</v>
      </c>
      <c r="G14" s="4"/>
      <c r="H14" s="4"/>
      <c r="I14" s="4"/>
      <c r="J14" s="4"/>
      <c r="K14" s="4"/>
      <c r="L14" s="4"/>
      <c r="M14" s="4"/>
      <c r="N14" s="4"/>
      <c r="O14" s="4"/>
      <c r="P14" s="4"/>
      <c r="Q14" s="4"/>
      <c r="R14" s="4"/>
      <c r="S14" s="4"/>
      <c r="T14" s="4"/>
      <c r="U14" s="4"/>
      <c r="V14" s="4"/>
      <c r="W14" s="4"/>
      <c r="X14" s="4"/>
      <c r="Y14" s="4"/>
      <c r="Z14" s="4"/>
    </row>
    <row r="15" spans="1:26" ht="16.5" customHeight="1">
      <c r="A15" s="24">
        <v>12</v>
      </c>
      <c r="B15" s="16" t="s">
        <v>93</v>
      </c>
      <c r="C15" s="14" t="s">
        <v>27</v>
      </c>
      <c r="D15" s="16">
        <v>10</v>
      </c>
      <c r="E15" s="27">
        <v>300000000</v>
      </c>
      <c r="F15" s="27">
        <f>E15/D15/250</f>
        <v>120000</v>
      </c>
      <c r="G15" s="4"/>
      <c r="H15" s="4"/>
      <c r="I15" s="4"/>
      <c r="J15" s="4"/>
      <c r="K15" s="4"/>
      <c r="L15" s="4"/>
      <c r="M15" s="4"/>
      <c r="N15" s="4"/>
      <c r="O15" s="4"/>
      <c r="P15" s="4"/>
      <c r="Q15" s="4"/>
      <c r="R15" s="4"/>
      <c r="S15" s="4"/>
      <c r="T15" s="4"/>
      <c r="U15" s="4"/>
      <c r="V15" s="4"/>
      <c r="W15" s="4"/>
      <c r="X15" s="4"/>
      <c r="Y15" s="4"/>
      <c r="Z15" s="4"/>
    </row>
    <row r="16" spans="1:26" ht="16.5" customHeight="1">
      <c r="A16" s="24">
        <v>13</v>
      </c>
      <c r="B16" s="16" t="s">
        <v>97</v>
      </c>
      <c r="C16" s="14" t="s">
        <v>27</v>
      </c>
      <c r="D16" s="16">
        <v>5</v>
      </c>
      <c r="E16" s="27">
        <v>13500000</v>
      </c>
      <c r="F16" s="27">
        <f>E16/D16/250</f>
        <v>10800</v>
      </c>
      <c r="G16" s="4"/>
      <c r="H16" s="4"/>
      <c r="I16" s="4"/>
      <c r="J16" s="4"/>
      <c r="K16" s="4"/>
      <c r="L16" s="4"/>
      <c r="M16" s="4"/>
      <c r="N16" s="4"/>
      <c r="O16" s="4"/>
      <c r="P16" s="4"/>
      <c r="Q16" s="4"/>
      <c r="R16" s="4"/>
      <c r="S16" s="4"/>
      <c r="T16" s="4"/>
      <c r="U16" s="4"/>
      <c r="V16" s="4"/>
      <c r="W16" s="4"/>
      <c r="X16" s="4"/>
      <c r="Y16" s="4"/>
      <c r="Z16" s="4"/>
    </row>
    <row r="17" spans="1:26" ht="16.5" customHeight="1">
      <c r="A17" s="24">
        <v>14</v>
      </c>
      <c r="B17" s="16" t="s">
        <v>105</v>
      </c>
      <c r="C17" s="14" t="s">
        <v>18</v>
      </c>
      <c r="D17" s="16">
        <v>10</v>
      </c>
      <c r="E17" s="27">
        <v>5800000</v>
      </c>
      <c r="F17" s="27">
        <f>E17/D17/500</f>
        <v>1160</v>
      </c>
      <c r="G17" s="4"/>
      <c r="H17" s="4"/>
      <c r="I17" s="4"/>
      <c r="J17" s="4"/>
      <c r="K17" s="4"/>
      <c r="L17" s="4"/>
      <c r="M17" s="4"/>
      <c r="N17" s="4"/>
      <c r="O17" s="4"/>
      <c r="P17" s="4"/>
      <c r="Q17" s="4"/>
      <c r="R17" s="4"/>
      <c r="S17" s="4"/>
      <c r="T17" s="4"/>
      <c r="U17" s="4"/>
      <c r="V17" s="4"/>
      <c r="W17" s="4"/>
      <c r="X17" s="4"/>
      <c r="Y17" s="4"/>
      <c r="Z17" s="4"/>
    </row>
    <row r="18" spans="1:26" ht="16.5" customHeight="1">
      <c r="A18" s="24"/>
      <c r="B18" s="16"/>
      <c r="C18" s="14"/>
      <c r="D18" s="16"/>
      <c r="E18" s="27"/>
      <c r="F18" s="27"/>
      <c r="G18" s="4"/>
      <c r="H18" s="4"/>
      <c r="I18" s="4"/>
      <c r="J18" s="4"/>
      <c r="K18" s="4"/>
      <c r="L18" s="4"/>
      <c r="M18" s="4"/>
      <c r="N18" s="4"/>
      <c r="O18" s="4"/>
      <c r="P18" s="4"/>
      <c r="Q18" s="4"/>
      <c r="R18" s="4"/>
      <c r="S18" s="4"/>
      <c r="T18" s="4"/>
      <c r="U18" s="4"/>
      <c r="V18" s="4"/>
      <c r="W18" s="4"/>
      <c r="X18" s="4"/>
      <c r="Y18" s="4"/>
      <c r="Z18" s="4"/>
    </row>
    <row r="19" spans="1:26" ht="16.5" customHeight="1">
      <c r="A19" s="28"/>
      <c r="B19" s="29"/>
      <c r="C19" s="29"/>
      <c r="D19" s="29"/>
      <c r="E19" s="29"/>
      <c r="F19" s="29"/>
      <c r="G19" s="4"/>
      <c r="H19" s="4"/>
      <c r="I19" s="4"/>
      <c r="J19" s="4"/>
      <c r="K19" s="4"/>
      <c r="L19" s="4"/>
      <c r="M19" s="4"/>
      <c r="N19" s="4"/>
      <c r="O19" s="4"/>
      <c r="P19" s="4"/>
      <c r="Q19" s="4"/>
      <c r="R19" s="4"/>
      <c r="S19" s="4"/>
      <c r="T19" s="4"/>
      <c r="U19" s="4"/>
      <c r="V19" s="4"/>
      <c r="W19" s="4"/>
      <c r="X19" s="4"/>
      <c r="Y19" s="4"/>
      <c r="Z19" s="4"/>
    </row>
    <row r="20" spans="1:26" ht="16.5" customHeight="1">
      <c r="A20" s="19"/>
      <c r="B20" s="4"/>
      <c r="C20" s="4"/>
      <c r="D20" s="4"/>
      <c r="E20" s="4"/>
      <c r="F20" s="4"/>
      <c r="G20" s="4"/>
      <c r="H20" s="4"/>
      <c r="I20" s="4"/>
      <c r="J20" s="4"/>
      <c r="K20" s="4"/>
      <c r="L20" s="4"/>
      <c r="M20" s="4"/>
      <c r="N20" s="4"/>
      <c r="O20" s="4"/>
      <c r="P20" s="4"/>
      <c r="Q20" s="4"/>
      <c r="R20" s="4"/>
      <c r="S20" s="4"/>
      <c r="T20" s="4"/>
      <c r="U20" s="4"/>
      <c r="V20" s="4"/>
      <c r="W20" s="4"/>
      <c r="X20" s="4"/>
      <c r="Y20" s="4"/>
      <c r="Z20" s="4"/>
    </row>
    <row r="21" spans="1:26" ht="16.5" customHeight="1">
      <c r="A21" s="19"/>
      <c r="B21" s="4"/>
      <c r="C21" s="4"/>
      <c r="D21" s="4"/>
      <c r="E21" s="4"/>
      <c r="F21" s="4"/>
      <c r="G21" s="4"/>
      <c r="H21" s="4"/>
      <c r="I21" s="4"/>
      <c r="J21" s="4"/>
      <c r="K21" s="4"/>
      <c r="L21" s="4"/>
      <c r="M21" s="4"/>
      <c r="N21" s="4"/>
      <c r="O21" s="4"/>
      <c r="P21" s="4"/>
      <c r="Q21" s="4"/>
      <c r="R21" s="4"/>
      <c r="S21" s="4"/>
      <c r="T21" s="4"/>
      <c r="U21" s="4"/>
      <c r="V21" s="4"/>
      <c r="W21" s="4"/>
      <c r="X21" s="4"/>
      <c r="Y21" s="4"/>
      <c r="Z21" s="4"/>
    </row>
    <row r="22" spans="1:26" ht="16.5" customHeight="1">
      <c r="A22" s="19"/>
      <c r="B22" s="4"/>
      <c r="C22" s="4"/>
      <c r="D22" s="4"/>
      <c r="E22" s="4"/>
      <c r="F22" s="4"/>
      <c r="G22" s="4"/>
      <c r="H22" s="4"/>
      <c r="I22" s="4"/>
      <c r="J22" s="4"/>
      <c r="K22" s="4"/>
      <c r="L22" s="4"/>
      <c r="M22" s="4"/>
      <c r="N22" s="4"/>
      <c r="O22" s="4"/>
      <c r="P22" s="4"/>
      <c r="Q22" s="4"/>
      <c r="R22" s="4"/>
      <c r="S22" s="4"/>
      <c r="T22" s="4"/>
      <c r="U22" s="4"/>
      <c r="V22" s="4"/>
      <c r="W22" s="4"/>
      <c r="X22" s="4"/>
      <c r="Y22" s="4"/>
      <c r="Z22" s="4"/>
    </row>
    <row r="23" spans="1:26" ht="16.5" customHeight="1">
      <c r="A23" s="19"/>
      <c r="B23" s="4"/>
      <c r="C23" s="4"/>
      <c r="D23" s="4"/>
      <c r="E23" s="4"/>
      <c r="F23" s="4"/>
      <c r="G23" s="4"/>
      <c r="H23" s="4"/>
      <c r="I23" s="4"/>
      <c r="J23" s="4"/>
      <c r="K23" s="4"/>
      <c r="L23" s="4"/>
      <c r="M23" s="4"/>
      <c r="N23" s="4"/>
      <c r="O23" s="4"/>
      <c r="P23" s="4"/>
      <c r="Q23" s="4"/>
      <c r="R23" s="4"/>
      <c r="S23" s="4"/>
      <c r="T23" s="4"/>
      <c r="U23" s="4"/>
      <c r="V23" s="4"/>
      <c r="W23" s="4"/>
      <c r="X23" s="4"/>
      <c r="Y23" s="4"/>
      <c r="Z23" s="4"/>
    </row>
    <row r="24" spans="1:26" ht="16.5" customHeight="1">
      <c r="A24" s="19"/>
      <c r="B24" s="4"/>
      <c r="C24" s="4"/>
      <c r="D24" s="4"/>
      <c r="E24" s="4"/>
      <c r="F24" s="4"/>
      <c r="G24" s="4"/>
      <c r="H24" s="4"/>
      <c r="I24" s="4"/>
      <c r="J24" s="4"/>
      <c r="K24" s="4"/>
      <c r="L24" s="4"/>
      <c r="M24" s="4"/>
      <c r="N24" s="4"/>
      <c r="O24" s="4"/>
      <c r="P24" s="4"/>
      <c r="Q24" s="4"/>
      <c r="R24" s="4"/>
      <c r="S24" s="4"/>
      <c r="T24" s="4"/>
      <c r="U24" s="4"/>
      <c r="V24" s="4"/>
      <c r="W24" s="4"/>
      <c r="X24" s="4"/>
      <c r="Y24" s="4"/>
      <c r="Z24" s="4"/>
    </row>
    <row r="25" spans="1:26" ht="16.5" customHeight="1">
      <c r="A25" s="19"/>
      <c r="B25" s="4"/>
      <c r="C25" s="4"/>
      <c r="D25" s="4"/>
      <c r="E25" s="4"/>
      <c r="F25" s="4"/>
      <c r="G25" s="4"/>
      <c r="H25" s="4"/>
      <c r="I25" s="4"/>
      <c r="J25" s="4"/>
      <c r="K25" s="4"/>
      <c r="L25" s="4"/>
      <c r="M25" s="4"/>
      <c r="N25" s="4"/>
      <c r="O25" s="4"/>
      <c r="P25" s="4"/>
      <c r="Q25" s="4"/>
      <c r="R25" s="4"/>
      <c r="S25" s="4"/>
      <c r="T25" s="4"/>
      <c r="U25" s="4"/>
      <c r="V25" s="4"/>
      <c r="W25" s="4"/>
      <c r="X25" s="4"/>
      <c r="Y25" s="4"/>
      <c r="Z25" s="4"/>
    </row>
    <row r="26" spans="1:26" ht="16.5" customHeight="1">
      <c r="A26" s="19"/>
      <c r="B26" s="4"/>
      <c r="C26" s="4"/>
      <c r="D26" s="4"/>
      <c r="E26" s="4"/>
      <c r="F26" s="4"/>
      <c r="G26" s="4"/>
      <c r="H26" s="4"/>
      <c r="I26" s="4"/>
      <c r="J26" s="4"/>
      <c r="K26" s="4"/>
      <c r="L26" s="4"/>
      <c r="M26" s="4"/>
      <c r="N26" s="4"/>
      <c r="O26" s="4"/>
      <c r="P26" s="4"/>
      <c r="Q26" s="4"/>
      <c r="R26" s="4"/>
      <c r="S26" s="4"/>
      <c r="T26" s="4"/>
      <c r="U26" s="4"/>
      <c r="V26" s="4"/>
      <c r="W26" s="4"/>
      <c r="X26" s="4"/>
      <c r="Y26" s="4"/>
      <c r="Z26" s="4"/>
    </row>
    <row r="27" spans="1:26" ht="16.5" customHeight="1">
      <c r="A27" s="19"/>
      <c r="B27" s="4"/>
      <c r="C27" s="4"/>
      <c r="D27" s="4"/>
      <c r="E27" s="4"/>
      <c r="F27" s="4"/>
      <c r="G27" s="4"/>
      <c r="H27" s="4"/>
      <c r="I27" s="4"/>
      <c r="J27" s="4"/>
      <c r="K27" s="4"/>
      <c r="L27" s="4"/>
      <c r="M27" s="4"/>
      <c r="N27" s="4"/>
      <c r="O27" s="4"/>
      <c r="P27" s="4"/>
      <c r="Q27" s="4"/>
      <c r="R27" s="4"/>
      <c r="S27" s="4"/>
      <c r="T27" s="4"/>
      <c r="U27" s="4"/>
      <c r="V27" s="4"/>
      <c r="W27" s="4"/>
      <c r="X27" s="4"/>
      <c r="Y27" s="4"/>
      <c r="Z27" s="4"/>
    </row>
    <row r="28" spans="1:26" ht="16.5" customHeight="1">
      <c r="A28" s="19"/>
      <c r="B28" s="4"/>
      <c r="C28" s="4"/>
      <c r="D28" s="4"/>
      <c r="E28" s="4"/>
      <c r="F28" s="4"/>
      <c r="G28" s="4"/>
      <c r="H28" s="4"/>
      <c r="I28" s="4"/>
      <c r="J28" s="4"/>
      <c r="K28" s="4"/>
      <c r="L28" s="4"/>
      <c r="M28" s="4"/>
      <c r="N28" s="4"/>
      <c r="O28" s="4"/>
      <c r="P28" s="4"/>
      <c r="Q28" s="4"/>
      <c r="R28" s="4"/>
      <c r="S28" s="4"/>
      <c r="T28" s="4"/>
      <c r="U28" s="4"/>
      <c r="V28" s="4"/>
      <c r="W28" s="4"/>
      <c r="X28" s="4"/>
      <c r="Y28" s="4"/>
      <c r="Z28" s="4"/>
    </row>
    <row r="29" spans="1:26" ht="16.5" customHeight="1">
      <c r="A29" s="19"/>
      <c r="B29" s="4"/>
      <c r="C29" s="4"/>
      <c r="D29" s="4"/>
      <c r="E29" s="4"/>
      <c r="F29" s="4"/>
      <c r="G29" s="4"/>
      <c r="H29" s="4"/>
      <c r="I29" s="4"/>
      <c r="J29" s="4"/>
      <c r="K29" s="4"/>
      <c r="L29" s="4"/>
      <c r="M29" s="4"/>
      <c r="N29" s="4"/>
      <c r="O29" s="4"/>
      <c r="P29" s="4"/>
      <c r="Q29" s="4"/>
      <c r="R29" s="4"/>
      <c r="S29" s="4"/>
      <c r="T29" s="4"/>
      <c r="U29" s="4"/>
      <c r="V29" s="4"/>
      <c r="W29" s="4"/>
      <c r="X29" s="4"/>
      <c r="Y29" s="4"/>
      <c r="Z29" s="4"/>
    </row>
    <row r="30" spans="1:26" ht="16.5" customHeight="1">
      <c r="A30" s="19"/>
      <c r="B30" s="4"/>
      <c r="C30" s="4"/>
      <c r="D30" s="4"/>
      <c r="E30" s="4"/>
      <c r="F30" s="4"/>
      <c r="G30" s="4"/>
      <c r="H30" s="4"/>
      <c r="I30" s="4"/>
      <c r="J30" s="4"/>
      <c r="K30" s="4"/>
      <c r="L30" s="4"/>
      <c r="M30" s="4"/>
      <c r="N30" s="4"/>
      <c r="O30" s="4"/>
      <c r="P30" s="4"/>
      <c r="Q30" s="4"/>
      <c r="R30" s="4"/>
      <c r="S30" s="4"/>
      <c r="T30" s="4"/>
      <c r="U30" s="4"/>
      <c r="V30" s="4"/>
      <c r="W30" s="4"/>
      <c r="X30" s="4"/>
      <c r="Y30" s="4"/>
      <c r="Z30" s="4"/>
    </row>
    <row r="31" spans="1:26" ht="16.5" customHeight="1">
      <c r="A31" s="19"/>
      <c r="B31" s="4"/>
      <c r="C31" s="4"/>
      <c r="D31" s="4"/>
      <c r="E31" s="4"/>
      <c r="F31" s="4"/>
      <c r="G31" s="4"/>
      <c r="H31" s="4"/>
      <c r="I31" s="4"/>
      <c r="J31" s="4"/>
      <c r="K31" s="4"/>
      <c r="L31" s="4"/>
      <c r="M31" s="4"/>
      <c r="N31" s="4"/>
      <c r="O31" s="4"/>
      <c r="P31" s="4"/>
      <c r="Q31" s="4"/>
      <c r="R31" s="4"/>
      <c r="S31" s="4"/>
      <c r="T31" s="4"/>
      <c r="U31" s="4"/>
      <c r="V31" s="4"/>
      <c r="W31" s="4"/>
      <c r="X31" s="4"/>
      <c r="Y31" s="4"/>
      <c r="Z31" s="4"/>
    </row>
    <row r="32" spans="1:26" ht="16.5" customHeight="1">
      <c r="A32" s="19"/>
      <c r="B32" s="4"/>
      <c r="C32" s="4"/>
      <c r="D32" s="4"/>
      <c r="E32" s="4"/>
      <c r="F32" s="4"/>
      <c r="G32" s="4"/>
      <c r="H32" s="4"/>
      <c r="I32" s="4"/>
      <c r="J32" s="4"/>
      <c r="K32" s="4"/>
      <c r="L32" s="4"/>
      <c r="M32" s="4"/>
      <c r="N32" s="4"/>
      <c r="O32" s="4"/>
      <c r="P32" s="4"/>
      <c r="Q32" s="4"/>
      <c r="R32" s="4"/>
      <c r="S32" s="4"/>
      <c r="T32" s="4"/>
      <c r="U32" s="4"/>
      <c r="V32" s="4"/>
      <c r="W32" s="4"/>
      <c r="X32" s="4"/>
      <c r="Y32" s="4"/>
      <c r="Z32" s="4"/>
    </row>
    <row r="33" spans="1:26" ht="16.5" customHeight="1">
      <c r="A33" s="32"/>
      <c r="B33" s="4"/>
      <c r="C33" s="4"/>
      <c r="D33" s="4"/>
      <c r="E33" s="4"/>
      <c r="F33" s="4"/>
      <c r="G33" s="4"/>
      <c r="H33" s="4"/>
      <c r="I33" s="4"/>
      <c r="J33" s="4"/>
      <c r="K33" s="4"/>
      <c r="L33" s="4"/>
      <c r="M33" s="4"/>
      <c r="N33" s="4"/>
      <c r="O33" s="4"/>
      <c r="P33" s="4"/>
      <c r="Q33" s="4"/>
      <c r="R33" s="4"/>
      <c r="S33" s="4"/>
      <c r="T33" s="4"/>
      <c r="U33" s="4"/>
      <c r="V33" s="4"/>
      <c r="W33" s="4"/>
      <c r="X33" s="4"/>
      <c r="Y33" s="4"/>
      <c r="Z33" s="4"/>
    </row>
    <row r="34" spans="1:26" ht="16.5" customHeight="1">
      <c r="A34" s="32"/>
      <c r="B34" s="4"/>
      <c r="C34" s="4"/>
      <c r="D34" s="4"/>
      <c r="E34" s="4"/>
      <c r="F34" s="4"/>
      <c r="G34" s="4"/>
      <c r="H34" s="4"/>
      <c r="I34" s="4"/>
      <c r="J34" s="4"/>
      <c r="K34" s="4"/>
      <c r="L34" s="4"/>
      <c r="M34" s="4"/>
      <c r="N34" s="4"/>
      <c r="O34" s="4"/>
      <c r="P34" s="4"/>
      <c r="Q34" s="4"/>
      <c r="R34" s="4"/>
      <c r="S34" s="4"/>
      <c r="T34" s="4"/>
      <c r="U34" s="4"/>
      <c r="V34" s="4"/>
      <c r="W34" s="4"/>
      <c r="X34" s="4"/>
      <c r="Y34" s="4"/>
      <c r="Z34" s="4"/>
    </row>
    <row r="35" spans="1:26" ht="16.5" customHeight="1">
      <c r="A35" s="19"/>
      <c r="B35" s="4"/>
      <c r="C35" s="4"/>
      <c r="D35" s="4"/>
      <c r="E35" s="4"/>
      <c r="F35" s="4"/>
      <c r="G35" s="4"/>
      <c r="H35" s="4"/>
      <c r="I35" s="4"/>
      <c r="J35" s="4"/>
      <c r="K35" s="4"/>
      <c r="L35" s="4"/>
      <c r="M35" s="4"/>
      <c r="N35" s="4"/>
      <c r="O35" s="4"/>
      <c r="P35" s="4"/>
      <c r="Q35" s="4"/>
      <c r="R35" s="4"/>
      <c r="S35" s="4"/>
      <c r="T35" s="4"/>
      <c r="U35" s="4"/>
      <c r="V35" s="4"/>
      <c r="W35" s="4"/>
      <c r="X35" s="4"/>
      <c r="Y35" s="4"/>
      <c r="Z35" s="4"/>
    </row>
    <row r="36" spans="1:26" ht="16.5" customHeight="1">
      <c r="A36" s="19"/>
      <c r="B36" s="4"/>
      <c r="C36" s="4"/>
      <c r="D36" s="4"/>
      <c r="E36" s="4"/>
      <c r="F36" s="4"/>
      <c r="G36" s="4"/>
      <c r="H36" s="4"/>
      <c r="I36" s="4"/>
      <c r="J36" s="4"/>
      <c r="K36" s="4"/>
      <c r="L36" s="4"/>
      <c r="M36" s="4"/>
      <c r="N36" s="4"/>
      <c r="O36" s="4"/>
      <c r="P36" s="4"/>
      <c r="Q36" s="4"/>
      <c r="R36" s="4"/>
      <c r="S36" s="4"/>
      <c r="T36" s="4"/>
      <c r="U36" s="4"/>
      <c r="V36" s="4"/>
      <c r="W36" s="4"/>
      <c r="X36" s="4"/>
      <c r="Y36" s="4"/>
      <c r="Z36" s="4"/>
    </row>
    <row r="37" spans="1:26" ht="16.5" customHeight="1">
      <c r="A37" s="19"/>
      <c r="B37" s="4"/>
      <c r="C37" s="4"/>
      <c r="D37" s="4"/>
      <c r="E37" s="4"/>
      <c r="F37" s="4"/>
      <c r="G37" s="4"/>
      <c r="H37" s="4"/>
      <c r="I37" s="4"/>
      <c r="J37" s="4"/>
      <c r="K37" s="4"/>
      <c r="L37" s="4"/>
      <c r="M37" s="4"/>
      <c r="N37" s="4"/>
      <c r="O37" s="4"/>
      <c r="P37" s="4"/>
      <c r="Q37" s="4"/>
      <c r="R37" s="4"/>
      <c r="S37" s="4"/>
      <c r="T37" s="4"/>
      <c r="U37" s="4"/>
      <c r="V37" s="4"/>
      <c r="W37" s="4"/>
      <c r="X37" s="4"/>
      <c r="Y37" s="4"/>
      <c r="Z37" s="4"/>
    </row>
    <row r="38" spans="1:26" ht="16.5" customHeight="1">
      <c r="A38" s="19"/>
      <c r="B38" s="4"/>
      <c r="C38" s="4"/>
      <c r="D38" s="4"/>
      <c r="E38" s="4"/>
      <c r="F38" s="4"/>
      <c r="G38" s="4"/>
      <c r="H38" s="4"/>
      <c r="I38" s="4"/>
      <c r="J38" s="4"/>
      <c r="K38" s="4"/>
      <c r="L38" s="4"/>
      <c r="M38" s="4"/>
      <c r="N38" s="4"/>
      <c r="O38" s="4"/>
      <c r="P38" s="4"/>
      <c r="Q38" s="4"/>
      <c r="R38" s="4"/>
      <c r="S38" s="4"/>
      <c r="T38" s="4"/>
      <c r="U38" s="4"/>
      <c r="V38" s="4"/>
      <c r="W38" s="4"/>
      <c r="X38" s="4"/>
      <c r="Y38" s="4"/>
      <c r="Z38" s="4"/>
    </row>
    <row r="39" spans="1:26" ht="16.5" customHeight="1">
      <c r="A39" s="19"/>
      <c r="B39" s="4"/>
      <c r="C39" s="4"/>
      <c r="D39" s="4"/>
      <c r="E39" s="4"/>
      <c r="F39" s="4"/>
      <c r="G39" s="4"/>
      <c r="H39" s="4"/>
      <c r="I39" s="4"/>
      <c r="J39" s="4"/>
      <c r="K39" s="4"/>
      <c r="L39" s="4"/>
      <c r="M39" s="4"/>
      <c r="N39" s="4"/>
      <c r="O39" s="4"/>
      <c r="P39" s="4"/>
      <c r="Q39" s="4"/>
      <c r="R39" s="4"/>
      <c r="S39" s="4"/>
      <c r="T39" s="4"/>
      <c r="U39" s="4"/>
      <c r="V39" s="4"/>
      <c r="W39" s="4"/>
      <c r="X39" s="4"/>
      <c r="Y39" s="4"/>
      <c r="Z39" s="4"/>
    </row>
    <row r="40" spans="1:26" ht="16.5" customHeight="1">
      <c r="A40" s="19"/>
      <c r="B40" s="4"/>
      <c r="C40" s="4"/>
      <c r="D40" s="4"/>
      <c r="E40" s="4"/>
      <c r="F40" s="4"/>
      <c r="G40" s="4"/>
      <c r="H40" s="4"/>
      <c r="I40" s="4"/>
      <c r="J40" s="4"/>
      <c r="K40" s="4"/>
      <c r="L40" s="4"/>
      <c r="M40" s="4"/>
      <c r="N40" s="4"/>
      <c r="O40" s="4"/>
      <c r="P40" s="4"/>
      <c r="Q40" s="4"/>
      <c r="R40" s="4"/>
      <c r="S40" s="4"/>
      <c r="T40" s="4"/>
      <c r="U40" s="4"/>
      <c r="V40" s="4"/>
      <c r="W40" s="4"/>
      <c r="X40" s="4"/>
      <c r="Y40" s="4"/>
      <c r="Z40" s="4"/>
    </row>
    <row r="41" spans="1:26" ht="16.5" customHeight="1">
      <c r="A41" s="19"/>
      <c r="B41" s="4"/>
      <c r="C41" s="4"/>
      <c r="D41" s="4"/>
      <c r="E41" s="4"/>
      <c r="F41" s="4"/>
      <c r="G41" s="4"/>
      <c r="H41" s="4"/>
      <c r="I41" s="4"/>
      <c r="J41" s="4"/>
      <c r="K41" s="4"/>
      <c r="L41" s="4"/>
      <c r="M41" s="4"/>
      <c r="N41" s="4"/>
      <c r="O41" s="4"/>
      <c r="P41" s="4"/>
      <c r="Q41" s="4"/>
      <c r="R41" s="4"/>
      <c r="S41" s="4"/>
      <c r="T41" s="4"/>
      <c r="U41" s="4"/>
      <c r="V41" s="4"/>
      <c r="W41" s="4"/>
      <c r="X41" s="4"/>
      <c r="Y41" s="4"/>
      <c r="Z41" s="4"/>
    </row>
    <row r="42" spans="1:26" ht="16.5" customHeight="1">
      <c r="A42" s="19"/>
      <c r="B42" s="4"/>
      <c r="C42" s="4"/>
      <c r="D42" s="4"/>
      <c r="E42" s="4"/>
      <c r="F42" s="4"/>
      <c r="G42" s="4"/>
      <c r="H42" s="4"/>
      <c r="I42" s="4"/>
      <c r="J42" s="4"/>
      <c r="K42" s="4"/>
      <c r="L42" s="4"/>
      <c r="M42" s="4"/>
      <c r="N42" s="4"/>
      <c r="O42" s="4"/>
      <c r="P42" s="4"/>
      <c r="Q42" s="4"/>
      <c r="R42" s="4"/>
      <c r="S42" s="4"/>
      <c r="T42" s="4"/>
      <c r="U42" s="4"/>
      <c r="V42" s="4"/>
      <c r="W42" s="4"/>
      <c r="X42" s="4"/>
      <c r="Y42" s="4"/>
      <c r="Z42" s="4"/>
    </row>
    <row r="43" spans="1:26" ht="16.5" customHeight="1">
      <c r="A43" s="19"/>
      <c r="B43" s="4"/>
      <c r="C43" s="4"/>
      <c r="D43" s="4"/>
      <c r="E43" s="4"/>
      <c r="F43" s="4"/>
      <c r="G43" s="4"/>
      <c r="H43" s="4"/>
      <c r="I43" s="4"/>
      <c r="J43" s="4"/>
      <c r="K43" s="4"/>
      <c r="L43" s="4"/>
      <c r="M43" s="4"/>
      <c r="N43" s="4"/>
      <c r="O43" s="4"/>
      <c r="P43" s="4"/>
      <c r="Q43" s="4"/>
      <c r="R43" s="4"/>
      <c r="S43" s="4"/>
      <c r="T43" s="4"/>
      <c r="U43" s="4"/>
      <c r="V43" s="4"/>
      <c r="W43" s="4"/>
      <c r="X43" s="4"/>
      <c r="Y43" s="4"/>
      <c r="Z43" s="4"/>
    </row>
    <row r="44" spans="1:26" ht="16.5" customHeight="1">
      <c r="A44" s="19"/>
      <c r="B44" s="4"/>
      <c r="C44" s="4"/>
      <c r="D44" s="4"/>
      <c r="E44" s="4"/>
      <c r="F44" s="4"/>
      <c r="G44" s="4"/>
      <c r="H44" s="4"/>
      <c r="I44" s="4"/>
      <c r="J44" s="4"/>
      <c r="K44" s="4"/>
      <c r="L44" s="4"/>
      <c r="M44" s="4"/>
      <c r="N44" s="4"/>
      <c r="O44" s="4"/>
      <c r="P44" s="4"/>
      <c r="Q44" s="4"/>
      <c r="R44" s="4"/>
      <c r="S44" s="4"/>
      <c r="T44" s="4"/>
      <c r="U44" s="4"/>
      <c r="V44" s="4"/>
      <c r="W44" s="4"/>
      <c r="X44" s="4"/>
      <c r="Y44" s="4"/>
      <c r="Z44" s="4"/>
    </row>
    <row r="45" spans="1:26" ht="16.5" customHeight="1">
      <c r="A45" s="19"/>
      <c r="B45" s="4"/>
      <c r="C45" s="4"/>
      <c r="D45" s="4"/>
      <c r="E45" s="4"/>
      <c r="F45" s="4"/>
      <c r="G45" s="4"/>
      <c r="H45" s="4"/>
      <c r="I45" s="4"/>
      <c r="J45" s="4"/>
      <c r="K45" s="4"/>
      <c r="L45" s="4"/>
      <c r="M45" s="4"/>
      <c r="N45" s="4"/>
      <c r="O45" s="4"/>
      <c r="P45" s="4"/>
      <c r="Q45" s="4"/>
      <c r="R45" s="4"/>
      <c r="S45" s="4"/>
      <c r="T45" s="4"/>
      <c r="U45" s="4"/>
      <c r="V45" s="4"/>
      <c r="W45" s="4"/>
      <c r="X45" s="4"/>
      <c r="Y45" s="4"/>
      <c r="Z45" s="4"/>
    </row>
    <row r="46" spans="1:26" ht="16.5" customHeight="1">
      <c r="A46" s="19"/>
      <c r="B46" s="4"/>
      <c r="C46" s="4"/>
      <c r="D46" s="4"/>
      <c r="E46" s="4"/>
      <c r="F46" s="4"/>
      <c r="G46" s="4"/>
      <c r="H46" s="4"/>
      <c r="I46" s="4"/>
      <c r="J46" s="4"/>
      <c r="K46" s="4"/>
      <c r="L46" s="4"/>
      <c r="M46" s="4"/>
      <c r="N46" s="4"/>
      <c r="O46" s="4"/>
      <c r="P46" s="4"/>
      <c r="Q46" s="4"/>
      <c r="R46" s="4"/>
      <c r="S46" s="4"/>
      <c r="T46" s="4"/>
      <c r="U46" s="4"/>
      <c r="V46" s="4"/>
      <c r="W46" s="4"/>
      <c r="X46" s="4"/>
      <c r="Y46" s="4"/>
      <c r="Z46" s="4"/>
    </row>
    <row r="47" spans="1:26" ht="16.5" customHeight="1">
      <c r="A47" s="19"/>
      <c r="B47" s="4"/>
      <c r="C47" s="4"/>
      <c r="D47" s="4"/>
      <c r="E47" s="4"/>
      <c r="F47" s="4"/>
      <c r="G47" s="4"/>
      <c r="H47" s="4"/>
      <c r="I47" s="4"/>
      <c r="J47" s="4"/>
      <c r="K47" s="4"/>
      <c r="L47" s="4"/>
      <c r="M47" s="4"/>
      <c r="N47" s="4"/>
      <c r="O47" s="4"/>
      <c r="P47" s="4"/>
      <c r="Q47" s="4"/>
      <c r="R47" s="4"/>
      <c r="S47" s="4"/>
      <c r="T47" s="4"/>
      <c r="U47" s="4"/>
      <c r="V47" s="4"/>
      <c r="W47" s="4"/>
      <c r="X47" s="4"/>
      <c r="Y47" s="4"/>
      <c r="Z47" s="4"/>
    </row>
    <row r="48" spans="1:26" ht="16.5" customHeight="1">
      <c r="A48" s="19"/>
      <c r="B48" s="4"/>
      <c r="C48" s="4"/>
      <c r="D48" s="4"/>
      <c r="E48" s="4"/>
      <c r="F48" s="4"/>
      <c r="G48" s="4"/>
      <c r="H48" s="4"/>
      <c r="I48" s="4"/>
      <c r="J48" s="4"/>
      <c r="K48" s="4"/>
      <c r="L48" s="4"/>
      <c r="M48" s="4"/>
      <c r="N48" s="4"/>
      <c r="O48" s="4"/>
      <c r="P48" s="4"/>
      <c r="Q48" s="4"/>
      <c r="R48" s="4"/>
      <c r="S48" s="4"/>
      <c r="T48" s="4"/>
      <c r="U48" s="4"/>
      <c r="V48" s="4"/>
      <c r="W48" s="4"/>
      <c r="X48" s="4"/>
      <c r="Y48" s="4"/>
      <c r="Z48" s="4"/>
    </row>
    <row r="49" spans="1:26" ht="16.5" customHeight="1">
      <c r="A49" s="19"/>
      <c r="B49" s="4"/>
      <c r="C49" s="4"/>
      <c r="D49" s="4"/>
      <c r="E49" s="4"/>
      <c r="F49" s="4"/>
      <c r="G49" s="4"/>
      <c r="H49" s="4"/>
      <c r="I49" s="4"/>
      <c r="J49" s="4"/>
      <c r="K49" s="4"/>
      <c r="L49" s="4"/>
      <c r="M49" s="4"/>
      <c r="N49" s="4"/>
      <c r="O49" s="4"/>
      <c r="P49" s="4"/>
      <c r="Q49" s="4"/>
      <c r="R49" s="4"/>
      <c r="S49" s="4"/>
      <c r="T49" s="4"/>
      <c r="U49" s="4"/>
      <c r="V49" s="4"/>
      <c r="W49" s="4"/>
      <c r="X49" s="4"/>
      <c r="Y49" s="4"/>
      <c r="Z49" s="4"/>
    </row>
    <row r="50" spans="1:26" ht="16.5" customHeight="1">
      <c r="A50" s="19"/>
      <c r="B50" s="4"/>
      <c r="C50" s="4"/>
      <c r="D50" s="4"/>
      <c r="E50" s="4"/>
      <c r="F50" s="4"/>
      <c r="G50" s="4"/>
      <c r="H50" s="4"/>
      <c r="I50" s="4"/>
      <c r="J50" s="4"/>
      <c r="K50" s="4"/>
      <c r="L50" s="4"/>
      <c r="M50" s="4"/>
      <c r="N50" s="4"/>
      <c r="O50" s="4"/>
      <c r="P50" s="4"/>
      <c r="Q50" s="4"/>
      <c r="R50" s="4"/>
      <c r="S50" s="4"/>
      <c r="T50" s="4"/>
      <c r="U50" s="4"/>
      <c r="V50" s="4"/>
      <c r="W50" s="4"/>
      <c r="X50" s="4"/>
      <c r="Y50" s="4"/>
      <c r="Z50" s="4"/>
    </row>
    <row r="51" spans="1:26" ht="16.5" customHeight="1">
      <c r="A51" s="19"/>
      <c r="B51" s="4"/>
      <c r="C51" s="4"/>
      <c r="D51" s="4"/>
      <c r="E51" s="4"/>
      <c r="F51" s="4"/>
      <c r="G51" s="4"/>
      <c r="H51" s="4"/>
      <c r="I51" s="4"/>
      <c r="J51" s="4"/>
      <c r="K51" s="4"/>
      <c r="L51" s="4"/>
      <c r="M51" s="4"/>
      <c r="N51" s="4"/>
      <c r="O51" s="4"/>
      <c r="P51" s="4"/>
      <c r="Q51" s="4"/>
      <c r="R51" s="4"/>
      <c r="S51" s="4"/>
      <c r="T51" s="4"/>
      <c r="U51" s="4"/>
      <c r="V51" s="4"/>
      <c r="W51" s="4"/>
      <c r="X51" s="4"/>
      <c r="Y51" s="4"/>
      <c r="Z51" s="4"/>
    </row>
    <row r="52" spans="1:26" ht="16.5" customHeight="1">
      <c r="A52" s="19"/>
      <c r="B52" s="4"/>
      <c r="C52" s="4"/>
      <c r="D52" s="4"/>
      <c r="E52" s="4"/>
      <c r="F52" s="4"/>
      <c r="G52" s="4"/>
      <c r="H52" s="4"/>
      <c r="I52" s="4"/>
      <c r="J52" s="4"/>
      <c r="K52" s="4"/>
      <c r="L52" s="4"/>
      <c r="M52" s="4"/>
      <c r="N52" s="4"/>
      <c r="O52" s="4"/>
      <c r="P52" s="4"/>
      <c r="Q52" s="4"/>
      <c r="R52" s="4"/>
      <c r="S52" s="4"/>
      <c r="T52" s="4"/>
      <c r="U52" s="4"/>
      <c r="V52" s="4"/>
      <c r="W52" s="4"/>
      <c r="X52" s="4"/>
      <c r="Y52" s="4"/>
      <c r="Z52" s="4"/>
    </row>
    <row r="53" spans="1:26" ht="16.5" customHeight="1">
      <c r="A53" s="19"/>
      <c r="B53" s="4"/>
      <c r="C53" s="4"/>
      <c r="D53" s="4"/>
      <c r="E53" s="4"/>
      <c r="F53" s="4"/>
      <c r="G53" s="4"/>
      <c r="H53" s="4"/>
      <c r="I53" s="4"/>
      <c r="J53" s="4"/>
      <c r="K53" s="4"/>
      <c r="L53" s="4"/>
      <c r="M53" s="4"/>
      <c r="N53" s="4"/>
      <c r="O53" s="4"/>
      <c r="P53" s="4"/>
      <c r="Q53" s="4"/>
      <c r="R53" s="4"/>
      <c r="S53" s="4"/>
      <c r="T53" s="4"/>
      <c r="U53" s="4"/>
      <c r="V53" s="4"/>
      <c r="W53" s="4"/>
      <c r="X53" s="4"/>
      <c r="Y53" s="4"/>
      <c r="Z53" s="4"/>
    </row>
    <row r="54" spans="1:26" ht="16.5" customHeight="1">
      <c r="A54" s="19"/>
      <c r="B54" s="4"/>
      <c r="C54" s="4"/>
      <c r="D54" s="4"/>
      <c r="E54" s="4"/>
      <c r="F54" s="4"/>
      <c r="G54" s="4"/>
      <c r="H54" s="4"/>
      <c r="I54" s="4"/>
      <c r="J54" s="4"/>
      <c r="K54" s="4"/>
      <c r="L54" s="4"/>
      <c r="M54" s="4"/>
      <c r="N54" s="4"/>
      <c r="O54" s="4"/>
      <c r="P54" s="4"/>
      <c r="Q54" s="4"/>
      <c r="R54" s="4"/>
      <c r="S54" s="4"/>
      <c r="T54" s="4"/>
      <c r="U54" s="4"/>
      <c r="V54" s="4"/>
      <c r="W54" s="4"/>
      <c r="X54" s="4"/>
      <c r="Y54" s="4"/>
      <c r="Z54" s="4"/>
    </row>
    <row r="55" spans="1:26" ht="16.5" customHeight="1">
      <c r="A55" s="19"/>
      <c r="B55" s="4"/>
      <c r="C55" s="4"/>
      <c r="D55" s="4"/>
      <c r="E55" s="4"/>
      <c r="F55" s="4"/>
      <c r="G55" s="4"/>
      <c r="H55" s="4"/>
      <c r="I55" s="4"/>
      <c r="J55" s="4"/>
      <c r="K55" s="4"/>
      <c r="L55" s="4"/>
      <c r="M55" s="4"/>
      <c r="N55" s="4"/>
      <c r="O55" s="4"/>
      <c r="P55" s="4"/>
      <c r="Q55" s="4"/>
      <c r="R55" s="4"/>
      <c r="S55" s="4"/>
      <c r="T55" s="4"/>
      <c r="U55" s="4"/>
      <c r="V55" s="4"/>
      <c r="W55" s="4"/>
      <c r="X55" s="4"/>
      <c r="Y55" s="4"/>
      <c r="Z55" s="4"/>
    </row>
    <row r="56" spans="1:26" ht="16.5" customHeight="1">
      <c r="A56" s="19"/>
      <c r="B56" s="4"/>
      <c r="C56" s="4"/>
      <c r="D56" s="4"/>
      <c r="E56" s="4"/>
      <c r="F56" s="4"/>
      <c r="G56" s="4"/>
      <c r="H56" s="4"/>
      <c r="I56" s="4"/>
      <c r="J56" s="4"/>
      <c r="K56" s="4"/>
      <c r="L56" s="4"/>
      <c r="M56" s="4"/>
      <c r="N56" s="4"/>
      <c r="O56" s="4"/>
      <c r="P56" s="4"/>
      <c r="Q56" s="4"/>
      <c r="R56" s="4"/>
      <c r="S56" s="4"/>
      <c r="T56" s="4"/>
      <c r="U56" s="4"/>
      <c r="V56" s="4"/>
      <c r="W56" s="4"/>
      <c r="X56" s="4"/>
      <c r="Y56" s="4"/>
      <c r="Z56" s="4"/>
    </row>
    <row r="57" spans="1:26" ht="16.5" customHeight="1">
      <c r="A57" s="19"/>
      <c r="B57" s="4"/>
      <c r="C57" s="4"/>
      <c r="D57" s="4"/>
      <c r="E57" s="4"/>
      <c r="F57" s="4"/>
      <c r="G57" s="4"/>
      <c r="H57" s="4"/>
      <c r="I57" s="4"/>
      <c r="J57" s="4"/>
      <c r="K57" s="4"/>
      <c r="L57" s="4"/>
      <c r="M57" s="4"/>
      <c r="N57" s="4"/>
      <c r="O57" s="4"/>
      <c r="P57" s="4"/>
      <c r="Q57" s="4"/>
      <c r="R57" s="4"/>
      <c r="S57" s="4"/>
      <c r="T57" s="4"/>
      <c r="U57" s="4"/>
      <c r="V57" s="4"/>
      <c r="W57" s="4"/>
      <c r="X57" s="4"/>
      <c r="Y57" s="4"/>
      <c r="Z57" s="4"/>
    </row>
    <row r="58" spans="1:26" ht="16.5" customHeight="1">
      <c r="A58" s="19"/>
      <c r="B58" s="4"/>
      <c r="C58" s="4"/>
      <c r="D58" s="4"/>
      <c r="E58" s="4"/>
      <c r="F58" s="4"/>
      <c r="G58" s="4"/>
      <c r="H58" s="4"/>
      <c r="I58" s="4"/>
      <c r="J58" s="4"/>
      <c r="K58" s="4"/>
      <c r="L58" s="4"/>
      <c r="M58" s="4"/>
      <c r="N58" s="4"/>
      <c r="O58" s="4"/>
      <c r="P58" s="4"/>
      <c r="Q58" s="4"/>
      <c r="R58" s="4"/>
      <c r="S58" s="4"/>
      <c r="T58" s="4"/>
      <c r="U58" s="4"/>
      <c r="V58" s="4"/>
      <c r="W58" s="4"/>
      <c r="X58" s="4"/>
      <c r="Y58" s="4"/>
      <c r="Z58" s="4"/>
    </row>
    <row r="59" spans="1:26" ht="16.5" customHeight="1">
      <c r="A59" s="19"/>
      <c r="B59" s="4"/>
      <c r="C59" s="4"/>
      <c r="D59" s="4"/>
      <c r="E59" s="4"/>
      <c r="F59" s="4"/>
      <c r="G59" s="4"/>
      <c r="H59" s="4"/>
      <c r="I59" s="4"/>
      <c r="J59" s="4"/>
      <c r="K59" s="4"/>
      <c r="L59" s="4"/>
      <c r="M59" s="4"/>
      <c r="N59" s="4"/>
      <c r="O59" s="4"/>
      <c r="P59" s="4"/>
      <c r="Q59" s="4"/>
      <c r="R59" s="4"/>
      <c r="S59" s="4"/>
      <c r="T59" s="4"/>
      <c r="U59" s="4"/>
      <c r="V59" s="4"/>
      <c r="W59" s="4"/>
      <c r="X59" s="4"/>
      <c r="Y59" s="4"/>
      <c r="Z59" s="4"/>
    </row>
    <row r="60" spans="1:26" ht="16.5" customHeight="1">
      <c r="A60" s="19"/>
      <c r="B60" s="4"/>
      <c r="C60" s="4"/>
      <c r="D60" s="4"/>
      <c r="E60" s="4"/>
      <c r="F60" s="4"/>
      <c r="G60" s="4"/>
      <c r="H60" s="4"/>
      <c r="I60" s="4"/>
      <c r="J60" s="4"/>
      <c r="K60" s="4"/>
      <c r="L60" s="4"/>
      <c r="M60" s="4"/>
      <c r="N60" s="4"/>
      <c r="O60" s="4"/>
      <c r="P60" s="4"/>
      <c r="Q60" s="4"/>
      <c r="R60" s="4"/>
      <c r="S60" s="4"/>
      <c r="T60" s="4"/>
      <c r="U60" s="4"/>
      <c r="V60" s="4"/>
      <c r="W60" s="4"/>
      <c r="X60" s="4"/>
      <c r="Y60" s="4"/>
      <c r="Z60" s="4"/>
    </row>
    <row r="61" spans="1:26" ht="16.5" customHeight="1">
      <c r="A61" s="19"/>
      <c r="B61" s="4"/>
      <c r="C61" s="4"/>
      <c r="D61" s="4"/>
      <c r="E61" s="4"/>
      <c r="F61" s="4"/>
      <c r="G61" s="4"/>
      <c r="H61" s="4"/>
      <c r="I61" s="4"/>
      <c r="J61" s="4"/>
      <c r="K61" s="4"/>
      <c r="L61" s="4"/>
      <c r="M61" s="4"/>
      <c r="N61" s="4"/>
      <c r="O61" s="4"/>
      <c r="P61" s="4"/>
      <c r="Q61" s="4"/>
      <c r="R61" s="4"/>
      <c r="S61" s="4"/>
      <c r="T61" s="4"/>
      <c r="U61" s="4"/>
      <c r="V61" s="4"/>
      <c r="W61" s="4"/>
      <c r="X61" s="4"/>
      <c r="Y61" s="4"/>
      <c r="Z61" s="4"/>
    </row>
    <row r="62" spans="1:26" ht="16.5" customHeight="1">
      <c r="A62" s="19"/>
      <c r="B62" s="4"/>
      <c r="C62" s="4"/>
      <c r="D62" s="4"/>
      <c r="E62" s="4"/>
      <c r="F62" s="4"/>
      <c r="G62" s="4"/>
      <c r="H62" s="4"/>
      <c r="I62" s="4"/>
      <c r="J62" s="4"/>
      <c r="K62" s="4"/>
      <c r="L62" s="4"/>
      <c r="M62" s="4"/>
      <c r="N62" s="4"/>
      <c r="O62" s="4"/>
      <c r="P62" s="4"/>
      <c r="Q62" s="4"/>
      <c r="R62" s="4"/>
      <c r="S62" s="4"/>
      <c r="T62" s="4"/>
      <c r="U62" s="4"/>
      <c r="V62" s="4"/>
      <c r="W62" s="4"/>
      <c r="X62" s="4"/>
      <c r="Y62" s="4"/>
      <c r="Z62" s="4"/>
    </row>
    <row r="63" spans="1:26" ht="16.5" customHeight="1">
      <c r="A63" s="19"/>
      <c r="B63" s="4"/>
      <c r="C63" s="4"/>
      <c r="D63" s="4"/>
      <c r="E63" s="4"/>
      <c r="F63" s="4"/>
      <c r="G63" s="4"/>
      <c r="H63" s="4"/>
      <c r="I63" s="4"/>
      <c r="J63" s="4"/>
      <c r="K63" s="4"/>
      <c r="L63" s="4"/>
      <c r="M63" s="4"/>
      <c r="N63" s="4"/>
      <c r="O63" s="4"/>
      <c r="P63" s="4"/>
      <c r="Q63" s="4"/>
      <c r="R63" s="4"/>
      <c r="S63" s="4"/>
      <c r="T63" s="4"/>
      <c r="U63" s="4"/>
      <c r="V63" s="4"/>
      <c r="W63" s="4"/>
      <c r="X63" s="4"/>
      <c r="Y63" s="4"/>
      <c r="Z63" s="4"/>
    </row>
    <row r="64" spans="1:26" ht="16.5" customHeight="1">
      <c r="A64" s="19"/>
      <c r="B64" s="4"/>
      <c r="C64" s="4"/>
      <c r="D64" s="4"/>
      <c r="E64" s="4"/>
      <c r="F64" s="4"/>
      <c r="G64" s="4"/>
      <c r="H64" s="4"/>
      <c r="I64" s="4"/>
      <c r="J64" s="4"/>
      <c r="K64" s="4"/>
      <c r="L64" s="4"/>
      <c r="M64" s="4"/>
      <c r="N64" s="4"/>
      <c r="O64" s="4"/>
      <c r="P64" s="4"/>
      <c r="Q64" s="4"/>
      <c r="R64" s="4"/>
      <c r="S64" s="4"/>
      <c r="T64" s="4"/>
      <c r="U64" s="4"/>
      <c r="V64" s="4"/>
      <c r="W64" s="4"/>
      <c r="X64" s="4"/>
      <c r="Y64" s="4"/>
      <c r="Z64" s="4"/>
    </row>
    <row r="65" spans="1:26" ht="16.5" customHeight="1">
      <c r="A65" s="19"/>
      <c r="B65" s="4"/>
      <c r="C65" s="4"/>
      <c r="D65" s="4"/>
      <c r="E65" s="4"/>
      <c r="F65" s="4"/>
      <c r="G65" s="4"/>
      <c r="H65" s="4"/>
      <c r="I65" s="4"/>
      <c r="J65" s="4"/>
      <c r="K65" s="4"/>
      <c r="L65" s="4"/>
      <c r="M65" s="4"/>
      <c r="N65" s="4"/>
      <c r="O65" s="4"/>
      <c r="P65" s="4"/>
      <c r="Q65" s="4"/>
      <c r="R65" s="4"/>
      <c r="S65" s="4"/>
      <c r="T65" s="4"/>
      <c r="U65" s="4"/>
      <c r="V65" s="4"/>
      <c r="W65" s="4"/>
      <c r="X65" s="4"/>
      <c r="Y65" s="4"/>
      <c r="Z65" s="4"/>
    </row>
    <row r="66" spans="1:26" ht="16.5" customHeight="1">
      <c r="A66" s="19"/>
      <c r="B66" s="4"/>
      <c r="C66" s="4"/>
      <c r="D66" s="4"/>
      <c r="E66" s="4"/>
      <c r="F66" s="4"/>
      <c r="G66" s="4"/>
      <c r="H66" s="4"/>
      <c r="I66" s="4"/>
      <c r="J66" s="4"/>
      <c r="K66" s="4"/>
      <c r="L66" s="4"/>
      <c r="M66" s="4"/>
      <c r="N66" s="4"/>
      <c r="O66" s="4"/>
      <c r="P66" s="4"/>
      <c r="Q66" s="4"/>
      <c r="R66" s="4"/>
      <c r="S66" s="4"/>
      <c r="T66" s="4"/>
      <c r="U66" s="4"/>
      <c r="V66" s="4"/>
      <c r="W66" s="4"/>
      <c r="X66" s="4"/>
      <c r="Y66" s="4"/>
      <c r="Z66" s="4"/>
    </row>
    <row r="67" spans="1:26" ht="16.5" customHeight="1">
      <c r="A67" s="19"/>
      <c r="B67" s="4"/>
      <c r="C67" s="4"/>
      <c r="D67" s="4"/>
      <c r="E67" s="4"/>
      <c r="F67" s="4"/>
      <c r="G67" s="4"/>
      <c r="H67" s="4"/>
      <c r="I67" s="4"/>
      <c r="J67" s="4"/>
      <c r="K67" s="4"/>
      <c r="L67" s="4"/>
      <c r="M67" s="4"/>
      <c r="N67" s="4"/>
      <c r="O67" s="4"/>
      <c r="P67" s="4"/>
      <c r="Q67" s="4"/>
      <c r="R67" s="4"/>
      <c r="S67" s="4"/>
      <c r="T67" s="4"/>
      <c r="U67" s="4"/>
      <c r="V67" s="4"/>
      <c r="W67" s="4"/>
      <c r="X67" s="4"/>
      <c r="Y67" s="4"/>
      <c r="Z67" s="4"/>
    </row>
    <row r="68" spans="1:26" ht="16.5" customHeight="1">
      <c r="A68" s="19"/>
      <c r="B68" s="4"/>
      <c r="C68" s="4"/>
      <c r="D68" s="4"/>
      <c r="E68" s="4"/>
      <c r="F68" s="4"/>
      <c r="G68" s="4"/>
      <c r="H68" s="4"/>
      <c r="I68" s="4"/>
      <c r="J68" s="4"/>
      <c r="K68" s="4"/>
      <c r="L68" s="4"/>
      <c r="M68" s="4"/>
      <c r="N68" s="4"/>
      <c r="O68" s="4"/>
      <c r="P68" s="4"/>
      <c r="Q68" s="4"/>
      <c r="R68" s="4"/>
      <c r="S68" s="4"/>
      <c r="T68" s="4"/>
      <c r="U68" s="4"/>
      <c r="V68" s="4"/>
      <c r="W68" s="4"/>
      <c r="X68" s="4"/>
      <c r="Y68" s="4"/>
      <c r="Z68" s="4"/>
    </row>
    <row r="69" spans="1:26" ht="16.5" customHeight="1">
      <c r="A69" s="19"/>
      <c r="B69" s="4"/>
      <c r="C69" s="4"/>
      <c r="D69" s="4"/>
      <c r="E69" s="4"/>
      <c r="F69" s="4"/>
      <c r="G69" s="4"/>
      <c r="H69" s="4"/>
      <c r="I69" s="4"/>
      <c r="J69" s="4"/>
      <c r="K69" s="4"/>
      <c r="L69" s="4"/>
      <c r="M69" s="4"/>
      <c r="N69" s="4"/>
      <c r="O69" s="4"/>
      <c r="P69" s="4"/>
      <c r="Q69" s="4"/>
      <c r="R69" s="4"/>
      <c r="S69" s="4"/>
      <c r="T69" s="4"/>
      <c r="U69" s="4"/>
      <c r="V69" s="4"/>
      <c r="W69" s="4"/>
      <c r="X69" s="4"/>
      <c r="Y69" s="4"/>
      <c r="Z69" s="4"/>
    </row>
    <row r="70" spans="1:26" ht="16.5" customHeight="1">
      <c r="A70" s="19"/>
      <c r="B70" s="4"/>
      <c r="C70" s="4"/>
      <c r="D70" s="4"/>
      <c r="E70" s="4"/>
      <c r="F70" s="4"/>
      <c r="G70" s="4"/>
      <c r="H70" s="4"/>
      <c r="I70" s="4"/>
      <c r="J70" s="4"/>
      <c r="K70" s="4"/>
      <c r="L70" s="4"/>
      <c r="M70" s="4"/>
      <c r="N70" s="4"/>
      <c r="O70" s="4"/>
      <c r="P70" s="4"/>
      <c r="Q70" s="4"/>
      <c r="R70" s="4"/>
      <c r="S70" s="4"/>
      <c r="T70" s="4"/>
      <c r="U70" s="4"/>
      <c r="V70" s="4"/>
      <c r="W70" s="4"/>
      <c r="X70" s="4"/>
      <c r="Y70" s="4"/>
      <c r="Z70" s="4"/>
    </row>
    <row r="71" spans="1:26" ht="16.5" customHeight="1">
      <c r="A71" s="19"/>
      <c r="B71" s="4"/>
      <c r="C71" s="4"/>
      <c r="D71" s="4"/>
      <c r="E71" s="4"/>
      <c r="F71" s="4"/>
      <c r="G71" s="4"/>
      <c r="H71" s="4"/>
      <c r="I71" s="4"/>
      <c r="J71" s="4"/>
      <c r="K71" s="4"/>
      <c r="L71" s="4"/>
      <c r="M71" s="4"/>
      <c r="N71" s="4"/>
      <c r="O71" s="4"/>
      <c r="P71" s="4"/>
      <c r="Q71" s="4"/>
      <c r="R71" s="4"/>
      <c r="S71" s="4"/>
      <c r="T71" s="4"/>
      <c r="U71" s="4"/>
      <c r="V71" s="4"/>
      <c r="W71" s="4"/>
      <c r="X71" s="4"/>
      <c r="Y71" s="4"/>
      <c r="Z71" s="4"/>
    </row>
    <row r="72" spans="1:26" ht="16.5" customHeight="1">
      <c r="A72" s="19"/>
      <c r="B72" s="4"/>
      <c r="C72" s="4"/>
      <c r="D72" s="4"/>
      <c r="E72" s="4"/>
      <c r="F72" s="4"/>
      <c r="G72" s="4"/>
      <c r="H72" s="4"/>
      <c r="I72" s="4"/>
      <c r="J72" s="4"/>
      <c r="K72" s="4"/>
      <c r="L72" s="4"/>
      <c r="M72" s="4"/>
      <c r="N72" s="4"/>
      <c r="O72" s="4"/>
      <c r="P72" s="4"/>
      <c r="Q72" s="4"/>
      <c r="R72" s="4"/>
      <c r="S72" s="4"/>
      <c r="T72" s="4"/>
      <c r="U72" s="4"/>
      <c r="V72" s="4"/>
      <c r="W72" s="4"/>
      <c r="X72" s="4"/>
      <c r="Y72" s="4"/>
      <c r="Z72" s="4"/>
    </row>
    <row r="73" spans="1:26" ht="16.5" customHeight="1">
      <c r="A73" s="19"/>
      <c r="B73" s="4"/>
      <c r="C73" s="4"/>
      <c r="D73" s="4"/>
      <c r="E73" s="4"/>
      <c r="F73" s="4"/>
      <c r="G73" s="4"/>
      <c r="H73" s="4"/>
      <c r="I73" s="4"/>
      <c r="J73" s="4"/>
      <c r="K73" s="4"/>
      <c r="L73" s="4"/>
      <c r="M73" s="4"/>
      <c r="N73" s="4"/>
      <c r="O73" s="4"/>
      <c r="P73" s="4"/>
      <c r="Q73" s="4"/>
      <c r="R73" s="4"/>
      <c r="S73" s="4"/>
      <c r="T73" s="4"/>
      <c r="U73" s="4"/>
      <c r="V73" s="4"/>
      <c r="W73" s="4"/>
      <c r="X73" s="4"/>
      <c r="Y73" s="4"/>
      <c r="Z73" s="4"/>
    </row>
    <row r="74" spans="1:26" ht="16.5" customHeight="1">
      <c r="A74" s="19"/>
      <c r="B74" s="4"/>
      <c r="C74" s="4"/>
      <c r="D74" s="4"/>
      <c r="E74" s="4"/>
      <c r="F74" s="4"/>
      <c r="G74" s="4"/>
      <c r="H74" s="4"/>
      <c r="I74" s="4"/>
      <c r="J74" s="4"/>
      <c r="K74" s="4"/>
      <c r="L74" s="4"/>
      <c r="M74" s="4"/>
      <c r="N74" s="4"/>
      <c r="O74" s="4"/>
      <c r="P74" s="4"/>
      <c r="Q74" s="4"/>
      <c r="R74" s="4"/>
      <c r="S74" s="4"/>
      <c r="T74" s="4"/>
      <c r="U74" s="4"/>
      <c r="V74" s="4"/>
      <c r="W74" s="4"/>
      <c r="X74" s="4"/>
      <c r="Y74" s="4"/>
      <c r="Z74" s="4"/>
    </row>
    <row r="75" spans="1:26" ht="16.5" customHeight="1">
      <c r="A75" s="19"/>
      <c r="B75" s="4"/>
      <c r="C75" s="4"/>
      <c r="D75" s="4"/>
      <c r="E75" s="4"/>
      <c r="F75" s="4"/>
      <c r="G75" s="4"/>
      <c r="H75" s="4"/>
      <c r="I75" s="4"/>
      <c r="J75" s="4"/>
      <c r="K75" s="4"/>
      <c r="L75" s="4"/>
      <c r="M75" s="4"/>
      <c r="N75" s="4"/>
      <c r="O75" s="4"/>
      <c r="P75" s="4"/>
      <c r="Q75" s="4"/>
      <c r="R75" s="4"/>
      <c r="S75" s="4"/>
      <c r="T75" s="4"/>
      <c r="U75" s="4"/>
      <c r="V75" s="4"/>
      <c r="W75" s="4"/>
      <c r="X75" s="4"/>
      <c r="Y75" s="4"/>
      <c r="Z75" s="4"/>
    </row>
    <row r="76" spans="1:26" ht="16.5" customHeight="1">
      <c r="A76" s="19"/>
      <c r="B76" s="4"/>
      <c r="C76" s="4"/>
      <c r="D76" s="4"/>
      <c r="E76" s="4"/>
      <c r="F76" s="4"/>
      <c r="G76" s="4"/>
      <c r="H76" s="4"/>
      <c r="I76" s="4"/>
      <c r="J76" s="4"/>
      <c r="K76" s="4"/>
      <c r="L76" s="4"/>
      <c r="M76" s="4"/>
      <c r="N76" s="4"/>
      <c r="O76" s="4"/>
      <c r="P76" s="4"/>
      <c r="Q76" s="4"/>
      <c r="R76" s="4"/>
      <c r="S76" s="4"/>
      <c r="T76" s="4"/>
      <c r="U76" s="4"/>
      <c r="V76" s="4"/>
      <c r="W76" s="4"/>
      <c r="X76" s="4"/>
      <c r="Y76" s="4"/>
      <c r="Z76" s="4"/>
    </row>
    <row r="77" spans="1:26" ht="16.5" customHeight="1">
      <c r="A77" s="19"/>
      <c r="B77" s="4"/>
      <c r="C77" s="4"/>
      <c r="D77" s="4"/>
      <c r="E77" s="4"/>
      <c r="F77" s="4"/>
      <c r="G77" s="4"/>
      <c r="H77" s="4"/>
      <c r="I77" s="4"/>
      <c r="J77" s="4"/>
      <c r="K77" s="4"/>
      <c r="L77" s="4"/>
      <c r="M77" s="4"/>
      <c r="N77" s="4"/>
      <c r="O77" s="4"/>
      <c r="P77" s="4"/>
      <c r="Q77" s="4"/>
      <c r="R77" s="4"/>
      <c r="S77" s="4"/>
      <c r="T77" s="4"/>
      <c r="U77" s="4"/>
      <c r="V77" s="4"/>
      <c r="W77" s="4"/>
      <c r="X77" s="4"/>
      <c r="Y77" s="4"/>
      <c r="Z77" s="4"/>
    </row>
    <row r="78" spans="1:26" ht="16.5" customHeight="1">
      <c r="A78" s="19"/>
      <c r="B78" s="4"/>
      <c r="C78" s="4"/>
      <c r="D78" s="4"/>
      <c r="E78" s="4"/>
      <c r="F78" s="4"/>
      <c r="G78" s="4"/>
      <c r="H78" s="4"/>
      <c r="I78" s="4"/>
      <c r="J78" s="4"/>
      <c r="K78" s="4"/>
      <c r="L78" s="4"/>
      <c r="M78" s="4"/>
      <c r="N78" s="4"/>
      <c r="O78" s="4"/>
      <c r="P78" s="4"/>
      <c r="Q78" s="4"/>
      <c r="R78" s="4"/>
      <c r="S78" s="4"/>
      <c r="T78" s="4"/>
      <c r="U78" s="4"/>
      <c r="V78" s="4"/>
      <c r="W78" s="4"/>
      <c r="X78" s="4"/>
      <c r="Y78" s="4"/>
      <c r="Z78" s="4"/>
    </row>
    <row r="79" spans="1:26" ht="16.5" customHeight="1">
      <c r="A79" s="19"/>
      <c r="B79" s="4"/>
      <c r="C79" s="4"/>
      <c r="D79" s="4"/>
      <c r="E79" s="4"/>
      <c r="F79" s="4"/>
      <c r="G79" s="4"/>
      <c r="H79" s="4"/>
      <c r="I79" s="4"/>
      <c r="J79" s="4"/>
      <c r="K79" s="4"/>
      <c r="L79" s="4"/>
      <c r="M79" s="4"/>
      <c r="N79" s="4"/>
      <c r="O79" s="4"/>
      <c r="P79" s="4"/>
      <c r="Q79" s="4"/>
      <c r="R79" s="4"/>
      <c r="S79" s="4"/>
      <c r="T79" s="4"/>
      <c r="U79" s="4"/>
      <c r="V79" s="4"/>
      <c r="W79" s="4"/>
      <c r="X79" s="4"/>
      <c r="Y79" s="4"/>
      <c r="Z79" s="4"/>
    </row>
    <row r="80" spans="1:26" ht="16.5" customHeight="1">
      <c r="A80" s="19"/>
      <c r="B80" s="4"/>
      <c r="C80" s="4"/>
      <c r="D80" s="4"/>
      <c r="E80" s="4"/>
      <c r="F80" s="4"/>
      <c r="G80" s="4"/>
      <c r="H80" s="4"/>
      <c r="I80" s="4"/>
      <c r="J80" s="4"/>
      <c r="K80" s="4"/>
      <c r="L80" s="4"/>
      <c r="M80" s="4"/>
      <c r="N80" s="4"/>
      <c r="O80" s="4"/>
      <c r="P80" s="4"/>
      <c r="Q80" s="4"/>
      <c r="R80" s="4"/>
      <c r="S80" s="4"/>
      <c r="T80" s="4"/>
      <c r="U80" s="4"/>
      <c r="V80" s="4"/>
      <c r="W80" s="4"/>
      <c r="X80" s="4"/>
      <c r="Y80" s="4"/>
      <c r="Z80" s="4"/>
    </row>
    <row r="81" spans="1:26" ht="16.5" customHeight="1">
      <c r="A81" s="19"/>
      <c r="B81" s="4"/>
      <c r="C81" s="4"/>
      <c r="D81" s="4"/>
      <c r="E81" s="4"/>
      <c r="F81" s="4"/>
      <c r="G81" s="4"/>
      <c r="H81" s="4"/>
      <c r="I81" s="4"/>
      <c r="J81" s="4"/>
      <c r="K81" s="4"/>
      <c r="L81" s="4"/>
      <c r="M81" s="4"/>
      <c r="N81" s="4"/>
      <c r="O81" s="4"/>
      <c r="P81" s="4"/>
      <c r="Q81" s="4"/>
      <c r="R81" s="4"/>
      <c r="S81" s="4"/>
      <c r="T81" s="4"/>
      <c r="U81" s="4"/>
      <c r="V81" s="4"/>
      <c r="W81" s="4"/>
      <c r="X81" s="4"/>
      <c r="Y81" s="4"/>
      <c r="Z81" s="4"/>
    </row>
    <row r="82" spans="1:26" ht="16.5" customHeight="1">
      <c r="A82" s="19"/>
      <c r="B82" s="4"/>
      <c r="C82" s="4"/>
      <c r="D82" s="4"/>
      <c r="E82" s="4"/>
      <c r="F82" s="4"/>
      <c r="G82" s="4"/>
      <c r="H82" s="4"/>
      <c r="I82" s="4"/>
      <c r="J82" s="4"/>
      <c r="K82" s="4"/>
      <c r="L82" s="4"/>
      <c r="M82" s="4"/>
      <c r="N82" s="4"/>
      <c r="O82" s="4"/>
      <c r="P82" s="4"/>
      <c r="Q82" s="4"/>
      <c r="R82" s="4"/>
      <c r="S82" s="4"/>
      <c r="T82" s="4"/>
      <c r="U82" s="4"/>
      <c r="V82" s="4"/>
      <c r="W82" s="4"/>
      <c r="X82" s="4"/>
      <c r="Y82" s="4"/>
      <c r="Z82" s="4"/>
    </row>
    <row r="83" spans="1:26" ht="16.5" customHeight="1">
      <c r="A83" s="19"/>
      <c r="B83" s="4"/>
      <c r="C83" s="4"/>
      <c r="D83" s="4"/>
      <c r="E83" s="4"/>
      <c r="F83" s="4"/>
      <c r="G83" s="4"/>
      <c r="H83" s="4"/>
      <c r="I83" s="4"/>
      <c r="J83" s="4"/>
      <c r="K83" s="4"/>
      <c r="L83" s="4"/>
      <c r="M83" s="4"/>
      <c r="N83" s="4"/>
      <c r="O83" s="4"/>
      <c r="P83" s="4"/>
      <c r="Q83" s="4"/>
      <c r="R83" s="4"/>
      <c r="S83" s="4"/>
      <c r="T83" s="4"/>
      <c r="U83" s="4"/>
      <c r="V83" s="4"/>
      <c r="W83" s="4"/>
      <c r="X83" s="4"/>
      <c r="Y83" s="4"/>
      <c r="Z83" s="4"/>
    </row>
    <row r="84" spans="1:26" ht="16.5" customHeight="1">
      <c r="A84" s="19"/>
      <c r="B84" s="4"/>
      <c r="C84" s="4"/>
      <c r="D84" s="4"/>
      <c r="E84" s="4"/>
      <c r="F84" s="4"/>
      <c r="G84" s="4"/>
      <c r="H84" s="4"/>
      <c r="I84" s="4"/>
      <c r="J84" s="4"/>
      <c r="K84" s="4"/>
      <c r="L84" s="4"/>
      <c r="M84" s="4"/>
      <c r="N84" s="4"/>
      <c r="O84" s="4"/>
      <c r="P84" s="4"/>
      <c r="Q84" s="4"/>
      <c r="R84" s="4"/>
      <c r="S84" s="4"/>
      <c r="T84" s="4"/>
      <c r="U84" s="4"/>
      <c r="V84" s="4"/>
      <c r="W84" s="4"/>
      <c r="X84" s="4"/>
      <c r="Y84" s="4"/>
      <c r="Z84" s="4"/>
    </row>
    <row r="85" spans="1:26" ht="16.5" customHeight="1">
      <c r="A85" s="19"/>
      <c r="B85" s="4"/>
      <c r="C85" s="4"/>
      <c r="D85" s="4"/>
      <c r="E85" s="4"/>
      <c r="F85" s="4"/>
      <c r="G85" s="4"/>
      <c r="H85" s="4"/>
      <c r="I85" s="4"/>
      <c r="J85" s="4"/>
      <c r="K85" s="4"/>
      <c r="L85" s="4"/>
      <c r="M85" s="4"/>
      <c r="N85" s="4"/>
      <c r="O85" s="4"/>
      <c r="P85" s="4"/>
      <c r="Q85" s="4"/>
      <c r="R85" s="4"/>
      <c r="S85" s="4"/>
      <c r="T85" s="4"/>
      <c r="U85" s="4"/>
      <c r="V85" s="4"/>
      <c r="W85" s="4"/>
      <c r="X85" s="4"/>
      <c r="Y85" s="4"/>
      <c r="Z85" s="4"/>
    </row>
    <row r="86" spans="1:26" ht="16.5" customHeight="1">
      <c r="A86" s="19"/>
      <c r="B86" s="4"/>
      <c r="C86" s="4"/>
      <c r="D86" s="4"/>
      <c r="E86" s="4"/>
      <c r="F86" s="4"/>
      <c r="G86" s="4"/>
      <c r="H86" s="4"/>
      <c r="I86" s="4"/>
      <c r="J86" s="4"/>
      <c r="K86" s="4"/>
      <c r="L86" s="4"/>
      <c r="M86" s="4"/>
      <c r="N86" s="4"/>
      <c r="O86" s="4"/>
      <c r="P86" s="4"/>
      <c r="Q86" s="4"/>
      <c r="R86" s="4"/>
      <c r="S86" s="4"/>
      <c r="T86" s="4"/>
      <c r="U86" s="4"/>
      <c r="V86" s="4"/>
      <c r="W86" s="4"/>
      <c r="X86" s="4"/>
      <c r="Y86" s="4"/>
      <c r="Z86" s="4"/>
    </row>
    <row r="87" spans="1:26" ht="16.5" customHeight="1">
      <c r="A87" s="19"/>
      <c r="B87" s="4"/>
      <c r="C87" s="4"/>
      <c r="D87" s="4"/>
      <c r="E87" s="4"/>
      <c r="F87" s="4"/>
      <c r="G87" s="4"/>
      <c r="H87" s="4"/>
      <c r="I87" s="4"/>
      <c r="J87" s="4"/>
      <c r="K87" s="4"/>
      <c r="L87" s="4"/>
      <c r="M87" s="4"/>
      <c r="N87" s="4"/>
      <c r="O87" s="4"/>
      <c r="P87" s="4"/>
      <c r="Q87" s="4"/>
      <c r="R87" s="4"/>
      <c r="S87" s="4"/>
      <c r="T87" s="4"/>
      <c r="U87" s="4"/>
      <c r="V87" s="4"/>
      <c r="W87" s="4"/>
      <c r="X87" s="4"/>
      <c r="Y87" s="4"/>
      <c r="Z87" s="4"/>
    </row>
    <row r="88" spans="1:26" ht="16.5" customHeight="1">
      <c r="A88" s="19"/>
      <c r="B88" s="4"/>
      <c r="C88" s="4"/>
      <c r="D88" s="4"/>
      <c r="E88" s="4"/>
      <c r="F88" s="4"/>
      <c r="G88" s="4"/>
      <c r="H88" s="4"/>
      <c r="I88" s="4"/>
      <c r="J88" s="4"/>
      <c r="K88" s="4"/>
      <c r="L88" s="4"/>
      <c r="M88" s="4"/>
      <c r="N88" s="4"/>
      <c r="O88" s="4"/>
      <c r="P88" s="4"/>
      <c r="Q88" s="4"/>
      <c r="R88" s="4"/>
      <c r="S88" s="4"/>
      <c r="T88" s="4"/>
      <c r="U88" s="4"/>
      <c r="V88" s="4"/>
      <c r="W88" s="4"/>
      <c r="X88" s="4"/>
      <c r="Y88" s="4"/>
      <c r="Z88" s="4"/>
    </row>
    <row r="89" spans="1:26" ht="16.5" customHeight="1">
      <c r="A89" s="19"/>
      <c r="B89" s="4"/>
      <c r="C89" s="4"/>
      <c r="D89" s="4"/>
      <c r="E89" s="4"/>
      <c r="F89" s="4"/>
      <c r="G89" s="4"/>
      <c r="H89" s="4"/>
      <c r="I89" s="4"/>
      <c r="J89" s="4"/>
      <c r="K89" s="4"/>
      <c r="L89" s="4"/>
      <c r="M89" s="4"/>
      <c r="N89" s="4"/>
      <c r="O89" s="4"/>
      <c r="P89" s="4"/>
      <c r="Q89" s="4"/>
      <c r="R89" s="4"/>
      <c r="S89" s="4"/>
      <c r="T89" s="4"/>
      <c r="U89" s="4"/>
      <c r="V89" s="4"/>
      <c r="W89" s="4"/>
      <c r="X89" s="4"/>
      <c r="Y89" s="4"/>
      <c r="Z89" s="4"/>
    </row>
    <row r="90" spans="1:26" ht="16.5" customHeight="1">
      <c r="A90" s="19"/>
      <c r="B90" s="4"/>
      <c r="C90" s="4"/>
      <c r="D90" s="4"/>
      <c r="E90" s="4"/>
      <c r="F90" s="4"/>
      <c r="G90" s="4"/>
      <c r="H90" s="4"/>
      <c r="I90" s="4"/>
      <c r="J90" s="4"/>
      <c r="K90" s="4"/>
      <c r="L90" s="4"/>
      <c r="M90" s="4"/>
      <c r="N90" s="4"/>
      <c r="O90" s="4"/>
      <c r="P90" s="4"/>
      <c r="Q90" s="4"/>
      <c r="R90" s="4"/>
      <c r="S90" s="4"/>
      <c r="T90" s="4"/>
      <c r="U90" s="4"/>
      <c r="V90" s="4"/>
      <c r="W90" s="4"/>
      <c r="X90" s="4"/>
      <c r="Y90" s="4"/>
      <c r="Z90" s="4"/>
    </row>
    <row r="91" spans="1:26" ht="16.5" customHeight="1">
      <c r="A91" s="19"/>
      <c r="B91" s="4"/>
      <c r="C91" s="4"/>
      <c r="D91" s="4"/>
      <c r="E91" s="4"/>
      <c r="F91" s="4"/>
      <c r="G91" s="4"/>
      <c r="H91" s="4"/>
      <c r="I91" s="4"/>
      <c r="J91" s="4"/>
      <c r="K91" s="4"/>
      <c r="L91" s="4"/>
      <c r="M91" s="4"/>
      <c r="N91" s="4"/>
      <c r="O91" s="4"/>
      <c r="P91" s="4"/>
      <c r="Q91" s="4"/>
      <c r="R91" s="4"/>
      <c r="S91" s="4"/>
      <c r="T91" s="4"/>
      <c r="U91" s="4"/>
      <c r="V91" s="4"/>
      <c r="W91" s="4"/>
      <c r="X91" s="4"/>
      <c r="Y91" s="4"/>
      <c r="Z91" s="4"/>
    </row>
    <row r="92" spans="1:26" ht="16.5" customHeight="1">
      <c r="A92" s="19"/>
      <c r="B92" s="4"/>
      <c r="C92" s="4"/>
      <c r="D92" s="4"/>
      <c r="E92" s="4"/>
      <c r="F92" s="4"/>
      <c r="G92" s="4"/>
      <c r="H92" s="4"/>
      <c r="I92" s="4"/>
      <c r="J92" s="4"/>
      <c r="K92" s="4"/>
      <c r="L92" s="4"/>
      <c r="M92" s="4"/>
      <c r="N92" s="4"/>
      <c r="O92" s="4"/>
      <c r="P92" s="4"/>
      <c r="Q92" s="4"/>
      <c r="R92" s="4"/>
      <c r="S92" s="4"/>
      <c r="T92" s="4"/>
      <c r="U92" s="4"/>
      <c r="V92" s="4"/>
      <c r="W92" s="4"/>
      <c r="X92" s="4"/>
      <c r="Y92" s="4"/>
      <c r="Z92" s="4"/>
    </row>
    <row r="93" spans="1:26" ht="16.5" customHeight="1">
      <c r="A93" s="19"/>
      <c r="B93" s="4"/>
      <c r="C93" s="4"/>
      <c r="D93" s="4"/>
      <c r="E93" s="4"/>
      <c r="F93" s="4"/>
      <c r="G93" s="4"/>
      <c r="H93" s="4"/>
      <c r="I93" s="4"/>
      <c r="J93" s="4"/>
      <c r="K93" s="4"/>
      <c r="L93" s="4"/>
      <c r="M93" s="4"/>
      <c r="N93" s="4"/>
      <c r="O93" s="4"/>
      <c r="P93" s="4"/>
      <c r="Q93" s="4"/>
      <c r="R93" s="4"/>
      <c r="S93" s="4"/>
      <c r="T93" s="4"/>
      <c r="U93" s="4"/>
      <c r="V93" s="4"/>
      <c r="W93" s="4"/>
      <c r="X93" s="4"/>
      <c r="Y93" s="4"/>
      <c r="Z93" s="4"/>
    </row>
    <row r="94" spans="1:26" ht="16.5" customHeight="1">
      <c r="A94" s="19"/>
      <c r="B94" s="4"/>
      <c r="C94" s="4"/>
      <c r="D94" s="4"/>
      <c r="E94" s="4"/>
      <c r="F94" s="4"/>
      <c r="G94" s="4"/>
      <c r="H94" s="4"/>
      <c r="I94" s="4"/>
      <c r="J94" s="4"/>
      <c r="K94" s="4"/>
      <c r="L94" s="4"/>
      <c r="M94" s="4"/>
      <c r="N94" s="4"/>
      <c r="O94" s="4"/>
      <c r="P94" s="4"/>
      <c r="Q94" s="4"/>
      <c r="R94" s="4"/>
      <c r="S94" s="4"/>
      <c r="T94" s="4"/>
      <c r="U94" s="4"/>
      <c r="V94" s="4"/>
      <c r="W94" s="4"/>
      <c r="X94" s="4"/>
      <c r="Y94" s="4"/>
      <c r="Z94" s="4"/>
    </row>
    <row r="95" spans="1:26" ht="16.5" customHeight="1">
      <c r="A95" s="19"/>
      <c r="B95" s="4"/>
      <c r="C95" s="4"/>
      <c r="D95" s="4"/>
      <c r="E95" s="4"/>
      <c r="F95" s="4"/>
      <c r="G95" s="4"/>
      <c r="H95" s="4"/>
      <c r="I95" s="4"/>
      <c r="J95" s="4"/>
      <c r="K95" s="4"/>
      <c r="L95" s="4"/>
      <c r="M95" s="4"/>
      <c r="N95" s="4"/>
      <c r="O95" s="4"/>
      <c r="P95" s="4"/>
      <c r="Q95" s="4"/>
      <c r="R95" s="4"/>
      <c r="S95" s="4"/>
      <c r="T95" s="4"/>
      <c r="U95" s="4"/>
      <c r="V95" s="4"/>
      <c r="W95" s="4"/>
      <c r="X95" s="4"/>
      <c r="Y95" s="4"/>
      <c r="Z95" s="4"/>
    </row>
    <row r="96" spans="1:26" ht="16.5" customHeight="1">
      <c r="A96" s="19"/>
      <c r="B96" s="4"/>
      <c r="C96" s="4"/>
      <c r="D96" s="4"/>
      <c r="E96" s="4"/>
      <c r="F96" s="4"/>
      <c r="G96" s="4"/>
      <c r="H96" s="4"/>
      <c r="I96" s="4"/>
      <c r="J96" s="4"/>
      <c r="K96" s="4"/>
      <c r="L96" s="4"/>
      <c r="M96" s="4"/>
      <c r="N96" s="4"/>
      <c r="O96" s="4"/>
      <c r="P96" s="4"/>
      <c r="Q96" s="4"/>
      <c r="R96" s="4"/>
      <c r="S96" s="4"/>
      <c r="T96" s="4"/>
      <c r="U96" s="4"/>
      <c r="V96" s="4"/>
      <c r="W96" s="4"/>
      <c r="X96" s="4"/>
      <c r="Y96" s="4"/>
      <c r="Z96" s="4"/>
    </row>
    <row r="97" spans="1:26" ht="16.5" customHeight="1">
      <c r="A97" s="19"/>
      <c r="B97" s="4"/>
      <c r="C97" s="4"/>
      <c r="D97" s="4"/>
      <c r="E97" s="4"/>
      <c r="F97" s="4"/>
      <c r="G97" s="4"/>
      <c r="H97" s="4"/>
      <c r="I97" s="4"/>
      <c r="J97" s="4"/>
      <c r="K97" s="4"/>
      <c r="L97" s="4"/>
      <c r="M97" s="4"/>
      <c r="N97" s="4"/>
      <c r="O97" s="4"/>
      <c r="P97" s="4"/>
      <c r="Q97" s="4"/>
      <c r="R97" s="4"/>
      <c r="S97" s="4"/>
      <c r="T97" s="4"/>
      <c r="U97" s="4"/>
      <c r="V97" s="4"/>
      <c r="W97" s="4"/>
      <c r="X97" s="4"/>
      <c r="Y97" s="4"/>
      <c r="Z97" s="4"/>
    </row>
    <row r="98" spans="1:26" ht="16.5" customHeight="1">
      <c r="A98" s="19"/>
      <c r="B98" s="4"/>
      <c r="C98" s="4"/>
      <c r="D98" s="4"/>
      <c r="E98" s="4"/>
      <c r="F98" s="4"/>
      <c r="G98" s="4"/>
      <c r="H98" s="4"/>
      <c r="I98" s="4"/>
      <c r="J98" s="4"/>
      <c r="K98" s="4"/>
      <c r="L98" s="4"/>
      <c r="M98" s="4"/>
      <c r="N98" s="4"/>
      <c r="O98" s="4"/>
      <c r="P98" s="4"/>
      <c r="Q98" s="4"/>
      <c r="R98" s="4"/>
      <c r="S98" s="4"/>
      <c r="T98" s="4"/>
      <c r="U98" s="4"/>
      <c r="V98" s="4"/>
      <c r="W98" s="4"/>
      <c r="X98" s="4"/>
      <c r="Y98" s="4"/>
      <c r="Z98" s="4"/>
    </row>
    <row r="99" spans="1:26" ht="16.5" customHeight="1">
      <c r="A99" s="19"/>
      <c r="B99" s="4"/>
      <c r="C99" s="4"/>
      <c r="D99" s="4"/>
      <c r="E99" s="4"/>
      <c r="F99" s="4"/>
      <c r="G99" s="4"/>
      <c r="H99" s="4"/>
      <c r="I99" s="4"/>
      <c r="J99" s="4"/>
      <c r="K99" s="4"/>
      <c r="L99" s="4"/>
      <c r="M99" s="4"/>
      <c r="N99" s="4"/>
      <c r="O99" s="4"/>
      <c r="P99" s="4"/>
      <c r="Q99" s="4"/>
      <c r="R99" s="4"/>
      <c r="S99" s="4"/>
      <c r="T99" s="4"/>
      <c r="U99" s="4"/>
      <c r="V99" s="4"/>
      <c r="W99" s="4"/>
      <c r="X99" s="4"/>
      <c r="Y99" s="4"/>
      <c r="Z99" s="4"/>
    </row>
    <row r="100" spans="1:26" ht="16.5" customHeight="1">
      <c r="A100" s="19"/>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6.5" customHeight="1">
      <c r="A101" s="19"/>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6.5" customHeight="1">
      <c r="A102" s="19"/>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6.5" customHeight="1">
      <c r="A103" s="19"/>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6.5" customHeight="1">
      <c r="A104" s="19"/>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6.5" customHeight="1">
      <c r="A105" s="19"/>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6.5" customHeight="1">
      <c r="A106" s="19"/>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6.5" customHeight="1">
      <c r="A107" s="19"/>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6.5" customHeight="1">
      <c r="A108" s="19"/>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6.5" customHeight="1">
      <c r="A109" s="19"/>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6.5" customHeight="1">
      <c r="A110" s="19"/>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6.5" customHeight="1">
      <c r="A111" s="19"/>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6.5" customHeight="1">
      <c r="A112" s="19"/>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6.5" customHeight="1">
      <c r="A113" s="19"/>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6.5" customHeight="1">
      <c r="A114" s="19"/>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6.5" customHeight="1">
      <c r="A115" s="19"/>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6.5" customHeight="1">
      <c r="A116" s="19"/>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6.5" customHeight="1">
      <c r="A117" s="19"/>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6.5" customHeight="1">
      <c r="A118" s="19"/>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6.5" customHeight="1">
      <c r="A119" s="19"/>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6.5" customHeight="1">
      <c r="A120" s="19"/>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6.5" customHeight="1">
      <c r="A121" s="19"/>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6.5" customHeight="1">
      <c r="A122" s="19"/>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6.5" customHeight="1">
      <c r="A123" s="19"/>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6.5" customHeight="1">
      <c r="A124" s="19"/>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6.5" customHeight="1">
      <c r="A125" s="19"/>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6.5" customHeight="1">
      <c r="A126" s="19"/>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6.5" customHeight="1">
      <c r="A127" s="19"/>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6.5" customHeight="1">
      <c r="A128" s="19"/>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6.5" customHeight="1">
      <c r="A129" s="19"/>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6.5" customHeight="1">
      <c r="A130" s="19"/>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6.5" customHeight="1">
      <c r="A131" s="19"/>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6.5" customHeight="1">
      <c r="A132" s="19"/>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6.5" customHeight="1">
      <c r="A133" s="19"/>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6.5" customHeight="1">
      <c r="A134" s="19"/>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6.5" customHeight="1">
      <c r="A135" s="19"/>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6.5" customHeight="1">
      <c r="A136" s="19"/>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6.5" customHeight="1">
      <c r="A137" s="19"/>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6.5" customHeight="1">
      <c r="A138" s="19"/>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6.5" customHeight="1">
      <c r="A139" s="19"/>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6.5" customHeight="1">
      <c r="A140" s="19"/>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6.5" customHeight="1">
      <c r="A141" s="19"/>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6.5" customHeight="1">
      <c r="A142" s="19"/>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6.5" customHeight="1">
      <c r="A143" s="19"/>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6.5" customHeight="1">
      <c r="A144" s="19"/>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6.5" customHeight="1">
      <c r="A145" s="19"/>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6.5" customHeight="1">
      <c r="A146" s="19"/>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6.5" customHeight="1">
      <c r="A147" s="19"/>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6.5" customHeight="1">
      <c r="A148" s="19"/>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6.5" customHeight="1">
      <c r="A149" s="19"/>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6.5" customHeight="1">
      <c r="A150" s="19"/>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6.5" customHeight="1">
      <c r="A151" s="19"/>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6.5" customHeight="1">
      <c r="A152" s="19"/>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6.5" customHeight="1">
      <c r="A153" s="19"/>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6.5" customHeight="1">
      <c r="A154" s="19"/>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6.5" customHeight="1">
      <c r="A155" s="19"/>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6.5" customHeight="1">
      <c r="A156" s="19"/>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6.5" customHeight="1">
      <c r="A157" s="19"/>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6.5" customHeight="1">
      <c r="A158" s="19"/>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6.5" customHeight="1">
      <c r="A159" s="19"/>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6.5" customHeight="1">
      <c r="A160" s="19"/>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6.5" customHeight="1">
      <c r="A161" s="19"/>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6.5" customHeight="1">
      <c r="A162" s="19"/>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6.5" customHeight="1">
      <c r="A163" s="19"/>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6.5" customHeight="1">
      <c r="A164" s="19"/>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6.5" customHeight="1">
      <c r="A165" s="19"/>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6.5" customHeight="1">
      <c r="A166" s="19"/>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6.5" customHeight="1">
      <c r="A167" s="19"/>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6.5" customHeight="1">
      <c r="A168" s="19"/>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6.5" customHeight="1">
      <c r="A169" s="19"/>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6.5" customHeight="1">
      <c r="A170" s="19"/>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6.5" customHeight="1">
      <c r="A171" s="19"/>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6.5" customHeight="1">
      <c r="A172" s="19"/>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6.5" customHeight="1">
      <c r="A173" s="19"/>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6.5" customHeight="1">
      <c r="A174" s="19"/>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6.5" customHeight="1">
      <c r="A175" s="19"/>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6.5" customHeight="1">
      <c r="A176" s="19"/>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6.5" customHeight="1">
      <c r="A177" s="19"/>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6.5" customHeight="1">
      <c r="A178" s="19"/>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6.5" customHeight="1">
      <c r="A179" s="19"/>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6.5" customHeight="1">
      <c r="A180" s="19"/>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6.5" customHeight="1">
      <c r="A181" s="19"/>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6.5" customHeight="1">
      <c r="A182" s="19"/>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6.5" customHeight="1">
      <c r="A183" s="19"/>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6.5" customHeight="1">
      <c r="A184" s="19"/>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6.5" customHeight="1">
      <c r="A185" s="19"/>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6.5" customHeight="1">
      <c r="A186" s="19"/>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6.5" customHeight="1">
      <c r="A187" s="19"/>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6.5" customHeight="1">
      <c r="A188" s="19"/>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6.5" customHeight="1">
      <c r="A189" s="19"/>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6.5" customHeight="1">
      <c r="A190" s="19"/>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6.5" customHeight="1">
      <c r="A191" s="19"/>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6.5" customHeight="1">
      <c r="A192" s="19"/>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6.5" customHeight="1">
      <c r="A193" s="19"/>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6.5" customHeight="1">
      <c r="A194" s="19"/>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6.5" customHeight="1">
      <c r="A195" s="19"/>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6.5" customHeight="1">
      <c r="A196" s="19"/>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6.5" customHeight="1">
      <c r="A197" s="19"/>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6.5" customHeight="1">
      <c r="A198" s="19"/>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6.5" customHeight="1">
      <c r="A199" s="19"/>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6.5" customHeight="1">
      <c r="A200" s="19"/>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6.5" customHeight="1">
      <c r="A201" s="19"/>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6.5" customHeight="1">
      <c r="A202" s="19"/>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6.5" customHeight="1">
      <c r="A203" s="19"/>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6.5" customHeight="1">
      <c r="A204" s="19"/>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6.5" customHeight="1">
      <c r="A205" s="19"/>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6.5" customHeight="1">
      <c r="A206" s="19"/>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6.5" customHeight="1">
      <c r="A207" s="19"/>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6.5" customHeight="1">
      <c r="A208" s="19"/>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6.5" customHeight="1">
      <c r="A209" s="19"/>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6.5" customHeight="1">
      <c r="A210" s="19"/>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6.5" customHeight="1">
      <c r="A211" s="19"/>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6.5" customHeight="1">
      <c r="A212" s="19"/>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6.5" customHeight="1">
      <c r="A213" s="19"/>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6.5" customHeight="1">
      <c r="A214" s="19"/>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6.5" customHeight="1">
      <c r="A215" s="19"/>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6.5" customHeight="1">
      <c r="A216" s="19"/>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6.5" customHeight="1">
      <c r="A217" s="19"/>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6.5" customHeight="1">
      <c r="A218" s="19"/>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6.5" customHeight="1">
      <c r="A219" s="19"/>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6.5" customHeight="1">
      <c r="A220" s="19"/>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6.5" customHeight="1">
      <c r="A221" s="19"/>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6.5" customHeight="1">
      <c r="A222" s="19"/>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6.5" customHeight="1">
      <c r="A223" s="19"/>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6.5" customHeight="1">
      <c r="A224" s="19"/>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6.5" customHeight="1">
      <c r="A225" s="19"/>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6.5" customHeight="1">
      <c r="A226" s="19"/>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6.5" customHeight="1">
      <c r="A227" s="19"/>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6.5" customHeight="1">
      <c r="A228" s="19"/>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6.5" customHeight="1">
      <c r="A229" s="19"/>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6.5" customHeight="1">
      <c r="A230" s="19"/>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6.5" customHeight="1">
      <c r="A231" s="19"/>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6.5" customHeight="1">
      <c r="A232" s="19"/>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6.5" customHeight="1">
      <c r="A233" s="19"/>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6.5" customHeight="1">
      <c r="A234" s="19"/>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6.5" customHeight="1">
      <c r="A235" s="19"/>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6.5" customHeight="1">
      <c r="A236" s="19"/>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6.5" customHeight="1">
      <c r="A237" s="19"/>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6.5" customHeight="1">
      <c r="A238" s="19"/>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6.5" customHeight="1">
      <c r="A239" s="19"/>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6.5" customHeight="1">
      <c r="A240" s="19"/>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6.5" customHeight="1">
      <c r="A241" s="19"/>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6.5" customHeight="1">
      <c r="A242" s="19"/>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6.5" customHeight="1">
      <c r="A243" s="19"/>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6.5" customHeight="1">
      <c r="A244" s="19"/>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6.5" customHeight="1">
      <c r="A245" s="19"/>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6.5" customHeight="1">
      <c r="A246" s="19"/>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6.5" customHeight="1">
      <c r="A247" s="19"/>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6.5" customHeight="1">
      <c r="A248" s="19"/>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6.5" customHeight="1">
      <c r="A249" s="19"/>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6.5" customHeight="1">
      <c r="A250" s="19"/>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6.5" customHeight="1">
      <c r="A251" s="19"/>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6.5" customHeight="1">
      <c r="A252" s="19"/>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6.5" customHeight="1">
      <c r="A253" s="19"/>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6.5" customHeight="1">
      <c r="A254" s="19"/>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6.5" customHeight="1">
      <c r="A255" s="19"/>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6.5" customHeight="1">
      <c r="A256" s="19"/>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6.5" customHeight="1">
      <c r="A257" s="19"/>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6.5" customHeight="1">
      <c r="A258" s="19"/>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6.5" customHeight="1">
      <c r="A259" s="19"/>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6.5" customHeight="1">
      <c r="A260" s="19"/>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6.5" customHeight="1">
      <c r="A261" s="19"/>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6.5" customHeight="1">
      <c r="A262" s="19"/>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6.5" customHeight="1">
      <c r="A263" s="19"/>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6.5" customHeight="1">
      <c r="A264" s="19"/>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6.5" customHeight="1">
      <c r="A265" s="19"/>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6.5" customHeight="1">
      <c r="A266" s="19"/>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6.5" customHeight="1">
      <c r="A267" s="19"/>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6.5" customHeight="1">
      <c r="A268" s="19"/>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6.5" customHeight="1">
      <c r="A269" s="19"/>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6.5" customHeight="1">
      <c r="A270" s="19"/>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6.5" customHeight="1">
      <c r="A271" s="19"/>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6.5" customHeight="1">
      <c r="A272" s="19"/>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6.5" customHeight="1">
      <c r="A273" s="19"/>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6.5" customHeight="1">
      <c r="A274" s="19"/>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6.5" customHeight="1">
      <c r="A275" s="19"/>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6.5" customHeight="1">
      <c r="A276" s="19"/>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6.5" customHeight="1">
      <c r="A277" s="19"/>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6.5" customHeight="1">
      <c r="A278" s="19"/>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6.5" customHeight="1">
      <c r="A279" s="19"/>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6.5" customHeight="1">
      <c r="A280" s="19"/>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6.5" customHeight="1">
      <c r="A281" s="19"/>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6.5" customHeight="1">
      <c r="A282" s="19"/>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6.5" customHeight="1">
      <c r="A283" s="19"/>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6.5" customHeight="1">
      <c r="A284" s="19"/>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6.5" customHeight="1">
      <c r="A285" s="19"/>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6.5" customHeight="1">
      <c r="A286" s="19"/>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6.5" customHeight="1">
      <c r="A287" s="19"/>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6.5" customHeight="1">
      <c r="A288" s="19"/>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6.5" customHeight="1">
      <c r="A289" s="19"/>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6.5" customHeight="1">
      <c r="A290" s="19"/>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6.5" customHeight="1">
      <c r="A291" s="19"/>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6.5" customHeight="1">
      <c r="A292" s="19"/>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6.5" customHeight="1">
      <c r="A293" s="19"/>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6.5" customHeight="1">
      <c r="A294" s="19"/>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6.5" customHeight="1">
      <c r="A295" s="19"/>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6.5" customHeight="1">
      <c r="A296" s="19"/>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6.5" customHeight="1">
      <c r="A297" s="19"/>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6.5" customHeight="1">
      <c r="A298" s="19"/>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6.5" customHeight="1">
      <c r="A299" s="19"/>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6.5" customHeight="1">
      <c r="A300" s="19"/>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6.5" customHeight="1">
      <c r="A301" s="19"/>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6.5" customHeight="1">
      <c r="A302" s="19"/>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6.5" customHeight="1">
      <c r="A303" s="19"/>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6.5" customHeight="1">
      <c r="A304" s="19"/>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6.5" customHeight="1">
      <c r="A305" s="19"/>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6.5" customHeight="1">
      <c r="A306" s="19"/>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6.5" customHeight="1">
      <c r="A307" s="19"/>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6.5" customHeight="1">
      <c r="A308" s="19"/>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6.5" customHeight="1">
      <c r="A309" s="19"/>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6.5" customHeight="1">
      <c r="A310" s="19"/>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6.5" customHeight="1">
      <c r="A311" s="19"/>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6.5" customHeight="1">
      <c r="A312" s="19"/>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6.5" customHeight="1">
      <c r="A313" s="19"/>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6.5" customHeight="1">
      <c r="A314" s="19"/>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6.5" customHeight="1">
      <c r="A315" s="19"/>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6.5" customHeight="1">
      <c r="A316" s="19"/>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6.5" customHeight="1">
      <c r="A317" s="19"/>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6.5" customHeight="1">
      <c r="A318" s="19"/>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6.5" customHeight="1">
      <c r="A319" s="19"/>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6.5" customHeight="1">
      <c r="A320" s="19"/>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6.5" customHeight="1">
      <c r="A321" s="19"/>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6.5" customHeight="1">
      <c r="A322" s="19"/>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6.5" customHeight="1">
      <c r="A323" s="19"/>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6.5" customHeight="1">
      <c r="A324" s="19"/>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6.5" customHeight="1">
      <c r="A325" s="19"/>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6.5" customHeight="1">
      <c r="A326" s="19"/>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6.5" customHeight="1">
      <c r="A327" s="19"/>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6.5" customHeight="1">
      <c r="A328" s="19"/>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6.5" customHeight="1">
      <c r="A329" s="19"/>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6.5" customHeight="1">
      <c r="A330" s="19"/>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6.5" customHeight="1">
      <c r="A331" s="19"/>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6.5" customHeight="1">
      <c r="A332" s="19"/>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6.5" customHeight="1">
      <c r="A333" s="19"/>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6.5" customHeight="1">
      <c r="A334" s="19"/>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6.5" customHeight="1">
      <c r="A335" s="19"/>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6.5" customHeight="1">
      <c r="A336" s="19"/>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6.5" customHeight="1">
      <c r="A337" s="19"/>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6.5" customHeight="1">
      <c r="A338" s="19"/>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6.5" customHeight="1">
      <c r="A339" s="19"/>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6.5" customHeight="1">
      <c r="A340" s="19"/>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6.5" customHeight="1">
      <c r="A341" s="19"/>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6.5" customHeight="1">
      <c r="A342" s="19"/>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6.5" customHeight="1">
      <c r="A343" s="19"/>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6.5" customHeight="1">
      <c r="A344" s="19"/>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6.5" customHeight="1">
      <c r="A345" s="19"/>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6.5" customHeight="1">
      <c r="A346" s="19"/>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6.5" customHeight="1">
      <c r="A347" s="19"/>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6.5" customHeight="1">
      <c r="A348" s="19"/>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6.5" customHeight="1">
      <c r="A349" s="19"/>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6.5" customHeight="1">
      <c r="A350" s="19"/>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6.5" customHeight="1">
      <c r="A351" s="19"/>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6.5" customHeight="1">
      <c r="A352" s="19"/>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6.5" customHeight="1">
      <c r="A353" s="19"/>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6.5" customHeight="1">
      <c r="A354" s="19"/>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6.5" customHeight="1">
      <c r="A355" s="19"/>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6.5" customHeight="1">
      <c r="A356" s="19"/>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6.5" customHeight="1">
      <c r="A357" s="19"/>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6.5" customHeight="1">
      <c r="A358" s="19"/>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6.5" customHeight="1">
      <c r="A359" s="19"/>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6.5" customHeight="1">
      <c r="A360" s="19"/>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6.5" customHeight="1">
      <c r="A361" s="19"/>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6.5" customHeight="1">
      <c r="A362" s="19"/>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6.5" customHeight="1">
      <c r="A363" s="19"/>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6.5" customHeight="1">
      <c r="A364" s="19"/>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6.5" customHeight="1">
      <c r="A365" s="19"/>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6.5" customHeight="1">
      <c r="A366" s="19"/>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6.5" customHeight="1">
      <c r="A367" s="19"/>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6.5" customHeight="1">
      <c r="A368" s="19"/>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6.5" customHeight="1">
      <c r="A369" s="19"/>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6.5" customHeight="1">
      <c r="A370" s="19"/>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6.5" customHeight="1">
      <c r="A371" s="19"/>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6.5" customHeight="1">
      <c r="A372" s="19"/>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6.5" customHeight="1">
      <c r="A373" s="19"/>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6.5" customHeight="1">
      <c r="A374" s="19"/>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6.5" customHeight="1">
      <c r="A375" s="19"/>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6.5" customHeight="1">
      <c r="A376" s="19"/>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6.5" customHeight="1">
      <c r="A377" s="19"/>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6.5" customHeight="1">
      <c r="A378" s="19"/>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6.5" customHeight="1">
      <c r="A379" s="19"/>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6.5" customHeight="1">
      <c r="A380" s="19"/>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6.5" customHeight="1">
      <c r="A381" s="19"/>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6.5" customHeight="1">
      <c r="A382" s="19"/>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6.5" customHeight="1">
      <c r="A383" s="19"/>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6.5" customHeight="1">
      <c r="A384" s="19"/>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6.5" customHeight="1">
      <c r="A385" s="19"/>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6.5" customHeight="1">
      <c r="A386" s="19"/>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6.5" customHeight="1">
      <c r="A387" s="19"/>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6.5" customHeight="1">
      <c r="A388" s="19"/>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6.5" customHeight="1">
      <c r="A389" s="19"/>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6.5" customHeight="1">
      <c r="A390" s="19"/>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6.5" customHeight="1">
      <c r="A391" s="19"/>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6.5" customHeight="1">
      <c r="A392" s="19"/>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6.5" customHeight="1">
      <c r="A393" s="19"/>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6.5" customHeight="1">
      <c r="A394" s="19"/>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6.5" customHeight="1">
      <c r="A395" s="19"/>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6.5" customHeight="1">
      <c r="A396" s="19"/>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6.5" customHeight="1">
      <c r="A397" s="19"/>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6.5" customHeight="1">
      <c r="A398" s="19"/>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6.5" customHeight="1">
      <c r="A399" s="19"/>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6.5" customHeight="1">
      <c r="A400" s="19"/>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6.5" customHeight="1">
      <c r="A401" s="19"/>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6.5" customHeight="1">
      <c r="A402" s="19"/>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6.5" customHeight="1">
      <c r="A403" s="19"/>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6.5" customHeight="1">
      <c r="A404" s="19"/>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6.5" customHeight="1">
      <c r="A405" s="19"/>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6.5" customHeight="1">
      <c r="A406" s="19"/>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6.5" customHeight="1">
      <c r="A407" s="19"/>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6.5" customHeight="1">
      <c r="A408" s="19"/>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6.5" customHeight="1">
      <c r="A409" s="19"/>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6.5" customHeight="1">
      <c r="A410" s="19"/>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6.5" customHeight="1">
      <c r="A411" s="19"/>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6.5" customHeight="1">
      <c r="A412" s="19"/>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6.5" customHeight="1">
      <c r="A413" s="19"/>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6.5" customHeight="1">
      <c r="A414" s="19"/>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6.5" customHeight="1">
      <c r="A415" s="19"/>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6.5" customHeight="1">
      <c r="A416" s="19"/>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6.5" customHeight="1">
      <c r="A417" s="19"/>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6.5" customHeight="1">
      <c r="A418" s="19"/>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6.5" customHeight="1">
      <c r="A419" s="19"/>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6.5" customHeight="1">
      <c r="A420" s="19"/>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6.5" customHeight="1">
      <c r="A421" s="19"/>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6.5" customHeight="1">
      <c r="A422" s="19"/>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6.5" customHeight="1">
      <c r="A423" s="19"/>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6.5" customHeight="1">
      <c r="A424" s="19"/>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6.5" customHeight="1">
      <c r="A425" s="19"/>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6.5" customHeight="1">
      <c r="A426" s="19"/>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6.5" customHeight="1">
      <c r="A427" s="19"/>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6.5" customHeight="1">
      <c r="A428" s="19"/>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6.5" customHeight="1">
      <c r="A429" s="19"/>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6.5" customHeight="1">
      <c r="A430" s="19"/>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6.5" customHeight="1">
      <c r="A431" s="19"/>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6.5" customHeight="1">
      <c r="A432" s="19"/>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6.5" customHeight="1">
      <c r="A433" s="19"/>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6.5" customHeight="1">
      <c r="A434" s="19"/>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6.5" customHeight="1">
      <c r="A435" s="19"/>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6.5" customHeight="1">
      <c r="A436" s="19"/>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6.5" customHeight="1">
      <c r="A437" s="19"/>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6.5" customHeight="1">
      <c r="A438" s="19"/>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6.5" customHeight="1">
      <c r="A439" s="19"/>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6.5" customHeight="1">
      <c r="A440" s="19"/>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6.5" customHeight="1">
      <c r="A441" s="19"/>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6.5" customHeight="1">
      <c r="A442" s="19"/>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6.5" customHeight="1">
      <c r="A443" s="19"/>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6.5" customHeight="1">
      <c r="A444" s="19"/>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6.5" customHeight="1">
      <c r="A445" s="19"/>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6.5" customHeight="1">
      <c r="A446" s="19"/>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6.5" customHeight="1">
      <c r="A447" s="19"/>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6.5" customHeight="1">
      <c r="A448" s="19"/>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6.5" customHeight="1">
      <c r="A449" s="19"/>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6.5" customHeight="1">
      <c r="A450" s="19"/>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6.5" customHeight="1">
      <c r="A451" s="19"/>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6.5" customHeight="1">
      <c r="A452" s="19"/>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6.5" customHeight="1">
      <c r="A453" s="19"/>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6.5" customHeight="1">
      <c r="A454" s="19"/>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6.5" customHeight="1">
      <c r="A455" s="19"/>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6.5" customHeight="1">
      <c r="A456" s="19"/>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6.5" customHeight="1">
      <c r="A457" s="19"/>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6.5" customHeight="1">
      <c r="A458" s="19"/>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6.5" customHeight="1">
      <c r="A459" s="19"/>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6.5" customHeight="1">
      <c r="A460" s="19"/>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6.5" customHeight="1">
      <c r="A461" s="19"/>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6.5" customHeight="1">
      <c r="A462" s="19"/>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6.5" customHeight="1">
      <c r="A463" s="19"/>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6.5" customHeight="1">
      <c r="A464" s="19"/>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6.5" customHeight="1">
      <c r="A465" s="19"/>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6.5" customHeight="1">
      <c r="A466" s="19"/>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6.5" customHeight="1">
      <c r="A467" s="19"/>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6.5" customHeight="1">
      <c r="A468" s="19"/>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6.5" customHeight="1">
      <c r="A469" s="19"/>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6.5" customHeight="1">
      <c r="A470" s="19"/>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6.5" customHeight="1">
      <c r="A471" s="19"/>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6.5" customHeight="1">
      <c r="A472" s="19"/>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6.5" customHeight="1">
      <c r="A473" s="19"/>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6.5" customHeight="1">
      <c r="A474" s="19"/>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6.5" customHeight="1">
      <c r="A475" s="19"/>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6.5" customHeight="1">
      <c r="A476" s="19"/>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6.5" customHeight="1">
      <c r="A477" s="19"/>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6.5" customHeight="1">
      <c r="A478" s="19"/>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6.5" customHeight="1">
      <c r="A479" s="19"/>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6.5" customHeight="1">
      <c r="A480" s="19"/>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6.5" customHeight="1">
      <c r="A481" s="19"/>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6.5" customHeight="1">
      <c r="A482" s="19"/>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6.5" customHeight="1">
      <c r="A483" s="19"/>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6.5" customHeight="1">
      <c r="A484" s="19"/>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6.5" customHeight="1">
      <c r="A485" s="19"/>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6.5" customHeight="1">
      <c r="A486" s="19"/>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6.5" customHeight="1">
      <c r="A487" s="19"/>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6.5" customHeight="1">
      <c r="A488" s="19"/>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6.5" customHeight="1">
      <c r="A489" s="19"/>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6.5" customHeight="1">
      <c r="A490" s="19"/>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6.5" customHeight="1">
      <c r="A491" s="19"/>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6.5" customHeight="1">
      <c r="A492" s="19"/>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6.5" customHeight="1">
      <c r="A493" s="19"/>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6.5" customHeight="1">
      <c r="A494" s="19"/>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6.5" customHeight="1">
      <c r="A495" s="19"/>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6.5" customHeight="1">
      <c r="A496" s="19"/>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6.5" customHeight="1">
      <c r="A497" s="19"/>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6.5" customHeight="1">
      <c r="A498" s="19"/>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6.5" customHeight="1">
      <c r="A499" s="19"/>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6.5" customHeight="1">
      <c r="A500" s="19"/>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6.5" customHeight="1">
      <c r="A501" s="19"/>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6.5" customHeight="1">
      <c r="A502" s="19"/>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6.5" customHeight="1">
      <c r="A503" s="19"/>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6.5" customHeight="1">
      <c r="A504" s="19"/>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6.5" customHeight="1">
      <c r="A505" s="19"/>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6.5" customHeight="1">
      <c r="A506" s="19"/>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6.5" customHeight="1">
      <c r="A507" s="19"/>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6.5" customHeight="1">
      <c r="A508" s="19"/>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6.5" customHeight="1">
      <c r="A509" s="19"/>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6.5" customHeight="1">
      <c r="A510" s="19"/>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6.5" customHeight="1">
      <c r="A511" s="19"/>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6.5" customHeight="1">
      <c r="A512" s="19"/>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6.5" customHeight="1">
      <c r="A513" s="19"/>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6.5" customHeight="1">
      <c r="A514" s="19"/>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6.5" customHeight="1">
      <c r="A515" s="19"/>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6.5" customHeight="1">
      <c r="A516" s="19"/>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6.5" customHeight="1">
      <c r="A517" s="19"/>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6.5" customHeight="1">
      <c r="A518" s="19"/>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6.5" customHeight="1">
      <c r="A519" s="19"/>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6.5" customHeight="1">
      <c r="A520" s="19"/>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6.5" customHeight="1">
      <c r="A521" s="19"/>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6.5" customHeight="1">
      <c r="A522" s="19"/>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6.5" customHeight="1">
      <c r="A523" s="19"/>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6.5" customHeight="1">
      <c r="A524" s="19"/>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6.5" customHeight="1">
      <c r="A525" s="19"/>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6.5" customHeight="1">
      <c r="A526" s="19"/>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6.5" customHeight="1">
      <c r="A527" s="19"/>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6.5" customHeight="1">
      <c r="A528" s="19"/>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6.5" customHeight="1">
      <c r="A529" s="19"/>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6.5" customHeight="1">
      <c r="A530" s="19"/>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6.5" customHeight="1">
      <c r="A531" s="19"/>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6.5" customHeight="1">
      <c r="A532" s="19"/>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6.5" customHeight="1">
      <c r="A533" s="19"/>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6.5" customHeight="1">
      <c r="A534" s="19"/>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6.5" customHeight="1">
      <c r="A535" s="19"/>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6.5" customHeight="1">
      <c r="A536" s="19"/>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6.5" customHeight="1">
      <c r="A537" s="19"/>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6.5" customHeight="1">
      <c r="A538" s="19"/>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6.5" customHeight="1">
      <c r="A539" s="19"/>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6.5" customHeight="1">
      <c r="A540" s="19"/>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6.5" customHeight="1">
      <c r="A541" s="19"/>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6.5" customHeight="1">
      <c r="A542" s="19"/>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6.5" customHeight="1">
      <c r="A543" s="19"/>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6.5" customHeight="1">
      <c r="A544" s="19"/>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6.5" customHeight="1">
      <c r="A545" s="19"/>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6.5" customHeight="1">
      <c r="A546" s="19"/>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6.5" customHeight="1">
      <c r="A547" s="19"/>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6.5" customHeight="1">
      <c r="A548" s="19"/>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6.5" customHeight="1">
      <c r="A549" s="19"/>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6.5" customHeight="1">
      <c r="A550" s="19"/>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6.5" customHeight="1">
      <c r="A551" s="19"/>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6.5" customHeight="1">
      <c r="A552" s="19"/>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6.5" customHeight="1">
      <c r="A553" s="19"/>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6.5" customHeight="1">
      <c r="A554" s="19"/>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6.5" customHeight="1">
      <c r="A555" s="19"/>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6.5" customHeight="1">
      <c r="A556" s="19"/>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6.5" customHeight="1">
      <c r="A557" s="19"/>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6.5" customHeight="1">
      <c r="A558" s="19"/>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6.5" customHeight="1">
      <c r="A559" s="19"/>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6.5" customHeight="1">
      <c r="A560" s="19"/>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6.5" customHeight="1">
      <c r="A561" s="19"/>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6.5" customHeight="1">
      <c r="A562" s="19"/>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6.5" customHeight="1">
      <c r="A563" s="19"/>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6.5" customHeight="1">
      <c r="A564" s="19"/>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6.5" customHeight="1">
      <c r="A565" s="19"/>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6.5" customHeight="1">
      <c r="A566" s="19"/>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6.5" customHeight="1">
      <c r="A567" s="19"/>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6.5" customHeight="1">
      <c r="A568" s="19"/>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6.5" customHeight="1">
      <c r="A569" s="19"/>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6.5" customHeight="1">
      <c r="A570" s="19"/>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6.5" customHeight="1">
      <c r="A571" s="19"/>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6.5" customHeight="1">
      <c r="A572" s="19"/>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6.5" customHeight="1">
      <c r="A573" s="19"/>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6.5" customHeight="1">
      <c r="A574" s="19"/>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6.5" customHeight="1">
      <c r="A575" s="19"/>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6.5" customHeight="1">
      <c r="A576" s="19"/>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6.5" customHeight="1">
      <c r="A577" s="19"/>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6.5" customHeight="1">
      <c r="A578" s="19"/>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6.5" customHeight="1">
      <c r="A579" s="19"/>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6.5" customHeight="1">
      <c r="A580" s="19"/>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6.5" customHeight="1">
      <c r="A581" s="19"/>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6.5" customHeight="1">
      <c r="A582" s="19"/>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6.5" customHeight="1">
      <c r="A583" s="19"/>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6.5" customHeight="1">
      <c r="A584" s="19"/>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6.5" customHeight="1">
      <c r="A585" s="19"/>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6.5" customHeight="1">
      <c r="A586" s="19"/>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6.5" customHeight="1">
      <c r="A587" s="19"/>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6.5" customHeight="1">
      <c r="A588" s="19"/>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6.5" customHeight="1">
      <c r="A589" s="19"/>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6.5" customHeight="1">
      <c r="A590" s="19"/>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6.5" customHeight="1">
      <c r="A591" s="19"/>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6.5" customHeight="1">
      <c r="A592" s="19"/>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6.5" customHeight="1">
      <c r="A593" s="19"/>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6.5" customHeight="1">
      <c r="A594" s="19"/>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6.5" customHeight="1">
      <c r="A595" s="19"/>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6.5" customHeight="1">
      <c r="A596" s="19"/>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6.5" customHeight="1">
      <c r="A597" s="19"/>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6.5" customHeight="1">
      <c r="A598" s="19"/>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6.5" customHeight="1">
      <c r="A599" s="19"/>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6.5" customHeight="1">
      <c r="A600" s="19"/>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6.5" customHeight="1">
      <c r="A601" s="19"/>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6.5" customHeight="1">
      <c r="A602" s="19"/>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6.5" customHeight="1">
      <c r="A603" s="19"/>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6.5" customHeight="1">
      <c r="A604" s="19"/>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6.5" customHeight="1">
      <c r="A605" s="19"/>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6.5" customHeight="1">
      <c r="A606" s="19"/>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6.5" customHeight="1">
      <c r="A607" s="19"/>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6.5" customHeight="1">
      <c r="A608" s="19"/>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6.5" customHeight="1">
      <c r="A609" s="19"/>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6.5" customHeight="1">
      <c r="A610" s="19"/>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6.5" customHeight="1">
      <c r="A611" s="19"/>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6.5" customHeight="1">
      <c r="A612" s="19"/>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6.5" customHeight="1">
      <c r="A613" s="19"/>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6.5" customHeight="1">
      <c r="A614" s="19"/>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6.5" customHeight="1">
      <c r="A615" s="19"/>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6.5" customHeight="1">
      <c r="A616" s="19"/>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6.5" customHeight="1">
      <c r="A617" s="19"/>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6.5" customHeight="1">
      <c r="A618" s="19"/>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6.5" customHeight="1">
      <c r="A619" s="19"/>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6.5" customHeight="1">
      <c r="A620" s="19"/>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6.5" customHeight="1">
      <c r="A621" s="19"/>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6.5" customHeight="1">
      <c r="A622" s="19"/>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6.5" customHeight="1">
      <c r="A623" s="19"/>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6.5" customHeight="1">
      <c r="A624" s="19"/>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6.5" customHeight="1">
      <c r="A625" s="19"/>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6.5" customHeight="1">
      <c r="A626" s="19"/>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6.5" customHeight="1">
      <c r="A627" s="19"/>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6.5" customHeight="1">
      <c r="A628" s="19"/>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6.5" customHeight="1">
      <c r="A629" s="19"/>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6.5" customHeight="1">
      <c r="A630" s="19"/>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6.5" customHeight="1">
      <c r="A631" s="19"/>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6.5" customHeight="1">
      <c r="A632" s="19"/>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6.5" customHeight="1">
      <c r="A633" s="19"/>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6.5" customHeight="1">
      <c r="A634" s="19"/>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6.5" customHeight="1">
      <c r="A635" s="19"/>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6.5" customHeight="1">
      <c r="A636" s="19"/>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6.5" customHeight="1">
      <c r="A637" s="19"/>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6.5" customHeight="1">
      <c r="A638" s="19"/>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6.5" customHeight="1">
      <c r="A639" s="19"/>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6.5" customHeight="1">
      <c r="A640" s="19"/>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6.5" customHeight="1">
      <c r="A641" s="19"/>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6.5" customHeight="1">
      <c r="A642" s="19"/>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6.5" customHeight="1">
      <c r="A643" s="19"/>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6.5" customHeight="1">
      <c r="A644" s="19"/>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6.5" customHeight="1">
      <c r="A645" s="19"/>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6.5" customHeight="1">
      <c r="A646" s="19"/>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6.5" customHeight="1">
      <c r="A647" s="19"/>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6.5" customHeight="1">
      <c r="A648" s="19"/>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6.5" customHeight="1">
      <c r="A649" s="19"/>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6.5" customHeight="1">
      <c r="A650" s="19"/>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6.5" customHeight="1">
      <c r="A651" s="19"/>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6.5" customHeight="1">
      <c r="A652" s="19"/>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6.5" customHeight="1">
      <c r="A653" s="19"/>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6.5" customHeight="1">
      <c r="A654" s="19"/>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6.5" customHeight="1">
      <c r="A655" s="19"/>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6.5" customHeight="1">
      <c r="A656" s="19"/>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6.5" customHeight="1">
      <c r="A657" s="19"/>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6.5" customHeight="1">
      <c r="A658" s="19"/>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6.5" customHeight="1">
      <c r="A659" s="19"/>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6.5" customHeight="1">
      <c r="A660" s="19"/>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6.5" customHeight="1">
      <c r="A661" s="19"/>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6.5" customHeight="1">
      <c r="A662" s="19"/>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6.5" customHeight="1">
      <c r="A663" s="19"/>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6.5" customHeight="1">
      <c r="A664" s="19"/>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6.5" customHeight="1">
      <c r="A665" s="19"/>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6.5" customHeight="1">
      <c r="A666" s="19"/>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6.5" customHeight="1">
      <c r="A667" s="19"/>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6.5" customHeight="1">
      <c r="A668" s="19"/>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6.5" customHeight="1">
      <c r="A669" s="19"/>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6.5" customHeight="1">
      <c r="A670" s="19"/>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6.5" customHeight="1">
      <c r="A671" s="19"/>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6.5" customHeight="1">
      <c r="A672" s="19"/>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6.5" customHeight="1">
      <c r="A673" s="19"/>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6.5" customHeight="1">
      <c r="A674" s="19"/>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6.5" customHeight="1">
      <c r="A675" s="19"/>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6.5" customHeight="1">
      <c r="A676" s="19"/>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6.5" customHeight="1">
      <c r="A677" s="19"/>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6.5" customHeight="1">
      <c r="A678" s="19"/>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6.5" customHeight="1">
      <c r="A679" s="19"/>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6.5" customHeight="1">
      <c r="A680" s="19"/>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6.5" customHeight="1">
      <c r="A681" s="19"/>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6.5" customHeight="1">
      <c r="A682" s="19"/>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6.5" customHeight="1">
      <c r="A683" s="19"/>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6.5" customHeight="1">
      <c r="A684" s="19"/>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6.5" customHeight="1">
      <c r="A685" s="19"/>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6.5" customHeight="1">
      <c r="A686" s="19"/>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6.5" customHeight="1">
      <c r="A687" s="19"/>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6.5" customHeight="1">
      <c r="A688" s="19"/>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6.5" customHeight="1">
      <c r="A689" s="19"/>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6.5" customHeight="1">
      <c r="A690" s="19"/>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6.5" customHeight="1">
      <c r="A691" s="19"/>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6.5" customHeight="1">
      <c r="A692" s="19"/>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6.5" customHeight="1">
      <c r="A693" s="19"/>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6.5" customHeight="1">
      <c r="A694" s="19"/>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6.5" customHeight="1">
      <c r="A695" s="19"/>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6.5" customHeight="1">
      <c r="A696" s="19"/>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6.5" customHeight="1">
      <c r="A697" s="19"/>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6.5" customHeight="1">
      <c r="A698" s="19"/>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6.5" customHeight="1">
      <c r="A699" s="19"/>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6.5" customHeight="1">
      <c r="A700" s="19"/>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6.5" customHeight="1">
      <c r="A701" s="19"/>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6.5" customHeight="1">
      <c r="A702" s="19"/>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6.5" customHeight="1">
      <c r="A703" s="19"/>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6.5" customHeight="1">
      <c r="A704" s="19"/>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6.5" customHeight="1">
      <c r="A705" s="19"/>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6.5" customHeight="1">
      <c r="A706" s="19"/>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6.5" customHeight="1">
      <c r="A707" s="19"/>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6.5" customHeight="1">
      <c r="A708" s="19"/>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6.5" customHeight="1">
      <c r="A709" s="19"/>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6.5" customHeight="1">
      <c r="A710" s="19"/>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6.5" customHeight="1">
      <c r="A711" s="19"/>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6.5" customHeight="1">
      <c r="A712" s="19"/>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6.5" customHeight="1">
      <c r="A713" s="19"/>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6.5" customHeight="1">
      <c r="A714" s="19"/>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6.5" customHeight="1">
      <c r="A715" s="19"/>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6.5" customHeight="1">
      <c r="A716" s="19"/>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6.5" customHeight="1">
      <c r="A717" s="19"/>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6.5" customHeight="1">
      <c r="A718" s="19"/>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6.5" customHeight="1">
      <c r="A719" s="19"/>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6.5" customHeight="1">
      <c r="A720" s="19"/>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6.5" customHeight="1">
      <c r="A721" s="19"/>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6.5" customHeight="1">
      <c r="A722" s="19"/>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6.5" customHeight="1">
      <c r="A723" s="19"/>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6.5" customHeight="1">
      <c r="A724" s="19"/>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6.5" customHeight="1">
      <c r="A725" s="19"/>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6.5" customHeight="1">
      <c r="A726" s="19"/>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6.5" customHeight="1">
      <c r="A727" s="19"/>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6.5" customHeight="1">
      <c r="A728" s="19"/>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6.5" customHeight="1">
      <c r="A729" s="19"/>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6.5" customHeight="1">
      <c r="A730" s="19"/>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6.5" customHeight="1">
      <c r="A731" s="19"/>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6.5" customHeight="1">
      <c r="A732" s="19"/>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6.5" customHeight="1">
      <c r="A733" s="19"/>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6.5" customHeight="1">
      <c r="A734" s="19"/>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6.5" customHeight="1">
      <c r="A735" s="19"/>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6.5" customHeight="1">
      <c r="A736" s="19"/>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6.5" customHeight="1">
      <c r="A737" s="19"/>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6.5" customHeight="1">
      <c r="A738" s="19"/>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6.5" customHeight="1">
      <c r="A739" s="19"/>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6.5" customHeight="1">
      <c r="A740" s="19"/>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6.5" customHeight="1">
      <c r="A741" s="19"/>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6.5" customHeight="1">
      <c r="A742" s="19"/>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6.5" customHeight="1">
      <c r="A743" s="19"/>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6.5" customHeight="1">
      <c r="A744" s="19"/>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6.5" customHeight="1">
      <c r="A745" s="19"/>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6.5" customHeight="1">
      <c r="A746" s="19"/>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6.5" customHeight="1">
      <c r="A747" s="19"/>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6.5" customHeight="1">
      <c r="A748" s="19"/>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6.5" customHeight="1">
      <c r="A749" s="19"/>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6.5" customHeight="1">
      <c r="A750" s="19"/>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6.5" customHeight="1">
      <c r="A751" s="19"/>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6.5" customHeight="1">
      <c r="A752" s="19"/>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6.5" customHeight="1">
      <c r="A753" s="19"/>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6.5" customHeight="1">
      <c r="A754" s="19"/>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6.5" customHeight="1">
      <c r="A755" s="19"/>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6.5" customHeight="1">
      <c r="A756" s="19"/>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6.5" customHeight="1">
      <c r="A757" s="19"/>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6.5" customHeight="1">
      <c r="A758" s="19"/>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6.5" customHeight="1">
      <c r="A759" s="19"/>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6.5" customHeight="1">
      <c r="A760" s="19"/>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6.5" customHeight="1">
      <c r="A761" s="19"/>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6.5" customHeight="1">
      <c r="A762" s="19"/>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6.5" customHeight="1">
      <c r="A763" s="19"/>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6.5" customHeight="1">
      <c r="A764" s="19"/>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6.5" customHeight="1">
      <c r="A765" s="19"/>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6.5" customHeight="1">
      <c r="A766" s="19"/>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6.5" customHeight="1">
      <c r="A767" s="19"/>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6.5" customHeight="1">
      <c r="A768" s="19"/>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6.5" customHeight="1">
      <c r="A769" s="19"/>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6.5" customHeight="1">
      <c r="A770" s="19"/>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6.5" customHeight="1">
      <c r="A771" s="19"/>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6.5" customHeight="1">
      <c r="A772" s="19"/>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6.5" customHeight="1">
      <c r="A773" s="19"/>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6.5" customHeight="1">
      <c r="A774" s="19"/>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6.5" customHeight="1">
      <c r="A775" s="19"/>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6.5" customHeight="1">
      <c r="A776" s="19"/>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6.5" customHeight="1">
      <c r="A777" s="19"/>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6.5" customHeight="1">
      <c r="A778" s="19"/>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6.5" customHeight="1">
      <c r="A779" s="19"/>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6.5" customHeight="1">
      <c r="A780" s="19"/>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6.5" customHeight="1">
      <c r="A781" s="19"/>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6.5" customHeight="1">
      <c r="A782" s="19"/>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6.5" customHeight="1">
      <c r="A783" s="19"/>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6.5" customHeight="1">
      <c r="A784" s="19"/>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6.5" customHeight="1">
      <c r="A785" s="19"/>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6.5" customHeight="1">
      <c r="A786" s="19"/>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6.5" customHeight="1">
      <c r="A787" s="19"/>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6.5" customHeight="1">
      <c r="A788" s="19"/>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6.5" customHeight="1">
      <c r="A789" s="19"/>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6.5" customHeight="1">
      <c r="A790" s="19"/>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6.5" customHeight="1">
      <c r="A791" s="19"/>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6.5" customHeight="1">
      <c r="A792" s="19"/>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6.5" customHeight="1">
      <c r="A793" s="19"/>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6.5" customHeight="1">
      <c r="A794" s="19"/>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6.5" customHeight="1">
      <c r="A795" s="19"/>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6.5" customHeight="1">
      <c r="A796" s="19"/>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6.5" customHeight="1">
      <c r="A797" s="19"/>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6.5" customHeight="1">
      <c r="A798" s="19"/>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6.5" customHeight="1">
      <c r="A799" s="19"/>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6.5" customHeight="1">
      <c r="A800" s="19"/>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6.5" customHeight="1">
      <c r="A801" s="19"/>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6.5" customHeight="1">
      <c r="A802" s="19"/>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6.5" customHeight="1">
      <c r="A803" s="19"/>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6.5" customHeight="1">
      <c r="A804" s="19"/>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6.5" customHeight="1">
      <c r="A805" s="19"/>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6.5" customHeight="1">
      <c r="A806" s="19"/>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6.5" customHeight="1">
      <c r="A807" s="19"/>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6.5" customHeight="1">
      <c r="A808" s="19"/>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6.5" customHeight="1">
      <c r="A809" s="19"/>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6.5" customHeight="1">
      <c r="A810" s="19"/>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6.5" customHeight="1">
      <c r="A811" s="19"/>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6.5" customHeight="1">
      <c r="A812" s="19"/>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6.5" customHeight="1">
      <c r="A813" s="19"/>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6.5" customHeight="1">
      <c r="A814" s="19"/>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6.5" customHeight="1">
      <c r="A815" s="19"/>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6.5" customHeight="1">
      <c r="A816" s="19"/>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6.5" customHeight="1">
      <c r="A817" s="19"/>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6.5" customHeight="1">
      <c r="A818" s="19"/>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6.5" customHeight="1">
      <c r="A819" s="19"/>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6.5" customHeight="1">
      <c r="A820" s="19"/>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6.5" customHeight="1">
      <c r="A821" s="19"/>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6.5" customHeight="1">
      <c r="A822" s="19"/>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6.5" customHeight="1">
      <c r="A823" s="19"/>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6.5" customHeight="1">
      <c r="A824" s="19"/>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6.5" customHeight="1">
      <c r="A825" s="19"/>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6.5" customHeight="1">
      <c r="A826" s="19"/>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6.5" customHeight="1">
      <c r="A827" s="19"/>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6.5" customHeight="1">
      <c r="A828" s="19"/>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6.5" customHeight="1">
      <c r="A829" s="19"/>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6.5" customHeight="1">
      <c r="A830" s="19"/>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6.5" customHeight="1">
      <c r="A831" s="19"/>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6.5" customHeight="1">
      <c r="A832" s="19"/>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6.5" customHeight="1">
      <c r="A833" s="19"/>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6.5" customHeight="1">
      <c r="A834" s="19"/>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6.5" customHeight="1">
      <c r="A835" s="19"/>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6.5" customHeight="1">
      <c r="A836" s="19"/>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6.5" customHeight="1">
      <c r="A837" s="19"/>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6.5" customHeight="1">
      <c r="A838" s="19"/>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6.5" customHeight="1">
      <c r="A839" s="19"/>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6.5" customHeight="1">
      <c r="A840" s="19"/>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6.5" customHeight="1">
      <c r="A841" s="19"/>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6.5" customHeight="1">
      <c r="A842" s="19"/>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6.5" customHeight="1">
      <c r="A843" s="19"/>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6.5" customHeight="1">
      <c r="A844" s="19"/>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6.5" customHeight="1">
      <c r="A845" s="19"/>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6.5" customHeight="1">
      <c r="A846" s="19"/>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6.5" customHeight="1">
      <c r="A847" s="19"/>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6.5" customHeight="1">
      <c r="A848" s="19"/>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6.5" customHeight="1">
      <c r="A849" s="19"/>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6.5" customHeight="1">
      <c r="A850" s="19"/>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6.5" customHeight="1">
      <c r="A851" s="19"/>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6.5" customHeight="1">
      <c r="A852" s="19"/>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6.5" customHeight="1">
      <c r="A853" s="19"/>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6.5" customHeight="1">
      <c r="A854" s="19"/>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6.5" customHeight="1">
      <c r="A855" s="19"/>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6.5" customHeight="1">
      <c r="A856" s="19"/>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6.5" customHeight="1">
      <c r="A857" s="19"/>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6.5" customHeight="1">
      <c r="A858" s="19"/>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6.5" customHeight="1">
      <c r="A859" s="19"/>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6.5" customHeight="1">
      <c r="A860" s="19"/>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6.5" customHeight="1">
      <c r="A861" s="19"/>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6.5" customHeight="1">
      <c r="A862" s="19"/>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6.5" customHeight="1">
      <c r="A863" s="19"/>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6.5" customHeight="1">
      <c r="A864" s="19"/>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6.5" customHeight="1">
      <c r="A865" s="19"/>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6.5" customHeight="1">
      <c r="A866" s="19"/>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6.5" customHeight="1">
      <c r="A867" s="19"/>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6.5" customHeight="1">
      <c r="A868" s="19"/>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6.5" customHeight="1">
      <c r="A869" s="19"/>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6.5" customHeight="1">
      <c r="A870" s="19"/>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6.5" customHeight="1">
      <c r="A871" s="19"/>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6.5" customHeight="1">
      <c r="A872" s="19"/>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6.5" customHeight="1">
      <c r="A873" s="19"/>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6.5" customHeight="1">
      <c r="A874" s="19"/>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6.5" customHeight="1">
      <c r="A875" s="19"/>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6.5" customHeight="1">
      <c r="A876" s="19"/>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6.5" customHeight="1">
      <c r="A877" s="19"/>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6.5" customHeight="1">
      <c r="A878" s="19"/>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6.5" customHeight="1">
      <c r="A879" s="19"/>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6.5" customHeight="1">
      <c r="A880" s="19"/>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6.5" customHeight="1">
      <c r="A881" s="19"/>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6.5" customHeight="1">
      <c r="A882" s="19"/>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6.5" customHeight="1">
      <c r="A883" s="19"/>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6.5" customHeight="1">
      <c r="A884" s="19"/>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6.5" customHeight="1">
      <c r="A885" s="19"/>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6.5" customHeight="1">
      <c r="A886" s="19"/>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6.5" customHeight="1">
      <c r="A887" s="19"/>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6.5" customHeight="1">
      <c r="A888" s="19"/>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6.5" customHeight="1">
      <c r="A889" s="19"/>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6.5" customHeight="1">
      <c r="A890" s="19"/>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6.5" customHeight="1">
      <c r="A891" s="19"/>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6.5" customHeight="1">
      <c r="A892" s="19"/>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6.5" customHeight="1">
      <c r="A893" s="19"/>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6.5" customHeight="1">
      <c r="A894" s="19"/>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6.5" customHeight="1">
      <c r="A895" s="19"/>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6.5" customHeight="1">
      <c r="A896" s="19"/>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6.5" customHeight="1">
      <c r="A897" s="19"/>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6.5" customHeight="1">
      <c r="A898" s="19"/>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6.5" customHeight="1">
      <c r="A899" s="19"/>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6.5" customHeight="1">
      <c r="A900" s="19"/>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6.5" customHeight="1">
      <c r="A901" s="19"/>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6.5" customHeight="1">
      <c r="A902" s="19"/>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6.5" customHeight="1">
      <c r="A903" s="19"/>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6.5" customHeight="1">
      <c r="A904" s="19"/>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6.5" customHeight="1">
      <c r="A905" s="19"/>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6.5" customHeight="1">
      <c r="A906" s="19"/>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6.5" customHeight="1">
      <c r="A907" s="19"/>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6.5" customHeight="1">
      <c r="A908" s="19"/>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6.5" customHeight="1">
      <c r="A909" s="19"/>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6.5" customHeight="1">
      <c r="A910" s="19"/>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6.5" customHeight="1">
      <c r="A911" s="19"/>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6.5" customHeight="1">
      <c r="A912" s="19"/>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6.5" customHeight="1">
      <c r="A913" s="19"/>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6.5" customHeight="1">
      <c r="A914" s="19"/>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6.5" customHeight="1">
      <c r="A915" s="19"/>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6.5" customHeight="1">
      <c r="A916" s="19"/>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6.5" customHeight="1">
      <c r="A917" s="19"/>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6.5" customHeight="1">
      <c r="A918" s="19"/>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6.5" customHeight="1">
      <c r="A919" s="19"/>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6.5" customHeight="1">
      <c r="A920" s="19"/>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6.5" customHeight="1">
      <c r="A921" s="19"/>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6.5" customHeight="1">
      <c r="A922" s="19"/>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6.5" customHeight="1">
      <c r="A923" s="19"/>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6.5" customHeight="1">
      <c r="A924" s="19"/>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6.5" customHeight="1">
      <c r="A925" s="19"/>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6.5" customHeight="1">
      <c r="A926" s="19"/>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6.5" customHeight="1">
      <c r="A927" s="19"/>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6.5" customHeight="1">
      <c r="A928" s="19"/>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6.5" customHeight="1">
      <c r="A929" s="19"/>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6.5" customHeight="1">
      <c r="A930" s="19"/>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6.5" customHeight="1">
      <c r="A931" s="19"/>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6.5" customHeight="1">
      <c r="A932" s="19"/>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6.5" customHeight="1">
      <c r="A933" s="19"/>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6.5" customHeight="1">
      <c r="A934" s="19"/>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6.5" customHeight="1">
      <c r="A935" s="19"/>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6.5" customHeight="1">
      <c r="A936" s="19"/>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6.5" customHeight="1">
      <c r="A937" s="19"/>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6.5" customHeight="1">
      <c r="A938" s="19"/>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6.5" customHeight="1">
      <c r="A939" s="19"/>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6.5" customHeight="1">
      <c r="A940" s="19"/>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6.5" customHeight="1">
      <c r="A941" s="19"/>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6.5" customHeight="1">
      <c r="A942" s="19"/>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6.5" customHeight="1">
      <c r="A943" s="19"/>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6.5" customHeight="1">
      <c r="A944" s="19"/>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6.5" customHeight="1">
      <c r="A945" s="19"/>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6.5" customHeight="1">
      <c r="A946" s="19"/>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6.5" customHeight="1">
      <c r="A947" s="19"/>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6.5" customHeight="1">
      <c r="A948" s="19"/>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6.5" customHeight="1">
      <c r="A949" s="19"/>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6.5" customHeight="1">
      <c r="A950" s="19"/>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6.5" customHeight="1">
      <c r="A951" s="19"/>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6.5" customHeight="1">
      <c r="A952" s="19"/>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6.5" customHeight="1">
      <c r="A953" s="19"/>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6.5" customHeight="1">
      <c r="A954" s="19"/>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6.5" customHeight="1">
      <c r="A955" s="19"/>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6.5" customHeight="1">
      <c r="A956" s="19"/>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6.5" customHeight="1">
      <c r="A957" s="19"/>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6.5" customHeight="1">
      <c r="A958" s="19"/>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6.5" customHeight="1">
      <c r="A959" s="19"/>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6.5" customHeight="1">
      <c r="A960" s="19"/>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6.5" customHeight="1">
      <c r="A961" s="19"/>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6.5" customHeight="1">
      <c r="A962" s="19"/>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6.5" customHeight="1">
      <c r="A963" s="19"/>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6.5" customHeight="1">
      <c r="A964" s="19"/>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6.5" customHeight="1">
      <c r="A965" s="19"/>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6.5" customHeight="1">
      <c r="A966" s="19"/>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6.5" customHeight="1">
      <c r="A967" s="19"/>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6.5" customHeight="1">
      <c r="A968" s="19"/>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6.5" customHeight="1">
      <c r="A969" s="19"/>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6.5" customHeight="1">
      <c r="A970" s="19"/>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6.5" customHeight="1">
      <c r="A971" s="19"/>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6.5" customHeight="1">
      <c r="A972" s="19"/>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6.5" customHeight="1">
      <c r="A973" s="19"/>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6.5" customHeight="1">
      <c r="A974" s="19"/>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6.5" customHeight="1">
      <c r="A975" s="19"/>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6.5" customHeight="1">
      <c r="A976" s="19"/>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6.5" customHeight="1">
      <c r="A977" s="19"/>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6.5" customHeight="1">
      <c r="A978" s="19"/>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6.5" customHeight="1">
      <c r="A979" s="19"/>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6.5" customHeight="1">
      <c r="A980" s="19"/>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6.5" customHeight="1">
      <c r="A981" s="19"/>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6.5" customHeight="1">
      <c r="A982" s="19"/>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6.5" customHeight="1">
      <c r="A983" s="19"/>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6.5" customHeight="1">
      <c r="A984" s="19"/>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6.5" customHeight="1">
      <c r="A985" s="19"/>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6.5" customHeight="1">
      <c r="A986" s="19"/>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6.5" customHeight="1">
      <c r="A987" s="19"/>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6.5" customHeight="1">
      <c r="A988" s="19"/>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6.5" customHeight="1">
      <c r="A989" s="19"/>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6.5" customHeight="1">
      <c r="A990" s="19"/>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6.5" customHeight="1">
      <c r="A991" s="19"/>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6.5" customHeight="1">
      <c r="A992" s="19"/>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6.5" customHeight="1">
      <c r="A993" s="19"/>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6.5" customHeight="1">
      <c r="A994" s="19"/>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6.5" customHeight="1">
      <c r="A995" s="19"/>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6.5" customHeight="1">
      <c r="A996" s="19"/>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6.5" customHeight="1">
      <c r="A997" s="19"/>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6.5" customHeight="1">
      <c r="A998" s="19"/>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6.5" customHeight="1">
      <c r="A999" s="19"/>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6.5" customHeight="1">
      <c r="A1000" s="19"/>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honeticPr fontId="3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Z1000"/>
  <sheetViews>
    <sheetView workbookViewId="0">
      <selection activeCell="D17" sqref="D17:D18"/>
    </sheetView>
  </sheetViews>
  <sheetFormatPr defaultColWidth="13.44140625" defaultRowHeight="15" customHeight="1"/>
  <cols>
    <col min="1" max="1" width="7.77734375" customWidth="1"/>
    <col min="2" max="2" width="15.6640625" customWidth="1"/>
    <col min="3" max="3" width="9.6640625" customWidth="1"/>
    <col min="4" max="4" width="13.33203125" customWidth="1"/>
    <col min="5" max="5" width="13.44140625" customWidth="1"/>
    <col min="6" max="7" width="11.6640625" customWidth="1"/>
    <col min="8" max="8" width="12" customWidth="1"/>
    <col min="9" max="9" width="12.6640625" customWidth="1"/>
    <col min="10" max="19" width="8.77734375" customWidth="1"/>
    <col min="20" max="26" width="8" customWidth="1"/>
  </cols>
  <sheetData>
    <row r="1" spans="1:26" ht="39.75" customHeight="1">
      <c r="A1" s="613" t="s">
        <v>188</v>
      </c>
      <c r="B1" s="607"/>
      <c r="C1" s="607"/>
      <c r="D1" s="607"/>
      <c r="E1" s="607"/>
      <c r="F1" s="607"/>
      <c r="G1" s="607"/>
      <c r="H1" s="607"/>
      <c r="I1" s="607"/>
      <c r="J1" s="38"/>
      <c r="K1" s="38"/>
      <c r="L1" s="38"/>
      <c r="M1" s="38"/>
      <c r="N1" s="38"/>
      <c r="O1" s="38"/>
      <c r="P1" s="38"/>
      <c r="Q1" s="38"/>
      <c r="R1" s="38"/>
      <c r="S1" s="38"/>
      <c r="T1" s="38"/>
      <c r="U1" s="38"/>
      <c r="V1" s="38"/>
      <c r="W1" s="38"/>
      <c r="X1" s="38"/>
      <c r="Y1" s="38"/>
      <c r="Z1" s="38"/>
    </row>
    <row r="2" spans="1:26" ht="16.5" customHeight="1">
      <c r="A2" s="38"/>
      <c r="B2" s="38"/>
      <c r="C2" s="38"/>
      <c r="D2" s="38"/>
      <c r="E2" s="38"/>
      <c r="F2" s="38"/>
      <c r="G2" s="38"/>
      <c r="H2" s="38"/>
      <c r="I2" s="38"/>
      <c r="J2" s="38"/>
      <c r="K2" s="38"/>
      <c r="L2" s="38"/>
      <c r="M2" s="38"/>
      <c r="N2" s="38"/>
      <c r="O2" s="38"/>
      <c r="P2" s="38"/>
      <c r="Q2" s="38"/>
      <c r="R2" s="38"/>
      <c r="S2" s="38"/>
      <c r="T2" s="38"/>
      <c r="U2" s="38"/>
      <c r="V2" s="38"/>
      <c r="W2" s="38"/>
      <c r="X2" s="38"/>
      <c r="Y2" s="38"/>
      <c r="Z2" s="38"/>
    </row>
    <row r="3" spans="1:26" ht="54" customHeight="1">
      <c r="A3" s="39" t="s">
        <v>189</v>
      </c>
      <c r="B3" s="40" t="s">
        <v>190</v>
      </c>
      <c r="C3" s="40" t="s">
        <v>191</v>
      </c>
      <c r="D3" s="40" t="s">
        <v>192</v>
      </c>
      <c r="E3" s="40" t="s">
        <v>193</v>
      </c>
      <c r="F3" s="40" t="s">
        <v>194</v>
      </c>
      <c r="G3" s="40" t="s">
        <v>195</v>
      </c>
      <c r="H3" s="40" t="s">
        <v>196</v>
      </c>
      <c r="I3" s="40" t="s">
        <v>197</v>
      </c>
      <c r="J3" s="38"/>
      <c r="K3" s="38"/>
      <c r="L3" s="38"/>
      <c r="M3" s="38"/>
      <c r="N3" s="38"/>
      <c r="O3" s="38"/>
      <c r="P3" s="38"/>
      <c r="Q3" s="38"/>
      <c r="R3" s="38"/>
      <c r="S3" s="38"/>
      <c r="T3" s="38"/>
      <c r="U3" s="38"/>
      <c r="V3" s="38"/>
      <c r="W3" s="38"/>
      <c r="X3" s="38"/>
      <c r="Y3" s="38"/>
      <c r="Z3" s="38"/>
    </row>
    <row r="4" spans="1:26" ht="21.75" customHeight="1">
      <c r="A4" s="39"/>
      <c r="B4" s="41" t="s">
        <v>198</v>
      </c>
      <c r="C4" s="39"/>
      <c r="D4" s="39"/>
      <c r="E4" s="39"/>
      <c r="F4" s="39"/>
      <c r="G4" s="39"/>
      <c r="H4" s="42" t="e">
        <f>H5+H6</f>
        <v>#VALUE!</v>
      </c>
      <c r="I4" s="39"/>
      <c r="J4" s="38"/>
      <c r="K4" s="38"/>
      <c r="L4" s="38"/>
      <c r="M4" s="38"/>
      <c r="N4" s="38"/>
      <c r="O4" s="38"/>
      <c r="P4" s="38"/>
      <c r="Q4" s="38"/>
      <c r="R4" s="38"/>
      <c r="S4" s="38"/>
      <c r="T4" s="38"/>
      <c r="U4" s="38"/>
      <c r="V4" s="38"/>
      <c r="W4" s="38"/>
      <c r="X4" s="38"/>
      <c r="Y4" s="38"/>
      <c r="Z4" s="38"/>
    </row>
    <row r="5" spans="1:26" ht="18" customHeight="1">
      <c r="A5" s="611">
        <v>1</v>
      </c>
      <c r="B5" s="44" t="s">
        <v>199</v>
      </c>
      <c r="C5" s="43" t="s">
        <v>200</v>
      </c>
      <c r="D5" s="611" t="s">
        <v>201</v>
      </c>
      <c r="E5" s="45">
        <v>1.28</v>
      </c>
      <c r="F5" s="46">
        <f>E5*3*'He so chung'!D$12</f>
        <v>4.8</v>
      </c>
      <c r="G5" s="47" t="e">
        <f>(LUONGNGAY!K18+LUONGNGAY!K20*2)/3</f>
        <v>#VALUE!</v>
      </c>
      <c r="H5" s="47" t="e">
        <f>G5*F5</f>
        <v>#VALUE!</v>
      </c>
      <c r="I5" s="48">
        <v>1</v>
      </c>
      <c r="J5" s="49"/>
      <c r="K5" s="49"/>
      <c r="L5" s="49"/>
      <c r="M5" s="49"/>
      <c r="N5" s="49"/>
      <c r="O5" s="49"/>
      <c r="P5" s="49"/>
      <c r="Q5" s="49"/>
      <c r="R5" s="49"/>
      <c r="S5" s="49"/>
      <c r="T5" s="49"/>
      <c r="U5" s="49"/>
      <c r="V5" s="49"/>
      <c r="W5" s="49"/>
      <c r="X5" s="49"/>
      <c r="Y5" s="49"/>
      <c r="Z5" s="49"/>
    </row>
    <row r="6" spans="1:26" ht="18" customHeight="1">
      <c r="A6" s="609"/>
      <c r="B6" s="50" t="s">
        <v>202</v>
      </c>
      <c r="C6" s="43"/>
      <c r="D6" s="609"/>
      <c r="E6" s="51">
        <v>0.32</v>
      </c>
      <c r="F6" s="53">
        <f>E6*3</f>
        <v>0.96</v>
      </c>
      <c r="G6" s="56" t="e">
        <f>(LUONGNGAY!K44+LUONGNGAY!K46*2)/3</f>
        <v>#VALUE!</v>
      </c>
      <c r="H6" s="56" t="e">
        <f>G6*F6</f>
        <v>#VALUE!</v>
      </c>
      <c r="I6" s="59">
        <v>1</v>
      </c>
      <c r="J6" s="49"/>
      <c r="K6" s="49"/>
      <c r="L6" s="49"/>
      <c r="M6" s="49"/>
      <c r="N6" s="49"/>
      <c r="O6" s="49"/>
      <c r="P6" s="49"/>
      <c r="Q6" s="49"/>
      <c r="R6" s="49"/>
      <c r="S6" s="49"/>
      <c r="T6" s="49"/>
      <c r="U6" s="49"/>
      <c r="V6" s="49"/>
      <c r="W6" s="49"/>
      <c r="X6" s="49"/>
      <c r="Y6" s="49"/>
      <c r="Z6" s="49"/>
    </row>
    <row r="7" spans="1:26" ht="18" customHeight="1">
      <c r="A7" s="61"/>
      <c r="B7" s="41" t="s">
        <v>198</v>
      </c>
      <c r="C7" s="61"/>
      <c r="D7" s="61"/>
      <c r="E7" s="63"/>
      <c r="F7" s="64"/>
      <c r="G7" s="64"/>
      <c r="H7" s="66" t="e">
        <f>H8+H9</f>
        <v>#VALUE!</v>
      </c>
      <c r="I7" s="64"/>
      <c r="J7" s="49"/>
      <c r="K7" s="49"/>
      <c r="L7" s="49"/>
      <c r="M7" s="49"/>
      <c r="N7" s="49"/>
      <c r="O7" s="49"/>
      <c r="P7" s="49"/>
      <c r="Q7" s="49"/>
      <c r="R7" s="49"/>
      <c r="S7" s="49"/>
      <c r="T7" s="49"/>
      <c r="U7" s="49"/>
      <c r="V7" s="49"/>
      <c r="W7" s="49"/>
      <c r="X7" s="49"/>
      <c r="Y7" s="49"/>
      <c r="Z7" s="49"/>
    </row>
    <row r="8" spans="1:26" ht="18" customHeight="1">
      <c r="A8" s="608">
        <v>2</v>
      </c>
      <c r="B8" s="30" t="s">
        <v>199</v>
      </c>
      <c r="C8" s="68" t="s">
        <v>200</v>
      </c>
      <c r="D8" s="608" t="s">
        <v>206</v>
      </c>
      <c r="E8" s="70">
        <v>1.52</v>
      </c>
      <c r="F8" s="71">
        <f>E8*3*'He so chung'!D$12</f>
        <v>5.7000000000000011</v>
      </c>
      <c r="G8" s="73" t="e">
        <f>G5</f>
        <v>#VALUE!</v>
      </c>
      <c r="H8" s="73" t="e">
        <f>G8*F8</f>
        <v>#VALUE!</v>
      </c>
      <c r="I8" s="74">
        <f>F8/F5</f>
        <v>1.1875000000000002</v>
      </c>
      <c r="J8" s="49"/>
      <c r="K8" s="49"/>
      <c r="L8" s="49"/>
      <c r="M8" s="49"/>
      <c r="N8" s="49"/>
      <c r="O8" s="49"/>
      <c r="P8" s="49"/>
      <c r="Q8" s="49"/>
      <c r="R8" s="49"/>
      <c r="S8" s="49"/>
      <c r="T8" s="49"/>
      <c r="U8" s="49"/>
      <c r="V8" s="49"/>
      <c r="W8" s="49"/>
      <c r="X8" s="49"/>
      <c r="Y8" s="49"/>
      <c r="Z8" s="49"/>
    </row>
    <row r="9" spans="1:26" ht="18" customHeight="1">
      <c r="A9" s="609"/>
      <c r="B9" s="50" t="s">
        <v>202</v>
      </c>
      <c r="C9" s="43"/>
      <c r="D9" s="609"/>
      <c r="E9" s="51">
        <v>0.38</v>
      </c>
      <c r="F9" s="53">
        <f>E9*3</f>
        <v>1.1400000000000001</v>
      </c>
      <c r="G9" s="56" t="e">
        <f>G6</f>
        <v>#VALUE!</v>
      </c>
      <c r="H9" s="56" t="e">
        <f>G9*F9</f>
        <v>#VALUE!</v>
      </c>
      <c r="I9" s="59">
        <f>F9/F6</f>
        <v>1.1875000000000002</v>
      </c>
      <c r="J9" s="49"/>
      <c r="K9" s="49"/>
      <c r="L9" s="49"/>
      <c r="M9" s="49"/>
      <c r="N9" s="49"/>
      <c r="O9" s="49"/>
      <c r="P9" s="49"/>
      <c r="Q9" s="49"/>
      <c r="R9" s="49"/>
      <c r="S9" s="49"/>
      <c r="T9" s="49"/>
      <c r="U9" s="49"/>
      <c r="V9" s="49"/>
      <c r="W9" s="49"/>
      <c r="X9" s="49"/>
      <c r="Y9" s="49"/>
      <c r="Z9" s="49"/>
    </row>
    <row r="10" spans="1:26" ht="18" customHeight="1">
      <c r="A10" s="61"/>
      <c r="B10" s="41" t="s">
        <v>198</v>
      </c>
      <c r="C10" s="61"/>
      <c r="D10" s="61"/>
      <c r="E10" s="63"/>
      <c r="F10" s="64"/>
      <c r="G10" s="75"/>
      <c r="H10" s="66" t="e">
        <f>H11+H12</f>
        <v>#VALUE!</v>
      </c>
      <c r="I10" s="76"/>
      <c r="J10" s="49"/>
      <c r="K10" s="49"/>
      <c r="L10" s="49"/>
      <c r="M10" s="49"/>
      <c r="N10" s="49"/>
      <c r="O10" s="49"/>
      <c r="P10" s="49"/>
      <c r="Q10" s="49"/>
      <c r="R10" s="49"/>
      <c r="S10" s="49"/>
      <c r="T10" s="49"/>
      <c r="U10" s="49"/>
      <c r="V10" s="49"/>
      <c r="W10" s="49"/>
      <c r="X10" s="49"/>
      <c r="Y10" s="49"/>
      <c r="Z10" s="49"/>
    </row>
    <row r="11" spans="1:26" ht="18" customHeight="1">
      <c r="A11" s="608">
        <v>3</v>
      </c>
      <c r="B11" s="30" t="s">
        <v>199</v>
      </c>
      <c r="C11" s="68" t="s">
        <v>200</v>
      </c>
      <c r="D11" s="608" t="s">
        <v>217</v>
      </c>
      <c r="E11" s="70">
        <v>1.62</v>
      </c>
      <c r="F11" s="71">
        <f>E11*3*'He so chung'!D$12</f>
        <v>6.0750000000000002</v>
      </c>
      <c r="G11" s="73" t="e">
        <f>G8</f>
        <v>#VALUE!</v>
      </c>
      <c r="H11" s="73" t="e">
        <f>G11*F11</f>
        <v>#VALUE!</v>
      </c>
      <c r="I11" s="74">
        <f>F11/F5</f>
        <v>1.265625</v>
      </c>
      <c r="J11" s="49"/>
      <c r="K11" s="49"/>
      <c r="L11" s="49"/>
      <c r="M11" s="49"/>
      <c r="N11" s="49"/>
      <c r="O11" s="49"/>
      <c r="P11" s="49"/>
      <c r="Q11" s="49"/>
      <c r="R11" s="49"/>
      <c r="S11" s="49"/>
      <c r="T11" s="49"/>
      <c r="U11" s="49"/>
      <c r="V11" s="49"/>
      <c r="W11" s="49"/>
      <c r="X11" s="49"/>
      <c r="Y11" s="49"/>
      <c r="Z11" s="49"/>
    </row>
    <row r="12" spans="1:26" ht="18" customHeight="1">
      <c r="A12" s="609"/>
      <c r="B12" s="50" t="s">
        <v>202</v>
      </c>
      <c r="C12" s="43"/>
      <c r="D12" s="609"/>
      <c r="E12" s="51">
        <v>0.4</v>
      </c>
      <c r="F12" s="53">
        <f>E12*3</f>
        <v>1.2000000000000002</v>
      </c>
      <c r="G12" s="56" t="e">
        <f>G9</f>
        <v>#VALUE!</v>
      </c>
      <c r="H12" s="56" t="e">
        <f>G12*F12</f>
        <v>#VALUE!</v>
      </c>
      <c r="I12" s="59">
        <f>F12/F6</f>
        <v>1.2500000000000002</v>
      </c>
      <c r="J12" s="49"/>
      <c r="K12" s="49"/>
      <c r="L12" s="49"/>
      <c r="M12" s="49"/>
      <c r="N12" s="49"/>
      <c r="O12" s="49"/>
      <c r="P12" s="49"/>
      <c r="Q12" s="49"/>
      <c r="R12" s="49"/>
      <c r="S12" s="49"/>
      <c r="T12" s="49"/>
      <c r="U12" s="49"/>
      <c r="V12" s="49"/>
      <c r="W12" s="49"/>
      <c r="X12" s="49"/>
      <c r="Y12" s="49"/>
      <c r="Z12" s="49"/>
    </row>
    <row r="13" spans="1:26" ht="18" customHeight="1">
      <c r="A13" s="61"/>
      <c r="B13" s="41" t="s">
        <v>198</v>
      </c>
      <c r="C13" s="61"/>
      <c r="D13" s="61"/>
      <c r="E13" s="63"/>
      <c r="F13" s="64"/>
      <c r="G13" s="75"/>
      <c r="H13" s="66" t="e">
        <f>H14+H15</f>
        <v>#VALUE!</v>
      </c>
      <c r="I13" s="76"/>
      <c r="J13" s="49"/>
      <c r="K13" s="49"/>
      <c r="L13" s="49"/>
      <c r="M13" s="49"/>
      <c r="N13" s="49"/>
      <c r="O13" s="49"/>
      <c r="P13" s="49"/>
      <c r="Q13" s="49"/>
      <c r="R13" s="49"/>
      <c r="S13" s="49"/>
      <c r="T13" s="49"/>
      <c r="U13" s="49"/>
      <c r="V13" s="49"/>
      <c r="W13" s="49"/>
      <c r="X13" s="49"/>
      <c r="Y13" s="49"/>
      <c r="Z13" s="49"/>
    </row>
    <row r="14" spans="1:26" ht="18" customHeight="1">
      <c r="A14" s="608">
        <v>4</v>
      </c>
      <c r="B14" s="30" t="s">
        <v>199</v>
      </c>
      <c r="C14" s="68" t="s">
        <v>200</v>
      </c>
      <c r="D14" s="608" t="s">
        <v>226</v>
      </c>
      <c r="E14" s="70">
        <v>1.97</v>
      </c>
      <c r="F14" s="71">
        <f>E14*3*'He so chung'!D$12</f>
        <v>7.3875000000000002</v>
      </c>
      <c r="G14" s="73" t="e">
        <f>G11</f>
        <v>#VALUE!</v>
      </c>
      <c r="H14" s="73" t="e">
        <f>G14*F14</f>
        <v>#VALUE!</v>
      </c>
      <c r="I14" s="74">
        <f>F14/F5</f>
        <v>1.5390625</v>
      </c>
      <c r="J14" s="49"/>
      <c r="K14" s="49"/>
      <c r="L14" s="49"/>
      <c r="M14" s="49"/>
      <c r="N14" s="49"/>
      <c r="O14" s="49"/>
      <c r="P14" s="49"/>
      <c r="Q14" s="49"/>
      <c r="R14" s="49"/>
      <c r="S14" s="49"/>
      <c r="T14" s="49"/>
      <c r="U14" s="49"/>
      <c r="V14" s="49"/>
      <c r="W14" s="49"/>
      <c r="X14" s="49"/>
      <c r="Y14" s="49"/>
      <c r="Z14" s="49"/>
    </row>
    <row r="15" spans="1:26" ht="18" customHeight="1">
      <c r="A15" s="609"/>
      <c r="B15" s="50" t="s">
        <v>202</v>
      </c>
      <c r="C15" s="43"/>
      <c r="D15" s="609"/>
      <c r="E15" s="51">
        <v>0.49</v>
      </c>
      <c r="F15" s="53">
        <f>E15*3</f>
        <v>1.47</v>
      </c>
      <c r="G15" s="56" t="e">
        <f>G12</f>
        <v>#VALUE!</v>
      </c>
      <c r="H15" s="56" t="e">
        <f>G15*F15</f>
        <v>#VALUE!</v>
      </c>
      <c r="I15" s="59">
        <f>F15/F6</f>
        <v>1.53125</v>
      </c>
      <c r="J15" s="49"/>
      <c r="K15" s="49"/>
      <c r="L15" s="49"/>
      <c r="M15" s="49"/>
      <c r="N15" s="49"/>
      <c r="O15" s="49"/>
      <c r="P15" s="49"/>
      <c r="Q15" s="49"/>
      <c r="R15" s="49"/>
      <c r="S15" s="49"/>
      <c r="T15" s="49"/>
      <c r="U15" s="49"/>
      <c r="V15" s="49"/>
      <c r="W15" s="49"/>
      <c r="X15" s="49"/>
      <c r="Y15" s="49"/>
      <c r="Z15" s="49"/>
    </row>
    <row r="16" spans="1:26" ht="18" customHeight="1">
      <c r="A16" s="61"/>
      <c r="B16" s="41" t="s">
        <v>198</v>
      </c>
      <c r="C16" s="61"/>
      <c r="D16" s="61"/>
      <c r="E16" s="63"/>
      <c r="F16" s="64"/>
      <c r="G16" s="75"/>
      <c r="H16" s="66" t="e">
        <f>H17+H18</f>
        <v>#VALUE!</v>
      </c>
      <c r="I16" s="76"/>
      <c r="J16" s="49"/>
      <c r="K16" s="49"/>
      <c r="L16" s="49"/>
      <c r="M16" s="49"/>
      <c r="N16" s="49"/>
      <c r="O16" s="49"/>
      <c r="P16" s="49"/>
      <c r="Q16" s="49"/>
      <c r="R16" s="49"/>
      <c r="S16" s="49"/>
      <c r="T16" s="49"/>
      <c r="U16" s="49"/>
      <c r="V16" s="49"/>
      <c r="W16" s="49"/>
      <c r="X16" s="49"/>
      <c r="Y16" s="49"/>
      <c r="Z16" s="49"/>
    </row>
    <row r="17" spans="1:26" ht="18" customHeight="1">
      <c r="A17" s="608">
        <v>5</v>
      </c>
      <c r="B17" s="30" t="s">
        <v>199</v>
      </c>
      <c r="C17" s="68" t="s">
        <v>200</v>
      </c>
      <c r="D17" s="608" t="s">
        <v>227</v>
      </c>
      <c r="E17" s="70">
        <v>2.7</v>
      </c>
      <c r="F17" s="71">
        <f>E17*3*'He so chung'!D$12</f>
        <v>10.125000000000002</v>
      </c>
      <c r="G17" s="73" t="e">
        <f>G14</f>
        <v>#VALUE!</v>
      </c>
      <c r="H17" s="73" t="e">
        <f>G17*F17</f>
        <v>#VALUE!</v>
      </c>
      <c r="I17" s="74">
        <f>F17/F5</f>
        <v>2.1093750000000004</v>
      </c>
      <c r="J17" s="49"/>
      <c r="K17" s="49"/>
      <c r="L17" s="49"/>
      <c r="M17" s="49"/>
      <c r="N17" s="49"/>
      <c r="O17" s="49"/>
      <c r="P17" s="49"/>
      <c r="Q17" s="49"/>
      <c r="R17" s="49"/>
      <c r="S17" s="49"/>
      <c r="T17" s="49"/>
      <c r="U17" s="49"/>
      <c r="V17" s="49"/>
      <c r="W17" s="49"/>
      <c r="X17" s="49"/>
      <c r="Y17" s="49"/>
      <c r="Z17" s="49"/>
    </row>
    <row r="18" spans="1:26" ht="18" customHeight="1">
      <c r="A18" s="609"/>
      <c r="B18" s="50" t="s">
        <v>202</v>
      </c>
      <c r="C18" s="43"/>
      <c r="D18" s="609"/>
      <c r="E18" s="51">
        <v>0.67</v>
      </c>
      <c r="F18" s="53">
        <f>E18*3</f>
        <v>2.0100000000000002</v>
      </c>
      <c r="G18" s="56" t="e">
        <f>G15</f>
        <v>#VALUE!</v>
      </c>
      <c r="H18" s="56" t="e">
        <f>G18*F18</f>
        <v>#VALUE!</v>
      </c>
      <c r="I18" s="59">
        <f>F18/F6</f>
        <v>2.0937500000000004</v>
      </c>
      <c r="J18" s="49"/>
      <c r="K18" s="49"/>
      <c r="L18" s="49"/>
      <c r="M18" s="49"/>
      <c r="N18" s="49"/>
      <c r="O18" s="49"/>
      <c r="P18" s="49"/>
      <c r="Q18" s="49"/>
      <c r="R18" s="49"/>
      <c r="S18" s="49"/>
      <c r="T18" s="49"/>
      <c r="U18" s="49"/>
      <c r="V18" s="49"/>
      <c r="W18" s="49"/>
      <c r="X18" s="49"/>
      <c r="Y18" s="49"/>
      <c r="Z18" s="49"/>
    </row>
    <row r="19" spans="1:26" ht="18" customHeight="1">
      <c r="A19" s="61"/>
      <c r="B19" s="41" t="s">
        <v>198</v>
      </c>
      <c r="C19" s="61"/>
      <c r="D19" s="61"/>
      <c r="E19" s="63"/>
      <c r="F19" s="64"/>
      <c r="G19" s="75"/>
      <c r="H19" s="66" t="e">
        <f>H20+H21</f>
        <v>#VALUE!</v>
      </c>
      <c r="I19" s="76"/>
      <c r="J19" s="49"/>
      <c r="K19" s="49"/>
      <c r="L19" s="49"/>
      <c r="M19" s="49"/>
      <c r="N19" s="49"/>
      <c r="O19" s="49"/>
      <c r="P19" s="49"/>
      <c r="Q19" s="49"/>
      <c r="R19" s="49"/>
      <c r="S19" s="49"/>
      <c r="T19" s="49"/>
      <c r="U19" s="49"/>
      <c r="V19" s="49"/>
      <c r="W19" s="49"/>
      <c r="X19" s="49"/>
      <c r="Y19" s="49"/>
      <c r="Z19" s="49"/>
    </row>
    <row r="20" spans="1:26" ht="18" customHeight="1">
      <c r="A20" s="608">
        <v>6</v>
      </c>
      <c r="B20" s="30" t="s">
        <v>199</v>
      </c>
      <c r="C20" s="68" t="s">
        <v>200</v>
      </c>
      <c r="D20" s="608" t="s">
        <v>229</v>
      </c>
      <c r="E20" s="70">
        <v>4.16</v>
      </c>
      <c r="F20" s="71">
        <f>E20*3*'He so chung'!D$12</f>
        <v>15.600000000000001</v>
      </c>
      <c r="G20" s="73" t="e">
        <f>G17</f>
        <v>#VALUE!</v>
      </c>
      <c r="H20" s="73" t="e">
        <f>G20*F20</f>
        <v>#VALUE!</v>
      </c>
      <c r="I20" s="74">
        <f>F20/F5</f>
        <v>3.2500000000000004</v>
      </c>
      <c r="J20" s="49"/>
      <c r="K20" s="49"/>
      <c r="L20" s="49"/>
      <c r="M20" s="49"/>
      <c r="N20" s="49"/>
      <c r="O20" s="49"/>
      <c r="P20" s="49"/>
      <c r="Q20" s="49"/>
      <c r="R20" s="49"/>
      <c r="S20" s="49"/>
      <c r="T20" s="49"/>
      <c r="U20" s="49"/>
      <c r="V20" s="49"/>
      <c r="W20" s="49"/>
      <c r="X20" s="49"/>
      <c r="Y20" s="49"/>
      <c r="Z20" s="49"/>
    </row>
    <row r="21" spans="1:26" ht="18" customHeight="1">
      <c r="A21" s="610"/>
      <c r="B21" s="30" t="s">
        <v>202</v>
      </c>
      <c r="C21" s="81"/>
      <c r="D21" s="610"/>
      <c r="E21" s="70">
        <v>1.04</v>
      </c>
      <c r="F21" s="71">
        <f>E21*3</f>
        <v>3.12</v>
      </c>
      <c r="G21" s="73" t="e">
        <f>G18</f>
        <v>#VALUE!</v>
      </c>
      <c r="H21" s="73" t="e">
        <f>G21*F21</f>
        <v>#VALUE!</v>
      </c>
      <c r="I21" s="74">
        <f>F21/F6</f>
        <v>3.2500000000000004</v>
      </c>
      <c r="J21" s="49"/>
      <c r="K21" s="49"/>
      <c r="L21" s="49"/>
      <c r="M21" s="49"/>
      <c r="N21" s="49"/>
      <c r="O21" s="49"/>
      <c r="P21" s="49"/>
      <c r="Q21" s="49"/>
      <c r="R21" s="49"/>
      <c r="S21" s="49"/>
      <c r="T21" s="49"/>
      <c r="U21" s="49"/>
      <c r="V21" s="49"/>
      <c r="W21" s="49"/>
      <c r="X21" s="49"/>
      <c r="Y21" s="49"/>
      <c r="Z21" s="49"/>
    </row>
    <row r="22" spans="1:26" ht="18" customHeight="1">
      <c r="A22" s="83"/>
      <c r="B22" s="84"/>
      <c r="C22" s="85"/>
      <c r="D22" s="84"/>
      <c r="E22" s="86"/>
      <c r="F22" s="87"/>
      <c r="G22" s="87"/>
      <c r="H22" s="87"/>
      <c r="I22" s="87"/>
      <c r="J22" s="49"/>
      <c r="K22" s="49"/>
      <c r="L22" s="49"/>
      <c r="M22" s="49"/>
      <c r="N22" s="49"/>
      <c r="O22" s="49"/>
      <c r="P22" s="49"/>
      <c r="Q22" s="49"/>
      <c r="R22" s="49"/>
      <c r="S22" s="49"/>
      <c r="T22" s="49"/>
      <c r="U22" s="49"/>
      <c r="V22" s="49"/>
      <c r="W22" s="49"/>
      <c r="X22" s="49"/>
      <c r="Y22" s="49"/>
      <c r="Z22" s="49"/>
    </row>
    <row r="23" spans="1:26" ht="12" customHeight="1">
      <c r="A23" s="38"/>
      <c r="B23" s="90"/>
      <c r="C23" s="92"/>
      <c r="D23" s="90"/>
      <c r="E23" s="90"/>
      <c r="F23" s="90"/>
      <c r="G23" s="90"/>
      <c r="H23" s="90"/>
      <c r="I23" s="90"/>
      <c r="J23" s="38"/>
      <c r="K23" s="38"/>
      <c r="L23" s="38"/>
      <c r="M23" s="38"/>
      <c r="N23" s="38"/>
      <c r="O23" s="38"/>
      <c r="P23" s="38"/>
      <c r="Q23" s="38"/>
      <c r="R23" s="38"/>
      <c r="S23" s="38"/>
      <c r="T23" s="38"/>
      <c r="U23" s="38"/>
      <c r="V23" s="38"/>
      <c r="W23" s="38"/>
      <c r="X23" s="38"/>
      <c r="Y23" s="38"/>
      <c r="Z23" s="38"/>
    </row>
    <row r="24" spans="1:26" ht="21.75" customHeight="1">
      <c r="A24" s="93"/>
      <c r="B24" s="94"/>
      <c r="C24" s="65"/>
      <c r="D24" s="94"/>
      <c r="E24" s="94"/>
      <c r="F24" s="94"/>
      <c r="G24" s="94"/>
      <c r="H24" s="94"/>
      <c r="I24" s="94"/>
      <c r="J24" s="38"/>
      <c r="K24" s="38"/>
      <c r="L24" s="38"/>
      <c r="M24" s="38"/>
      <c r="N24" s="38"/>
      <c r="O24" s="38"/>
      <c r="P24" s="38"/>
      <c r="Q24" s="38"/>
      <c r="R24" s="38"/>
      <c r="S24" s="38"/>
      <c r="T24" s="38"/>
      <c r="U24" s="38"/>
      <c r="V24" s="38"/>
      <c r="W24" s="38"/>
      <c r="X24" s="38"/>
      <c r="Y24" s="38"/>
      <c r="Z24" s="38"/>
    </row>
    <row r="25" spans="1:26" ht="19.5" customHeight="1">
      <c r="A25" s="49"/>
      <c r="B25" s="614"/>
      <c r="C25" s="607"/>
      <c r="D25" s="607"/>
      <c r="E25" s="607"/>
      <c r="F25" s="607"/>
      <c r="G25" s="607"/>
      <c r="H25" s="607"/>
      <c r="I25" s="607"/>
      <c r="J25" s="38"/>
      <c r="K25" s="38"/>
      <c r="L25" s="38"/>
      <c r="M25" s="38"/>
      <c r="N25" s="38"/>
      <c r="O25" s="38"/>
      <c r="P25" s="38"/>
      <c r="Q25" s="38"/>
      <c r="R25" s="38"/>
      <c r="S25" s="38"/>
      <c r="T25" s="38"/>
      <c r="U25" s="38"/>
      <c r="V25" s="38"/>
      <c r="W25" s="38"/>
      <c r="X25" s="38"/>
      <c r="Y25" s="38"/>
      <c r="Z25" s="38"/>
    </row>
    <row r="26" spans="1:26" ht="19.5" customHeight="1">
      <c r="A26" s="38"/>
      <c r="B26" s="38"/>
      <c r="C26" s="95"/>
      <c r="D26" s="38"/>
      <c r="E26" s="38"/>
      <c r="F26" s="38"/>
      <c r="G26" s="38"/>
      <c r="H26" s="38"/>
      <c r="I26" s="38"/>
      <c r="J26" s="38"/>
      <c r="K26" s="38"/>
      <c r="L26" s="38"/>
      <c r="M26" s="38"/>
      <c r="N26" s="38"/>
      <c r="O26" s="38"/>
      <c r="P26" s="38"/>
      <c r="Q26" s="38"/>
      <c r="R26" s="38"/>
      <c r="S26" s="38"/>
      <c r="T26" s="38"/>
      <c r="U26" s="38"/>
      <c r="V26" s="38"/>
      <c r="W26" s="38"/>
      <c r="X26" s="38"/>
      <c r="Y26" s="38"/>
      <c r="Z26" s="38"/>
    </row>
    <row r="27" spans="1:26" ht="19.5" customHeight="1">
      <c r="A27" s="613" t="s">
        <v>240</v>
      </c>
      <c r="B27" s="607"/>
      <c r="C27" s="607"/>
      <c r="D27" s="607"/>
      <c r="E27" s="607"/>
      <c r="F27" s="607"/>
      <c r="G27" s="607"/>
      <c r="H27" s="607"/>
      <c r="I27" s="607"/>
      <c r="J27" s="38"/>
      <c r="K27" s="38"/>
      <c r="L27" s="38"/>
      <c r="M27" s="38"/>
      <c r="N27" s="38"/>
      <c r="O27" s="38"/>
      <c r="P27" s="38"/>
      <c r="Q27" s="38"/>
      <c r="R27" s="38"/>
      <c r="S27" s="38"/>
      <c r="T27" s="38"/>
      <c r="U27" s="38"/>
      <c r="V27" s="38"/>
      <c r="W27" s="38"/>
      <c r="X27" s="38"/>
      <c r="Y27" s="38"/>
      <c r="Z27" s="38"/>
    </row>
    <row r="28" spans="1:26" ht="16.5" customHeight="1">
      <c r="A28" s="38"/>
      <c r="B28" s="38"/>
      <c r="C28" s="95"/>
      <c r="D28" s="38"/>
      <c r="E28" s="38"/>
      <c r="F28" s="38"/>
      <c r="G28" s="38"/>
      <c r="H28" s="38"/>
      <c r="I28" s="38"/>
      <c r="J28" s="38"/>
      <c r="K28" s="38"/>
      <c r="L28" s="38"/>
      <c r="M28" s="38"/>
      <c r="N28" s="38"/>
      <c r="O28" s="38"/>
      <c r="P28" s="38"/>
      <c r="Q28" s="38"/>
      <c r="R28" s="38"/>
      <c r="S28" s="38"/>
      <c r="T28" s="38"/>
      <c r="U28" s="38"/>
      <c r="V28" s="38"/>
      <c r="W28" s="38"/>
      <c r="X28" s="38"/>
      <c r="Y28" s="38"/>
      <c r="Z28" s="38"/>
    </row>
    <row r="29" spans="1:26" ht="50.25" customHeight="1">
      <c r="A29" s="40" t="s">
        <v>189</v>
      </c>
      <c r="B29" s="40" t="s">
        <v>190</v>
      </c>
      <c r="C29" s="40" t="s">
        <v>191</v>
      </c>
      <c r="D29" s="40" t="s">
        <v>192</v>
      </c>
      <c r="E29" s="40" t="s">
        <v>193</v>
      </c>
      <c r="F29" s="40" t="s">
        <v>194</v>
      </c>
      <c r="G29" s="40" t="s">
        <v>195</v>
      </c>
      <c r="H29" s="40" t="s">
        <v>196</v>
      </c>
      <c r="I29" s="40" t="s">
        <v>197</v>
      </c>
      <c r="J29" s="38"/>
      <c r="K29" s="38"/>
      <c r="L29" s="38"/>
      <c r="M29" s="38"/>
      <c r="N29" s="38"/>
      <c r="O29" s="38"/>
      <c r="P29" s="38"/>
      <c r="Q29" s="38"/>
      <c r="R29" s="38"/>
      <c r="S29" s="38"/>
      <c r="T29" s="38"/>
      <c r="U29" s="38"/>
      <c r="V29" s="38"/>
      <c r="W29" s="38"/>
      <c r="X29" s="38"/>
      <c r="Y29" s="38"/>
      <c r="Z29" s="38"/>
    </row>
    <row r="30" spans="1:26" ht="22.5" customHeight="1">
      <c r="A30" s="61">
        <v>1</v>
      </c>
      <c r="B30" s="41" t="s">
        <v>198</v>
      </c>
      <c r="C30" s="39"/>
      <c r="D30" s="39"/>
      <c r="E30" s="39"/>
      <c r="F30" s="39"/>
      <c r="G30" s="39"/>
      <c r="H30" s="42" t="e">
        <f>H31+H32</f>
        <v>#VALUE!</v>
      </c>
      <c r="I30" s="39"/>
      <c r="J30" s="38"/>
      <c r="K30" s="38"/>
      <c r="L30" s="38"/>
      <c r="M30" s="38"/>
      <c r="N30" s="38"/>
      <c r="O30" s="38"/>
      <c r="P30" s="38"/>
      <c r="Q30" s="38"/>
      <c r="R30" s="38"/>
      <c r="S30" s="38"/>
      <c r="T30" s="38"/>
      <c r="U30" s="38"/>
      <c r="V30" s="38"/>
      <c r="W30" s="38"/>
      <c r="X30" s="38"/>
      <c r="Y30" s="38"/>
      <c r="Z30" s="38"/>
    </row>
    <row r="31" spans="1:26" ht="17.25" customHeight="1">
      <c r="A31" s="81"/>
      <c r="B31" s="44" t="s">
        <v>199</v>
      </c>
      <c r="C31" s="43" t="s">
        <v>200</v>
      </c>
      <c r="D31" s="611" t="s">
        <v>201</v>
      </c>
      <c r="E31" s="97">
        <v>1.92</v>
      </c>
      <c r="F31" s="46">
        <f>E31*3*'He so chung'!D$12</f>
        <v>7.1999999999999993</v>
      </c>
      <c r="G31" s="47" t="e">
        <f>G20</f>
        <v>#VALUE!</v>
      </c>
      <c r="H31" s="47" t="e">
        <f>F31*G31</f>
        <v>#VALUE!</v>
      </c>
      <c r="I31" s="48">
        <v>1</v>
      </c>
      <c r="J31" s="49"/>
      <c r="K31" s="49"/>
      <c r="L31" s="49"/>
      <c r="M31" s="49"/>
      <c r="N31" s="49"/>
      <c r="O31" s="49"/>
      <c r="P31" s="49"/>
      <c r="Q31" s="49"/>
      <c r="R31" s="49"/>
      <c r="S31" s="49"/>
      <c r="T31" s="49"/>
      <c r="U31" s="49"/>
      <c r="V31" s="49"/>
      <c r="W31" s="49"/>
      <c r="X31" s="49"/>
      <c r="Y31" s="49"/>
      <c r="Z31" s="49"/>
    </row>
    <row r="32" spans="1:26" ht="17.25" customHeight="1">
      <c r="A32" s="99"/>
      <c r="B32" s="100" t="s">
        <v>202</v>
      </c>
      <c r="C32" s="101"/>
      <c r="D32" s="612"/>
      <c r="E32" s="102">
        <v>0.48</v>
      </c>
      <c r="F32" s="87">
        <f>E32*3</f>
        <v>1.44</v>
      </c>
      <c r="G32" s="104" t="e">
        <f>G21</f>
        <v>#VALUE!</v>
      </c>
      <c r="H32" s="104" t="e">
        <f>F32*G32</f>
        <v>#VALUE!</v>
      </c>
      <c r="I32" s="106">
        <v>1</v>
      </c>
      <c r="J32" s="49"/>
      <c r="K32" s="49"/>
      <c r="L32" s="49"/>
      <c r="M32" s="49"/>
      <c r="N32" s="49"/>
      <c r="O32" s="49"/>
      <c r="P32" s="49"/>
      <c r="Q32" s="49"/>
      <c r="R32" s="49"/>
      <c r="S32" s="49"/>
      <c r="T32" s="49"/>
      <c r="U32" s="49"/>
      <c r="V32" s="49"/>
      <c r="W32" s="49"/>
      <c r="X32" s="49"/>
      <c r="Y32" s="49"/>
      <c r="Z32" s="49"/>
    </row>
    <row r="33" spans="1:26" ht="17.25" customHeight="1">
      <c r="A33" s="68">
        <v>2</v>
      </c>
      <c r="B33" s="41" t="s">
        <v>198</v>
      </c>
      <c r="C33" s="61"/>
      <c r="D33" s="61"/>
      <c r="E33" s="107"/>
      <c r="F33" s="64"/>
      <c r="G33" s="64"/>
      <c r="H33" s="66" t="e">
        <f>H34+H35</f>
        <v>#VALUE!</v>
      </c>
      <c r="I33" s="76"/>
      <c r="J33" s="49"/>
      <c r="K33" s="49"/>
      <c r="L33" s="49"/>
      <c r="M33" s="49"/>
      <c r="N33" s="49"/>
      <c r="O33" s="49"/>
      <c r="P33" s="49"/>
      <c r="Q33" s="49"/>
      <c r="R33" s="49"/>
      <c r="S33" s="49"/>
      <c r="T33" s="49"/>
      <c r="U33" s="49"/>
      <c r="V33" s="49"/>
      <c r="W33" s="49"/>
      <c r="X33" s="49"/>
      <c r="Y33" s="49"/>
      <c r="Z33" s="49"/>
    </row>
    <row r="34" spans="1:26" ht="17.25" customHeight="1">
      <c r="A34" s="81"/>
      <c r="B34" s="30" t="s">
        <v>199</v>
      </c>
      <c r="C34" s="68" t="s">
        <v>200</v>
      </c>
      <c r="D34" s="608" t="s">
        <v>206</v>
      </c>
      <c r="E34" s="108">
        <v>2.2799999999999998</v>
      </c>
      <c r="F34" s="71">
        <f>E34*3*'He so chung'!D$12</f>
        <v>8.5500000000000007</v>
      </c>
      <c r="G34" s="73" t="e">
        <f>G31</f>
        <v>#VALUE!</v>
      </c>
      <c r="H34" s="73" t="e">
        <f>F34*G34</f>
        <v>#VALUE!</v>
      </c>
      <c r="I34" s="74">
        <f>F34/F31</f>
        <v>1.1875000000000002</v>
      </c>
      <c r="J34" s="49"/>
      <c r="K34" s="49"/>
      <c r="L34" s="49"/>
      <c r="M34" s="49"/>
      <c r="N34" s="49"/>
      <c r="O34" s="49"/>
      <c r="P34" s="49"/>
      <c r="Q34" s="49"/>
      <c r="R34" s="49"/>
      <c r="S34" s="49"/>
      <c r="T34" s="49"/>
      <c r="U34" s="49"/>
      <c r="V34" s="49"/>
      <c r="W34" s="49"/>
      <c r="X34" s="49"/>
      <c r="Y34" s="49"/>
      <c r="Z34" s="49"/>
    </row>
    <row r="35" spans="1:26" ht="17.25" customHeight="1">
      <c r="A35" s="49"/>
      <c r="B35" s="50" t="s">
        <v>202</v>
      </c>
      <c r="C35" s="43"/>
      <c r="D35" s="609"/>
      <c r="E35" s="109">
        <v>0.56999999999999995</v>
      </c>
      <c r="F35" s="53">
        <f>E35*3</f>
        <v>1.71</v>
      </c>
      <c r="G35" s="56" t="e">
        <f>G32</f>
        <v>#VALUE!</v>
      </c>
      <c r="H35" s="56" t="e">
        <f>G35*F35</f>
        <v>#VALUE!</v>
      </c>
      <c r="I35" s="59">
        <f>F35/F32</f>
        <v>1.1875</v>
      </c>
      <c r="J35" s="49"/>
      <c r="K35" s="49"/>
      <c r="L35" s="49"/>
      <c r="M35" s="49"/>
      <c r="N35" s="49"/>
      <c r="O35" s="49"/>
      <c r="P35" s="49"/>
      <c r="Q35" s="49"/>
      <c r="R35" s="49"/>
      <c r="S35" s="49"/>
      <c r="T35" s="49"/>
      <c r="U35" s="49"/>
      <c r="V35" s="49"/>
      <c r="W35" s="49"/>
      <c r="X35" s="49"/>
      <c r="Y35" s="49"/>
      <c r="Z35" s="49"/>
    </row>
    <row r="36" spans="1:26" ht="17.25" customHeight="1">
      <c r="A36" s="61"/>
      <c r="B36" s="41" t="s">
        <v>198</v>
      </c>
      <c r="C36" s="61"/>
      <c r="D36" s="61"/>
      <c r="E36" s="107"/>
      <c r="F36" s="64"/>
      <c r="G36" s="75"/>
      <c r="H36" s="66" t="e">
        <f>H37+H38</f>
        <v>#VALUE!</v>
      </c>
      <c r="I36" s="76"/>
      <c r="J36" s="49"/>
      <c r="K36" s="49"/>
      <c r="L36" s="49"/>
      <c r="M36" s="49"/>
      <c r="N36" s="49"/>
      <c r="O36" s="49"/>
      <c r="P36" s="49"/>
      <c r="Q36" s="49"/>
      <c r="R36" s="49"/>
      <c r="S36" s="49"/>
      <c r="T36" s="49"/>
      <c r="U36" s="49"/>
      <c r="V36" s="49"/>
      <c r="W36" s="49"/>
      <c r="X36" s="49"/>
      <c r="Y36" s="49"/>
      <c r="Z36" s="49"/>
    </row>
    <row r="37" spans="1:26" ht="17.25" customHeight="1">
      <c r="A37" s="608">
        <v>3</v>
      </c>
      <c r="B37" s="30" t="s">
        <v>199</v>
      </c>
      <c r="C37" s="68" t="s">
        <v>200</v>
      </c>
      <c r="D37" s="608" t="s">
        <v>217</v>
      </c>
      <c r="E37" s="108">
        <v>2.42</v>
      </c>
      <c r="F37" s="71">
        <f>E37*3*'He so chung'!D$12</f>
        <v>9.0749999999999993</v>
      </c>
      <c r="G37" s="73" t="e">
        <f>G34</f>
        <v>#VALUE!</v>
      </c>
      <c r="H37" s="73" t="e">
        <f>F37*G37</f>
        <v>#VALUE!</v>
      </c>
      <c r="I37" s="74">
        <f>F37/F31</f>
        <v>1.2604166666666667</v>
      </c>
      <c r="J37" s="49"/>
      <c r="K37" s="49"/>
      <c r="L37" s="49"/>
      <c r="M37" s="49"/>
      <c r="N37" s="49"/>
      <c r="O37" s="49"/>
      <c r="P37" s="49"/>
      <c r="Q37" s="49"/>
      <c r="R37" s="49"/>
      <c r="S37" s="49"/>
      <c r="T37" s="49"/>
      <c r="U37" s="49"/>
      <c r="V37" s="49"/>
      <c r="W37" s="49"/>
      <c r="X37" s="49"/>
      <c r="Y37" s="49"/>
      <c r="Z37" s="49"/>
    </row>
    <row r="38" spans="1:26" ht="17.25" customHeight="1">
      <c r="A38" s="609"/>
      <c r="B38" s="50" t="s">
        <v>202</v>
      </c>
      <c r="C38" s="43"/>
      <c r="D38" s="609"/>
      <c r="E38" s="109">
        <v>0.6</v>
      </c>
      <c r="F38" s="53">
        <f>E38*3</f>
        <v>1.7999999999999998</v>
      </c>
      <c r="G38" s="56" t="e">
        <f>G35</f>
        <v>#VALUE!</v>
      </c>
      <c r="H38" s="56" t="e">
        <f>G38*F38</f>
        <v>#VALUE!</v>
      </c>
      <c r="I38" s="59">
        <f>F38/F32</f>
        <v>1.25</v>
      </c>
      <c r="J38" s="49"/>
      <c r="K38" s="49"/>
      <c r="L38" s="49"/>
      <c r="M38" s="49"/>
      <c r="N38" s="49"/>
      <c r="O38" s="49"/>
      <c r="P38" s="49"/>
      <c r="Q38" s="49"/>
      <c r="R38" s="49"/>
      <c r="S38" s="49"/>
      <c r="T38" s="49"/>
      <c r="U38" s="49"/>
      <c r="V38" s="49"/>
      <c r="W38" s="49"/>
      <c r="X38" s="49"/>
      <c r="Y38" s="49"/>
      <c r="Z38" s="49"/>
    </row>
    <row r="39" spans="1:26" ht="17.25" customHeight="1">
      <c r="A39" s="61"/>
      <c r="B39" s="41" t="s">
        <v>198</v>
      </c>
      <c r="C39" s="61"/>
      <c r="D39" s="61"/>
      <c r="E39" s="107"/>
      <c r="F39" s="64"/>
      <c r="G39" s="75"/>
      <c r="H39" s="66" t="e">
        <f>H40+H41</f>
        <v>#VALUE!</v>
      </c>
      <c r="I39" s="76"/>
      <c r="J39" s="49"/>
      <c r="K39" s="49"/>
      <c r="L39" s="49"/>
      <c r="M39" s="49"/>
      <c r="N39" s="49"/>
      <c r="O39" s="49"/>
      <c r="P39" s="49"/>
      <c r="Q39" s="49"/>
      <c r="R39" s="49"/>
      <c r="S39" s="49"/>
      <c r="T39" s="49"/>
      <c r="U39" s="49"/>
      <c r="V39" s="49"/>
      <c r="W39" s="49"/>
      <c r="X39" s="49"/>
      <c r="Y39" s="49"/>
      <c r="Z39" s="49"/>
    </row>
    <row r="40" spans="1:26" ht="17.25" customHeight="1">
      <c r="A40" s="608">
        <v>4</v>
      </c>
      <c r="B40" s="30" t="s">
        <v>199</v>
      </c>
      <c r="C40" s="68" t="s">
        <v>200</v>
      </c>
      <c r="D40" s="608" t="s">
        <v>226</v>
      </c>
      <c r="E40" s="108">
        <v>2.96</v>
      </c>
      <c r="F40" s="71">
        <f>E40*3*'He so chung'!D$12</f>
        <v>11.099999999999998</v>
      </c>
      <c r="G40" s="73" t="e">
        <f>G37</f>
        <v>#VALUE!</v>
      </c>
      <c r="H40" s="73" t="e">
        <f>F40*G40</f>
        <v>#VALUE!</v>
      </c>
      <c r="I40" s="74">
        <f>F40/F31</f>
        <v>1.5416666666666665</v>
      </c>
      <c r="J40" s="49"/>
      <c r="K40" s="49"/>
      <c r="L40" s="49"/>
      <c r="M40" s="49"/>
      <c r="N40" s="49"/>
      <c r="O40" s="49"/>
      <c r="P40" s="49"/>
      <c r="Q40" s="49"/>
      <c r="R40" s="49"/>
      <c r="S40" s="49"/>
      <c r="T40" s="49"/>
      <c r="U40" s="49"/>
      <c r="V40" s="49"/>
      <c r="W40" s="49"/>
      <c r="X40" s="49"/>
      <c r="Y40" s="49"/>
      <c r="Z40" s="49"/>
    </row>
    <row r="41" spans="1:26" ht="17.25" customHeight="1">
      <c r="A41" s="609"/>
      <c r="B41" s="50" t="s">
        <v>202</v>
      </c>
      <c r="C41" s="43"/>
      <c r="D41" s="609"/>
      <c r="E41" s="109">
        <v>0.74</v>
      </c>
      <c r="F41" s="53">
        <f>E41*3</f>
        <v>2.2199999999999998</v>
      </c>
      <c r="G41" s="56" t="e">
        <f>G38</f>
        <v>#VALUE!</v>
      </c>
      <c r="H41" s="56" t="e">
        <f>G41*F41</f>
        <v>#VALUE!</v>
      </c>
      <c r="I41" s="59">
        <f>F41/F32</f>
        <v>1.5416666666666665</v>
      </c>
      <c r="J41" s="49"/>
      <c r="K41" s="49"/>
      <c r="L41" s="49"/>
      <c r="M41" s="49"/>
      <c r="N41" s="49"/>
      <c r="O41" s="49"/>
      <c r="P41" s="49"/>
      <c r="Q41" s="49"/>
      <c r="R41" s="49"/>
      <c r="S41" s="49"/>
      <c r="T41" s="49"/>
      <c r="U41" s="49"/>
      <c r="V41" s="49"/>
      <c r="W41" s="49"/>
      <c r="X41" s="49"/>
      <c r="Y41" s="49"/>
      <c r="Z41" s="49"/>
    </row>
    <row r="42" spans="1:26" ht="17.25" customHeight="1">
      <c r="A42" s="61"/>
      <c r="B42" s="41" t="s">
        <v>198</v>
      </c>
      <c r="C42" s="61"/>
      <c r="D42" s="61"/>
      <c r="E42" s="107"/>
      <c r="F42" s="64"/>
      <c r="G42" s="75"/>
      <c r="H42" s="66" t="e">
        <f>H43+H44</f>
        <v>#VALUE!</v>
      </c>
      <c r="I42" s="76"/>
      <c r="J42" s="49"/>
      <c r="K42" s="49"/>
      <c r="L42" s="49"/>
      <c r="M42" s="49"/>
      <c r="N42" s="49"/>
      <c r="O42" s="49"/>
      <c r="P42" s="49"/>
      <c r="Q42" s="49"/>
      <c r="R42" s="49"/>
      <c r="S42" s="49"/>
      <c r="T42" s="49"/>
      <c r="U42" s="49"/>
      <c r="V42" s="49"/>
      <c r="W42" s="49"/>
      <c r="X42" s="49"/>
      <c r="Y42" s="49"/>
      <c r="Z42" s="49"/>
    </row>
    <row r="43" spans="1:26" ht="17.25" customHeight="1">
      <c r="A43" s="608">
        <v>5</v>
      </c>
      <c r="B43" s="30" t="s">
        <v>199</v>
      </c>
      <c r="C43" s="68" t="s">
        <v>200</v>
      </c>
      <c r="D43" s="608" t="s">
        <v>227</v>
      </c>
      <c r="E43" s="108">
        <v>4.0599999999999996</v>
      </c>
      <c r="F43" s="71">
        <f>E43*3*'He so chung'!D$12</f>
        <v>15.225</v>
      </c>
      <c r="G43" s="73" t="e">
        <f>G40</f>
        <v>#VALUE!</v>
      </c>
      <c r="H43" s="73" t="e">
        <f>F43*G43</f>
        <v>#VALUE!</v>
      </c>
      <c r="I43" s="74">
        <f>F43/F31</f>
        <v>2.1145833333333335</v>
      </c>
      <c r="J43" s="49"/>
      <c r="K43" s="49"/>
      <c r="L43" s="49"/>
      <c r="M43" s="49"/>
      <c r="N43" s="49"/>
      <c r="O43" s="49"/>
      <c r="P43" s="49"/>
      <c r="Q43" s="49"/>
      <c r="R43" s="49"/>
      <c r="S43" s="49"/>
      <c r="T43" s="49"/>
      <c r="U43" s="49"/>
      <c r="V43" s="49"/>
      <c r="W43" s="49"/>
      <c r="X43" s="49"/>
      <c r="Y43" s="49"/>
      <c r="Z43" s="49"/>
    </row>
    <row r="44" spans="1:26" ht="17.25" customHeight="1">
      <c r="A44" s="609"/>
      <c r="B44" s="50" t="s">
        <v>202</v>
      </c>
      <c r="C44" s="43"/>
      <c r="D44" s="609"/>
      <c r="E44" s="109">
        <v>1.02</v>
      </c>
      <c r="F44" s="53">
        <f>E44*3</f>
        <v>3.06</v>
      </c>
      <c r="G44" s="56" t="e">
        <f>G41</f>
        <v>#VALUE!</v>
      </c>
      <c r="H44" s="56" t="e">
        <f>G44*F44</f>
        <v>#VALUE!</v>
      </c>
      <c r="I44" s="59">
        <f>F44/F32</f>
        <v>2.125</v>
      </c>
      <c r="J44" s="49"/>
      <c r="K44" s="49"/>
      <c r="L44" s="49"/>
      <c r="M44" s="49"/>
      <c r="N44" s="49"/>
      <c r="O44" s="49"/>
      <c r="P44" s="49"/>
      <c r="Q44" s="49"/>
      <c r="R44" s="49"/>
      <c r="S44" s="49"/>
      <c r="T44" s="49"/>
      <c r="U44" s="49"/>
      <c r="V44" s="49"/>
      <c r="W44" s="49"/>
      <c r="X44" s="49"/>
      <c r="Y44" s="49"/>
      <c r="Z44" s="49"/>
    </row>
    <row r="45" spans="1:26" ht="17.25" customHeight="1">
      <c r="A45" s="61"/>
      <c r="B45" s="41" t="s">
        <v>198</v>
      </c>
      <c r="C45" s="61"/>
      <c r="D45" s="61"/>
      <c r="E45" s="107"/>
      <c r="F45" s="64"/>
      <c r="G45" s="75"/>
      <c r="H45" s="66" t="e">
        <f>H46+H47</f>
        <v>#VALUE!</v>
      </c>
      <c r="I45" s="76"/>
      <c r="J45" s="49"/>
      <c r="K45" s="49"/>
      <c r="L45" s="49"/>
      <c r="M45" s="49"/>
      <c r="N45" s="49"/>
      <c r="O45" s="49"/>
      <c r="P45" s="49"/>
      <c r="Q45" s="49"/>
      <c r="R45" s="49"/>
      <c r="S45" s="49"/>
      <c r="T45" s="49"/>
      <c r="U45" s="49"/>
      <c r="V45" s="49"/>
      <c r="W45" s="49"/>
      <c r="X45" s="49"/>
      <c r="Y45" s="49"/>
      <c r="Z45" s="49"/>
    </row>
    <row r="46" spans="1:26" ht="17.25" customHeight="1">
      <c r="A46" s="608">
        <v>6</v>
      </c>
      <c r="B46" s="30" t="s">
        <v>199</v>
      </c>
      <c r="C46" s="68" t="s">
        <v>200</v>
      </c>
      <c r="D46" s="608" t="s">
        <v>229</v>
      </c>
      <c r="E46" s="108">
        <v>6.24</v>
      </c>
      <c r="F46" s="71">
        <f>E46*3*'He so chung'!D$12</f>
        <v>23.4</v>
      </c>
      <c r="G46" s="73" t="e">
        <f>G43</f>
        <v>#VALUE!</v>
      </c>
      <c r="H46" s="73" t="e">
        <f>F46*G46</f>
        <v>#VALUE!</v>
      </c>
      <c r="I46" s="74">
        <f>F46/F31</f>
        <v>3.25</v>
      </c>
      <c r="J46" s="49"/>
      <c r="K46" s="49"/>
      <c r="L46" s="49"/>
      <c r="M46" s="49"/>
      <c r="N46" s="49"/>
      <c r="O46" s="49"/>
      <c r="P46" s="49"/>
      <c r="Q46" s="49"/>
      <c r="R46" s="49"/>
      <c r="S46" s="49"/>
      <c r="T46" s="49"/>
      <c r="U46" s="49"/>
      <c r="V46" s="49"/>
      <c r="W46" s="49"/>
      <c r="X46" s="49"/>
      <c r="Y46" s="49"/>
      <c r="Z46" s="49"/>
    </row>
    <row r="47" spans="1:26" ht="17.25" customHeight="1">
      <c r="A47" s="610"/>
      <c r="B47" s="30" t="s">
        <v>202</v>
      </c>
      <c r="C47" s="81"/>
      <c r="D47" s="610"/>
      <c r="E47" s="108">
        <v>1.56</v>
      </c>
      <c r="F47" s="71">
        <f>E47*3</f>
        <v>4.68</v>
      </c>
      <c r="G47" s="73" t="e">
        <f>G44</f>
        <v>#VALUE!</v>
      </c>
      <c r="H47" s="73" t="e">
        <f>G47*F47</f>
        <v>#VALUE!</v>
      </c>
      <c r="I47" s="74">
        <f>F47/F32</f>
        <v>3.25</v>
      </c>
      <c r="J47" s="49"/>
      <c r="K47" s="49"/>
      <c r="L47" s="49"/>
      <c r="M47" s="49"/>
      <c r="N47" s="49"/>
      <c r="O47" s="49"/>
      <c r="P47" s="49"/>
      <c r="Q47" s="49"/>
      <c r="R47" s="49"/>
      <c r="S47" s="49"/>
      <c r="T47" s="49"/>
      <c r="U47" s="49"/>
      <c r="V47" s="49"/>
      <c r="W47" s="49"/>
      <c r="X47" s="49"/>
      <c r="Y47" s="49"/>
      <c r="Z47" s="49"/>
    </row>
    <row r="48" spans="1:26" ht="17.25" customHeight="1">
      <c r="A48" s="110"/>
      <c r="B48" s="111"/>
      <c r="C48" s="24"/>
      <c r="D48" s="24"/>
      <c r="E48" s="24"/>
      <c r="F48" s="71"/>
      <c r="G48" s="71"/>
      <c r="H48" s="71"/>
      <c r="I48" s="71"/>
      <c r="J48" s="49"/>
      <c r="K48" s="49"/>
      <c r="L48" s="49"/>
      <c r="M48" s="49"/>
      <c r="N48" s="49"/>
      <c r="O48" s="49"/>
      <c r="P48" s="49"/>
      <c r="Q48" s="49"/>
      <c r="R48" s="49"/>
      <c r="S48" s="49"/>
      <c r="T48" s="49"/>
      <c r="U48" s="49"/>
      <c r="V48" s="49"/>
      <c r="W48" s="49"/>
      <c r="X48" s="49"/>
      <c r="Y48" s="49"/>
      <c r="Z48" s="49"/>
    </row>
    <row r="49" spans="1:26" ht="17.25" customHeight="1">
      <c r="A49" s="112"/>
      <c r="B49" s="84"/>
      <c r="C49" s="85"/>
      <c r="D49" s="84"/>
      <c r="E49" s="84"/>
      <c r="F49" s="87"/>
      <c r="G49" s="87"/>
      <c r="H49" s="87"/>
      <c r="I49" s="87"/>
      <c r="J49" s="49"/>
      <c r="K49" s="49"/>
      <c r="L49" s="49"/>
      <c r="M49" s="49"/>
      <c r="N49" s="49"/>
      <c r="O49" s="49"/>
      <c r="P49" s="49"/>
      <c r="Q49" s="49"/>
      <c r="R49" s="49"/>
      <c r="S49" s="49"/>
      <c r="T49" s="49"/>
      <c r="U49" s="49"/>
      <c r="V49" s="49"/>
      <c r="W49" s="49"/>
      <c r="X49" s="49"/>
      <c r="Y49" s="49"/>
      <c r="Z49" s="49"/>
    </row>
    <row r="50" spans="1:26" ht="12.75" customHeight="1">
      <c r="A50" s="38"/>
      <c r="B50" s="38"/>
      <c r="C50" s="95"/>
      <c r="D50" s="38"/>
      <c r="E50" s="38"/>
      <c r="F50" s="38"/>
      <c r="G50" s="38"/>
      <c r="H50" s="38"/>
      <c r="I50" s="38"/>
      <c r="J50" s="38"/>
      <c r="K50" s="38"/>
      <c r="L50" s="38"/>
      <c r="M50" s="38"/>
      <c r="N50" s="38"/>
      <c r="O50" s="38"/>
      <c r="P50" s="38"/>
      <c r="Q50" s="38"/>
      <c r="R50" s="38"/>
      <c r="S50" s="38"/>
      <c r="T50" s="38"/>
      <c r="U50" s="38"/>
      <c r="V50" s="38"/>
      <c r="W50" s="38"/>
      <c r="X50" s="38"/>
      <c r="Y50" s="38"/>
      <c r="Z50" s="38"/>
    </row>
    <row r="51" spans="1:26" ht="19.5" customHeight="1">
      <c r="A51" s="93"/>
      <c r="B51" s="94"/>
      <c r="C51" s="65"/>
      <c r="D51" s="94"/>
      <c r="E51" s="94"/>
      <c r="F51" s="94"/>
      <c r="G51" s="94"/>
      <c r="H51" s="94"/>
      <c r="I51" s="94"/>
      <c r="J51" s="38"/>
      <c r="K51" s="38"/>
      <c r="L51" s="38"/>
      <c r="M51" s="38"/>
      <c r="N51" s="38"/>
      <c r="O51" s="38"/>
      <c r="P51" s="38"/>
      <c r="Q51" s="38"/>
      <c r="R51" s="38"/>
      <c r="S51" s="38"/>
      <c r="T51" s="38"/>
      <c r="U51" s="38"/>
      <c r="V51" s="38"/>
      <c r="W51" s="38"/>
      <c r="X51" s="38"/>
      <c r="Y51" s="38"/>
      <c r="Z51" s="38"/>
    </row>
    <row r="52" spans="1:26" ht="33.75" customHeight="1">
      <c r="A52" s="49"/>
      <c r="B52" s="606"/>
      <c r="C52" s="607"/>
      <c r="D52" s="607"/>
      <c r="E52" s="607"/>
      <c r="F52" s="607"/>
      <c r="G52" s="607"/>
      <c r="H52" s="607"/>
      <c r="I52" s="607"/>
      <c r="J52" s="38"/>
      <c r="K52" s="38"/>
      <c r="L52" s="38"/>
      <c r="M52" s="38"/>
      <c r="N52" s="38"/>
      <c r="O52" s="38"/>
      <c r="P52" s="38"/>
      <c r="Q52" s="38"/>
      <c r="R52" s="38"/>
      <c r="S52" s="38"/>
      <c r="T52" s="38"/>
      <c r="U52" s="38"/>
      <c r="V52" s="38"/>
      <c r="W52" s="38"/>
      <c r="X52" s="38"/>
      <c r="Y52" s="38"/>
      <c r="Z52" s="38"/>
    </row>
    <row r="53" spans="1:26" ht="16.5" customHeight="1">
      <c r="A53" s="38"/>
      <c r="B53" s="38"/>
      <c r="C53" s="95"/>
      <c r="D53" s="38"/>
      <c r="E53" s="38"/>
      <c r="F53" s="38"/>
      <c r="G53" s="38"/>
      <c r="H53" s="38"/>
      <c r="I53" s="38"/>
      <c r="J53" s="38"/>
      <c r="K53" s="38"/>
      <c r="L53" s="38"/>
      <c r="M53" s="38"/>
      <c r="N53" s="38"/>
      <c r="O53" s="38"/>
      <c r="P53" s="38"/>
      <c r="Q53" s="38"/>
      <c r="R53" s="38"/>
      <c r="S53" s="38"/>
      <c r="T53" s="38"/>
      <c r="U53" s="38"/>
      <c r="V53" s="38"/>
      <c r="W53" s="38"/>
      <c r="X53" s="38"/>
      <c r="Y53" s="38"/>
      <c r="Z53" s="38"/>
    </row>
    <row r="54" spans="1:26" ht="16.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6.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6.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6.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6.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6.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6.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6.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6.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6.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6.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6.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6.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6.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6.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6.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6.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6.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6.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6.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6.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6.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6.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6.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6.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6.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6.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6.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6.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6.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6.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6.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6.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6.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6.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6.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6.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6.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6.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6.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6.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6.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6.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6.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6.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6.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6.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6.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6.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6.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6.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6.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6.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6.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6.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6.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6.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6.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6.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6.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6.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6.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6.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6.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6.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6.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6.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6.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6.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6.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6.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6.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6.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6.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6.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6.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6.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6.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6.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6.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6.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6.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6.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6.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6.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6.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6.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6.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6.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6.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6.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6.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6.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6.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6.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6.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6.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6.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6.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6.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6.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6.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6.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6.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6.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6.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6.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6.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6.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6.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6.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6.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6.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6.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6.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6.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6.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6.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6.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6.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6.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6.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6.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6.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6.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6.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6.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6.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6.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6.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6.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6.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6.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6.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6.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6.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6.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6.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6.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6.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6.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6.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6.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6.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6.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6.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6.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6.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6.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6.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6.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6.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6.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6.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6.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6.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6.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6.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6.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6.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6.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6.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6.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6.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6.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6.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6.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6.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6.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6.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6.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6.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6.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6.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6.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6.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6.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6.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6.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6.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6.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6.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6.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6.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6.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6.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6.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6.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6.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6.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6.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6.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6.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6.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6.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6.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6.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6.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6.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6.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6.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6.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6.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6.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6.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6.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6.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6.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6.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6.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6.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6.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6.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6.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6.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6.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6.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6.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6.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6.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6.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6.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6.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6.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6.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6.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6.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6.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6.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6.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6.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6.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6.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6.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6.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6.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6.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6.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6.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6.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6.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6.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6.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6.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6.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6.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6.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6.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6.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6.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6.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6.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6.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6.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6.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6.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6.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6.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6.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6.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6.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6.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6.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6.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6.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6.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6.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6.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6.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6.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6.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6.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6.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6.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6.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6.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6.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6.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6.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6.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6.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6.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6.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6.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6.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6.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6.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6.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6.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6.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6.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6.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6.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6.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6.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6.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6.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6.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6.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6.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6.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6.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6.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6.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6.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6.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6.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6.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6.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6.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6.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6.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6.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6.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6.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6.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6.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6.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6.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6.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6.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6.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6.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6.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6.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6.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6.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6.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6.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6.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6.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6.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6.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6.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6.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6.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6.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6.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6.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6.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6.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6.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6.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6.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6.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6.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6.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6.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6.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6.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6.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6.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6.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6.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6.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6.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6.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6.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6.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6.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6.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6.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6.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6.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6.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6.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6.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6.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6.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6.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6.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6.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6.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6.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6.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6.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6.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6.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6.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6.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6.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6.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6.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6.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6.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6.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6.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6.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6.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6.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6.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6.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6.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6.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6.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6.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6.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6.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6.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6.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6.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6.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6.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6.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6.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6.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6.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6.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6.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6.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6.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6.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6.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6.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6.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6.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6.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6.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6.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6.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6.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6.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6.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6.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6.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6.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6.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6.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6.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6.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6.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6.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6.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6.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6.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6.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6.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6.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6.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6.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6.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6.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6.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6.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6.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6.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6.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6.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6.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6.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6.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6.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6.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6.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6.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6.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6.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6.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6.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6.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6.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6.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6.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6.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6.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6.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6.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6.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6.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6.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6.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6.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6.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6.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6.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6.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6.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6.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6.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6.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6.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6.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6.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6.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6.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6.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6.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6.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6.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6.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6.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6.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6.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6.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6.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6.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6.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6.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6.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6.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6.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6.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6.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6.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6.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6.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6.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6.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6.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6.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6.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6.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6.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6.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6.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6.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6.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6.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6.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6.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6.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6.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6.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6.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6.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6.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6.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6.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6.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6.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6.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6.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6.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6.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6.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6.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6.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6.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6.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6.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6.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6.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6.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6.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6.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6.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6.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6.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6.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6.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6.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6.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6.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6.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6.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6.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6.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6.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6.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6.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6.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6.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6.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6.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6.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6.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6.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6.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6.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6.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6.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6.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6.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6.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6.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6.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6.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6.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6.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6.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6.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6.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6.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6.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6.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6.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6.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6.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6.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6.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6.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6.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6.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6.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6.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6.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6.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6.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6.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6.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6.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6.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6.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6.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6.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6.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6.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6.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6.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6.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6.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6.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6.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6.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6.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6.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6.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6.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6.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6.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6.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6.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6.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6.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6.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6.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6.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6.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6.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6.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6.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6.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6.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6.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6.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6.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6.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6.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6.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6.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6.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6.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6.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6.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6.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6.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6.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6.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6.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6.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6.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6.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6.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6.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6.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6.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6.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6.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6.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6.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6.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6.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6.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6.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6.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6.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6.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6.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6.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6.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6.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6.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6.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6.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6.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6.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6.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6.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6.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6.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6.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6.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6.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6.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6.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6.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6.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6.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6.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6.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6.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6.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6.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6.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6.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6.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6.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6.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6.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6.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6.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6.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6.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6.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6.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6.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6.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6.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6.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6.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6.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6.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6.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6.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6.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6.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6.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6.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6.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6.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6.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6.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6.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6.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6.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6.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6.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6.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6.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6.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6.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6.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6.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6.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6.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6.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6.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6.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6.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6.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6.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6.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6.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6.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6.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6.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6.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6.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6.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6.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6.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6.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6.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6.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6.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6.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6.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6.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6.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6.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6.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6.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6.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6.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6.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6.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6.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6.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6.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6.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6.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6.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6.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6.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6.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6.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6.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6.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6.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6.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6.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6.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6.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6.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6.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6.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6.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6.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6.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6.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6.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6.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6.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6.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6.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6.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6.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6.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6.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6.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6.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6.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6.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6.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6.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6.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6.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6.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6.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6.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6.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6.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6.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6.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6.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6.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6.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6.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6.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6.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6.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6.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6.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6.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6.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6.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6.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6.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6.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6.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6.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6.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6.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6.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6.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6.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6.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6.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6.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6.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6.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6.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6.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6.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6.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6.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6.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6.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6.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6.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6.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6.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6.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6.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6.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6.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6.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6.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6.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6.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6.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6.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6.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6.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6.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6.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6.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6.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6.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6.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6.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6.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6.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6.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6.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6.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6.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6.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6.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6.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6.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6.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6.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6.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6.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6.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6.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6.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6.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6.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6.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6.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6.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6.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6.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6.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6.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6.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6.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6.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6.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6.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6.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6.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6.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6.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6.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6.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6.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6.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6.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6.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6.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6.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6.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6.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6.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6.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6.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6.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6.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6.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6.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6.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6.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6.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6.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6.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6.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6.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6.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6.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6.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6.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6.5" customHeight="1">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6.5" customHeight="1">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6.5" customHeight="1">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6.5" customHeight="1">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6.5" customHeight="1">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6.5" customHeight="1">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6.5" customHeight="1">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6.5" customHeight="1">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6.5" customHeight="1">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6.5" customHeight="1">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6.5" customHeight="1">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6.5" customHeight="1">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6.5" customHeight="1">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sheetData>
  <mergeCells count="26">
    <mergeCell ref="D37:D38"/>
    <mergeCell ref="A1:I1"/>
    <mergeCell ref="D14:D15"/>
    <mergeCell ref="D17:D18"/>
    <mergeCell ref="A27:I27"/>
    <mergeCell ref="B25:I25"/>
    <mergeCell ref="A5:A6"/>
    <mergeCell ref="A8:A9"/>
    <mergeCell ref="A11:A12"/>
    <mergeCell ref="D5:D6"/>
    <mergeCell ref="D20:D21"/>
    <mergeCell ref="D8:D9"/>
    <mergeCell ref="D11:D12"/>
    <mergeCell ref="A14:A15"/>
    <mergeCell ref="A17:A18"/>
    <mergeCell ref="A20:A21"/>
    <mergeCell ref="B52:I52"/>
    <mergeCell ref="A40:A41"/>
    <mergeCell ref="A43:A44"/>
    <mergeCell ref="A46:A47"/>
    <mergeCell ref="D31:D32"/>
    <mergeCell ref="D43:D44"/>
    <mergeCell ref="D40:D41"/>
    <mergeCell ref="D46:D47"/>
    <mergeCell ref="A37:A38"/>
    <mergeCell ref="D34:D35"/>
  </mergeCells>
  <phoneticPr fontId="38" type="noConversion"/>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4" sqref="B4"/>
    </sheetView>
  </sheetViews>
  <sheetFormatPr defaultColWidth="13.44140625" defaultRowHeight="15" customHeight="1"/>
  <cols>
    <col min="1" max="1" width="4.88671875" customWidth="1"/>
    <col min="2" max="2" width="48.33203125" customWidth="1"/>
    <col min="3" max="3" width="11.88671875" customWidth="1"/>
    <col min="4" max="4" width="14" customWidth="1"/>
    <col min="5" max="5" width="34.21875" customWidth="1"/>
    <col min="6" max="15" width="8.88671875" customWidth="1"/>
    <col min="16" max="26" width="8" customWidth="1"/>
  </cols>
  <sheetData>
    <row r="1" spans="1:26" ht="16.5" customHeight="1">
      <c r="A1" s="613" t="s">
        <v>325</v>
      </c>
      <c r="B1" s="607"/>
      <c r="C1" s="607"/>
      <c r="D1" s="607"/>
      <c r="E1" s="607"/>
      <c r="F1" s="38"/>
      <c r="G1" s="38"/>
      <c r="H1" s="38"/>
      <c r="I1" s="38"/>
      <c r="J1" s="38"/>
      <c r="K1" s="38"/>
      <c r="L1" s="38"/>
      <c r="M1" s="38"/>
      <c r="N1" s="38"/>
      <c r="O1" s="38"/>
      <c r="P1" s="38"/>
      <c r="Q1" s="38"/>
      <c r="R1" s="38"/>
      <c r="S1" s="38"/>
      <c r="T1" s="38"/>
      <c r="U1" s="38"/>
      <c r="V1" s="38"/>
      <c r="W1" s="38"/>
      <c r="X1" s="38"/>
      <c r="Y1" s="38"/>
      <c r="Z1" s="38"/>
    </row>
    <row r="2" spans="1:26" ht="16.5" customHeight="1">
      <c r="A2" s="95"/>
      <c r="B2" s="38"/>
      <c r="C2" s="95"/>
      <c r="D2" s="95"/>
      <c r="E2" s="38"/>
      <c r="F2" s="38"/>
      <c r="G2" s="38"/>
      <c r="H2" s="38"/>
      <c r="I2" s="38"/>
      <c r="J2" s="38"/>
      <c r="K2" s="38"/>
      <c r="L2" s="38"/>
      <c r="M2" s="38"/>
      <c r="N2" s="38"/>
      <c r="O2" s="38"/>
      <c r="P2" s="38"/>
      <c r="Q2" s="38"/>
      <c r="R2" s="38"/>
      <c r="S2" s="38"/>
      <c r="T2" s="38"/>
      <c r="U2" s="38"/>
      <c r="V2" s="38"/>
      <c r="W2" s="38"/>
      <c r="X2" s="38"/>
      <c r="Y2" s="38"/>
      <c r="Z2" s="38"/>
    </row>
    <row r="3" spans="1:26" ht="18.75" customHeight="1">
      <c r="A3" s="146" t="s">
        <v>189</v>
      </c>
      <c r="B3" s="146" t="s">
        <v>326</v>
      </c>
      <c r="C3" s="146" t="s">
        <v>191</v>
      </c>
      <c r="D3" s="146" t="s">
        <v>327</v>
      </c>
      <c r="E3" s="146" t="s">
        <v>328</v>
      </c>
      <c r="F3" s="147"/>
      <c r="G3" s="147"/>
      <c r="H3" s="147"/>
      <c r="I3" s="147"/>
      <c r="J3" s="147"/>
      <c r="K3" s="147"/>
      <c r="L3" s="147"/>
      <c r="M3" s="147"/>
      <c r="N3" s="147"/>
      <c r="O3" s="147"/>
      <c r="P3" s="147"/>
      <c r="Q3" s="147"/>
      <c r="R3" s="147"/>
      <c r="S3" s="147"/>
      <c r="T3" s="147"/>
      <c r="U3" s="147"/>
      <c r="V3" s="147"/>
      <c r="W3" s="147"/>
      <c r="X3" s="147"/>
      <c r="Y3" s="147"/>
      <c r="Z3" s="147"/>
    </row>
    <row r="4" spans="1:26" ht="21" customHeight="1">
      <c r="A4" s="148">
        <v>1</v>
      </c>
      <c r="B4" s="149" t="s">
        <v>637</v>
      </c>
      <c r="C4" s="148" t="s">
        <v>329</v>
      </c>
      <c r="D4" s="150">
        <v>1390000</v>
      </c>
      <c r="E4" s="473" t="s">
        <v>624</v>
      </c>
      <c r="F4" s="49"/>
      <c r="G4" s="49"/>
      <c r="H4" s="49"/>
      <c r="I4" s="49"/>
      <c r="J4" s="49"/>
      <c r="K4" s="49"/>
      <c r="L4" s="49"/>
      <c r="M4" s="49"/>
      <c r="N4" s="49"/>
      <c r="O4" s="49"/>
      <c r="P4" s="49"/>
      <c r="Q4" s="49"/>
      <c r="R4" s="49"/>
      <c r="S4" s="49"/>
      <c r="T4" s="49"/>
      <c r="U4" s="49"/>
      <c r="V4" s="49"/>
      <c r="W4" s="49"/>
      <c r="X4" s="49"/>
      <c r="Y4" s="49"/>
      <c r="Z4" s="49"/>
    </row>
    <row r="5" spans="1:26" ht="21" customHeight="1">
      <c r="A5" s="151">
        <v>2</v>
      </c>
      <c r="B5" s="152" t="s">
        <v>330</v>
      </c>
      <c r="C5" s="151" t="s">
        <v>331</v>
      </c>
      <c r="D5" s="153">
        <v>0</v>
      </c>
      <c r="E5" s="152" t="s">
        <v>332</v>
      </c>
      <c r="F5" s="49"/>
      <c r="G5" s="49"/>
      <c r="H5" s="49"/>
      <c r="I5" s="49"/>
      <c r="J5" s="49"/>
      <c r="K5" s="49"/>
      <c r="L5" s="49"/>
      <c r="M5" s="49"/>
      <c r="N5" s="49"/>
      <c r="O5" s="49"/>
      <c r="P5" s="49"/>
      <c r="Q5" s="49"/>
      <c r="R5" s="49"/>
      <c r="S5" s="49"/>
      <c r="T5" s="49"/>
      <c r="U5" s="49"/>
      <c r="V5" s="49"/>
      <c r="W5" s="49"/>
      <c r="X5" s="49"/>
      <c r="Y5" s="49"/>
      <c r="Z5" s="49"/>
    </row>
    <row r="6" spans="1:26" ht="21" customHeight="1">
      <c r="A6" s="151">
        <v>3</v>
      </c>
      <c r="B6" s="152" t="s">
        <v>333</v>
      </c>
      <c r="C6" s="151"/>
      <c r="D6" s="153">
        <v>0.4</v>
      </c>
      <c r="E6" s="152" t="s">
        <v>334</v>
      </c>
      <c r="F6" s="49"/>
      <c r="G6" s="49"/>
      <c r="H6" s="49"/>
      <c r="I6" s="49"/>
      <c r="J6" s="49"/>
      <c r="K6" s="49"/>
      <c r="L6" s="49"/>
      <c r="M6" s="49"/>
      <c r="N6" s="49"/>
      <c r="O6" s="49"/>
      <c r="P6" s="49"/>
      <c r="Q6" s="49"/>
      <c r="R6" s="49"/>
      <c r="S6" s="49"/>
      <c r="T6" s="49"/>
      <c r="U6" s="49"/>
      <c r="V6" s="49"/>
      <c r="W6" s="49"/>
      <c r="X6" s="49"/>
      <c r="Y6" s="49"/>
      <c r="Z6" s="49"/>
    </row>
    <row r="7" spans="1:26" ht="21" customHeight="1">
      <c r="A7" s="151">
        <v>4</v>
      </c>
      <c r="B7" s="152" t="s">
        <v>335</v>
      </c>
      <c r="C7" s="151"/>
      <c r="D7" s="153">
        <v>0.2</v>
      </c>
      <c r="E7" s="152" t="s">
        <v>336</v>
      </c>
      <c r="F7" s="49"/>
      <c r="G7" s="49"/>
      <c r="H7" s="49"/>
      <c r="I7" s="49"/>
      <c r="J7" s="49"/>
      <c r="K7" s="49"/>
      <c r="L7" s="49"/>
      <c r="M7" s="49"/>
      <c r="N7" s="49"/>
      <c r="O7" s="49"/>
      <c r="P7" s="49"/>
      <c r="Q7" s="49"/>
      <c r="R7" s="49"/>
      <c r="S7" s="49"/>
      <c r="T7" s="49"/>
      <c r="U7" s="49"/>
      <c r="V7" s="49"/>
      <c r="W7" s="49"/>
      <c r="X7" s="49"/>
      <c r="Y7" s="49"/>
      <c r="Z7" s="49"/>
    </row>
    <row r="8" spans="1:26" ht="21" hidden="1" customHeight="1">
      <c r="A8" s="154">
        <v>5</v>
      </c>
      <c r="B8" s="155" t="s">
        <v>337</v>
      </c>
      <c r="C8" s="154"/>
      <c r="D8" s="156">
        <v>0</v>
      </c>
      <c r="E8" s="155" t="s">
        <v>334</v>
      </c>
      <c r="F8" s="157"/>
      <c r="G8" s="157"/>
      <c r="H8" s="157"/>
      <c r="I8" s="157"/>
      <c r="J8" s="157"/>
      <c r="K8" s="157"/>
      <c r="L8" s="157"/>
      <c r="M8" s="157"/>
      <c r="N8" s="157"/>
      <c r="O8" s="157"/>
      <c r="P8" s="157"/>
      <c r="Q8" s="157"/>
      <c r="R8" s="157"/>
      <c r="S8" s="157"/>
      <c r="T8" s="157"/>
      <c r="U8" s="157"/>
      <c r="V8" s="157"/>
      <c r="W8" s="157"/>
      <c r="X8" s="157"/>
      <c r="Y8" s="157"/>
      <c r="Z8" s="157"/>
    </row>
    <row r="9" spans="1:26" ht="21" customHeight="1">
      <c r="A9" s="151">
        <v>5</v>
      </c>
      <c r="B9" s="586" t="s">
        <v>631</v>
      </c>
      <c r="C9" s="151" t="s">
        <v>331</v>
      </c>
      <c r="D9" s="587">
        <v>23.5</v>
      </c>
      <c r="E9" s="152" t="s">
        <v>332</v>
      </c>
      <c r="F9" s="49"/>
      <c r="G9" s="49"/>
      <c r="H9" s="49"/>
      <c r="I9" s="49"/>
      <c r="J9" s="49"/>
      <c r="K9" s="49"/>
      <c r="L9" s="49"/>
      <c r="M9" s="49"/>
      <c r="N9" s="49"/>
      <c r="O9" s="49"/>
      <c r="P9" s="49"/>
      <c r="Q9" s="49"/>
      <c r="R9" s="49"/>
      <c r="S9" s="49"/>
      <c r="T9" s="49"/>
      <c r="U9" s="49"/>
      <c r="V9" s="49"/>
      <c r="W9" s="49"/>
      <c r="X9" s="49"/>
      <c r="Y9" s="49"/>
      <c r="Z9" s="49"/>
    </row>
    <row r="10" spans="1:26" ht="21" customHeight="1">
      <c r="A10" s="151">
        <v>6</v>
      </c>
      <c r="B10" s="152" t="s">
        <v>338</v>
      </c>
      <c r="C10" s="151" t="s">
        <v>339</v>
      </c>
      <c r="D10" s="153">
        <v>26</v>
      </c>
      <c r="E10" s="152"/>
      <c r="F10" s="49"/>
      <c r="G10" s="49"/>
      <c r="H10" s="49"/>
      <c r="I10" s="49"/>
      <c r="J10" s="49"/>
      <c r="K10" s="49"/>
      <c r="L10" s="49"/>
      <c r="M10" s="49"/>
      <c r="N10" s="49"/>
      <c r="O10" s="49"/>
      <c r="P10" s="49"/>
      <c r="Q10" s="49"/>
      <c r="R10" s="49"/>
      <c r="S10" s="49"/>
      <c r="T10" s="49"/>
      <c r="U10" s="49"/>
      <c r="V10" s="49"/>
      <c r="W10" s="49"/>
      <c r="X10" s="49"/>
      <c r="Y10" s="49"/>
      <c r="Z10" s="49"/>
    </row>
    <row r="11" spans="1:26" ht="21" customHeight="1">
      <c r="A11" s="151">
        <v>7</v>
      </c>
      <c r="B11" s="152" t="s">
        <v>623</v>
      </c>
      <c r="C11" s="151" t="s">
        <v>340</v>
      </c>
      <c r="D11" s="474">
        <v>131000</v>
      </c>
      <c r="E11" s="152"/>
      <c r="F11" s="49"/>
      <c r="G11" s="49"/>
      <c r="H11" s="49"/>
      <c r="I11" s="49"/>
      <c r="J11" s="49"/>
      <c r="K11" s="49"/>
      <c r="L11" s="49"/>
      <c r="M11" s="49"/>
      <c r="N11" s="49"/>
      <c r="O11" s="49"/>
      <c r="P11" s="49"/>
      <c r="Q11" s="49"/>
      <c r="R11" s="49"/>
      <c r="S11" s="49"/>
      <c r="T11" s="49"/>
      <c r="U11" s="49"/>
      <c r="V11" s="49"/>
      <c r="W11" s="49"/>
      <c r="X11" s="49"/>
      <c r="Y11" s="49"/>
      <c r="Z11" s="49"/>
    </row>
    <row r="12" spans="1:26" ht="21" customHeight="1">
      <c r="A12" s="151">
        <v>8</v>
      </c>
      <c r="B12" s="152" t="s">
        <v>341</v>
      </c>
      <c r="C12" s="151"/>
      <c r="D12" s="153">
        <v>1.25</v>
      </c>
      <c r="E12" s="152"/>
      <c r="F12" s="49"/>
      <c r="G12" s="49"/>
      <c r="H12" s="49"/>
      <c r="I12" s="49"/>
      <c r="J12" s="49"/>
      <c r="K12" s="49"/>
      <c r="L12" s="49"/>
      <c r="M12" s="49"/>
      <c r="N12" s="49"/>
      <c r="O12" s="49"/>
      <c r="P12" s="49"/>
      <c r="Q12" s="49"/>
      <c r="R12" s="49"/>
      <c r="S12" s="49"/>
      <c r="T12" s="49"/>
      <c r="U12" s="49"/>
      <c r="V12" s="49"/>
      <c r="W12" s="49"/>
      <c r="X12" s="49"/>
      <c r="Y12" s="49"/>
      <c r="Z12" s="49"/>
    </row>
    <row r="13" spans="1:26" ht="18.75" hidden="1" customHeight="1">
      <c r="A13" s="154">
        <v>11</v>
      </c>
      <c r="B13" s="155" t="s">
        <v>342</v>
      </c>
      <c r="C13" s="154"/>
      <c r="D13" s="156">
        <v>1</v>
      </c>
      <c r="E13" s="155"/>
      <c r="F13" s="157"/>
      <c r="G13" s="157"/>
      <c r="H13" s="157"/>
      <c r="I13" s="157"/>
      <c r="J13" s="157"/>
      <c r="K13" s="157"/>
      <c r="L13" s="157"/>
      <c r="M13" s="157"/>
      <c r="N13" s="157"/>
      <c r="O13" s="157"/>
      <c r="P13" s="157"/>
      <c r="Q13" s="157"/>
      <c r="R13" s="157"/>
      <c r="S13" s="157"/>
      <c r="T13" s="157"/>
      <c r="U13" s="157"/>
      <c r="V13" s="157"/>
      <c r="W13" s="157"/>
      <c r="X13" s="157"/>
      <c r="Y13" s="157"/>
      <c r="Z13" s="157"/>
    </row>
    <row r="14" spans="1:26" ht="18.75" customHeight="1">
      <c r="A14" s="151">
        <v>9</v>
      </c>
      <c r="B14" s="152" t="s">
        <v>343</v>
      </c>
      <c r="C14" s="151"/>
      <c r="D14" s="153"/>
      <c r="E14" s="152"/>
      <c r="F14" s="49"/>
      <c r="G14" s="49"/>
      <c r="H14" s="49"/>
      <c r="I14" s="49"/>
      <c r="J14" s="49"/>
      <c r="K14" s="49"/>
      <c r="L14" s="49"/>
      <c r="M14" s="49"/>
      <c r="N14" s="49"/>
      <c r="O14" s="49"/>
      <c r="P14" s="49"/>
      <c r="Q14" s="49"/>
      <c r="R14" s="49"/>
      <c r="S14" s="49"/>
      <c r="T14" s="49"/>
      <c r="U14" s="49"/>
      <c r="V14" s="49"/>
      <c r="W14" s="49"/>
      <c r="X14" s="49"/>
      <c r="Y14" s="49"/>
      <c r="Z14" s="49"/>
    </row>
    <row r="15" spans="1:26" ht="18.75" customHeight="1">
      <c r="A15" s="151"/>
      <c r="B15" s="152" t="s">
        <v>344</v>
      </c>
      <c r="C15" s="151"/>
      <c r="D15" s="153">
        <v>25</v>
      </c>
      <c r="E15" s="615" t="s">
        <v>625</v>
      </c>
      <c r="F15" s="49"/>
      <c r="G15" s="49"/>
      <c r="H15" s="49"/>
      <c r="I15" s="49"/>
      <c r="J15" s="49"/>
      <c r="K15" s="49"/>
      <c r="L15" s="49"/>
      <c r="M15" s="49"/>
      <c r="N15" s="49"/>
      <c r="O15" s="49"/>
      <c r="P15" s="49"/>
      <c r="Q15" s="49"/>
      <c r="R15" s="49"/>
      <c r="S15" s="49"/>
      <c r="T15" s="49"/>
      <c r="U15" s="49"/>
      <c r="V15" s="49"/>
      <c r="W15" s="49"/>
      <c r="X15" s="49"/>
      <c r="Y15" s="49"/>
      <c r="Z15" s="49"/>
    </row>
    <row r="16" spans="1:26" ht="18.75" customHeight="1">
      <c r="A16" s="151"/>
      <c r="B16" s="152" t="s">
        <v>345</v>
      </c>
      <c r="C16" s="151"/>
      <c r="D16" s="153">
        <v>15</v>
      </c>
      <c r="E16" s="610"/>
      <c r="F16" s="49"/>
      <c r="G16" s="49"/>
      <c r="H16" s="49"/>
      <c r="I16" s="49"/>
      <c r="J16" s="49"/>
      <c r="K16" s="49"/>
      <c r="L16" s="49"/>
      <c r="M16" s="49"/>
      <c r="N16" s="49"/>
      <c r="O16" s="49"/>
      <c r="P16" s="49"/>
      <c r="Q16" s="49"/>
      <c r="R16" s="49"/>
      <c r="S16" s="49"/>
      <c r="T16" s="49"/>
      <c r="U16" s="49"/>
      <c r="V16" s="49"/>
      <c r="W16" s="49"/>
      <c r="X16" s="49"/>
      <c r="Y16" s="49"/>
      <c r="Z16" s="49"/>
    </row>
    <row r="17" spans="1:26" ht="21.75" customHeight="1">
      <c r="A17" s="151">
        <v>10</v>
      </c>
      <c r="B17" s="152" t="s">
        <v>346</v>
      </c>
      <c r="C17" s="151" t="s">
        <v>340</v>
      </c>
      <c r="D17" s="158">
        <f>D18+D19</f>
        <v>6682.6923076923076</v>
      </c>
      <c r="E17" s="153"/>
      <c r="F17" s="49"/>
      <c r="G17" s="49"/>
      <c r="H17" s="49"/>
      <c r="I17" s="49"/>
      <c r="J17" s="49"/>
      <c r="K17" s="49"/>
      <c r="L17" s="49"/>
      <c r="M17" s="49"/>
      <c r="N17" s="49"/>
      <c r="O17" s="49"/>
      <c r="P17" s="49"/>
      <c r="Q17" s="49"/>
      <c r="R17" s="49"/>
      <c r="S17" s="49"/>
      <c r="T17" s="49"/>
      <c r="U17" s="49"/>
      <c r="V17" s="49"/>
      <c r="W17" s="49"/>
      <c r="X17" s="49"/>
      <c r="Y17" s="49"/>
      <c r="Z17" s="49"/>
    </row>
    <row r="18" spans="1:26" ht="21.75" customHeight="1">
      <c r="A18" s="151"/>
      <c r="B18" s="159" t="s">
        <v>347</v>
      </c>
      <c r="C18" s="151" t="s">
        <v>340</v>
      </c>
      <c r="D18" s="158">
        <f>D4*0.1/D10</f>
        <v>5346.1538461538457</v>
      </c>
      <c r="E18" s="153"/>
      <c r="F18" s="49"/>
      <c r="G18" s="49"/>
      <c r="H18" s="49"/>
      <c r="I18" s="49"/>
      <c r="J18" s="49"/>
      <c r="K18" s="49"/>
      <c r="L18" s="49"/>
      <c r="M18" s="49"/>
      <c r="N18" s="49"/>
      <c r="O18" s="49"/>
      <c r="P18" s="49"/>
      <c r="Q18" s="49"/>
      <c r="R18" s="49"/>
      <c r="S18" s="49"/>
      <c r="T18" s="49"/>
      <c r="U18" s="49"/>
      <c r="V18" s="49"/>
      <c r="W18" s="49"/>
      <c r="X18" s="49"/>
      <c r="Y18" s="49"/>
      <c r="Z18" s="49"/>
    </row>
    <row r="19" spans="1:26" ht="21.75" customHeight="1">
      <c r="A19" s="151"/>
      <c r="B19" s="159" t="s">
        <v>348</v>
      </c>
      <c r="C19" s="151" t="s">
        <v>340</v>
      </c>
      <c r="D19" s="158">
        <f>D18*D15/100</f>
        <v>1336.5384615384617</v>
      </c>
      <c r="E19" s="153"/>
      <c r="F19" s="49"/>
      <c r="G19" s="49"/>
      <c r="H19" s="49"/>
      <c r="I19" s="49"/>
      <c r="J19" s="49"/>
      <c r="K19" s="49"/>
      <c r="L19" s="49"/>
      <c r="M19" s="49"/>
      <c r="N19" s="49"/>
      <c r="O19" s="49"/>
      <c r="P19" s="49"/>
      <c r="Q19" s="49"/>
      <c r="R19" s="49"/>
      <c r="S19" s="49"/>
      <c r="T19" s="49"/>
      <c r="U19" s="49"/>
      <c r="V19" s="49"/>
      <c r="W19" s="49"/>
      <c r="X19" s="49"/>
      <c r="Y19" s="49"/>
      <c r="Z19" s="49"/>
    </row>
    <row r="20" spans="1:26" ht="21.75" customHeight="1">
      <c r="A20" s="151">
        <v>10</v>
      </c>
      <c r="B20" s="152" t="s">
        <v>349</v>
      </c>
      <c r="C20" s="151" t="s">
        <v>340</v>
      </c>
      <c r="D20" s="158">
        <f>D21+D22</f>
        <v>6148.0769230769229</v>
      </c>
      <c r="E20" s="153"/>
      <c r="F20" s="38"/>
      <c r="G20" s="38"/>
      <c r="H20" s="38"/>
      <c r="I20" s="38"/>
      <c r="J20" s="38"/>
      <c r="K20" s="38"/>
      <c r="L20" s="38"/>
      <c r="M20" s="38"/>
      <c r="N20" s="38"/>
      <c r="O20" s="38"/>
      <c r="P20" s="38"/>
      <c r="Q20" s="38"/>
      <c r="R20" s="38"/>
      <c r="S20" s="38"/>
      <c r="T20" s="38"/>
      <c r="U20" s="38"/>
      <c r="V20" s="38"/>
      <c r="W20" s="38"/>
      <c r="X20" s="38"/>
      <c r="Y20" s="38"/>
      <c r="Z20" s="38"/>
    </row>
    <row r="21" spans="1:26" ht="21.75" customHeight="1">
      <c r="A21" s="151"/>
      <c r="B21" s="159" t="s">
        <v>347</v>
      </c>
      <c r="C21" s="151" t="s">
        <v>340</v>
      </c>
      <c r="D21" s="158">
        <f>D4*0.1/D10</f>
        <v>5346.1538461538457</v>
      </c>
      <c r="E21" s="153"/>
      <c r="F21" s="38"/>
      <c r="G21" s="38"/>
      <c r="H21" s="38"/>
      <c r="I21" s="38"/>
      <c r="J21" s="38"/>
      <c r="K21" s="38"/>
      <c r="L21" s="38"/>
      <c r="M21" s="38"/>
      <c r="N21" s="38"/>
      <c r="O21" s="38"/>
      <c r="P21" s="38"/>
      <c r="Q21" s="38"/>
      <c r="R21" s="38"/>
      <c r="S21" s="38"/>
      <c r="T21" s="38"/>
      <c r="U21" s="38"/>
      <c r="V21" s="38"/>
      <c r="W21" s="38"/>
      <c r="X21" s="38"/>
      <c r="Y21" s="38"/>
      <c r="Z21" s="38"/>
    </row>
    <row r="22" spans="1:26" ht="21.75" customHeight="1">
      <c r="A22" s="151"/>
      <c r="B22" s="159" t="s">
        <v>348</v>
      </c>
      <c r="C22" s="151" t="s">
        <v>340</v>
      </c>
      <c r="D22" s="158">
        <f>D21*D16/100</f>
        <v>801.92307692307691</v>
      </c>
      <c r="E22" s="153"/>
      <c r="F22" s="38"/>
      <c r="G22" s="38"/>
      <c r="H22" s="38"/>
      <c r="I22" s="38"/>
      <c r="J22" s="38"/>
      <c r="K22" s="38"/>
      <c r="L22" s="38"/>
      <c r="M22" s="38"/>
      <c r="N22" s="38"/>
      <c r="O22" s="38"/>
      <c r="P22" s="38"/>
      <c r="Q22" s="38"/>
      <c r="R22" s="38"/>
      <c r="S22" s="38"/>
      <c r="T22" s="38"/>
      <c r="U22" s="38"/>
      <c r="V22" s="38"/>
      <c r="W22" s="38"/>
      <c r="X22" s="38"/>
      <c r="Y22" s="38"/>
      <c r="Z22" s="38"/>
    </row>
    <row r="23" spans="1:26" ht="16.5" customHeight="1">
      <c r="A23" s="160"/>
      <c r="B23" s="137"/>
      <c r="C23" s="160"/>
      <c r="D23" s="160"/>
      <c r="E23" s="137"/>
      <c r="F23" s="38"/>
      <c r="G23" s="38"/>
      <c r="H23" s="38"/>
      <c r="I23" s="38"/>
      <c r="J23" s="38"/>
      <c r="K23" s="38"/>
      <c r="L23" s="38"/>
      <c r="M23" s="38"/>
      <c r="N23" s="38"/>
      <c r="O23" s="38"/>
      <c r="P23" s="38"/>
      <c r="Q23" s="38"/>
      <c r="R23" s="38"/>
      <c r="S23" s="38"/>
      <c r="T23" s="38"/>
      <c r="U23" s="38"/>
      <c r="V23" s="38"/>
      <c r="W23" s="38"/>
      <c r="X23" s="38"/>
      <c r="Y23" s="38"/>
      <c r="Z23" s="38"/>
    </row>
    <row r="24" spans="1:26" ht="16.5" customHeight="1">
      <c r="A24" s="95"/>
      <c r="B24" s="38"/>
      <c r="C24" s="95"/>
      <c r="D24" s="95"/>
      <c r="E24" s="38"/>
      <c r="F24" s="38"/>
      <c r="G24" s="38"/>
      <c r="H24" s="38"/>
      <c r="I24" s="38"/>
      <c r="J24" s="38"/>
      <c r="K24" s="38"/>
      <c r="L24" s="38"/>
      <c r="M24" s="38"/>
      <c r="N24" s="38"/>
      <c r="O24" s="38"/>
      <c r="P24" s="38"/>
      <c r="Q24" s="38"/>
      <c r="R24" s="38"/>
      <c r="S24" s="38"/>
      <c r="T24" s="38"/>
      <c r="U24" s="38"/>
      <c r="V24" s="38"/>
      <c r="W24" s="38"/>
      <c r="X24" s="38"/>
      <c r="Y24" s="38"/>
      <c r="Z24" s="38"/>
    </row>
    <row r="25" spans="1:26" ht="16.5" customHeight="1">
      <c r="A25" s="95"/>
      <c r="B25" s="38"/>
      <c r="C25" s="95"/>
      <c r="D25" s="95"/>
      <c r="E25" s="38"/>
      <c r="F25" s="38"/>
      <c r="G25" s="38"/>
      <c r="H25" s="38"/>
      <c r="I25" s="38"/>
      <c r="J25" s="38"/>
      <c r="K25" s="38"/>
      <c r="L25" s="38"/>
      <c r="M25" s="38"/>
      <c r="N25" s="38"/>
      <c r="O25" s="38"/>
      <c r="P25" s="38"/>
      <c r="Q25" s="38"/>
      <c r="R25" s="38"/>
      <c r="S25" s="38"/>
      <c r="T25" s="38"/>
      <c r="U25" s="38"/>
      <c r="V25" s="38"/>
      <c r="W25" s="38"/>
      <c r="X25" s="38"/>
      <c r="Y25" s="38"/>
      <c r="Z25" s="38"/>
    </row>
    <row r="26" spans="1:26" ht="16.5" customHeight="1">
      <c r="A26" s="95"/>
      <c r="B26" s="38"/>
      <c r="C26" s="95"/>
      <c r="D26" s="95"/>
      <c r="E26" s="38"/>
      <c r="F26" s="38"/>
      <c r="G26" s="38"/>
      <c r="H26" s="38"/>
      <c r="I26" s="38"/>
      <c r="J26" s="38"/>
      <c r="K26" s="38"/>
      <c r="L26" s="38"/>
      <c r="M26" s="38"/>
      <c r="N26" s="38"/>
      <c r="O26" s="38"/>
      <c r="P26" s="38"/>
      <c r="Q26" s="38"/>
      <c r="R26" s="38"/>
      <c r="S26" s="38"/>
      <c r="T26" s="38"/>
      <c r="U26" s="38"/>
      <c r="V26" s="38"/>
      <c r="W26" s="38"/>
      <c r="X26" s="38"/>
      <c r="Y26" s="38"/>
      <c r="Z26" s="38"/>
    </row>
    <row r="27" spans="1:26" ht="16.5" customHeight="1">
      <c r="A27" s="95"/>
      <c r="B27" s="38"/>
      <c r="C27" s="95"/>
      <c r="D27" s="95"/>
      <c r="E27" s="38"/>
      <c r="F27" s="38"/>
      <c r="G27" s="38"/>
      <c r="H27" s="38"/>
      <c r="I27" s="38"/>
      <c r="J27" s="38"/>
      <c r="K27" s="38"/>
      <c r="L27" s="38"/>
      <c r="M27" s="38"/>
      <c r="N27" s="38"/>
      <c r="O27" s="38"/>
      <c r="P27" s="38"/>
      <c r="Q27" s="38"/>
      <c r="R27" s="38"/>
      <c r="S27" s="38"/>
      <c r="T27" s="38"/>
      <c r="U27" s="38"/>
      <c r="V27" s="38"/>
      <c r="W27" s="38"/>
      <c r="X27" s="38"/>
      <c r="Y27" s="38"/>
      <c r="Z27" s="38"/>
    </row>
    <row r="28" spans="1:26" ht="16.5" customHeight="1">
      <c r="A28" s="95"/>
      <c r="B28" s="38"/>
      <c r="C28" s="95"/>
      <c r="D28" s="95"/>
      <c r="E28" s="38"/>
      <c r="F28" s="38"/>
      <c r="G28" s="38"/>
      <c r="H28" s="38"/>
      <c r="I28" s="38"/>
      <c r="J28" s="38"/>
      <c r="K28" s="38"/>
      <c r="L28" s="38"/>
      <c r="M28" s="38"/>
      <c r="N28" s="38"/>
      <c r="O28" s="38"/>
      <c r="P28" s="38"/>
      <c r="Q28" s="38"/>
      <c r="R28" s="38"/>
      <c r="S28" s="38"/>
      <c r="T28" s="38"/>
      <c r="U28" s="38"/>
      <c r="V28" s="38"/>
      <c r="W28" s="38"/>
      <c r="X28" s="38"/>
      <c r="Y28" s="38"/>
      <c r="Z28" s="38"/>
    </row>
    <row r="29" spans="1:26" ht="16.5" customHeight="1">
      <c r="A29" s="95"/>
      <c r="B29" s="38"/>
      <c r="C29" s="95"/>
      <c r="D29" s="95"/>
      <c r="E29" s="38"/>
      <c r="F29" s="38"/>
      <c r="G29" s="38"/>
      <c r="H29" s="38"/>
      <c r="I29" s="38"/>
      <c r="J29" s="38"/>
      <c r="K29" s="38"/>
      <c r="L29" s="38"/>
      <c r="M29" s="38"/>
      <c r="N29" s="38"/>
      <c r="O29" s="38"/>
      <c r="P29" s="38"/>
      <c r="Q29" s="38"/>
      <c r="R29" s="38"/>
      <c r="S29" s="38"/>
      <c r="T29" s="38"/>
      <c r="U29" s="38"/>
      <c r="V29" s="38"/>
      <c r="W29" s="38"/>
      <c r="X29" s="38"/>
      <c r="Y29" s="38"/>
      <c r="Z29" s="38"/>
    </row>
    <row r="30" spans="1:26" ht="16.5" customHeight="1">
      <c r="A30" s="95"/>
      <c r="B30" s="38"/>
      <c r="C30" s="95"/>
      <c r="D30" s="95"/>
      <c r="E30" s="38"/>
      <c r="F30" s="38"/>
      <c r="G30" s="38"/>
      <c r="H30" s="38"/>
      <c r="I30" s="38"/>
      <c r="J30" s="38"/>
      <c r="K30" s="38"/>
      <c r="L30" s="38"/>
      <c r="M30" s="38"/>
      <c r="N30" s="38"/>
      <c r="O30" s="38"/>
      <c r="P30" s="38"/>
      <c r="Q30" s="38"/>
      <c r="R30" s="38"/>
      <c r="S30" s="38"/>
      <c r="T30" s="38"/>
      <c r="U30" s="38"/>
      <c r="V30" s="38"/>
      <c r="W30" s="38"/>
      <c r="X30" s="38"/>
      <c r="Y30" s="38"/>
      <c r="Z30" s="38"/>
    </row>
    <row r="31" spans="1:26" ht="16.5" customHeight="1">
      <c r="A31" s="95"/>
      <c r="B31" s="38"/>
      <c r="C31" s="95"/>
      <c r="D31" s="95"/>
      <c r="E31" s="38"/>
      <c r="F31" s="38"/>
      <c r="G31" s="38"/>
      <c r="H31" s="38"/>
      <c r="I31" s="38"/>
      <c r="J31" s="38"/>
      <c r="K31" s="38"/>
      <c r="L31" s="38"/>
      <c r="M31" s="38"/>
      <c r="N31" s="38"/>
      <c r="O31" s="38"/>
      <c r="P31" s="38"/>
      <c r="Q31" s="38"/>
      <c r="R31" s="38"/>
      <c r="S31" s="38"/>
      <c r="T31" s="38"/>
      <c r="U31" s="38"/>
      <c r="V31" s="38"/>
      <c r="W31" s="38"/>
      <c r="X31" s="38"/>
      <c r="Y31" s="38"/>
      <c r="Z31" s="38"/>
    </row>
    <row r="32" spans="1:26" ht="16.5" customHeight="1">
      <c r="A32" s="95"/>
      <c r="B32" s="38"/>
      <c r="C32" s="95"/>
      <c r="D32" s="95"/>
      <c r="E32" s="38"/>
      <c r="F32" s="38"/>
      <c r="G32" s="38"/>
      <c r="H32" s="38"/>
      <c r="I32" s="38"/>
      <c r="J32" s="38"/>
      <c r="K32" s="38"/>
      <c r="L32" s="38"/>
      <c r="M32" s="38"/>
      <c r="N32" s="38"/>
      <c r="O32" s="38"/>
      <c r="P32" s="38"/>
      <c r="Q32" s="38"/>
      <c r="R32" s="38"/>
      <c r="S32" s="38"/>
      <c r="T32" s="38"/>
      <c r="U32" s="38"/>
      <c r="V32" s="38"/>
      <c r="W32" s="38"/>
      <c r="X32" s="38"/>
      <c r="Y32" s="38"/>
      <c r="Z32" s="38"/>
    </row>
    <row r="33" spans="1:26" ht="16.5" customHeight="1">
      <c r="A33" s="95"/>
      <c r="B33" s="38"/>
      <c r="C33" s="95"/>
      <c r="D33" s="95"/>
      <c r="E33" s="38"/>
      <c r="F33" s="38"/>
      <c r="G33" s="38"/>
      <c r="H33" s="38"/>
      <c r="I33" s="38"/>
      <c r="J33" s="38"/>
      <c r="K33" s="38"/>
      <c r="L33" s="38"/>
      <c r="M33" s="38"/>
      <c r="N33" s="38"/>
      <c r="O33" s="38"/>
      <c r="P33" s="38"/>
      <c r="Q33" s="38"/>
      <c r="R33" s="38"/>
      <c r="S33" s="38"/>
      <c r="T33" s="38"/>
      <c r="U33" s="38"/>
      <c r="V33" s="38"/>
      <c r="W33" s="38"/>
      <c r="X33" s="38"/>
      <c r="Y33" s="38"/>
      <c r="Z33" s="38"/>
    </row>
    <row r="34" spans="1:26" ht="16.5" customHeight="1">
      <c r="A34" s="95"/>
      <c r="B34" s="38"/>
      <c r="C34" s="95"/>
      <c r="D34" s="95"/>
      <c r="E34" s="38"/>
      <c r="F34" s="38"/>
      <c r="G34" s="38"/>
      <c r="H34" s="38"/>
      <c r="I34" s="38"/>
      <c r="J34" s="38"/>
      <c r="K34" s="38"/>
      <c r="L34" s="38"/>
      <c r="M34" s="38"/>
      <c r="N34" s="38"/>
      <c r="O34" s="38"/>
      <c r="P34" s="38"/>
      <c r="Q34" s="38"/>
      <c r="R34" s="38"/>
      <c r="S34" s="38"/>
      <c r="T34" s="38"/>
      <c r="U34" s="38"/>
      <c r="V34" s="38"/>
      <c r="W34" s="38"/>
      <c r="X34" s="38"/>
      <c r="Y34" s="38"/>
      <c r="Z34" s="38"/>
    </row>
    <row r="35" spans="1:26" ht="16.5" customHeight="1">
      <c r="A35" s="95"/>
      <c r="B35" s="38"/>
      <c r="C35" s="95"/>
      <c r="D35" s="95"/>
      <c r="E35" s="38"/>
      <c r="F35" s="38"/>
      <c r="G35" s="38"/>
      <c r="H35" s="38"/>
      <c r="I35" s="38"/>
      <c r="J35" s="38"/>
      <c r="K35" s="38"/>
      <c r="L35" s="38"/>
      <c r="M35" s="38"/>
      <c r="N35" s="38"/>
      <c r="O35" s="38"/>
      <c r="P35" s="38"/>
      <c r="Q35" s="38"/>
      <c r="R35" s="38"/>
      <c r="S35" s="38"/>
      <c r="T35" s="38"/>
      <c r="U35" s="38"/>
      <c r="V35" s="38"/>
      <c r="W35" s="38"/>
      <c r="X35" s="38"/>
      <c r="Y35" s="38"/>
      <c r="Z35" s="38"/>
    </row>
    <row r="36" spans="1:26" ht="16.5" customHeight="1">
      <c r="A36" s="95"/>
      <c r="B36" s="38"/>
      <c r="C36" s="95"/>
      <c r="D36" s="95"/>
      <c r="E36" s="38"/>
      <c r="F36" s="38"/>
      <c r="G36" s="38"/>
      <c r="H36" s="38"/>
      <c r="I36" s="38"/>
      <c r="J36" s="38"/>
      <c r="K36" s="38"/>
      <c r="L36" s="38"/>
      <c r="M36" s="38"/>
      <c r="N36" s="38"/>
      <c r="O36" s="38"/>
      <c r="P36" s="38"/>
      <c r="Q36" s="38"/>
      <c r="R36" s="38"/>
      <c r="S36" s="38"/>
      <c r="T36" s="38"/>
      <c r="U36" s="38"/>
      <c r="V36" s="38"/>
      <c r="W36" s="38"/>
      <c r="X36" s="38"/>
      <c r="Y36" s="38"/>
      <c r="Z36" s="38"/>
    </row>
    <row r="37" spans="1:26" ht="16.5" customHeight="1">
      <c r="A37" s="95"/>
      <c r="B37" s="38"/>
      <c r="C37" s="95"/>
      <c r="D37" s="95"/>
      <c r="E37" s="38"/>
      <c r="F37" s="38"/>
      <c r="G37" s="38"/>
      <c r="H37" s="38"/>
      <c r="I37" s="38"/>
      <c r="J37" s="38"/>
      <c r="K37" s="38"/>
      <c r="L37" s="38"/>
      <c r="M37" s="38"/>
      <c r="N37" s="38"/>
      <c r="O37" s="38"/>
      <c r="P37" s="38"/>
      <c r="Q37" s="38"/>
      <c r="R37" s="38"/>
      <c r="S37" s="38"/>
      <c r="T37" s="38"/>
      <c r="U37" s="38"/>
      <c r="V37" s="38"/>
      <c r="W37" s="38"/>
      <c r="X37" s="38"/>
      <c r="Y37" s="38"/>
      <c r="Z37" s="38"/>
    </row>
    <row r="38" spans="1:26" ht="16.5" customHeight="1">
      <c r="A38" s="95"/>
      <c r="B38" s="38"/>
      <c r="C38" s="95"/>
      <c r="D38" s="95"/>
      <c r="E38" s="38"/>
      <c r="F38" s="38"/>
      <c r="G38" s="38"/>
      <c r="H38" s="38"/>
      <c r="I38" s="38"/>
      <c r="J38" s="38"/>
      <c r="K38" s="38"/>
      <c r="L38" s="38"/>
      <c r="M38" s="38"/>
      <c r="N38" s="38"/>
      <c r="O38" s="38"/>
      <c r="P38" s="38"/>
      <c r="Q38" s="38"/>
      <c r="R38" s="38"/>
      <c r="S38" s="38"/>
      <c r="T38" s="38"/>
      <c r="U38" s="38"/>
      <c r="V38" s="38"/>
      <c r="W38" s="38"/>
      <c r="X38" s="38"/>
      <c r="Y38" s="38"/>
      <c r="Z38" s="38"/>
    </row>
    <row r="39" spans="1:26" ht="16.5" customHeight="1">
      <c r="A39" s="95"/>
      <c r="B39" s="38"/>
      <c r="C39" s="95"/>
      <c r="D39" s="95"/>
      <c r="E39" s="38"/>
      <c r="F39" s="38"/>
      <c r="G39" s="38"/>
      <c r="H39" s="38"/>
      <c r="I39" s="38"/>
      <c r="J39" s="38"/>
      <c r="K39" s="38"/>
      <c r="L39" s="38"/>
      <c r="M39" s="38"/>
      <c r="N39" s="38"/>
      <c r="O39" s="38"/>
      <c r="P39" s="38"/>
      <c r="Q39" s="38"/>
      <c r="R39" s="38"/>
      <c r="S39" s="38"/>
      <c r="T39" s="38"/>
      <c r="U39" s="38"/>
      <c r="V39" s="38"/>
      <c r="W39" s="38"/>
      <c r="X39" s="38"/>
      <c r="Y39" s="38"/>
      <c r="Z39" s="38"/>
    </row>
    <row r="40" spans="1:26" ht="16.5" customHeight="1">
      <c r="A40" s="95"/>
      <c r="B40" s="38"/>
      <c r="C40" s="95"/>
      <c r="D40" s="95"/>
      <c r="E40" s="38"/>
      <c r="F40" s="38"/>
      <c r="G40" s="38"/>
      <c r="H40" s="38"/>
      <c r="I40" s="38"/>
      <c r="J40" s="38"/>
      <c r="K40" s="38"/>
      <c r="L40" s="38"/>
      <c r="M40" s="38"/>
      <c r="N40" s="38"/>
      <c r="O40" s="38"/>
      <c r="P40" s="38"/>
      <c r="Q40" s="38"/>
      <c r="R40" s="38"/>
      <c r="S40" s="38"/>
      <c r="T40" s="38"/>
      <c r="U40" s="38"/>
      <c r="V40" s="38"/>
      <c r="W40" s="38"/>
      <c r="X40" s="38"/>
      <c r="Y40" s="38"/>
      <c r="Z40" s="38"/>
    </row>
    <row r="41" spans="1:26" ht="16.5" customHeight="1">
      <c r="A41" s="95"/>
      <c r="B41" s="38"/>
      <c r="C41" s="95"/>
      <c r="D41" s="95"/>
      <c r="E41" s="38"/>
      <c r="F41" s="38"/>
      <c r="G41" s="38"/>
      <c r="H41" s="38"/>
      <c r="I41" s="38"/>
      <c r="J41" s="38"/>
      <c r="K41" s="38"/>
      <c r="L41" s="38"/>
      <c r="M41" s="38"/>
      <c r="N41" s="38"/>
      <c r="O41" s="38"/>
      <c r="P41" s="38"/>
      <c r="Q41" s="38"/>
      <c r="R41" s="38"/>
      <c r="S41" s="38"/>
      <c r="T41" s="38"/>
      <c r="U41" s="38"/>
      <c r="V41" s="38"/>
      <c r="W41" s="38"/>
      <c r="X41" s="38"/>
      <c r="Y41" s="38"/>
      <c r="Z41" s="38"/>
    </row>
    <row r="42" spans="1:26" ht="16.5" customHeight="1">
      <c r="A42" s="95"/>
      <c r="B42" s="38"/>
      <c r="C42" s="95"/>
      <c r="D42" s="95"/>
      <c r="E42" s="38"/>
      <c r="F42" s="38"/>
      <c r="G42" s="38"/>
      <c r="H42" s="38"/>
      <c r="I42" s="38"/>
      <c r="J42" s="38"/>
      <c r="K42" s="38"/>
      <c r="L42" s="38"/>
      <c r="M42" s="38"/>
      <c r="N42" s="38"/>
      <c r="O42" s="38"/>
      <c r="P42" s="38"/>
      <c r="Q42" s="38"/>
      <c r="R42" s="38"/>
      <c r="S42" s="38"/>
      <c r="T42" s="38"/>
      <c r="U42" s="38"/>
      <c r="V42" s="38"/>
      <c r="W42" s="38"/>
      <c r="X42" s="38"/>
      <c r="Y42" s="38"/>
      <c r="Z42" s="38"/>
    </row>
    <row r="43" spans="1:26" ht="16.5" customHeight="1">
      <c r="A43" s="95"/>
      <c r="B43" s="38"/>
      <c r="C43" s="95"/>
      <c r="D43" s="95"/>
      <c r="E43" s="38"/>
      <c r="F43" s="38"/>
      <c r="G43" s="38"/>
      <c r="H43" s="38"/>
      <c r="I43" s="38"/>
      <c r="J43" s="38"/>
      <c r="K43" s="38"/>
      <c r="L43" s="38"/>
      <c r="M43" s="38"/>
      <c r="N43" s="38"/>
      <c r="O43" s="38"/>
      <c r="P43" s="38"/>
      <c r="Q43" s="38"/>
      <c r="R43" s="38"/>
      <c r="S43" s="38"/>
      <c r="T43" s="38"/>
      <c r="U43" s="38"/>
      <c r="V43" s="38"/>
      <c r="W43" s="38"/>
      <c r="X43" s="38"/>
      <c r="Y43" s="38"/>
      <c r="Z43" s="38"/>
    </row>
    <row r="44" spans="1:26" ht="16.5" customHeight="1">
      <c r="A44" s="95"/>
      <c r="B44" s="38"/>
      <c r="C44" s="95"/>
      <c r="D44" s="95"/>
      <c r="E44" s="38"/>
      <c r="F44" s="38"/>
      <c r="G44" s="38"/>
      <c r="H44" s="38"/>
      <c r="I44" s="38"/>
      <c r="J44" s="38"/>
      <c r="K44" s="38"/>
      <c r="L44" s="38"/>
      <c r="M44" s="38"/>
      <c r="N44" s="38"/>
      <c r="O44" s="38"/>
      <c r="P44" s="38"/>
      <c r="Q44" s="38"/>
      <c r="R44" s="38"/>
      <c r="S44" s="38"/>
      <c r="T44" s="38"/>
      <c r="U44" s="38"/>
      <c r="V44" s="38"/>
      <c r="W44" s="38"/>
      <c r="X44" s="38"/>
      <c r="Y44" s="38"/>
      <c r="Z44" s="38"/>
    </row>
    <row r="45" spans="1:26" ht="16.5" customHeight="1">
      <c r="A45" s="95"/>
      <c r="B45" s="38"/>
      <c r="C45" s="95"/>
      <c r="D45" s="95"/>
      <c r="E45" s="38"/>
      <c r="F45" s="38"/>
      <c r="G45" s="38"/>
      <c r="H45" s="38"/>
      <c r="I45" s="38"/>
      <c r="J45" s="38"/>
      <c r="K45" s="38"/>
      <c r="L45" s="38"/>
      <c r="M45" s="38"/>
      <c r="N45" s="38"/>
      <c r="O45" s="38"/>
      <c r="P45" s="38"/>
      <c r="Q45" s="38"/>
      <c r="R45" s="38"/>
      <c r="S45" s="38"/>
      <c r="T45" s="38"/>
      <c r="U45" s="38"/>
      <c r="V45" s="38"/>
      <c r="W45" s="38"/>
      <c r="X45" s="38"/>
      <c r="Y45" s="38"/>
      <c r="Z45" s="38"/>
    </row>
    <row r="46" spans="1:26" ht="16.5" customHeight="1">
      <c r="A46" s="95"/>
      <c r="B46" s="38"/>
      <c r="C46" s="95"/>
      <c r="D46" s="95"/>
      <c r="E46" s="38"/>
      <c r="F46" s="38"/>
      <c r="G46" s="38"/>
      <c r="H46" s="38"/>
      <c r="I46" s="38"/>
      <c r="J46" s="38"/>
      <c r="K46" s="38"/>
      <c r="L46" s="38"/>
      <c r="M46" s="38"/>
      <c r="N46" s="38"/>
      <c r="O46" s="38"/>
      <c r="P46" s="38"/>
      <c r="Q46" s="38"/>
      <c r="R46" s="38"/>
      <c r="S46" s="38"/>
      <c r="T46" s="38"/>
      <c r="U46" s="38"/>
      <c r="V46" s="38"/>
      <c r="W46" s="38"/>
      <c r="X46" s="38"/>
      <c r="Y46" s="38"/>
      <c r="Z46" s="38"/>
    </row>
    <row r="47" spans="1:26" ht="16.5" customHeight="1">
      <c r="A47" s="95"/>
      <c r="B47" s="38"/>
      <c r="C47" s="95"/>
      <c r="D47" s="95"/>
      <c r="E47" s="38"/>
      <c r="F47" s="38"/>
      <c r="G47" s="38"/>
      <c r="H47" s="38"/>
      <c r="I47" s="38"/>
      <c r="J47" s="38"/>
      <c r="K47" s="38"/>
      <c r="L47" s="38"/>
      <c r="M47" s="38"/>
      <c r="N47" s="38"/>
      <c r="O47" s="38"/>
      <c r="P47" s="38"/>
      <c r="Q47" s="38"/>
      <c r="R47" s="38"/>
      <c r="S47" s="38"/>
      <c r="T47" s="38"/>
      <c r="U47" s="38"/>
      <c r="V47" s="38"/>
      <c r="W47" s="38"/>
      <c r="X47" s="38"/>
      <c r="Y47" s="38"/>
      <c r="Z47" s="38"/>
    </row>
    <row r="48" spans="1:26" ht="16.5" customHeight="1">
      <c r="A48" s="95"/>
      <c r="B48" s="38"/>
      <c r="C48" s="95"/>
      <c r="D48" s="95"/>
      <c r="E48" s="38"/>
      <c r="F48" s="38"/>
      <c r="G48" s="38"/>
      <c r="H48" s="38"/>
      <c r="I48" s="38"/>
      <c r="J48" s="38"/>
      <c r="K48" s="38"/>
      <c r="L48" s="38"/>
      <c r="M48" s="38"/>
      <c r="N48" s="38"/>
      <c r="O48" s="38"/>
      <c r="P48" s="38"/>
      <c r="Q48" s="38"/>
      <c r="R48" s="38"/>
      <c r="S48" s="38"/>
      <c r="T48" s="38"/>
      <c r="U48" s="38"/>
      <c r="V48" s="38"/>
      <c r="W48" s="38"/>
      <c r="X48" s="38"/>
      <c r="Y48" s="38"/>
      <c r="Z48" s="38"/>
    </row>
    <row r="49" spans="1:26" ht="16.5" customHeight="1">
      <c r="A49" s="95"/>
      <c r="B49" s="38"/>
      <c r="C49" s="95"/>
      <c r="D49" s="95"/>
      <c r="E49" s="38"/>
      <c r="F49" s="38"/>
      <c r="G49" s="38"/>
      <c r="H49" s="38"/>
      <c r="I49" s="38"/>
      <c r="J49" s="38"/>
      <c r="K49" s="38"/>
      <c r="L49" s="38"/>
      <c r="M49" s="38"/>
      <c r="N49" s="38"/>
      <c r="O49" s="38"/>
      <c r="P49" s="38"/>
      <c r="Q49" s="38"/>
      <c r="R49" s="38"/>
      <c r="S49" s="38"/>
      <c r="T49" s="38"/>
      <c r="U49" s="38"/>
      <c r="V49" s="38"/>
      <c r="W49" s="38"/>
      <c r="X49" s="38"/>
      <c r="Y49" s="38"/>
      <c r="Z49" s="38"/>
    </row>
    <row r="50" spans="1:26" ht="16.5" customHeight="1">
      <c r="A50" s="95"/>
      <c r="B50" s="38"/>
      <c r="C50" s="95"/>
      <c r="D50" s="95"/>
      <c r="E50" s="38"/>
      <c r="F50" s="38"/>
      <c r="G50" s="38"/>
      <c r="H50" s="38"/>
      <c r="I50" s="38"/>
      <c r="J50" s="38"/>
      <c r="K50" s="38"/>
      <c r="L50" s="38"/>
      <c r="M50" s="38"/>
      <c r="N50" s="38"/>
      <c r="O50" s="38"/>
      <c r="P50" s="38"/>
      <c r="Q50" s="38"/>
      <c r="R50" s="38"/>
      <c r="S50" s="38"/>
      <c r="T50" s="38"/>
      <c r="U50" s="38"/>
      <c r="V50" s="38"/>
      <c r="W50" s="38"/>
      <c r="X50" s="38"/>
      <c r="Y50" s="38"/>
      <c r="Z50" s="38"/>
    </row>
    <row r="51" spans="1:26" ht="16.5" customHeight="1">
      <c r="A51" s="95"/>
      <c r="B51" s="38"/>
      <c r="C51" s="95"/>
      <c r="D51" s="95"/>
      <c r="E51" s="38"/>
      <c r="F51" s="38"/>
      <c r="G51" s="38"/>
      <c r="H51" s="38"/>
      <c r="I51" s="38"/>
      <c r="J51" s="38"/>
      <c r="K51" s="38"/>
      <c r="L51" s="38"/>
      <c r="M51" s="38"/>
      <c r="N51" s="38"/>
      <c r="O51" s="38"/>
      <c r="P51" s="38"/>
      <c r="Q51" s="38"/>
      <c r="R51" s="38"/>
      <c r="S51" s="38"/>
      <c r="T51" s="38"/>
      <c r="U51" s="38"/>
      <c r="V51" s="38"/>
      <c r="W51" s="38"/>
      <c r="X51" s="38"/>
      <c r="Y51" s="38"/>
      <c r="Z51" s="38"/>
    </row>
    <row r="52" spans="1:26" ht="16.5" customHeight="1">
      <c r="A52" s="95"/>
      <c r="B52" s="38"/>
      <c r="C52" s="95"/>
      <c r="D52" s="95"/>
      <c r="E52" s="38"/>
      <c r="F52" s="38"/>
      <c r="G52" s="38"/>
      <c r="H52" s="38"/>
      <c r="I52" s="38"/>
      <c r="J52" s="38"/>
      <c r="K52" s="38"/>
      <c r="L52" s="38"/>
      <c r="M52" s="38"/>
      <c r="N52" s="38"/>
      <c r="O52" s="38"/>
      <c r="P52" s="38"/>
      <c r="Q52" s="38"/>
      <c r="R52" s="38"/>
      <c r="S52" s="38"/>
      <c r="T52" s="38"/>
      <c r="U52" s="38"/>
      <c r="V52" s="38"/>
      <c r="W52" s="38"/>
      <c r="X52" s="38"/>
      <c r="Y52" s="38"/>
      <c r="Z52" s="38"/>
    </row>
    <row r="53" spans="1:26" ht="16.5" customHeight="1">
      <c r="A53" s="95"/>
      <c r="B53" s="38"/>
      <c r="C53" s="95"/>
      <c r="D53" s="95"/>
      <c r="E53" s="38"/>
      <c r="F53" s="38"/>
      <c r="G53" s="38"/>
      <c r="H53" s="38"/>
      <c r="I53" s="38"/>
      <c r="J53" s="38"/>
      <c r="K53" s="38"/>
      <c r="L53" s="38"/>
      <c r="M53" s="38"/>
      <c r="N53" s="38"/>
      <c r="O53" s="38"/>
      <c r="P53" s="38"/>
      <c r="Q53" s="38"/>
      <c r="R53" s="38"/>
      <c r="S53" s="38"/>
      <c r="T53" s="38"/>
      <c r="U53" s="38"/>
      <c r="V53" s="38"/>
      <c r="W53" s="38"/>
      <c r="X53" s="38"/>
      <c r="Y53" s="38"/>
      <c r="Z53" s="38"/>
    </row>
    <row r="54" spans="1:26" ht="16.5" customHeight="1">
      <c r="A54" s="95"/>
      <c r="B54" s="38"/>
      <c r="C54" s="95"/>
      <c r="D54" s="95"/>
      <c r="E54" s="38"/>
      <c r="F54" s="38"/>
      <c r="G54" s="38"/>
      <c r="H54" s="38"/>
      <c r="I54" s="38"/>
      <c r="J54" s="38"/>
      <c r="K54" s="38"/>
      <c r="L54" s="38"/>
      <c r="M54" s="38"/>
      <c r="N54" s="38"/>
      <c r="O54" s="38"/>
      <c r="P54" s="38"/>
      <c r="Q54" s="38"/>
      <c r="R54" s="38"/>
      <c r="S54" s="38"/>
      <c r="T54" s="38"/>
      <c r="U54" s="38"/>
      <c r="V54" s="38"/>
      <c r="W54" s="38"/>
      <c r="X54" s="38"/>
      <c r="Y54" s="38"/>
      <c r="Z54" s="38"/>
    </row>
    <row r="55" spans="1:26" ht="16.5" customHeight="1">
      <c r="A55" s="95"/>
      <c r="B55" s="38"/>
      <c r="C55" s="95"/>
      <c r="D55" s="95"/>
      <c r="E55" s="38"/>
      <c r="F55" s="38"/>
      <c r="G55" s="38"/>
      <c r="H55" s="38"/>
      <c r="I55" s="38"/>
      <c r="J55" s="38"/>
      <c r="K55" s="38"/>
      <c r="L55" s="38"/>
      <c r="M55" s="38"/>
      <c r="N55" s="38"/>
      <c r="O55" s="38"/>
      <c r="P55" s="38"/>
      <c r="Q55" s="38"/>
      <c r="R55" s="38"/>
      <c r="S55" s="38"/>
      <c r="T55" s="38"/>
      <c r="U55" s="38"/>
      <c r="V55" s="38"/>
      <c r="W55" s="38"/>
      <c r="X55" s="38"/>
      <c r="Y55" s="38"/>
      <c r="Z55" s="38"/>
    </row>
    <row r="56" spans="1:26" ht="16.5" customHeight="1">
      <c r="A56" s="95"/>
      <c r="B56" s="38"/>
      <c r="C56" s="95"/>
      <c r="D56" s="95"/>
      <c r="E56" s="38"/>
      <c r="F56" s="38"/>
      <c r="G56" s="38"/>
      <c r="H56" s="38"/>
      <c r="I56" s="38"/>
      <c r="J56" s="38"/>
      <c r="K56" s="38"/>
      <c r="L56" s="38"/>
      <c r="M56" s="38"/>
      <c r="N56" s="38"/>
      <c r="O56" s="38"/>
      <c r="P56" s="38"/>
      <c r="Q56" s="38"/>
      <c r="R56" s="38"/>
      <c r="S56" s="38"/>
      <c r="T56" s="38"/>
      <c r="U56" s="38"/>
      <c r="V56" s="38"/>
      <c r="W56" s="38"/>
      <c r="X56" s="38"/>
      <c r="Y56" s="38"/>
      <c r="Z56" s="38"/>
    </row>
    <row r="57" spans="1:26" ht="16.5" customHeight="1">
      <c r="A57" s="95"/>
      <c r="B57" s="38"/>
      <c r="C57" s="95"/>
      <c r="D57" s="95"/>
      <c r="E57" s="38"/>
      <c r="F57" s="38"/>
      <c r="G57" s="38"/>
      <c r="H57" s="38"/>
      <c r="I57" s="38"/>
      <c r="J57" s="38"/>
      <c r="K57" s="38"/>
      <c r="L57" s="38"/>
      <c r="M57" s="38"/>
      <c r="N57" s="38"/>
      <c r="O57" s="38"/>
      <c r="P57" s="38"/>
      <c r="Q57" s="38"/>
      <c r="R57" s="38"/>
      <c r="S57" s="38"/>
      <c r="T57" s="38"/>
      <c r="U57" s="38"/>
      <c r="V57" s="38"/>
      <c r="W57" s="38"/>
      <c r="X57" s="38"/>
      <c r="Y57" s="38"/>
      <c r="Z57" s="38"/>
    </row>
    <row r="58" spans="1:26" ht="16.5" customHeight="1">
      <c r="A58" s="95"/>
      <c r="B58" s="38"/>
      <c r="C58" s="95"/>
      <c r="D58" s="95"/>
      <c r="E58" s="38"/>
      <c r="F58" s="38"/>
      <c r="G58" s="38"/>
      <c r="H58" s="38"/>
      <c r="I58" s="38"/>
      <c r="J58" s="38"/>
      <c r="K58" s="38"/>
      <c r="L58" s="38"/>
      <c r="M58" s="38"/>
      <c r="N58" s="38"/>
      <c r="O58" s="38"/>
      <c r="P58" s="38"/>
      <c r="Q58" s="38"/>
      <c r="R58" s="38"/>
      <c r="S58" s="38"/>
      <c r="T58" s="38"/>
      <c r="U58" s="38"/>
      <c r="V58" s="38"/>
      <c r="W58" s="38"/>
      <c r="X58" s="38"/>
      <c r="Y58" s="38"/>
      <c r="Z58" s="38"/>
    </row>
    <row r="59" spans="1:26" ht="16.5" customHeight="1">
      <c r="A59" s="95"/>
      <c r="B59" s="38"/>
      <c r="C59" s="95"/>
      <c r="D59" s="95"/>
      <c r="E59" s="38"/>
      <c r="F59" s="38"/>
      <c r="G59" s="38"/>
      <c r="H59" s="38"/>
      <c r="I59" s="38"/>
      <c r="J59" s="38"/>
      <c r="K59" s="38"/>
      <c r="L59" s="38"/>
      <c r="M59" s="38"/>
      <c r="N59" s="38"/>
      <c r="O59" s="38"/>
      <c r="P59" s="38"/>
      <c r="Q59" s="38"/>
      <c r="R59" s="38"/>
      <c r="S59" s="38"/>
      <c r="T59" s="38"/>
      <c r="U59" s="38"/>
      <c r="V59" s="38"/>
      <c r="W59" s="38"/>
      <c r="X59" s="38"/>
      <c r="Y59" s="38"/>
      <c r="Z59" s="38"/>
    </row>
    <row r="60" spans="1:26" ht="16.5" customHeight="1">
      <c r="A60" s="95"/>
      <c r="B60" s="38"/>
      <c r="C60" s="95"/>
      <c r="D60" s="95"/>
      <c r="E60" s="38"/>
      <c r="F60" s="38"/>
      <c r="G60" s="38"/>
      <c r="H60" s="38"/>
      <c r="I60" s="38"/>
      <c r="J60" s="38"/>
      <c r="K60" s="38"/>
      <c r="L60" s="38"/>
      <c r="M60" s="38"/>
      <c r="N60" s="38"/>
      <c r="O60" s="38"/>
      <c r="P60" s="38"/>
      <c r="Q60" s="38"/>
      <c r="R60" s="38"/>
      <c r="S60" s="38"/>
      <c r="T60" s="38"/>
      <c r="U60" s="38"/>
      <c r="V60" s="38"/>
      <c r="W60" s="38"/>
      <c r="X60" s="38"/>
      <c r="Y60" s="38"/>
      <c r="Z60" s="38"/>
    </row>
    <row r="61" spans="1:26" ht="16.5" customHeight="1">
      <c r="A61" s="95"/>
      <c r="B61" s="38"/>
      <c r="C61" s="95"/>
      <c r="D61" s="95"/>
      <c r="E61" s="38"/>
      <c r="F61" s="38"/>
      <c r="G61" s="38"/>
      <c r="H61" s="38"/>
      <c r="I61" s="38"/>
      <c r="J61" s="38"/>
      <c r="K61" s="38"/>
      <c r="L61" s="38"/>
      <c r="M61" s="38"/>
      <c r="N61" s="38"/>
      <c r="O61" s="38"/>
      <c r="P61" s="38"/>
      <c r="Q61" s="38"/>
      <c r="R61" s="38"/>
      <c r="S61" s="38"/>
      <c r="T61" s="38"/>
      <c r="U61" s="38"/>
      <c r="V61" s="38"/>
      <c r="W61" s="38"/>
      <c r="X61" s="38"/>
      <c r="Y61" s="38"/>
      <c r="Z61" s="38"/>
    </row>
    <row r="62" spans="1:26" ht="16.5" customHeight="1">
      <c r="A62" s="95"/>
      <c r="B62" s="38"/>
      <c r="C62" s="95"/>
      <c r="D62" s="95"/>
      <c r="E62" s="38"/>
      <c r="F62" s="38"/>
      <c r="G62" s="38"/>
      <c r="H62" s="38"/>
      <c r="I62" s="38"/>
      <c r="J62" s="38"/>
      <c r="K62" s="38"/>
      <c r="L62" s="38"/>
      <c r="M62" s="38"/>
      <c r="N62" s="38"/>
      <c r="O62" s="38"/>
      <c r="P62" s="38"/>
      <c r="Q62" s="38"/>
      <c r="R62" s="38"/>
      <c r="S62" s="38"/>
      <c r="T62" s="38"/>
      <c r="U62" s="38"/>
      <c r="V62" s="38"/>
      <c r="W62" s="38"/>
      <c r="X62" s="38"/>
      <c r="Y62" s="38"/>
      <c r="Z62" s="38"/>
    </row>
    <row r="63" spans="1:26" ht="16.5" customHeight="1">
      <c r="A63" s="95"/>
      <c r="B63" s="38"/>
      <c r="C63" s="95"/>
      <c r="D63" s="95"/>
      <c r="E63" s="38"/>
      <c r="F63" s="38"/>
      <c r="G63" s="38"/>
      <c r="H63" s="38"/>
      <c r="I63" s="38"/>
      <c r="J63" s="38"/>
      <c r="K63" s="38"/>
      <c r="L63" s="38"/>
      <c r="M63" s="38"/>
      <c r="N63" s="38"/>
      <c r="O63" s="38"/>
      <c r="P63" s="38"/>
      <c r="Q63" s="38"/>
      <c r="R63" s="38"/>
      <c r="S63" s="38"/>
      <c r="T63" s="38"/>
      <c r="U63" s="38"/>
      <c r="V63" s="38"/>
      <c r="W63" s="38"/>
      <c r="X63" s="38"/>
      <c r="Y63" s="38"/>
      <c r="Z63" s="38"/>
    </row>
    <row r="64" spans="1:26" ht="16.5" customHeight="1">
      <c r="A64" s="95"/>
      <c r="B64" s="38"/>
      <c r="C64" s="95"/>
      <c r="D64" s="95"/>
      <c r="E64" s="38"/>
      <c r="F64" s="38"/>
      <c r="G64" s="38"/>
      <c r="H64" s="38"/>
      <c r="I64" s="38"/>
      <c r="J64" s="38"/>
      <c r="K64" s="38"/>
      <c r="L64" s="38"/>
      <c r="M64" s="38"/>
      <c r="N64" s="38"/>
      <c r="O64" s="38"/>
      <c r="P64" s="38"/>
      <c r="Q64" s="38"/>
      <c r="R64" s="38"/>
      <c r="S64" s="38"/>
      <c r="T64" s="38"/>
      <c r="U64" s="38"/>
      <c r="V64" s="38"/>
      <c r="W64" s="38"/>
      <c r="X64" s="38"/>
      <c r="Y64" s="38"/>
      <c r="Z64" s="38"/>
    </row>
    <row r="65" spans="1:26" ht="16.5" customHeight="1">
      <c r="A65" s="95"/>
      <c r="B65" s="38"/>
      <c r="C65" s="95"/>
      <c r="D65" s="95"/>
      <c r="E65" s="38"/>
      <c r="F65" s="38"/>
      <c r="G65" s="38"/>
      <c r="H65" s="38"/>
      <c r="I65" s="38"/>
      <c r="J65" s="38"/>
      <c r="K65" s="38"/>
      <c r="L65" s="38"/>
      <c r="M65" s="38"/>
      <c r="N65" s="38"/>
      <c r="O65" s="38"/>
      <c r="P65" s="38"/>
      <c r="Q65" s="38"/>
      <c r="R65" s="38"/>
      <c r="S65" s="38"/>
      <c r="T65" s="38"/>
      <c r="U65" s="38"/>
      <c r="V65" s="38"/>
      <c r="W65" s="38"/>
      <c r="X65" s="38"/>
      <c r="Y65" s="38"/>
      <c r="Z65" s="38"/>
    </row>
    <row r="66" spans="1:26" ht="16.5" customHeight="1">
      <c r="A66" s="95"/>
      <c r="B66" s="38"/>
      <c r="C66" s="95"/>
      <c r="D66" s="95"/>
      <c r="E66" s="38"/>
      <c r="F66" s="38"/>
      <c r="G66" s="38"/>
      <c r="H66" s="38"/>
      <c r="I66" s="38"/>
      <c r="J66" s="38"/>
      <c r="K66" s="38"/>
      <c r="L66" s="38"/>
      <c r="M66" s="38"/>
      <c r="N66" s="38"/>
      <c r="O66" s="38"/>
      <c r="P66" s="38"/>
      <c r="Q66" s="38"/>
      <c r="R66" s="38"/>
      <c r="S66" s="38"/>
      <c r="T66" s="38"/>
      <c r="U66" s="38"/>
      <c r="V66" s="38"/>
      <c r="W66" s="38"/>
      <c r="X66" s="38"/>
      <c r="Y66" s="38"/>
      <c r="Z66" s="38"/>
    </row>
    <row r="67" spans="1:26" ht="16.5" customHeight="1">
      <c r="A67" s="95"/>
      <c r="B67" s="38"/>
      <c r="C67" s="95"/>
      <c r="D67" s="95"/>
      <c r="E67" s="38"/>
      <c r="F67" s="38"/>
      <c r="G67" s="38"/>
      <c r="H67" s="38"/>
      <c r="I67" s="38"/>
      <c r="J67" s="38"/>
      <c r="K67" s="38"/>
      <c r="L67" s="38"/>
      <c r="M67" s="38"/>
      <c r="N67" s="38"/>
      <c r="O67" s="38"/>
      <c r="P67" s="38"/>
      <c r="Q67" s="38"/>
      <c r="R67" s="38"/>
      <c r="S67" s="38"/>
      <c r="T67" s="38"/>
      <c r="U67" s="38"/>
      <c r="V67" s="38"/>
      <c r="W67" s="38"/>
      <c r="X67" s="38"/>
      <c r="Y67" s="38"/>
      <c r="Z67" s="38"/>
    </row>
    <row r="68" spans="1:26" ht="16.5" customHeight="1">
      <c r="A68" s="95"/>
      <c r="B68" s="38"/>
      <c r="C68" s="95"/>
      <c r="D68" s="95"/>
      <c r="E68" s="38"/>
      <c r="F68" s="38"/>
      <c r="G68" s="38"/>
      <c r="H68" s="38"/>
      <c r="I68" s="38"/>
      <c r="J68" s="38"/>
      <c r="K68" s="38"/>
      <c r="L68" s="38"/>
      <c r="M68" s="38"/>
      <c r="N68" s="38"/>
      <c r="O68" s="38"/>
      <c r="P68" s="38"/>
      <c r="Q68" s="38"/>
      <c r="R68" s="38"/>
      <c r="S68" s="38"/>
      <c r="T68" s="38"/>
      <c r="U68" s="38"/>
      <c r="V68" s="38"/>
      <c r="W68" s="38"/>
      <c r="X68" s="38"/>
      <c r="Y68" s="38"/>
      <c r="Z68" s="38"/>
    </row>
    <row r="69" spans="1:26" ht="16.5" customHeight="1">
      <c r="A69" s="95"/>
      <c r="B69" s="38"/>
      <c r="C69" s="95"/>
      <c r="D69" s="95"/>
      <c r="E69" s="38"/>
      <c r="F69" s="38"/>
      <c r="G69" s="38"/>
      <c r="H69" s="38"/>
      <c r="I69" s="38"/>
      <c r="J69" s="38"/>
      <c r="K69" s="38"/>
      <c r="L69" s="38"/>
      <c r="M69" s="38"/>
      <c r="N69" s="38"/>
      <c r="O69" s="38"/>
      <c r="P69" s="38"/>
      <c r="Q69" s="38"/>
      <c r="R69" s="38"/>
      <c r="S69" s="38"/>
      <c r="T69" s="38"/>
      <c r="U69" s="38"/>
      <c r="V69" s="38"/>
      <c r="W69" s="38"/>
      <c r="X69" s="38"/>
      <c r="Y69" s="38"/>
      <c r="Z69" s="38"/>
    </row>
    <row r="70" spans="1:26" ht="16.5" customHeight="1">
      <c r="A70" s="95"/>
      <c r="B70" s="38"/>
      <c r="C70" s="95"/>
      <c r="D70" s="95"/>
      <c r="E70" s="38"/>
      <c r="F70" s="38"/>
      <c r="G70" s="38"/>
      <c r="H70" s="38"/>
      <c r="I70" s="38"/>
      <c r="J70" s="38"/>
      <c r="K70" s="38"/>
      <c r="L70" s="38"/>
      <c r="M70" s="38"/>
      <c r="N70" s="38"/>
      <c r="O70" s="38"/>
      <c r="P70" s="38"/>
      <c r="Q70" s="38"/>
      <c r="R70" s="38"/>
      <c r="S70" s="38"/>
      <c r="T70" s="38"/>
      <c r="U70" s="38"/>
      <c r="V70" s="38"/>
      <c r="W70" s="38"/>
      <c r="X70" s="38"/>
      <c r="Y70" s="38"/>
      <c r="Z70" s="38"/>
    </row>
    <row r="71" spans="1:26" ht="16.5" customHeight="1">
      <c r="A71" s="95"/>
      <c r="B71" s="38"/>
      <c r="C71" s="95"/>
      <c r="D71" s="95"/>
      <c r="E71" s="38"/>
      <c r="F71" s="38"/>
      <c r="G71" s="38"/>
      <c r="H71" s="38"/>
      <c r="I71" s="38"/>
      <c r="J71" s="38"/>
      <c r="K71" s="38"/>
      <c r="L71" s="38"/>
      <c r="M71" s="38"/>
      <c r="N71" s="38"/>
      <c r="O71" s="38"/>
      <c r="P71" s="38"/>
      <c r="Q71" s="38"/>
      <c r="R71" s="38"/>
      <c r="S71" s="38"/>
      <c r="T71" s="38"/>
      <c r="U71" s="38"/>
      <c r="V71" s="38"/>
      <c r="W71" s="38"/>
      <c r="X71" s="38"/>
      <c r="Y71" s="38"/>
      <c r="Z71" s="38"/>
    </row>
    <row r="72" spans="1:26" ht="16.5" customHeight="1">
      <c r="A72" s="95"/>
      <c r="B72" s="38"/>
      <c r="C72" s="95"/>
      <c r="D72" s="95"/>
      <c r="E72" s="38"/>
      <c r="F72" s="38"/>
      <c r="G72" s="38"/>
      <c r="H72" s="38"/>
      <c r="I72" s="38"/>
      <c r="J72" s="38"/>
      <c r="K72" s="38"/>
      <c r="L72" s="38"/>
      <c r="M72" s="38"/>
      <c r="N72" s="38"/>
      <c r="O72" s="38"/>
      <c r="P72" s="38"/>
      <c r="Q72" s="38"/>
      <c r="R72" s="38"/>
      <c r="S72" s="38"/>
      <c r="T72" s="38"/>
      <c r="U72" s="38"/>
      <c r="V72" s="38"/>
      <c r="W72" s="38"/>
      <c r="X72" s="38"/>
      <c r="Y72" s="38"/>
      <c r="Z72" s="38"/>
    </row>
    <row r="73" spans="1:26" ht="16.5" customHeight="1">
      <c r="A73" s="95"/>
      <c r="B73" s="38"/>
      <c r="C73" s="95"/>
      <c r="D73" s="95"/>
      <c r="E73" s="38"/>
      <c r="F73" s="38"/>
      <c r="G73" s="38"/>
      <c r="H73" s="38"/>
      <c r="I73" s="38"/>
      <c r="J73" s="38"/>
      <c r="K73" s="38"/>
      <c r="L73" s="38"/>
      <c r="M73" s="38"/>
      <c r="N73" s="38"/>
      <c r="O73" s="38"/>
      <c r="P73" s="38"/>
      <c r="Q73" s="38"/>
      <c r="R73" s="38"/>
      <c r="S73" s="38"/>
      <c r="T73" s="38"/>
      <c r="U73" s="38"/>
      <c r="V73" s="38"/>
      <c r="W73" s="38"/>
      <c r="X73" s="38"/>
      <c r="Y73" s="38"/>
      <c r="Z73" s="38"/>
    </row>
    <row r="74" spans="1:26" ht="16.5" customHeight="1">
      <c r="A74" s="95"/>
      <c r="B74" s="38"/>
      <c r="C74" s="95"/>
      <c r="D74" s="95"/>
      <c r="E74" s="38"/>
      <c r="F74" s="38"/>
      <c r="G74" s="38"/>
      <c r="H74" s="38"/>
      <c r="I74" s="38"/>
      <c r="J74" s="38"/>
      <c r="K74" s="38"/>
      <c r="L74" s="38"/>
      <c r="M74" s="38"/>
      <c r="N74" s="38"/>
      <c r="O74" s="38"/>
      <c r="P74" s="38"/>
      <c r="Q74" s="38"/>
      <c r="R74" s="38"/>
      <c r="S74" s="38"/>
      <c r="T74" s="38"/>
      <c r="U74" s="38"/>
      <c r="V74" s="38"/>
      <c r="W74" s="38"/>
      <c r="X74" s="38"/>
      <c r="Y74" s="38"/>
      <c r="Z74" s="38"/>
    </row>
    <row r="75" spans="1:26" ht="16.5" customHeight="1">
      <c r="A75" s="95"/>
      <c r="B75" s="38"/>
      <c r="C75" s="95"/>
      <c r="D75" s="95"/>
      <c r="E75" s="38"/>
      <c r="F75" s="38"/>
      <c r="G75" s="38"/>
      <c r="H75" s="38"/>
      <c r="I75" s="38"/>
      <c r="J75" s="38"/>
      <c r="K75" s="38"/>
      <c r="L75" s="38"/>
      <c r="M75" s="38"/>
      <c r="N75" s="38"/>
      <c r="O75" s="38"/>
      <c r="P75" s="38"/>
      <c r="Q75" s="38"/>
      <c r="R75" s="38"/>
      <c r="S75" s="38"/>
      <c r="T75" s="38"/>
      <c r="U75" s="38"/>
      <c r="V75" s="38"/>
      <c r="W75" s="38"/>
      <c r="X75" s="38"/>
      <c r="Y75" s="38"/>
      <c r="Z75" s="38"/>
    </row>
    <row r="76" spans="1:26" ht="16.5" customHeight="1">
      <c r="A76" s="95"/>
      <c r="B76" s="38"/>
      <c r="C76" s="95"/>
      <c r="D76" s="95"/>
      <c r="E76" s="38"/>
      <c r="F76" s="38"/>
      <c r="G76" s="38"/>
      <c r="H76" s="38"/>
      <c r="I76" s="38"/>
      <c r="J76" s="38"/>
      <c r="K76" s="38"/>
      <c r="L76" s="38"/>
      <c r="M76" s="38"/>
      <c r="N76" s="38"/>
      <c r="O76" s="38"/>
      <c r="P76" s="38"/>
      <c r="Q76" s="38"/>
      <c r="R76" s="38"/>
      <c r="S76" s="38"/>
      <c r="T76" s="38"/>
      <c r="U76" s="38"/>
      <c r="V76" s="38"/>
      <c r="W76" s="38"/>
      <c r="X76" s="38"/>
      <c r="Y76" s="38"/>
      <c r="Z76" s="38"/>
    </row>
    <row r="77" spans="1:26" ht="16.5" customHeight="1">
      <c r="A77" s="95"/>
      <c r="B77" s="38"/>
      <c r="C77" s="95"/>
      <c r="D77" s="95"/>
      <c r="E77" s="38"/>
      <c r="F77" s="38"/>
      <c r="G77" s="38"/>
      <c r="H77" s="38"/>
      <c r="I77" s="38"/>
      <c r="J77" s="38"/>
      <c r="K77" s="38"/>
      <c r="L77" s="38"/>
      <c r="M77" s="38"/>
      <c r="N77" s="38"/>
      <c r="O77" s="38"/>
      <c r="P77" s="38"/>
      <c r="Q77" s="38"/>
      <c r="R77" s="38"/>
      <c r="S77" s="38"/>
      <c r="T77" s="38"/>
      <c r="U77" s="38"/>
      <c r="V77" s="38"/>
      <c r="W77" s="38"/>
      <c r="X77" s="38"/>
      <c r="Y77" s="38"/>
      <c r="Z77" s="38"/>
    </row>
    <row r="78" spans="1:26" ht="16.5" customHeight="1">
      <c r="A78" s="95"/>
      <c r="B78" s="38"/>
      <c r="C78" s="95"/>
      <c r="D78" s="95"/>
      <c r="E78" s="38"/>
      <c r="F78" s="38"/>
      <c r="G78" s="38"/>
      <c r="H78" s="38"/>
      <c r="I78" s="38"/>
      <c r="J78" s="38"/>
      <c r="K78" s="38"/>
      <c r="L78" s="38"/>
      <c r="M78" s="38"/>
      <c r="N78" s="38"/>
      <c r="O78" s="38"/>
      <c r="P78" s="38"/>
      <c r="Q78" s="38"/>
      <c r="R78" s="38"/>
      <c r="S78" s="38"/>
      <c r="T78" s="38"/>
      <c r="U78" s="38"/>
      <c r="V78" s="38"/>
      <c r="W78" s="38"/>
      <c r="X78" s="38"/>
      <c r="Y78" s="38"/>
      <c r="Z78" s="38"/>
    </row>
    <row r="79" spans="1:26" ht="16.5" customHeight="1">
      <c r="A79" s="95"/>
      <c r="B79" s="38"/>
      <c r="C79" s="95"/>
      <c r="D79" s="95"/>
      <c r="E79" s="38"/>
      <c r="F79" s="38"/>
      <c r="G79" s="38"/>
      <c r="H79" s="38"/>
      <c r="I79" s="38"/>
      <c r="J79" s="38"/>
      <c r="K79" s="38"/>
      <c r="L79" s="38"/>
      <c r="M79" s="38"/>
      <c r="N79" s="38"/>
      <c r="O79" s="38"/>
      <c r="P79" s="38"/>
      <c r="Q79" s="38"/>
      <c r="R79" s="38"/>
      <c r="S79" s="38"/>
      <c r="T79" s="38"/>
      <c r="U79" s="38"/>
      <c r="V79" s="38"/>
      <c r="W79" s="38"/>
      <c r="X79" s="38"/>
      <c r="Y79" s="38"/>
      <c r="Z79" s="38"/>
    </row>
    <row r="80" spans="1:26" ht="16.5" customHeight="1">
      <c r="A80" s="95"/>
      <c r="B80" s="38"/>
      <c r="C80" s="95"/>
      <c r="D80" s="95"/>
      <c r="E80" s="38"/>
      <c r="F80" s="38"/>
      <c r="G80" s="38"/>
      <c r="H80" s="38"/>
      <c r="I80" s="38"/>
      <c r="J80" s="38"/>
      <c r="K80" s="38"/>
      <c r="L80" s="38"/>
      <c r="M80" s="38"/>
      <c r="N80" s="38"/>
      <c r="O80" s="38"/>
      <c r="P80" s="38"/>
      <c r="Q80" s="38"/>
      <c r="R80" s="38"/>
      <c r="S80" s="38"/>
      <c r="T80" s="38"/>
      <c r="U80" s="38"/>
      <c r="V80" s="38"/>
      <c r="W80" s="38"/>
      <c r="X80" s="38"/>
      <c r="Y80" s="38"/>
      <c r="Z80" s="38"/>
    </row>
    <row r="81" spans="1:26" ht="16.5" customHeight="1">
      <c r="A81" s="95"/>
      <c r="B81" s="38"/>
      <c r="C81" s="95"/>
      <c r="D81" s="95"/>
      <c r="E81" s="38"/>
      <c r="F81" s="38"/>
      <c r="G81" s="38"/>
      <c r="H81" s="38"/>
      <c r="I81" s="38"/>
      <c r="J81" s="38"/>
      <c r="K81" s="38"/>
      <c r="L81" s="38"/>
      <c r="M81" s="38"/>
      <c r="N81" s="38"/>
      <c r="O81" s="38"/>
      <c r="P81" s="38"/>
      <c r="Q81" s="38"/>
      <c r="R81" s="38"/>
      <c r="S81" s="38"/>
      <c r="T81" s="38"/>
      <c r="U81" s="38"/>
      <c r="V81" s="38"/>
      <c r="W81" s="38"/>
      <c r="X81" s="38"/>
      <c r="Y81" s="38"/>
      <c r="Z81" s="38"/>
    </row>
    <row r="82" spans="1:26" ht="16.5" customHeight="1">
      <c r="A82" s="95"/>
      <c r="B82" s="38"/>
      <c r="C82" s="95"/>
      <c r="D82" s="95"/>
      <c r="E82" s="38"/>
      <c r="F82" s="38"/>
      <c r="G82" s="38"/>
      <c r="H82" s="38"/>
      <c r="I82" s="38"/>
      <c r="J82" s="38"/>
      <c r="K82" s="38"/>
      <c r="L82" s="38"/>
      <c r="M82" s="38"/>
      <c r="N82" s="38"/>
      <c r="O82" s="38"/>
      <c r="P82" s="38"/>
      <c r="Q82" s="38"/>
      <c r="R82" s="38"/>
      <c r="S82" s="38"/>
      <c r="T82" s="38"/>
      <c r="U82" s="38"/>
      <c r="V82" s="38"/>
      <c r="W82" s="38"/>
      <c r="X82" s="38"/>
      <c r="Y82" s="38"/>
      <c r="Z82" s="38"/>
    </row>
    <row r="83" spans="1:26" ht="16.5" customHeight="1">
      <c r="A83" s="95"/>
      <c r="B83" s="38"/>
      <c r="C83" s="95"/>
      <c r="D83" s="95"/>
      <c r="E83" s="38"/>
      <c r="F83" s="38"/>
      <c r="G83" s="38"/>
      <c r="H83" s="38"/>
      <c r="I83" s="38"/>
      <c r="J83" s="38"/>
      <c r="K83" s="38"/>
      <c r="L83" s="38"/>
      <c r="M83" s="38"/>
      <c r="N83" s="38"/>
      <c r="O83" s="38"/>
      <c r="P83" s="38"/>
      <c r="Q83" s="38"/>
      <c r="R83" s="38"/>
      <c r="S83" s="38"/>
      <c r="T83" s="38"/>
      <c r="U83" s="38"/>
      <c r="V83" s="38"/>
      <c r="W83" s="38"/>
      <c r="X83" s="38"/>
      <c r="Y83" s="38"/>
      <c r="Z83" s="38"/>
    </row>
    <row r="84" spans="1:26" ht="16.5" customHeight="1">
      <c r="A84" s="95"/>
      <c r="B84" s="38"/>
      <c r="C84" s="95"/>
      <c r="D84" s="95"/>
      <c r="E84" s="38"/>
      <c r="F84" s="38"/>
      <c r="G84" s="38"/>
      <c r="H84" s="38"/>
      <c r="I84" s="38"/>
      <c r="J84" s="38"/>
      <c r="K84" s="38"/>
      <c r="L84" s="38"/>
      <c r="M84" s="38"/>
      <c r="N84" s="38"/>
      <c r="O84" s="38"/>
      <c r="P84" s="38"/>
      <c r="Q84" s="38"/>
      <c r="R84" s="38"/>
      <c r="S84" s="38"/>
      <c r="T84" s="38"/>
      <c r="U84" s="38"/>
      <c r="V84" s="38"/>
      <c r="W84" s="38"/>
      <c r="X84" s="38"/>
      <c r="Y84" s="38"/>
      <c r="Z84" s="38"/>
    </row>
    <row r="85" spans="1:26" ht="16.5" customHeight="1">
      <c r="A85" s="95"/>
      <c r="B85" s="38"/>
      <c r="C85" s="95"/>
      <c r="D85" s="95"/>
      <c r="E85" s="38"/>
      <c r="F85" s="38"/>
      <c r="G85" s="38"/>
      <c r="H85" s="38"/>
      <c r="I85" s="38"/>
      <c r="J85" s="38"/>
      <c r="K85" s="38"/>
      <c r="L85" s="38"/>
      <c r="M85" s="38"/>
      <c r="N85" s="38"/>
      <c r="O85" s="38"/>
      <c r="P85" s="38"/>
      <c r="Q85" s="38"/>
      <c r="R85" s="38"/>
      <c r="S85" s="38"/>
      <c r="T85" s="38"/>
      <c r="U85" s="38"/>
      <c r="V85" s="38"/>
      <c r="W85" s="38"/>
      <c r="X85" s="38"/>
      <c r="Y85" s="38"/>
      <c r="Z85" s="38"/>
    </row>
    <row r="86" spans="1:26" ht="16.5" customHeight="1">
      <c r="A86" s="95"/>
      <c r="B86" s="38"/>
      <c r="C86" s="95"/>
      <c r="D86" s="95"/>
      <c r="E86" s="38"/>
      <c r="F86" s="38"/>
      <c r="G86" s="38"/>
      <c r="H86" s="38"/>
      <c r="I86" s="38"/>
      <c r="J86" s="38"/>
      <c r="K86" s="38"/>
      <c r="L86" s="38"/>
      <c r="M86" s="38"/>
      <c r="N86" s="38"/>
      <c r="O86" s="38"/>
      <c r="P86" s="38"/>
      <c r="Q86" s="38"/>
      <c r="R86" s="38"/>
      <c r="S86" s="38"/>
      <c r="T86" s="38"/>
      <c r="U86" s="38"/>
      <c r="V86" s="38"/>
      <c r="W86" s="38"/>
      <c r="X86" s="38"/>
      <c r="Y86" s="38"/>
      <c r="Z86" s="38"/>
    </row>
    <row r="87" spans="1:26" ht="16.5" customHeight="1">
      <c r="A87" s="95"/>
      <c r="B87" s="38"/>
      <c r="C87" s="95"/>
      <c r="D87" s="95"/>
      <c r="E87" s="38"/>
      <c r="F87" s="38"/>
      <c r="G87" s="38"/>
      <c r="H87" s="38"/>
      <c r="I87" s="38"/>
      <c r="J87" s="38"/>
      <c r="K87" s="38"/>
      <c r="L87" s="38"/>
      <c r="M87" s="38"/>
      <c r="N87" s="38"/>
      <c r="O87" s="38"/>
      <c r="P87" s="38"/>
      <c r="Q87" s="38"/>
      <c r="R87" s="38"/>
      <c r="S87" s="38"/>
      <c r="T87" s="38"/>
      <c r="U87" s="38"/>
      <c r="V87" s="38"/>
      <c r="W87" s="38"/>
      <c r="X87" s="38"/>
      <c r="Y87" s="38"/>
      <c r="Z87" s="38"/>
    </row>
    <row r="88" spans="1:26" ht="16.5" customHeight="1">
      <c r="A88" s="95"/>
      <c r="B88" s="38"/>
      <c r="C88" s="95"/>
      <c r="D88" s="95"/>
      <c r="E88" s="38"/>
      <c r="F88" s="38"/>
      <c r="G88" s="38"/>
      <c r="H88" s="38"/>
      <c r="I88" s="38"/>
      <c r="J88" s="38"/>
      <c r="K88" s="38"/>
      <c r="L88" s="38"/>
      <c r="M88" s="38"/>
      <c r="N88" s="38"/>
      <c r="O88" s="38"/>
      <c r="P88" s="38"/>
      <c r="Q88" s="38"/>
      <c r="R88" s="38"/>
      <c r="S88" s="38"/>
      <c r="T88" s="38"/>
      <c r="U88" s="38"/>
      <c r="V88" s="38"/>
      <c r="W88" s="38"/>
      <c r="X88" s="38"/>
      <c r="Y88" s="38"/>
      <c r="Z88" s="38"/>
    </row>
    <row r="89" spans="1:26" ht="16.5" customHeight="1">
      <c r="A89" s="95"/>
      <c r="B89" s="38"/>
      <c r="C89" s="95"/>
      <c r="D89" s="95"/>
      <c r="E89" s="38"/>
      <c r="F89" s="38"/>
      <c r="G89" s="38"/>
      <c r="H89" s="38"/>
      <c r="I89" s="38"/>
      <c r="J89" s="38"/>
      <c r="K89" s="38"/>
      <c r="L89" s="38"/>
      <c r="M89" s="38"/>
      <c r="N89" s="38"/>
      <c r="O89" s="38"/>
      <c r="P89" s="38"/>
      <c r="Q89" s="38"/>
      <c r="R89" s="38"/>
      <c r="S89" s="38"/>
      <c r="T89" s="38"/>
      <c r="U89" s="38"/>
      <c r="V89" s="38"/>
      <c r="W89" s="38"/>
      <c r="X89" s="38"/>
      <c r="Y89" s="38"/>
      <c r="Z89" s="38"/>
    </row>
    <row r="90" spans="1:26" ht="16.5" customHeight="1">
      <c r="A90" s="95"/>
      <c r="B90" s="38"/>
      <c r="C90" s="95"/>
      <c r="D90" s="95"/>
      <c r="E90" s="38"/>
      <c r="F90" s="38"/>
      <c r="G90" s="38"/>
      <c r="H90" s="38"/>
      <c r="I90" s="38"/>
      <c r="J90" s="38"/>
      <c r="K90" s="38"/>
      <c r="L90" s="38"/>
      <c r="M90" s="38"/>
      <c r="N90" s="38"/>
      <c r="O90" s="38"/>
      <c r="P90" s="38"/>
      <c r="Q90" s="38"/>
      <c r="R90" s="38"/>
      <c r="S90" s="38"/>
      <c r="T90" s="38"/>
      <c r="U90" s="38"/>
      <c r="V90" s="38"/>
      <c r="W90" s="38"/>
      <c r="X90" s="38"/>
      <c r="Y90" s="38"/>
      <c r="Z90" s="38"/>
    </row>
    <row r="91" spans="1:26" ht="16.5" customHeight="1">
      <c r="A91" s="95"/>
      <c r="B91" s="38"/>
      <c r="C91" s="95"/>
      <c r="D91" s="95"/>
      <c r="E91" s="38"/>
      <c r="F91" s="38"/>
      <c r="G91" s="38"/>
      <c r="H91" s="38"/>
      <c r="I91" s="38"/>
      <c r="J91" s="38"/>
      <c r="K91" s="38"/>
      <c r="L91" s="38"/>
      <c r="M91" s="38"/>
      <c r="N91" s="38"/>
      <c r="O91" s="38"/>
      <c r="P91" s="38"/>
      <c r="Q91" s="38"/>
      <c r="R91" s="38"/>
      <c r="S91" s="38"/>
      <c r="T91" s="38"/>
      <c r="U91" s="38"/>
      <c r="V91" s="38"/>
      <c r="W91" s="38"/>
      <c r="X91" s="38"/>
      <c r="Y91" s="38"/>
      <c r="Z91" s="38"/>
    </row>
    <row r="92" spans="1:26" ht="16.5" customHeight="1">
      <c r="A92" s="95"/>
      <c r="B92" s="38"/>
      <c r="C92" s="95"/>
      <c r="D92" s="95"/>
      <c r="E92" s="38"/>
      <c r="F92" s="38"/>
      <c r="G92" s="38"/>
      <c r="H92" s="38"/>
      <c r="I92" s="38"/>
      <c r="J92" s="38"/>
      <c r="K92" s="38"/>
      <c r="L92" s="38"/>
      <c r="M92" s="38"/>
      <c r="N92" s="38"/>
      <c r="O92" s="38"/>
      <c r="P92" s="38"/>
      <c r="Q92" s="38"/>
      <c r="R92" s="38"/>
      <c r="S92" s="38"/>
      <c r="T92" s="38"/>
      <c r="U92" s="38"/>
      <c r="V92" s="38"/>
      <c r="W92" s="38"/>
      <c r="X92" s="38"/>
      <c r="Y92" s="38"/>
      <c r="Z92" s="38"/>
    </row>
    <row r="93" spans="1:26" ht="16.5" customHeight="1">
      <c r="A93" s="95"/>
      <c r="B93" s="38"/>
      <c r="C93" s="95"/>
      <c r="D93" s="95"/>
      <c r="E93" s="38"/>
      <c r="F93" s="38"/>
      <c r="G93" s="38"/>
      <c r="H93" s="38"/>
      <c r="I93" s="38"/>
      <c r="J93" s="38"/>
      <c r="K93" s="38"/>
      <c r="L93" s="38"/>
      <c r="M93" s="38"/>
      <c r="N93" s="38"/>
      <c r="O93" s="38"/>
      <c r="P93" s="38"/>
      <c r="Q93" s="38"/>
      <c r="R93" s="38"/>
      <c r="S93" s="38"/>
      <c r="T93" s="38"/>
      <c r="U93" s="38"/>
      <c r="V93" s="38"/>
      <c r="W93" s="38"/>
      <c r="X93" s="38"/>
      <c r="Y93" s="38"/>
      <c r="Z93" s="38"/>
    </row>
    <row r="94" spans="1:26" ht="16.5" customHeight="1">
      <c r="A94" s="95"/>
      <c r="B94" s="38"/>
      <c r="C94" s="95"/>
      <c r="D94" s="95"/>
      <c r="E94" s="38"/>
      <c r="F94" s="38"/>
      <c r="G94" s="38"/>
      <c r="H94" s="38"/>
      <c r="I94" s="38"/>
      <c r="J94" s="38"/>
      <c r="K94" s="38"/>
      <c r="L94" s="38"/>
      <c r="M94" s="38"/>
      <c r="N94" s="38"/>
      <c r="O94" s="38"/>
      <c r="P94" s="38"/>
      <c r="Q94" s="38"/>
      <c r="R94" s="38"/>
      <c r="S94" s="38"/>
      <c r="T94" s="38"/>
      <c r="U94" s="38"/>
      <c r="V94" s="38"/>
      <c r="W94" s="38"/>
      <c r="X94" s="38"/>
      <c r="Y94" s="38"/>
      <c r="Z94" s="38"/>
    </row>
    <row r="95" spans="1:26" ht="16.5" customHeight="1">
      <c r="A95" s="95"/>
      <c r="B95" s="38"/>
      <c r="C95" s="95"/>
      <c r="D95" s="95"/>
      <c r="E95" s="38"/>
      <c r="F95" s="38"/>
      <c r="G95" s="38"/>
      <c r="H95" s="38"/>
      <c r="I95" s="38"/>
      <c r="J95" s="38"/>
      <c r="K95" s="38"/>
      <c r="L95" s="38"/>
      <c r="M95" s="38"/>
      <c r="N95" s="38"/>
      <c r="O95" s="38"/>
      <c r="P95" s="38"/>
      <c r="Q95" s="38"/>
      <c r="R95" s="38"/>
      <c r="S95" s="38"/>
      <c r="T95" s="38"/>
      <c r="U95" s="38"/>
      <c r="V95" s="38"/>
      <c r="W95" s="38"/>
      <c r="X95" s="38"/>
      <c r="Y95" s="38"/>
      <c r="Z95" s="38"/>
    </row>
    <row r="96" spans="1:26" ht="16.5" customHeight="1">
      <c r="A96" s="95"/>
      <c r="B96" s="38"/>
      <c r="C96" s="95"/>
      <c r="D96" s="95"/>
      <c r="E96" s="38"/>
      <c r="F96" s="38"/>
      <c r="G96" s="38"/>
      <c r="H96" s="38"/>
      <c r="I96" s="38"/>
      <c r="J96" s="38"/>
      <c r="K96" s="38"/>
      <c r="L96" s="38"/>
      <c r="M96" s="38"/>
      <c r="N96" s="38"/>
      <c r="O96" s="38"/>
      <c r="P96" s="38"/>
      <c r="Q96" s="38"/>
      <c r="R96" s="38"/>
      <c r="S96" s="38"/>
      <c r="T96" s="38"/>
      <c r="U96" s="38"/>
      <c r="V96" s="38"/>
      <c r="W96" s="38"/>
      <c r="X96" s="38"/>
      <c r="Y96" s="38"/>
      <c r="Z96" s="38"/>
    </row>
    <row r="97" spans="1:26" ht="16.5" customHeight="1">
      <c r="A97" s="95"/>
      <c r="B97" s="38"/>
      <c r="C97" s="95"/>
      <c r="D97" s="95"/>
      <c r="E97" s="38"/>
      <c r="F97" s="38"/>
      <c r="G97" s="38"/>
      <c r="H97" s="38"/>
      <c r="I97" s="38"/>
      <c r="J97" s="38"/>
      <c r="K97" s="38"/>
      <c r="L97" s="38"/>
      <c r="M97" s="38"/>
      <c r="N97" s="38"/>
      <c r="O97" s="38"/>
      <c r="P97" s="38"/>
      <c r="Q97" s="38"/>
      <c r="R97" s="38"/>
      <c r="S97" s="38"/>
      <c r="T97" s="38"/>
      <c r="U97" s="38"/>
      <c r="V97" s="38"/>
      <c r="W97" s="38"/>
      <c r="X97" s="38"/>
      <c r="Y97" s="38"/>
      <c r="Z97" s="38"/>
    </row>
    <row r="98" spans="1:26" ht="16.5" customHeight="1">
      <c r="A98" s="95"/>
      <c r="B98" s="38"/>
      <c r="C98" s="95"/>
      <c r="D98" s="95"/>
      <c r="E98" s="38"/>
      <c r="F98" s="38"/>
      <c r="G98" s="38"/>
      <c r="H98" s="38"/>
      <c r="I98" s="38"/>
      <c r="J98" s="38"/>
      <c r="K98" s="38"/>
      <c r="L98" s="38"/>
      <c r="M98" s="38"/>
      <c r="N98" s="38"/>
      <c r="O98" s="38"/>
      <c r="P98" s="38"/>
      <c r="Q98" s="38"/>
      <c r="R98" s="38"/>
      <c r="S98" s="38"/>
      <c r="T98" s="38"/>
      <c r="U98" s="38"/>
      <c r="V98" s="38"/>
      <c r="W98" s="38"/>
      <c r="X98" s="38"/>
      <c r="Y98" s="38"/>
      <c r="Z98" s="38"/>
    </row>
    <row r="99" spans="1:26" ht="16.5" customHeight="1">
      <c r="A99" s="95"/>
      <c r="B99" s="38"/>
      <c r="C99" s="95"/>
      <c r="D99" s="95"/>
      <c r="E99" s="38"/>
      <c r="F99" s="38"/>
      <c r="G99" s="38"/>
      <c r="H99" s="38"/>
      <c r="I99" s="38"/>
      <c r="J99" s="38"/>
      <c r="K99" s="38"/>
      <c r="L99" s="38"/>
      <c r="M99" s="38"/>
      <c r="N99" s="38"/>
      <c r="O99" s="38"/>
      <c r="P99" s="38"/>
      <c r="Q99" s="38"/>
      <c r="R99" s="38"/>
      <c r="S99" s="38"/>
      <c r="T99" s="38"/>
      <c r="U99" s="38"/>
      <c r="V99" s="38"/>
      <c r="W99" s="38"/>
      <c r="X99" s="38"/>
      <c r="Y99" s="38"/>
      <c r="Z99" s="38"/>
    </row>
    <row r="100" spans="1:26" ht="16.5" customHeight="1">
      <c r="A100" s="95"/>
      <c r="B100" s="38"/>
      <c r="C100" s="95"/>
      <c r="D100" s="95"/>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6.5" customHeight="1">
      <c r="A101" s="95"/>
      <c r="B101" s="38"/>
      <c r="C101" s="95"/>
      <c r="D101" s="95"/>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6.5" customHeight="1">
      <c r="A102" s="95"/>
      <c r="B102" s="38"/>
      <c r="C102" s="95"/>
      <c r="D102" s="95"/>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6.5" customHeight="1">
      <c r="A103" s="95"/>
      <c r="B103" s="38"/>
      <c r="C103" s="95"/>
      <c r="D103" s="95"/>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6.5" customHeight="1">
      <c r="A104" s="95"/>
      <c r="B104" s="38"/>
      <c r="C104" s="95"/>
      <c r="D104" s="95"/>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6.5" customHeight="1">
      <c r="A105" s="95"/>
      <c r="B105" s="38"/>
      <c r="C105" s="95"/>
      <c r="D105" s="95"/>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6.5" customHeight="1">
      <c r="A106" s="95"/>
      <c r="B106" s="38"/>
      <c r="C106" s="95"/>
      <c r="D106" s="95"/>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6.5" customHeight="1">
      <c r="A107" s="95"/>
      <c r="B107" s="38"/>
      <c r="C107" s="95"/>
      <c r="D107" s="95"/>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6.5" customHeight="1">
      <c r="A108" s="95"/>
      <c r="B108" s="38"/>
      <c r="C108" s="95"/>
      <c r="D108" s="95"/>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6.5" customHeight="1">
      <c r="A109" s="95"/>
      <c r="B109" s="38"/>
      <c r="C109" s="95"/>
      <c r="D109" s="95"/>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6.5" customHeight="1">
      <c r="A110" s="95"/>
      <c r="B110" s="38"/>
      <c r="C110" s="95"/>
      <c r="D110" s="95"/>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6.5" customHeight="1">
      <c r="A111" s="95"/>
      <c r="B111" s="38"/>
      <c r="C111" s="95"/>
      <c r="D111" s="95"/>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6.5" customHeight="1">
      <c r="A112" s="95"/>
      <c r="B112" s="38"/>
      <c r="C112" s="95"/>
      <c r="D112" s="95"/>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6.5" customHeight="1">
      <c r="A113" s="95"/>
      <c r="B113" s="38"/>
      <c r="C113" s="95"/>
      <c r="D113" s="95"/>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6.5" customHeight="1">
      <c r="A114" s="95"/>
      <c r="B114" s="38"/>
      <c r="C114" s="95"/>
      <c r="D114" s="95"/>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6.5" customHeight="1">
      <c r="A115" s="95"/>
      <c r="B115" s="38"/>
      <c r="C115" s="95"/>
      <c r="D115" s="95"/>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6.5" customHeight="1">
      <c r="A116" s="95"/>
      <c r="B116" s="38"/>
      <c r="C116" s="95"/>
      <c r="D116" s="95"/>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6.5" customHeight="1">
      <c r="A117" s="95"/>
      <c r="B117" s="38"/>
      <c r="C117" s="95"/>
      <c r="D117" s="95"/>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6.5" customHeight="1">
      <c r="A118" s="95"/>
      <c r="B118" s="38"/>
      <c r="C118" s="95"/>
      <c r="D118" s="95"/>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6.5" customHeight="1">
      <c r="A119" s="95"/>
      <c r="B119" s="38"/>
      <c r="C119" s="95"/>
      <c r="D119" s="95"/>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6.5" customHeight="1">
      <c r="A120" s="95"/>
      <c r="B120" s="38"/>
      <c r="C120" s="95"/>
      <c r="D120" s="95"/>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6.5" customHeight="1">
      <c r="A121" s="95"/>
      <c r="B121" s="38"/>
      <c r="C121" s="95"/>
      <c r="D121" s="95"/>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6.5" customHeight="1">
      <c r="A122" s="95"/>
      <c r="B122" s="38"/>
      <c r="C122" s="95"/>
      <c r="D122" s="95"/>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6.5" customHeight="1">
      <c r="A123" s="95"/>
      <c r="B123" s="38"/>
      <c r="C123" s="95"/>
      <c r="D123" s="95"/>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6.5" customHeight="1">
      <c r="A124" s="95"/>
      <c r="B124" s="38"/>
      <c r="C124" s="95"/>
      <c r="D124" s="95"/>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6.5" customHeight="1">
      <c r="A125" s="95"/>
      <c r="B125" s="38"/>
      <c r="C125" s="95"/>
      <c r="D125" s="95"/>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6.5" customHeight="1">
      <c r="A126" s="95"/>
      <c r="B126" s="38"/>
      <c r="C126" s="95"/>
      <c r="D126" s="95"/>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6.5" customHeight="1">
      <c r="A127" s="95"/>
      <c r="B127" s="38"/>
      <c r="C127" s="95"/>
      <c r="D127" s="95"/>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6.5" customHeight="1">
      <c r="A128" s="95"/>
      <c r="B128" s="38"/>
      <c r="C128" s="95"/>
      <c r="D128" s="95"/>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6.5" customHeight="1">
      <c r="A129" s="95"/>
      <c r="B129" s="38"/>
      <c r="C129" s="95"/>
      <c r="D129" s="95"/>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6.5" customHeight="1">
      <c r="A130" s="95"/>
      <c r="B130" s="38"/>
      <c r="C130" s="95"/>
      <c r="D130" s="95"/>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6.5" customHeight="1">
      <c r="A131" s="95"/>
      <c r="B131" s="38"/>
      <c r="C131" s="95"/>
      <c r="D131" s="95"/>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6.5" customHeight="1">
      <c r="A132" s="95"/>
      <c r="B132" s="38"/>
      <c r="C132" s="95"/>
      <c r="D132" s="95"/>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6.5" customHeight="1">
      <c r="A133" s="95"/>
      <c r="B133" s="38"/>
      <c r="C133" s="95"/>
      <c r="D133" s="95"/>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6.5" customHeight="1">
      <c r="A134" s="95"/>
      <c r="B134" s="38"/>
      <c r="C134" s="95"/>
      <c r="D134" s="95"/>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6.5" customHeight="1">
      <c r="A135" s="95"/>
      <c r="B135" s="38"/>
      <c r="C135" s="95"/>
      <c r="D135" s="95"/>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6.5" customHeight="1">
      <c r="A136" s="95"/>
      <c r="B136" s="38"/>
      <c r="C136" s="95"/>
      <c r="D136" s="95"/>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6.5" customHeight="1">
      <c r="A137" s="95"/>
      <c r="B137" s="38"/>
      <c r="C137" s="95"/>
      <c r="D137" s="95"/>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6.5" customHeight="1">
      <c r="A138" s="95"/>
      <c r="B138" s="38"/>
      <c r="C138" s="95"/>
      <c r="D138" s="95"/>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6.5" customHeight="1">
      <c r="A139" s="95"/>
      <c r="B139" s="38"/>
      <c r="C139" s="95"/>
      <c r="D139" s="95"/>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6.5" customHeight="1">
      <c r="A140" s="95"/>
      <c r="B140" s="38"/>
      <c r="C140" s="95"/>
      <c r="D140" s="95"/>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6.5" customHeight="1">
      <c r="A141" s="95"/>
      <c r="B141" s="38"/>
      <c r="C141" s="95"/>
      <c r="D141" s="95"/>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6.5" customHeight="1">
      <c r="A142" s="95"/>
      <c r="B142" s="38"/>
      <c r="C142" s="95"/>
      <c r="D142" s="95"/>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6.5" customHeight="1">
      <c r="A143" s="95"/>
      <c r="B143" s="38"/>
      <c r="C143" s="95"/>
      <c r="D143" s="95"/>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6.5" customHeight="1">
      <c r="A144" s="95"/>
      <c r="B144" s="38"/>
      <c r="C144" s="95"/>
      <c r="D144" s="95"/>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6.5" customHeight="1">
      <c r="A145" s="95"/>
      <c r="B145" s="38"/>
      <c r="C145" s="95"/>
      <c r="D145" s="95"/>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6.5" customHeight="1">
      <c r="A146" s="95"/>
      <c r="B146" s="38"/>
      <c r="C146" s="95"/>
      <c r="D146" s="95"/>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6.5" customHeight="1">
      <c r="A147" s="95"/>
      <c r="B147" s="38"/>
      <c r="C147" s="95"/>
      <c r="D147" s="95"/>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6.5" customHeight="1">
      <c r="A148" s="95"/>
      <c r="B148" s="38"/>
      <c r="C148" s="95"/>
      <c r="D148" s="95"/>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6.5" customHeight="1">
      <c r="A149" s="95"/>
      <c r="B149" s="38"/>
      <c r="C149" s="95"/>
      <c r="D149" s="95"/>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6.5" customHeight="1">
      <c r="A150" s="95"/>
      <c r="B150" s="38"/>
      <c r="C150" s="95"/>
      <c r="D150" s="95"/>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6.5" customHeight="1">
      <c r="A151" s="95"/>
      <c r="B151" s="38"/>
      <c r="C151" s="95"/>
      <c r="D151" s="95"/>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6.5" customHeight="1">
      <c r="A152" s="95"/>
      <c r="B152" s="38"/>
      <c r="C152" s="95"/>
      <c r="D152" s="95"/>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6.5" customHeight="1">
      <c r="A153" s="95"/>
      <c r="B153" s="38"/>
      <c r="C153" s="95"/>
      <c r="D153" s="95"/>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6.5" customHeight="1">
      <c r="A154" s="95"/>
      <c r="B154" s="38"/>
      <c r="C154" s="95"/>
      <c r="D154" s="95"/>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6.5" customHeight="1">
      <c r="A155" s="95"/>
      <c r="B155" s="38"/>
      <c r="C155" s="95"/>
      <c r="D155" s="95"/>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6.5" customHeight="1">
      <c r="A156" s="95"/>
      <c r="B156" s="38"/>
      <c r="C156" s="95"/>
      <c r="D156" s="95"/>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6.5" customHeight="1">
      <c r="A157" s="95"/>
      <c r="B157" s="38"/>
      <c r="C157" s="95"/>
      <c r="D157" s="95"/>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6.5" customHeight="1">
      <c r="A158" s="95"/>
      <c r="B158" s="38"/>
      <c r="C158" s="95"/>
      <c r="D158" s="95"/>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6.5" customHeight="1">
      <c r="A159" s="95"/>
      <c r="B159" s="38"/>
      <c r="C159" s="95"/>
      <c r="D159" s="95"/>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6.5" customHeight="1">
      <c r="A160" s="95"/>
      <c r="B160" s="38"/>
      <c r="C160" s="95"/>
      <c r="D160" s="95"/>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6.5" customHeight="1">
      <c r="A161" s="95"/>
      <c r="B161" s="38"/>
      <c r="C161" s="95"/>
      <c r="D161" s="95"/>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6.5" customHeight="1">
      <c r="A162" s="95"/>
      <c r="B162" s="38"/>
      <c r="C162" s="95"/>
      <c r="D162" s="95"/>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6.5" customHeight="1">
      <c r="A163" s="95"/>
      <c r="B163" s="38"/>
      <c r="C163" s="95"/>
      <c r="D163" s="95"/>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6.5" customHeight="1">
      <c r="A164" s="95"/>
      <c r="B164" s="38"/>
      <c r="C164" s="95"/>
      <c r="D164" s="95"/>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6.5" customHeight="1">
      <c r="A165" s="95"/>
      <c r="B165" s="38"/>
      <c r="C165" s="95"/>
      <c r="D165" s="95"/>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6.5" customHeight="1">
      <c r="A166" s="95"/>
      <c r="B166" s="38"/>
      <c r="C166" s="95"/>
      <c r="D166" s="95"/>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6.5" customHeight="1">
      <c r="A167" s="95"/>
      <c r="B167" s="38"/>
      <c r="C167" s="95"/>
      <c r="D167" s="95"/>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6.5" customHeight="1">
      <c r="A168" s="95"/>
      <c r="B168" s="38"/>
      <c r="C168" s="95"/>
      <c r="D168" s="95"/>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6.5" customHeight="1">
      <c r="A169" s="95"/>
      <c r="B169" s="38"/>
      <c r="C169" s="95"/>
      <c r="D169" s="95"/>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6.5" customHeight="1">
      <c r="A170" s="95"/>
      <c r="B170" s="38"/>
      <c r="C170" s="95"/>
      <c r="D170" s="95"/>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6.5" customHeight="1">
      <c r="A171" s="95"/>
      <c r="B171" s="38"/>
      <c r="C171" s="95"/>
      <c r="D171" s="95"/>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6.5" customHeight="1">
      <c r="A172" s="95"/>
      <c r="B172" s="38"/>
      <c r="C172" s="95"/>
      <c r="D172" s="95"/>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6.5" customHeight="1">
      <c r="A173" s="95"/>
      <c r="B173" s="38"/>
      <c r="C173" s="95"/>
      <c r="D173" s="95"/>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6.5" customHeight="1">
      <c r="A174" s="95"/>
      <c r="B174" s="38"/>
      <c r="C174" s="95"/>
      <c r="D174" s="95"/>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6.5" customHeight="1">
      <c r="A175" s="95"/>
      <c r="B175" s="38"/>
      <c r="C175" s="95"/>
      <c r="D175" s="95"/>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6.5" customHeight="1">
      <c r="A176" s="95"/>
      <c r="B176" s="38"/>
      <c r="C176" s="95"/>
      <c r="D176" s="95"/>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6.5" customHeight="1">
      <c r="A177" s="95"/>
      <c r="B177" s="38"/>
      <c r="C177" s="95"/>
      <c r="D177" s="95"/>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6.5" customHeight="1">
      <c r="A178" s="95"/>
      <c r="B178" s="38"/>
      <c r="C178" s="95"/>
      <c r="D178" s="95"/>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6.5" customHeight="1">
      <c r="A179" s="95"/>
      <c r="B179" s="38"/>
      <c r="C179" s="95"/>
      <c r="D179" s="95"/>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6.5" customHeight="1">
      <c r="A180" s="95"/>
      <c r="B180" s="38"/>
      <c r="C180" s="95"/>
      <c r="D180" s="95"/>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6.5" customHeight="1">
      <c r="A181" s="95"/>
      <c r="B181" s="38"/>
      <c r="C181" s="95"/>
      <c r="D181" s="95"/>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6.5" customHeight="1">
      <c r="A182" s="95"/>
      <c r="B182" s="38"/>
      <c r="C182" s="95"/>
      <c r="D182" s="95"/>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6.5" customHeight="1">
      <c r="A183" s="95"/>
      <c r="B183" s="38"/>
      <c r="C183" s="95"/>
      <c r="D183" s="95"/>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6.5" customHeight="1">
      <c r="A184" s="95"/>
      <c r="B184" s="38"/>
      <c r="C184" s="95"/>
      <c r="D184" s="95"/>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6.5" customHeight="1">
      <c r="A185" s="95"/>
      <c r="B185" s="38"/>
      <c r="C185" s="95"/>
      <c r="D185" s="95"/>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6.5" customHeight="1">
      <c r="A186" s="95"/>
      <c r="B186" s="38"/>
      <c r="C186" s="95"/>
      <c r="D186" s="95"/>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6.5" customHeight="1">
      <c r="A187" s="95"/>
      <c r="B187" s="38"/>
      <c r="C187" s="95"/>
      <c r="D187" s="95"/>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6.5" customHeight="1">
      <c r="A188" s="95"/>
      <c r="B188" s="38"/>
      <c r="C188" s="95"/>
      <c r="D188" s="95"/>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6.5" customHeight="1">
      <c r="A189" s="95"/>
      <c r="B189" s="38"/>
      <c r="C189" s="95"/>
      <c r="D189" s="95"/>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6.5" customHeight="1">
      <c r="A190" s="95"/>
      <c r="B190" s="38"/>
      <c r="C190" s="95"/>
      <c r="D190" s="95"/>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6.5" customHeight="1">
      <c r="A191" s="95"/>
      <c r="B191" s="38"/>
      <c r="C191" s="95"/>
      <c r="D191" s="95"/>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6.5" customHeight="1">
      <c r="A192" s="95"/>
      <c r="B192" s="38"/>
      <c r="C192" s="95"/>
      <c r="D192" s="95"/>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6.5" customHeight="1">
      <c r="A193" s="95"/>
      <c r="B193" s="38"/>
      <c r="C193" s="95"/>
      <c r="D193" s="95"/>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6.5" customHeight="1">
      <c r="A194" s="95"/>
      <c r="B194" s="38"/>
      <c r="C194" s="95"/>
      <c r="D194" s="95"/>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6.5" customHeight="1">
      <c r="A195" s="95"/>
      <c r="B195" s="38"/>
      <c r="C195" s="95"/>
      <c r="D195" s="95"/>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6.5" customHeight="1">
      <c r="A196" s="95"/>
      <c r="B196" s="38"/>
      <c r="C196" s="95"/>
      <c r="D196" s="95"/>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6.5" customHeight="1">
      <c r="A197" s="95"/>
      <c r="B197" s="38"/>
      <c r="C197" s="95"/>
      <c r="D197" s="95"/>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6.5" customHeight="1">
      <c r="A198" s="95"/>
      <c r="B198" s="38"/>
      <c r="C198" s="95"/>
      <c r="D198" s="95"/>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6.5" customHeight="1">
      <c r="A199" s="95"/>
      <c r="B199" s="38"/>
      <c r="C199" s="95"/>
      <c r="D199" s="95"/>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6.5" customHeight="1">
      <c r="A200" s="95"/>
      <c r="B200" s="38"/>
      <c r="C200" s="95"/>
      <c r="D200" s="95"/>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6.5" customHeight="1">
      <c r="A201" s="95"/>
      <c r="B201" s="38"/>
      <c r="C201" s="95"/>
      <c r="D201" s="95"/>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6.5" customHeight="1">
      <c r="A202" s="95"/>
      <c r="B202" s="38"/>
      <c r="C202" s="95"/>
      <c r="D202" s="95"/>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6.5" customHeight="1">
      <c r="A203" s="95"/>
      <c r="B203" s="38"/>
      <c r="C203" s="95"/>
      <c r="D203" s="95"/>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6.5" customHeight="1">
      <c r="A204" s="95"/>
      <c r="B204" s="38"/>
      <c r="C204" s="95"/>
      <c r="D204" s="95"/>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6.5" customHeight="1">
      <c r="A205" s="95"/>
      <c r="B205" s="38"/>
      <c r="C205" s="95"/>
      <c r="D205" s="95"/>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6.5" customHeight="1">
      <c r="A206" s="95"/>
      <c r="B206" s="38"/>
      <c r="C206" s="95"/>
      <c r="D206" s="95"/>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6.5" customHeight="1">
      <c r="A207" s="95"/>
      <c r="B207" s="38"/>
      <c r="C207" s="95"/>
      <c r="D207" s="95"/>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6.5" customHeight="1">
      <c r="A208" s="95"/>
      <c r="B208" s="38"/>
      <c r="C208" s="95"/>
      <c r="D208" s="95"/>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6.5" customHeight="1">
      <c r="A209" s="95"/>
      <c r="B209" s="38"/>
      <c r="C209" s="95"/>
      <c r="D209" s="95"/>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6.5" customHeight="1">
      <c r="A210" s="95"/>
      <c r="B210" s="38"/>
      <c r="C210" s="95"/>
      <c r="D210" s="95"/>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6.5" customHeight="1">
      <c r="A211" s="95"/>
      <c r="B211" s="38"/>
      <c r="C211" s="95"/>
      <c r="D211" s="95"/>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6.5" customHeight="1">
      <c r="A212" s="95"/>
      <c r="B212" s="38"/>
      <c r="C212" s="95"/>
      <c r="D212" s="95"/>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6.5" customHeight="1">
      <c r="A213" s="95"/>
      <c r="B213" s="38"/>
      <c r="C213" s="95"/>
      <c r="D213" s="95"/>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6.5" customHeight="1">
      <c r="A214" s="95"/>
      <c r="B214" s="38"/>
      <c r="C214" s="95"/>
      <c r="D214" s="95"/>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6.5" customHeight="1">
      <c r="A215" s="95"/>
      <c r="B215" s="38"/>
      <c r="C215" s="95"/>
      <c r="D215" s="95"/>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6.5" customHeight="1">
      <c r="A216" s="95"/>
      <c r="B216" s="38"/>
      <c r="C216" s="95"/>
      <c r="D216" s="95"/>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6.5" customHeight="1">
      <c r="A217" s="95"/>
      <c r="B217" s="38"/>
      <c r="C217" s="95"/>
      <c r="D217" s="95"/>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6.5" customHeight="1">
      <c r="A218" s="95"/>
      <c r="B218" s="38"/>
      <c r="C218" s="95"/>
      <c r="D218" s="95"/>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6.5" customHeight="1">
      <c r="A219" s="95"/>
      <c r="B219" s="38"/>
      <c r="C219" s="95"/>
      <c r="D219" s="95"/>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6.5" customHeight="1">
      <c r="A220" s="95"/>
      <c r="B220" s="38"/>
      <c r="C220" s="95"/>
      <c r="D220" s="95"/>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6.5" customHeight="1">
      <c r="A221" s="95"/>
      <c r="B221" s="38"/>
      <c r="C221" s="95"/>
      <c r="D221" s="95"/>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6.5" customHeight="1">
      <c r="A222" s="95"/>
      <c r="B222" s="38"/>
      <c r="C222" s="95"/>
      <c r="D222" s="95"/>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6.5" customHeight="1">
      <c r="A223" s="95"/>
      <c r="B223" s="38"/>
      <c r="C223" s="95"/>
      <c r="D223" s="95"/>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6.5" customHeight="1">
      <c r="A224" s="95"/>
      <c r="B224" s="38"/>
      <c r="C224" s="95"/>
      <c r="D224" s="95"/>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6.5" customHeight="1">
      <c r="A225" s="95"/>
      <c r="B225" s="38"/>
      <c r="C225" s="95"/>
      <c r="D225" s="95"/>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6.5" customHeight="1">
      <c r="A226" s="95"/>
      <c r="B226" s="38"/>
      <c r="C226" s="95"/>
      <c r="D226" s="95"/>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6.5" customHeight="1">
      <c r="A227" s="95"/>
      <c r="B227" s="38"/>
      <c r="C227" s="95"/>
      <c r="D227" s="95"/>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6.5" customHeight="1">
      <c r="A228" s="95"/>
      <c r="B228" s="38"/>
      <c r="C228" s="95"/>
      <c r="D228" s="95"/>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6.5" customHeight="1">
      <c r="A229" s="95"/>
      <c r="B229" s="38"/>
      <c r="C229" s="95"/>
      <c r="D229" s="95"/>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6.5" customHeight="1">
      <c r="A230" s="95"/>
      <c r="B230" s="38"/>
      <c r="C230" s="95"/>
      <c r="D230" s="95"/>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6.5" customHeight="1">
      <c r="A231" s="95"/>
      <c r="B231" s="38"/>
      <c r="C231" s="95"/>
      <c r="D231" s="95"/>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6.5" customHeight="1">
      <c r="A232" s="95"/>
      <c r="B232" s="38"/>
      <c r="C232" s="95"/>
      <c r="D232" s="95"/>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6.5" customHeight="1">
      <c r="A233" s="95"/>
      <c r="B233" s="38"/>
      <c r="C233" s="95"/>
      <c r="D233" s="95"/>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6.5" customHeight="1">
      <c r="A234" s="95"/>
      <c r="B234" s="38"/>
      <c r="C234" s="95"/>
      <c r="D234" s="95"/>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6.5" customHeight="1">
      <c r="A235" s="95"/>
      <c r="B235" s="38"/>
      <c r="C235" s="95"/>
      <c r="D235" s="95"/>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6.5" customHeight="1">
      <c r="A236" s="95"/>
      <c r="B236" s="38"/>
      <c r="C236" s="95"/>
      <c r="D236" s="95"/>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6.5" customHeight="1">
      <c r="A237" s="95"/>
      <c r="B237" s="38"/>
      <c r="C237" s="95"/>
      <c r="D237" s="95"/>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6.5" customHeight="1">
      <c r="A238" s="95"/>
      <c r="B238" s="38"/>
      <c r="C238" s="95"/>
      <c r="D238" s="95"/>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6.5" customHeight="1">
      <c r="A239" s="95"/>
      <c r="B239" s="38"/>
      <c r="C239" s="95"/>
      <c r="D239" s="95"/>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6.5" customHeight="1">
      <c r="A240" s="95"/>
      <c r="B240" s="38"/>
      <c r="C240" s="95"/>
      <c r="D240" s="95"/>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6.5" customHeight="1">
      <c r="A241" s="95"/>
      <c r="B241" s="38"/>
      <c r="C241" s="95"/>
      <c r="D241" s="95"/>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6.5" customHeight="1">
      <c r="A242" s="95"/>
      <c r="B242" s="38"/>
      <c r="C242" s="95"/>
      <c r="D242" s="95"/>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6.5" customHeight="1">
      <c r="A243" s="95"/>
      <c r="B243" s="38"/>
      <c r="C243" s="95"/>
      <c r="D243" s="95"/>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6.5" customHeight="1">
      <c r="A244" s="95"/>
      <c r="B244" s="38"/>
      <c r="C244" s="95"/>
      <c r="D244" s="95"/>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6.5" customHeight="1">
      <c r="A245" s="95"/>
      <c r="B245" s="38"/>
      <c r="C245" s="95"/>
      <c r="D245" s="95"/>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6.5" customHeight="1">
      <c r="A246" s="95"/>
      <c r="B246" s="38"/>
      <c r="C246" s="95"/>
      <c r="D246" s="95"/>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6.5" customHeight="1">
      <c r="A247" s="95"/>
      <c r="B247" s="38"/>
      <c r="C247" s="95"/>
      <c r="D247" s="95"/>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6.5" customHeight="1">
      <c r="A248" s="95"/>
      <c r="B248" s="38"/>
      <c r="C248" s="95"/>
      <c r="D248" s="95"/>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6.5" customHeight="1">
      <c r="A249" s="95"/>
      <c r="B249" s="38"/>
      <c r="C249" s="95"/>
      <c r="D249" s="95"/>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6.5" customHeight="1">
      <c r="A250" s="95"/>
      <c r="B250" s="38"/>
      <c r="C250" s="95"/>
      <c r="D250" s="95"/>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6.5" customHeight="1">
      <c r="A251" s="95"/>
      <c r="B251" s="38"/>
      <c r="C251" s="95"/>
      <c r="D251" s="95"/>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6.5" customHeight="1">
      <c r="A252" s="95"/>
      <c r="B252" s="38"/>
      <c r="C252" s="95"/>
      <c r="D252" s="95"/>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6.5" customHeight="1">
      <c r="A253" s="95"/>
      <c r="B253" s="38"/>
      <c r="C253" s="95"/>
      <c r="D253" s="95"/>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6.5" customHeight="1">
      <c r="A254" s="95"/>
      <c r="B254" s="38"/>
      <c r="C254" s="95"/>
      <c r="D254" s="95"/>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6.5" customHeight="1">
      <c r="A255" s="95"/>
      <c r="B255" s="38"/>
      <c r="C255" s="95"/>
      <c r="D255" s="95"/>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6.5" customHeight="1">
      <c r="A256" s="95"/>
      <c r="B256" s="38"/>
      <c r="C256" s="95"/>
      <c r="D256" s="95"/>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6.5" customHeight="1">
      <c r="A257" s="95"/>
      <c r="B257" s="38"/>
      <c r="C257" s="95"/>
      <c r="D257" s="95"/>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6.5" customHeight="1">
      <c r="A258" s="95"/>
      <c r="B258" s="38"/>
      <c r="C258" s="95"/>
      <c r="D258" s="95"/>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6.5" customHeight="1">
      <c r="A259" s="95"/>
      <c r="B259" s="38"/>
      <c r="C259" s="95"/>
      <c r="D259" s="95"/>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6.5" customHeight="1">
      <c r="A260" s="95"/>
      <c r="B260" s="38"/>
      <c r="C260" s="95"/>
      <c r="D260" s="95"/>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6.5" customHeight="1">
      <c r="A261" s="95"/>
      <c r="B261" s="38"/>
      <c r="C261" s="95"/>
      <c r="D261" s="95"/>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6.5" customHeight="1">
      <c r="A262" s="95"/>
      <c r="B262" s="38"/>
      <c r="C262" s="95"/>
      <c r="D262" s="95"/>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6.5" customHeight="1">
      <c r="A263" s="95"/>
      <c r="B263" s="38"/>
      <c r="C263" s="95"/>
      <c r="D263" s="95"/>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6.5" customHeight="1">
      <c r="A264" s="95"/>
      <c r="B264" s="38"/>
      <c r="C264" s="95"/>
      <c r="D264" s="95"/>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6.5" customHeight="1">
      <c r="A265" s="95"/>
      <c r="B265" s="38"/>
      <c r="C265" s="95"/>
      <c r="D265" s="95"/>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6.5" customHeight="1">
      <c r="A266" s="95"/>
      <c r="B266" s="38"/>
      <c r="C266" s="95"/>
      <c r="D266" s="95"/>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6.5" customHeight="1">
      <c r="A267" s="95"/>
      <c r="B267" s="38"/>
      <c r="C267" s="95"/>
      <c r="D267" s="95"/>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6.5" customHeight="1">
      <c r="A268" s="95"/>
      <c r="B268" s="38"/>
      <c r="C268" s="95"/>
      <c r="D268" s="95"/>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6.5" customHeight="1">
      <c r="A269" s="95"/>
      <c r="B269" s="38"/>
      <c r="C269" s="95"/>
      <c r="D269" s="95"/>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6.5" customHeight="1">
      <c r="A270" s="95"/>
      <c r="B270" s="38"/>
      <c r="C270" s="95"/>
      <c r="D270" s="95"/>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6.5" customHeight="1">
      <c r="A271" s="95"/>
      <c r="B271" s="38"/>
      <c r="C271" s="95"/>
      <c r="D271" s="95"/>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6.5" customHeight="1">
      <c r="A272" s="95"/>
      <c r="B272" s="38"/>
      <c r="C272" s="95"/>
      <c r="D272" s="95"/>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6.5" customHeight="1">
      <c r="A273" s="95"/>
      <c r="B273" s="38"/>
      <c r="C273" s="95"/>
      <c r="D273" s="95"/>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6.5" customHeight="1">
      <c r="A274" s="95"/>
      <c r="B274" s="38"/>
      <c r="C274" s="95"/>
      <c r="D274" s="95"/>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6.5" customHeight="1">
      <c r="A275" s="95"/>
      <c r="B275" s="38"/>
      <c r="C275" s="95"/>
      <c r="D275" s="95"/>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6.5" customHeight="1">
      <c r="A276" s="95"/>
      <c r="B276" s="38"/>
      <c r="C276" s="95"/>
      <c r="D276" s="95"/>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6.5" customHeight="1">
      <c r="A277" s="95"/>
      <c r="B277" s="38"/>
      <c r="C277" s="95"/>
      <c r="D277" s="95"/>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6.5" customHeight="1">
      <c r="A278" s="95"/>
      <c r="B278" s="38"/>
      <c r="C278" s="95"/>
      <c r="D278" s="95"/>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6.5" customHeight="1">
      <c r="A279" s="95"/>
      <c r="B279" s="38"/>
      <c r="C279" s="95"/>
      <c r="D279" s="95"/>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6.5" customHeight="1">
      <c r="A280" s="95"/>
      <c r="B280" s="38"/>
      <c r="C280" s="95"/>
      <c r="D280" s="95"/>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6.5" customHeight="1">
      <c r="A281" s="95"/>
      <c r="B281" s="38"/>
      <c r="C281" s="95"/>
      <c r="D281" s="95"/>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6.5" customHeight="1">
      <c r="A282" s="95"/>
      <c r="B282" s="38"/>
      <c r="C282" s="95"/>
      <c r="D282" s="95"/>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6.5" customHeight="1">
      <c r="A283" s="95"/>
      <c r="B283" s="38"/>
      <c r="C283" s="95"/>
      <c r="D283" s="95"/>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6.5" customHeight="1">
      <c r="A284" s="95"/>
      <c r="B284" s="38"/>
      <c r="C284" s="95"/>
      <c r="D284" s="95"/>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6.5" customHeight="1">
      <c r="A285" s="95"/>
      <c r="B285" s="38"/>
      <c r="C285" s="95"/>
      <c r="D285" s="95"/>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6.5" customHeight="1">
      <c r="A286" s="95"/>
      <c r="B286" s="38"/>
      <c r="C286" s="95"/>
      <c r="D286" s="95"/>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6.5" customHeight="1">
      <c r="A287" s="95"/>
      <c r="B287" s="38"/>
      <c r="C287" s="95"/>
      <c r="D287" s="95"/>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6.5" customHeight="1">
      <c r="A288" s="95"/>
      <c r="B288" s="38"/>
      <c r="C288" s="95"/>
      <c r="D288" s="95"/>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6.5" customHeight="1">
      <c r="A289" s="95"/>
      <c r="B289" s="38"/>
      <c r="C289" s="95"/>
      <c r="D289" s="95"/>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6.5" customHeight="1">
      <c r="A290" s="95"/>
      <c r="B290" s="38"/>
      <c r="C290" s="95"/>
      <c r="D290" s="95"/>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6.5" customHeight="1">
      <c r="A291" s="95"/>
      <c r="B291" s="38"/>
      <c r="C291" s="95"/>
      <c r="D291" s="95"/>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6.5" customHeight="1">
      <c r="A292" s="95"/>
      <c r="B292" s="38"/>
      <c r="C292" s="95"/>
      <c r="D292" s="95"/>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6.5" customHeight="1">
      <c r="A293" s="95"/>
      <c r="B293" s="38"/>
      <c r="C293" s="95"/>
      <c r="D293" s="95"/>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6.5" customHeight="1">
      <c r="A294" s="95"/>
      <c r="B294" s="38"/>
      <c r="C294" s="95"/>
      <c r="D294" s="95"/>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6.5" customHeight="1">
      <c r="A295" s="95"/>
      <c r="B295" s="38"/>
      <c r="C295" s="95"/>
      <c r="D295" s="95"/>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6.5" customHeight="1">
      <c r="A296" s="95"/>
      <c r="B296" s="38"/>
      <c r="C296" s="95"/>
      <c r="D296" s="95"/>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6.5" customHeight="1">
      <c r="A297" s="95"/>
      <c r="B297" s="38"/>
      <c r="C297" s="95"/>
      <c r="D297" s="95"/>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6.5" customHeight="1">
      <c r="A298" s="95"/>
      <c r="B298" s="38"/>
      <c r="C298" s="95"/>
      <c r="D298" s="95"/>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6.5" customHeight="1">
      <c r="A299" s="95"/>
      <c r="B299" s="38"/>
      <c r="C299" s="95"/>
      <c r="D299" s="95"/>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6.5" customHeight="1">
      <c r="A300" s="95"/>
      <c r="B300" s="38"/>
      <c r="C300" s="95"/>
      <c r="D300" s="95"/>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6.5" customHeight="1">
      <c r="A301" s="95"/>
      <c r="B301" s="38"/>
      <c r="C301" s="95"/>
      <c r="D301" s="95"/>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6.5" customHeight="1">
      <c r="A302" s="95"/>
      <c r="B302" s="38"/>
      <c r="C302" s="95"/>
      <c r="D302" s="95"/>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6.5" customHeight="1">
      <c r="A303" s="95"/>
      <c r="B303" s="38"/>
      <c r="C303" s="95"/>
      <c r="D303" s="95"/>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6.5" customHeight="1">
      <c r="A304" s="95"/>
      <c r="B304" s="38"/>
      <c r="C304" s="95"/>
      <c r="D304" s="95"/>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6.5" customHeight="1">
      <c r="A305" s="95"/>
      <c r="B305" s="38"/>
      <c r="C305" s="95"/>
      <c r="D305" s="95"/>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6.5" customHeight="1">
      <c r="A306" s="95"/>
      <c r="B306" s="38"/>
      <c r="C306" s="95"/>
      <c r="D306" s="95"/>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6.5" customHeight="1">
      <c r="A307" s="95"/>
      <c r="B307" s="38"/>
      <c r="C307" s="95"/>
      <c r="D307" s="95"/>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6.5" customHeight="1">
      <c r="A308" s="95"/>
      <c r="B308" s="38"/>
      <c r="C308" s="95"/>
      <c r="D308" s="95"/>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6.5" customHeight="1">
      <c r="A309" s="95"/>
      <c r="B309" s="38"/>
      <c r="C309" s="95"/>
      <c r="D309" s="95"/>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6.5" customHeight="1">
      <c r="A310" s="95"/>
      <c r="B310" s="38"/>
      <c r="C310" s="95"/>
      <c r="D310" s="95"/>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6.5" customHeight="1">
      <c r="A311" s="95"/>
      <c r="B311" s="38"/>
      <c r="C311" s="95"/>
      <c r="D311" s="95"/>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6.5" customHeight="1">
      <c r="A312" s="95"/>
      <c r="B312" s="38"/>
      <c r="C312" s="95"/>
      <c r="D312" s="95"/>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6.5" customHeight="1">
      <c r="A313" s="95"/>
      <c r="B313" s="38"/>
      <c r="C313" s="95"/>
      <c r="D313" s="95"/>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6.5" customHeight="1">
      <c r="A314" s="95"/>
      <c r="B314" s="38"/>
      <c r="C314" s="95"/>
      <c r="D314" s="95"/>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6.5" customHeight="1">
      <c r="A315" s="95"/>
      <c r="B315" s="38"/>
      <c r="C315" s="95"/>
      <c r="D315" s="95"/>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6.5" customHeight="1">
      <c r="A316" s="95"/>
      <c r="B316" s="38"/>
      <c r="C316" s="95"/>
      <c r="D316" s="95"/>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6.5" customHeight="1">
      <c r="A317" s="95"/>
      <c r="B317" s="38"/>
      <c r="C317" s="95"/>
      <c r="D317" s="95"/>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6.5" customHeight="1">
      <c r="A318" s="95"/>
      <c r="B318" s="38"/>
      <c r="C318" s="95"/>
      <c r="D318" s="95"/>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6.5" customHeight="1">
      <c r="A319" s="95"/>
      <c r="B319" s="38"/>
      <c r="C319" s="95"/>
      <c r="D319" s="95"/>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6.5" customHeight="1">
      <c r="A320" s="95"/>
      <c r="B320" s="38"/>
      <c r="C320" s="95"/>
      <c r="D320" s="95"/>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6.5" customHeight="1">
      <c r="A321" s="95"/>
      <c r="B321" s="38"/>
      <c r="C321" s="95"/>
      <c r="D321" s="95"/>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6.5" customHeight="1">
      <c r="A322" s="95"/>
      <c r="B322" s="38"/>
      <c r="C322" s="95"/>
      <c r="D322" s="95"/>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6.5" customHeight="1">
      <c r="A323" s="95"/>
      <c r="B323" s="38"/>
      <c r="C323" s="95"/>
      <c r="D323" s="95"/>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6.5" customHeight="1">
      <c r="A324" s="95"/>
      <c r="B324" s="38"/>
      <c r="C324" s="95"/>
      <c r="D324" s="95"/>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6.5" customHeight="1">
      <c r="A325" s="95"/>
      <c r="B325" s="38"/>
      <c r="C325" s="95"/>
      <c r="D325" s="95"/>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6.5" customHeight="1">
      <c r="A326" s="95"/>
      <c r="B326" s="38"/>
      <c r="C326" s="95"/>
      <c r="D326" s="95"/>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6.5" customHeight="1">
      <c r="A327" s="95"/>
      <c r="B327" s="38"/>
      <c r="C327" s="95"/>
      <c r="D327" s="95"/>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6.5" customHeight="1">
      <c r="A328" s="95"/>
      <c r="B328" s="38"/>
      <c r="C328" s="95"/>
      <c r="D328" s="95"/>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6.5" customHeight="1">
      <c r="A329" s="95"/>
      <c r="B329" s="38"/>
      <c r="C329" s="95"/>
      <c r="D329" s="95"/>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6.5" customHeight="1">
      <c r="A330" s="95"/>
      <c r="B330" s="38"/>
      <c r="C330" s="95"/>
      <c r="D330" s="95"/>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6.5" customHeight="1">
      <c r="A331" s="95"/>
      <c r="B331" s="38"/>
      <c r="C331" s="95"/>
      <c r="D331" s="95"/>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6.5" customHeight="1">
      <c r="A332" s="95"/>
      <c r="B332" s="38"/>
      <c r="C332" s="95"/>
      <c r="D332" s="95"/>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6.5" customHeight="1">
      <c r="A333" s="95"/>
      <c r="B333" s="38"/>
      <c r="C333" s="95"/>
      <c r="D333" s="95"/>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6.5" customHeight="1">
      <c r="A334" s="95"/>
      <c r="B334" s="38"/>
      <c r="C334" s="95"/>
      <c r="D334" s="95"/>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6.5" customHeight="1">
      <c r="A335" s="95"/>
      <c r="B335" s="38"/>
      <c r="C335" s="95"/>
      <c r="D335" s="95"/>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6.5" customHeight="1">
      <c r="A336" s="95"/>
      <c r="B336" s="38"/>
      <c r="C336" s="95"/>
      <c r="D336" s="95"/>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6.5" customHeight="1">
      <c r="A337" s="95"/>
      <c r="B337" s="38"/>
      <c r="C337" s="95"/>
      <c r="D337" s="95"/>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6.5" customHeight="1">
      <c r="A338" s="95"/>
      <c r="B338" s="38"/>
      <c r="C338" s="95"/>
      <c r="D338" s="95"/>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6.5" customHeight="1">
      <c r="A339" s="95"/>
      <c r="B339" s="38"/>
      <c r="C339" s="95"/>
      <c r="D339" s="95"/>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6.5" customHeight="1">
      <c r="A340" s="95"/>
      <c r="B340" s="38"/>
      <c r="C340" s="95"/>
      <c r="D340" s="95"/>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6.5" customHeight="1">
      <c r="A341" s="95"/>
      <c r="B341" s="38"/>
      <c r="C341" s="95"/>
      <c r="D341" s="95"/>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6.5" customHeight="1">
      <c r="A342" s="95"/>
      <c r="B342" s="38"/>
      <c r="C342" s="95"/>
      <c r="D342" s="95"/>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6.5" customHeight="1">
      <c r="A343" s="95"/>
      <c r="B343" s="38"/>
      <c r="C343" s="95"/>
      <c r="D343" s="95"/>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6.5" customHeight="1">
      <c r="A344" s="95"/>
      <c r="B344" s="38"/>
      <c r="C344" s="95"/>
      <c r="D344" s="95"/>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6.5" customHeight="1">
      <c r="A345" s="95"/>
      <c r="B345" s="38"/>
      <c r="C345" s="95"/>
      <c r="D345" s="95"/>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6.5" customHeight="1">
      <c r="A346" s="95"/>
      <c r="B346" s="38"/>
      <c r="C346" s="95"/>
      <c r="D346" s="95"/>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6.5" customHeight="1">
      <c r="A347" s="95"/>
      <c r="B347" s="38"/>
      <c r="C347" s="95"/>
      <c r="D347" s="95"/>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6.5" customHeight="1">
      <c r="A348" s="95"/>
      <c r="B348" s="38"/>
      <c r="C348" s="95"/>
      <c r="D348" s="95"/>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6.5" customHeight="1">
      <c r="A349" s="95"/>
      <c r="B349" s="38"/>
      <c r="C349" s="95"/>
      <c r="D349" s="95"/>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6.5" customHeight="1">
      <c r="A350" s="95"/>
      <c r="B350" s="38"/>
      <c r="C350" s="95"/>
      <c r="D350" s="95"/>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6.5" customHeight="1">
      <c r="A351" s="95"/>
      <c r="B351" s="38"/>
      <c r="C351" s="95"/>
      <c r="D351" s="95"/>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6.5" customHeight="1">
      <c r="A352" s="95"/>
      <c r="B352" s="38"/>
      <c r="C352" s="95"/>
      <c r="D352" s="95"/>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6.5" customHeight="1">
      <c r="A353" s="95"/>
      <c r="B353" s="38"/>
      <c r="C353" s="95"/>
      <c r="D353" s="95"/>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6.5" customHeight="1">
      <c r="A354" s="95"/>
      <c r="B354" s="38"/>
      <c r="C354" s="95"/>
      <c r="D354" s="95"/>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6.5" customHeight="1">
      <c r="A355" s="95"/>
      <c r="B355" s="38"/>
      <c r="C355" s="95"/>
      <c r="D355" s="95"/>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6.5" customHeight="1">
      <c r="A356" s="95"/>
      <c r="B356" s="38"/>
      <c r="C356" s="95"/>
      <c r="D356" s="95"/>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6.5" customHeight="1">
      <c r="A357" s="95"/>
      <c r="B357" s="38"/>
      <c r="C357" s="95"/>
      <c r="D357" s="95"/>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6.5" customHeight="1">
      <c r="A358" s="95"/>
      <c r="B358" s="38"/>
      <c r="C358" s="95"/>
      <c r="D358" s="95"/>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6.5" customHeight="1">
      <c r="A359" s="95"/>
      <c r="B359" s="38"/>
      <c r="C359" s="95"/>
      <c r="D359" s="95"/>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6.5" customHeight="1">
      <c r="A360" s="95"/>
      <c r="B360" s="38"/>
      <c r="C360" s="95"/>
      <c r="D360" s="95"/>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6.5" customHeight="1">
      <c r="A361" s="95"/>
      <c r="B361" s="38"/>
      <c r="C361" s="95"/>
      <c r="D361" s="95"/>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6.5" customHeight="1">
      <c r="A362" s="95"/>
      <c r="B362" s="38"/>
      <c r="C362" s="95"/>
      <c r="D362" s="95"/>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6.5" customHeight="1">
      <c r="A363" s="95"/>
      <c r="B363" s="38"/>
      <c r="C363" s="95"/>
      <c r="D363" s="95"/>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6.5" customHeight="1">
      <c r="A364" s="95"/>
      <c r="B364" s="38"/>
      <c r="C364" s="95"/>
      <c r="D364" s="95"/>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6.5" customHeight="1">
      <c r="A365" s="95"/>
      <c r="B365" s="38"/>
      <c r="C365" s="95"/>
      <c r="D365" s="95"/>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6.5" customHeight="1">
      <c r="A366" s="95"/>
      <c r="B366" s="38"/>
      <c r="C366" s="95"/>
      <c r="D366" s="95"/>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6.5" customHeight="1">
      <c r="A367" s="95"/>
      <c r="B367" s="38"/>
      <c r="C367" s="95"/>
      <c r="D367" s="95"/>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6.5" customHeight="1">
      <c r="A368" s="95"/>
      <c r="B368" s="38"/>
      <c r="C368" s="95"/>
      <c r="D368" s="95"/>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6.5" customHeight="1">
      <c r="A369" s="95"/>
      <c r="B369" s="38"/>
      <c r="C369" s="95"/>
      <c r="D369" s="95"/>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6.5" customHeight="1">
      <c r="A370" s="95"/>
      <c r="B370" s="38"/>
      <c r="C370" s="95"/>
      <c r="D370" s="95"/>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6.5" customHeight="1">
      <c r="A371" s="95"/>
      <c r="B371" s="38"/>
      <c r="C371" s="95"/>
      <c r="D371" s="95"/>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6.5" customHeight="1">
      <c r="A372" s="95"/>
      <c r="B372" s="38"/>
      <c r="C372" s="95"/>
      <c r="D372" s="95"/>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6.5" customHeight="1">
      <c r="A373" s="95"/>
      <c r="B373" s="38"/>
      <c r="C373" s="95"/>
      <c r="D373" s="95"/>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6.5" customHeight="1">
      <c r="A374" s="95"/>
      <c r="B374" s="38"/>
      <c r="C374" s="95"/>
      <c r="D374" s="95"/>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6.5" customHeight="1">
      <c r="A375" s="95"/>
      <c r="B375" s="38"/>
      <c r="C375" s="95"/>
      <c r="D375" s="95"/>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6.5" customHeight="1">
      <c r="A376" s="95"/>
      <c r="B376" s="38"/>
      <c r="C376" s="95"/>
      <c r="D376" s="95"/>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6.5" customHeight="1">
      <c r="A377" s="95"/>
      <c r="B377" s="38"/>
      <c r="C377" s="95"/>
      <c r="D377" s="95"/>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6.5" customHeight="1">
      <c r="A378" s="95"/>
      <c r="B378" s="38"/>
      <c r="C378" s="95"/>
      <c r="D378" s="95"/>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6.5" customHeight="1">
      <c r="A379" s="95"/>
      <c r="B379" s="38"/>
      <c r="C379" s="95"/>
      <c r="D379" s="95"/>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6.5" customHeight="1">
      <c r="A380" s="95"/>
      <c r="B380" s="38"/>
      <c r="C380" s="95"/>
      <c r="D380" s="95"/>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6.5" customHeight="1">
      <c r="A381" s="95"/>
      <c r="B381" s="38"/>
      <c r="C381" s="95"/>
      <c r="D381" s="95"/>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6.5" customHeight="1">
      <c r="A382" s="95"/>
      <c r="B382" s="38"/>
      <c r="C382" s="95"/>
      <c r="D382" s="95"/>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6.5" customHeight="1">
      <c r="A383" s="95"/>
      <c r="B383" s="38"/>
      <c r="C383" s="95"/>
      <c r="D383" s="95"/>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6.5" customHeight="1">
      <c r="A384" s="95"/>
      <c r="B384" s="38"/>
      <c r="C384" s="95"/>
      <c r="D384" s="95"/>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6.5" customHeight="1">
      <c r="A385" s="95"/>
      <c r="B385" s="38"/>
      <c r="C385" s="95"/>
      <c r="D385" s="95"/>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6.5" customHeight="1">
      <c r="A386" s="95"/>
      <c r="B386" s="38"/>
      <c r="C386" s="95"/>
      <c r="D386" s="95"/>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6.5" customHeight="1">
      <c r="A387" s="95"/>
      <c r="B387" s="38"/>
      <c r="C387" s="95"/>
      <c r="D387" s="95"/>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6.5" customHeight="1">
      <c r="A388" s="95"/>
      <c r="B388" s="38"/>
      <c r="C388" s="95"/>
      <c r="D388" s="95"/>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6.5" customHeight="1">
      <c r="A389" s="95"/>
      <c r="B389" s="38"/>
      <c r="C389" s="95"/>
      <c r="D389" s="95"/>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6.5" customHeight="1">
      <c r="A390" s="95"/>
      <c r="B390" s="38"/>
      <c r="C390" s="95"/>
      <c r="D390" s="95"/>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6.5" customHeight="1">
      <c r="A391" s="95"/>
      <c r="B391" s="38"/>
      <c r="C391" s="95"/>
      <c r="D391" s="95"/>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6.5" customHeight="1">
      <c r="A392" s="95"/>
      <c r="B392" s="38"/>
      <c r="C392" s="95"/>
      <c r="D392" s="95"/>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6.5" customHeight="1">
      <c r="A393" s="95"/>
      <c r="B393" s="38"/>
      <c r="C393" s="95"/>
      <c r="D393" s="95"/>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6.5" customHeight="1">
      <c r="A394" s="95"/>
      <c r="B394" s="38"/>
      <c r="C394" s="95"/>
      <c r="D394" s="95"/>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6.5" customHeight="1">
      <c r="A395" s="95"/>
      <c r="B395" s="38"/>
      <c r="C395" s="95"/>
      <c r="D395" s="95"/>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6.5" customHeight="1">
      <c r="A396" s="95"/>
      <c r="B396" s="38"/>
      <c r="C396" s="95"/>
      <c r="D396" s="95"/>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6.5" customHeight="1">
      <c r="A397" s="95"/>
      <c r="B397" s="38"/>
      <c r="C397" s="95"/>
      <c r="D397" s="95"/>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6.5" customHeight="1">
      <c r="A398" s="95"/>
      <c r="B398" s="38"/>
      <c r="C398" s="95"/>
      <c r="D398" s="95"/>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6.5" customHeight="1">
      <c r="A399" s="95"/>
      <c r="B399" s="38"/>
      <c r="C399" s="95"/>
      <c r="D399" s="95"/>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6.5" customHeight="1">
      <c r="A400" s="95"/>
      <c r="B400" s="38"/>
      <c r="C400" s="95"/>
      <c r="D400" s="95"/>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6.5" customHeight="1">
      <c r="A401" s="95"/>
      <c r="B401" s="38"/>
      <c r="C401" s="95"/>
      <c r="D401" s="95"/>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6.5" customHeight="1">
      <c r="A402" s="95"/>
      <c r="B402" s="38"/>
      <c r="C402" s="95"/>
      <c r="D402" s="95"/>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6.5" customHeight="1">
      <c r="A403" s="95"/>
      <c r="B403" s="38"/>
      <c r="C403" s="95"/>
      <c r="D403" s="95"/>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6.5" customHeight="1">
      <c r="A404" s="95"/>
      <c r="B404" s="38"/>
      <c r="C404" s="95"/>
      <c r="D404" s="95"/>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6.5" customHeight="1">
      <c r="A405" s="95"/>
      <c r="B405" s="38"/>
      <c r="C405" s="95"/>
      <c r="D405" s="95"/>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6.5" customHeight="1">
      <c r="A406" s="95"/>
      <c r="B406" s="38"/>
      <c r="C406" s="95"/>
      <c r="D406" s="95"/>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6.5" customHeight="1">
      <c r="A407" s="95"/>
      <c r="B407" s="38"/>
      <c r="C407" s="95"/>
      <c r="D407" s="95"/>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6.5" customHeight="1">
      <c r="A408" s="95"/>
      <c r="B408" s="38"/>
      <c r="C408" s="95"/>
      <c r="D408" s="95"/>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6.5" customHeight="1">
      <c r="A409" s="95"/>
      <c r="B409" s="38"/>
      <c r="C409" s="95"/>
      <c r="D409" s="95"/>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6.5" customHeight="1">
      <c r="A410" s="95"/>
      <c r="B410" s="38"/>
      <c r="C410" s="95"/>
      <c r="D410" s="95"/>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6.5" customHeight="1">
      <c r="A411" s="95"/>
      <c r="B411" s="38"/>
      <c r="C411" s="95"/>
      <c r="D411" s="95"/>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6.5" customHeight="1">
      <c r="A412" s="95"/>
      <c r="B412" s="38"/>
      <c r="C412" s="95"/>
      <c r="D412" s="95"/>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6.5" customHeight="1">
      <c r="A413" s="95"/>
      <c r="B413" s="38"/>
      <c r="C413" s="95"/>
      <c r="D413" s="95"/>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6.5" customHeight="1">
      <c r="A414" s="95"/>
      <c r="B414" s="38"/>
      <c r="C414" s="95"/>
      <c r="D414" s="95"/>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6.5" customHeight="1">
      <c r="A415" s="95"/>
      <c r="B415" s="38"/>
      <c r="C415" s="95"/>
      <c r="D415" s="95"/>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6.5" customHeight="1">
      <c r="A416" s="95"/>
      <c r="B416" s="38"/>
      <c r="C416" s="95"/>
      <c r="D416" s="95"/>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6.5" customHeight="1">
      <c r="A417" s="95"/>
      <c r="B417" s="38"/>
      <c r="C417" s="95"/>
      <c r="D417" s="95"/>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6.5" customHeight="1">
      <c r="A418" s="95"/>
      <c r="B418" s="38"/>
      <c r="C418" s="95"/>
      <c r="D418" s="95"/>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6.5" customHeight="1">
      <c r="A419" s="95"/>
      <c r="B419" s="38"/>
      <c r="C419" s="95"/>
      <c r="D419" s="95"/>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6.5" customHeight="1">
      <c r="A420" s="95"/>
      <c r="B420" s="38"/>
      <c r="C420" s="95"/>
      <c r="D420" s="95"/>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6.5" customHeight="1">
      <c r="A421" s="95"/>
      <c r="B421" s="38"/>
      <c r="C421" s="95"/>
      <c r="D421" s="95"/>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6.5" customHeight="1">
      <c r="A422" s="95"/>
      <c r="B422" s="38"/>
      <c r="C422" s="95"/>
      <c r="D422" s="95"/>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6.5" customHeight="1">
      <c r="A423" s="95"/>
      <c r="B423" s="38"/>
      <c r="C423" s="95"/>
      <c r="D423" s="95"/>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6.5" customHeight="1">
      <c r="A424" s="95"/>
      <c r="B424" s="38"/>
      <c r="C424" s="95"/>
      <c r="D424" s="95"/>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6.5" customHeight="1">
      <c r="A425" s="95"/>
      <c r="B425" s="38"/>
      <c r="C425" s="95"/>
      <c r="D425" s="95"/>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6.5" customHeight="1">
      <c r="A426" s="95"/>
      <c r="B426" s="38"/>
      <c r="C426" s="95"/>
      <c r="D426" s="95"/>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6.5" customHeight="1">
      <c r="A427" s="95"/>
      <c r="B427" s="38"/>
      <c r="C427" s="95"/>
      <c r="D427" s="95"/>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6.5" customHeight="1">
      <c r="A428" s="95"/>
      <c r="B428" s="38"/>
      <c r="C428" s="95"/>
      <c r="D428" s="95"/>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6.5" customHeight="1">
      <c r="A429" s="95"/>
      <c r="B429" s="38"/>
      <c r="C429" s="95"/>
      <c r="D429" s="95"/>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6.5" customHeight="1">
      <c r="A430" s="95"/>
      <c r="B430" s="38"/>
      <c r="C430" s="95"/>
      <c r="D430" s="95"/>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6.5" customHeight="1">
      <c r="A431" s="95"/>
      <c r="B431" s="38"/>
      <c r="C431" s="95"/>
      <c r="D431" s="95"/>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6.5" customHeight="1">
      <c r="A432" s="95"/>
      <c r="B432" s="38"/>
      <c r="C432" s="95"/>
      <c r="D432" s="95"/>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6.5" customHeight="1">
      <c r="A433" s="95"/>
      <c r="B433" s="38"/>
      <c r="C433" s="95"/>
      <c r="D433" s="95"/>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6.5" customHeight="1">
      <c r="A434" s="95"/>
      <c r="B434" s="38"/>
      <c r="C434" s="95"/>
      <c r="D434" s="95"/>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6.5" customHeight="1">
      <c r="A435" s="95"/>
      <c r="B435" s="38"/>
      <c r="C435" s="95"/>
      <c r="D435" s="95"/>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6.5" customHeight="1">
      <c r="A436" s="95"/>
      <c r="B436" s="38"/>
      <c r="C436" s="95"/>
      <c r="D436" s="95"/>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6.5" customHeight="1">
      <c r="A437" s="95"/>
      <c r="B437" s="38"/>
      <c r="C437" s="95"/>
      <c r="D437" s="95"/>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6.5" customHeight="1">
      <c r="A438" s="95"/>
      <c r="B438" s="38"/>
      <c r="C438" s="95"/>
      <c r="D438" s="95"/>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6.5" customHeight="1">
      <c r="A439" s="95"/>
      <c r="B439" s="38"/>
      <c r="C439" s="95"/>
      <c r="D439" s="95"/>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6.5" customHeight="1">
      <c r="A440" s="95"/>
      <c r="B440" s="38"/>
      <c r="C440" s="95"/>
      <c r="D440" s="95"/>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6.5" customHeight="1">
      <c r="A441" s="95"/>
      <c r="B441" s="38"/>
      <c r="C441" s="95"/>
      <c r="D441" s="95"/>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6.5" customHeight="1">
      <c r="A442" s="95"/>
      <c r="B442" s="38"/>
      <c r="C442" s="95"/>
      <c r="D442" s="95"/>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6.5" customHeight="1">
      <c r="A443" s="95"/>
      <c r="B443" s="38"/>
      <c r="C443" s="95"/>
      <c r="D443" s="95"/>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6.5" customHeight="1">
      <c r="A444" s="95"/>
      <c r="B444" s="38"/>
      <c r="C444" s="95"/>
      <c r="D444" s="95"/>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6.5" customHeight="1">
      <c r="A445" s="95"/>
      <c r="B445" s="38"/>
      <c r="C445" s="95"/>
      <c r="D445" s="95"/>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6.5" customHeight="1">
      <c r="A446" s="95"/>
      <c r="B446" s="38"/>
      <c r="C446" s="95"/>
      <c r="D446" s="95"/>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6.5" customHeight="1">
      <c r="A447" s="95"/>
      <c r="B447" s="38"/>
      <c r="C447" s="95"/>
      <c r="D447" s="95"/>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6.5" customHeight="1">
      <c r="A448" s="95"/>
      <c r="B448" s="38"/>
      <c r="C448" s="95"/>
      <c r="D448" s="95"/>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6.5" customHeight="1">
      <c r="A449" s="95"/>
      <c r="B449" s="38"/>
      <c r="C449" s="95"/>
      <c r="D449" s="95"/>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6.5" customHeight="1">
      <c r="A450" s="95"/>
      <c r="B450" s="38"/>
      <c r="C450" s="95"/>
      <c r="D450" s="95"/>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6.5" customHeight="1">
      <c r="A451" s="95"/>
      <c r="B451" s="38"/>
      <c r="C451" s="95"/>
      <c r="D451" s="95"/>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6.5" customHeight="1">
      <c r="A452" s="95"/>
      <c r="B452" s="38"/>
      <c r="C452" s="95"/>
      <c r="D452" s="95"/>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6.5" customHeight="1">
      <c r="A453" s="95"/>
      <c r="B453" s="38"/>
      <c r="C453" s="95"/>
      <c r="D453" s="95"/>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6.5" customHeight="1">
      <c r="A454" s="95"/>
      <c r="B454" s="38"/>
      <c r="C454" s="95"/>
      <c r="D454" s="95"/>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6.5" customHeight="1">
      <c r="A455" s="95"/>
      <c r="B455" s="38"/>
      <c r="C455" s="95"/>
      <c r="D455" s="95"/>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6.5" customHeight="1">
      <c r="A456" s="95"/>
      <c r="B456" s="38"/>
      <c r="C456" s="95"/>
      <c r="D456" s="95"/>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6.5" customHeight="1">
      <c r="A457" s="95"/>
      <c r="B457" s="38"/>
      <c r="C457" s="95"/>
      <c r="D457" s="95"/>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6.5" customHeight="1">
      <c r="A458" s="95"/>
      <c r="B458" s="38"/>
      <c r="C458" s="95"/>
      <c r="D458" s="95"/>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6.5" customHeight="1">
      <c r="A459" s="95"/>
      <c r="B459" s="38"/>
      <c r="C459" s="95"/>
      <c r="D459" s="95"/>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6.5" customHeight="1">
      <c r="A460" s="95"/>
      <c r="B460" s="38"/>
      <c r="C460" s="95"/>
      <c r="D460" s="95"/>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6.5" customHeight="1">
      <c r="A461" s="95"/>
      <c r="B461" s="38"/>
      <c r="C461" s="95"/>
      <c r="D461" s="95"/>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6.5" customHeight="1">
      <c r="A462" s="95"/>
      <c r="B462" s="38"/>
      <c r="C462" s="95"/>
      <c r="D462" s="95"/>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6.5" customHeight="1">
      <c r="A463" s="95"/>
      <c r="B463" s="38"/>
      <c r="C463" s="95"/>
      <c r="D463" s="95"/>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6.5" customHeight="1">
      <c r="A464" s="95"/>
      <c r="B464" s="38"/>
      <c r="C464" s="95"/>
      <c r="D464" s="95"/>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6.5" customHeight="1">
      <c r="A465" s="95"/>
      <c r="B465" s="38"/>
      <c r="C465" s="95"/>
      <c r="D465" s="95"/>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6.5" customHeight="1">
      <c r="A466" s="95"/>
      <c r="B466" s="38"/>
      <c r="C466" s="95"/>
      <c r="D466" s="95"/>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6.5" customHeight="1">
      <c r="A467" s="95"/>
      <c r="B467" s="38"/>
      <c r="C467" s="95"/>
      <c r="D467" s="95"/>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6.5" customHeight="1">
      <c r="A468" s="95"/>
      <c r="B468" s="38"/>
      <c r="C468" s="95"/>
      <c r="D468" s="95"/>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6.5" customHeight="1">
      <c r="A469" s="95"/>
      <c r="B469" s="38"/>
      <c r="C469" s="95"/>
      <c r="D469" s="95"/>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6.5" customHeight="1">
      <c r="A470" s="95"/>
      <c r="B470" s="38"/>
      <c r="C470" s="95"/>
      <c r="D470" s="95"/>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6.5" customHeight="1">
      <c r="A471" s="95"/>
      <c r="B471" s="38"/>
      <c r="C471" s="95"/>
      <c r="D471" s="95"/>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6.5" customHeight="1">
      <c r="A472" s="95"/>
      <c r="B472" s="38"/>
      <c r="C472" s="95"/>
      <c r="D472" s="95"/>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6.5" customHeight="1">
      <c r="A473" s="95"/>
      <c r="B473" s="38"/>
      <c r="C473" s="95"/>
      <c r="D473" s="95"/>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6.5" customHeight="1">
      <c r="A474" s="95"/>
      <c r="B474" s="38"/>
      <c r="C474" s="95"/>
      <c r="D474" s="95"/>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6.5" customHeight="1">
      <c r="A475" s="95"/>
      <c r="B475" s="38"/>
      <c r="C475" s="95"/>
      <c r="D475" s="95"/>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6.5" customHeight="1">
      <c r="A476" s="95"/>
      <c r="B476" s="38"/>
      <c r="C476" s="95"/>
      <c r="D476" s="95"/>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6.5" customHeight="1">
      <c r="A477" s="95"/>
      <c r="B477" s="38"/>
      <c r="C477" s="95"/>
      <c r="D477" s="95"/>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6.5" customHeight="1">
      <c r="A478" s="95"/>
      <c r="B478" s="38"/>
      <c r="C478" s="95"/>
      <c r="D478" s="95"/>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6.5" customHeight="1">
      <c r="A479" s="95"/>
      <c r="B479" s="38"/>
      <c r="C479" s="95"/>
      <c r="D479" s="95"/>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6.5" customHeight="1">
      <c r="A480" s="95"/>
      <c r="B480" s="38"/>
      <c r="C480" s="95"/>
      <c r="D480" s="95"/>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6.5" customHeight="1">
      <c r="A481" s="95"/>
      <c r="B481" s="38"/>
      <c r="C481" s="95"/>
      <c r="D481" s="95"/>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6.5" customHeight="1">
      <c r="A482" s="95"/>
      <c r="B482" s="38"/>
      <c r="C482" s="95"/>
      <c r="D482" s="95"/>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6.5" customHeight="1">
      <c r="A483" s="95"/>
      <c r="B483" s="38"/>
      <c r="C483" s="95"/>
      <c r="D483" s="95"/>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6.5" customHeight="1">
      <c r="A484" s="95"/>
      <c r="B484" s="38"/>
      <c r="C484" s="95"/>
      <c r="D484" s="95"/>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6.5" customHeight="1">
      <c r="A485" s="95"/>
      <c r="B485" s="38"/>
      <c r="C485" s="95"/>
      <c r="D485" s="95"/>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6.5" customHeight="1">
      <c r="A486" s="95"/>
      <c r="B486" s="38"/>
      <c r="C486" s="95"/>
      <c r="D486" s="95"/>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6.5" customHeight="1">
      <c r="A487" s="95"/>
      <c r="B487" s="38"/>
      <c r="C487" s="95"/>
      <c r="D487" s="95"/>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6.5" customHeight="1">
      <c r="A488" s="95"/>
      <c r="B488" s="38"/>
      <c r="C488" s="95"/>
      <c r="D488" s="95"/>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6.5" customHeight="1">
      <c r="A489" s="95"/>
      <c r="B489" s="38"/>
      <c r="C489" s="95"/>
      <c r="D489" s="95"/>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6.5" customHeight="1">
      <c r="A490" s="95"/>
      <c r="B490" s="38"/>
      <c r="C490" s="95"/>
      <c r="D490" s="95"/>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6.5" customHeight="1">
      <c r="A491" s="95"/>
      <c r="B491" s="38"/>
      <c r="C491" s="95"/>
      <c r="D491" s="95"/>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6.5" customHeight="1">
      <c r="A492" s="95"/>
      <c r="B492" s="38"/>
      <c r="C492" s="95"/>
      <c r="D492" s="95"/>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6.5" customHeight="1">
      <c r="A493" s="95"/>
      <c r="B493" s="38"/>
      <c r="C493" s="95"/>
      <c r="D493" s="95"/>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6.5" customHeight="1">
      <c r="A494" s="95"/>
      <c r="B494" s="38"/>
      <c r="C494" s="95"/>
      <c r="D494" s="95"/>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6.5" customHeight="1">
      <c r="A495" s="95"/>
      <c r="B495" s="38"/>
      <c r="C495" s="95"/>
      <c r="D495" s="95"/>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6.5" customHeight="1">
      <c r="A496" s="95"/>
      <c r="B496" s="38"/>
      <c r="C496" s="95"/>
      <c r="D496" s="95"/>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6.5" customHeight="1">
      <c r="A497" s="95"/>
      <c r="B497" s="38"/>
      <c r="C497" s="95"/>
      <c r="D497" s="95"/>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6.5" customHeight="1">
      <c r="A498" s="95"/>
      <c r="B498" s="38"/>
      <c r="C498" s="95"/>
      <c r="D498" s="95"/>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6.5" customHeight="1">
      <c r="A499" s="95"/>
      <c r="B499" s="38"/>
      <c r="C499" s="95"/>
      <c r="D499" s="95"/>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6.5" customHeight="1">
      <c r="A500" s="95"/>
      <c r="B500" s="38"/>
      <c r="C500" s="95"/>
      <c r="D500" s="95"/>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6.5" customHeight="1">
      <c r="A501" s="95"/>
      <c r="B501" s="38"/>
      <c r="C501" s="95"/>
      <c r="D501" s="95"/>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6.5" customHeight="1">
      <c r="A502" s="95"/>
      <c r="B502" s="38"/>
      <c r="C502" s="95"/>
      <c r="D502" s="95"/>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6.5" customHeight="1">
      <c r="A503" s="95"/>
      <c r="B503" s="38"/>
      <c r="C503" s="95"/>
      <c r="D503" s="95"/>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6.5" customHeight="1">
      <c r="A504" s="95"/>
      <c r="B504" s="38"/>
      <c r="C504" s="95"/>
      <c r="D504" s="95"/>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6.5" customHeight="1">
      <c r="A505" s="95"/>
      <c r="B505" s="38"/>
      <c r="C505" s="95"/>
      <c r="D505" s="95"/>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6.5" customHeight="1">
      <c r="A506" s="95"/>
      <c r="B506" s="38"/>
      <c r="C506" s="95"/>
      <c r="D506" s="95"/>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6.5" customHeight="1">
      <c r="A507" s="95"/>
      <c r="B507" s="38"/>
      <c r="C507" s="95"/>
      <c r="D507" s="95"/>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6.5" customHeight="1">
      <c r="A508" s="95"/>
      <c r="B508" s="38"/>
      <c r="C508" s="95"/>
      <c r="D508" s="95"/>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6.5" customHeight="1">
      <c r="A509" s="95"/>
      <c r="B509" s="38"/>
      <c r="C509" s="95"/>
      <c r="D509" s="95"/>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6.5" customHeight="1">
      <c r="A510" s="95"/>
      <c r="B510" s="38"/>
      <c r="C510" s="95"/>
      <c r="D510" s="95"/>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6.5" customHeight="1">
      <c r="A511" s="95"/>
      <c r="B511" s="38"/>
      <c r="C511" s="95"/>
      <c r="D511" s="95"/>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6.5" customHeight="1">
      <c r="A512" s="95"/>
      <c r="B512" s="38"/>
      <c r="C512" s="95"/>
      <c r="D512" s="95"/>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6.5" customHeight="1">
      <c r="A513" s="95"/>
      <c r="B513" s="38"/>
      <c r="C513" s="95"/>
      <c r="D513" s="95"/>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6.5" customHeight="1">
      <c r="A514" s="95"/>
      <c r="B514" s="38"/>
      <c r="C514" s="95"/>
      <c r="D514" s="95"/>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6.5" customHeight="1">
      <c r="A515" s="95"/>
      <c r="B515" s="38"/>
      <c r="C515" s="95"/>
      <c r="D515" s="95"/>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6.5" customHeight="1">
      <c r="A516" s="95"/>
      <c r="B516" s="38"/>
      <c r="C516" s="95"/>
      <c r="D516" s="95"/>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6.5" customHeight="1">
      <c r="A517" s="95"/>
      <c r="B517" s="38"/>
      <c r="C517" s="95"/>
      <c r="D517" s="95"/>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6.5" customHeight="1">
      <c r="A518" s="95"/>
      <c r="B518" s="38"/>
      <c r="C518" s="95"/>
      <c r="D518" s="95"/>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6.5" customHeight="1">
      <c r="A519" s="95"/>
      <c r="B519" s="38"/>
      <c r="C519" s="95"/>
      <c r="D519" s="95"/>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6.5" customHeight="1">
      <c r="A520" s="95"/>
      <c r="B520" s="38"/>
      <c r="C520" s="95"/>
      <c r="D520" s="95"/>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6.5" customHeight="1">
      <c r="A521" s="95"/>
      <c r="B521" s="38"/>
      <c r="C521" s="95"/>
      <c r="D521" s="95"/>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6.5" customHeight="1">
      <c r="A522" s="95"/>
      <c r="B522" s="38"/>
      <c r="C522" s="95"/>
      <c r="D522" s="95"/>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6.5" customHeight="1">
      <c r="A523" s="95"/>
      <c r="B523" s="38"/>
      <c r="C523" s="95"/>
      <c r="D523" s="95"/>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6.5" customHeight="1">
      <c r="A524" s="95"/>
      <c r="B524" s="38"/>
      <c r="C524" s="95"/>
      <c r="D524" s="95"/>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6.5" customHeight="1">
      <c r="A525" s="95"/>
      <c r="B525" s="38"/>
      <c r="C525" s="95"/>
      <c r="D525" s="95"/>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6.5" customHeight="1">
      <c r="A526" s="95"/>
      <c r="B526" s="38"/>
      <c r="C526" s="95"/>
      <c r="D526" s="95"/>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6.5" customHeight="1">
      <c r="A527" s="95"/>
      <c r="B527" s="38"/>
      <c r="C527" s="95"/>
      <c r="D527" s="95"/>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6.5" customHeight="1">
      <c r="A528" s="95"/>
      <c r="B528" s="38"/>
      <c r="C528" s="95"/>
      <c r="D528" s="95"/>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6.5" customHeight="1">
      <c r="A529" s="95"/>
      <c r="B529" s="38"/>
      <c r="C529" s="95"/>
      <c r="D529" s="95"/>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6.5" customHeight="1">
      <c r="A530" s="95"/>
      <c r="B530" s="38"/>
      <c r="C530" s="95"/>
      <c r="D530" s="95"/>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6.5" customHeight="1">
      <c r="A531" s="95"/>
      <c r="B531" s="38"/>
      <c r="C531" s="95"/>
      <c r="D531" s="95"/>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6.5" customHeight="1">
      <c r="A532" s="95"/>
      <c r="B532" s="38"/>
      <c r="C532" s="95"/>
      <c r="D532" s="95"/>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6.5" customHeight="1">
      <c r="A533" s="95"/>
      <c r="B533" s="38"/>
      <c r="C533" s="95"/>
      <c r="D533" s="95"/>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6.5" customHeight="1">
      <c r="A534" s="95"/>
      <c r="B534" s="38"/>
      <c r="C534" s="95"/>
      <c r="D534" s="95"/>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6.5" customHeight="1">
      <c r="A535" s="95"/>
      <c r="B535" s="38"/>
      <c r="C535" s="95"/>
      <c r="D535" s="95"/>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6.5" customHeight="1">
      <c r="A536" s="95"/>
      <c r="B536" s="38"/>
      <c r="C536" s="95"/>
      <c r="D536" s="95"/>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6.5" customHeight="1">
      <c r="A537" s="95"/>
      <c r="B537" s="38"/>
      <c r="C537" s="95"/>
      <c r="D537" s="95"/>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6.5" customHeight="1">
      <c r="A538" s="95"/>
      <c r="B538" s="38"/>
      <c r="C538" s="95"/>
      <c r="D538" s="95"/>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6.5" customHeight="1">
      <c r="A539" s="95"/>
      <c r="B539" s="38"/>
      <c r="C539" s="95"/>
      <c r="D539" s="95"/>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6.5" customHeight="1">
      <c r="A540" s="95"/>
      <c r="B540" s="38"/>
      <c r="C540" s="95"/>
      <c r="D540" s="95"/>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6.5" customHeight="1">
      <c r="A541" s="95"/>
      <c r="B541" s="38"/>
      <c r="C541" s="95"/>
      <c r="D541" s="95"/>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6.5" customHeight="1">
      <c r="A542" s="95"/>
      <c r="B542" s="38"/>
      <c r="C542" s="95"/>
      <c r="D542" s="95"/>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6.5" customHeight="1">
      <c r="A543" s="95"/>
      <c r="B543" s="38"/>
      <c r="C543" s="95"/>
      <c r="D543" s="95"/>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6.5" customHeight="1">
      <c r="A544" s="95"/>
      <c r="B544" s="38"/>
      <c r="C544" s="95"/>
      <c r="D544" s="95"/>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6.5" customHeight="1">
      <c r="A545" s="95"/>
      <c r="B545" s="38"/>
      <c r="C545" s="95"/>
      <c r="D545" s="95"/>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6.5" customHeight="1">
      <c r="A546" s="95"/>
      <c r="B546" s="38"/>
      <c r="C546" s="95"/>
      <c r="D546" s="95"/>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6.5" customHeight="1">
      <c r="A547" s="95"/>
      <c r="B547" s="38"/>
      <c r="C547" s="95"/>
      <c r="D547" s="95"/>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6.5" customHeight="1">
      <c r="A548" s="95"/>
      <c r="B548" s="38"/>
      <c r="C548" s="95"/>
      <c r="D548" s="95"/>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6.5" customHeight="1">
      <c r="A549" s="95"/>
      <c r="B549" s="38"/>
      <c r="C549" s="95"/>
      <c r="D549" s="95"/>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6.5" customHeight="1">
      <c r="A550" s="95"/>
      <c r="B550" s="38"/>
      <c r="C550" s="95"/>
      <c r="D550" s="95"/>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6.5" customHeight="1">
      <c r="A551" s="95"/>
      <c r="B551" s="38"/>
      <c r="C551" s="95"/>
      <c r="D551" s="95"/>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6.5" customHeight="1">
      <c r="A552" s="95"/>
      <c r="B552" s="38"/>
      <c r="C552" s="95"/>
      <c r="D552" s="95"/>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6.5" customHeight="1">
      <c r="A553" s="95"/>
      <c r="B553" s="38"/>
      <c r="C553" s="95"/>
      <c r="D553" s="95"/>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6.5" customHeight="1">
      <c r="A554" s="95"/>
      <c r="B554" s="38"/>
      <c r="C554" s="95"/>
      <c r="D554" s="95"/>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6.5" customHeight="1">
      <c r="A555" s="95"/>
      <c r="B555" s="38"/>
      <c r="C555" s="95"/>
      <c r="D555" s="95"/>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6.5" customHeight="1">
      <c r="A556" s="95"/>
      <c r="B556" s="38"/>
      <c r="C556" s="95"/>
      <c r="D556" s="95"/>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6.5" customHeight="1">
      <c r="A557" s="95"/>
      <c r="B557" s="38"/>
      <c r="C557" s="95"/>
      <c r="D557" s="95"/>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6.5" customHeight="1">
      <c r="A558" s="95"/>
      <c r="B558" s="38"/>
      <c r="C558" s="95"/>
      <c r="D558" s="95"/>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6.5" customHeight="1">
      <c r="A559" s="95"/>
      <c r="B559" s="38"/>
      <c r="C559" s="95"/>
      <c r="D559" s="95"/>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6.5" customHeight="1">
      <c r="A560" s="95"/>
      <c r="B560" s="38"/>
      <c r="C560" s="95"/>
      <c r="D560" s="95"/>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6.5" customHeight="1">
      <c r="A561" s="95"/>
      <c r="B561" s="38"/>
      <c r="C561" s="95"/>
      <c r="D561" s="95"/>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6.5" customHeight="1">
      <c r="A562" s="95"/>
      <c r="B562" s="38"/>
      <c r="C562" s="95"/>
      <c r="D562" s="95"/>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6.5" customHeight="1">
      <c r="A563" s="95"/>
      <c r="B563" s="38"/>
      <c r="C563" s="95"/>
      <c r="D563" s="95"/>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6.5" customHeight="1">
      <c r="A564" s="95"/>
      <c r="B564" s="38"/>
      <c r="C564" s="95"/>
      <c r="D564" s="95"/>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6.5" customHeight="1">
      <c r="A565" s="95"/>
      <c r="B565" s="38"/>
      <c r="C565" s="95"/>
      <c r="D565" s="95"/>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6.5" customHeight="1">
      <c r="A566" s="95"/>
      <c r="B566" s="38"/>
      <c r="C566" s="95"/>
      <c r="D566" s="95"/>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6.5" customHeight="1">
      <c r="A567" s="95"/>
      <c r="B567" s="38"/>
      <c r="C567" s="95"/>
      <c r="D567" s="95"/>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6.5" customHeight="1">
      <c r="A568" s="95"/>
      <c r="B568" s="38"/>
      <c r="C568" s="95"/>
      <c r="D568" s="95"/>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6.5" customHeight="1">
      <c r="A569" s="95"/>
      <c r="B569" s="38"/>
      <c r="C569" s="95"/>
      <c r="D569" s="95"/>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6.5" customHeight="1">
      <c r="A570" s="95"/>
      <c r="B570" s="38"/>
      <c r="C570" s="95"/>
      <c r="D570" s="95"/>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6.5" customHeight="1">
      <c r="A571" s="95"/>
      <c r="B571" s="38"/>
      <c r="C571" s="95"/>
      <c r="D571" s="95"/>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6.5" customHeight="1">
      <c r="A572" s="95"/>
      <c r="B572" s="38"/>
      <c r="C572" s="95"/>
      <c r="D572" s="95"/>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6.5" customHeight="1">
      <c r="A573" s="95"/>
      <c r="B573" s="38"/>
      <c r="C573" s="95"/>
      <c r="D573" s="95"/>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6.5" customHeight="1">
      <c r="A574" s="95"/>
      <c r="B574" s="38"/>
      <c r="C574" s="95"/>
      <c r="D574" s="95"/>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6.5" customHeight="1">
      <c r="A575" s="95"/>
      <c r="B575" s="38"/>
      <c r="C575" s="95"/>
      <c r="D575" s="95"/>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6.5" customHeight="1">
      <c r="A576" s="95"/>
      <c r="B576" s="38"/>
      <c r="C576" s="95"/>
      <c r="D576" s="95"/>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6.5" customHeight="1">
      <c r="A577" s="95"/>
      <c r="B577" s="38"/>
      <c r="C577" s="95"/>
      <c r="D577" s="95"/>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6.5" customHeight="1">
      <c r="A578" s="95"/>
      <c r="B578" s="38"/>
      <c r="C578" s="95"/>
      <c r="D578" s="95"/>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6.5" customHeight="1">
      <c r="A579" s="95"/>
      <c r="B579" s="38"/>
      <c r="C579" s="95"/>
      <c r="D579" s="95"/>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6.5" customHeight="1">
      <c r="A580" s="95"/>
      <c r="B580" s="38"/>
      <c r="C580" s="95"/>
      <c r="D580" s="95"/>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6.5" customHeight="1">
      <c r="A581" s="95"/>
      <c r="B581" s="38"/>
      <c r="C581" s="95"/>
      <c r="D581" s="95"/>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6.5" customHeight="1">
      <c r="A582" s="95"/>
      <c r="B582" s="38"/>
      <c r="C582" s="95"/>
      <c r="D582" s="95"/>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6.5" customHeight="1">
      <c r="A583" s="95"/>
      <c r="B583" s="38"/>
      <c r="C583" s="95"/>
      <c r="D583" s="95"/>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6.5" customHeight="1">
      <c r="A584" s="95"/>
      <c r="B584" s="38"/>
      <c r="C584" s="95"/>
      <c r="D584" s="95"/>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6.5" customHeight="1">
      <c r="A585" s="95"/>
      <c r="B585" s="38"/>
      <c r="C585" s="95"/>
      <c r="D585" s="95"/>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6.5" customHeight="1">
      <c r="A586" s="95"/>
      <c r="B586" s="38"/>
      <c r="C586" s="95"/>
      <c r="D586" s="95"/>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6.5" customHeight="1">
      <c r="A587" s="95"/>
      <c r="B587" s="38"/>
      <c r="C587" s="95"/>
      <c r="D587" s="95"/>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6.5" customHeight="1">
      <c r="A588" s="95"/>
      <c r="B588" s="38"/>
      <c r="C588" s="95"/>
      <c r="D588" s="95"/>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6.5" customHeight="1">
      <c r="A589" s="95"/>
      <c r="B589" s="38"/>
      <c r="C589" s="95"/>
      <c r="D589" s="95"/>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6.5" customHeight="1">
      <c r="A590" s="95"/>
      <c r="B590" s="38"/>
      <c r="C590" s="95"/>
      <c r="D590" s="95"/>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6.5" customHeight="1">
      <c r="A591" s="95"/>
      <c r="B591" s="38"/>
      <c r="C591" s="95"/>
      <c r="D591" s="95"/>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6.5" customHeight="1">
      <c r="A592" s="95"/>
      <c r="B592" s="38"/>
      <c r="C592" s="95"/>
      <c r="D592" s="95"/>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6.5" customHeight="1">
      <c r="A593" s="95"/>
      <c r="B593" s="38"/>
      <c r="C593" s="95"/>
      <c r="D593" s="95"/>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6.5" customHeight="1">
      <c r="A594" s="95"/>
      <c r="B594" s="38"/>
      <c r="C594" s="95"/>
      <c r="D594" s="95"/>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6.5" customHeight="1">
      <c r="A595" s="95"/>
      <c r="B595" s="38"/>
      <c r="C595" s="95"/>
      <c r="D595" s="95"/>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6.5" customHeight="1">
      <c r="A596" s="95"/>
      <c r="B596" s="38"/>
      <c r="C596" s="95"/>
      <c r="D596" s="95"/>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6.5" customHeight="1">
      <c r="A597" s="95"/>
      <c r="B597" s="38"/>
      <c r="C597" s="95"/>
      <c r="D597" s="95"/>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6.5" customHeight="1">
      <c r="A598" s="95"/>
      <c r="B598" s="38"/>
      <c r="C598" s="95"/>
      <c r="D598" s="95"/>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6.5" customHeight="1">
      <c r="A599" s="95"/>
      <c r="B599" s="38"/>
      <c r="C599" s="95"/>
      <c r="D599" s="95"/>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6.5" customHeight="1">
      <c r="A600" s="95"/>
      <c r="B600" s="38"/>
      <c r="C600" s="95"/>
      <c r="D600" s="95"/>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6.5" customHeight="1">
      <c r="A601" s="95"/>
      <c r="B601" s="38"/>
      <c r="C601" s="95"/>
      <c r="D601" s="95"/>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6.5" customHeight="1">
      <c r="A602" s="95"/>
      <c r="B602" s="38"/>
      <c r="C602" s="95"/>
      <c r="D602" s="95"/>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6.5" customHeight="1">
      <c r="A603" s="95"/>
      <c r="B603" s="38"/>
      <c r="C603" s="95"/>
      <c r="D603" s="95"/>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6.5" customHeight="1">
      <c r="A604" s="95"/>
      <c r="B604" s="38"/>
      <c r="C604" s="95"/>
      <c r="D604" s="95"/>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6.5" customHeight="1">
      <c r="A605" s="95"/>
      <c r="B605" s="38"/>
      <c r="C605" s="95"/>
      <c r="D605" s="95"/>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6.5" customHeight="1">
      <c r="A606" s="95"/>
      <c r="B606" s="38"/>
      <c r="C606" s="95"/>
      <c r="D606" s="95"/>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6.5" customHeight="1">
      <c r="A607" s="95"/>
      <c r="B607" s="38"/>
      <c r="C607" s="95"/>
      <c r="D607" s="95"/>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6.5" customHeight="1">
      <c r="A608" s="95"/>
      <c r="B608" s="38"/>
      <c r="C608" s="95"/>
      <c r="D608" s="95"/>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6.5" customHeight="1">
      <c r="A609" s="95"/>
      <c r="B609" s="38"/>
      <c r="C609" s="95"/>
      <c r="D609" s="95"/>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6.5" customHeight="1">
      <c r="A610" s="95"/>
      <c r="B610" s="38"/>
      <c r="C610" s="95"/>
      <c r="D610" s="95"/>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6.5" customHeight="1">
      <c r="A611" s="95"/>
      <c r="B611" s="38"/>
      <c r="C611" s="95"/>
      <c r="D611" s="95"/>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6.5" customHeight="1">
      <c r="A612" s="95"/>
      <c r="B612" s="38"/>
      <c r="C612" s="95"/>
      <c r="D612" s="95"/>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6.5" customHeight="1">
      <c r="A613" s="95"/>
      <c r="B613" s="38"/>
      <c r="C613" s="95"/>
      <c r="D613" s="95"/>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6.5" customHeight="1">
      <c r="A614" s="95"/>
      <c r="B614" s="38"/>
      <c r="C614" s="95"/>
      <c r="D614" s="95"/>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6.5" customHeight="1">
      <c r="A615" s="95"/>
      <c r="B615" s="38"/>
      <c r="C615" s="95"/>
      <c r="D615" s="95"/>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6.5" customHeight="1">
      <c r="A616" s="95"/>
      <c r="B616" s="38"/>
      <c r="C616" s="95"/>
      <c r="D616" s="95"/>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6.5" customHeight="1">
      <c r="A617" s="95"/>
      <c r="B617" s="38"/>
      <c r="C617" s="95"/>
      <c r="D617" s="95"/>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6.5" customHeight="1">
      <c r="A618" s="95"/>
      <c r="B618" s="38"/>
      <c r="C618" s="95"/>
      <c r="D618" s="95"/>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6.5" customHeight="1">
      <c r="A619" s="95"/>
      <c r="B619" s="38"/>
      <c r="C619" s="95"/>
      <c r="D619" s="95"/>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6.5" customHeight="1">
      <c r="A620" s="95"/>
      <c r="B620" s="38"/>
      <c r="C620" s="95"/>
      <c r="D620" s="95"/>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6.5" customHeight="1">
      <c r="A621" s="95"/>
      <c r="B621" s="38"/>
      <c r="C621" s="95"/>
      <c r="D621" s="95"/>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6.5" customHeight="1">
      <c r="A622" s="95"/>
      <c r="B622" s="38"/>
      <c r="C622" s="95"/>
      <c r="D622" s="95"/>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6.5" customHeight="1">
      <c r="A623" s="95"/>
      <c r="B623" s="38"/>
      <c r="C623" s="95"/>
      <c r="D623" s="95"/>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6.5" customHeight="1">
      <c r="A624" s="95"/>
      <c r="B624" s="38"/>
      <c r="C624" s="95"/>
      <c r="D624" s="95"/>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6.5" customHeight="1">
      <c r="A625" s="95"/>
      <c r="B625" s="38"/>
      <c r="C625" s="95"/>
      <c r="D625" s="95"/>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6.5" customHeight="1">
      <c r="A626" s="95"/>
      <c r="B626" s="38"/>
      <c r="C626" s="95"/>
      <c r="D626" s="95"/>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6.5" customHeight="1">
      <c r="A627" s="95"/>
      <c r="B627" s="38"/>
      <c r="C627" s="95"/>
      <c r="D627" s="95"/>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6.5" customHeight="1">
      <c r="A628" s="95"/>
      <c r="B628" s="38"/>
      <c r="C628" s="95"/>
      <c r="D628" s="95"/>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6.5" customHeight="1">
      <c r="A629" s="95"/>
      <c r="B629" s="38"/>
      <c r="C629" s="95"/>
      <c r="D629" s="95"/>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6.5" customHeight="1">
      <c r="A630" s="95"/>
      <c r="B630" s="38"/>
      <c r="C630" s="95"/>
      <c r="D630" s="95"/>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6.5" customHeight="1">
      <c r="A631" s="95"/>
      <c r="B631" s="38"/>
      <c r="C631" s="95"/>
      <c r="D631" s="95"/>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6.5" customHeight="1">
      <c r="A632" s="95"/>
      <c r="B632" s="38"/>
      <c r="C632" s="95"/>
      <c r="D632" s="95"/>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6.5" customHeight="1">
      <c r="A633" s="95"/>
      <c r="B633" s="38"/>
      <c r="C633" s="95"/>
      <c r="D633" s="95"/>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6.5" customHeight="1">
      <c r="A634" s="95"/>
      <c r="B634" s="38"/>
      <c r="C634" s="95"/>
      <c r="D634" s="95"/>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6.5" customHeight="1">
      <c r="A635" s="95"/>
      <c r="B635" s="38"/>
      <c r="C635" s="95"/>
      <c r="D635" s="95"/>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6.5" customHeight="1">
      <c r="A636" s="95"/>
      <c r="B636" s="38"/>
      <c r="C636" s="95"/>
      <c r="D636" s="95"/>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6.5" customHeight="1">
      <c r="A637" s="95"/>
      <c r="B637" s="38"/>
      <c r="C637" s="95"/>
      <c r="D637" s="95"/>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6.5" customHeight="1">
      <c r="A638" s="95"/>
      <c r="B638" s="38"/>
      <c r="C638" s="95"/>
      <c r="D638" s="95"/>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6.5" customHeight="1">
      <c r="A639" s="95"/>
      <c r="B639" s="38"/>
      <c r="C639" s="95"/>
      <c r="D639" s="95"/>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6.5" customHeight="1">
      <c r="A640" s="95"/>
      <c r="B640" s="38"/>
      <c r="C640" s="95"/>
      <c r="D640" s="95"/>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6.5" customHeight="1">
      <c r="A641" s="95"/>
      <c r="B641" s="38"/>
      <c r="C641" s="95"/>
      <c r="D641" s="95"/>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6.5" customHeight="1">
      <c r="A642" s="95"/>
      <c r="B642" s="38"/>
      <c r="C642" s="95"/>
      <c r="D642" s="95"/>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6.5" customHeight="1">
      <c r="A643" s="95"/>
      <c r="B643" s="38"/>
      <c r="C643" s="95"/>
      <c r="D643" s="95"/>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6.5" customHeight="1">
      <c r="A644" s="95"/>
      <c r="B644" s="38"/>
      <c r="C644" s="95"/>
      <c r="D644" s="95"/>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6.5" customHeight="1">
      <c r="A645" s="95"/>
      <c r="B645" s="38"/>
      <c r="C645" s="95"/>
      <c r="D645" s="95"/>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6.5" customHeight="1">
      <c r="A646" s="95"/>
      <c r="B646" s="38"/>
      <c r="C646" s="95"/>
      <c r="D646" s="95"/>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6.5" customHeight="1">
      <c r="A647" s="95"/>
      <c r="B647" s="38"/>
      <c r="C647" s="95"/>
      <c r="D647" s="95"/>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6.5" customHeight="1">
      <c r="A648" s="95"/>
      <c r="B648" s="38"/>
      <c r="C648" s="95"/>
      <c r="D648" s="95"/>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6.5" customHeight="1">
      <c r="A649" s="95"/>
      <c r="B649" s="38"/>
      <c r="C649" s="95"/>
      <c r="D649" s="95"/>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6.5" customHeight="1">
      <c r="A650" s="95"/>
      <c r="B650" s="38"/>
      <c r="C650" s="95"/>
      <c r="D650" s="95"/>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6.5" customHeight="1">
      <c r="A651" s="95"/>
      <c r="B651" s="38"/>
      <c r="C651" s="95"/>
      <c r="D651" s="95"/>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6.5" customHeight="1">
      <c r="A652" s="95"/>
      <c r="B652" s="38"/>
      <c r="C652" s="95"/>
      <c r="D652" s="95"/>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6.5" customHeight="1">
      <c r="A653" s="95"/>
      <c r="B653" s="38"/>
      <c r="C653" s="95"/>
      <c r="D653" s="95"/>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6.5" customHeight="1">
      <c r="A654" s="95"/>
      <c r="B654" s="38"/>
      <c r="C654" s="95"/>
      <c r="D654" s="95"/>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6.5" customHeight="1">
      <c r="A655" s="95"/>
      <c r="B655" s="38"/>
      <c r="C655" s="95"/>
      <c r="D655" s="95"/>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6.5" customHeight="1">
      <c r="A656" s="95"/>
      <c r="B656" s="38"/>
      <c r="C656" s="95"/>
      <c r="D656" s="95"/>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6.5" customHeight="1">
      <c r="A657" s="95"/>
      <c r="B657" s="38"/>
      <c r="C657" s="95"/>
      <c r="D657" s="95"/>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6.5" customHeight="1">
      <c r="A658" s="95"/>
      <c r="B658" s="38"/>
      <c r="C658" s="95"/>
      <c r="D658" s="95"/>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6.5" customHeight="1">
      <c r="A659" s="95"/>
      <c r="B659" s="38"/>
      <c r="C659" s="95"/>
      <c r="D659" s="95"/>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6.5" customHeight="1">
      <c r="A660" s="95"/>
      <c r="B660" s="38"/>
      <c r="C660" s="95"/>
      <c r="D660" s="95"/>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6.5" customHeight="1">
      <c r="A661" s="95"/>
      <c r="B661" s="38"/>
      <c r="C661" s="95"/>
      <c r="D661" s="95"/>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6.5" customHeight="1">
      <c r="A662" s="95"/>
      <c r="B662" s="38"/>
      <c r="C662" s="95"/>
      <c r="D662" s="95"/>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6.5" customHeight="1">
      <c r="A663" s="95"/>
      <c r="B663" s="38"/>
      <c r="C663" s="95"/>
      <c r="D663" s="95"/>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6.5" customHeight="1">
      <c r="A664" s="95"/>
      <c r="B664" s="38"/>
      <c r="C664" s="95"/>
      <c r="D664" s="95"/>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6.5" customHeight="1">
      <c r="A665" s="95"/>
      <c r="B665" s="38"/>
      <c r="C665" s="95"/>
      <c r="D665" s="95"/>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6.5" customHeight="1">
      <c r="A666" s="95"/>
      <c r="B666" s="38"/>
      <c r="C666" s="95"/>
      <c r="D666" s="95"/>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6.5" customHeight="1">
      <c r="A667" s="95"/>
      <c r="B667" s="38"/>
      <c r="C667" s="95"/>
      <c r="D667" s="95"/>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6.5" customHeight="1">
      <c r="A668" s="95"/>
      <c r="B668" s="38"/>
      <c r="C668" s="95"/>
      <c r="D668" s="95"/>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6.5" customHeight="1">
      <c r="A669" s="95"/>
      <c r="B669" s="38"/>
      <c r="C669" s="95"/>
      <c r="D669" s="95"/>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6.5" customHeight="1">
      <c r="A670" s="95"/>
      <c r="B670" s="38"/>
      <c r="C670" s="95"/>
      <c r="D670" s="95"/>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6.5" customHeight="1">
      <c r="A671" s="95"/>
      <c r="B671" s="38"/>
      <c r="C671" s="95"/>
      <c r="D671" s="95"/>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6.5" customHeight="1">
      <c r="A672" s="95"/>
      <c r="B672" s="38"/>
      <c r="C672" s="95"/>
      <c r="D672" s="95"/>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6.5" customHeight="1">
      <c r="A673" s="95"/>
      <c r="B673" s="38"/>
      <c r="C673" s="95"/>
      <c r="D673" s="95"/>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6.5" customHeight="1">
      <c r="A674" s="95"/>
      <c r="B674" s="38"/>
      <c r="C674" s="95"/>
      <c r="D674" s="95"/>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6.5" customHeight="1">
      <c r="A675" s="95"/>
      <c r="B675" s="38"/>
      <c r="C675" s="95"/>
      <c r="D675" s="95"/>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6.5" customHeight="1">
      <c r="A676" s="95"/>
      <c r="B676" s="38"/>
      <c r="C676" s="95"/>
      <c r="D676" s="95"/>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6.5" customHeight="1">
      <c r="A677" s="95"/>
      <c r="B677" s="38"/>
      <c r="C677" s="95"/>
      <c r="D677" s="95"/>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6.5" customHeight="1">
      <c r="A678" s="95"/>
      <c r="B678" s="38"/>
      <c r="C678" s="95"/>
      <c r="D678" s="95"/>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6.5" customHeight="1">
      <c r="A679" s="95"/>
      <c r="B679" s="38"/>
      <c r="C679" s="95"/>
      <c r="D679" s="95"/>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6.5" customHeight="1">
      <c r="A680" s="95"/>
      <c r="B680" s="38"/>
      <c r="C680" s="95"/>
      <c r="D680" s="95"/>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6.5" customHeight="1">
      <c r="A681" s="95"/>
      <c r="B681" s="38"/>
      <c r="C681" s="95"/>
      <c r="D681" s="95"/>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6.5" customHeight="1">
      <c r="A682" s="95"/>
      <c r="B682" s="38"/>
      <c r="C682" s="95"/>
      <c r="D682" s="95"/>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6.5" customHeight="1">
      <c r="A683" s="95"/>
      <c r="B683" s="38"/>
      <c r="C683" s="95"/>
      <c r="D683" s="95"/>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6.5" customHeight="1">
      <c r="A684" s="95"/>
      <c r="B684" s="38"/>
      <c r="C684" s="95"/>
      <c r="D684" s="95"/>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6.5" customHeight="1">
      <c r="A685" s="95"/>
      <c r="B685" s="38"/>
      <c r="C685" s="95"/>
      <c r="D685" s="95"/>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6.5" customHeight="1">
      <c r="A686" s="95"/>
      <c r="B686" s="38"/>
      <c r="C686" s="95"/>
      <c r="D686" s="95"/>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6.5" customHeight="1">
      <c r="A687" s="95"/>
      <c r="B687" s="38"/>
      <c r="C687" s="95"/>
      <c r="D687" s="95"/>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6.5" customHeight="1">
      <c r="A688" s="95"/>
      <c r="B688" s="38"/>
      <c r="C688" s="95"/>
      <c r="D688" s="95"/>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6.5" customHeight="1">
      <c r="A689" s="95"/>
      <c r="B689" s="38"/>
      <c r="C689" s="95"/>
      <c r="D689" s="95"/>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6.5" customHeight="1">
      <c r="A690" s="95"/>
      <c r="B690" s="38"/>
      <c r="C690" s="95"/>
      <c r="D690" s="95"/>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6.5" customHeight="1">
      <c r="A691" s="95"/>
      <c r="B691" s="38"/>
      <c r="C691" s="95"/>
      <c r="D691" s="95"/>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6.5" customHeight="1">
      <c r="A692" s="95"/>
      <c r="B692" s="38"/>
      <c r="C692" s="95"/>
      <c r="D692" s="95"/>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6.5" customHeight="1">
      <c r="A693" s="95"/>
      <c r="B693" s="38"/>
      <c r="C693" s="95"/>
      <c r="D693" s="95"/>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6.5" customHeight="1">
      <c r="A694" s="95"/>
      <c r="B694" s="38"/>
      <c r="C694" s="95"/>
      <c r="D694" s="95"/>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6.5" customHeight="1">
      <c r="A695" s="95"/>
      <c r="B695" s="38"/>
      <c r="C695" s="95"/>
      <c r="D695" s="95"/>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6.5" customHeight="1">
      <c r="A696" s="95"/>
      <c r="B696" s="38"/>
      <c r="C696" s="95"/>
      <c r="D696" s="95"/>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6.5" customHeight="1">
      <c r="A697" s="95"/>
      <c r="B697" s="38"/>
      <c r="C697" s="95"/>
      <c r="D697" s="95"/>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6.5" customHeight="1">
      <c r="A698" s="95"/>
      <c r="B698" s="38"/>
      <c r="C698" s="95"/>
      <c r="D698" s="95"/>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6.5" customHeight="1">
      <c r="A699" s="95"/>
      <c r="B699" s="38"/>
      <c r="C699" s="95"/>
      <c r="D699" s="95"/>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6.5" customHeight="1">
      <c r="A700" s="95"/>
      <c r="B700" s="38"/>
      <c r="C700" s="95"/>
      <c r="D700" s="95"/>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6.5" customHeight="1">
      <c r="A701" s="95"/>
      <c r="B701" s="38"/>
      <c r="C701" s="95"/>
      <c r="D701" s="95"/>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6.5" customHeight="1">
      <c r="A702" s="95"/>
      <c r="B702" s="38"/>
      <c r="C702" s="95"/>
      <c r="D702" s="95"/>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6.5" customHeight="1">
      <c r="A703" s="95"/>
      <c r="B703" s="38"/>
      <c r="C703" s="95"/>
      <c r="D703" s="95"/>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6.5" customHeight="1">
      <c r="A704" s="95"/>
      <c r="B704" s="38"/>
      <c r="C704" s="95"/>
      <c r="D704" s="95"/>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6.5" customHeight="1">
      <c r="A705" s="95"/>
      <c r="B705" s="38"/>
      <c r="C705" s="95"/>
      <c r="D705" s="95"/>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6.5" customHeight="1">
      <c r="A706" s="95"/>
      <c r="B706" s="38"/>
      <c r="C706" s="95"/>
      <c r="D706" s="95"/>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6.5" customHeight="1">
      <c r="A707" s="95"/>
      <c r="B707" s="38"/>
      <c r="C707" s="95"/>
      <c r="D707" s="95"/>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6.5" customHeight="1">
      <c r="A708" s="95"/>
      <c r="B708" s="38"/>
      <c r="C708" s="95"/>
      <c r="D708" s="95"/>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6.5" customHeight="1">
      <c r="A709" s="95"/>
      <c r="B709" s="38"/>
      <c r="C709" s="95"/>
      <c r="D709" s="95"/>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6.5" customHeight="1">
      <c r="A710" s="95"/>
      <c r="B710" s="38"/>
      <c r="C710" s="95"/>
      <c r="D710" s="95"/>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6.5" customHeight="1">
      <c r="A711" s="95"/>
      <c r="B711" s="38"/>
      <c r="C711" s="95"/>
      <c r="D711" s="95"/>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6.5" customHeight="1">
      <c r="A712" s="95"/>
      <c r="B712" s="38"/>
      <c r="C712" s="95"/>
      <c r="D712" s="95"/>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6.5" customHeight="1">
      <c r="A713" s="95"/>
      <c r="B713" s="38"/>
      <c r="C713" s="95"/>
      <c r="D713" s="95"/>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6.5" customHeight="1">
      <c r="A714" s="95"/>
      <c r="B714" s="38"/>
      <c r="C714" s="95"/>
      <c r="D714" s="95"/>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6.5" customHeight="1">
      <c r="A715" s="95"/>
      <c r="B715" s="38"/>
      <c r="C715" s="95"/>
      <c r="D715" s="95"/>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6.5" customHeight="1">
      <c r="A716" s="95"/>
      <c r="B716" s="38"/>
      <c r="C716" s="95"/>
      <c r="D716" s="95"/>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6.5" customHeight="1">
      <c r="A717" s="95"/>
      <c r="B717" s="38"/>
      <c r="C717" s="95"/>
      <c r="D717" s="95"/>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6.5" customHeight="1">
      <c r="A718" s="95"/>
      <c r="B718" s="38"/>
      <c r="C718" s="95"/>
      <c r="D718" s="95"/>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6.5" customHeight="1">
      <c r="A719" s="95"/>
      <c r="B719" s="38"/>
      <c r="C719" s="95"/>
      <c r="D719" s="95"/>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6.5" customHeight="1">
      <c r="A720" s="95"/>
      <c r="B720" s="38"/>
      <c r="C720" s="95"/>
      <c r="D720" s="95"/>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6.5" customHeight="1">
      <c r="A721" s="95"/>
      <c r="B721" s="38"/>
      <c r="C721" s="95"/>
      <c r="D721" s="95"/>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6.5" customHeight="1">
      <c r="A722" s="95"/>
      <c r="B722" s="38"/>
      <c r="C722" s="95"/>
      <c r="D722" s="95"/>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6.5" customHeight="1">
      <c r="A723" s="95"/>
      <c r="B723" s="38"/>
      <c r="C723" s="95"/>
      <c r="D723" s="95"/>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6.5" customHeight="1">
      <c r="A724" s="95"/>
      <c r="B724" s="38"/>
      <c r="C724" s="95"/>
      <c r="D724" s="95"/>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6.5" customHeight="1">
      <c r="A725" s="95"/>
      <c r="B725" s="38"/>
      <c r="C725" s="95"/>
      <c r="D725" s="95"/>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6.5" customHeight="1">
      <c r="A726" s="95"/>
      <c r="B726" s="38"/>
      <c r="C726" s="95"/>
      <c r="D726" s="95"/>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6.5" customHeight="1">
      <c r="A727" s="95"/>
      <c r="B727" s="38"/>
      <c r="C727" s="95"/>
      <c r="D727" s="95"/>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6.5" customHeight="1">
      <c r="A728" s="95"/>
      <c r="B728" s="38"/>
      <c r="C728" s="95"/>
      <c r="D728" s="95"/>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6.5" customHeight="1">
      <c r="A729" s="95"/>
      <c r="B729" s="38"/>
      <c r="C729" s="95"/>
      <c r="D729" s="95"/>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6.5" customHeight="1">
      <c r="A730" s="95"/>
      <c r="B730" s="38"/>
      <c r="C730" s="95"/>
      <c r="D730" s="95"/>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6.5" customHeight="1">
      <c r="A731" s="95"/>
      <c r="B731" s="38"/>
      <c r="C731" s="95"/>
      <c r="D731" s="95"/>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6.5" customHeight="1">
      <c r="A732" s="95"/>
      <c r="B732" s="38"/>
      <c r="C732" s="95"/>
      <c r="D732" s="95"/>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6.5" customHeight="1">
      <c r="A733" s="95"/>
      <c r="B733" s="38"/>
      <c r="C733" s="95"/>
      <c r="D733" s="95"/>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6.5" customHeight="1">
      <c r="A734" s="95"/>
      <c r="B734" s="38"/>
      <c r="C734" s="95"/>
      <c r="D734" s="95"/>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6.5" customHeight="1">
      <c r="A735" s="95"/>
      <c r="B735" s="38"/>
      <c r="C735" s="95"/>
      <c r="D735" s="95"/>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6.5" customHeight="1">
      <c r="A736" s="95"/>
      <c r="B736" s="38"/>
      <c r="C736" s="95"/>
      <c r="D736" s="95"/>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6.5" customHeight="1">
      <c r="A737" s="95"/>
      <c r="B737" s="38"/>
      <c r="C737" s="95"/>
      <c r="D737" s="95"/>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6.5" customHeight="1">
      <c r="A738" s="95"/>
      <c r="B738" s="38"/>
      <c r="C738" s="95"/>
      <c r="D738" s="95"/>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6.5" customHeight="1">
      <c r="A739" s="95"/>
      <c r="B739" s="38"/>
      <c r="C739" s="95"/>
      <c r="D739" s="95"/>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6.5" customHeight="1">
      <c r="A740" s="95"/>
      <c r="B740" s="38"/>
      <c r="C740" s="95"/>
      <c r="D740" s="95"/>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6.5" customHeight="1">
      <c r="A741" s="95"/>
      <c r="B741" s="38"/>
      <c r="C741" s="95"/>
      <c r="D741" s="95"/>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6.5" customHeight="1">
      <c r="A742" s="95"/>
      <c r="B742" s="38"/>
      <c r="C742" s="95"/>
      <c r="D742" s="95"/>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6.5" customHeight="1">
      <c r="A743" s="95"/>
      <c r="B743" s="38"/>
      <c r="C743" s="95"/>
      <c r="D743" s="95"/>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6.5" customHeight="1">
      <c r="A744" s="95"/>
      <c r="B744" s="38"/>
      <c r="C744" s="95"/>
      <c r="D744" s="95"/>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6.5" customHeight="1">
      <c r="A745" s="95"/>
      <c r="B745" s="38"/>
      <c r="C745" s="95"/>
      <c r="D745" s="95"/>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6.5" customHeight="1">
      <c r="A746" s="95"/>
      <c r="B746" s="38"/>
      <c r="C746" s="95"/>
      <c r="D746" s="95"/>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6.5" customHeight="1">
      <c r="A747" s="95"/>
      <c r="B747" s="38"/>
      <c r="C747" s="95"/>
      <c r="D747" s="95"/>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6.5" customHeight="1">
      <c r="A748" s="95"/>
      <c r="B748" s="38"/>
      <c r="C748" s="95"/>
      <c r="D748" s="95"/>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6.5" customHeight="1">
      <c r="A749" s="95"/>
      <c r="B749" s="38"/>
      <c r="C749" s="95"/>
      <c r="D749" s="95"/>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6.5" customHeight="1">
      <c r="A750" s="95"/>
      <c r="B750" s="38"/>
      <c r="C750" s="95"/>
      <c r="D750" s="95"/>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6.5" customHeight="1">
      <c r="A751" s="95"/>
      <c r="B751" s="38"/>
      <c r="C751" s="95"/>
      <c r="D751" s="95"/>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6.5" customHeight="1">
      <c r="A752" s="95"/>
      <c r="B752" s="38"/>
      <c r="C752" s="95"/>
      <c r="D752" s="95"/>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6.5" customHeight="1">
      <c r="A753" s="95"/>
      <c r="B753" s="38"/>
      <c r="C753" s="95"/>
      <c r="D753" s="95"/>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6.5" customHeight="1">
      <c r="A754" s="95"/>
      <c r="B754" s="38"/>
      <c r="C754" s="95"/>
      <c r="D754" s="95"/>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6.5" customHeight="1">
      <c r="A755" s="95"/>
      <c r="B755" s="38"/>
      <c r="C755" s="95"/>
      <c r="D755" s="95"/>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6.5" customHeight="1">
      <c r="A756" s="95"/>
      <c r="B756" s="38"/>
      <c r="C756" s="95"/>
      <c r="D756" s="95"/>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6.5" customHeight="1">
      <c r="A757" s="95"/>
      <c r="B757" s="38"/>
      <c r="C757" s="95"/>
      <c r="D757" s="95"/>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6.5" customHeight="1">
      <c r="A758" s="95"/>
      <c r="B758" s="38"/>
      <c r="C758" s="95"/>
      <c r="D758" s="95"/>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6.5" customHeight="1">
      <c r="A759" s="95"/>
      <c r="B759" s="38"/>
      <c r="C759" s="95"/>
      <c r="D759" s="95"/>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6.5" customHeight="1">
      <c r="A760" s="95"/>
      <c r="B760" s="38"/>
      <c r="C760" s="95"/>
      <c r="D760" s="95"/>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6.5" customHeight="1">
      <c r="A761" s="95"/>
      <c r="B761" s="38"/>
      <c r="C761" s="95"/>
      <c r="D761" s="95"/>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6.5" customHeight="1">
      <c r="A762" s="95"/>
      <c r="B762" s="38"/>
      <c r="C762" s="95"/>
      <c r="D762" s="95"/>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6.5" customHeight="1">
      <c r="A763" s="95"/>
      <c r="B763" s="38"/>
      <c r="C763" s="95"/>
      <c r="D763" s="95"/>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6.5" customHeight="1">
      <c r="A764" s="95"/>
      <c r="B764" s="38"/>
      <c r="C764" s="95"/>
      <c r="D764" s="95"/>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6.5" customHeight="1">
      <c r="A765" s="95"/>
      <c r="B765" s="38"/>
      <c r="C765" s="95"/>
      <c r="D765" s="95"/>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6.5" customHeight="1">
      <c r="A766" s="95"/>
      <c r="B766" s="38"/>
      <c r="C766" s="95"/>
      <c r="D766" s="95"/>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6.5" customHeight="1">
      <c r="A767" s="95"/>
      <c r="B767" s="38"/>
      <c r="C767" s="95"/>
      <c r="D767" s="95"/>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6.5" customHeight="1">
      <c r="A768" s="95"/>
      <c r="B768" s="38"/>
      <c r="C768" s="95"/>
      <c r="D768" s="95"/>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6.5" customHeight="1">
      <c r="A769" s="95"/>
      <c r="B769" s="38"/>
      <c r="C769" s="95"/>
      <c r="D769" s="95"/>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6.5" customHeight="1">
      <c r="A770" s="95"/>
      <c r="B770" s="38"/>
      <c r="C770" s="95"/>
      <c r="D770" s="95"/>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6.5" customHeight="1">
      <c r="A771" s="95"/>
      <c r="B771" s="38"/>
      <c r="C771" s="95"/>
      <c r="D771" s="95"/>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6.5" customHeight="1">
      <c r="A772" s="95"/>
      <c r="B772" s="38"/>
      <c r="C772" s="95"/>
      <c r="D772" s="95"/>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6.5" customHeight="1">
      <c r="A773" s="95"/>
      <c r="B773" s="38"/>
      <c r="C773" s="95"/>
      <c r="D773" s="95"/>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6.5" customHeight="1">
      <c r="A774" s="95"/>
      <c r="B774" s="38"/>
      <c r="C774" s="95"/>
      <c r="D774" s="95"/>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6.5" customHeight="1">
      <c r="A775" s="95"/>
      <c r="B775" s="38"/>
      <c r="C775" s="95"/>
      <c r="D775" s="95"/>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6.5" customHeight="1">
      <c r="A776" s="95"/>
      <c r="B776" s="38"/>
      <c r="C776" s="95"/>
      <c r="D776" s="95"/>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6.5" customHeight="1">
      <c r="A777" s="95"/>
      <c r="B777" s="38"/>
      <c r="C777" s="95"/>
      <c r="D777" s="95"/>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6.5" customHeight="1">
      <c r="A778" s="95"/>
      <c r="B778" s="38"/>
      <c r="C778" s="95"/>
      <c r="D778" s="95"/>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6.5" customHeight="1">
      <c r="A779" s="95"/>
      <c r="B779" s="38"/>
      <c r="C779" s="95"/>
      <c r="D779" s="95"/>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6.5" customHeight="1">
      <c r="A780" s="95"/>
      <c r="B780" s="38"/>
      <c r="C780" s="95"/>
      <c r="D780" s="95"/>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6.5" customHeight="1">
      <c r="A781" s="95"/>
      <c r="B781" s="38"/>
      <c r="C781" s="95"/>
      <c r="D781" s="95"/>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6.5" customHeight="1">
      <c r="A782" s="95"/>
      <c r="B782" s="38"/>
      <c r="C782" s="95"/>
      <c r="D782" s="95"/>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6.5" customHeight="1">
      <c r="A783" s="95"/>
      <c r="B783" s="38"/>
      <c r="C783" s="95"/>
      <c r="D783" s="95"/>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6.5" customHeight="1">
      <c r="A784" s="95"/>
      <c r="B784" s="38"/>
      <c r="C784" s="95"/>
      <c r="D784" s="95"/>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6.5" customHeight="1">
      <c r="A785" s="95"/>
      <c r="B785" s="38"/>
      <c r="C785" s="95"/>
      <c r="D785" s="95"/>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6.5" customHeight="1">
      <c r="A786" s="95"/>
      <c r="B786" s="38"/>
      <c r="C786" s="95"/>
      <c r="D786" s="95"/>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6.5" customHeight="1">
      <c r="A787" s="95"/>
      <c r="B787" s="38"/>
      <c r="C787" s="95"/>
      <c r="D787" s="95"/>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6.5" customHeight="1">
      <c r="A788" s="95"/>
      <c r="B788" s="38"/>
      <c r="C788" s="95"/>
      <c r="D788" s="95"/>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6.5" customHeight="1">
      <c r="A789" s="95"/>
      <c r="B789" s="38"/>
      <c r="C789" s="95"/>
      <c r="D789" s="95"/>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6.5" customHeight="1">
      <c r="A790" s="95"/>
      <c r="B790" s="38"/>
      <c r="C790" s="95"/>
      <c r="D790" s="95"/>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6.5" customHeight="1">
      <c r="A791" s="95"/>
      <c r="B791" s="38"/>
      <c r="C791" s="95"/>
      <c r="D791" s="95"/>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6.5" customHeight="1">
      <c r="A792" s="95"/>
      <c r="B792" s="38"/>
      <c r="C792" s="95"/>
      <c r="D792" s="95"/>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6.5" customHeight="1">
      <c r="A793" s="95"/>
      <c r="B793" s="38"/>
      <c r="C793" s="95"/>
      <c r="D793" s="95"/>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6.5" customHeight="1">
      <c r="A794" s="95"/>
      <c r="B794" s="38"/>
      <c r="C794" s="95"/>
      <c r="D794" s="95"/>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6.5" customHeight="1">
      <c r="A795" s="95"/>
      <c r="B795" s="38"/>
      <c r="C795" s="95"/>
      <c r="D795" s="95"/>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6.5" customHeight="1">
      <c r="A796" s="95"/>
      <c r="B796" s="38"/>
      <c r="C796" s="95"/>
      <c r="D796" s="95"/>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6.5" customHeight="1">
      <c r="A797" s="95"/>
      <c r="B797" s="38"/>
      <c r="C797" s="95"/>
      <c r="D797" s="95"/>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6.5" customHeight="1">
      <c r="A798" s="95"/>
      <c r="B798" s="38"/>
      <c r="C798" s="95"/>
      <c r="D798" s="95"/>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6.5" customHeight="1">
      <c r="A799" s="95"/>
      <c r="B799" s="38"/>
      <c r="C799" s="95"/>
      <c r="D799" s="95"/>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6.5" customHeight="1">
      <c r="A800" s="95"/>
      <c r="B800" s="38"/>
      <c r="C800" s="95"/>
      <c r="D800" s="95"/>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6.5" customHeight="1">
      <c r="A801" s="95"/>
      <c r="B801" s="38"/>
      <c r="C801" s="95"/>
      <c r="D801" s="95"/>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6.5" customHeight="1">
      <c r="A802" s="95"/>
      <c r="B802" s="38"/>
      <c r="C802" s="95"/>
      <c r="D802" s="95"/>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6.5" customHeight="1">
      <c r="A803" s="95"/>
      <c r="B803" s="38"/>
      <c r="C803" s="95"/>
      <c r="D803" s="95"/>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6.5" customHeight="1">
      <c r="A804" s="95"/>
      <c r="B804" s="38"/>
      <c r="C804" s="95"/>
      <c r="D804" s="95"/>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6.5" customHeight="1">
      <c r="A805" s="95"/>
      <c r="B805" s="38"/>
      <c r="C805" s="95"/>
      <c r="D805" s="95"/>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6.5" customHeight="1">
      <c r="A806" s="95"/>
      <c r="B806" s="38"/>
      <c r="C806" s="95"/>
      <c r="D806" s="95"/>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6.5" customHeight="1">
      <c r="A807" s="95"/>
      <c r="B807" s="38"/>
      <c r="C807" s="95"/>
      <c r="D807" s="95"/>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6.5" customHeight="1">
      <c r="A808" s="95"/>
      <c r="B808" s="38"/>
      <c r="C808" s="95"/>
      <c r="D808" s="95"/>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6.5" customHeight="1">
      <c r="A809" s="95"/>
      <c r="B809" s="38"/>
      <c r="C809" s="95"/>
      <c r="D809" s="95"/>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6.5" customHeight="1">
      <c r="A810" s="95"/>
      <c r="B810" s="38"/>
      <c r="C810" s="95"/>
      <c r="D810" s="95"/>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6.5" customHeight="1">
      <c r="A811" s="95"/>
      <c r="B811" s="38"/>
      <c r="C811" s="95"/>
      <c r="D811" s="95"/>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6.5" customHeight="1">
      <c r="A812" s="95"/>
      <c r="B812" s="38"/>
      <c r="C812" s="95"/>
      <c r="D812" s="95"/>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6.5" customHeight="1">
      <c r="A813" s="95"/>
      <c r="B813" s="38"/>
      <c r="C813" s="95"/>
      <c r="D813" s="95"/>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6.5" customHeight="1">
      <c r="A814" s="95"/>
      <c r="B814" s="38"/>
      <c r="C814" s="95"/>
      <c r="D814" s="95"/>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6.5" customHeight="1">
      <c r="A815" s="95"/>
      <c r="B815" s="38"/>
      <c r="C815" s="95"/>
      <c r="D815" s="95"/>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6.5" customHeight="1">
      <c r="A816" s="95"/>
      <c r="B816" s="38"/>
      <c r="C816" s="95"/>
      <c r="D816" s="95"/>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6.5" customHeight="1">
      <c r="A817" s="95"/>
      <c r="B817" s="38"/>
      <c r="C817" s="95"/>
      <c r="D817" s="95"/>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6.5" customHeight="1">
      <c r="A818" s="95"/>
      <c r="B818" s="38"/>
      <c r="C818" s="95"/>
      <c r="D818" s="95"/>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6.5" customHeight="1">
      <c r="A819" s="95"/>
      <c r="B819" s="38"/>
      <c r="C819" s="95"/>
      <c r="D819" s="95"/>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6.5" customHeight="1">
      <c r="A820" s="95"/>
      <c r="B820" s="38"/>
      <c r="C820" s="95"/>
      <c r="D820" s="95"/>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6.5" customHeight="1">
      <c r="A821" s="95"/>
      <c r="B821" s="38"/>
      <c r="C821" s="95"/>
      <c r="D821" s="95"/>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6.5" customHeight="1">
      <c r="A822" s="95"/>
      <c r="B822" s="38"/>
      <c r="C822" s="95"/>
      <c r="D822" s="95"/>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6.5" customHeight="1">
      <c r="A823" s="95"/>
      <c r="B823" s="38"/>
      <c r="C823" s="95"/>
      <c r="D823" s="95"/>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6.5" customHeight="1">
      <c r="A824" s="95"/>
      <c r="B824" s="38"/>
      <c r="C824" s="95"/>
      <c r="D824" s="95"/>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6.5" customHeight="1">
      <c r="A825" s="95"/>
      <c r="B825" s="38"/>
      <c r="C825" s="95"/>
      <c r="D825" s="95"/>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6.5" customHeight="1">
      <c r="A826" s="95"/>
      <c r="B826" s="38"/>
      <c r="C826" s="95"/>
      <c r="D826" s="95"/>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6.5" customHeight="1">
      <c r="A827" s="95"/>
      <c r="B827" s="38"/>
      <c r="C827" s="95"/>
      <c r="D827" s="95"/>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6.5" customHeight="1">
      <c r="A828" s="95"/>
      <c r="B828" s="38"/>
      <c r="C828" s="95"/>
      <c r="D828" s="95"/>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6.5" customHeight="1">
      <c r="A829" s="95"/>
      <c r="B829" s="38"/>
      <c r="C829" s="95"/>
      <c r="D829" s="95"/>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6.5" customHeight="1">
      <c r="A830" s="95"/>
      <c r="B830" s="38"/>
      <c r="C830" s="95"/>
      <c r="D830" s="95"/>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6.5" customHeight="1">
      <c r="A831" s="95"/>
      <c r="B831" s="38"/>
      <c r="C831" s="95"/>
      <c r="D831" s="95"/>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6.5" customHeight="1">
      <c r="A832" s="95"/>
      <c r="B832" s="38"/>
      <c r="C832" s="95"/>
      <c r="D832" s="95"/>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6.5" customHeight="1">
      <c r="A833" s="95"/>
      <c r="B833" s="38"/>
      <c r="C833" s="95"/>
      <c r="D833" s="95"/>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6.5" customHeight="1">
      <c r="A834" s="95"/>
      <c r="B834" s="38"/>
      <c r="C834" s="95"/>
      <c r="D834" s="95"/>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6.5" customHeight="1">
      <c r="A835" s="95"/>
      <c r="B835" s="38"/>
      <c r="C835" s="95"/>
      <c r="D835" s="95"/>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6.5" customHeight="1">
      <c r="A836" s="95"/>
      <c r="B836" s="38"/>
      <c r="C836" s="95"/>
      <c r="D836" s="95"/>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6.5" customHeight="1">
      <c r="A837" s="95"/>
      <c r="B837" s="38"/>
      <c r="C837" s="95"/>
      <c r="D837" s="95"/>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6.5" customHeight="1">
      <c r="A838" s="95"/>
      <c r="B838" s="38"/>
      <c r="C838" s="95"/>
      <c r="D838" s="95"/>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6.5" customHeight="1">
      <c r="A839" s="95"/>
      <c r="B839" s="38"/>
      <c r="C839" s="95"/>
      <c r="D839" s="95"/>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6.5" customHeight="1">
      <c r="A840" s="95"/>
      <c r="B840" s="38"/>
      <c r="C840" s="95"/>
      <c r="D840" s="95"/>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6.5" customHeight="1">
      <c r="A841" s="95"/>
      <c r="B841" s="38"/>
      <c r="C841" s="95"/>
      <c r="D841" s="95"/>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6.5" customHeight="1">
      <c r="A842" s="95"/>
      <c r="B842" s="38"/>
      <c r="C842" s="95"/>
      <c r="D842" s="95"/>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6.5" customHeight="1">
      <c r="A843" s="95"/>
      <c r="B843" s="38"/>
      <c r="C843" s="95"/>
      <c r="D843" s="95"/>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6.5" customHeight="1">
      <c r="A844" s="95"/>
      <c r="B844" s="38"/>
      <c r="C844" s="95"/>
      <c r="D844" s="95"/>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6.5" customHeight="1">
      <c r="A845" s="95"/>
      <c r="B845" s="38"/>
      <c r="C845" s="95"/>
      <c r="D845" s="95"/>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6.5" customHeight="1">
      <c r="A846" s="95"/>
      <c r="B846" s="38"/>
      <c r="C846" s="95"/>
      <c r="D846" s="95"/>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6.5" customHeight="1">
      <c r="A847" s="95"/>
      <c r="B847" s="38"/>
      <c r="C847" s="95"/>
      <c r="D847" s="95"/>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6.5" customHeight="1">
      <c r="A848" s="95"/>
      <c r="B848" s="38"/>
      <c r="C848" s="95"/>
      <c r="D848" s="95"/>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6.5" customHeight="1">
      <c r="A849" s="95"/>
      <c r="B849" s="38"/>
      <c r="C849" s="95"/>
      <c r="D849" s="95"/>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6.5" customHeight="1">
      <c r="A850" s="95"/>
      <c r="B850" s="38"/>
      <c r="C850" s="95"/>
      <c r="D850" s="95"/>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6.5" customHeight="1">
      <c r="A851" s="95"/>
      <c r="B851" s="38"/>
      <c r="C851" s="95"/>
      <c r="D851" s="95"/>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6.5" customHeight="1">
      <c r="A852" s="95"/>
      <c r="B852" s="38"/>
      <c r="C852" s="95"/>
      <c r="D852" s="95"/>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6.5" customHeight="1">
      <c r="A853" s="95"/>
      <c r="B853" s="38"/>
      <c r="C853" s="95"/>
      <c r="D853" s="95"/>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6.5" customHeight="1">
      <c r="A854" s="95"/>
      <c r="B854" s="38"/>
      <c r="C854" s="95"/>
      <c r="D854" s="95"/>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6.5" customHeight="1">
      <c r="A855" s="95"/>
      <c r="B855" s="38"/>
      <c r="C855" s="95"/>
      <c r="D855" s="95"/>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6.5" customHeight="1">
      <c r="A856" s="95"/>
      <c r="B856" s="38"/>
      <c r="C856" s="95"/>
      <c r="D856" s="95"/>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6.5" customHeight="1">
      <c r="A857" s="95"/>
      <c r="B857" s="38"/>
      <c r="C857" s="95"/>
      <c r="D857" s="95"/>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6.5" customHeight="1">
      <c r="A858" s="95"/>
      <c r="B858" s="38"/>
      <c r="C858" s="95"/>
      <c r="D858" s="95"/>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6.5" customHeight="1">
      <c r="A859" s="95"/>
      <c r="B859" s="38"/>
      <c r="C859" s="95"/>
      <c r="D859" s="95"/>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6.5" customHeight="1">
      <c r="A860" s="95"/>
      <c r="B860" s="38"/>
      <c r="C860" s="95"/>
      <c r="D860" s="95"/>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6.5" customHeight="1">
      <c r="A861" s="95"/>
      <c r="B861" s="38"/>
      <c r="C861" s="95"/>
      <c r="D861" s="95"/>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6.5" customHeight="1">
      <c r="A862" s="95"/>
      <c r="B862" s="38"/>
      <c r="C862" s="95"/>
      <c r="D862" s="95"/>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6.5" customHeight="1">
      <c r="A863" s="95"/>
      <c r="B863" s="38"/>
      <c r="C863" s="95"/>
      <c r="D863" s="95"/>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6.5" customHeight="1">
      <c r="A864" s="95"/>
      <c r="B864" s="38"/>
      <c r="C864" s="95"/>
      <c r="D864" s="95"/>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6.5" customHeight="1">
      <c r="A865" s="95"/>
      <c r="B865" s="38"/>
      <c r="C865" s="95"/>
      <c r="D865" s="95"/>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6.5" customHeight="1">
      <c r="A866" s="95"/>
      <c r="B866" s="38"/>
      <c r="C866" s="95"/>
      <c r="D866" s="95"/>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6.5" customHeight="1">
      <c r="A867" s="95"/>
      <c r="B867" s="38"/>
      <c r="C867" s="95"/>
      <c r="D867" s="95"/>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6.5" customHeight="1">
      <c r="A868" s="95"/>
      <c r="B868" s="38"/>
      <c r="C868" s="95"/>
      <c r="D868" s="95"/>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6.5" customHeight="1">
      <c r="A869" s="95"/>
      <c r="B869" s="38"/>
      <c r="C869" s="95"/>
      <c r="D869" s="95"/>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6.5" customHeight="1">
      <c r="A870" s="95"/>
      <c r="B870" s="38"/>
      <c r="C870" s="95"/>
      <c r="D870" s="95"/>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6.5" customHeight="1">
      <c r="A871" s="95"/>
      <c r="B871" s="38"/>
      <c r="C871" s="95"/>
      <c r="D871" s="95"/>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6.5" customHeight="1">
      <c r="A872" s="95"/>
      <c r="B872" s="38"/>
      <c r="C872" s="95"/>
      <c r="D872" s="95"/>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6.5" customHeight="1">
      <c r="A873" s="95"/>
      <c r="B873" s="38"/>
      <c r="C873" s="95"/>
      <c r="D873" s="95"/>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6.5" customHeight="1">
      <c r="A874" s="95"/>
      <c r="B874" s="38"/>
      <c r="C874" s="95"/>
      <c r="D874" s="95"/>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6.5" customHeight="1">
      <c r="A875" s="95"/>
      <c r="B875" s="38"/>
      <c r="C875" s="95"/>
      <c r="D875" s="95"/>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6.5" customHeight="1">
      <c r="A876" s="95"/>
      <c r="B876" s="38"/>
      <c r="C876" s="95"/>
      <c r="D876" s="95"/>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6.5" customHeight="1">
      <c r="A877" s="95"/>
      <c r="B877" s="38"/>
      <c r="C877" s="95"/>
      <c r="D877" s="95"/>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6.5" customHeight="1">
      <c r="A878" s="95"/>
      <c r="B878" s="38"/>
      <c r="C878" s="95"/>
      <c r="D878" s="95"/>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6.5" customHeight="1">
      <c r="A879" s="95"/>
      <c r="B879" s="38"/>
      <c r="C879" s="95"/>
      <c r="D879" s="95"/>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6.5" customHeight="1">
      <c r="A880" s="95"/>
      <c r="B880" s="38"/>
      <c r="C880" s="95"/>
      <c r="D880" s="95"/>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6.5" customHeight="1">
      <c r="A881" s="95"/>
      <c r="B881" s="38"/>
      <c r="C881" s="95"/>
      <c r="D881" s="95"/>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6.5" customHeight="1">
      <c r="A882" s="95"/>
      <c r="B882" s="38"/>
      <c r="C882" s="95"/>
      <c r="D882" s="95"/>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6.5" customHeight="1">
      <c r="A883" s="95"/>
      <c r="B883" s="38"/>
      <c r="C883" s="95"/>
      <c r="D883" s="95"/>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6.5" customHeight="1">
      <c r="A884" s="95"/>
      <c r="B884" s="38"/>
      <c r="C884" s="95"/>
      <c r="D884" s="95"/>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6.5" customHeight="1">
      <c r="A885" s="95"/>
      <c r="B885" s="38"/>
      <c r="C885" s="95"/>
      <c r="D885" s="95"/>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6.5" customHeight="1">
      <c r="A886" s="95"/>
      <c r="B886" s="38"/>
      <c r="C886" s="95"/>
      <c r="D886" s="95"/>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6.5" customHeight="1">
      <c r="A887" s="95"/>
      <c r="B887" s="38"/>
      <c r="C887" s="95"/>
      <c r="D887" s="95"/>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6.5" customHeight="1">
      <c r="A888" s="95"/>
      <c r="B888" s="38"/>
      <c r="C888" s="95"/>
      <c r="D888" s="95"/>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6.5" customHeight="1">
      <c r="A889" s="95"/>
      <c r="B889" s="38"/>
      <c r="C889" s="95"/>
      <c r="D889" s="95"/>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6.5" customHeight="1">
      <c r="A890" s="95"/>
      <c r="B890" s="38"/>
      <c r="C890" s="95"/>
      <c r="D890" s="95"/>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6.5" customHeight="1">
      <c r="A891" s="95"/>
      <c r="B891" s="38"/>
      <c r="C891" s="95"/>
      <c r="D891" s="95"/>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6.5" customHeight="1">
      <c r="A892" s="95"/>
      <c r="B892" s="38"/>
      <c r="C892" s="95"/>
      <c r="D892" s="95"/>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6.5" customHeight="1">
      <c r="A893" s="95"/>
      <c r="B893" s="38"/>
      <c r="C893" s="95"/>
      <c r="D893" s="95"/>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6.5" customHeight="1">
      <c r="A894" s="95"/>
      <c r="B894" s="38"/>
      <c r="C894" s="95"/>
      <c r="D894" s="95"/>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6.5" customHeight="1">
      <c r="A895" s="95"/>
      <c r="B895" s="38"/>
      <c r="C895" s="95"/>
      <c r="D895" s="95"/>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6.5" customHeight="1">
      <c r="A896" s="95"/>
      <c r="B896" s="38"/>
      <c r="C896" s="95"/>
      <c r="D896" s="95"/>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6.5" customHeight="1">
      <c r="A897" s="95"/>
      <c r="B897" s="38"/>
      <c r="C897" s="95"/>
      <c r="D897" s="95"/>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6.5" customHeight="1">
      <c r="A898" s="95"/>
      <c r="B898" s="38"/>
      <c r="C898" s="95"/>
      <c r="D898" s="95"/>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6.5" customHeight="1">
      <c r="A899" s="95"/>
      <c r="B899" s="38"/>
      <c r="C899" s="95"/>
      <c r="D899" s="95"/>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6.5" customHeight="1">
      <c r="A900" s="95"/>
      <c r="B900" s="38"/>
      <c r="C900" s="95"/>
      <c r="D900" s="95"/>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6.5" customHeight="1">
      <c r="A901" s="95"/>
      <c r="B901" s="38"/>
      <c r="C901" s="95"/>
      <c r="D901" s="95"/>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6.5" customHeight="1">
      <c r="A902" s="95"/>
      <c r="B902" s="38"/>
      <c r="C902" s="95"/>
      <c r="D902" s="95"/>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6.5" customHeight="1">
      <c r="A903" s="95"/>
      <c r="B903" s="38"/>
      <c r="C903" s="95"/>
      <c r="D903" s="95"/>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6.5" customHeight="1">
      <c r="A904" s="95"/>
      <c r="B904" s="38"/>
      <c r="C904" s="95"/>
      <c r="D904" s="95"/>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6.5" customHeight="1">
      <c r="A905" s="95"/>
      <c r="B905" s="38"/>
      <c r="C905" s="95"/>
      <c r="D905" s="95"/>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6.5" customHeight="1">
      <c r="A906" s="95"/>
      <c r="B906" s="38"/>
      <c r="C906" s="95"/>
      <c r="D906" s="95"/>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6.5" customHeight="1">
      <c r="A907" s="95"/>
      <c r="B907" s="38"/>
      <c r="C907" s="95"/>
      <c r="D907" s="95"/>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6.5" customHeight="1">
      <c r="A908" s="95"/>
      <c r="B908" s="38"/>
      <c r="C908" s="95"/>
      <c r="D908" s="95"/>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6.5" customHeight="1">
      <c r="A909" s="95"/>
      <c r="B909" s="38"/>
      <c r="C909" s="95"/>
      <c r="D909" s="95"/>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6.5" customHeight="1">
      <c r="A910" s="95"/>
      <c r="B910" s="38"/>
      <c r="C910" s="95"/>
      <c r="D910" s="95"/>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6.5" customHeight="1">
      <c r="A911" s="95"/>
      <c r="B911" s="38"/>
      <c r="C911" s="95"/>
      <c r="D911" s="95"/>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6.5" customHeight="1">
      <c r="A912" s="95"/>
      <c r="B912" s="38"/>
      <c r="C912" s="95"/>
      <c r="D912" s="95"/>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6.5" customHeight="1">
      <c r="A913" s="95"/>
      <c r="B913" s="38"/>
      <c r="C913" s="95"/>
      <c r="D913" s="95"/>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6.5" customHeight="1">
      <c r="A914" s="95"/>
      <c r="B914" s="38"/>
      <c r="C914" s="95"/>
      <c r="D914" s="95"/>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6.5" customHeight="1">
      <c r="A915" s="95"/>
      <c r="B915" s="38"/>
      <c r="C915" s="95"/>
      <c r="D915" s="95"/>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6.5" customHeight="1">
      <c r="A916" s="95"/>
      <c r="B916" s="38"/>
      <c r="C916" s="95"/>
      <c r="D916" s="95"/>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6.5" customHeight="1">
      <c r="A917" s="95"/>
      <c r="B917" s="38"/>
      <c r="C917" s="95"/>
      <c r="D917" s="95"/>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6.5" customHeight="1">
      <c r="A918" s="95"/>
      <c r="B918" s="38"/>
      <c r="C918" s="95"/>
      <c r="D918" s="95"/>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6.5" customHeight="1">
      <c r="A919" s="95"/>
      <c r="B919" s="38"/>
      <c r="C919" s="95"/>
      <c r="D919" s="95"/>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6.5" customHeight="1">
      <c r="A920" s="95"/>
      <c r="B920" s="38"/>
      <c r="C920" s="95"/>
      <c r="D920" s="95"/>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6.5" customHeight="1">
      <c r="A921" s="95"/>
      <c r="B921" s="38"/>
      <c r="C921" s="95"/>
      <c r="D921" s="95"/>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6.5" customHeight="1">
      <c r="A922" s="95"/>
      <c r="B922" s="38"/>
      <c r="C922" s="95"/>
      <c r="D922" s="95"/>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6.5" customHeight="1">
      <c r="A923" s="95"/>
      <c r="B923" s="38"/>
      <c r="C923" s="95"/>
      <c r="D923" s="95"/>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6.5" customHeight="1">
      <c r="A924" s="95"/>
      <c r="B924" s="38"/>
      <c r="C924" s="95"/>
      <c r="D924" s="95"/>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6.5" customHeight="1">
      <c r="A925" s="95"/>
      <c r="B925" s="38"/>
      <c r="C925" s="95"/>
      <c r="D925" s="95"/>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6.5" customHeight="1">
      <c r="A926" s="95"/>
      <c r="B926" s="38"/>
      <c r="C926" s="95"/>
      <c r="D926" s="95"/>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6.5" customHeight="1">
      <c r="A927" s="95"/>
      <c r="B927" s="38"/>
      <c r="C927" s="95"/>
      <c r="D927" s="95"/>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6.5" customHeight="1">
      <c r="A928" s="95"/>
      <c r="B928" s="38"/>
      <c r="C928" s="95"/>
      <c r="D928" s="95"/>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6.5" customHeight="1">
      <c r="A929" s="95"/>
      <c r="B929" s="38"/>
      <c r="C929" s="95"/>
      <c r="D929" s="95"/>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6.5" customHeight="1">
      <c r="A930" s="95"/>
      <c r="B930" s="38"/>
      <c r="C930" s="95"/>
      <c r="D930" s="95"/>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6.5" customHeight="1">
      <c r="A931" s="95"/>
      <c r="B931" s="38"/>
      <c r="C931" s="95"/>
      <c r="D931" s="95"/>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6.5" customHeight="1">
      <c r="A932" s="95"/>
      <c r="B932" s="38"/>
      <c r="C932" s="95"/>
      <c r="D932" s="95"/>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6.5" customHeight="1">
      <c r="A933" s="95"/>
      <c r="B933" s="38"/>
      <c r="C933" s="95"/>
      <c r="D933" s="95"/>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6.5" customHeight="1">
      <c r="A934" s="95"/>
      <c r="B934" s="38"/>
      <c r="C934" s="95"/>
      <c r="D934" s="95"/>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6.5" customHeight="1">
      <c r="A935" s="95"/>
      <c r="B935" s="38"/>
      <c r="C935" s="95"/>
      <c r="D935" s="95"/>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6.5" customHeight="1">
      <c r="A936" s="95"/>
      <c r="B936" s="38"/>
      <c r="C936" s="95"/>
      <c r="D936" s="95"/>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6.5" customHeight="1">
      <c r="A937" s="95"/>
      <c r="B937" s="38"/>
      <c r="C937" s="95"/>
      <c r="D937" s="95"/>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6.5" customHeight="1">
      <c r="A938" s="95"/>
      <c r="B938" s="38"/>
      <c r="C938" s="95"/>
      <c r="D938" s="95"/>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6.5" customHeight="1">
      <c r="A939" s="95"/>
      <c r="B939" s="38"/>
      <c r="C939" s="95"/>
      <c r="D939" s="95"/>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6.5" customHeight="1">
      <c r="A940" s="95"/>
      <c r="B940" s="38"/>
      <c r="C940" s="95"/>
      <c r="D940" s="95"/>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6.5" customHeight="1">
      <c r="A941" s="95"/>
      <c r="B941" s="38"/>
      <c r="C941" s="95"/>
      <c r="D941" s="95"/>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6.5" customHeight="1">
      <c r="A942" s="95"/>
      <c r="B942" s="38"/>
      <c r="C942" s="95"/>
      <c r="D942" s="95"/>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6.5" customHeight="1">
      <c r="A943" s="95"/>
      <c r="B943" s="38"/>
      <c r="C943" s="95"/>
      <c r="D943" s="95"/>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6.5" customHeight="1">
      <c r="A944" s="95"/>
      <c r="B944" s="38"/>
      <c r="C944" s="95"/>
      <c r="D944" s="95"/>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6.5" customHeight="1">
      <c r="A945" s="95"/>
      <c r="B945" s="38"/>
      <c r="C945" s="95"/>
      <c r="D945" s="95"/>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6.5" customHeight="1">
      <c r="A946" s="95"/>
      <c r="B946" s="38"/>
      <c r="C946" s="95"/>
      <c r="D946" s="95"/>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6.5" customHeight="1">
      <c r="A947" s="95"/>
      <c r="B947" s="38"/>
      <c r="C947" s="95"/>
      <c r="D947" s="95"/>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6.5" customHeight="1">
      <c r="A948" s="95"/>
      <c r="B948" s="38"/>
      <c r="C948" s="95"/>
      <c r="D948" s="95"/>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6.5" customHeight="1">
      <c r="A949" s="95"/>
      <c r="B949" s="38"/>
      <c r="C949" s="95"/>
      <c r="D949" s="95"/>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6.5" customHeight="1">
      <c r="A950" s="95"/>
      <c r="B950" s="38"/>
      <c r="C950" s="95"/>
      <c r="D950" s="95"/>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6.5" customHeight="1">
      <c r="A951" s="95"/>
      <c r="B951" s="38"/>
      <c r="C951" s="95"/>
      <c r="D951" s="95"/>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6.5" customHeight="1">
      <c r="A952" s="95"/>
      <c r="B952" s="38"/>
      <c r="C952" s="95"/>
      <c r="D952" s="95"/>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6.5" customHeight="1">
      <c r="A953" s="95"/>
      <c r="B953" s="38"/>
      <c r="C953" s="95"/>
      <c r="D953" s="95"/>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6.5" customHeight="1">
      <c r="A954" s="95"/>
      <c r="B954" s="38"/>
      <c r="C954" s="95"/>
      <c r="D954" s="95"/>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6.5" customHeight="1">
      <c r="A955" s="95"/>
      <c r="B955" s="38"/>
      <c r="C955" s="95"/>
      <c r="D955" s="95"/>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6.5" customHeight="1">
      <c r="A956" s="95"/>
      <c r="B956" s="38"/>
      <c r="C956" s="95"/>
      <c r="D956" s="95"/>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6.5" customHeight="1">
      <c r="A957" s="95"/>
      <c r="B957" s="38"/>
      <c r="C957" s="95"/>
      <c r="D957" s="95"/>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6.5" customHeight="1">
      <c r="A958" s="95"/>
      <c r="B958" s="38"/>
      <c r="C958" s="95"/>
      <c r="D958" s="95"/>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6.5" customHeight="1">
      <c r="A959" s="95"/>
      <c r="B959" s="38"/>
      <c r="C959" s="95"/>
      <c r="D959" s="95"/>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6.5" customHeight="1">
      <c r="A960" s="95"/>
      <c r="B960" s="38"/>
      <c r="C960" s="95"/>
      <c r="D960" s="95"/>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6.5" customHeight="1">
      <c r="A961" s="95"/>
      <c r="B961" s="38"/>
      <c r="C961" s="95"/>
      <c r="D961" s="95"/>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6.5" customHeight="1">
      <c r="A962" s="95"/>
      <c r="B962" s="38"/>
      <c r="C962" s="95"/>
      <c r="D962" s="95"/>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6.5" customHeight="1">
      <c r="A963" s="95"/>
      <c r="B963" s="38"/>
      <c r="C963" s="95"/>
      <c r="D963" s="95"/>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6.5" customHeight="1">
      <c r="A964" s="95"/>
      <c r="B964" s="38"/>
      <c r="C964" s="95"/>
      <c r="D964" s="95"/>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6.5" customHeight="1">
      <c r="A965" s="95"/>
      <c r="B965" s="38"/>
      <c r="C965" s="95"/>
      <c r="D965" s="95"/>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6.5" customHeight="1">
      <c r="A966" s="95"/>
      <c r="B966" s="38"/>
      <c r="C966" s="95"/>
      <c r="D966" s="95"/>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6.5" customHeight="1">
      <c r="A967" s="95"/>
      <c r="B967" s="38"/>
      <c r="C967" s="95"/>
      <c r="D967" s="95"/>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6.5" customHeight="1">
      <c r="A968" s="95"/>
      <c r="B968" s="38"/>
      <c r="C968" s="95"/>
      <c r="D968" s="95"/>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6.5" customHeight="1">
      <c r="A969" s="95"/>
      <c r="B969" s="38"/>
      <c r="C969" s="95"/>
      <c r="D969" s="95"/>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6.5" customHeight="1">
      <c r="A970" s="95"/>
      <c r="B970" s="38"/>
      <c r="C970" s="95"/>
      <c r="D970" s="95"/>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6.5" customHeight="1">
      <c r="A971" s="95"/>
      <c r="B971" s="38"/>
      <c r="C971" s="95"/>
      <c r="D971" s="95"/>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6.5" customHeight="1">
      <c r="A972" s="95"/>
      <c r="B972" s="38"/>
      <c r="C972" s="95"/>
      <c r="D972" s="95"/>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6.5" customHeight="1">
      <c r="A973" s="95"/>
      <c r="B973" s="38"/>
      <c r="C973" s="95"/>
      <c r="D973" s="95"/>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6.5" customHeight="1">
      <c r="A974" s="95"/>
      <c r="B974" s="38"/>
      <c r="C974" s="95"/>
      <c r="D974" s="95"/>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6.5" customHeight="1">
      <c r="A975" s="95"/>
      <c r="B975" s="38"/>
      <c r="C975" s="95"/>
      <c r="D975" s="95"/>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6.5" customHeight="1">
      <c r="A976" s="95"/>
      <c r="B976" s="38"/>
      <c r="C976" s="95"/>
      <c r="D976" s="95"/>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6.5" customHeight="1">
      <c r="A977" s="95"/>
      <c r="B977" s="38"/>
      <c r="C977" s="95"/>
      <c r="D977" s="95"/>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6.5" customHeight="1">
      <c r="A978" s="95"/>
      <c r="B978" s="38"/>
      <c r="C978" s="95"/>
      <c r="D978" s="95"/>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6.5" customHeight="1">
      <c r="A979" s="95"/>
      <c r="B979" s="38"/>
      <c r="C979" s="95"/>
      <c r="D979" s="95"/>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6.5" customHeight="1">
      <c r="A980" s="95"/>
      <c r="B980" s="38"/>
      <c r="C980" s="95"/>
      <c r="D980" s="95"/>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6.5" customHeight="1">
      <c r="A981" s="95"/>
      <c r="B981" s="38"/>
      <c r="C981" s="95"/>
      <c r="D981" s="95"/>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6.5" customHeight="1">
      <c r="A982" s="95"/>
      <c r="B982" s="38"/>
      <c r="C982" s="95"/>
      <c r="D982" s="95"/>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6.5" customHeight="1">
      <c r="A983" s="95"/>
      <c r="B983" s="38"/>
      <c r="C983" s="95"/>
      <c r="D983" s="95"/>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6.5" customHeight="1">
      <c r="A984" s="95"/>
      <c r="B984" s="38"/>
      <c r="C984" s="95"/>
      <c r="D984" s="95"/>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6.5" customHeight="1">
      <c r="A985" s="95"/>
      <c r="B985" s="38"/>
      <c r="C985" s="95"/>
      <c r="D985" s="95"/>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6.5" customHeight="1">
      <c r="A986" s="95"/>
      <c r="B986" s="38"/>
      <c r="C986" s="95"/>
      <c r="D986" s="95"/>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6.5" customHeight="1">
      <c r="A987" s="95"/>
      <c r="B987" s="38"/>
      <c r="C987" s="95"/>
      <c r="D987" s="95"/>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6.5" customHeight="1">
      <c r="A988" s="95"/>
      <c r="B988" s="38"/>
      <c r="C988" s="95"/>
      <c r="D988" s="95"/>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6.5" customHeight="1">
      <c r="A989" s="95"/>
      <c r="B989" s="38"/>
      <c r="C989" s="95"/>
      <c r="D989" s="95"/>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6.5" customHeight="1">
      <c r="A990" s="95"/>
      <c r="B990" s="38"/>
      <c r="C990" s="95"/>
      <c r="D990" s="95"/>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6.5" customHeight="1">
      <c r="A991" s="95"/>
      <c r="B991" s="38"/>
      <c r="C991" s="95"/>
      <c r="D991" s="95"/>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6.5" customHeight="1">
      <c r="A992" s="95"/>
      <c r="B992" s="38"/>
      <c r="C992" s="95"/>
      <c r="D992" s="95"/>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6.5" customHeight="1">
      <c r="A993" s="95"/>
      <c r="B993" s="38"/>
      <c r="C993" s="95"/>
      <c r="D993" s="95"/>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6.5" customHeight="1">
      <c r="A994" s="95"/>
      <c r="B994" s="38"/>
      <c r="C994" s="95"/>
      <c r="D994" s="95"/>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6.5" customHeight="1">
      <c r="A995" s="95"/>
      <c r="B995" s="38"/>
      <c r="C995" s="95"/>
      <c r="D995" s="95"/>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6.5" customHeight="1">
      <c r="A996" s="95"/>
      <c r="B996" s="38"/>
      <c r="C996" s="95"/>
      <c r="D996" s="95"/>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6.5" customHeight="1">
      <c r="A997" s="95"/>
      <c r="B997" s="38"/>
      <c r="C997" s="95"/>
      <c r="D997" s="95"/>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6.5" customHeight="1">
      <c r="A998" s="95"/>
      <c r="B998" s="38"/>
      <c r="C998" s="95"/>
      <c r="D998" s="95"/>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6.5" customHeight="1">
      <c r="A999" s="95"/>
      <c r="B999" s="38"/>
      <c r="C999" s="95"/>
      <c r="D999" s="95"/>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6.5" customHeight="1">
      <c r="A1000" s="95"/>
      <c r="B1000" s="38"/>
      <c r="C1000" s="95"/>
      <c r="D1000" s="95"/>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sheetData>
  <mergeCells count="2">
    <mergeCell ref="E15:E16"/>
    <mergeCell ref="A1:E1"/>
  </mergeCells>
  <phoneticPr fontId="3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Z1000"/>
  <sheetViews>
    <sheetView showZeros="0" tabSelected="1" workbookViewId="0">
      <pane xSplit="3" ySplit="5" topLeftCell="D6" activePane="bottomRight" state="frozen"/>
      <selection pane="topRight" activeCell="D1" sqref="D1"/>
      <selection pane="bottomLeft" activeCell="A5" sqref="A5"/>
      <selection pane="bottomRight" activeCell="F19" sqref="F19"/>
    </sheetView>
  </sheetViews>
  <sheetFormatPr defaultColWidth="13.44140625" defaultRowHeight="15" customHeight="1"/>
  <cols>
    <col min="1" max="1" width="3.6640625" customWidth="1"/>
    <col min="2" max="2" width="18.77734375" customWidth="1"/>
    <col min="3" max="3" width="4.109375" customWidth="1"/>
    <col min="4" max="4" width="4" customWidth="1"/>
    <col min="5" max="5" width="9" style="559" customWidth="1"/>
    <col min="6" max="6" width="7.88671875" style="559" customWidth="1"/>
    <col min="7" max="7" width="0.5546875" hidden="1" customWidth="1"/>
    <col min="8" max="8" width="7.21875" style="559" customWidth="1"/>
    <col min="9" max="9" width="8.33203125" customWidth="1"/>
    <col min="10" max="10" width="7.21875" customWidth="1"/>
    <col min="11" max="11" width="6" customWidth="1"/>
    <col min="12" max="12" width="9.21875" customWidth="1"/>
    <col min="13" max="13" width="8.44140625" customWidth="1"/>
    <col min="14" max="14" width="9.33203125" customWidth="1"/>
    <col min="15" max="15" width="8.6640625" customWidth="1"/>
    <col min="16" max="16" width="6.77734375" customWidth="1"/>
    <col min="17" max="17" width="10.6640625" hidden="1" customWidth="1"/>
    <col min="18" max="18" width="9.33203125" hidden="1" customWidth="1"/>
    <col min="19" max="19" width="9.21875" hidden="1" customWidth="1"/>
    <col min="20" max="20" width="8.88671875" hidden="1" customWidth="1"/>
    <col min="21" max="21" width="8.88671875" style="416" hidden="1" customWidth="1"/>
    <col min="22" max="26" width="8.88671875" customWidth="1"/>
  </cols>
  <sheetData>
    <row r="1" spans="1:26" ht="33" customHeight="1">
      <c r="A1" s="625" t="s">
        <v>203</v>
      </c>
      <c r="B1" s="607"/>
      <c r="C1" s="607"/>
      <c r="D1" s="607"/>
      <c r="E1" s="607"/>
      <c r="F1" s="607"/>
      <c r="G1" s="607"/>
      <c r="H1" s="607"/>
      <c r="I1" s="607"/>
      <c r="J1" s="607"/>
      <c r="K1" s="607"/>
      <c r="L1" s="607"/>
      <c r="M1" s="607"/>
      <c r="N1" s="607"/>
      <c r="O1" s="607"/>
      <c r="P1" s="607"/>
      <c r="Q1" s="54" t="s">
        <v>204</v>
      </c>
      <c r="R1" s="55">
        <v>0</v>
      </c>
      <c r="S1" s="57"/>
      <c r="T1" s="58"/>
      <c r="U1" s="481"/>
      <c r="V1" s="58"/>
      <c r="W1" s="58"/>
      <c r="X1" s="58"/>
      <c r="Y1" s="58"/>
      <c r="Z1" s="58"/>
    </row>
    <row r="2" spans="1:26" ht="18">
      <c r="A2" s="622" t="s">
        <v>633</v>
      </c>
      <c r="B2" s="622"/>
      <c r="C2" s="622"/>
      <c r="D2" s="622"/>
      <c r="E2" s="622"/>
      <c r="F2" s="622"/>
      <c r="G2" s="622"/>
      <c r="H2" s="622"/>
      <c r="I2" s="622"/>
      <c r="J2" s="622"/>
      <c r="K2" s="622"/>
      <c r="L2" s="622"/>
      <c r="M2" s="622"/>
      <c r="N2" s="622"/>
      <c r="O2" s="622"/>
      <c r="Q2" s="54"/>
      <c r="R2" s="55"/>
      <c r="S2" s="57"/>
      <c r="T2" s="58"/>
      <c r="U2" s="481"/>
      <c r="V2" s="58"/>
      <c r="W2" s="58"/>
      <c r="X2" s="58"/>
      <c r="Y2" s="58"/>
      <c r="Z2" s="58"/>
    </row>
    <row r="3" spans="1:26" ht="17.25" customHeight="1">
      <c r="A3" s="60"/>
      <c r="B3" s="62"/>
      <c r="C3" s="58"/>
      <c r="D3" s="65"/>
      <c r="E3" s="551"/>
      <c r="F3" s="551"/>
      <c r="G3" s="58"/>
      <c r="H3" s="551"/>
      <c r="I3" s="58"/>
      <c r="J3" s="58"/>
      <c r="K3" s="58"/>
      <c r="L3" s="616" t="s">
        <v>205</v>
      </c>
      <c r="M3" s="616"/>
      <c r="N3" s="616"/>
      <c r="O3" s="616"/>
      <c r="P3" s="616"/>
      <c r="Q3" s="72"/>
      <c r="R3" s="72"/>
      <c r="S3" s="57"/>
      <c r="T3" s="58"/>
      <c r="U3" s="481"/>
      <c r="V3" s="58"/>
      <c r="W3" s="58"/>
      <c r="X3" s="58"/>
      <c r="Y3" s="58"/>
      <c r="Z3" s="58"/>
    </row>
    <row r="4" spans="1:26" ht="17.25" customHeight="1">
      <c r="A4" s="626" t="s">
        <v>207</v>
      </c>
      <c r="B4" s="617" t="s">
        <v>208</v>
      </c>
      <c r="C4" s="617" t="s">
        <v>209</v>
      </c>
      <c r="D4" s="626" t="s">
        <v>210</v>
      </c>
      <c r="E4" s="619" t="s">
        <v>211</v>
      </c>
      <c r="F4" s="620"/>
      <c r="G4" s="620"/>
      <c r="H4" s="620"/>
      <c r="I4" s="620"/>
      <c r="J4" s="620"/>
      <c r="K4" s="620"/>
      <c r="L4" s="621"/>
      <c r="M4" s="617" t="s">
        <v>212</v>
      </c>
      <c r="N4" s="617" t="s">
        <v>213</v>
      </c>
      <c r="O4" s="617" t="s">
        <v>622</v>
      </c>
      <c r="P4" s="617" t="s">
        <v>214</v>
      </c>
      <c r="Q4" s="617" t="s">
        <v>215</v>
      </c>
      <c r="R4" s="618" t="s">
        <v>216</v>
      </c>
      <c r="S4" s="618" t="s">
        <v>218</v>
      </c>
      <c r="T4" s="617" t="s">
        <v>626</v>
      </c>
      <c r="U4" s="623" t="s">
        <v>622</v>
      </c>
      <c r="V4" s="58"/>
      <c r="W4" s="58"/>
      <c r="X4" s="58"/>
      <c r="Y4" s="58"/>
      <c r="Z4" s="58"/>
    </row>
    <row r="5" spans="1:26" ht="36" customHeight="1">
      <c r="A5" s="612"/>
      <c r="B5" s="612"/>
      <c r="C5" s="612"/>
      <c r="D5" s="612"/>
      <c r="E5" s="77" t="s">
        <v>219</v>
      </c>
      <c r="F5" s="77" t="s">
        <v>220</v>
      </c>
      <c r="G5" s="77" t="s">
        <v>221</v>
      </c>
      <c r="H5" s="77" t="s">
        <v>7</v>
      </c>
      <c r="I5" s="77" t="s">
        <v>222</v>
      </c>
      <c r="J5" s="77" t="s">
        <v>11</v>
      </c>
      <c r="K5" s="77" t="s">
        <v>223</v>
      </c>
      <c r="L5" s="77" t="s">
        <v>198</v>
      </c>
      <c r="M5" s="612"/>
      <c r="N5" s="612"/>
      <c r="O5" s="627"/>
      <c r="P5" s="612"/>
      <c r="Q5" s="612"/>
      <c r="R5" s="612"/>
      <c r="S5" s="612"/>
      <c r="T5" s="612"/>
      <c r="U5" s="624"/>
      <c r="V5" s="58"/>
      <c r="W5" s="58"/>
      <c r="X5" s="58"/>
      <c r="Y5" s="58"/>
      <c r="Z5" s="58"/>
    </row>
    <row r="6" spans="1:26" ht="19.5" customHeight="1">
      <c r="A6" s="333" t="s">
        <v>224</v>
      </c>
      <c r="B6" s="334" t="s">
        <v>225</v>
      </c>
      <c r="C6" s="335"/>
      <c r="D6" s="336"/>
      <c r="E6" s="552"/>
      <c r="F6" s="552"/>
      <c r="G6" s="337"/>
      <c r="H6" s="552"/>
      <c r="I6" s="337"/>
      <c r="J6" s="337"/>
      <c r="K6" s="337"/>
      <c r="L6" s="337"/>
      <c r="M6" s="337"/>
      <c r="N6" s="338"/>
      <c r="O6" s="338"/>
      <c r="P6" s="339"/>
      <c r="Q6" s="331"/>
      <c r="R6" s="18"/>
      <c r="S6" s="78"/>
      <c r="T6" s="58"/>
      <c r="U6" s="481"/>
      <c r="V6" s="58"/>
      <c r="W6" s="58"/>
      <c r="X6" s="58"/>
      <c r="Y6" s="58"/>
      <c r="Z6" s="58"/>
    </row>
    <row r="7" spans="1:26" ht="12" customHeight="1">
      <c r="A7" s="340"/>
      <c r="B7" s="341"/>
      <c r="C7" s="335"/>
      <c r="D7" s="336"/>
      <c r="E7" s="552"/>
      <c r="F7" s="552"/>
      <c r="G7" s="337"/>
      <c r="H7" s="552"/>
      <c r="I7" s="337"/>
      <c r="J7" s="337"/>
      <c r="K7" s="337"/>
      <c r="L7" s="337"/>
      <c r="M7" s="337"/>
      <c r="N7" s="338"/>
      <c r="O7" s="338"/>
      <c r="P7" s="339"/>
      <c r="Q7" s="332"/>
      <c r="R7" s="27"/>
      <c r="S7" s="80"/>
      <c r="T7" s="58"/>
      <c r="U7" s="481"/>
      <c r="V7" s="58"/>
      <c r="W7" s="58"/>
      <c r="X7" s="58"/>
      <c r="Y7" s="58"/>
      <c r="Z7" s="58"/>
    </row>
    <row r="8" spans="1:26" s="492" customFormat="1" ht="13.5" customHeight="1">
      <c r="A8" s="483">
        <v>1</v>
      </c>
      <c r="B8" s="484" t="s">
        <v>199</v>
      </c>
      <c r="C8" s="485" t="s">
        <v>228</v>
      </c>
      <c r="D8" s="486">
        <v>1</v>
      </c>
      <c r="E8" s="553" t="e">
        <f>E$13+E15+E20+E25+E30+E35+E$40</f>
        <v>#VALUE!</v>
      </c>
      <c r="F8" s="553">
        <f>F$13+F15+F20+F25+F30+F35+F$40</f>
        <v>2246650</v>
      </c>
      <c r="G8" s="289">
        <f t="shared" ref="G8:S8" si="0">G$13+G15+G20+G25+G30+G35+G$40</f>
        <v>0</v>
      </c>
      <c r="H8" s="553">
        <f t="shared" si="0"/>
        <v>234605.47956730769</v>
      </c>
      <c r="I8" s="289">
        <f t="shared" si="0"/>
        <v>475216.19999999995</v>
      </c>
      <c r="J8" s="289">
        <f t="shared" si="0"/>
        <v>354760</v>
      </c>
      <c r="K8" s="289">
        <f t="shared" si="0"/>
        <v>497.28000000000003</v>
      </c>
      <c r="L8" s="289" t="e">
        <f>L$13+L15+L20+L25+L30+L35+L$40</f>
        <v>#VALUE!</v>
      </c>
      <c r="M8" s="289" t="e">
        <f>M$13+M15+M20+M25+M30+M35+M$40</f>
        <v>#VALUE!</v>
      </c>
      <c r="N8" s="233" t="e">
        <f>N$13+N15+N20+N25+N30+N35+N$40</f>
        <v>#VALUE!</v>
      </c>
      <c r="O8" s="233">
        <v>343000</v>
      </c>
      <c r="P8" s="289">
        <f>P$13+P15+P20+P25+P30+P35+P$40</f>
        <v>472600</v>
      </c>
      <c r="Q8" s="487">
        <f t="shared" si="0"/>
        <v>378079.99999999994</v>
      </c>
      <c r="R8" s="180">
        <f t="shared" si="0"/>
        <v>94520</v>
      </c>
      <c r="S8" s="488">
        <f t="shared" si="0"/>
        <v>70.72</v>
      </c>
      <c r="T8" s="489" t="e">
        <f>'[1]II. ĐƠN GIÁ ĐO ĐẠC'!N7</f>
        <v>#VALUE!</v>
      </c>
      <c r="U8" s="490" t="e">
        <f>T8-N8</f>
        <v>#VALUE!</v>
      </c>
      <c r="V8" s="491"/>
      <c r="W8" s="491"/>
      <c r="X8" s="491"/>
      <c r="Y8" s="491"/>
      <c r="Z8" s="491"/>
    </row>
    <row r="9" spans="1:26" s="492" customFormat="1" ht="13.5" customHeight="1">
      <c r="A9" s="485"/>
      <c r="B9" s="493"/>
      <c r="C9" s="485"/>
      <c r="D9" s="486">
        <v>2</v>
      </c>
      <c r="E9" s="553" t="e">
        <f t="shared" ref="E9:S9" si="1">E$13+E16+E21+E26+E31+E36+E$40</f>
        <v>#VALUE!</v>
      </c>
      <c r="F9" s="553">
        <f>F$13+F16+F21+F26+F31+F36+F$40</f>
        <v>2690740</v>
      </c>
      <c r="G9" s="289">
        <f t="shared" si="1"/>
        <v>0</v>
      </c>
      <c r="H9" s="553">
        <f t="shared" si="1"/>
        <v>267432.95973557688</v>
      </c>
      <c r="I9" s="289">
        <f t="shared" si="1"/>
        <v>475216.19999999995</v>
      </c>
      <c r="J9" s="289">
        <f t="shared" si="1"/>
        <v>410872</v>
      </c>
      <c r="K9" s="289">
        <f t="shared" si="1"/>
        <v>497.28000000000003</v>
      </c>
      <c r="L9" s="289" t="e">
        <f t="shared" si="1"/>
        <v>#VALUE!</v>
      </c>
      <c r="M9" s="289" t="e">
        <f t="shared" si="1"/>
        <v>#VALUE!</v>
      </c>
      <c r="N9" s="233" t="e">
        <f>N$13+N16+N21+N26+N31+N36+N$40</f>
        <v>#VALUE!</v>
      </c>
      <c r="O9" s="233">
        <v>410800</v>
      </c>
      <c r="P9" s="289">
        <f t="shared" si="1"/>
        <v>551322.11538461538</v>
      </c>
      <c r="Q9" s="487">
        <f t="shared" si="1"/>
        <v>441057.69230769225</v>
      </c>
      <c r="R9" s="180">
        <f t="shared" si="1"/>
        <v>110264.42307692309</v>
      </c>
      <c r="S9" s="488">
        <f t="shared" si="1"/>
        <v>82.499999999999986</v>
      </c>
      <c r="T9" s="489" t="e">
        <f>'[1]II. ĐƠN GIÁ ĐO ĐẠC'!N8</f>
        <v>#VALUE!</v>
      </c>
      <c r="U9" s="490" t="e">
        <f t="shared" ref="U9:U72" si="2">T9-N9</f>
        <v>#VALUE!</v>
      </c>
      <c r="V9" s="491"/>
      <c r="W9" s="491"/>
      <c r="X9" s="491"/>
      <c r="Y9" s="491"/>
      <c r="Z9" s="491"/>
    </row>
    <row r="10" spans="1:26" s="492" customFormat="1" ht="13.5" customHeight="1">
      <c r="A10" s="485"/>
      <c r="B10" s="493"/>
      <c r="C10" s="485"/>
      <c r="D10" s="486">
        <v>3</v>
      </c>
      <c r="E10" s="553" t="e">
        <f t="shared" ref="E10:S10" si="3">E$13+E17+E22+E27+E32+E37+E$40</f>
        <v>#VALUE!</v>
      </c>
      <c r="F10" s="553">
        <f t="shared" si="3"/>
        <v>3172820</v>
      </c>
      <c r="G10" s="289">
        <f t="shared" si="3"/>
        <v>0</v>
      </c>
      <c r="H10" s="553">
        <f t="shared" si="3"/>
        <v>300260.43990384613</v>
      </c>
      <c r="I10" s="289">
        <f t="shared" si="3"/>
        <v>475216.19999999995</v>
      </c>
      <c r="J10" s="289">
        <f t="shared" si="3"/>
        <v>499048</v>
      </c>
      <c r="K10" s="289">
        <f t="shared" si="3"/>
        <v>497.28000000000003</v>
      </c>
      <c r="L10" s="289" t="e">
        <f t="shared" si="3"/>
        <v>#VALUE!</v>
      </c>
      <c r="M10" s="289" t="e">
        <f t="shared" si="3"/>
        <v>#VALUE!</v>
      </c>
      <c r="N10" s="233" t="e">
        <f t="shared" si="3"/>
        <v>#VALUE!</v>
      </c>
      <c r="O10" s="233">
        <v>484400</v>
      </c>
      <c r="P10" s="289">
        <f t="shared" si="3"/>
        <v>638130.28846153861</v>
      </c>
      <c r="Q10" s="487">
        <f t="shared" si="3"/>
        <v>510504.23076923075</v>
      </c>
      <c r="R10" s="180">
        <f t="shared" si="3"/>
        <v>127626.0576923077</v>
      </c>
      <c r="S10" s="488">
        <f t="shared" si="3"/>
        <v>95.49</v>
      </c>
      <c r="T10" s="489" t="e">
        <f>'[1]II. ĐƠN GIÁ ĐO ĐẠC'!N9</f>
        <v>#VALUE!</v>
      </c>
      <c r="U10" s="490" t="e">
        <f t="shared" si="2"/>
        <v>#VALUE!</v>
      </c>
      <c r="V10" s="491"/>
      <c r="W10" s="491"/>
      <c r="X10" s="491"/>
      <c r="Y10" s="491"/>
      <c r="Z10" s="491"/>
    </row>
    <row r="11" spans="1:26" s="492" customFormat="1" ht="13.5" customHeight="1">
      <c r="A11" s="485"/>
      <c r="B11" s="493"/>
      <c r="C11" s="485"/>
      <c r="D11" s="486">
        <v>4</v>
      </c>
      <c r="E11" s="553" t="e">
        <f t="shared" ref="E11:S11" si="4">E$13+E18+E23+E28+E33+E38+E$40</f>
        <v>#VALUE!</v>
      </c>
      <c r="F11" s="553">
        <f t="shared" si="4"/>
        <v>3695510</v>
      </c>
      <c r="G11" s="289">
        <f t="shared" si="4"/>
        <v>0</v>
      </c>
      <c r="H11" s="553">
        <f t="shared" si="4"/>
        <v>344365.69383012818</v>
      </c>
      <c r="I11" s="289">
        <f t="shared" si="4"/>
        <v>475216.19999999995</v>
      </c>
      <c r="J11" s="289">
        <f t="shared" si="4"/>
        <v>591232</v>
      </c>
      <c r="K11" s="289">
        <f>K$13+K18+K23+K28+K33+K38+K$40</f>
        <v>497.28000000000003</v>
      </c>
      <c r="L11" s="289" t="e">
        <f t="shared" si="4"/>
        <v>#VALUE!</v>
      </c>
      <c r="M11" s="289" t="e">
        <f t="shared" si="4"/>
        <v>#VALUE!</v>
      </c>
      <c r="N11" s="233" t="e">
        <f t="shared" si="4"/>
        <v>#VALUE!</v>
      </c>
      <c r="O11" s="233">
        <v>564200</v>
      </c>
      <c r="P11" s="289">
        <f t="shared" si="4"/>
        <v>738170.19230769237</v>
      </c>
      <c r="Q11" s="487">
        <f t="shared" si="4"/>
        <v>590536.15384615387</v>
      </c>
      <c r="R11" s="180">
        <f t="shared" si="4"/>
        <v>147634.0384615385</v>
      </c>
      <c r="S11" s="488">
        <f t="shared" si="4"/>
        <v>110.45999999999998</v>
      </c>
      <c r="T11" s="489" t="e">
        <f>'[1]II. ĐƠN GIÁ ĐO ĐẠC'!N10</f>
        <v>#VALUE!</v>
      </c>
      <c r="U11" s="490" t="e">
        <f t="shared" si="2"/>
        <v>#VALUE!</v>
      </c>
      <c r="V11" s="491"/>
      <c r="W11" s="491"/>
      <c r="X11" s="491"/>
      <c r="Y11" s="491"/>
      <c r="Z11" s="491"/>
    </row>
    <row r="12" spans="1:26" s="492" customFormat="1" ht="13.5" customHeight="1">
      <c r="A12" s="485"/>
      <c r="B12" s="493"/>
      <c r="C12" s="485"/>
      <c r="D12" s="486"/>
      <c r="E12" s="553"/>
      <c r="F12" s="553"/>
      <c r="G12" s="289"/>
      <c r="H12" s="553"/>
      <c r="I12" s="289"/>
      <c r="J12" s="289"/>
      <c r="K12" s="289"/>
      <c r="L12" s="289"/>
      <c r="M12" s="289"/>
      <c r="N12" s="233"/>
      <c r="O12" s="233">
        <v>0</v>
      </c>
      <c r="P12" s="494"/>
      <c r="Q12" s="495">
        <f>'He so chung'!D18</f>
        <v>5346.1538461538457</v>
      </c>
      <c r="R12" s="496">
        <f>'He so chung'!D19</f>
        <v>1336.5384615384617</v>
      </c>
      <c r="S12" s="497"/>
      <c r="T12" s="489">
        <f>'[1]II. ĐƠN GIÁ ĐO ĐẠC'!N11</f>
        <v>0</v>
      </c>
      <c r="U12" s="490">
        <f t="shared" si="2"/>
        <v>0</v>
      </c>
      <c r="V12" s="491"/>
      <c r="W12" s="491"/>
      <c r="X12" s="491"/>
      <c r="Y12" s="491"/>
      <c r="Z12" s="491"/>
    </row>
    <row r="13" spans="1:26" s="492" customFormat="1" ht="12.75" customHeight="1">
      <c r="A13" s="485" t="s">
        <v>232</v>
      </c>
      <c r="B13" s="493" t="s">
        <v>233</v>
      </c>
      <c r="C13" s="485" t="s">
        <v>228</v>
      </c>
      <c r="D13" s="486" t="s">
        <v>234</v>
      </c>
      <c r="E13" s="553" t="e">
        <f>NC_NGOAI!G6</f>
        <v>#VALUE!</v>
      </c>
      <c r="F13" s="553">
        <f>NC_NGOAI!G7</f>
        <v>26200</v>
      </c>
      <c r="G13" s="289">
        <f t="shared" ref="G13:G40" si="5">$R$1*10*Q13</f>
        <v>0</v>
      </c>
      <c r="H13" s="553">
        <f>'Dcu-NgN'!H93</f>
        <v>37352.482371794868</v>
      </c>
      <c r="I13" s="289">
        <f>'VL-NgN'!F36</f>
        <v>71282.429999999993</v>
      </c>
      <c r="J13" s="289"/>
      <c r="K13" s="289"/>
      <c r="L13" s="289" t="e">
        <f>SUM(E13:K13)</f>
        <v>#VALUE!</v>
      </c>
      <c r="M13" s="289" t="e">
        <f>L13*'He so chung'!$D$15/100</f>
        <v>#VALUE!</v>
      </c>
      <c r="N13" s="233" t="e">
        <f>M13+L13</f>
        <v>#VALUE!</v>
      </c>
      <c r="O13" s="233">
        <v>4000</v>
      </c>
      <c r="P13" s="498">
        <f>R13+Q13</f>
        <v>8553.8461538461543</v>
      </c>
      <c r="Q13" s="499">
        <f>$Q$12*S13</f>
        <v>6843.0769230769229</v>
      </c>
      <c r="R13" s="500">
        <f>$R$12*S13</f>
        <v>1710.7692307692309</v>
      </c>
      <c r="S13" s="497">
        <f>NC_NGOAI!F6</f>
        <v>1.28</v>
      </c>
      <c r="T13" s="489" t="e">
        <f>'[1]II. ĐƠN GIÁ ĐO ĐẠC'!N12</f>
        <v>#VALUE!</v>
      </c>
      <c r="U13" s="490" t="e">
        <f t="shared" si="2"/>
        <v>#VALUE!</v>
      </c>
      <c r="V13" s="491"/>
      <c r="W13" s="491"/>
      <c r="X13" s="491"/>
      <c r="Y13" s="491"/>
      <c r="Z13" s="491"/>
    </row>
    <row r="14" spans="1:26" s="492" customFormat="1" ht="13.5" customHeight="1">
      <c r="A14" s="493"/>
      <c r="B14" s="493"/>
      <c r="C14" s="493"/>
      <c r="D14" s="486"/>
      <c r="E14" s="553"/>
      <c r="F14" s="553"/>
      <c r="G14" s="289">
        <f t="shared" si="5"/>
        <v>0</v>
      </c>
      <c r="H14" s="553"/>
      <c r="I14" s="289"/>
      <c r="J14" s="289"/>
      <c r="K14" s="289"/>
      <c r="L14" s="289"/>
      <c r="M14" s="289"/>
      <c r="N14" s="233"/>
      <c r="O14" s="233">
        <v>0</v>
      </c>
      <c r="P14" s="498"/>
      <c r="Q14" s="499"/>
      <c r="R14" s="500"/>
      <c r="S14" s="497"/>
      <c r="T14" s="489">
        <f>'[1]II. ĐƠN GIÁ ĐO ĐẠC'!N13</f>
        <v>0</v>
      </c>
      <c r="U14" s="490">
        <f t="shared" si="2"/>
        <v>0</v>
      </c>
      <c r="V14" s="491"/>
      <c r="W14" s="491"/>
      <c r="X14" s="491"/>
      <c r="Y14" s="491"/>
      <c r="Z14" s="491"/>
    </row>
    <row r="15" spans="1:26" s="492" customFormat="1" ht="12.75" customHeight="1">
      <c r="A15" s="485" t="s">
        <v>238</v>
      </c>
      <c r="B15" s="493" t="s">
        <v>239</v>
      </c>
      <c r="C15" s="485" t="s">
        <v>228</v>
      </c>
      <c r="D15" s="486">
        <v>1</v>
      </c>
      <c r="E15" s="553" t="e">
        <f>NC_NGOAI!G9</f>
        <v>#VALUE!</v>
      </c>
      <c r="F15" s="553"/>
      <c r="G15" s="289">
        <f t="shared" si="5"/>
        <v>0</v>
      </c>
      <c r="H15" s="553">
        <f>'Dcu-NgN'!H42</f>
        <v>16093.457692307695</v>
      </c>
      <c r="I15" s="289">
        <f>'VL-NgN'!F39</f>
        <v>47521.62</v>
      </c>
      <c r="J15" s="289">
        <f>Thietbi!I7</f>
        <v>70192</v>
      </c>
      <c r="K15" s="289">
        <f>'NL-BD'!F7</f>
        <v>497.28000000000003</v>
      </c>
      <c r="L15" s="289" t="e">
        <f>SUM(E15:K15)</f>
        <v>#VALUE!</v>
      </c>
      <c r="M15" s="289" t="e">
        <f>L15*'He so chung'!$D$15/100</f>
        <v>#VALUE!</v>
      </c>
      <c r="N15" s="233" t="e">
        <f>M15+L15</f>
        <v>#VALUE!</v>
      </c>
      <c r="O15" s="233">
        <v>0</v>
      </c>
      <c r="P15" s="498">
        <f>R15+Q15</f>
        <v>58807.692307692305</v>
      </c>
      <c r="Q15" s="499">
        <f>$Q$12*S15</f>
        <v>47046.153846153844</v>
      </c>
      <c r="R15" s="500">
        <f>$R$12*S15</f>
        <v>11761.538461538463</v>
      </c>
      <c r="S15" s="497">
        <f>NC_NGOAI!F9</f>
        <v>8.8000000000000007</v>
      </c>
      <c r="T15" s="489" t="e">
        <f>'[1]II. ĐƠN GIÁ ĐO ĐẠC'!N14</f>
        <v>#VALUE!</v>
      </c>
      <c r="U15" s="490" t="e">
        <f t="shared" si="2"/>
        <v>#VALUE!</v>
      </c>
      <c r="V15" s="491"/>
      <c r="W15" s="491"/>
      <c r="X15" s="491"/>
      <c r="Y15" s="491"/>
      <c r="Z15" s="491"/>
    </row>
    <row r="16" spans="1:26" s="492" customFormat="1" ht="12.75" customHeight="1">
      <c r="A16" s="485"/>
      <c r="B16" s="493"/>
      <c r="C16" s="485"/>
      <c r="D16" s="486">
        <v>2</v>
      </c>
      <c r="E16" s="553" t="e">
        <f>NC_NGOAI!G10</f>
        <v>#VALUE!</v>
      </c>
      <c r="F16" s="553"/>
      <c r="G16" s="289">
        <f t="shared" si="5"/>
        <v>0</v>
      </c>
      <c r="H16" s="553">
        <f>'Dcu-NgN'!H43</f>
        <v>18105.139903846157</v>
      </c>
      <c r="I16" s="289">
        <f>'VL-NgN'!F39</f>
        <v>47521.62</v>
      </c>
      <c r="J16" s="289">
        <f>Thietbi!K7</f>
        <v>80880</v>
      </c>
      <c r="K16" s="289">
        <f>'NL-BD'!H7</f>
        <v>497.28000000000003</v>
      </c>
      <c r="L16" s="289" t="e">
        <f>SUM(E16:K16)</f>
        <v>#VALUE!</v>
      </c>
      <c r="M16" s="289" t="e">
        <f>L16*'He so chung'!$D$15/100</f>
        <v>#VALUE!</v>
      </c>
      <c r="N16" s="233" t="e">
        <f>M16+L16</f>
        <v>#VALUE!</v>
      </c>
      <c r="O16" s="233">
        <v>0</v>
      </c>
      <c r="P16" s="498">
        <f>R16+Q16</f>
        <v>65824.51923076922</v>
      </c>
      <c r="Q16" s="499">
        <f>$Q$12*S16</f>
        <v>52659.615384615376</v>
      </c>
      <c r="R16" s="500">
        <f>$R$12*S16</f>
        <v>13164.903846153848</v>
      </c>
      <c r="S16" s="497">
        <f>NC_NGOAI!F10</f>
        <v>9.85</v>
      </c>
      <c r="T16" s="489" t="e">
        <f>'[1]II. ĐƠN GIÁ ĐO ĐẠC'!N15</f>
        <v>#VALUE!</v>
      </c>
      <c r="U16" s="490" t="e">
        <f t="shared" si="2"/>
        <v>#VALUE!</v>
      </c>
      <c r="V16" s="491"/>
      <c r="W16" s="491"/>
      <c r="X16" s="491"/>
      <c r="Y16" s="491"/>
      <c r="Z16" s="491"/>
    </row>
    <row r="17" spans="1:26" s="492" customFormat="1" ht="12.75" customHeight="1">
      <c r="A17" s="485"/>
      <c r="B17" s="493"/>
      <c r="C17" s="485"/>
      <c r="D17" s="486">
        <v>3</v>
      </c>
      <c r="E17" s="553" t="e">
        <f>NC_NGOAI!G11</f>
        <v>#VALUE!</v>
      </c>
      <c r="F17" s="553"/>
      <c r="G17" s="289">
        <f t="shared" si="5"/>
        <v>0</v>
      </c>
      <c r="H17" s="553">
        <f>'Dcu-NgN'!H44</f>
        <v>20116.822115384617</v>
      </c>
      <c r="I17" s="289">
        <f>'VL-NgN'!F39</f>
        <v>47521.62</v>
      </c>
      <c r="J17" s="289">
        <f>Thietbi!M7</f>
        <v>89564</v>
      </c>
      <c r="K17" s="289">
        <f>'NL-BD'!J7</f>
        <v>497.28000000000003</v>
      </c>
      <c r="L17" s="289" t="e">
        <f>SUM(E17:K17)</f>
        <v>#VALUE!</v>
      </c>
      <c r="M17" s="289" t="e">
        <f>L17*'He so chung'!$D$15/100</f>
        <v>#VALUE!</v>
      </c>
      <c r="N17" s="233" t="e">
        <f>M17+L17</f>
        <v>#VALUE!</v>
      </c>
      <c r="O17" s="233">
        <v>0</v>
      </c>
      <c r="P17" s="498">
        <f>R17+Q17</f>
        <v>72507.211538461532</v>
      </c>
      <c r="Q17" s="499">
        <f>$Q$12*S17</f>
        <v>58005.769230769227</v>
      </c>
      <c r="R17" s="500">
        <f>$R$12*S17</f>
        <v>14501.442307692309</v>
      </c>
      <c r="S17" s="497">
        <f>NC_NGOAI!F11</f>
        <v>10.85</v>
      </c>
      <c r="T17" s="489" t="e">
        <f>'[1]II. ĐƠN GIÁ ĐO ĐẠC'!N16</f>
        <v>#VALUE!</v>
      </c>
      <c r="U17" s="490" t="e">
        <f t="shared" si="2"/>
        <v>#VALUE!</v>
      </c>
      <c r="V17" s="491"/>
      <c r="W17" s="491"/>
      <c r="X17" s="491"/>
      <c r="Y17" s="491"/>
      <c r="Z17" s="491"/>
    </row>
    <row r="18" spans="1:26" s="492" customFormat="1" ht="12.75" customHeight="1">
      <c r="A18" s="485"/>
      <c r="B18" s="493"/>
      <c r="C18" s="485"/>
      <c r="D18" s="486">
        <v>4</v>
      </c>
      <c r="E18" s="553" t="e">
        <f>NC_NGOAI!G12</f>
        <v>#VALUE!</v>
      </c>
      <c r="F18" s="553"/>
      <c r="G18" s="289">
        <f t="shared" si="5"/>
        <v>0</v>
      </c>
      <c r="H18" s="553">
        <f>'Dcu-NgN'!H45</f>
        <v>23134.345432692309</v>
      </c>
      <c r="I18" s="289">
        <f>'VL-NgN'!F39</f>
        <v>47521.62</v>
      </c>
      <c r="J18" s="289">
        <f>Thietbi!O7</f>
        <v>99584</v>
      </c>
      <c r="K18" s="289">
        <f>'NL-BD'!L7</f>
        <v>497.28000000000003</v>
      </c>
      <c r="L18" s="289" t="e">
        <f>SUM(E18:K18)</f>
        <v>#VALUE!</v>
      </c>
      <c r="M18" s="289" t="e">
        <f>L18*'He so chung'!$D$15/100</f>
        <v>#VALUE!</v>
      </c>
      <c r="N18" s="233" t="e">
        <f>M18+L18</f>
        <v>#VALUE!</v>
      </c>
      <c r="O18" s="233">
        <v>0</v>
      </c>
      <c r="P18" s="498">
        <f>R18+Q18</f>
        <v>81194.711538461532</v>
      </c>
      <c r="Q18" s="499">
        <f>$Q$12*S18</f>
        <v>64955.769230769227</v>
      </c>
      <c r="R18" s="500">
        <f>$R$12*S18</f>
        <v>16238.94230769231</v>
      </c>
      <c r="S18" s="497">
        <f>NC_NGOAI!F12</f>
        <v>12.15</v>
      </c>
      <c r="T18" s="489" t="e">
        <f>'[1]II. ĐƠN GIÁ ĐO ĐẠC'!N17</f>
        <v>#VALUE!</v>
      </c>
      <c r="U18" s="490" t="e">
        <f t="shared" si="2"/>
        <v>#VALUE!</v>
      </c>
      <c r="V18" s="491"/>
      <c r="W18" s="491"/>
      <c r="X18" s="491"/>
      <c r="Y18" s="491"/>
      <c r="Z18" s="491"/>
    </row>
    <row r="19" spans="1:26" s="492" customFormat="1" ht="12.75" customHeight="1">
      <c r="A19" s="493"/>
      <c r="B19" s="493"/>
      <c r="C19" s="493"/>
      <c r="D19" s="486"/>
      <c r="E19" s="553"/>
      <c r="F19" s="553"/>
      <c r="G19" s="289">
        <f t="shared" si="5"/>
        <v>0</v>
      </c>
      <c r="H19" s="553"/>
      <c r="I19" s="289"/>
      <c r="J19" s="289"/>
      <c r="K19" s="289"/>
      <c r="L19" s="289"/>
      <c r="M19" s="289"/>
      <c r="N19" s="233"/>
      <c r="O19" s="233">
        <v>0</v>
      </c>
      <c r="P19" s="498"/>
      <c r="Q19" s="499"/>
      <c r="R19" s="500"/>
      <c r="S19" s="497"/>
      <c r="T19" s="489">
        <f>'[1]II. ĐƠN GIÁ ĐO ĐẠC'!N18</f>
        <v>0</v>
      </c>
      <c r="U19" s="490">
        <f t="shared" si="2"/>
        <v>0</v>
      </c>
      <c r="V19" s="491"/>
      <c r="W19" s="491"/>
      <c r="X19" s="491"/>
      <c r="Y19" s="491"/>
      <c r="Z19" s="491"/>
    </row>
    <row r="20" spans="1:26" s="492" customFormat="1" ht="12.75" customHeight="1">
      <c r="A20" s="485" t="s">
        <v>247</v>
      </c>
      <c r="B20" s="493" t="s">
        <v>248</v>
      </c>
      <c r="C20" s="485" t="s">
        <v>228</v>
      </c>
      <c r="D20" s="486">
        <v>1</v>
      </c>
      <c r="E20" s="553" t="e">
        <f>NC_NGOAI!G16</f>
        <v>#VALUE!</v>
      </c>
      <c r="F20" s="553">
        <f>NC_NGOAI!G17</f>
        <v>1213060</v>
      </c>
      <c r="G20" s="289">
        <f t="shared" si="5"/>
        <v>0</v>
      </c>
      <c r="H20" s="553">
        <f>'Dcu-NgN'!H96</f>
        <v>26146.737660256407</v>
      </c>
      <c r="I20" s="289">
        <f>'VL-NgN'!F42</f>
        <v>118804.05</v>
      </c>
      <c r="J20" s="289"/>
      <c r="K20" s="289"/>
      <c r="L20" s="289" t="e">
        <f>SUM(E20:K20)</f>
        <v>#VALUE!</v>
      </c>
      <c r="M20" s="289" t="e">
        <f>L20*'He so chung'!$D$15/100</f>
        <v>#VALUE!</v>
      </c>
      <c r="N20" s="233" t="e">
        <f>M20+L20</f>
        <v>#VALUE!</v>
      </c>
      <c r="O20" s="233">
        <v>185200</v>
      </c>
      <c r="P20" s="498">
        <f>R20+Q20</f>
        <v>123763.46153846153</v>
      </c>
      <c r="Q20" s="499">
        <f>$Q$12*S20</f>
        <v>99010.76923076922</v>
      </c>
      <c r="R20" s="500">
        <f>$R$12*S20</f>
        <v>24752.692307692309</v>
      </c>
      <c r="S20" s="497">
        <f>NC_NGOAI!F16</f>
        <v>18.52</v>
      </c>
      <c r="T20" s="489" t="e">
        <f>'[1]II. ĐƠN GIÁ ĐO ĐẠC'!N19</f>
        <v>#VALUE!</v>
      </c>
      <c r="U20" s="490" t="e">
        <f t="shared" si="2"/>
        <v>#VALUE!</v>
      </c>
      <c r="V20" s="491"/>
      <c r="W20" s="491"/>
      <c r="X20" s="491"/>
      <c r="Y20" s="491"/>
      <c r="Z20" s="491"/>
    </row>
    <row r="21" spans="1:26" s="492" customFormat="1" ht="12.75" customHeight="1">
      <c r="A21" s="485"/>
      <c r="B21" s="493"/>
      <c r="C21" s="485"/>
      <c r="D21" s="486">
        <v>2</v>
      </c>
      <c r="E21" s="553" t="e">
        <f>NC_NGOAI!G18</f>
        <v>#VALUE!</v>
      </c>
      <c r="F21" s="553">
        <f>NC_NGOAI!G19</f>
        <v>1455410</v>
      </c>
      <c r="G21" s="289">
        <f t="shared" si="5"/>
        <v>0</v>
      </c>
      <c r="H21" s="553">
        <f>'Dcu-NgN'!H97</f>
        <v>31749.610016025639</v>
      </c>
      <c r="I21" s="289">
        <f>'VL-NgN'!F42</f>
        <v>118804.05</v>
      </c>
      <c r="J21" s="289"/>
      <c r="K21" s="289"/>
      <c r="L21" s="289" t="e">
        <f>SUM(E21:K21)</f>
        <v>#VALUE!</v>
      </c>
      <c r="M21" s="289" t="e">
        <f>L21*'He so chung'!$D$15/100</f>
        <v>#VALUE!</v>
      </c>
      <c r="N21" s="233" t="e">
        <f>M21+L21</f>
        <v>#VALUE!</v>
      </c>
      <c r="O21" s="233">
        <v>222200</v>
      </c>
      <c r="P21" s="498">
        <f>R21+Q21</f>
        <v>148489.42307692306</v>
      </c>
      <c r="Q21" s="499">
        <f>$Q$12*S21</f>
        <v>118791.53846153844</v>
      </c>
      <c r="R21" s="500">
        <f>$R$12*S21</f>
        <v>29697.884615384617</v>
      </c>
      <c r="S21" s="497">
        <f>NC_NGOAI!F18</f>
        <v>22.22</v>
      </c>
      <c r="T21" s="489" t="e">
        <f>'[1]II. ĐƠN GIÁ ĐO ĐẠC'!N20</f>
        <v>#VALUE!</v>
      </c>
      <c r="U21" s="490" t="e">
        <f t="shared" si="2"/>
        <v>#VALUE!</v>
      </c>
      <c r="V21" s="491"/>
      <c r="W21" s="491"/>
      <c r="X21" s="491"/>
      <c r="Y21" s="491"/>
      <c r="Z21" s="491"/>
    </row>
    <row r="22" spans="1:26" s="492" customFormat="1" ht="12.75" customHeight="1">
      <c r="A22" s="485"/>
      <c r="B22" s="493"/>
      <c r="C22" s="485"/>
      <c r="D22" s="486">
        <v>3</v>
      </c>
      <c r="E22" s="553" t="e">
        <f>NC_NGOAI!G20</f>
        <v>#VALUE!</v>
      </c>
      <c r="F22" s="553">
        <f>NC_NGOAI!G21</f>
        <v>1691210</v>
      </c>
      <c r="G22" s="289">
        <f t="shared" si="5"/>
        <v>0</v>
      </c>
      <c r="H22" s="553">
        <f>'Dcu-NgN'!H98</f>
        <v>37352.482371794868</v>
      </c>
      <c r="I22" s="289">
        <f>'VL-NgN'!F42</f>
        <v>118804.05</v>
      </c>
      <c r="J22" s="289"/>
      <c r="K22" s="289"/>
      <c r="L22" s="289" t="e">
        <f>SUM(E22:K22)</f>
        <v>#VALUE!</v>
      </c>
      <c r="M22" s="289" t="e">
        <f>L22*'He so chung'!$D$15/100</f>
        <v>#VALUE!</v>
      </c>
      <c r="N22" s="233" t="e">
        <f>M22+L22</f>
        <v>#VALUE!</v>
      </c>
      <c r="O22" s="233">
        <v>258200</v>
      </c>
      <c r="P22" s="498">
        <f>R22+Q22</f>
        <v>172547.11538461538</v>
      </c>
      <c r="Q22" s="499">
        <f>$Q$12*S22</f>
        <v>138037.69230769231</v>
      </c>
      <c r="R22" s="500">
        <f>$R$12*S22</f>
        <v>34509.423076923078</v>
      </c>
      <c r="S22" s="497">
        <f>NC_NGOAI!F20</f>
        <v>25.82</v>
      </c>
      <c r="T22" s="489" t="e">
        <f>'[1]II. ĐƠN GIÁ ĐO ĐẠC'!N21</f>
        <v>#VALUE!</v>
      </c>
      <c r="U22" s="490" t="e">
        <f t="shared" si="2"/>
        <v>#VALUE!</v>
      </c>
      <c r="V22" s="491"/>
      <c r="W22" s="491"/>
      <c r="X22" s="491"/>
      <c r="Y22" s="491"/>
      <c r="Z22" s="491"/>
    </row>
    <row r="23" spans="1:26" s="492" customFormat="1" ht="12.75" customHeight="1">
      <c r="A23" s="485"/>
      <c r="B23" s="493"/>
      <c r="C23" s="485"/>
      <c r="D23" s="486">
        <v>4</v>
      </c>
      <c r="E23" s="553" t="e">
        <f>NC_NGOAI!G22</f>
        <v>#VALUE!</v>
      </c>
      <c r="F23" s="553">
        <f>NC_NGOAI!G23</f>
        <v>1921770</v>
      </c>
      <c r="G23" s="289">
        <f t="shared" si="5"/>
        <v>0</v>
      </c>
      <c r="H23" s="553">
        <f>'Dcu-NgN'!H99</f>
        <v>44822.978846153848</v>
      </c>
      <c r="I23" s="289">
        <f>'VL-NgN'!F42</f>
        <v>118804.05</v>
      </c>
      <c r="J23" s="289"/>
      <c r="K23" s="289"/>
      <c r="L23" s="289" t="e">
        <f>SUM(E23:K23)</f>
        <v>#VALUE!</v>
      </c>
      <c r="M23" s="289" t="e">
        <f>L23*'He so chung'!$D$15/100</f>
        <v>#VALUE!</v>
      </c>
      <c r="N23" s="233" t="e">
        <f>M23+L23</f>
        <v>#VALUE!</v>
      </c>
      <c r="O23" s="233">
        <v>293400</v>
      </c>
      <c r="P23" s="498">
        <f>R23+Q23</f>
        <v>196070.19230769231</v>
      </c>
      <c r="Q23" s="499">
        <f>$Q$12*S23</f>
        <v>156856.15384615384</v>
      </c>
      <c r="R23" s="500">
        <f>$R$12*S23</f>
        <v>39214.038461538468</v>
      </c>
      <c r="S23" s="497">
        <f>NC_NGOAI!F22</f>
        <v>29.34</v>
      </c>
      <c r="T23" s="489" t="e">
        <f>'[1]II. ĐƠN GIÁ ĐO ĐẠC'!N22</f>
        <v>#VALUE!</v>
      </c>
      <c r="U23" s="490" t="e">
        <f t="shared" si="2"/>
        <v>#VALUE!</v>
      </c>
      <c r="V23" s="491"/>
      <c r="W23" s="491"/>
      <c r="X23" s="491"/>
      <c r="Y23" s="491"/>
      <c r="Z23" s="491"/>
    </row>
    <row r="24" spans="1:26" s="492" customFormat="1" ht="12.75" customHeight="1">
      <c r="A24" s="493"/>
      <c r="B24" s="493"/>
      <c r="C24" s="493"/>
      <c r="D24" s="486"/>
      <c r="E24" s="553"/>
      <c r="F24" s="553"/>
      <c r="G24" s="289">
        <f t="shared" si="5"/>
        <v>0</v>
      </c>
      <c r="H24" s="553"/>
      <c r="I24" s="289"/>
      <c r="J24" s="289"/>
      <c r="K24" s="289"/>
      <c r="L24" s="289"/>
      <c r="M24" s="289"/>
      <c r="N24" s="233"/>
      <c r="O24" s="233">
        <v>0</v>
      </c>
      <c r="P24" s="498"/>
      <c r="Q24" s="499"/>
      <c r="R24" s="500"/>
      <c r="S24" s="497"/>
      <c r="T24" s="489">
        <f>'[1]II. ĐƠN GIÁ ĐO ĐẠC'!N23</f>
        <v>0</v>
      </c>
      <c r="U24" s="490">
        <f t="shared" si="2"/>
        <v>0</v>
      </c>
      <c r="V24" s="491"/>
      <c r="W24" s="491"/>
      <c r="X24" s="491"/>
      <c r="Y24" s="491"/>
      <c r="Z24" s="491"/>
    </row>
    <row r="25" spans="1:26" s="492" customFormat="1" ht="12.75" customHeight="1">
      <c r="A25" s="485" t="s">
        <v>252</v>
      </c>
      <c r="B25" s="493" t="s">
        <v>253</v>
      </c>
      <c r="C25" s="485" t="s">
        <v>228</v>
      </c>
      <c r="D25" s="486">
        <v>1</v>
      </c>
      <c r="E25" s="553" t="e">
        <f>NC_NGOAI!G29</f>
        <v>#VALUE!</v>
      </c>
      <c r="F25" s="553">
        <f>NC_NGOAI!G30</f>
        <v>390380</v>
      </c>
      <c r="G25" s="289">
        <f t="shared" si="5"/>
        <v>0</v>
      </c>
      <c r="H25" s="553">
        <f>'Dcu-NgN'!H82</f>
        <v>65366.844150641016</v>
      </c>
      <c r="I25" s="289">
        <f>'VL-NgN'!F45</f>
        <v>118804.05</v>
      </c>
      <c r="J25" s="289">
        <f>Thietbi!I38</f>
        <v>284568</v>
      </c>
      <c r="K25" s="289"/>
      <c r="L25" s="289" t="e">
        <f>SUM(E25:K25)</f>
        <v>#VALUE!</v>
      </c>
      <c r="M25" s="289" t="e">
        <f>L25*'He so chung'!$D$15/100</f>
        <v>#VALUE!</v>
      </c>
      <c r="N25" s="233" t="e">
        <f>M25+L25</f>
        <v>#VALUE!</v>
      </c>
      <c r="O25" s="233">
        <v>59600.000000003725</v>
      </c>
      <c r="P25" s="498">
        <f>R25+Q25</f>
        <v>199144.23076923075</v>
      </c>
      <c r="Q25" s="499">
        <f>$Q$12*S25</f>
        <v>159315.3846153846</v>
      </c>
      <c r="R25" s="500">
        <f>$R$12*S25</f>
        <v>39828.846153846156</v>
      </c>
      <c r="S25" s="497">
        <f>NC_NGOAI!F29</f>
        <v>29.8</v>
      </c>
      <c r="T25" s="489" t="e">
        <f>'[1]II. ĐƠN GIÁ ĐO ĐẠC'!N24</f>
        <v>#VALUE!</v>
      </c>
      <c r="U25" s="490" t="e">
        <f t="shared" si="2"/>
        <v>#VALUE!</v>
      </c>
      <c r="V25" s="491"/>
      <c r="W25" s="491"/>
      <c r="X25" s="491"/>
      <c r="Y25" s="491"/>
      <c r="Z25" s="491"/>
    </row>
    <row r="26" spans="1:26" s="492" customFormat="1" ht="12.75" customHeight="1">
      <c r="A26" s="485"/>
      <c r="B26" s="493"/>
      <c r="C26" s="485"/>
      <c r="D26" s="486">
        <v>2</v>
      </c>
      <c r="E26" s="553" t="e">
        <f>NC_NGOAI!G31</f>
        <v>#VALUE!</v>
      </c>
      <c r="F26" s="553">
        <f>NC_NGOAI!G32</f>
        <v>467670</v>
      </c>
      <c r="G26" s="289">
        <f t="shared" si="5"/>
        <v>0</v>
      </c>
      <c r="H26" s="553">
        <f>'Dcu-NgN'!H83</f>
        <v>79374.025040064094</v>
      </c>
      <c r="I26" s="289">
        <f>'VL-NgN'!F45</f>
        <v>118804.05</v>
      </c>
      <c r="J26" s="289">
        <f>Thietbi!K38</f>
        <v>329992</v>
      </c>
      <c r="K26" s="289"/>
      <c r="L26" s="289" t="e">
        <f>SUM(E26:K26)</f>
        <v>#VALUE!</v>
      </c>
      <c r="M26" s="289" t="e">
        <f>L26*'He so chung'!$D$15/100</f>
        <v>#VALUE!</v>
      </c>
      <c r="N26" s="233" t="e">
        <f>M26+L26</f>
        <v>#VALUE!</v>
      </c>
      <c r="O26" s="233">
        <v>71400</v>
      </c>
      <c r="P26" s="498">
        <f>R26+Q26</f>
        <v>239240.38461538457</v>
      </c>
      <c r="Q26" s="499">
        <f>$Q$12*S26</f>
        <v>191392.30769230766</v>
      </c>
      <c r="R26" s="500">
        <f>$R$12*S26</f>
        <v>47848.076923076922</v>
      </c>
      <c r="S26" s="497">
        <f>NC_NGOAI!F31</f>
        <v>35.799999999999997</v>
      </c>
      <c r="T26" s="489" t="e">
        <f>'[1]II. ĐƠN GIÁ ĐO ĐẠC'!N25</f>
        <v>#VALUE!</v>
      </c>
      <c r="U26" s="490" t="e">
        <f t="shared" si="2"/>
        <v>#VALUE!</v>
      </c>
      <c r="V26" s="491"/>
      <c r="W26" s="491"/>
      <c r="X26" s="491"/>
      <c r="Y26" s="491"/>
      <c r="Z26" s="491"/>
    </row>
    <row r="27" spans="1:26" s="492" customFormat="1" ht="12.75" customHeight="1">
      <c r="A27" s="485"/>
      <c r="B27" s="493"/>
      <c r="C27" s="485"/>
      <c r="D27" s="486">
        <v>3</v>
      </c>
      <c r="E27" s="553" t="e">
        <f>NC_NGOAI!G33</f>
        <v>#VALUE!</v>
      </c>
      <c r="F27" s="553">
        <f>NC_NGOAI!G34</f>
        <v>561990</v>
      </c>
      <c r="G27" s="289">
        <f t="shared" si="5"/>
        <v>0</v>
      </c>
      <c r="H27" s="553">
        <f>'Dcu-NgN'!H84</f>
        <v>93381.205929487172</v>
      </c>
      <c r="I27" s="289">
        <f>'VL-NgN'!F45</f>
        <v>118804.05</v>
      </c>
      <c r="J27" s="289">
        <f>Thietbi!M38</f>
        <v>409484</v>
      </c>
      <c r="K27" s="289"/>
      <c r="L27" s="289" t="e">
        <f>SUM(E27:K27)</f>
        <v>#VALUE!</v>
      </c>
      <c r="M27" s="289" t="e">
        <f>L27*'He so chung'!$D$15/100</f>
        <v>#VALUE!</v>
      </c>
      <c r="N27" s="233" t="e">
        <f>M27+L27</f>
        <v>#VALUE!</v>
      </c>
      <c r="O27" s="233">
        <v>85800</v>
      </c>
      <c r="P27" s="498">
        <f>R27+Q27</f>
        <v>287021.63461538462</v>
      </c>
      <c r="Q27" s="499">
        <f>$Q$12*S27</f>
        <v>229617.30769230769</v>
      </c>
      <c r="R27" s="500">
        <f>$R$12*S27</f>
        <v>57404.326923076929</v>
      </c>
      <c r="S27" s="497">
        <f>NC_NGOAI!F33</f>
        <v>42.95</v>
      </c>
      <c r="T27" s="489" t="e">
        <f>'[1]II. ĐƠN GIÁ ĐO ĐẠC'!N26</f>
        <v>#VALUE!</v>
      </c>
      <c r="U27" s="490" t="e">
        <f t="shared" si="2"/>
        <v>#VALUE!</v>
      </c>
      <c r="V27" s="491"/>
      <c r="W27" s="491"/>
      <c r="X27" s="491"/>
      <c r="Y27" s="491"/>
      <c r="Z27" s="491"/>
    </row>
    <row r="28" spans="1:26" s="492" customFormat="1" ht="12.75" customHeight="1">
      <c r="A28" s="485"/>
      <c r="B28" s="493"/>
      <c r="C28" s="485"/>
      <c r="D28" s="486">
        <v>4</v>
      </c>
      <c r="E28" s="553" t="e">
        <f>NC_NGOAI!G35</f>
        <v>#VALUE!</v>
      </c>
      <c r="F28" s="553">
        <f>NC_NGOAI!G36</f>
        <v>674650</v>
      </c>
      <c r="G28" s="289">
        <f t="shared" si="5"/>
        <v>0</v>
      </c>
      <c r="H28" s="553">
        <f>'Dcu-NgN'!H85</f>
        <v>112057.44711538461</v>
      </c>
      <c r="I28" s="289">
        <f>'VL-NgN'!F45</f>
        <v>118804.05</v>
      </c>
      <c r="J28" s="289">
        <f>Thietbi!O38</f>
        <v>491648</v>
      </c>
      <c r="K28" s="289"/>
      <c r="L28" s="289" t="e">
        <f>SUM(E28:K28)</f>
        <v>#VALUE!</v>
      </c>
      <c r="M28" s="289" t="e">
        <f>L28*'He so chung'!$D$15/100</f>
        <v>#VALUE!</v>
      </c>
      <c r="N28" s="233" t="e">
        <f>M28+L28</f>
        <v>#VALUE!</v>
      </c>
      <c r="O28" s="233">
        <v>103000</v>
      </c>
      <c r="P28" s="498">
        <f>R28+Q28</f>
        <v>344492.78846153844</v>
      </c>
      <c r="Q28" s="499">
        <f>$Q$12*S28</f>
        <v>275594.23076923075</v>
      </c>
      <c r="R28" s="500">
        <f>$R$12*S28</f>
        <v>68898.557692307702</v>
      </c>
      <c r="S28" s="497">
        <f>NC_NGOAI!F35</f>
        <v>51.550000000000004</v>
      </c>
      <c r="T28" s="489" t="e">
        <f>'[1]II. ĐƠN GIÁ ĐO ĐẠC'!N27</f>
        <v>#VALUE!</v>
      </c>
      <c r="U28" s="490" t="e">
        <f t="shared" si="2"/>
        <v>#VALUE!</v>
      </c>
      <c r="V28" s="491"/>
      <c r="W28" s="491"/>
      <c r="X28" s="491"/>
      <c r="Y28" s="491"/>
      <c r="Z28" s="491"/>
    </row>
    <row r="29" spans="1:26" s="492" customFormat="1" ht="12.75" customHeight="1">
      <c r="A29" s="493"/>
      <c r="B29" s="493"/>
      <c r="C29" s="493"/>
      <c r="D29" s="486"/>
      <c r="E29" s="553"/>
      <c r="F29" s="553"/>
      <c r="G29" s="289">
        <f t="shared" si="5"/>
        <v>0</v>
      </c>
      <c r="H29" s="553"/>
      <c r="I29" s="289"/>
      <c r="J29" s="289"/>
      <c r="K29" s="289"/>
      <c r="L29" s="289"/>
      <c r="M29" s="289"/>
      <c r="N29" s="233"/>
      <c r="O29" s="233">
        <v>0</v>
      </c>
      <c r="P29" s="498"/>
      <c r="Q29" s="499"/>
      <c r="R29" s="500"/>
      <c r="S29" s="497"/>
      <c r="T29" s="489">
        <f>'[1]II. ĐƠN GIÁ ĐO ĐẠC'!N28</f>
        <v>0</v>
      </c>
      <c r="U29" s="490">
        <f t="shared" si="2"/>
        <v>0</v>
      </c>
      <c r="V29" s="491"/>
      <c r="W29" s="491"/>
      <c r="X29" s="491"/>
      <c r="Y29" s="491"/>
      <c r="Z29" s="491"/>
    </row>
    <row r="30" spans="1:26" s="492" customFormat="1" ht="12.75" customHeight="1">
      <c r="A30" s="485" t="s">
        <v>254</v>
      </c>
      <c r="B30" s="493" t="s">
        <v>255</v>
      </c>
      <c r="C30" s="485" t="s">
        <v>228</v>
      </c>
      <c r="D30" s="486">
        <v>1</v>
      </c>
      <c r="E30" s="553" t="e">
        <f>NC_NGOAI!G42</f>
        <v>#VALUE!</v>
      </c>
      <c r="F30" s="553">
        <f>NC_NGOAI!G43</f>
        <v>77290</v>
      </c>
      <c r="G30" s="289">
        <f t="shared" si="5"/>
        <v>0</v>
      </c>
      <c r="H30" s="553">
        <f>'Dcu-NgN'!H104</f>
        <v>26146.737660256407</v>
      </c>
      <c r="I30" s="289">
        <f>'VL-NgN'!F48</f>
        <v>47521.62</v>
      </c>
      <c r="J30" s="289"/>
      <c r="K30" s="289"/>
      <c r="L30" s="289" t="e">
        <f>SUM(E30:K30)</f>
        <v>#VALUE!</v>
      </c>
      <c r="M30" s="289" t="e">
        <f>L30*'He so chung'!$D$15/100</f>
        <v>#VALUE!</v>
      </c>
      <c r="N30" s="233" t="e">
        <f>M30+L30</f>
        <v>#VALUE!</v>
      </c>
      <c r="O30" s="233">
        <v>11800</v>
      </c>
      <c r="P30" s="498">
        <f>R30+Q30</f>
        <v>6014.4230769230762</v>
      </c>
      <c r="Q30" s="499">
        <f>$Q$12*S30</f>
        <v>4811.538461538461</v>
      </c>
      <c r="R30" s="500">
        <f>$R$12*S30</f>
        <v>1202.8846153846155</v>
      </c>
      <c r="S30" s="497">
        <f>NC_NGOAI!F42</f>
        <v>0.9</v>
      </c>
      <c r="T30" s="489" t="e">
        <f>'[1]II. ĐƠN GIÁ ĐO ĐẠC'!N29</f>
        <v>#VALUE!</v>
      </c>
      <c r="U30" s="490" t="e">
        <f t="shared" si="2"/>
        <v>#VALUE!</v>
      </c>
      <c r="V30" s="491"/>
      <c r="W30" s="491"/>
      <c r="X30" s="491"/>
      <c r="Y30" s="491"/>
      <c r="Z30" s="491"/>
    </row>
    <row r="31" spans="1:26" s="492" customFormat="1" ht="12.75" customHeight="1">
      <c r="A31" s="485"/>
      <c r="B31" s="493"/>
      <c r="C31" s="485"/>
      <c r="D31" s="486">
        <v>2</v>
      </c>
      <c r="E31" s="553" t="e">
        <f>NC_NGOAI!G44</f>
        <v>#VALUE!</v>
      </c>
      <c r="F31" s="553">
        <f>NC_NGOAI!G45</f>
        <v>93010</v>
      </c>
      <c r="G31" s="289">
        <f t="shared" si="5"/>
        <v>0</v>
      </c>
      <c r="H31" s="553">
        <f>'Dcu-NgN'!H105</f>
        <v>31749.610016025639</v>
      </c>
      <c r="I31" s="289">
        <f>'VL-NgN'!F48</f>
        <v>47521.62</v>
      </c>
      <c r="J31" s="289"/>
      <c r="K31" s="289"/>
      <c r="L31" s="289" t="e">
        <f>SUM(E31:K31)</f>
        <v>#VALUE!</v>
      </c>
      <c r="M31" s="289" t="e">
        <f>L31*'He so chung'!$D$15/100</f>
        <v>#VALUE!</v>
      </c>
      <c r="N31" s="233" t="e">
        <f>M31+L31</f>
        <v>#VALUE!</v>
      </c>
      <c r="O31" s="233">
        <v>14200</v>
      </c>
      <c r="P31" s="498">
        <f>R31+Q31</f>
        <v>7350.9615384615381</v>
      </c>
      <c r="Q31" s="499">
        <f>$Q$12*S31</f>
        <v>5880.7692307692305</v>
      </c>
      <c r="R31" s="500">
        <f>$R$12*S31</f>
        <v>1470.1923076923078</v>
      </c>
      <c r="S31" s="497">
        <f>NC_NGOAI!F44</f>
        <v>1.1000000000000001</v>
      </c>
      <c r="T31" s="489" t="e">
        <f>'[1]II. ĐƠN GIÁ ĐO ĐẠC'!N30</f>
        <v>#VALUE!</v>
      </c>
      <c r="U31" s="490" t="e">
        <f t="shared" si="2"/>
        <v>#VALUE!</v>
      </c>
      <c r="V31" s="491"/>
      <c r="W31" s="491"/>
      <c r="X31" s="491"/>
      <c r="Y31" s="491"/>
      <c r="Z31" s="491"/>
    </row>
    <row r="32" spans="1:26" s="492" customFormat="1" ht="12.75" customHeight="1">
      <c r="A32" s="485"/>
      <c r="B32" s="493"/>
      <c r="C32" s="485"/>
      <c r="D32" s="486">
        <v>3</v>
      </c>
      <c r="E32" s="553" t="e">
        <f>NC_NGOAI!G46</f>
        <v>#VALUE!</v>
      </c>
      <c r="F32" s="553">
        <f>NC_NGOAI!G47</f>
        <v>115280</v>
      </c>
      <c r="G32" s="289">
        <f t="shared" si="5"/>
        <v>0</v>
      </c>
      <c r="H32" s="553">
        <f>'Dcu-NgN'!H106</f>
        <v>37352.482371794868</v>
      </c>
      <c r="I32" s="289">
        <f>'VL-NgN'!F48</f>
        <v>47521.62</v>
      </c>
      <c r="J32" s="289"/>
      <c r="K32" s="289"/>
      <c r="L32" s="289" t="e">
        <f>SUM(E32:K32)</f>
        <v>#VALUE!</v>
      </c>
      <c r="M32" s="289" t="e">
        <f>L32*'He so chung'!$D$15/100</f>
        <v>#VALUE!</v>
      </c>
      <c r="N32" s="233" t="e">
        <f>M32+L32</f>
        <v>#VALUE!</v>
      </c>
      <c r="O32" s="233">
        <v>17600</v>
      </c>
      <c r="P32" s="498">
        <f>R32+Q32</f>
        <v>9021.6346153846152</v>
      </c>
      <c r="Q32" s="499">
        <f>$Q$12*S32</f>
        <v>7217.3076923076924</v>
      </c>
      <c r="R32" s="500">
        <f>$R$12*S32</f>
        <v>1804.3269230769233</v>
      </c>
      <c r="S32" s="497">
        <f>NC_NGOAI!F46</f>
        <v>1.35</v>
      </c>
      <c r="T32" s="489" t="e">
        <f>'[1]II. ĐƠN GIÁ ĐO ĐẠC'!N31</f>
        <v>#VALUE!</v>
      </c>
      <c r="U32" s="490" t="e">
        <f t="shared" si="2"/>
        <v>#VALUE!</v>
      </c>
      <c r="V32" s="491"/>
      <c r="W32" s="491"/>
      <c r="X32" s="491"/>
      <c r="Y32" s="491"/>
      <c r="Z32" s="491"/>
    </row>
    <row r="33" spans="1:26" s="492" customFormat="1" ht="12.75" customHeight="1">
      <c r="A33" s="485"/>
      <c r="B33" s="493"/>
      <c r="C33" s="485"/>
      <c r="D33" s="486">
        <v>4</v>
      </c>
      <c r="E33" s="553" t="e">
        <f>NC_NGOAI!G48</f>
        <v>#VALUE!</v>
      </c>
      <c r="F33" s="553">
        <f>NC_NGOAI!G49</f>
        <v>138860</v>
      </c>
      <c r="G33" s="289">
        <f t="shared" si="5"/>
        <v>0</v>
      </c>
      <c r="H33" s="553">
        <f>'Dcu-NgN'!H107</f>
        <v>44822.978846153848</v>
      </c>
      <c r="I33" s="289">
        <f>'VL-NgN'!F48</f>
        <v>47521.62</v>
      </c>
      <c r="J33" s="289"/>
      <c r="K33" s="289"/>
      <c r="L33" s="289" t="e">
        <f>SUM(E33:K33)</f>
        <v>#VALUE!</v>
      </c>
      <c r="M33" s="289" t="e">
        <f>L33*'He so chung'!$D$15/100</f>
        <v>#VALUE!</v>
      </c>
      <c r="N33" s="233" t="e">
        <f>M33+L33</f>
        <v>#VALUE!</v>
      </c>
      <c r="O33" s="233">
        <v>21200</v>
      </c>
      <c r="P33" s="498">
        <f>R33+Q33</f>
        <v>11427.403846153846</v>
      </c>
      <c r="Q33" s="499">
        <f>$Q$12*S33</f>
        <v>9141.9230769230762</v>
      </c>
      <c r="R33" s="500">
        <f>$R$12*S33</f>
        <v>2285.4807692307695</v>
      </c>
      <c r="S33" s="497">
        <f>NC_NGOAI!F48</f>
        <v>1.71</v>
      </c>
      <c r="T33" s="489" t="e">
        <f>'[1]II. ĐƠN GIÁ ĐO ĐẠC'!N32</f>
        <v>#VALUE!</v>
      </c>
      <c r="U33" s="490" t="e">
        <f t="shared" si="2"/>
        <v>#VALUE!</v>
      </c>
      <c r="V33" s="491"/>
      <c r="W33" s="491"/>
      <c r="X33" s="491"/>
      <c r="Y33" s="491"/>
      <c r="Z33" s="491"/>
    </row>
    <row r="34" spans="1:26" s="492" customFormat="1" ht="12.75" customHeight="1">
      <c r="A34" s="493"/>
      <c r="B34" s="493"/>
      <c r="C34" s="493"/>
      <c r="D34" s="486"/>
      <c r="E34" s="553"/>
      <c r="F34" s="553"/>
      <c r="G34" s="289">
        <f t="shared" si="5"/>
        <v>0</v>
      </c>
      <c r="H34" s="553"/>
      <c r="I34" s="289"/>
      <c r="J34" s="289"/>
      <c r="K34" s="289"/>
      <c r="L34" s="289"/>
      <c r="M34" s="289"/>
      <c r="N34" s="233"/>
      <c r="O34" s="233">
        <v>0</v>
      </c>
      <c r="P34" s="498"/>
      <c r="Q34" s="499"/>
      <c r="R34" s="500"/>
      <c r="S34" s="497"/>
      <c r="T34" s="489">
        <f>'[1]II. ĐƠN GIÁ ĐO ĐẠC'!N33</f>
        <v>0</v>
      </c>
      <c r="U34" s="490">
        <f t="shared" si="2"/>
        <v>0</v>
      </c>
      <c r="V34" s="491"/>
      <c r="W34" s="491"/>
      <c r="X34" s="491"/>
      <c r="Y34" s="491"/>
      <c r="Z34" s="491"/>
    </row>
    <row r="35" spans="1:26" s="492" customFormat="1" ht="12.75" customHeight="1">
      <c r="A35" s="485" t="s">
        <v>257</v>
      </c>
      <c r="B35" s="493" t="s">
        <v>258</v>
      </c>
      <c r="C35" s="485" t="s">
        <v>228</v>
      </c>
      <c r="D35" s="486">
        <v>1</v>
      </c>
      <c r="E35" s="553" t="e">
        <f>NC_NGOAI!G55</f>
        <v>#VALUE!</v>
      </c>
      <c r="F35" s="553">
        <f>NC_NGOAI!G56</f>
        <v>539720</v>
      </c>
      <c r="G35" s="289">
        <f t="shared" si="5"/>
        <v>0</v>
      </c>
      <c r="H35" s="553">
        <f>'Dcu-NgN'!H112</f>
        <v>26146.737660256407</v>
      </c>
      <c r="I35" s="289">
        <f>'VL-NgN'!F51</f>
        <v>47521.62</v>
      </c>
      <c r="J35" s="289"/>
      <c r="K35" s="289"/>
      <c r="L35" s="289" t="e">
        <f>SUM(E35:K35)</f>
        <v>#VALUE!</v>
      </c>
      <c r="M35" s="289" t="e">
        <f>L35*'He so chung'!$D$15/100</f>
        <v>#VALUE!</v>
      </c>
      <c r="N35" s="233" t="e">
        <f>M35+L35</f>
        <v>#VALUE!</v>
      </c>
      <c r="O35" s="233">
        <v>82400</v>
      </c>
      <c r="P35" s="498">
        <f>R35+Q35</f>
        <v>27532.692307692305</v>
      </c>
      <c r="Q35" s="499">
        <f>$Q$12*S35</f>
        <v>22026.153846153844</v>
      </c>
      <c r="R35" s="500">
        <f>$R$12*S35</f>
        <v>5506.5384615384619</v>
      </c>
      <c r="S35" s="497">
        <f>NC_NGOAI!F55</f>
        <v>4.12</v>
      </c>
      <c r="T35" s="489" t="e">
        <f>'[1]II. ĐƠN GIÁ ĐO ĐẠC'!N34</f>
        <v>#VALUE!</v>
      </c>
      <c r="U35" s="490" t="e">
        <f t="shared" si="2"/>
        <v>#VALUE!</v>
      </c>
      <c r="V35" s="491"/>
      <c r="W35" s="491"/>
      <c r="X35" s="491"/>
      <c r="Y35" s="491"/>
      <c r="Z35" s="491"/>
    </row>
    <row r="36" spans="1:26" s="492" customFormat="1" ht="12.75" customHeight="1">
      <c r="A36" s="485"/>
      <c r="B36" s="493" t="s">
        <v>627</v>
      </c>
      <c r="C36" s="485"/>
      <c r="D36" s="486">
        <v>2</v>
      </c>
      <c r="E36" s="553" t="e">
        <f>NC_NGOAI!G57</f>
        <v>#VALUE!</v>
      </c>
      <c r="F36" s="553">
        <f>NC_NGOAI!G58</f>
        <v>648450</v>
      </c>
      <c r="G36" s="289">
        <f t="shared" si="5"/>
        <v>0</v>
      </c>
      <c r="H36" s="553">
        <f>'Dcu-NgN'!H113</f>
        <v>31749.610016025639</v>
      </c>
      <c r="I36" s="289">
        <f>'VL-NgN'!F51</f>
        <v>47521.62</v>
      </c>
      <c r="J36" s="289"/>
      <c r="K36" s="289"/>
      <c r="L36" s="289" t="e">
        <f>SUM(E36:K36)</f>
        <v>#VALUE!</v>
      </c>
      <c r="M36" s="289" t="e">
        <f>L36*'He so chung'!$D$15/100</f>
        <v>#VALUE!</v>
      </c>
      <c r="N36" s="233" t="e">
        <f>M36+L36</f>
        <v>#VALUE!</v>
      </c>
      <c r="O36" s="233">
        <v>99000</v>
      </c>
      <c r="P36" s="498">
        <f>R36+Q36</f>
        <v>33079.326923076922</v>
      </c>
      <c r="Q36" s="499">
        <f>$Q$12*S36</f>
        <v>26463.461538461539</v>
      </c>
      <c r="R36" s="500">
        <f>$R$12*S36</f>
        <v>6615.8653846153857</v>
      </c>
      <c r="S36" s="497">
        <f>NC_NGOAI!F57</f>
        <v>4.95</v>
      </c>
      <c r="T36" s="489" t="e">
        <f>'[1]II. ĐƠN GIÁ ĐO ĐẠC'!N35</f>
        <v>#VALUE!</v>
      </c>
      <c r="U36" s="490" t="e">
        <f t="shared" si="2"/>
        <v>#VALUE!</v>
      </c>
      <c r="V36" s="491"/>
      <c r="W36" s="491"/>
      <c r="X36" s="491"/>
      <c r="Y36" s="491"/>
      <c r="Z36" s="491"/>
    </row>
    <row r="37" spans="1:26" s="492" customFormat="1" ht="12.75" customHeight="1">
      <c r="A37" s="485"/>
      <c r="B37" s="493"/>
      <c r="C37" s="485"/>
      <c r="D37" s="486">
        <v>3</v>
      </c>
      <c r="E37" s="553" t="e">
        <f>NC_NGOAI!G59</f>
        <v>#VALUE!</v>
      </c>
      <c r="F37" s="553">
        <f>NC_NGOAI!G60</f>
        <v>778140</v>
      </c>
      <c r="G37" s="289">
        <f t="shared" si="5"/>
        <v>0</v>
      </c>
      <c r="H37" s="553">
        <f>'Dcu-NgN'!H114</f>
        <v>37352.482371794868</v>
      </c>
      <c r="I37" s="289">
        <f>'VL-NgN'!F51</f>
        <v>47521.62</v>
      </c>
      <c r="J37" s="289"/>
      <c r="K37" s="289"/>
      <c r="L37" s="289" t="e">
        <f>SUM(E37:K37)</f>
        <v>#VALUE!</v>
      </c>
      <c r="M37" s="289" t="e">
        <f>L37*'He so chung'!$D$15/100</f>
        <v>#VALUE!</v>
      </c>
      <c r="N37" s="233" t="e">
        <f>M37+L37</f>
        <v>#VALUE!</v>
      </c>
      <c r="O37" s="233">
        <v>118800</v>
      </c>
      <c r="P37" s="498">
        <f>R37+Q37</f>
        <v>39695.192307692312</v>
      </c>
      <c r="Q37" s="499">
        <f>$Q$12*S37</f>
        <v>31756.153846153848</v>
      </c>
      <c r="R37" s="500">
        <f>$R$12*S37</f>
        <v>7939.0384615384628</v>
      </c>
      <c r="S37" s="497">
        <f>NC_NGOAI!F59</f>
        <v>5.94</v>
      </c>
      <c r="T37" s="489" t="e">
        <f>'[1]II. ĐƠN GIÁ ĐO ĐẠC'!N36</f>
        <v>#VALUE!</v>
      </c>
      <c r="U37" s="490" t="e">
        <f t="shared" si="2"/>
        <v>#VALUE!</v>
      </c>
      <c r="V37" s="491"/>
      <c r="W37" s="491"/>
      <c r="X37" s="491"/>
      <c r="Y37" s="491"/>
      <c r="Z37" s="491"/>
    </row>
    <row r="38" spans="1:26" s="492" customFormat="1" ht="12.75" customHeight="1">
      <c r="A38" s="485"/>
      <c r="B38" s="493"/>
      <c r="C38" s="485"/>
      <c r="D38" s="486">
        <v>4</v>
      </c>
      <c r="E38" s="553" t="e">
        <f>NC_NGOAI!G61</f>
        <v>#VALUE!</v>
      </c>
      <c r="F38" s="553">
        <f>NC_NGOAI!G62</f>
        <v>934030</v>
      </c>
      <c r="G38" s="289">
        <f t="shared" si="5"/>
        <v>0</v>
      </c>
      <c r="H38" s="553">
        <f>'Dcu-NgN'!H115</f>
        <v>44822.978846153848</v>
      </c>
      <c r="I38" s="289">
        <f>'VL-NgN'!F51</f>
        <v>47521.62</v>
      </c>
      <c r="J38" s="289"/>
      <c r="K38" s="289"/>
      <c r="L38" s="289" t="e">
        <f>SUM(E38:K38)</f>
        <v>#VALUE!</v>
      </c>
      <c r="M38" s="289" t="e">
        <f>L38*'He so chung'!$D$15/100</f>
        <v>#VALUE!</v>
      </c>
      <c r="N38" s="233" t="e">
        <f>M38+L38</f>
        <v>#VALUE!</v>
      </c>
      <c r="O38" s="233">
        <v>142600</v>
      </c>
      <c r="P38" s="498">
        <f>R38+Q38</f>
        <v>47647.596153846156</v>
      </c>
      <c r="Q38" s="499">
        <f>$Q$12*S38</f>
        <v>38118.076923076922</v>
      </c>
      <c r="R38" s="500">
        <f>$R$12*S38</f>
        <v>9529.5192307692323</v>
      </c>
      <c r="S38" s="497">
        <f>NC_NGOAI!F61</f>
        <v>7.13</v>
      </c>
      <c r="T38" s="489" t="e">
        <f>'[1]II. ĐƠN GIÁ ĐO ĐẠC'!N37</f>
        <v>#VALUE!</v>
      </c>
      <c r="U38" s="490" t="e">
        <f t="shared" si="2"/>
        <v>#VALUE!</v>
      </c>
      <c r="V38" s="491"/>
      <c r="W38" s="491"/>
      <c r="X38" s="491"/>
      <c r="Y38" s="491"/>
      <c r="Z38" s="491"/>
    </row>
    <row r="39" spans="1:26" s="492" customFormat="1" ht="10.5" customHeight="1">
      <c r="A39" s="493"/>
      <c r="B39" s="493"/>
      <c r="C39" s="493"/>
      <c r="D39" s="486"/>
      <c r="E39" s="553"/>
      <c r="F39" s="553"/>
      <c r="G39" s="289">
        <f t="shared" si="5"/>
        <v>0</v>
      </c>
      <c r="H39" s="553"/>
      <c r="I39" s="289"/>
      <c r="J39" s="289"/>
      <c r="K39" s="289"/>
      <c r="L39" s="289"/>
      <c r="M39" s="289"/>
      <c r="N39" s="233"/>
      <c r="O39" s="233">
        <v>0</v>
      </c>
      <c r="P39" s="498"/>
      <c r="Q39" s="499"/>
      <c r="R39" s="500"/>
      <c r="S39" s="497"/>
      <c r="T39" s="489">
        <f>'[1]II. ĐƠN GIÁ ĐO ĐẠC'!N38</f>
        <v>0</v>
      </c>
      <c r="U39" s="490">
        <f t="shared" si="2"/>
        <v>0</v>
      </c>
      <c r="V39" s="491"/>
      <c r="W39" s="491"/>
      <c r="X39" s="491"/>
      <c r="Y39" s="491"/>
      <c r="Z39" s="491"/>
    </row>
    <row r="40" spans="1:26" s="492" customFormat="1" ht="12.75" customHeight="1">
      <c r="A40" s="485" t="s">
        <v>260</v>
      </c>
      <c r="B40" s="493" t="s">
        <v>261</v>
      </c>
      <c r="C40" s="485" t="s">
        <v>228</v>
      </c>
      <c r="D40" s="486" t="s">
        <v>234</v>
      </c>
      <c r="E40" s="553" t="e">
        <f>NC_NGOAI!G68</f>
        <v>#VALUE!</v>
      </c>
      <c r="F40" s="553"/>
      <c r="G40" s="289">
        <f t="shared" si="5"/>
        <v>0</v>
      </c>
      <c r="H40" s="553">
        <f>'Dcu-NgN'!H120</f>
        <v>37352.482371794868</v>
      </c>
      <c r="I40" s="289">
        <f>'VL-NgN'!F54</f>
        <v>23760.81</v>
      </c>
      <c r="J40" s="289"/>
      <c r="K40" s="289"/>
      <c r="L40" s="289" t="e">
        <f>SUM(E40:K40)</f>
        <v>#VALUE!</v>
      </c>
      <c r="M40" s="289" t="e">
        <f>L40*'He so chung'!$D$15/100</f>
        <v>#VALUE!</v>
      </c>
      <c r="N40" s="233" t="e">
        <f>M40+L40</f>
        <v>#VALUE!</v>
      </c>
      <c r="O40" s="233">
        <v>0</v>
      </c>
      <c r="P40" s="498">
        <f>R40+Q40</f>
        <v>48783.653846153844</v>
      </c>
      <c r="Q40" s="499">
        <f>$Q$12*S40</f>
        <v>39026.923076923071</v>
      </c>
      <c r="R40" s="500">
        <f>$R$12*S40</f>
        <v>9756.7307692307695</v>
      </c>
      <c r="S40" s="497">
        <f>NC_NGOAI!F68</f>
        <v>7.3</v>
      </c>
      <c r="T40" s="489" t="e">
        <f>'[1]II. ĐƠN GIÁ ĐO ĐẠC'!N39</f>
        <v>#VALUE!</v>
      </c>
      <c r="U40" s="490" t="e">
        <f t="shared" si="2"/>
        <v>#VALUE!</v>
      </c>
      <c r="V40" s="491"/>
      <c r="W40" s="491"/>
      <c r="X40" s="491"/>
      <c r="Y40" s="491"/>
      <c r="Z40" s="491"/>
    </row>
    <row r="41" spans="1:26" s="492" customFormat="1" ht="12.75" customHeight="1">
      <c r="A41" s="485"/>
      <c r="B41" s="493"/>
      <c r="C41" s="485"/>
      <c r="D41" s="486"/>
      <c r="E41" s="553"/>
      <c r="F41" s="553"/>
      <c r="G41" s="289"/>
      <c r="H41" s="553"/>
      <c r="I41" s="289"/>
      <c r="J41" s="289"/>
      <c r="K41" s="289"/>
      <c r="L41" s="289"/>
      <c r="M41" s="289"/>
      <c r="N41" s="233"/>
      <c r="O41" s="233">
        <v>0</v>
      </c>
      <c r="P41" s="498"/>
      <c r="Q41" s="501"/>
      <c r="R41" s="502"/>
      <c r="S41" s="503"/>
      <c r="T41" s="489">
        <f>'[1]II. ĐƠN GIÁ ĐO ĐẠC'!N40</f>
        <v>0</v>
      </c>
      <c r="U41" s="490">
        <f t="shared" si="2"/>
        <v>0</v>
      </c>
      <c r="V41" s="491"/>
      <c r="W41" s="491"/>
      <c r="X41" s="491"/>
      <c r="Y41" s="491"/>
      <c r="Z41" s="491"/>
    </row>
    <row r="42" spans="1:26" s="492" customFormat="1" ht="16.5" customHeight="1">
      <c r="A42" s="483">
        <v>2</v>
      </c>
      <c r="B42" s="484" t="s">
        <v>263</v>
      </c>
      <c r="C42" s="485" t="s">
        <v>228</v>
      </c>
      <c r="D42" s="486">
        <v>1</v>
      </c>
      <c r="E42" s="553" t="e">
        <f t="shared" ref="E42:S42" si="6">E47+E52+E54+E56+E59+E61+E63+E65</f>
        <v>#VALUE!</v>
      </c>
      <c r="F42" s="553">
        <f t="shared" si="6"/>
        <v>0</v>
      </c>
      <c r="G42" s="289">
        <f t="shared" si="6"/>
        <v>0</v>
      </c>
      <c r="H42" s="553">
        <f t="shared" si="6"/>
        <v>21792.888350961541</v>
      </c>
      <c r="I42" s="289">
        <f t="shared" si="6"/>
        <v>1583247.6</v>
      </c>
      <c r="J42" s="289">
        <f t="shared" si="6"/>
        <v>48745.8</v>
      </c>
      <c r="K42" s="289">
        <f t="shared" si="6"/>
        <v>63356.58</v>
      </c>
      <c r="L42" s="289" t="e">
        <f t="shared" si="6"/>
        <v>#VALUE!</v>
      </c>
      <c r="M42" s="289" t="e">
        <f t="shared" si="6"/>
        <v>#VALUE!</v>
      </c>
      <c r="N42" s="233" t="e">
        <f t="shared" si="6"/>
        <v>#VALUE!</v>
      </c>
      <c r="O42" s="233">
        <v>0</v>
      </c>
      <c r="P42" s="289">
        <f t="shared" si="6"/>
        <v>61665.211538461524</v>
      </c>
      <c r="Q42" s="504">
        <f t="shared" si="6"/>
        <v>53621.923076923071</v>
      </c>
      <c r="R42" s="200">
        <f t="shared" si="6"/>
        <v>8043.2884615384619</v>
      </c>
      <c r="S42" s="200">
        <f t="shared" si="6"/>
        <v>10.029999999999999</v>
      </c>
      <c r="T42" s="489" t="e">
        <f>'[1]II. ĐƠN GIÁ ĐO ĐẠC'!N41</f>
        <v>#VALUE!</v>
      </c>
      <c r="U42" s="490" t="e">
        <f t="shared" si="2"/>
        <v>#VALUE!</v>
      </c>
      <c r="V42" s="491"/>
      <c r="W42" s="491"/>
      <c r="X42" s="491"/>
      <c r="Y42" s="491"/>
      <c r="Z42" s="491"/>
    </row>
    <row r="43" spans="1:26" s="492" customFormat="1" ht="16.5" customHeight="1">
      <c r="A43" s="505"/>
      <c r="B43" s="484"/>
      <c r="C43" s="485"/>
      <c r="D43" s="486">
        <v>2</v>
      </c>
      <c r="E43" s="553" t="e">
        <f t="shared" ref="E43:S43" si="7">E48+E52+E54+E56+E59+E61+E63+E65</f>
        <v>#VALUE!</v>
      </c>
      <c r="F43" s="553">
        <f t="shared" si="7"/>
        <v>0</v>
      </c>
      <c r="G43" s="289">
        <f t="shared" si="7"/>
        <v>0</v>
      </c>
      <c r="H43" s="553">
        <f t="shared" si="7"/>
        <v>22963.895735576923</v>
      </c>
      <c r="I43" s="289">
        <f t="shared" si="7"/>
        <v>1583247.6</v>
      </c>
      <c r="J43" s="289">
        <f t="shared" si="7"/>
        <v>53575</v>
      </c>
      <c r="K43" s="289">
        <f t="shared" si="7"/>
        <v>70955.64</v>
      </c>
      <c r="L43" s="289" t="e">
        <f t="shared" si="7"/>
        <v>#VALUE!</v>
      </c>
      <c r="M43" s="289" t="e">
        <f t="shared" si="7"/>
        <v>#VALUE!</v>
      </c>
      <c r="N43" s="233" t="e">
        <f t="shared" si="7"/>
        <v>#VALUE!</v>
      </c>
      <c r="O43" s="233">
        <v>0</v>
      </c>
      <c r="P43" s="289">
        <f t="shared" si="7"/>
        <v>66952.557692307688</v>
      </c>
      <c r="Q43" s="487">
        <f t="shared" si="7"/>
        <v>58219.615384615383</v>
      </c>
      <c r="R43" s="180">
        <f t="shared" si="7"/>
        <v>8732.9423076923067</v>
      </c>
      <c r="S43" s="180">
        <f t="shared" si="7"/>
        <v>10.89</v>
      </c>
      <c r="T43" s="489" t="e">
        <f>'[1]II. ĐƠN GIÁ ĐO ĐẠC'!N42</f>
        <v>#VALUE!</v>
      </c>
      <c r="U43" s="490" t="e">
        <f t="shared" si="2"/>
        <v>#VALUE!</v>
      </c>
      <c r="V43" s="491"/>
      <c r="W43" s="491"/>
      <c r="X43" s="491"/>
      <c r="Y43" s="491"/>
      <c r="Z43" s="491"/>
    </row>
    <row r="44" spans="1:26" s="492" customFormat="1" ht="16.5" customHeight="1">
      <c r="A44" s="505"/>
      <c r="B44" s="484"/>
      <c r="C44" s="485"/>
      <c r="D44" s="486">
        <v>3</v>
      </c>
      <c r="E44" s="553" t="e">
        <f t="shared" ref="E44:S44" si="8">E49+E52+E54+E56+E59+E61+E63+E65</f>
        <v>#VALUE!</v>
      </c>
      <c r="F44" s="553">
        <f t="shared" si="8"/>
        <v>0</v>
      </c>
      <c r="G44" s="289">
        <f t="shared" si="8"/>
        <v>0</v>
      </c>
      <c r="H44" s="553">
        <f t="shared" si="8"/>
        <v>24134.903120192306</v>
      </c>
      <c r="I44" s="289">
        <f t="shared" si="8"/>
        <v>1583247.6</v>
      </c>
      <c r="J44" s="289">
        <f t="shared" si="8"/>
        <v>58010.2</v>
      </c>
      <c r="K44" s="289">
        <f t="shared" si="8"/>
        <v>77839.86</v>
      </c>
      <c r="L44" s="289" t="e">
        <f t="shared" si="8"/>
        <v>#VALUE!</v>
      </c>
      <c r="M44" s="289" t="e">
        <f t="shared" si="8"/>
        <v>#VALUE!</v>
      </c>
      <c r="N44" s="233" t="e">
        <f t="shared" si="8"/>
        <v>#VALUE!</v>
      </c>
      <c r="O44" s="233">
        <v>0</v>
      </c>
      <c r="P44" s="289">
        <f t="shared" si="8"/>
        <v>71748.057692307688</v>
      </c>
      <c r="Q44" s="487">
        <f t="shared" si="8"/>
        <v>62389.615384615376</v>
      </c>
      <c r="R44" s="180">
        <f t="shared" si="8"/>
        <v>9358.4423076923067</v>
      </c>
      <c r="S44" s="180">
        <f t="shared" si="8"/>
        <v>11.67</v>
      </c>
      <c r="T44" s="489" t="e">
        <f>'[1]II. ĐƠN GIÁ ĐO ĐẠC'!N43</f>
        <v>#VALUE!</v>
      </c>
      <c r="U44" s="490" t="e">
        <f t="shared" si="2"/>
        <v>#VALUE!</v>
      </c>
      <c r="V44" s="491"/>
      <c r="W44" s="491"/>
      <c r="X44" s="491"/>
      <c r="Y44" s="491"/>
      <c r="Z44" s="491"/>
    </row>
    <row r="45" spans="1:26" s="492" customFormat="1" ht="16.5" customHeight="1">
      <c r="A45" s="485"/>
      <c r="B45" s="493"/>
      <c r="C45" s="485"/>
      <c r="D45" s="486">
        <v>4</v>
      </c>
      <c r="E45" s="553" t="e">
        <f t="shared" ref="E45:S45" si="9">E50+E52+E54+E56+E59+E61+E63+E65</f>
        <v>#VALUE!</v>
      </c>
      <c r="F45" s="553">
        <f t="shared" si="9"/>
        <v>0</v>
      </c>
      <c r="G45" s="289">
        <f t="shared" si="9"/>
        <v>0</v>
      </c>
      <c r="H45" s="553">
        <f t="shared" si="9"/>
        <v>26086.582094551282</v>
      </c>
      <c r="I45" s="289">
        <f t="shared" si="9"/>
        <v>1583247.6</v>
      </c>
      <c r="J45" s="289">
        <f t="shared" si="9"/>
        <v>65733.399999999994</v>
      </c>
      <c r="K45" s="289">
        <f t="shared" si="9"/>
        <v>89759.039999999994</v>
      </c>
      <c r="L45" s="289" t="e">
        <f t="shared" si="9"/>
        <v>#VALUE!</v>
      </c>
      <c r="M45" s="289" t="e">
        <f t="shared" si="9"/>
        <v>#VALUE!</v>
      </c>
      <c r="N45" s="233" t="e">
        <f t="shared" si="9"/>
        <v>#VALUE!</v>
      </c>
      <c r="O45" s="233">
        <v>0</v>
      </c>
      <c r="P45" s="289">
        <f t="shared" si="9"/>
        <v>80109.442307692312</v>
      </c>
      <c r="Q45" s="487">
        <f t="shared" si="9"/>
        <v>69660.384615384595</v>
      </c>
      <c r="R45" s="180">
        <f t="shared" si="9"/>
        <v>10449.057692307691</v>
      </c>
      <c r="S45" s="180">
        <f t="shared" si="9"/>
        <v>13.03</v>
      </c>
      <c r="T45" s="489" t="e">
        <f>'[1]II. ĐƠN GIÁ ĐO ĐẠC'!N44</f>
        <v>#VALUE!</v>
      </c>
      <c r="U45" s="490" t="e">
        <f t="shared" si="2"/>
        <v>#VALUE!</v>
      </c>
      <c r="V45" s="491"/>
      <c r="W45" s="491"/>
      <c r="X45" s="491"/>
      <c r="Y45" s="491"/>
      <c r="Z45" s="491"/>
    </row>
    <row r="46" spans="1:26" s="492" customFormat="1" ht="16.5" customHeight="1">
      <c r="A46" s="485"/>
      <c r="B46" s="493"/>
      <c r="C46" s="485"/>
      <c r="D46" s="486"/>
      <c r="E46" s="553"/>
      <c r="F46" s="553"/>
      <c r="G46" s="289">
        <f t="shared" ref="G46:G65" si="10">$R$1*10*Q46</f>
        <v>0</v>
      </c>
      <c r="H46" s="553"/>
      <c r="I46" s="289"/>
      <c r="J46" s="289"/>
      <c r="K46" s="289"/>
      <c r="L46" s="289"/>
      <c r="M46" s="289"/>
      <c r="N46" s="233"/>
      <c r="O46" s="233">
        <v>0</v>
      </c>
      <c r="P46" s="506">
        <f>'He so chung'!D20</f>
        <v>6148.0769230769229</v>
      </c>
      <c r="Q46" s="495">
        <f>'He so chung'!D21</f>
        <v>5346.1538461538457</v>
      </c>
      <c r="R46" s="496">
        <f>'He so chung'!D22</f>
        <v>801.92307692307691</v>
      </c>
      <c r="S46" s="497"/>
      <c r="T46" s="489">
        <f>'[1]II. ĐƠN GIÁ ĐO ĐẠC'!N45</f>
        <v>0</v>
      </c>
      <c r="U46" s="490">
        <f t="shared" si="2"/>
        <v>0</v>
      </c>
      <c r="V46" s="491"/>
      <c r="W46" s="491"/>
      <c r="X46" s="491"/>
      <c r="Y46" s="491"/>
      <c r="Z46" s="491"/>
    </row>
    <row r="47" spans="1:26" s="492" customFormat="1" ht="16.5" customHeight="1">
      <c r="A47" s="485" t="s">
        <v>264</v>
      </c>
      <c r="B47" s="493" t="s">
        <v>265</v>
      </c>
      <c r="C47" s="485" t="s">
        <v>228</v>
      </c>
      <c r="D47" s="486">
        <v>1</v>
      </c>
      <c r="E47" s="553" t="e">
        <f>NC_NOI!G6</f>
        <v>#VALUE!</v>
      </c>
      <c r="F47" s="553"/>
      <c r="G47" s="289">
        <f t="shared" si="10"/>
        <v>0</v>
      </c>
      <c r="H47" s="553">
        <f>'DCu-Noi'!H25</f>
        <v>5464.701128205128</v>
      </c>
      <c r="I47" s="289">
        <f>'VL-Noi'!F29</f>
        <v>401089.59000000008</v>
      </c>
      <c r="J47" s="289">
        <f>Thietbi!I68</f>
        <v>24882.799999999999</v>
      </c>
      <c r="K47" s="289">
        <f>'NL-BD'!F27</f>
        <v>34747.440000000002</v>
      </c>
      <c r="L47" s="289" t="e">
        <f>SUM(E47:K47)</f>
        <v>#VALUE!</v>
      </c>
      <c r="M47" s="289" t="e">
        <f>L47*'He so chung'!$D$16/100</f>
        <v>#VALUE!</v>
      </c>
      <c r="N47" s="233" t="e">
        <f>M47+L47</f>
        <v>#VALUE!</v>
      </c>
      <c r="O47" s="233">
        <v>0</v>
      </c>
      <c r="P47" s="498">
        <f>Q47+R47</f>
        <v>25084.153846153844</v>
      </c>
      <c r="Q47" s="499">
        <f>$Q$46*S47</f>
        <v>21812.307692307691</v>
      </c>
      <c r="R47" s="500">
        <f>$R$46*S47</f>
        <v>3271.8461538461538</v>
      </c>
      <c r="S47" s="497">
        <f>NC_NOI!F6</f>
        <v>4.08</v>
      </c>
      <c r="T47" s="489" t="e">
        <f>'[1]II. ĐƠN GIÁ ĐO ĐẠC'!N46</f>
        <v>#VALUE!</v>
      </c>
      <c r="U47" s="490" t="e">
        <f t="shared" si="2"/>
        <v>#VALUE!</v>
      </c>
      <c r="V47" s="491"/>
      <c r="W47" s="491"/>
      <c r="X47" s="491"/>
      <c r="Y47" s="491"/>
      <c r="Z47" s="491"/>
    </row>
    <row r="48" spans="1:26" s="492" customFormat="1" ht="16.5" customHeight="1">
      <c r="A48" s="485"/>
      <c r="B48" s="493"/>
      <c r="C48" s="485"/>
      <c r="D48" s="486">
        <v>2</v>
      </c>
      <c r="E48" s="553" t="e">
        <f>NC_NOI!G7</f>
        <v>#VALUE!</v>
      </c>
      <c r="F48" s="553"/>
      <c r="G48" s="289">
        <f t="shared" si="10"/>
        <v>0</v>
      </c>
      <c r="H48" s="553">
        <f>'DCu-Noi'!H26</f>
        <v>6635.7085128205126</v>
      </c>
      <c r="I48" s="289">
        <f>'VL-Noi'!F29</f>
        <v>401089.59000000008</v>
      </c>
      <c r="J48" s="289">
        <f>Thietbi!K68</f>
        <v>29712</v>
      </c>
      <c r="K48" s="289">
        <f>'NL-BD'!H27</f>
        <v>42346.5</v>
      </c>
      <c r="L48" s="289" t="e">
        <f>SUM(E48:K48)</f>
        <v>#VALUE!</v>
      </c>
      <c r="M48" s="289" t="e">
        <f>L48*'He so chung'!$D$16/100</f>
        <v>#VALUE!</v>
      </c>
      <c r="N48" s="233" t="e">
        <f>M48+L48</f>
        <v>#VALUE!</v>
      </c>
      <c r="O48" s="233">
        <v>0</v>
      </c>
      <c r="P48" s="498">
        <f>Q48+R48</f>
        <v>30371.5</v>
      </c>
      <c r="Q48" s="499">
        <f>$Q$46*S48</f>
        <v>26410</v>
      </c>
      <c r="R48" s="500">
        <f>$R$46*S48</f>
        <v>3961.5</v>
      </c>
      <c r="S48" s="497">
        <f>NC_NOI!F7</f>
        <v>4.9400000000000004</v>
      </c>
      <c r="T48" s="489" t="e">
        <f>'[1]II. ĐƠN GIÁ ĐO ĐẠC'!N47</f>
        <v>#VALUE!</v>
      </c>
      <c r="U48" s="490" t="e">
        <f t="shared" si="2"/>
        <v>#VALUE!</v>
      </c>
      <c r="V48" s="491"/>
      <c r="W48" s="491"/>
      <c r="X48" s="491"/>
      <c r="Y48" s="491"/>
      <c r="Z48" s="491"/>
    </row>
    <row r="49" spans="1:26" s="492" customFormat="1" ht="16.5" customHeight="1">
      <c r="A49" s="485"/>
      <c r="B49" s="493"/>
      <c r="C49" s="485"/>
      <c r="D49" s="486">
        <v>3</v>
      </c>
      <c r="E49" s="553" t="e">
        <f>NC_NOI!G8</f>
        <v>#VALUE!</v>
      </c>
      <c r="F49" s="553"/>
      <c r="G49" s="289">
        <f t="shared" si="10"/>
        <v>0</v>
      </c>
      <c r="H49" s="553">
        <f>'DCu-Noi'!H27</f>
        <v>7806.7158974358972</v>
      </c>
      <c r="I49" s="289">
        <f>'VL-Noi'!F29</f>
        <v>401089.59000000008</v>
      </c>
      <c r="J49" s="289">
        <f>Thietbi!M68</f>
        <v>34147.199999999997</v>
      </c>
      <c r="K49" s="289">
        <f>'NL-BD'!J27</f>
        <v>49230.720000000001</v>
      </c>
      <c r="L49" s="289" t="e">
        <f>SUM(E49:K49)</f>
        <v>#VALUE!</v>
      </c>
      <c r="M49" s="289" t="e">
        <f>L49*'He so chung'!$D$16/100</f>
        <v>#VALUE!</v>
      </c>
      <c r="N49" s="233" t="e">
        <f>M49+L49</f>
        <v>#VALUE!</v>
      </c>
      <c r="O49" s="233">
        <v>0</v>
      </c>
      <c r="P49" s="498">
        <f>Q49+R49</f>
        <v>35167</v>
      </c>
      <c r="Q49" s="499">
        <f>$Q$46*S49</f>
        <v>30579.999999999996</v>
      </c>
      <c r="R49" s="500">
        <f>$R$46*S49</f>
        <v>4587</v>
      </c>
      <c r="S49" s="497">
        <f>NC_NOI!F8</f>
        <v>5.72</v>
      </c>
      <c r="T49" s="489" t="e">
        <f>'[1]II. ĐƠN GIÁ ĐO ĐẠC'!N48</f>
        <v>#VALUE!</v>
      </c>
      <c r="U49" s="490" t="e">
        <f t="shared" si="2"/>
        <v>#VALUE!</v>
      </c>
      <c r="V49" s="491"/>
      <c r="W49" s="491"/>
      <c r="X49" s="491"/>
      <c r="Y49" s="491"/>
      <c r="Z49" s="491"/>
    </row>
    <row r="50" spans="1:26" s="492" customFormat="1" ht="16.5" customHeight="1">
      <c r="A50" s="485"/>
      <c r="B50" s="493"/>
      <c r="C50" s="485"/>
      <c r="D50" s="486">
        <v>4</v>
      </c>
      <c r="E50" s="553" t="e">
        <f>NC_NOI!G9</f>
        <v>#VALUE!</v>
      </c>
      <c r="F50" s="553"/>
      <c r="G50" s="289">
        <f t="shared" si="10"/>
        <v>0</v>
      </c>
      <c r="H50" s="553">
        <f>'DCu-Noi'!H28</f>
        <v>9758.3948717948715</v>
      </c>
      <c r="I50" s="289">
        <f>'VL-Noi'!F29</f>
        <v>401089.59000000008</v>
      </c>
      <c r="J50" s="289">
        <f>Thietbi!O68</f>
        <v>41870.400000000001</v>
      </c>
      <c r="K50" s="289">
        <f>'NL-BD'!L27</f>
        <v>61149.9</v>
      </c>
      <c r="L50" s="289" t="e">
        <f>SUM(E50:K50)</f>
        <v>#VALUE!</v>
      </c>
      <c r="M50" s="289" t="e">
        <f>L50*'He so chung'!$D$16/100</f>
        <v>#VALUE!</v>
      </c>
      <c r="N50" s="233" t="e">
        <f>M50+L50</f>
        <v>#VALUE!</v>
      </c>
      <c r="O50" s="233">
        <v>0</v>
      </c>
      <c r="P50" s="498">
        <f>Q50+R50</f>
        <v>43528.38461538461</v>
      </c>
      <c r="Q50" s="499">
        <f>$Q$46*S50</f>
        <v>37850.769230769227</v>
      </c>
      <c r="R50" s="500">
        <f>$R$46*S50</f>
        <v>5677.6153846153848</v>
      </c>
      <c r="S50" s="497">
        <f>NC_NOI!F9</f>
        <v>7.08</v>
      </c>
      <c r="T50" s="489" t="e">
        <f>'[1]II. ĐƠN GIÁ ĐO ĐẠC'!N49</f>
        <v>#VALUE!</v>
      </c>
      <c r="U50" s="490" t="e">
        <f t="shared" si="2"/>
        <v>#VALUE!</v>
      </c>
      <c r="V50" s="491"/>
      <c r="W50" s="491"/>
      <c r="X50" s="491"/>
      <c r="Y50" s="491"/>
      <c r="Z50" s="491"/>
    </row>
    <row r="51" spans="1:26" s="492" customFormat="1" ht="16.5" customHeight="1">
      <c r="A51" s="485"/>
      <c r="B51" s="493"/>
      <c r="C51" s="485"/>
      <c r="D51" s="486"/>
      <c r="E51" s="553"/>
      <c r="F51" s="553"/>
      <c r="G51" s="289">
        <f t="shared" si="10"/>
        <v>0</v>
      </c>
      <c r="H51" s="553"/>
      <c r="I51" s="289"/>
      <c r="J51" s="289"/>
      <c r="K51" s="289"/>
      <c r="L51" s="289"/>
      <c r="M51" s="289"/>
      <c r="N51" s="233"/>
      <c r="O51" s="233">
        <v>0</v>
      </c>
      <c r="P51" s="498"/>
      <c r="Q51" s="499"/>
      <c r="R51" s="500"/>
      <c r="S51" s="497"/>
      <c r="T51" s="489">
        <f>'[1]II. ĐƠN GIÁ ĐO ĐẠC'!N50</f>
        <v>0</v>
      </c>
      <c r="U51" s="490">
        <f t="shared" si="2"/>
        <v>0</v>
      </c>
      <c r="V51" s="491"/>
      <c r="W51" s="491"/>
      <c r="X51" s="491"/>
      <c r="Y51" s="491"/>
      <c r="Z51" s="491"/>
    </row>
    <row r="52" spans="1:26" s="492" customFormat="1" ht="16.5" customHeight="1">
      <c r="A52" s="485" t="s">
        <v>268</v>
      </c>
      <c r="B52" s="493" t="s">
        <v>269</v>
      </c>
      <c r="C52" s="485" t="s">
        <v>228</v>
      </c>
      <c r="D52" s="486" t="s">
        <v>234</v>
      </c>
      <c r="E52" s="553" t="e">
        <f>NC_NOI!G13</f>
        <v>#VALUE!</v>
      </c>
      <c r="F52" s="553"/>
      <c r="G52" s="289">
        <f t="shared" si="10"/>
        <v>0</v>
      </c>
      <c r="H52" s="553">
        <f>'DCu-Noi'!H38</f>
        <v>2732.350564102564</v>
      </c>
      <c r="I52" s="289">
        <f>'VL-Noi'!F47</f>
        <v>145850.76</v>
      </c>
      <c r="J52" s="289">
        <f>Thietbi!I136</f>
        <v>9470</v>
      </c>
      <c r="K52" s="289">
        <f>'NL-BD'!F65</f>
        <v>14374.5</v>
      </c>
      <c r="L52" s="289" t="e">
        <f>SUM(E52:K52)</f>
        <v>#VALUE!</v>
      </c>
      <c r="M52" s="289" t="e">
        <f>L52*'He so chung'!$D$16/100</f>
        <v>#VALUE!</v>
      </c>
      <c r="N52" s="233" t="e">
        <f>M52+L52</f>
        <v>#VALUE!</v>
      </c>
      <c r="O52" s="233">
        <v>0</v>
      </c>
      <c r="P52" s="498">
        <f>Q52+R52</f>
        <v>12050.230769230768</v>
      </c>
      <c r="Q52" s="499">
        <f>$Q$46*S52</f>
        <v>10478.461538461537</v>
      </c>
      <c r="R52" s="500">
        <f>$R$46*S52</f>
        <v>1571.7692307692307</v>
      </c>
      <c r="S52" s="497">
        <f>NC_NOI!F13</f>
        <v>1.96</v>
      </c>
      <c r="T52" s="489" t="e">
        <f>'[1]II. ĐƠN GIÁ ĐO ĐẠC'!N51</f>
        <v>#VALUE!</v>
      </c>
      <c r="U52" s="490" t="e">
        <f t="shared" si="2"/>
        <v>#VALUE!</v>
      </c>
      <c r="V52" s="491"/>
      <c r="W52" s="491"/>
      <c r="X52" s="491"/>
      <c r="Y52" s="491"/>
      <c r="Z52" s="491"/>
    </row>
    <row r="53" spans="1:26" s="492" customFormat="1" ht="16.5" customHeight="1">
      <c r="A53" s="485"/>
      <c r="B53" s="493"/>
      <c r="C53" s="485"/>
      <c r="D53" s="486"/>
      <c r="E53" s="553"/>
      <c r="F53" s="553"/>
      <c r="G53" s="289">
        <f t="shared" si="10"/>
        <v>0</v>
      </c>
      <c r="H53" s="553"/>
      <c r="I53" s="289"/>
      <c r="J53" s="289"/>
      <c r="K53" s="289"/>
      <c r="L53" s="289"/>
      <c r="M53" s="289"/>
      <c r="N53" s="233"/>
      <c r="O53" s="233">
        <v>0</v>
      </c>
      <c r="P53" s="498"/>
      <c r="Q53" s="499"/>
      <c r="R53" s="500"/>
      <c r="S53" s="497"/>
      <c r="T53" s="489">
        <f>'[1]II. ĐƠN GIÁ ĐO ĐẠC'!N52</f>
        <v>0</v>
      </c>
      <c r="U53" s="490">
        <f t="shared" si="2"/>
        <v>0</v>
      </c>
      <c r="V53" s="491"/>
      <c r="W53" s="491"/>
      <c r="X53" s="491"/>
      <c r="Y53" s="491"/>
      <c r="Z53" s="491"/>
    </row>
    <row r="54" spans="1:26" s="492" customFormat="1" ht="16.5" customHeight="1">
      <c r="A54" s="485" t="s">
        <v>270</v>
      </c>
      <c r="B54" s="493" t="s">
        <v>271</v>
      </c>
      <c r="C54" s="485" t="s">
        <v>228</v>
      </c>
      <c r="D54" s="486" t="s">
        <v>234</v>
      </c>
      <c r="E54" s="553" t="e">
        <f>NC_NOI!G16</f>
        <v>#VALUE!</v>
      </c>
      <c r="F54" s="553"/>
      <c r="G54" s="289">
        <f t="shared" si="10"/>
        <v>0</v>
      </c>
      <c r="H54" s="553">
        <f>'DCu-Noi'!H44</f>
        <v>2342.0147692307692</v>
      </c>
      <c r="I54" s="289">
        <f>'VL-Noi'!F44</f>
        <v>145850.76</v>
      </c>
      <c r="J54" s="289"/>
      <c r="K54" s="289"/>
      <c r="L54" s="289" t="e">
        <f>SUM(E54:K54)</f>
        <v>#VALUE!</v>
      </c>
      <c r="M54" s="289" t="e">
        <f>L54*'He so chung'!$D$16/100</f>
        <v>#VALUE!</v>
      </c>
      <c r="N54" s="233" t="e">
        <f>M54+L54</f>
        <v>#VALUE!</v>
      </c>
      <c r="O54" s="233">
        <v>0</v>
      </c>
      <c r="P54" s="498">
        <f>Q54+R54</f>
        <v>614.80769230769238</v>
      </c>
      <c r="Q54" s="499">
        <f>$Q$46*S54</f>
        <v>534.61538461538464</v>
      </c>
      <c r="R54" s="500">
        <f>$R$46*S54</f>
        <v>80.192307692307693</v>
      </c>
      <c r="S54" s="497">
        <f>NC_NOI!F16</f>
        <v>0.1</v>
      </c>
      <c r="T54" s="489" t="e">
        <f>'[1]II. ĐƠN GIÁ ĐO ĐẠC'!N53</f>
        <v>#VALUE!</v>
      </c>
      <c r="U54" s="490" t="e">
        <f t="shared" si="2"/>
        <v>#VALUE!</v>
      </c>
      <c r="V54" s="491"/>
      <c r="W54" s="491"/>
      <c r="X54" s="491"/>
      <c r="Y54" s="491"/>
      <c r="Z54" s="491"/>
    </row>
    <row r="55" spans="1:26" s="492" customFormat="1" ht="16.5" customHeight="1">
      <c r="A55" s="485"/>
      <c r="B55" s="493"/>
      <c r="C55" s="485"/>
      <c r="D55" s="486"/>
      <c r="E55" s="553"/>
      <c r="F55" s="553"/>
      <c r="G55" s="289">
        <f t="shared" si="10"/>
        <v>0</v>
      </c>
      <c r="H55" s="553"/>
      <c r="I55" s="289"/>
      <c r="J55" s="289"/>
      <c r="K55" s="289"/>
      <c r="L55" s="289"/>
      <c r="M55" s="289"/>
      <c r="N55" s="233"/>
      <c r="O55" s="233">
        <v>0</v>
      </c>
      <c r="P55" s="498"/>
      <c r="Q55" s="499"/>
      <c r="R55" s="500"/>
      <c r="S55" s="497"/>
      <c r="T55" s="489">
        <f>'[1]II. ĐƠN GIÁ ĐO ĐẠC'!N54</f>
        <v>0</v>
      </c>
      <c r="U55" s="490">
        <f t="shared" si="2"/>
        <v>0</v>
      </c>
      <c r="V55" s="491"/>
      <c r="W55" s="491"/>
      <c r="X55" s="491"/>
      <c r="Y55" s="491"/>
      <c r="Z55" s="491"/>
    </row>
    <row r="56" spans="1:26" s="492" customFormat="1" ht="16.5" customHeight="1">
      <c r="A56" s="485" t="s">
        <v>273</v>
      </c>
      <c r="B56" s="493" t="s">
        <v>274</v>
      </c>
      <c r="C56" s="485" t="s">
        <v>228</v>
      </c>
      <c r="D56" s="486" t="s">
        <v>234</v>
      </c>
      <c r="E56" s="553" t="e">
        <f>NC_NOI!G19</f>
        <v>#VALUE!</v>
      </c>
      <c r="F56" s="553"/>
      <c r="G56" s="289">
        <f t="shared" si="10"/>
        <v>0</v>
      </c>
      <c r="H56" s="553">
        <f>'DCu-Noi'!H78</f>
        <v>4601.198942307693</v>
      </c>
      <c r="I56" s="289">
        <f>'VL-Noi'!F67</f>
        <v>124740.00000000001</v>
      </c>
      <c r="J56" s="289">
        <f>Thietbi!I161</f>
        <v>4784</v>
      </c>
      <c r="K56" s="289">
        <f>'NL-BD'!F84</f>
        <v>4755.24</v>
      </c>
      <c r="L56" s="289" t="e">
        <f>SUM(E56:K56)</f>
        <v>#VALUE!</v>
      </c>
      <c r="M56" s="289" t="e">
        <f>L56*'He so chung'!$D$16/100</f>
        <v>#VALUE!</v>
      </c>
      <c r="N56" s="233" t="e">
        <f>M56+L56</f>
        <v>#VALUE!</v>
      </c>
      <c r="O56" s="233">
        <v>0</v>
      </c>
      <c r="P56" s="498">
        <f>Q56+R56</f>
        <v>3135.5192307692305</v>
      </c>
      <c r="Q56" s="499">
        <f>$Q$46*S56</f>
        <v>2726.5384615384614</v>
      </c>
      <c r="R56" s="500">
        <f>$R$46*S56</f>
        <v>408.98076923076923</v>
      </c>
      <c r="S56" s="497">
        <f>NC_NOI!F19</f>
        <v>0.51</v>
      </c>
      <c r="T56" s="489" t="e">
        <f>'[1]II. ĐƠN GIÁ ĐO ĐẠC'!N55</f>
        <v>#VALUE!</v>
      </c>
      <c r="U56" s="490" t="e">
        <f t="shared" si="2"/>
        <v>#VALUE!</v>
      </c>
      <c r="V56" s="491"/>
      <c r="W56" s="491"/>
      <c r="X56" s="491"/>
      <c r="Y56" s="491"/>
      <c r="Z56" s="491"/>
    </row>
    <row r="57" spans="1:26" s="492" customFormat="1" ht="16.5" customHeight="1">
      <c r="A57" s="493"/>
      <c r="B57" s="493" t="s">
        <v>275</v>
      </c>
      <c r="C57" s="493"/>
      <c r="D57" s="486"/>
      <c r="E57" s="553"/>
      <c r="F57" s="553"/>
      <c r="G57" s="289">
        <f t="shared" si="10"/>
        <v>0</v>
      </c>
      <c r="H57" s="553"/>
      <c r="I57" s="289"/>
      <c r="J57" s="289"/>
      <c r="K57" s="289"/>
      <c r="L57" s="289"/>
      <c r="M57" s="289"/>
      <c r="N57" s="233"/>
      <c r="O57" s="233">
        <v>0</v>
      </c>
      <c r="P57" s="498"/>
      <c r="Q57" s="499"/>
      <c r="R57" s="500"/>
      <c r="S57" s="497"/>
      <c r="T57" s="489">
        <f>'[1]II. ĐƠN GIÁ ĐO ĐẠC'!N56</f>
        <v>0</v>
      </c>
      <c r="U57" s="490">
        <f t="shared" si="2"/>
        <v>0</v>
      </c>
      <c r="V57" s="491"/>
      <c r="W57" s="491"/>
      <c r="X57" s="491"/>
      <c r="Y57" s="491"/>
      <c r="Z57" s="491"/>
    </row>
    <row r="58" spans="1:26" s="492" customFormat="1" ht="16.5" customHeight="1">
      <c r="A58" s="485"/>
      <c r="B58" s="493"/>
      <c r="C58" s="485"/>
      <c r="D58" s="486"/>
      <c r="E58" s="553"/>
      <c r="F58" s="553"/>
      <c r="G58" s="289">
        <f t="shared" si="10"/>
        <v>0</v>
      </c>
      <c r="H58" s="553"/>
      <c r="I58" s="289"/>
      <c r="J58" s="289"/>
      <c r="K58" s="289"/>
      <c r="L58" s="289"/>
      <c r="M58" s="289"/>
      <c r="N58" s="233"/>
      <c r="O58" s="233">
        <v>0</v>
      </c>
      <c r="P58" s="498"/>
      <c r="Q58" s="499"/>
      <c r="R58" s="500"/>
      <c r="S58" s="497"/>
      <c r="T58" s="489">
        <f>'[1]II. ĐƠN GIÁ ĐO ĐẠC'!N57</f>
        <v>0</v>
      </c>
      <c r="U58" s="490">
        <f t="shared" si="2"/>
        <v>0</v>
      </c>
      <c r="V58" s="491"/>
      <c r="W58" s="491"/>
      <c r="X58" s="491"/>
      <c r="Y58" s="491"/>
      <c r="Z58" s="491"/>
    </row>
    <row r="59" spans="1:26" s="492" customFormat="1" ht="16.5" customHeight="1">
      <c r="A59" s="485" t="s">
        <v>276</v>
      </c>
      <c r="B59" s="493" t="s">
        <v>277</v>
      </c>
      <c r="C59" s="485" t="s">
        <v>228</v>
      </c>
      <c r="D59" s="486" t="s">
        <v>234</v>
      </c>
      <c r="E59" s="553" t="e">
        <f>NC_NOI!G22</f>
        <v>#VALUE!</v>
      </c>
      <c r="F59" s="553"/>
      <c r="G59" s="289">
        <f t="shared" si="10"/>
        <v>0</v>
      </c>
      <c r="H59" s="553">
        <f>'DCu-Noi'!H61</f>
        <v>1738.5334615384618</v>
      </c>
      <c r="I59" s="289">
        <f>'VL-Noi'!F32</f>
        <v>328164.21000000002</v>
      </c>
      <c r="J59" s="289">
        <f>Thietbi!I111</f>
        <v>9609</v>
      </c>
      <c r="K59" s="289">
        <f>'NL-BD'!F46</f>
        <v>9479.4</v>
      </c>
      <c r="L59" s="289" t="e">
        <f>SUM(E59:K59)</f>
        <v>#VALUE!</v>
      </c>
      <c r="M59" s="289" t="e">
        <f>L59*'He so chung'!$D$16/100</f>
        <v>#VALUE!</v>
      </c>
      <c r="N59" s="233" t="e">
        <f>M59+L59</f>
        <v>#VALUE!</v>
      </c>
      <c r="O59" s="233">
        <v>0</v>
      </c>
      <c r="P59" s="498">
        <f>Q59+R59</f>
        <v>10574.692307692307</v>
      </c>
      <c r="Q59" s="499">
        <f>$Q$46*S59</f>
        <v>9195.3846153846152</v>
      </c>
      <c r="R59" s="500">
        <f>$R$46*S59</f>
        <v>1379.3076923076922</v>
      </c>
      <c r="S59" s="497">
        <f>NC_NOI!F22</f>
        <v>1.72</v>
      </c>
      <c r="T59" s="489" t="e">
        <f>'[1]II. ĐƠN GIÁ ĐO ĐẠC'!N58</f>
        <v>#VALUE!</v>
      </c>
      <c r="U59" s="490" t="e">
        <f t="shared" si="2"/>
        <v>#VALUE!</v>
      </c>
      <c r="V59" s="491"/>
      <c r="W59" s="491"/>
      <c r="X59" s="491"/>
      <c r="Y59" s="491"/>
      <c r="Z59" s="491"/>
    </row>
    <row r="60" spans="1:26" s="492" customFormat="1" ht="16.5" customHeight="1">
      <c r="A60" s="485"/>
      <c r="B60" s="493"/>
      <c r="C60" s="485"/>
      <c r="D60" s="486"/>
      <c r="E60" s="553"/>
      <c r="F60" s="553"/>
      <c r="G60" s="289">
        <f t="shared" si="10"/>
        <v>0</v>
      </c>
      <c r="H60" s="553"/>
      <c r="I60" s="289"/>
      <c r="J60" s="289"/>
      <c r="K60" s="289"/>
      <c r="L60" s="289"/>
      <c r="M60" s="289"/>
      <c r="N60" s="233"/>
      <c r="O60" s="233">
        <v>0</v>
      </c>
      <c r="P60" s="498"/>
      <c r="Q60" s="499"/>
      <c r="R60" s="500"/>
      <c r="S60" s="497"/>
      <c r="T60" s="489">
        <f>'[1]II. ĐƠN GIÁ ĐO ĐẠC'!N59</f>
        <v>0</v>
      </c>
      <c r="U60" s="490">
        <f t="shared" si="2"/>
        <v>0</v>
      </c>
      <c r="V60" s="491"/>
      <c r="W60" s="491"/>
      <c r="X60" s="491"/>
      <c r="Y60" s="491"/>
      <c r="Z60" s="491"/>
    </row>
    <row r="61" spans="1:26" s="492" customFormat="1" ht="16.5" customHeight="1">
      <c r="A61" s="485" t="s">
        <v>278</v>
      </c>
      <c r="B61" s="493" t="s">
        <v>261</v>
      </c>
      <c r="C61" s="485" t="s">
        <v>228</v>
      </c>
      <c r="D61" s="486" t="s">
        <v>234</v>
      </c>
      <c r="E61" s="553" t="e">
        <f>NC_NOI!G25</f>
        <v>#VALUE!</v>
      </c>
      <c r="F61" s="553"/>
      <c r="G61" s="289">
        <f t="shared" si="10"/>
        <v>0</v>
      </c>
      <c r="H61" s="553">
        <f>'DCu-Noi'!H47</f>
        <v>2342.0147692307692</v>
      </c>
      <c r="I61" s="289">
        <f>'VL-Noi'!F50</f>
        <v>145850.76</v>
      </c>
      <c r="J61" s="289"/>
      <c r="K61" s="289"/>
      <c r="L61" s="289" t="e">
        <f>SUM(E61:K61)</f>
        <v>#VALUE!</v>
      </c>
      <c r="M61" s="289" t="e">
        <f>L61*'He so chung'!$D$16/100</f>
        <v>#VALUE!</v>
      </c>
      <c r="N61" s="233" t="e">
        <f>M61+L61</f>
        <v>#VALUE!</v>
      </c>
      <c r="O61" s="233">
        <v>0</v>
      </c>
      <c r="P61" s="498">
        <f>Q61+R61</f>
        <v>6516.961538461539</v>
      </c>
      <c r="Q61" s="499">
        <f>$Q$46*S61</f>
        <v>5666.9230769230771</v>
      </c>
      <c r="R61" s="500">
        <f>$R$46*S61</f>
        <v>850.03846153846155</v>
      </c>
      <c r="S61" s="497">
        <f>NC_NOI!F25</f>
        <v>1.06</v>
      </c>
      <c r="T61" s="489" t="e">
        <f>'[1]II. ĐƠN GIÁ ĐO ĐẠC'!N60</f>
        <v>#VALUE!</v>
      </c>
      <c r="U61" s="490" t="e">
        <f t="shared" si="2"/>
        <v>#VALUE!</v>
      </c>
      <c r="V61" s="491"/>
      <c r="W61" s="491"/>
      <c r="X61" s="491"/>
      <c r="Y61" s="491"/>
      <c r="Z61" s="491"/>
    </row>
    <row r="62" spans="1:26" s="492" customFormat="1" ht="16.5" customHeight="1">
      <c r="A62" s="485"/>
      <c r="B62" s="493"/>
      <c r="C62" s="485"/>
      <c r="D62" s="486"/>
      <c r="E62" s="553"/>
      <c r="F62" s="553"/>
      <c r="G62" s="289">
        <f t="shared" si="10"/>
        <v>0</v>
      </c>
      <c r="H62" s="553"/>
      <c r="I62" s="289"/>
      <c r="J62" s="289"/>
      <c r="K62" s="289"/>
      <c r="L62" s="289">
        <f>SUM(E62:K62)</f>
        <v>0</v>
      </c>
      <c r="M62" s="289"/>
      <c r="N62" s="233"/>
      <c r="O62" s="233">
        <v>0</v>
      </c>
      <c r="P62" s="498"/>
      <c r="Q62" s="499"/>
      <c r="R62" s="500"/>
      <c r="S62" s="497"/>
      <c r="T62" s="489">
        <f>'[1]II. ĐƠN GIÁ ĐO ĐẠC'!N61</f>
        <v>0</v>
      </c>
      <c r="U62" s="490">
        <f t="shared" si="2"/>
        <v>0</v>
      </c>
      <c r="V62" s="491"/>
      <c r="W62" s="491"/>
      <c r="X62" s="491"/>
      <c r="Y62" s="491"/>
      <c r="Z62" s="491"/>
    </row>
    <row r="63" spans="1:26" s="492" customFormat="1" ht="16.5" customHeight="1">
      <c r="A63" s="485" t="s">
        <v>280</v>
      </c>
      <c r="B63" s="493" t="s">
        <v>281</v>
      </c>
      <c r="C63" s="485" t="s">
        <v>228</v>
      </c>
      <c r="D63" s="486" t="s">
        <v>234</v>
      </c>
      <c r="E63" s="553" t="e">
        <f>NC_NOI!G28</f>
        <v>#VALUE!</v>
      </c>
      <c r="F63" s="553"/>
      <c r="G63" s="289">
        <f t="shared" si="10"/>
        <v>0</v>
      </c>
      <c r="H63" s="553">
        <f>'DCu-Noi'!H41</f>
        <v>2342.0147692307692</v>
      </c>
      <c r="I63" s="289">
        <f>'VL-Noi'!F41</f>
        <v>145850.76</v>
      </c>
      <c r="J63" s="289"/>
      <c r="K63" s="289"/>
      <c r="L63" s="289" t="e">
        <f>SUM(E63:K63)</f>
        <v>#VALUE!</v>
      </c>
      <c r="M63" s="289" t="e">
        <f>L63*'He so chung'!$D$16/100</f>
        <v>#VALUE!</v>
      </c>
      <c r="N63" s="233" t="e">
        <f>M63+L63</f>
        <v>#VALUE!</v>
      </c>
      <c r="O63" s="233">
        <v>0</v>
      </c>
      <c r="P63" s="498">
        <f>Q63+R63</f>
        <v>2459.2307692307695</v>
      </c>
      <c r="Q63" s="499">
        <f>$Q$46*S63</f>
        <v>2138.4615384615386</v>
      </c>
      <c r="R63" s="500">
        <f>$R$46*S63</f>
        <v>320.76923076923077</v>
      </c>
      <c r="S63" s="497">
        <f>NC_NOI!F28</f>
        <v>0.4</v>
      </c>
      <c r="T63" s="489" t="e">
        <f>'[1]II. ĐƠN GIÁ ĐO ĐẠC'!N62</f>
        <v>#VALUE!</v>
      </c>
      <c r="U63" s="490" t="e">
        <f t="shared" si="2"/>
        <v>#VALUE!</v>
      </c>
      <c r="V63" s="491"/>
      <c r="W63" s="491"/>
      <c r="X63" s="491"/>
      <c r="Y63" s="491"/>
      <c r="Z63" s="491"/>
    </row>
    <row r="64" spans="1:26" s="492" customFormat="1" ht="16.5" customHeight="1">
      <c r="A64" s="485"/>
      <c r="B64" s="493"/>
      <c r="C64" s="485"/>
      <c r="D64" s="486"/>
      <c r="E64" s="553"/>
      <c r="F64" s="553"/>
      <c r="G64" s="289">
        <f t="shared" si="10"/>
        <v>0</v>
      </c>
      <c r="H64" s="553"/>
      <c r="I64" s="289"/>
      <c r="J64" s="289"/>
      <c r="K64" s="289"/>
      <c r="L64" s="289"/>
      <c r="M64" s="289"/>
      <c r="N64" s="233"/>
      <c r="O64" s="233">
        <v>0</v>
      </c>
      <c r="P64" s="498"/>
      <c r="Q64" s="499"/>
      <c r="R64" s="500"/>
      <c r="S64" s="497"/>
      <c r="T64" s="489">
        <f>'[1]II. ĐƠN GIÁ ĐO ĐẠC'!N63</f>
        <v>0</v>
      </c>
      <c r="U64" s="490">
        <f t="shared" si="2"/>
        <v>0</v>
      </c>
      <c r="V64" s="491"/>
      <c r="W64" s="491"/>
      <c r="X64" s="491"/>
      <c r="Y64" s="491"/>
      <c r="Z64" s="491"/>
    </row>
    <row r="65" spans="1:26" s="492" customFormat="1" ht="16.5" customHeight="1">
      <c r="A65" s="485" t="s">
        <v>282</v>
      </c>
      <c r="B65" s="493" t="s">
        <v>283</v>
      </c>
      <c r="C65" s="485" t="s">
        <v>228</v>
      </c>
      <c r="D65" s="486" t="s">
        <v>234</v>
      </c>
      <c r="E65" s="553" t="e">
        <f>NC_NOI!G31</f>
        <v>#VALUE!</v>
      </c>
      <c r="F65" s="553"/>
      <c r="G65" s="289">
        <f t="shared" si="10"/>
        <v>0</v>
      </c>
      <c r="H65" s="553">
        <f>'DCu-Noi'!H81</f>
        <v>230.05994711538466</v>
      </c>
      <c r="I65" s="289">
        <f>'VL-Noi'!F53</f>
        <v>145850.76</v>
      </c>
      <c r="J65" s="289"/>
      <c r="K65" s="289"/>
      <c r="L65" s="289" t="e">
        <f>SUM(E65:K65)</f>
        <v>#VALUE!</v>
      </c>
      <c r="M65" s="289" t="e">
        <f>L65*'He so chung'!$D$16/100</f>
        <v>#VALUE!</v>
      </c>
      <c r="N65" s="233" t="e">
        <f>M65+L65</f>
        <v>#VALUE!</v>
      </c>
      <c r="O65" s="233">
        <v>0</v>
      </c>
      <c r="P65" s="498">
        <f>Q65+R65</f>
        <v>1229.6153846153848</v>
      </c>
      <c r="Q65" s="499">
        <f>$Q$46*S65</f>
        <v>1069.2307692307693</v>
      </c>
      <c r="R65" s="500">
        <f>$R$46*S65</f>
        <v>160.38461538461539</v>
      </c>
      <c r="S65" s="497">
        <f>NC_NOI!F31</f>
        <v>0.2</v>
      </c>
      <c r="T65" s="489" t="e">
        <f>'[1]II. ĐƠN GIÁ ĐO ĐẠC'!N64</f>
        <v>#VALUE!</v>
      </c>
      <c r="U65" s="490" t="e">
        <f t="shared" si="2"/>
        <v>#VALUE!</v>
      </c>
      <c r="V65" s="491"/>
      <c r="W65" s="491"/>
      <c r="X65" s="491"/>
      <c r="Y65" s="491"/>
      <c r="Z65" s="491"/>
    </row>
    <row r="66" spans="1:26" s="492" customFormat="1" ht="16.5" customHeight="1">
      <c r="A66" s="485"/>
      <c r="B66" s="493"/>
      <c r="C66" s="485"/>
      <c r="D66" s="486"/>
      <c r="E66" s="554"/>
      <c r="F66" s="554"/>
      <c r="G66" s="290"/>
      <c r="H66" s="554"/>
      <c r="I66" s="290"/>
      <c r="J66" s="290"/>
      <c r="K66" s="290"/>
      <c r="L66" s="290"/>
      <c r="M66" s="290"/>
      <c r="N66" s="234"/>
      <c r="O66" s="234">
        <v>0</v>
      </c>
      <c r="P66" s="498"/>
      <c r="Q66" s="507"/>
      <c r="R66" s="508"/>
      <c r="S66" s="509"/>
      <c r="T66" s="489">
        <f>'[1]II. ĐƠN GIÁ ĐO ĐẠC'!N65</f>
        <v>0</v>
      </c>
      <c r="U66" s="490">
        <f t="shared" si="2"/>
        <v>0</v>
      </c>
      <c r="V66" s="491"/>
      <c r="W66" s="491"/>
      <c r="X66" s="491"/>
      <c r="Y66" s="491"/>
      <c r="Z66" s="491"/>
    </row>
    <row r="67" spans="1:26" s="492" customFormat="1" ht="16.5" customHeight="1">
      <c r="A67" s="485"/>
      <c r="B67" s="493"/>
      <c r="C67" s="485"/>
      <c r="D67" s="486"/>
      <c r="E67" s="554"/>
      <c r="F67" s="554"/>
      <c r="G67" s="290"/>
      <c r="H67" s="554"/>
      <c r="I67" s="290"/>
      <c r="J67" s="290"/>
      <c r="K67" s="290"/>
      <c r="L67" s="290"/>
      <c r="M67" s="290"/>
      <c r="N67" s="234"/>
      <c r="O67" s="234">
        <v>0</v>
      </c>
      <c r="P67" s="498"/>
      <c r="Q67" s="510"/>
      <c r="R67" s="510"/>
      <c r="S67" s="511"/>
      <c r="T67" s="489">
        <f>'[1]II. ĐƠN GIÁ ĐO ĐẠC'!N66</f>
        <v>0</v>
      </c>
      <c r="U67" s="490">
        <f t="shared" si="2"/>
        <v>0</v>
      </c>
      <c r="V67" s="491"/>
      <c r="W67" s="491"/>
      <c r="X67" s="491"/>
      <c r="Y67" s="491"/>
      <c r="Z67" s="491"/>
    </row>
    <row r="68" spans="1:26" s="492" customFormat="1" ht="17.25" customHeight="1">
      <c r="A68" s="512"/>
      <c r="B68" s="513" t="s">
        <v>286</v>
      </c>
      <c r="C68" s="512" t="s">
        <v>228</v>
      </c>
      <c r="D68" s="512">
        <v>1</v>
      </c>
      <c r="E68" s="317" t="e">
        <f t="shared" ref="E68:S68" si="11">E8+E42</f>
        <v>#VALUE!</v>
      </c>
      <c r="F68" s="317">
        <f t="shared" si="11"/>
        <v>2246650</v>
      </c>
      <c r="G68" s="233">
        <f t="shared" si="11"/>
        <v>0</v>
      </c>
      <c r="H68" s="317">
        <f t="shared" si="11"/>
        <v>256398.36791826924</v>
      </c>
      <c r="I68" s="233">
        <f t="shared" si="11"/>
        <v>2058463.8</v>
      </c>
      <c r="J68" s="233">
        <f t="shared" si="11"/>
        <v>403505.8</v>
      </c>
      <c r="K68" s="233">
        <f t="shared" si="11"/>
        <v>63853.86</v>
      </c>
      <c r="L68" s="233" t="e">
        <f t="shared" si="11"/>
        <v>#VALUE!</v>
      </c>
      <c r="M68" s="233" t="e">
        <f t="shared" si="11"/>
        <v>#VALUE!</v>
      </c>
      <c r="N68" s="233" t="e">
        <f t="shared" si="11"/>
        <v>#VALUE!</v>
      </c>
      <c r="O68" s="233">
        <v>343000</v>
      </c>
      <c r="P68" s="233">
        <f t="shared" si="11"/>
        <v>534265.2115384615</v>
      </c>
      <c r="Q68" s="514">
        <f t="shared" si="11"/>
        <v>431701.92307692301</v>
      </c>
      <c r="R68" s="258">
        <f t="shared" si="11"/>
        <v>102563.28846153847</v>
      </c>
      <c r="S68" s="515">
        <f t="shared" si="11"/>
        <v>80.75</v>
      </c>
      <c r="T68" s="489" t="e">
        <f>'[1]II. ĐƠN GIÁ ĐO ĐẠC'!N67</f>
        <v>#VALUE!</v>
      </c>
      <c r="U68" s="490" t="e">
        <f t="shared" si="2"/>
        <v>#VALUE!</v>
      </c>
      <c r="V68" s="491"/>
      <c r="W68" s="491"/>
      <c r="X68" s="491"/>
      <c r="Y68" s="491"/>
      <c r="Z68" s="491"/>
    </row>
    <row r="69" spans="1:26" s="492" customFormat="1" ht="17.25" customHeight="1">
      <c r="A69" s="512"/>
      <c r="B69" s="512"/>
      <c r="C69" s="512"/>
      <c r="D69" s="512">
        <v>2</v>
      </c>
      <c r="E69" s="317" t="e">
        <f t="shared" ref="E69:S69" si="12">E9+E43</f>
        <v>#VALUE!</v>
      </c>
      <c r="F69" s="317">
        <f t="shared" si="12"/>
        <v>2690740</v>
      </c>
      <c r="G69" s="233">
        <f t="shared" si="12"/>
        <v>0</v>
      </c>
      <c r="H69" s="317">
        <f t="shared" si="12"/>
        <v>290396.8554711538</v>
      </c>
      <c r="I69" s="233">
        <f t="shared" si="12"/>
        <v>2058463.8</v>
      </c>
      <c r="J69" s="233">
        <f t="shared" si="12"/>
        <v>464447</v>
      </c>
      <c r="K69" s="233">
        <f t="shared" si="12"/>
        <v>71452.92</v>
      </c>
      <c r="L69" s="233" t="e">
        <f t="shared" si="12"/>
        <v>#VALUE!</v>
      </c>
      <c r="M69" s="233" t="e">
        <f t="shared" si="12"/>
        <v>#VALUE!</v>
      </c>
      <c r="N69" s="233" t="e">
        <f t="shared" si="12"/>
        <v>#VALUE!</v>
      </c>
      <c r="O69" s="233">
        <v>410800</v>
      </c>
      <c r="P69" s="233">
        <f t="shared" si="12"/>
        <v>618274.67307692301</v>
      </c>
      <c r="Q69" s="516">
        <f t="shared" si="12"/>
        <v>499277.30769230763</v>
      </c>
      <c r="R69" s="237">
        <f t="shared" si="12"/>
        <v>118997.3653846154</v>
      </c>
      <c r="S69" s="517">
        <f t="shared" si="12"/>
        <v>93.389999999999986</v>
      </c>
      <c r="T69" s="489" t="e">
        <f>'[1]II. ĐƠN GIÁ ĐO ĐẠC'!N68</f>
        <v>#VALUE!</v>
      </c>
      <c r="U69" s="490" t="e">
        <f t="shared" si="2"/>
        <v>#VALUE!</v>
      </c>
      <c r="V69" s="491"/>
      <c r="W69" s="491"/>
      <c r="X69" s="491"/>
      <c r="Y69" s="491"/>
      <c r="Z69" s="491"/>
    </row>
    <row r="70" spans="1:26" s="492" customFormat="1" ht="17.25" customHeight="1">
      <c r="A70" s="512"/>
      <c r="B70" s="512"/>
      <c r="C70" s="512"/>
      <c r="D70" s="512">
        <v>3</v>
      </c>
      <c r="E70" s="317" t="e">
        <f t="shared" ref="E70:S70" si="13">E10+E44</f>
        <v>#VALUE!</v>
      </c>
      <c r="F70" s="317">
        <f t="shared" si="13"/>
        <v>3172820</v>
      </c>
      <c r="G70" s="233">
        <f t="shared" si="13"/>
        <v>0</v>
      </c>
      <c r="H70" s="317">
        <f t="shared" si="13"/>
        <v>324395.34302403842</v>
      </c>
      <c r="I70" s="233">
        <f t="shared" si="13"/>
        <v>2058463.8</v>
      </c>
      <c r="J70" s="233">
        <f t="shared" si="13"/>
        <v>557058.19999999995</v>
      </c>
      <c r="K70" s="233">
        <f t="shared" si="13"/>
        <v>78337.14</v>
      </c>
      <c r="L70" s="233" t="e">
        <f t="shared" si="13"/>
        <v>#VALUE!</v>
      </c>
      <c r="M70" s="233" t="e">
        <f t="shared" si="13"/>
        <v>#VALUE!</v>
      </c>
      <c r="N70" s="233" t="e">
        <f t="shared" si="13"/>
        <v>#VALUE!</v>
      </c>
      <c r="O70" s="233">
        <v>484400</v>
      </c>
      <c r="P70" s="233">
        <f t="shared" si="13"/>
        <v>709878.34615384624</v>
      </c>
      <c r="Q70" s="516">
        <f t="shared" si="13"/>
        <v>572893.84615384613</v>
      </c>
      <c r="R70" s="237">
        <f t="shared" si="13"/>
        <v>136984.5</v>
      </c>
      <c r="S70" s="517">
        <f t="shared" si="13"/>
        <v>107.16</v>
      </c>
      <c r="T70" s="489" t="e">
        <f>'[1]II. ĐƠN GIÁ ĐO ĐẠC'!N69</f>
        <v>#VALUE!</v>
      </c>
      <c r="U70" s="490" t="e">
        <f t="shared" si="2"/>
        <v>#VALUE!</v>
      </c>
      <c r="V70" s="491"/>
      <c r="W70" s="491"/>
      <c r="X70" s="491"/>
      <c r="Y70" s="491"/>
      <c r="Z70" s="491"/>
    </row>
    <row r="71" spans="1:26" s="492" customFormat="1" ht="17.25" customHeight="1">
      <c r="A71" s="512"/>
      <c r="B71" s="512"/>
      <c r="C71" s="512"/>
      <c r="D71" s="512">
        <v>4</v>
      </c>
      <c r="E71" s="317" t="e">
        <f t="shared" ref="E71:S71" si="14">E11+E45</f>
        <v>#VALUE!</v>
      </c>
      <c r="F71" s="317">
        <f t="shared" si="14"/>
        <v>3695510</v>
      </c>
      <c r="G71" s="233">
        <f t="shared" si="14"/>
        <v>0</v>
      </c>
      <c r="H71" s="317">
        <f t="shared" si="14"/>
        <v>370452.27592467947</v>
      </c>
      <c r="I71" s="233">
        <f t="shared" si="14"/>
        <v>2058463.8</v>
      </c>
      <c r="J71" s="233">
        <f t="shared" si="14"/>
        <v>656965.4</v>
      </c>
      <c r="K71" s="233">
        <f t="shared" si="14"/>
        <v>90256.319999999992</v>
      </c>
      <c r="L71" s="233" t="e">
        <f t="shared" si="14"/>
        <v>#VALUE!</v>
      </c>
      <c r="M71" s="233" t="e">
        <f t="shared" si="14"/>
        <v>#VALUE!</v>
      </c>
      <c r="N71" s="233" t="e">
        <f t="shared" si="14"/>
        <v>#VALUE!</v>
      </c>
      <c r="O71" s="233">
        <v>564200</v>
      </c>
      <c r="P71" s="233">
        <f t="shared" si="14"/>
        <v>818279.63461538474</v>
      </c>
      <c r="Q71" s="518">
        <f t="shared" si="14"/>
        <v>660196.5384615385</v>
      </c>
      <c r="R71" s="264">
        <f t="shared" si="14"/>
        <v>158083.09615384619</v>
      </c>
      <c r="S71" s="519">
        <f t="shared" si="14"/>
        <v>123.48999999999998</v>
      </c>
      <c r="T71" s="489" t="e">
        <f>'[1]II. ĐƠN GIÁ ĐO ĐẠC'!N70</f>
        <v>#VALUE!</v>
      </c>
      <c r="U71" s="490" t="e">
        <f t="shared" si="2"/>
        <v>#VALUE!</v>
      </c>
      <c r="V71" s="491"/>
      <c r="W71" s="491"/>
      <c r="X71" s="491"/>
      <c r="Y71" s="491"/>
      <c r="Z71" s="491"/>
    </row>
    <row r="72" spans="1:26" s="492" customFormat="1" ht="12.75" customHeight="1">
      <c r="A72" s="512"/>
      <c r="B72" s="230"/>
      <c r="C72" s="230"/>
      <c r="D72" s="512"/>
      <c r="E72" s="555"/>
      <c r="F72" s="555"/>
      <c r="G72" s="512"/>
      <c r="H72" s="560"/>
      <c r="I72" s="230"/>
      <c r="J72" s="230"/>
      <c r="K72" s="230"/>
      <c r="L72" s="230"/>
      <c r="M72" s="230"/>
      <c r="N72" s="230"/>
      <c r="O72" s="230">
        <v>0</v>
      </c>
      <c r="P72" s="512"/>
      <c r="Q72" s="520"/>
      <c r="R72" s="521"/>
      <c r="S72" s="522"/>
      <c r="T72" s="489">
        <f>'[1]II. ĐƠN GIÁ ĐO ĐẠC'!N71</f>
        <v>0</v>
      </c>
      <c r="U72" s="490">
        <f t="shared" si="2"/>
        <v>0</v>
      </c>
      <c r="V72" s="491"/>
      <c r="W72" s="491"/>
      <c r="X72" s="491"/>
      <c r="Y72" s="491"/>
      <c r="Z72" s="491"/>
    </row>
    <row r="73" spans="1:26" s="492" customFormat="1" ht="19.5" customHeight="1">
      <c r="A73" s="512" t="s">
        <v>289</v>
      </c>
      <c r="B73" s="234" t="s">
        <v>290</v>
      </c>
      <c r="C73" s="523"/>
      <c r="D73" s="486"/>
      <c r="E73" s="553"/>
      <c r="F73" s="553"/>
      <c r="G73" s="289"/>
      <c r="H73" s="553"/>
      <c r="I73" s="289"/>
      <c r="J73" s="289"/>
      <c r="K73" s="289"/>
      <c r="L73" s="289"/>
      <c r="M73" s="289"/>
      <c r="N73" s="233"/>
      <c r="O73" s="233">
        <v>0</v>
      </c>
      <c r="P73" s="498"/>
      <c r="Q73" s="524"/>
      <c r="R73" s="525"/>
      <c r="S73" s="526"/>
      <c r="T73" s="489">
        <f>'[1]II. ĐƠN GIÁ ĐO ĐẠC'!N72</f>
        <v>0</v>
      </c>
      <c r="U73" s="490">
        <f t="shared" ref="U73:U136" si="15">T73-N73</f>
        <v>0</v>
      </c>
      <c r="V73" s="491"/>
      <c r="W73" s="491"/>
      <c r="X73" s="491"/>
      <c r="Y73" s="491"/>
      <c r="Z73" s="491"/>
    </row>
    <row r="74" spans="1:26" s="492" customFormat="1" ht="15.75" customHeight="1">
      <c r="A74" s="527"/>
      <c r="B74" s="528"/>
      <c r="C74" s="523"/>
      <c r="D74" s="486"/>
      <c r="E74" s="553"/>
      <c r="F74" s="553"/>
      <c r="G74" s="289"/>
      <c r="H74" s="553"/>
      <c r="I74" s="289"/>
      <c r="J74" s="289"/>
      <c r="K74" s="289"/>
      <c r="L74" s="289"/>
      <c r="M74" s="289"/>
      <c r="N74" s="233"/>
      <c r="O74" s="233">
        <v>0</v>
      </c>
      <c r="P74" s="498"/>
      <c r="Q74" s="499"/>
      <c r="R74" s="500"/>
      <c r="S74" s="497"/>
      <c r="T74" s="489">
        <f>'[1]II. ĐƠN GIÁ ĐO ĐẠC'!N73</f>
        <v>0</v>
      </c>
      <c r="U74" s="490">
        <f t="shared" si="15"/>
        <v>0</v>
      </c>
      <c r="V74" s="491"/>
      <c r="W74" s="491"/>
      <c r="X74" s="491"/>
      <c r="Y74" s="491"/>
      <c r="Z74" s="491"/>
    </row>
    <row r="75" spans="1:26" s="492" customFormat="1" ht="18" customHeight="1">
      <c r="A75" s="527" t="s">
        <v>292</v>
      </c>
      <c r="B75" s="528" t="s">
        <v>199</v>
      </c>
      <c r="C75" s="523" t="s">
        <v>228</v>
      </c>
      <c r="D75" s="486">
        <v>1</v>
      </c>
      <c r="E75" s="553" t="e">
        <f t="shared" ref="E75:S75" si="16">E$82+E84+E91+E98+E105+E112+E$119</f>
        <v>#VALUE!</v>
      </c>
      <c r="F75" s="553">
        <f t="shared" si="16"/>
        <v>682248</v>
      </c>
      <c r="G75" s="289">
        <f t="shared" si="16"/>
        <v>0</v>
      </c>
      <c r="H75" s="553">
        <f t="shared" si="16"/>
        <v>46129.125358974372</v>
      </c>
      <c r="I75" s="289">
        <f t="shared" si="16"/>
        <v>104811.84000000003</v>
      </c>
      <c r="J75" s="289">
        <f t="shared" si="16"/>
        <v>71928.959999999992</v>
      </c>
      <c r="K75" s="289">
        <f t="shared" si="16"/>
        <v>79.564800000000005</v>
      </c>
      <c r="L75" s="289" t="e">
        <f t="shared" si="16"/>
        <v>#VALUE!</v>
      </c>
      <c r="M75" s="289" t="e">
        <f t="shared" si="16"/>
        <v>#VALUE!</v>
      </c>
      <c r="N75" s="233" t="e">
        <f t="shared" si="16"/>
        <v>#VALUE!</v>
      </c>
      <c r="O75" s="233">
        <v>104160</v>
      </c>
      <c r="P75" s="289">
        <f t="shared" si="16"/>
        <v>130553.07692307692</v>
      </c>
      <c r="Q75" s="487">
        <f t="shared" si="16"/>
        <v>104442.46153846155</v>
      </c>
      <c r="R75" s="180">
        <f t="shared" si="16"/>
        <v>26110.615384615387</v>
      </c>
      <c r="S75" s="488">
        <f t="shared" si="16"/>
        <v>19.536000000000001</v>
      </c>
      <c r="T75" s="489" t="e">
        <f>'[1]II. ĐƠN GIÁ ĐO ĐẠC'!N74</f>
        <v>#VALUE!</v>
      </c>
      <c r="U75" s="490" t="e">
        <f t="shared" si="15"/>
        <v>#VALUE!</v>
      </c>
      <c r="V75" s="491"/>
      <c r="W75" s="491"/>
      <c r="X75" s="491"/>
      <c r="Y75" s="491"/>
      <c r="Z75" s="491"/>
    </row>
    <row r="76" spans="1:26" s="492" customFormat="1" ht="18" customHeight="1">
      <c r="A76" s="486"/>
      <c r="B76" s="290"/>
      <c r="C76" s="523"/>
      <c r="D76" s="486">
        <v>2</v>
      </c>
      <c r="E76" s="553" t="e">
        <f t="shared" ref="E76:S76" si="17">E$82+E85+E92+E99+E106+E113+E$119</f>
        <v>#VALUE!</v>
      </c>
      <c r="F76" s="553">
        <f t="shared" si="17"/>
        <v>819116.8</v>
      </c>
      <c r="G76" s="289">
        <f t="shared" si="17"/>
        <v>0</v>
      </c>
      <c r="H76" s="553">
        <f t="shared" si="17"/>
        <v>53821.72478846155</v>
      </c>
      <c r="I76" s="289">
        <f t="shared" si="17"/>
        <v>104811.84000000003</v>
      </c>
      <c r="J76" s="289">
        <f t="shared" si="17"/>
        <v>89029.759999999995</v>
      </c>
      <c r="K76" s="289">
        <f t="shared" si="17"/>
        <v>79.564800000000005</v>
      </c>
      <c r="L76" s="289" t="e">
        <f t="shared" si="17"/>
        <v>#VALUE!</v>
      </c>
      <c r="M76" s="289" t="e">
        <f t="shared" si="17"/>
        <v>#VALUE!</v>
      </c>
      <c r="N76" s="233" t="e">
        <f t="shared" si="17"/>
        <v>#VALUE!</v>
      </c>
      <c r="O76" s="233">
        <v>125056.00000000186</v>
      </c>
      <c r="P76" s="289">
        <f t="shared" si="17"/>
        <v>151852.15384615387</v>
      </c>
      <c r="Q76" s="487">
        <f t="shared" si="17"/>
        <v>121481.72307692307</v>
      </c>
      <c r="R76" s="180">
        <f t="shared" si="17"/>
        <v>30370.43076923077</v>
      </c>
      <c r="S76" s="488">
        <f t="shared" si="17"/>
        <v>22.723199999999999</v>
      </c>
      <c r="T76" s="489" t="e">
        <f>'[1]II. ĐƠN GIÁ ĐO ĐẠC'!N75</f>
        <v>#VALUE!</v>
      </c>
      <c r="U76" s="490" t="e">
        <f t="shared" si="15"/>
        <v>#VALUE!</v>
      </c>
      <c r="V76" s="491"/>
      <c r="W76" s="491"/>
      <c r="X76" s="491"/>
      <c r="Y76" s="491"/>
      <c r="Z76" s="491"/>
    </row>
    <row r="77" spans="1:26" s="492" customFormat="1" ht="18" customHeight="1">
      <c r="A77" s="486"/>
      <c r="B77" s="290"/>
      <c r="C77" s="523"/>
      <c r="D77" s="486">
        <v>3</v>
      </c>
      <c r="E77" s="553" t="e">
        <f t="shared" ref="E77:S77" si="18">E$82+E86+E93+E100+E107+E114+E$119</f>
        <v>#VALUE!</v>
      </c>
      <c r="F77" s="553">
        <f t="shared" si="18"/>
        <v>986168</v>
      </c>
      <c r="G77" s="289">
        <f t="shared" si="18"/>
        <v>0</v>
      </c>
      <c r="H77" s="553">
        <f t="shared" si="18"/>
        <v>66002.19320512822</v>
      </c>
      <c r="I77" s="289">
        <f t="shared" si="18"/>
        <v>104811.84000000003</v>
      </c>
      <c r="J77" s="289">
        <f t="shared" si="18"/>
        <v>119276.8</v>
      </c>
      <c r="K77" s="289">
        <f t="shared" si="18"/>
        <v>79.564800000000005</v>
      </c>
      <c r="L77" s="289" t="e">
        <f t="shared" si="18"/>
        <v>#VALUE!</v>
      </c>
      <c r="M77" s="289" t="e">
        <f t="shared" si="18"/>
        <v>#VALUE!</v>
      </c>
      <c r="N77" s="233" t="e">
        <f t="shared" si="18"/>
        <v>#VALUE!</v>
      </c>
      <c r="O77" s="233">
        <v>150560</v>
      </c>
      <c r="P77" s="289">
        <f t="shared" si="18"/>
        <v>177738.23076923078</v>
      </c>
      <c r="Q77" s="487">
        <f t="shared" si="18"/>
        <v>142190.58461538458</v>
      </c>
      <c r="R77" s="180">
        <f t="shared" si="18"/>
        <v>35547.646153846152</v>
      </c>
      <c r="S77" s="488">
        <f t="shared" si="18"/>
        <v>26.596800000000002</v>
      </c>
      <c r="T77" s="489" t="e">
        <f>'[1]II. ĐƠN GIÁ ĐO ĐẠC'!N76</f>
        <v>#VALUE!</v>
      </c>
      <c r="U77" s="490" t="e">
        <f t="shared" si="15"/>
        <v>#VALUE!</v>
      </c>
      <c r="V77" s="491"/>
      <c r="W77" s="491"/>
      <c r="X77" s="491"/>
      <c r="Y77" s="491"/>
      <c r="Z77" s="491"/>
    </row>
    <row r="78" spans="1:26" s="492" customFormat="1" ht="18" customHeight="1">
      <c r="A78" s="486"/>
      <c r="B78" s="290"/>
      <c r="C78" s="523"/>
      <c r="D78" s="486">
        <v>4</v>
      </c>
      <c r="E78" s="553" t="e">
        <f t="shared" ref="E78:S78" si="19">E$82+E87+E94+E101+E108+E115+E$119</f>
        <v>#VALUE!</v>
      </c>
      <c r="F78" s="553">
        <f t="shared" si="19"/>
        <v>1189060.8</v>
      </c>
      <c r="G78" s="289">
        <f t="shared" si="19"/>
        <v>0</v>
      </c>
      <c r="H78" s="553">
        <f t="shared" si="19"/>
        <v>80186.397128205135</v>
      </c>
      <c r="I78" s="289">
        <f t="shared" si="19"/>
        <v>104811.84000000003</v>
      </c>
      <c r="J78" s="289">
        <f t="shared" si="19"/>
        <v>153905.91999999998</v>
      </c>
      <c r="K78" s="289">
        <f t="shared" si="19"/>
        <v>79.564800000000005</v>
      </c>
      <c r="L78" s="289" t="e">
        <f t="shared" si="19"/>
        <v>#VALUE!</v>
      </c>
      <c r="M78" s="289" t="e">
        <f t="shared" si="19"/>
        <v>#VALUE!</v>
      </c>
      <c r="N78" s="233" t="e">
        <f t="shared" si="19"/>
        <v>#VALUE!</v>
      </c>
      <c r="O78" s="233">
        <v>181536</v>
      </c>
      <c r="P78" s="289">
        <f t="shared" si="19"/>
        <v>208949.07692307691</v>
      </c>
      <c r="Q78" s="487">
        <f t="shared" si="19"/>
        <v>167159.26153846155</v>
      </c>
      <c r="R78" s="180">
        <f t="shared" si="19"/>
        <v>41789.815384615395</v>
      </c>
      <c r="S78" s="488">
        <f t="shared" si="19"/>
        <v>31.267200000000003</v>
      </c>
      <c r="T78" s="489" t="e">
        <f>'[1]II. ĐƠN GIÁ ĐO ĐẠC'!N77</f>
        <v>#VALUE!</v>
      </c>
      <c r="U78" s="490" t="e">
        <f t="shared" si="15"/>
        <v>#VALUE!</v>
      </c>
      <c r="V78" s="491"/>
      <c r="W78" s="491"/>
      <c r="X78" s="491"/>
      <c r="Y78" s="491"/>
      <c r="Z78" s="491"/>
    </row>
    <row r="79" spans="1:26" s="492" customFormat="1" ht="18" customHeight="1">
      <c r="A79" s="486"/>
      <c r="B79" s="290"/>
      <c r="C79" s="523"/>
      <c r="D79" s="486">
        <v>5</v>
      </c>
      <c r="E79" s="553" t="e">
        <f t="shared" ref="E79:S79" si="20">E$82+E88+E95+E102+E109+E116+E$119</f>
        <v>#VALUE!</v>
      </c>
      <c r="F79" s="553">
        <f t="shared" si="20"/>
        <v>1428633.6000000001</v>
      </c>
      <c r="G79" s="289">
        <f t="shared" si="20"/>
        <v>0</v>
      </c>
      <c r="H79" s="553">
        <f t="shared" si="20"/>
        <v>98858.470038461557</v>
      </c>
      <c r="I79" s="289">
        <f t="shared" si="20"/>
        <v>104811.84000000003</v>
      </c>
      <c r="J79" s="289">
        <f t="shared" si="20"/>
        <v>192062.08000000002</v>
      </c>
      <c r="K79" s="289">
        <f t="shared" si="20"/>
        <v>79.564800000000005</v>
      </c>
      <c r="L79" s="289" t="e">
        <f t="shared" si="20"/>
        <v>#VALUE!</v>
      </c>
      <c r="M79" s="289" t="e">
        <f t="shared" si="20"/>
        <v>#VALUE!</v>
      </c>
      <c r="N79" s="233" t="e">
        <f t="shared" si="20"/>
        <v>#VALUE!</v>
      </c>
      <c r="O79" s="233">
        <v>218111.99999999814</v>
      </c>
      <c r="P79" s="289">
        <f t="shared" si="20"/>
        <v>246104.84615384616</v>
      </c>
      <c r="Q79" s="487">
        <f t="shared" si="20"/>
        <v>196883.87692307692</v>
      </c>
      <c r="R79" s="180">
        <f t="shared" si="20"/>
        <v>49220.969230769238</v>
      </c>
      <c r="S79" s="488">
        <f t="shared" si="20"/>
        <v>36.827200000000005</v>
      </c>
      <c r="T79" s="489" t="e">
        <f>'[1]II. ĐƠN GIÁ ĐO ĐẠC'!N78</f>
        <v>#VALUE!</v>
      </c>
      <c r="U79" s="490" t="e">
        <f t="shared" si="15"/>
        <v>#VALUE!</v>
      </c>
      <c r="V79" s="491"/>
      <c r="W79" s="491"/>
      <c r="X79" s="491"/>
      <c r="Y79" s="491"/>
      <c r="Z79" s="491"/>
    </row>
    <row r="80" spans="1:26" s="492" customFormat="1" ht="18" customHeight="1">
      <c r="A80" s="486"/>
      <c r="B80" s="290"/>
      <c r="C80" s="523"/>
      <c r="D80" s="486"/>
      <c r="E80" s="553"/>
      <c r="F80" s="553"/>
      <c r="G80" s="289"/>
      <c r="H80" s="553"/>
      <c r="I80" s="289"/>
      <c r="J80" s="289"/>
      <c r="K80" s="289"/>
      <c r="L80" s="289"/>
      <c r="M80" s="289"/>
      <c r="N80" s="233"/>
      <c r="O80" s="233">
        <v>0</v>
      </c>
      <c r="P80" s="289"/>
      <c r="Q80" s="487"/>
      <c r="R80" s="180"/>
      <c r="S80" s="488"/>
      <c r="T80" s="489">
        <f>'[1]II. ĐƠN GIÁ ĐO ĐẠC'!N79</f>
        <v>0</v>
      </c>
      <c r="U80" s="490">
        <f t="shared" si="15"/>
        <v>0</v>
      </c>
      <c r="V80" s="491"/>
      <c r="W80" s="491"/>
      <c r="X80" s="491"/>
      <c r="Y80" s="491"/>
      <c r="Z80" s="491"/>
    </row>
    <row r="81" spans="1:26" s="492" customFormat="1" ht="18" customHeight="1">
      <c r="A81" s="486"/>
      <c r="B81" s="290"/>
      <c r="C81" s="523"/>
      <c r="D81" s="486"/>
      <c r="E81" s="553"/>
      <c r="F81" s="553"/>
      <c r="G81" s="289"/>
      <c r="H81" s="553"/>
      <c r="I81" s="289"/>
      <c r="J81" s="289"/>
      <c r="K81" s="289"/>
      <c r="L81" s="289"/>
      <c r="M81" s="289"/>
      <c r="N81" s="233"/>
      <c r="O81" s="233">
        <v>0</v>
      </c>
      <c r="P81" s="506"/>
      <c r="Q81" s="495">
        <f>'He so chung'!D18</f>
        <v>5346.1538461538457</v>
      </c>
      <c r="R81" s="496">
        <f>'He so chung'!D19</f>
        <v>1336.5384615384617</v>
      </c>
      <c r="S81" s="497"/>
      <c r="T81" s="489">
        <f>'[1]II. ĐƠN GIÁ ĐO ĐẠC'!N80</f>
        <v>0</v>
      </c>
      <c r="U81" s="490">
        <f t="shared" si="15"/>
        <v>0</v>
      </c>
      <c r="V81" s="491"/>
      <c r="W81" s="491"/>
      <c r="X81" s="491"/>
      <c r="Y81" s="491"/>
      <c r="Z81" s="491"/>
    </row>
    <row r="82" spans="1:26" s="492" customFormat="1" ht="18" customHeight="1">
      <c r="A82" s="486" t="s">
        <v>232</v>
      </c>
      <c r="B82" s="290" t="s">
        <v>298</v>
      </c>
      <c r="C82" s="523" t="s">
        <v>228</v>
      </c>
      <c r="D82" s="486" t="s">
        <v>299</v>
      </c>
      <c r="E82" s="553" t="e">
        <f>NC_NGOAI!I6/6.25</f>
        <v>#VALUE!</v>
      </c>
      <c r="F82" s="553">
        <f>NC_NGOAI!I7/6.25</f>
        <v>12995.2</v>
      </c>
      <c r="G82" s="289">
        <f t="shared" ref="G82:G88" si="21">$R$1*10*Q82</f>
        <v>0</v>
      </c>
      <c r="H82" s="553">
        <f>'Dcu-NgN'!J93</f>
        <v>8159.7617948717962</v>
      </c>
      <c r="I82" s="289">
        <f>'VL-NgN'!H36</f>
        <v>15721.775999999998</v>
      </c>
      <c r="J82" s="289"/>
      <c r="K82" s="289"/>
      <c r="L82" s="289" t="e">
        <f>SUM(E82:K82)</f>
        <v>#VALUE!</v>
      </c>
      <c r="M82" s="289" t="e">
        <f>L82*'He so chung'!$D$15/100</f>
        <v>#VALUE!</v>
      </c>
      <c r="N82" s="233" t="e">
        <f>M82+L82</f>
        <v>#VALUE!</v>
      </c>
      <c r="O82" s="233">
        <v>1983.9999999999418</v>
      </c>
      <c r="P82" s="498">
        <f>Q82+R82</f>
        <v>4362.461538461539</v>
      </c>
      <c r="Q82" s="499">
        <f>$Q$81*S82</f>
        <v>3489.9692307692308</v>
      </c>
      <c r="R82" s="500">
        <f>$R$81*S82</f>
        <v>872.4923076923078</v>
      </c>
      <c r="S82" s="497">
        <f>NC_NGOAI!H6/6.25</f>
        <v>0.65280000000000005</v>
      </c>
      <c r="T82" s="489" t="e">
        <f>'[1]II. ĐƠN GIÁ ĐO ĐẠC'!N81</f>
        <v>#VALUE!</v>
      </c>
      <c r="U82" s="490" t="e">
        <f t="shared" si="15"/>
        <v>#VALUE!</v>
      </c>
      <c r="V82" s="491"/>
      <c r="W82" s="491"/>
      <c r="X82" s="491"/>
      <c r="Y82" s="491"/>
      <c r="Z82" s="491"/>
    </row>
    <row r="83" spans="1:26" s="492" customFormat="1" ht="18" customHeight="1">
      <c r="A83" s="290"/>
      <c r="B83" s="290"/>
      <c r="C83" s="290"/>
      <c r="D83" s="486"/>
      <c r="E83" s="553"/>
      <c r="F83" s="553"/>
      <c r="G83" s="289">
        <f t="shared" si="21"/>
        <v>0</v>
      </c>
      <c r="H83" s="553"/>
      <c r="I83" s="289"/>
      <c r="J83" s="289"/>
      <c r="K83" s="289"/>
      <c r="L83" s="289"/>
      <c r="M83" s="289"/>
      <c r="N83" s="233"/>
      <c r="O83" s="233">
        <v>0</v>
      </c>
      <c r="P83" s="498"/>
      <c r="Q83" s="499"/>
      <c r="R83" s="500"/>
      <c r="S83" s="497"/>
      <c r="T83" s="489">
        <f>'[1]II. ĐƠN GIÁ ĐO ĐẠC'!N82</f>
        <v>0</v>
      </c>
      <c r="U83" s="490">
        <f t="shared" si="15"/>
        <v>0</v>
      </c>
      <c r="V83" s="491"/>
      <c r="W83" s="491"/>
      <c r="X83" s="491"/>
      <c r="Y83" s="491"/>
      <c r="Z83" s="491"/>
    </row>
    <row r="84" spans="1:26" s="492" customFormat="1" ht="18" customHeight="1">
      <c r="A84" s="486" t="s">
        <v>238</v>
      </c>
      <c r="B84" s="290" t="s">
        <v>239</v>
      </c>
      <c r="C84" s="523" t="s">
        <v>228</v>
      </c>
      <c r="D84" s="486">
        <v>1</v>
      </c>
      <c r="E84" s="553" t="e">
        <f>NC_NGOAI!I9/6.25</f>
        <v>#VALUE!</v>
      </c>
      <c r="F84" s="553"/>
      <c r="G84" s="289">
        <f t="shared" si="21"/>
        <v>0</v>
      </c>
      <c r="H84" s="553">
        <f>'Dcu-NgN'!J42</f>
        <v>2882.387846153847</v>
      </c>
      <c r="I84" s="289">
        <f>'VL-NgN'!$H$39</f>
        <v>10481.184000000001</v>
      </c>
      <c r="J84" s="289">
        <f>Thietbi!I12</f>
        <v>13144.96</v>
      </c>
      <c r="K84" s="289">
        <f>'NL-BD'!$F$10</f>
        <v>79.564800000000005</v>
      </c>
      <c r="L84" s="289" t="e">
        <f>SUM(E84:K84)</f>
        <v>#VALUE!</v>
      </c>
      <c r="M84" s="289" t="e">
        <f>L84*'He so chung'!$D$15/100</f>
        <v>#VALUE!</v>
      </c>
      <c r="N84" s="233" t="e">
        <f>M84+L84</f>
        <v>#VALUE!</v>
      </c>
      <c r="O84" s="233">
        <v>0</v>
      </c>
      <c r="P84" s="498">
        <f>Q84+R84</f>
        <v>12509.999999999998</v>
      </c>
      <c r="Q84" s="499">
        <f>$Q$81*S84</f>
        <v>10007.999999999998</v>
      </c>
      <c r="R84" s="500">
        <f>$R$81*S84</f>
        <v>2502</v>
      </c>
      <c r="S84" s="497">
        <f>NC_NGOAI!H9/6.25</f>
        <v>1.8719999999999999</v>
      </c>
      <c r="T84" s="489" t="e">
        <f>'[1]II. ĐƠN GIÁ ĐO ĐẠC'!N83</f>
        <v>#VALUE!</v>
      </c>
      <c r="U84" s="490" t="e">
        <f t="shared" si="15"/>
        <v>#VALUE!</v>
      </c>
      <c r="V84" s="491"/>
      <c r="W84" s="491"/>
      <c r="X84" s="491"/>
      <c r="Y84" s="491"/>
      <c r="Z84" s="491"/>
    </row>
    <row r="85" spans="1:26" s="492" customFormat="1" ht="18" customHeight="1">
      <c r="A85" s="486"/>
      <c r="B85" s="290"/>
      <c r="C85" s="523"/>
      <c r="D85" s="486">
        <v>2</v>
      </c>
      <c r="E85" s="553" t="e">
        <f>NC_NGOAI!I10/6.25</f>
        <v>#VALUE!</v>
      </c>
      <c r="F85" s="553"/>
      <c r="G85" s="289">
        <f t="shared" si="21"/>
        <v>0</v>
      </c>
      <c r="H85" s="553">
        <f>'Dcu-NgN'!J43</f>
        <v>3843.1837948717966</v>
      </c>
      <c r="I85" s="289">
        <f>'VL-NgN'!$H$39</f>
        <v>10481.184000000001</v>
      </c>
      <c r="J85" s="289">
        <f>Thietbi!K12</f>
        <v>16672</v>
      </c>
      <c r="K85" s="289">
        <f>'NL-BD'!$F$10</f>
        <v>79.564800000000005</v>
      </c>
      <c r="L85" s="289" t="e">
        <f>SUM(E85:K85)</f>
        <v>#VALUE!</v>
      </c>
      <c r="M85" s="289" t="e">
        <f>L85*'He so chung'!$D$15/100</f>
        <v>#VALUE!</v>
      </c>
      <c r="N85" s="233" t="e">
        <f>M85+L85</f>
        <v>#VALUE!</v>
      </c>
      <c r="O85" s="233">
        <v>0</v>
      </c>
      <c r="P85" s="498">
        <f>Q85+R85</f>
        <v>15022.692307692309</v>
      </c>
      <c r="Q85" s="499">
        <f>$Q$81*S85</f>
        <v>12018.153846153846</v>
      </c>
      <c r="R85" s="500">
        <f>$R$81*S85</f>
        <v>3004.5384615384619</v>
      </c>
      <c r="S85" s="497">
        <f>NC_NGOAI!H10/6.25</f>
        <v>2.2480000000000002</v>
      </c>
      <c r="T85" s="489" t="e">
        <f>'[1]II. ĐƠN GIÁ ĐO ĐẠC'!N84</f>
        <v>#VALUE!</v>
      </c>
      <c r="U85" s="490" t="e">
        <f t="shared" si="15"/>
        <v>#VALUE!</v>
      </c>
      <c r="V85" s="491"/>
      <c r="W85" s="491"/>
      <c r="X85" s="491"/>
      <c r="Y85" s="491"/>
      <c r="Z85" s="491"/>
    </row>
    <row r="86" spans="1:26" s="492" customFormat="1" ht="18" customHeight="1">
      <c r="A86" s="486"/>
      <c r="B86" s="290"/>
      <c r="C86" s="523"/>
      <c r="D86" s="486">
        <v>3</v>
      </c>
      <c r="E86" s="553" t="e">
        <f>NC_NGOAI!I11/6.25</f>
        <v>#VALUE!</v>
      </c>
      <c r="F86" s="553"/>
      <c r="G86" s="289">
        <f t="shared" si="21"/>
        <v>0</v>
      </c>
      <c r="H86" s="553">
        <f>'Dcu-NgN'!J44</f>
        <v>4803.9797435897453</v>
      </c>
      <c r="I86" s="289">
        <f>'VL-NgN'!$H$39</f>
        <v>10481.184000000001</v>
      </c>
      <c r="J86" s="289">
        <f>Thietbi!M12</f>
        <v>21695.360000000001</v>
      </c>
      <c r="K86" s="289">
        <f>'NL-BD'!$F$10</f>
        <v>79.564800000000005</v>
      </c>
      <c r="L86" s="289" t="e">
        <f>SUM(E86:K86)</f>
        <v>#VALUE!</v>
      </c>
      <c r="M86" s="289" t="e">
        <f>L86*'He so chung'!$D$15/100</f>
        <v>#VALUE!</v>
      </c>
      <c r="N86" s="233" t="e">
        <f>M86+L86</f>
        <v>#VALUE!</v>
      </c>
      <c r="O86" s="233">
        <v>0</v>
      </c>
      <c r="P86" s="498">
        <f>Q86+R86</f>
        <v>18016.538461538461</v>
      </c>
      <c r="Q86" s="499">
        <f>$Q$81*S86</f>
        <v>14413.23076923077</v>
      </c>
      <c r="R86" s="500">
        <f>$R$81*S86</f>
        <v>3603.3076923076928</v>
      </c>
      <c r="S86" s="497">
        <f>NC_NGOAI!H11/6.25</f>
        <v>2.6960000000000002</v>
      </c>
      <c r="T86" s="489" t="e">
        <f>'[1]II. ĐƠN GIÁ ĐO ĐẠC'!N85</f>
        <v>#VALUE!</v>
      </c>
      <c r="U86" s="490" t="e">
        <f t="shared" si="15"/>
        <v>#VALUE!</v>
      </c>
      <c r="V86" s="491"/>
      <c r="W86" s="491"/>
      <c r="X86" s="491"/>
      <c r="Y86" s="491"/>
      <c r="Z86" s="491"/>
    </row>
    <row r="87" spans="1:26" s="492" customFormat="1" ht="18" customHeight="1">
      <c r="A87" s="486"/>
      <c r="B87" s="290"/>
      <c r="C87" s="523"/>
      <c r="D87" s="486">
        <v>4</v>
      </c>
      <c r="E87" s="553" t="e">
        <f>NC_NGOAI!I12/6.25</f>
        <v>#VALUE!</v>
      </c>
      <c r="F87" s="553"/>
      <c r="G87" s="289">
        <f t="shared" si="21"/>
        <v>0</v>
      </c>
      <c r="H87" s="553">
        <f>'Dcu-NgN'!J45</f>
        <v>5524.5767051282064</v>
      </c>
      <c r="I87" s="289">
        <f>'VL-NgN'!$H$39</f>
        <v>10481.184000000001</v>
      </c>
      <c r="J87" s="289">
        <f>Thietbi!O12</f>
        <v>24688</v>
      </c>
      <c r="K87" s="289">
        <f>'NL-BD'!$F$10</f>
        <v>79.564800000000005</v>
      </c>
      <c r="L87" s="289" t="e">
        <f>SUM(E87:K87)</f>
        <v>#VALUE!</v>
      </c>
      <c r="M87" s="289" t="e">
        <f>L87*'He so chung'!$D$15/100</f>
        <v>#VALUE!</v>
      </c>
      <c r="N87" s="233" t="e">
        <f>M87+L87</f>
        <v>#VALUE!</v>
      </c>
      <c r="O87" s="233">
        <v>0</v>
      </c>
      <c r="P87" s="498">
        <f>Q87+R87</f>
        <v>21598.461538461535</v>
      </c>
      <c r="Q87" s="499">
        <f>$Q$81*S87</f>
        <v>17278.769230769227</v>
      </c>
      <c r="R87" s="500">
        <f>$R$81*S87</f>
        <v>4319.6923076923076</v>
      </c>
      <c r="S87" s="497">
        <f>NC_NGOAI!H12/6.25</f>
        <v>3.2319999999999998</v>
      </c>
      <c r="T87" s="489" t="e">
        <f>'[1]II. ĐƠN GIÁ ĐO ĐẠC'!N86</f>
        <v>#VALUE!</v>
      </c>
      <c r="U87" s="490" t="e">
        <f t="shared" si="15"/>
        <v>#VALUE!</v>
      </c>
      <c r="V87" s="491"/>
      <c r="W87" s="491"/>
      <c r="X87" s="491"/>
      <c r="Y87" s="491"/>
      <c r="Z87" s="491"/>
    </row>
    <row r="88" spans="1:26" s="492" customFormat="1" ht="18" customHeight="1">
      <c r="A88" s="486"/>
      <c r="B88" s="290"/>
      <c r="C88" s="523"/>
      <c r="D88" s="486" t="s">
        <v>300</v>
      </c>
      <c r="E88" s="553" t="e">
        <f>NC_NGOAI!I13/6.25</f>
        <v>#VALUE!</v>
      </c>
      <c r="F88" s="553"/>
      <c r="G88" s="289">
        <f t="shared" si="21"/>
        <v>0</v>
      </c>
      <c r="H88" s="553">
        <f>'Dcu-NgN'!J46</f>
        <v>6245.1736666666693</v>
      </c>
      <c r="I88" s="289">
        <f>'VL-NgN'!$H$39</f>
        <v>10481.184000000001</v>
      </c>
      <c r="J88" s="289">
        <f>Thietbi!Q12</f>
        <v>27573.759999999998</v>
      </c>
      <c r="K88" s="289">
        <f>'NL-BD'!$F$10</f>
        <v>79.564800000000005</v>
      </c>
      <c r="L88" s="289" t="e">
        <f>SUM(E88:K88)</f>
        <v>#VALUE!</v>
      </c>
      <c r="M88" s="289" t="e">
        <f>L88*'He so chung'!$D$15/100</f>
        <v>#VALUE!</v>
      </c>
      <c r="N88" s="233" t="e">
        <f>M88+L88</f>
        <v>#VALUE!</v>
      </c>
      <c r="O88" s="233">
        <v>0</v>
      </c>
      <c r="P88" s="498">
        <f>Q88+R88</f>
        <v>25875.384615384617</v>
      </c>
      <c r="Q88" s="499">
        <f>$Q$81*S88</f>
        <v>20700.307692307691</v>
      </c>
      <c r="R88" s="500">
        <f>$R$81*S88</f>
        <v>5175.0769230769238</v>
      </c>
      <c r="S88" s="497">
        <f>NC_NGOAI!H13/6.25</f>
        <v>3.8719999999999999</v>
      </c>
      <c r="T88" s="489" t="e">
        <f>'[1]II. ĐƠN GIÁ ĐO ĐẠC'!N87</f>
        <v>#VALUE!</v>
      </c>
      <c r="U88" s="490" t="e">
        <f t="shared" si="15"/>
        <v>#VALUE!</v>
      </c>
      <c r="V88" s="491"/>
      <c r="W88" s="491"/>
      <c r="X88" s="491"/>
      <c r="Y88" s="491"/>
      <c r="Z88" s="491"/>
    </row>
    <row r="89" spans="1:26" s="492" customFormat="1" ht="18" hidden="1" customHeight="1">
      <c r="A89" s="486"/>
      <c r="B89" s="290"/>
      <c r="C89" s="523"/>
      <c r="D89" s="486"/>
      <c r="E89" s="553"/>
      <c r="F89" s="553"/>
      <c r="G89" s="289"/>
      <c r="H89" s="553"/>
      <c r="I89" s="289"/>
      <c r="J89" s="289"/>
      <c r="K89" s="289"/>
      <c r="L89" s="289"/>
      <c r="M89" s="289"/>
      <c r="N89" s="233"/>
      <c r="O89" s="233">
        <v>0</v>
      </c>
      <c r="P89" s="498"/>
      <c r="Q89" s="499"/>
      <c r="R89" s="500"/>
      <c r="S89" s="497"/>
      <c r="T89" s="489">
        <f>'[1]II. ĐƠN GIÁ ĐO ĐẠC'!N88</f>
        <v>0</v>
      </c>
      <c r="U89" s="490">
        <f t="shared" si="15"/>
        <v>0</v>
      </c>
      <c r="V89" s="491"/>
      <c r="W89" s="491"/>
      <c r="X89" s="491"/>
      <c r="Y89" s="491"/>
      <c r="Z89" s="491"/>
    </row>
    <row r="90" spans="1:26" s="492" customFormat="1" ht="18" customHeight="1">
      <c r="A90" s="290"/>
      <c r="B90" s="290"/>
      <c r="C90" s="290"/>
      <c r="D90" s="486"/>
      <c r="E90" s="553"/>
      <c r="F90" s="553"/>
      <c r="G90" s="289">
        <f t="shared" ref="G90:G95" si="22">$R$1*10*Q90</f>
        <v>0</v>
      </c>
      <c r="H90" s="553"/>
      <c r="I90" s="289"/>
      <c r="J90" s="289"/>
      <c r="K90" s="289"/>
      <c r="L90" s="289"/>
      <c r="M90" s="289"/>
      <c r="N90" s="233"/>
      <c r="O90" s="233">
        <v>0</v>
      </c>
      <c r="P90" s="498"/>
      <c r="Q90" s="507"/>
      <c r="R90" s="508"/>
      <c r="S90" s="509"/>
      <c r="T90" s="489">
        <f>'[1]II. ĐƠN GIÁ ĐO ĐẠC'!N89</f>
        <v>0</v>
      </c>
      <c r="U90" s="490">
        <f t="shared" si="15"/>
        <v>0</v>
      </c>
      <c r="V90" s="491"/>
      <c r="W90" s="491"/>
      <c r="X90" s="491"/>
      <c r="Y90" s="491"/>
      <c r="Z90" s="491"/>
    </row>
    <row r="91" spans="1:26" s="492" customFormat="1" ht="18" customHeight="1">
      <c r="A91" s="485" t="s">
        <v>247</v>
      </c>
      <c r="B91" s="493" t="s">
        <v>248</v>
      </c>
      <c r="C91" s="523" t="s">
        <v>228</v>
      </c>
      <c r="D91" s="486">
        <v>1</v>
      </c>
      <c r="E91" s="553" t="e">
        <f>NC_NGOAI!I16/6.25</f>
        <v>#VALUE!</v>
      </c>
      <c r="F91" s="553">
        <f>NC_NGOAI!I17/6.25</f>
        <v>413331.20000000001</v>
      </c>
      <c r="G91" s="289">
        <f t="shared" si="22"/>
        <v>0</v>
      </c>
      <c r="H91" s="553">
        <f>'Dcu-NgN'!J96</f>
        <v>4895.8570769230782</v>
      </c>
      <c r="I91" s="289">
        <f>'VL-NgN'!$H$42</f>
        <v>26202.959999999999</v>
      </c>
      <c r="J91" s="289"/>
      <c r="K91" s="289"/>
      <c r="L91" s="289" t="e">
        <f>SUM(E91:K91)</f>
        <v>#VALUE!</v>
      </c>
      <c r="M91" s="289" t="e">
        <f>L91*'He so chung'!$D$15/100</f>
        <v>#VALUE!</v>
      </c>
      <c r="N91" s="233" t="e">
        <f>M91+L91</f>
        <v>#VALUE!</v>
      </c>
      <c r="O91" s="233">
        <v>63103.999999999534</v>
      </c>
      <c r="P91" s="498">
        <f>Q91+R91</f>
        <v>41956.61538461539</v>
      </c>
      <c r="Q91" s="499">
        <f>$Q$81*S91</f>
        <v>33565.292307692311</v>
      </c>
      <c r="R91" s="500">
        <f>$R$81*S91</f>
        <v>8391.3230769230777</v>
      </c>
      <c r="S91" s="497">
        <f>NC_NGOAI!H16/6.25</f>
        <v>6.2784000000000004</v>
      </c>
      <c r="T91" s="489" t="e">
        <f>'[1]II. ĐƠN GIÁ ĐO ĐẠC'!N90</f>
        <v>#VALUE!</v>
      </c>
      <c r="U91" s="490" t="e">
        <f t="shared" si="15"/>
        <v>#VALUE!</v>
      </c>
      <c r="V91" s="491"/>
      <c r="W91" s="491"/>
      <c r="X91" s="491"/>
      <c r="Y91" s="491"/>
      <c r="Z91" s="491"/>
    </row>
    <row r="92" spans="1:26" s="492" customFormat="1" ht="18" customHeight="1">
      <c r="A92" s="486"/>
      <c r="B92" s="290"/>
      <c r="C92" s="523"/>
      <c r="D92" s="486">
        <v>2</v>
      </c>
      <c r="E92" s="553" t="e">
        <f>NC_NGOAI!I18/6.25</f>
        <v>#VALUE!</v>
      </c>
      <c r="F92" s="553">
        <f>NC_NGOAI!I19/6.25</f>
        <v>493398.4</v>
      </c>
      <c r="G92" s="289">
        <f t="shared" si="22"/>
        <v>0</v>
      </c>
      <c r="H92" s="553">
        <f>'Dcu-NgN'!J97</f>
        <v>6119.8213461538471</v>
      </c>
      <c r="I92" s="289">
        <f>'VL-NgN'!$H$42</f>
        <v>26202.959999999999</v>
      </c>
      <c r="J92" s="289"/>
      <c r="K92" s="289"/>
      <c r="L92" s="289" t="e">
        <f>SUM(E92:K92)</f>
        <v>#VALUE!</v>
      </c>
      <c r="M92" s="289" t="e">
        <f>L92*'He so chung'!$D$15/100</f>
        <v>#VALUE!</v>
      </c>
      <c r="N92" s="233" t="e">
        <f>M92+L92</f>
        <v>#VALUE!</v>
      </c>
      <c r="O92" s="233">
        <v>75328.000000000466</v>
      </c>
      <c r="P92" s="498">
        <f>Q92+R92</f>
        <v>50339.384615384617</v>
      </c>
      <c r="Q92" s="499">
        <f>$Q$81*S92</f>
        <v>40271.507692307692</v>
      </c>
      <c r="R92" s="500">
        <f>$R$81*S92</f>
        <v>10067.876923076923</v>
      </c>
      <c r="S92" s="497">
        <f>NC_NGOAI!H18/6.25</f>
        <v>7.5327999999999999</v>
      </c>
      <c r="T92" s="489" t="e">
        <f>'[1]II. ĐƠN GIÁ ĐO ĐẠC'!N91</f>
        <v>#VALUE!</v>
      </c>
      <c r="U92" s="490" t="e">
        <f t="shared" si="15"/>
        <v>#VALUE!</v>
      </c>
      <c r="V92" s="491"/>
      <c r="W92" s="491"/>
      <c r="X92" s="491"/>
      <c r="Y92" s="491"/>
      <c r="Z92" s="491"/>
    </row>
    <row r="93" spans="1:26" s="492" customFormat="1" ht="18" customHeight="1">
      <c r="A93" s="486"/>
      <c r="B93" s="290"/>
      <c r="C93" s="523"/>
      <c r="D93" s="486">
        <v>3</v>
      </c>
      <c r="E93" s="553" t="e">
        <f>NC_NGOAI!I20/6.25</f>
        <v>#VALUE!</v>
      </c>
      <c r="F93" s="553">
        <f>NC_NGOAI!I21/6.25</f>
        <v>592120</v>
      </c>
      <c r="G93" s="289">
        <f t="shared" si="22"/>
        <v>0</v>
      </c>
      <c r="H93" s="553">
        <f>'Dcu-NgN'!J98</f>
        <v>8159.7617948717962</v>
      </c>
      <c r="I93" s="289">
        <f>'VL-NgN'!$H$42</f>
        <v>26202.959999999999</v>
      </c>
      <c r="J93" s="289"/>
      <c r="K93" s="289"/>
      <c r="L93" s="289" t="e">
        <f>SUM(E93:K93)</f>
        <v>#VALUE!</v>
      </c>
      <c r="M93" s="289" t="e">
        <f>L93*'He so chung'!$D$15/100</f>
        <v>#VALUE!</v>
      </c>
      <c r="N93" s="233" t="e">
        <f>M93+L93</f>
        <v>#VALUE!</v>
      </c>
      <c r="O93" s="233">
        <v>90400</v>
      </c>
      <c r="P93" s="498">
        <f>Q93+R93</f>
        <v>60411.538461538454</v>
      </c>
      <c r="Q93" s="499">
        <f>$Q$81*S93</f>
        <v>48329.230769230759</v>
      </c>
      <c r="R93" s="500">
        <f>$R$81*S93</f>
        <v>12082.307692307691</v>
      </c>
      <c r="S93" s="497">
        <f>NC_NGOAI!H20/6.25</f>
        <v>9.0399999999999991</v>
      </c>
      <c r="T93" s="489" t="e">
        <f>'[1]II. ĐƠN GIÁ ĐO ĐẠC'!N92</f>
        <v>#VALUE!</v>
      </c>
      <c r="U93" s="490" t="e">
        <f t="shared" si="15"/>
        <v>#VALUE!</v>
      </c>
      <c r="V93" s="491"/>
      <c r="W93" s="491"/>
      <c r="X93" s="491"/>
      <c r="Y93" s="491"/>
      <c r="Z93" s="491"/>
    </row>
    <row r="94" spans="1:26" s="492" customFormat="1" ht="18" customHeight="1">
      <c r="A94" s="486"/>
      <c r="B94" s="290"/>
      <c r="C94" s="523"/>
      <c r="D94" s="486">
        <v>4</v>
      </c>
      <c r="E94" s="553" t="e">
        <f>NC_NGOAI!I22/6.25</f>
        <v>#VALUE!</v>
      </c>
      <c r="F94" s="553">
        <f>NC_NGOAI!I23/6.25</f>
        <v>710544</v>
      </c>
      <c r="G94" s="289">
        <f t="shared" si="22"/>
        <v>0</v>
      </c>
      <c r="H94" s="553">
        <f>'Dcu-NgN'!J99</f>
        <v>10607.690333333336</v>
      </c>
      <c r="I94" s="289">
        <f>'VL-NgN'!$H$42</f>
        <v>26202.959999999999</v>
      </c>
      <c r="J94" s="289"/>
      <c r="K94" s="289"/>
      <c r="L94" s="289" t="e">
        <f>SUM(E94:K94)</f>
        <v>#VALUE!</v>
      </c>
      <c r="M94" s="289" t="e">
        <f>L94*'He so chung'!$D$15/100</f>
        <v>#VALUE!</v>
      </c>
      <c r="N94" s="233" t="e">
        <f>M94+L94</f>
        <v>#VALUE!</v>
      </c>
      <c r="O94" s="233">
        <v>108480</v>
      </c>
      <c r="P94" s="498">
        <f>Q94+R94</f>
        <v>72493.846153846142</v>
      </c>
      <c r="Q94" s="499">
        <f>$Q$81*S94</f>
        <v>57995.076923076915</v>
      </c>
      <c r="R94" s="500">
        <f>$R$81*S94</f>
        <v>14498.76923076923</v>
      </c>
      <c r="S94" s="497">
        <f>NC_NGOAI!H22/6.25</f>
        <v>10.847999999999999</v>
      </c>
      <c r="T94" s="489" t="e">
        <f>'[1]II. ĐƠN GIÁ ĐO ĐẠC'!N93</f>
        <v>#VALUE!</v>
      </c>
      <c r="U94" s="490" t="e">
        <f t="shared" si="15"/>
        <v>#VALUE!</v>
      </c>
      <c r="V94" s="491"/>
      <c r="W94" s="491"/>
      <c r="X94" s="491"/>
      <c r="Y94" s="491"/>
      <c r="Z94" s="491"/>
    </row>
    <row r="95" spans="1:26" s="492" customFormat="1" ht="18" customHeight="1">
      <c r="A95" s="486"/>
      <c r="B95" s="290"/>
      <c r="C95" s="523"/>
      <c r="D95" s="486" t="s">
        <v>300</v>
      </c>
      <c r="E95" s="553" t="e">
        <f>NC_NGOAI!I24/6.25</f>
        <v>#VALUE!</v>
      </c>
      <c r="F95" s="553">
        <f>NC_NGOAI!I25/6.25</f>
        <v>852652.8</v>
      </c>
      <c r="G95" s="289">
        <f t="shared" si="22"/>
        <v>0</v>
      </c>
      <c r="H95" s="553">
        <f>'Dcu-NgN'!J100</f>
        <v>13871.595051282055</v>
      </c>
      <c r="I95" s="289">
        <f>'VL-NgN'!$H$42</f>
        <v>26202.959999999999</v>
      </c>
      <c r="J95" s="289"/>
      <c r="K95" s="289"/>
      <c r="L95" s="289" t="e">
        <f>SUM(E95:K95)</f>
        <v>#VALUE!</v>
      </c>
      <c r="M95" s="289" t="e">
        <f>L95*'He so chung'!$D$15/100</f>
        <v>#VALUE!</v>
      </c>
      <c r="N95" s="233" t="e">
        <f>M95+L95</f>
        <v>#VALUE!</v>
      </c>
      <c r="O95" s="233">
        <v>130175.99999999907</v>
      </c>
      <c r="P95" s="498">
        <f>Q95+R95</f>
        <v>86992.615384615376</v>
      </c>
      <c r="Q95" s="499">
        <f>$Q$81*S95</f>
        <v>69594.092307692306</v>
      </c>
      <c r="R95" s="500">
        <f>$R$81*S95</f>
        <v>17398.523076923077</v>
      </c>
      <c r="S95" s="497">
        <f>NC_NGOAI!H24/6.25</f>
        <v>13.0176</v>
      </c>
      <c r="T95" s="489" t="e">
        <f>'[1]II. ĐƠN GIÁ ĐO ĐẠC'!N94</f>
        <v>#VALUE!</v>
      </c>
      <c r="U95" s="490" t="e">
        <f t="shared" si="15"/>
        <v>#VALUE!</v>
      </c>
      <c r="V95" s="491"/>
      <c r="W95" s="491"/>
      <c r="X95" s="491"/>
      <c r="Y95" s="491"/>
      <c r="Z95" s="491"/>
    </row>
    <row r="96" spans="1:26" s="492" customFormat="1" ht="18" hidden="1" customHeight="1">
      <c r="A96" s="486"/>
      <c r="B96" s="290"/>
      <c r="C96" s="523"/>
      <c r="D96" s="486"/>
      <c r="E96" s="553"/>
      <c r="F96" s="553"/>
      <c r="G96" s="289"/>
      <c r="H96" s="553"/>
      <c r="I96" s="289"/>
      <c r="J96" s="289"/>
      <c r="K96" s="289"/>
      <c r="L96" s="289"/>
      <c r="M96" s="289"/>
      <c r="N96" s="233"/>
      <c r="O96" s="233">
        <v>0</v>
      </c>
      <c r="P96" s="498"/>
      <c r="Q96" s="499"/>
      <c r="R96" s="500"/>
      <c r="S96" s="497"/>
      <c r="T96" s="489">
        <f>'[1]II. ĐƠN GIÁ ĐO ĐẠC'!N95</f>
        <v>0</v>
      </c>
      <c r="U96" s="490">
        <f t="shared" si="15"/>
        <v>0</v>
      </c>
      <c r="V96" s="491"/>
      <c r="W96" s="491"/>
      <c r="X96" s="491"/>
      <c r="Y96" s="491"/>
      <c r="Z96" s="491"/>
    </row>
    <row r="97" spans="1:26" s="492" customFormat="1" ht="18" customHeight="1">
      <c r="A97" s="290"/>
      <c r="B97" s="290"/>
      <c r="C97" s="290"/>
      <c r="D97" s="486"/>
      <c r="E97" s="553"/>
      <c r="F97" s="553"/>
      <c r="G97" s="289">
        <f t="shared" ref="G97:G102" si="23">$R$1*10*Q97</f>
        <v>0</v>
      </c>
      <c r="H97" s="553"/>
      <c r="I97" s="289"/>
      <c r="J97" s="289"/>
      <c r="K97" s="289"/>
      <c r="L97" s="289"/>
      <c r="M97" s="289"/>
      <c r="N97" s="233"/>
      <c r="O97" s="233">
        <v>0</v>
      </c>
      <c r="P97" s="498"/>
      <c r="Q97" s="499"/>
      <c r="R97" s="500"/>
      <c r="S97" s="497"/>
      <c r="T97" s="489">
        <f>'[1]II. ĐƠN GIÁ ĐO ĐẠC'!N96</f>
        <v>0</v>
      </c>
      <c r="U97" s="490">
        <f t="shared" si="15"/>
        <v>0</v>
      </c>
      <c r="V97" s="491"/>
      <c r="W97" s="491"/>
      <c r="X97" s="491"/>
      <c r="Y97" s="491"/>
      <c r="Z97" s="491"/>
    </row>
    <row r="98" spans="1:26" s="492" customFormat="1" ht="18" customHeight="1">
      <c r="A98" s="486" t="s">
        <v>252</v>
      </c>
      <c r="B98" s="290" t="s">
        <v>253</v>
      </c>
      <c r="C98" s="523" t="s">
        <v>228</v>
      </c>
      <c r="D98" s="486">
        <v>1</v>
      </c>
      <c r="E98" s="553" t="e">
        <f>NC_NGOAI!I29/6.25</f>
        <v>#VALUE!</v>
      </c>
      <c r="F98" s="553">
        <f>NC_NGOAI!I30/6.25</f>
        <v>77971.199999999997</v>
      </c>
      <c r="G98" s="289">
        <f t="shared" si="23"/>
        <v>0</v>
      </c>
      <c r="H98" s="553">
        <f>'Dcu-NgN'!J82</f>
        <v>12239.642692307694</v>
      </c>
      <c r="I98" s="289">
        <f>'VL-NgN'!$H$45</f>
        <v>26202.959999999999</v>
      </c>
      <c r="J98" s="289">
        <f>Thietbi!I42</f>
        <v>58784</v>
      </c>
      <c r="K98" s="289"/>
      <c r="L98" s="289" t="e">
        <f>SUM(E98:K98)</f>
        <v>#VALUE!</v>
      </c>
      <c r="M98" s="289" t="e">
        <f>L98*'He so chung'!$D$15/100</f>
        <v>#VALUE!</v>
      </c>
      <c r="N98" s="233" t="e">
        <f>M98+L98</f>
        <v>#VALUE!</v>
      </c>
      <c r="O98" s="233">
        <v>11904</v>
      </c>
      <c r="P98" s="498">
        <f>Q98+R98</f>
        <v>41432.692307692305</v>
      </c>
      <c r="Q98" s="499">
        <f>$Q$81*S98</f>
        <v>33146.153846153844</v>
      </c>
      <c r="R98" s="500">
        <f>$R$81*S98</f>
        <v>8286.5384615384628</v>
      </c>
      <c r="S98" s="497">
        <f>NC_NGOAI!H29/6.25</f>
        <v>6.2</v>
      </c>
      <c r="T98" s="489" t="e">
        <f>'[1]II. ĐƠN GIÁ ĐO ĐẠC'!N97</f>
        <v>#VALUE!</v>
      </c>
      <c r="U98" s="490" t="e">
        <f t="shared" si="15"/>
        <v>#VALUE!</v>
      </c>
      <c r="V98" s="491"/>
      <c r="W98" s="491"/>
      <c r="X98" s="491"/>
      <c r="Y98" s="491"/>
      <c r="Z98" s="491"/>
    </row>
    <row r="99" spans="1:26" s="492" customFormat="1" ht="18" customHeight="1">
      <c r="A99" s="486"/>
      <c r="B99" s="290"/>
      <c r="C99" s="523"/>
      <c r="D99" s="486">
        <v>2</v>
      </c>
      <c r="E99" s="553" t="e">
        <f>NC_NGOAI!I31/6.25</f>
        <v>#VALUE!</v>
      </c>
      <c r="F99" s="553">
        <f>NC_NGOAI!I32/6.25</f>
        <v>97464</v>
      </c>
      <c r="G99" s="289">
        <f t="shared" si="23"/>
        <v>0</v>
      </c>
      <c r="H99" s="553">
        <f>'Dcu-NgN'!J83</f>
        <v>15299.553365384618</v>
      </c>
      <c r="I99" s="289">
        <f>'VL-NgN'!$H$45</f>
        <v>26202.959999999999</v>
      </c>
      <c r="J99" s="289">
        <f>Thietbi!K42</f>
        <v>72357.759999999995</v>
      </c>
      <c r="K99" s="289"/>
      <c r="L99" s="289" t="e">
        <f>SUM(E99:K99)</f>
        <v>#VALUE!</v>
      </c>
      <c r="M99" s="289" t="e">
        <f>L99*'He so chung'!$D$15/100</f>
        <v>#VALUE!</v>
      </c>
      <c r="N99" s="233" t="e">
        <f>M99+L99</f>
        <v>#VALUE!</v>
      </c>
      <c r="O99" s="233">
        <v>14880</v>
      </c>
      <c r="P99" s="498">
        <f>Q99+R99</f>
        <v>49719.230769230773</v>
      </c>
      <c r="Q99" s="499">
        <f>$Q$81*S99</f>
        <v>39775.384615384617</v>
      </c>
      <c r="R99" s="500">
        <f>$R$81*S99</f>
        <v>9943.8461538461561</v>
      </c>
      <c r="S99" s="497">
        <f>NC_NGOAI!H31/6.25</f>
        <v>7.44</v>
      </c>
      <c r="T99" s="489" t="e">
        <f>'[1]II. ĐƠN GIÁ ĐO ĐẠC'!N98</f>
        <v>#VALUE!</v>
      </c>
      <c r="U99" s="490" t="e">
        <f t="shared" si="15"/>
        <v>#VALUE!</v>
      </c>
      <c r="V99" s="491"/>
      <c r="W99" s="491"/>
      <c r="X99" s="491"/>
      <c r="Y99" s="491"/>
      <c r="Z99" s="491"/>
    </row>
    <row r="100" spans="1:26" s="492" customFormat="1" ht="18" customHeight="1">
      <c r="A100" s="486"/>
      <c r="B100" s="290"/>
      <c r="C100" s="523"/>
      <c r="D100" s="486">
        <v>3</v>
      </c>
      <c r="E100" s="553" t="e">
        <f>NC_NGOAI!I33/6.25</f>
        <v>#VALUE!</v>
      </c>
      <c r="F100" s="553">
        <f>NC_NGOAI!I34/6.25</f>
        <v>116956.8</v>
      </c>
      <c r="G100" s="289">
        <f t="shared" si="23"/>
        <v>0</v>
      </c>
      <c r="H100" s="553">
        <f>'Dcu-NgN'!J84</f>
        <v>20399.40448717949</v>
      </c>
      <c r="I100" s="289">
        <f>'VL-NgN'!$H$45</f>
        <v>26202.959999999999</v>
      </c>
      <c r="J100" s="289">
        <f>Thietbi!M42</f>
        <v>97581.440000000002</v>
      </c>
      <c r="K100" s="289"/>
      <c r="L100" s="289" t="e">
        <f>SUM(E100:K100)</f>
        <v>#VALUE!</v>
      </c>
      <c r="M100" s="289" t="e">
        <f>L100*'He so chung'!$D$15/100</f>
        <v>#VALUE!</v>
      </c>
      <c r="N100" s="233" t="e">
        <f>M100+L100</f>
        <v>#VALUE!</v>
      </c>
      <c r="O100" s="233">
        <v>17856.000000000466</v>
      </c>
      <c r="P100" s="498">
        <f>Q100+R100</f>
        <v>59663.076923076915</v>
      </c>
      <c r="Q100" s="499">
        <f>$Q$81*S100</f>
        <v>47730.461538461532</v>
      </c>
      <c r="R100" s="500">
        <f>$R$81*S100</f>
        <v>11932.615384615385</v>
      </c>
      <c r="S100" s="497">
        <f>NC_NGOAI!H33/6.25</f>
        <v>8.927999999999999</v>
      </c>
      <c r="T100" s="489" t="e">
        <f>'[1]II. ĐƠN GIÁ ĐO ĐẠC'!N99</f>
        <v>#VALUE!</v>
      </c>
      <c r="U100" s="490" t="e">
        <f t="shared" si="15"/>
        <v>#VALUE!</v>
      </c>
      <c r="V100" s="491"/>
      <c r="W100" s="491"/>
      <c r="X100" s="491"/>
      <c r="Y100" s="491"/>
      <c r="Z100" s="491"/>
    </row>
    <row r="101" spans="1:26" s="492" customFormat="1" ht="18" customHeight="1">
      <c r="A101" s="486"/>
      <c r="B101" s="290"/>
      <c r="C101" s="523"/>
      <c r="D101" s="486">
        <v>4</v>
      </c>
      <c r="E101" s="553" t="e">
        <f>NC_NGOAI!I35/6.25</f>
        <v>#VALUE!</v>
      </c>
      <c r="F101" s="553">
        <f>NC_NGOAI!I36/6.25</f>
        <v>140432</v>
      </c>
      <c r="G101" s="289">
        <f t="shared" si="23"/>
        <v>0</v>
      </c>
      <c r="H101" s="553">
        <f>'Dcu-NgN'!J85</f>
        <v>26519.225833333338</v>
      </c>
      <c r="I101" s="289">
        <f>'VL-NgN'!$H$45</f>
        <v>26202.959999999999</v>
      </c>
      <c r="J101" s="289">
        <f>Thietbi!O42</f>
        <v>129217.92</v>
      </c>
      <c r="K101" s="289"/>
      <c r="L101" s="289" t="e">
        <f>SUM(E101:K101)</f>
        <v>#VALUE!</v>
      </c>
      <c r="M101" s="289" t="e">
        <f>L101*'He so chung'!$D$15/100</f>
        <v>#VALUE!</v>
      </c>
      <c r="N101" s="233" t="e">
        <f>M101+L101</f>
        <v>#VALUE!</v>
      </c>
      <c r="O101" s="233">
        <v>21440</v>
      </c>
      <c r="P101" s="498">
        <f>Q101+R101</f>
        <v>71585</v>
      </c>
      <c r="Q101" s="499">
        <f>$Q$81*S101</f>
        <v>57267.999999999993</v>
      </c>
      <c r="R101" s="500">
        <f>$R$81*S101</f>
        <v>14317.000000000002</v>
      </c>
      <c r="S101" s="497">
        <f>NC_NGOAI!H35/6.25</f>
        <v>10.712</v>
      </c>
      <c r="T101" s="489" t="e">
        <f>'[1]II. ĐƠN GIÁ ĐO ĐẠC'!N100</f>
        <v>#VALUE!</v>
      </c>
      <c r="U101" s="490" t="e">
        <f t="shared" si="15"/>
        <v>#VALUE!</v>
      </c>
      <c r="V101" s="491"/>
      <c r="W101" s="491"/>
      <c r="X101" s="491"/>
      <c r="Y101" s="491"/>
      <c r="Z101" s="491"/>
    </row>
    <row r="102" spans="1:26" s="492" customFormat="1" ht="18" customHeight="1">
      <c r="A102" s="486"/>
      <c r="B102" s="290"/>
      <c r="C102" s="523"/>
      <c r="D102" s="486" t="s">
        <v>300</v>
      </c>
      <c r="E102" s="553" t="e">
        <f>NC_NGOAI!I37/6.25</f>
        <v>#VALUE!</v>
      </c>
      <c r="F102" s="553">
        <f>NC_NGOAI!I38/6.25</f>
        <v>168518.39999999999</v>
      </c>
      <c r="G102" s="289">
        <f t="shared" si="23"/>
        <v>0</v>
      </c>
      <c r="H102" s="553">
        <f>'Dcu-NgN'!J86</f>
        <v>34678.987628205134</v>
      </c>
      <c r="I102" s="289">
        <f>'VL-NgN'!$H$45</f>
        <v>26202.959999999999</v>
      </c>
      <c r="J102" s="289">
        <f>Thietbi!Q42</f>
        <v>164488.32000000001</v>
      </c>
      <c r="K102" s="289"/>
      <c r="L102" s="289" t="e">
        <f>SUM(E102:K102)</f>
        <v>#VALUE!</v>
      </c>
      <c r="M102" s="289" t="e">
        <f>L102*'He so chung'!$D$15/100</f>
        <v>#VALUE!</v>
      </c>
      <c r="N102" s="233" t="e">
        <f>M102+L102</f>
        <v>#VALUE!</v>
      </c>
      <c r="O102" s="233">
        <v>25727.999999999069</v>
      </c>
      <c r="P102" s="498">
        <f>Q102+R102</f>
        <v>85912.692307692312</v>
      </c>
      <c r="Q102" s="499">
        <f>$Q$81*S102</f>
        <v>68730.153846153844</v>
      </c>
      <c r="R102" s="500">
        <f>$R$81*S102</f>
        <v>17182.538461538465</v>
      </c>
      <c r="S102" s="497">
        <f>NC_NGOAI!H37/6.25</f>
        <v>12.856</v>
      </c>
      <c r="T102" s="489" t="e">
        <f>'[1]II. ĐƠN GIÁ ĐO ĐẠC'!N101</f>
        <v>#VALUE!</v>
      </c>
      <c r="U102" s="490" t="e">
        <f t="shared" si="15"/>
        <v>#VALUE!</v>
      </c>
      <c r="V102" s="491"/>
      <c r="W102" s="491"/>
      <c r="X102" s="491"/>
      <c r="Y102" s="491"/>
      <c r="Z102" s="491"/>
    </row>
    <row r="103" spans="1:26" s="492" customFormat="1" ht="18" hidden="1" customHeight="1">
      <c r="A103" s="486"/>
      <c r="B103" s="290"/>
      <c r="C103" s="523"/>
      <c r="D103" s="486"/>
      <c r="E103" s="553"/>
      <c r="F103" s="553"/>
      <c r="G103" s="289"/>
      <c r="H103" s="553"/>
      <c r="I103" s="289"/>
      <c r="J103" s="289"/>
      <c r="K103" s="289"/>
      <c r="L103" s="289"/>
      <c r="M103" s="289"/>
      <c r="N103" s="233"/>
      <c r="O103" s="233">
        <v>0</v>
      </c>
      <c r="P103" s="498"/>
      <c r="Q103" s="499"/>
      <c r="R103" s="500"/>
      <c r="S103" s="497"/>
      <c r="T103" s="489">
        <f>'[1]II. ĐƠN GIÁ ĐO ĐẠC'!N102</f>
        <v>0</v>
      </c>
      <c r="U103" s="490">
        <f t="shared" si="15"/>
        <v>0</v>
      </c>
      <c r="V103" s="491"/>
      <c r="W103" s="491"/>
      <c r="X103" s="491"/>
      <c r="Y103" s="491"/>
      <c r="Z103" s="491"/>
    </row>
    <row r="104" spans="1:26" s="492" customFormat="1" ht="18" customHeight="1">
      <c r="A104" s="290"/>
      <c r="B104" s="290"/>
      <c r="C104" s="290"/>
      <c r="D104" s="486"/>
      <c r="E104" s="553"/>
      <c r="F104" s="553"/>
      <c r="G104" s="289"/>
      <c r="H104" s="553"/>
      <c r="I104" s="289"/>
      <c r="J104" s="289"/>
      <c r="K104" s="289"/>
      <c r="L104" s="289"/>
      <c r="M104" s="289"/>
      <c r="N104" s="233"/>
      <c r="O104" s="233">
        <v>0</v>
      </c>
      <c r="P104" s="498"/>
      <c r="Q104" s="501"/>
      <c r="R104" s="502"/>
      <c r="S104" s="503"/>
      <c r="T104" s="489">
        <f>'[1]II. ĐƠN GIÁ ĐO ĐẠC'!N103</f>
        <v>0</v>
      </c>
      <c r="U104" s="490">
        <f t="shared" si="15"/>
        <v>0</v>
      </c>
      <c r="V104" s="491"/>
      <c r="W104" s="491"/>
      <c r="X104" s="491"/>
      <c r="Y104" s="491"/>
      <c r="Z104" s="491"/>
    </row>
    <row r="105" spans="1:26" s="492" customFormat="1" ht="17.25" customHeight="1">
      <c r="A105" s="485" t="s">
        <v>254</v>
      </c>
      <c r="B105" s="493" t="s">
        <v>255</v>
      </c>
      <c r="C105" s="523" t="s">
        <v>228</v>
      </c>
      <c r="D105" s="486">
        <v>1</v>
      </c>
      <c r="E105" s="553" t="e">
        <f>NC_NGOAI!I42/6.25</f>
        <v>#VALUE!</v>
      </c>
      <c r="F105" s="553">
        <f>NC_NGOAI!I43/6.25</f>
        <v>31020.799999999999</v>
      </c>
      <c r="G105" s="289">
        <f>$R$1*10*Q105</f>
        <v>0</v>
      </c>
      <c r="H105" s="553">
        <f>'Dcu-NgN'!J104</f>
        <v>4895.8570769230782</v>
      </c>
      <c r="I105" s="289">
        <f>'VL-NgN'!$H$48</f>
        <v>10481.184000000001</v>
      </c>
      <c r="J105" s="289"/>
      <c r="K105" s="289"/>
      <c r="L105" s="289" t="e">
        <f>SUM(E105:K105)</f>
        <v>#VALUE!</v>
      </c>
      <c r="M105" s="289" t="e">
        <f>L105*'He so chung'!$D$15/100</f>
        <v>#VALUE!</v>
      </c>
      <c r="N105" s="233" t="e">
        <f>M105+L105</f>
        <v>#VALUE!</v>
      </c>
      <c r="O105" s="233">
        <v>4735.9999999999709</v>
      </c>
      <c r="P105" s="498">
        <f>Q105+R105</f>
        <v>2427.1538461538462</v>
      </c>
      <c r="Q105" s="529">
        <f>$Q$81*S105</f>
        <v>1941.7230769230769</v>
      </c>
      <c r="R105" s="530">
        <f>$R$81*S105</f>
        <v>485.43076923076933</v>
      </c>
      <c r="S105" s="531">
        <f>NC_NGOAI!H42/6.25</f>
        <v>0.36320000000000002</v>
      </c>
      <c r="T105" s="489" t="e">
        <f>'[1]II. ĐƠN GIÁ ĐO ĐẠC'!N104</f>
        <v>#VALUE!</v>
      </c>
      <c r="U105" s="490" t="e">
        <f t="shared" si="15"/>
        <v>#VALUE!</v>
      </c>
      <c r="V105" s="491"/>
      <c r="W105" s="491"/>
      <c r="X105" s="491"/>
      <c r="Y105" s="491"/>
      <c r="Z105" s="491"/>
    </row>
    <row r="106" spans="1:26" s="492" customFormat="1" ht="17.25" customHeight="1">
      <c r="A106" s="486"/>
      <c r="B106" s="290"/>
      <c r="C106" s="523"/>
      <c r="D106" s="486">
        <v>2</v>
      </c>
      <c r="E106" s="553" t="e">
        <f>NC_NGOAI!I44/6.25</f>
        <v>#VALUE!</v>
      </c>
      <c r="F106" s="553">
        <f>NC_NGOAI!I45/6.25</f>
        <v>38776</v>
      </c>
      <c r="G106" s="289">
        <f>$R$1*10*Q106</f>
        <v>0</v>
      </c>
      <c r="H106" s="553">
        <f>'Dcu-NgN'!J105</f>
        <v>6119.8213461538471</v>
      </c>
      <c r="I106" s="289">
        <f>'VL-NgN'!$H$48</f>
        <v>10481.184000000001</v>
      </c>
      <c r="J106" s="289"/>
      <c r="K106" s="289"/>
      <c r="L106" s="289" t="e">
        <f>SUM(E106:K106)</f>
        <v>#VALUE!</v>
      </c>
      <c r="M106" s="289" t="e">
        <f>L106*'He so chung'!$D$15/100</f>
        <v>#VALUE!</v>
      </c>
      <c r="N106" s="233" t="e">
        <f>M106+L106</f>
        <v>#VALUE!</v>
      </c>
      <c r="O106" s="233">
        <v>5920</v>
      </c>
      <c r="P106" s="498">
        <f>Q106+R106</f>
        <v>3036.6153846153843</v>
      </c>
      <c r="Q106" s="499">
        <f>$Q$81*S106</f>
        <v>2429.2923076923075</v>
      </c>
      <c r="R106" s="500">
        <f>$R$81*S106</f>
        <v>607.32307692307688</v>
      </c>
      <c r="S106" s="497">
        <f>NC_NGOAI!H44/6.25</f>
        <v>0.45439999999999997</v>
      </c>
      <c r="T106" s="489" t="e">
        <f>'[1]II. ĐƠN GIÁ ĐO ĐẠC'!N105</f>
        <v>#VALUE!</v>
      </c>
      <c r="U106" s="490" t="e">
        <f t="shared" si="15"/>
        <v>#VALUE!</v>
      </c>
      <c r="V106" s="491"/>
      <c r="W106" s="491"/>
      <c r="X106" s="491"/>
      <c r="Y106" s="491"/>
      <c r="Z106" s="491"/>
    </row>
    <row r="107" spans="1:26" s="492" customFormat="1" ht="17.25" customHeight="1">
      <c r="A107" s="486"/>
      <c r="B107" s="290"/>
      <c r="C107" s="523"/>
      <c r="D107" s="486">
        <v>3</v>
      </c>
      <c r="E107" s="553" t="e">
        <f>NC_NGOAI!I46/6.25</f>
        <v>#VALUE!</v>
      </c>
      <c r="F107" s="553">
        <f>NC_NGOAI!I47/6.25</f>
        <v>52400</v>
      </c>
      <c r="G107" s="289">
        <f>$R$1*10*Q107</f>
        <v>0</v>
      </c>
      <c r="H107" s="553">
        <f>'Dcu-NgN'!J106</f>
        <v>8159.7617948717962</v>
      </c>
      <c r="I107" s="289">
        <f>'VL-NgN'!$H$48</f>
        <v>10481.184000000001</v>
      </c>
      <c r="J107" s="289"/>
      <c r="K107" s="289"/>
      <c r="L107" s="289" t="e">
        <f>SUM(E107:K107)</f>
        <v>#VALUE!</v>
      </c>
      <c r="M107" s="289" t="e">
        <f>L107*'He so chung'!$D$15/100</f>
        <v>#VALUE!</v>
      </c>
      <c r="N107" s="233" t="e">
        <f>M107+L107</f>
        <v>#VALUE!</v>
      </c>
      <c r="O107" s="233">
        <v>8000</v>
      </c>
      <c r="P107" s="498">
        <f>Q107+R107</f>
        <v>4116.538461538461</v>
      </c>
      <c r="Q107" s="499">
        <f>$Q$81*S107</f>
        <v>3293.2307692307691</v>
      </c>
      <c r="R107" s="500">
        <f>$R$81*S107</f>
        <v>823.30769230769238</v>
      </c>
      <c r="S107" s="497">
        <f>NC_NGOAI!H46/6.25</f>
        <v>0.61599999999999999</v>
      </c>
      <c r="T107" s="489" t="e">
        <f>'[1]II. ĐƠN GIÁ ĐO ĐẠC'!N106</f>
        <v>#VALUE!</v>
      </c>
      <c r="U107" s="490" t="e">
        <f t="shared" si="15"/>
        <v>#VALUE!</v>
      </c>
      <c r="V107" s="491"/>
      <c r="W107" s="491"/>
      <c r="X107" s="491"/>
      <c r="Y107" s="491"/>
      <c r="Z107" s="491"/>
    </row>
    <row r="108" spans="1:26" s="492" customFormat="1" ht="17.25" customHeight="1">
      <c r="A108" s="486"/>
      <c r="B108" s="290"/>
      <c r="C108" s="523"/>
      <c r="D108" s="486">
        <v>4</v>
      </c>
      <c r="E108" s="553" t="e">
        <f>NC_NGOAI!I48/6.25</f>
        <v>#VALUE!</v>
      </c>
      <c r="F108" s="553">
        <f>NC_NGOAI!I49/6.25</f>
        <v>71054.399999999994</v>
      </c>
      <c r="G108" s="289">
        <f>$R$1*10*Q108</f>
        <v>0</v>
      </c>
      <c r="H108" s="553">
        <f>'Dcu-NgN'!J107</f>
        <v>10607.690333333336</v>
      </c>
      <c r="I108" s="289">
        <f>'VL-NgN'!$H$48</f>
        <v>10481.184000000001</v>
      </c>
      <c r="J108" s="289"/>
      <c r="K108" s="289"/>
      <c r="L108" s="289" t="e">
        <f>SUM(E108:K108)</f>
        <v>#VALUE!</v>
      </c>
      <c r="M108" s="289" t="e">
        <f>L108*'He so chung'!$D$15/100</f>
        <v>#VALUE!</v>
      </c>
      <c r="N108" s="233" t="e">
        <f>M108+L108</f>
        <v>#VALUE!</v>
      </c>
      <c r="O108" s="233">
        <v>10848</v>
      </c>
      <c r="P108" s="498">
        <f>Q108+R108</f>
        <v>5581.3846153846152</v>
      </c>
      <c r="Q108" s="499">
        <f>$Q$81*S108</f>
        <v>4465.1076923076917</v>
      </c>
      <c r="R108" s="500">
        <f>$R$81*S108</f>
        <v>1116.2769230769231</v>
      </c>
      <c r="S108" s="497">
        <f>NC_NGOAI!H48/6.25</f>
        <v>0.83519999999999994</v>
      </c>
      <c r="T108" s="489" t="e">
        <f>'[1]II. ĐƠN GIÁ ĐO ĐẠC'!N107</f>
        <v>#VALUE!</v>
      </c>
      <c r="U108" s="490" t="e">
        <f t="shared" si="15"/>
        <v>#VALUE!</v>
      </c>
      <c r="V108" s="491"/>
      <c r="W108" s="491"/>
      <c r="X108" s="491"/>
      <c r="Y108" s="491"/>
      <c r="Z108" s="491"/>
    </row>
    <row r="109" spans="1:26" s="492" customFormat="1" ht="17.25" customHeight="1">
      <c r="A109" s="486"/>
      <c r="B109" s="290"/>
      <c r="C109" s="523"/>
      <c r="D109" s="486" t="s">
        <v>300</v>
      </c>
      <c r="E109" s="553" t="e">
        <f>NC_NGOAI!I50/6.25</f>
        <v>#VALUE!</v>
      </c>
      <c r="F109" s="553">
        <f>NC_NGOAI!I51/6.25</f>
        <v>89708.800000000003</v>
      </c>
      <c r="G109" s="289">
        <f>$R$1*10*Q109</f>
        <v>0</v>
      </c>
      <c r="H109" s="553">
        <f>'Dcu-NgN'!J108</f>
        <v>13871.595051282055</v>
      </c>
      <c r="I109" s="289">
        <f>'VL-NgN'!$H$48</f>
        <v>10481.184000000001</v>
      </c>
      <c r="J109" s="289"/>
      <c r="K109" s="289"/>
      <c r="L109" s="289" t="e">
        <f>SUM(E109:K109)</f>
        <v>#VALUE!</v>
      </c>
      <c r="M109" s="289" t="e">
        <f>L109*'He so chung'!$D$15/100</f>
        <v>#VALUE!</v>
      </c>
      <c r="N109" s="233" t="e">
        <f>M109+L109</f>
        <v>#VALUE!</v>
      </c>
      <c r="O109" s="233">
        <v>13696.000000000058</v>
      </c>
      <c r="P109" s="498">
        <f>Q109+R109</f>
        <v>7046.2307692307686</v>
      </c>
      <c r="Q109" s="499">
        <f>$Q$81*S109</f>
        <v>5636.9846153846147</v>
      </c>
      <c r="R109" s="500">
        <f>$R$81*S109</f>
        <v>1409.2461538461539</v>
      </c>
      <c r="S109" s="497">
        <f>NC_NGOAI!H50/6.25</f>
        <v>1.0544</v>
      </c>
      <c r="T109" s="489" t="e">
        <f>'[1]II. ĐƠN GIÁ ĐO ĐẠC'!N108</f>
        <v>#VALUE!</v>
      </c>
      <c r="U109" s="490" t="e">
        <f t="shared" si="15"/>
        <v>#VALUE!</v>
      </c>
      <c r="V109" s="491"/>
      <c r="W109" s="491"/>
      <c r="X109" s="491"/>
      <c r="Y109" s="491"/>
      <c r="Z109" s="491"/>
    </row>
    <row r="110" spans="1:26" s="492" customFormat="1" ht="17.25" customHeight="1">
      <c r="A110" s="486"/>
      <c r="B110" s="290"/>
      <c r="C110" s="523"/>
      <c r="D110" s="486"/>
      <c r="E110" s="553"/>
      <c r="F110" s="553"/>
      <c r="G110" s="289"/>
      <c r="H110" s="553"/>
      <c r="I110" s="289"/>
      <c r="J110" s="289"/>
      <c r="K110" s="289"/>
      <c r="L110" s="289"/>
      <c r="M110" s="289"/>
      <c r="N110" s="233"/>
      <c r="O110" s="233">
        <v>0</v>
      </c>
      <c r="P110" s="498"/>
      <c r="Q110" s="499"/>
      <c r="R110" s="500"/>
      <c r="S110" s="497"/>
      <c r="T110" s="489">
        <f>'[1]II. ĐƠN GIÁ ĐO ĐẠC'!N109</f>
        <v>0</v>
      </c>
      <c r="U110" s="490">
        <f t="shared" si="15"/>
        <v>0</v>
      </c>
      <c r="V110" s="491"/>
      <c r="W110" s="491"/>
      <c r="X110" s="491"/>
      <c r="Y110" s="491"/>
      <c r="Z110" s="491"/>
    </row>
    <row r="111" spans="1:26" s="492" customFormat="1" ht="17.25" customHeight="1">
      <c r="A111" s="290"/>
      <c r="B111" s="290"/>
      <c r="C111" s="290"/>
      <c r="D111" s="486"/>
      <c r="E111" s="553"/>
      <c r="F111" s="553"/>
      <c r="G111" s="289">
        <f t="shared" ref="G111:G116" si="24">$R$1*10*Q111</f>
        <v>0</v>
      </c>
      <c r="H111" s="553"/>
      <c r="I111" s="289"/>
      <c r="J111" s="289"/>
      <c r="K111" s="289"/>
      <c r="L111" s="289"/>
      <c r="M111" s="289"/>
      <c r="N111" s="233"/>
      <c r="O111" s="233">
        <v>0</v>
      </c>
      <c r="P111" s="498"/>
      <c r="Q111" s="499"/>
      <c r="R111" s="500"/>
      <c r="S111" s="497"/>
      <c r="T111" s="489">
        <f>'[1]II. ĐƠN GIÁ ĐO ĐẠC'!N110</f>
        <v>0</v>
      </c>
      <c r="U111" s="490">
        <f t="shared" si="15"/>
        <v>0</v>
      </c>
      <c r="V111" s="491"/>
      <c r="W111" s="491"/>
      <c r="X111" s="491"/>
      <c r="Y111" s="491"/>
      <c r="Z111" s="491"/>
    </row>
    <row r="112" spans="1:26" s="492" customFormat="1" ht="17.25" customHeight="1">
      <c r="A112" s="485" t="s">
        <v>257</v>
      </c>
      <c r="B112" s="493" t="s">
        <v>258</v>
      </c>
      <c r="C112" s="523" t="s">
        <v>228</v>
      </c>
      <c r="D112" s="486">
        <v>1</v>
      </c>
      <c r="E112" s="553" t="e">
        <f>NC_NGOAI!I55/6.25</f>
        <v>#VALUE!</v>
      </c>
      <c r="F112" s="553">
        <f>NC_NGOAI!I56/6.25</f>
        <v>146929.60000000001</v>
      </c>
      <c r="G112" s="289">
        <f t="shared" si="24"/>
        <v>0</v>
      </c>
      <c r="H112" s="553">
        <f>'Dcu-NgN'!J112</f>
        <v>4895.8570769230782</v>
      </c>
      <c r="I112" s="289">
        <f>'VL-NgN'!$H$51</f>
        <v>10481.184000000001</v>
      </c>
      <c r="J112" s="289"/>
      <c r="K112" s="289"/>
      <c r="L112" s="289" t="e">
        <f>SUM(E112:K112)</f>
        <v>#VALUE!</v>
      </c>
      <c r="M112" s="289" t="e">
        <f>L112*'He so chung'!$D$15/100</f>
        <v>#VALUE!</v>
      </c>
      <c r="N112" s="233" t="e">
        <f>M112+L112</f>
        <v>#VALUE!</v>
      </c>
      <c r="O112" s="233">
        <v>22432</v>
      </c>
      <c r="P112" s="498">
        <f>Q112+R112</f>
        <v>7495.3076923076915</v>
      </c>
      <c r="Q112" s="499">
        <f>$Q$81*S112</f>
        <v>5996.246153846153</v>
      </c>
      <c r="R112" s="500">
        <f>$R$81*S112</f>
        <v>1499.0615384615385</v>
      </c>
      <c r="S112" s="497">
        <f>NC_NGOAI!H55/6.25</f>
        <v>1.1215999999999999</v>
      </c>
      <c r="T112" s="489" t="e">
        <f>'[1]II. ĐƠN GIÁ ĐO ĐẠC'!N111</f>
        <v>#VALUE!</v>
      </c>
      <c r="U112" s="490" t="e">
        <f t="shared" si="15"/>
        <v>#VALUE!</v>
      </c>
      <c r="V112" s="491"/>
      <c r="W112" s="491"/>
      <c r="X112" s="491"/>
      <c r="Y112" s="491"/>
      <c r="Z112" s="491"/>
    </row>
    <row r="113" spans="1:26" s="492" customFormat="1" ht="17.25" customHeight="1">
      <c r="A113" s="485"/>
      <c r="B113" s="493" t="s">
        <v>259</v>
      </c>
      <c r="C113" s="523"/>
      <c r="D113" s="486">
        <v>2</v>
      </c>
      <c r="E113" s="553" t="e">
        <f>NC_NGOAI!I57/6.25</f>
        <v>#VALUE!</v>
      </c>
      <c r="F113" s="553">
        <f>NC_NGOAI!I58/6.25</f>
        <v>176483.20000000001</v>
      </c>
      <c r="G113" s="289">
        <f t="shared" si="24"/>
        <v>0</v>
      </c>
      <c r="H113" s="553">
        <f>'Dcu-NgN'!J113</f>
        <v>6119.8213461538471</v>
      </c>
      <c r="I113" s="289">
        <f>'VL-NgN'!$H$51</f>
        <v>10481.184000000001</v>
      </c>
      <c r="J113" s="289"/>
      <c r="K113" s="289"/>
      <c r="L113" s="289" t="e">
        <f>SUM(E113:K113)</f>
        <v>#VALUE!</v>
      </c>
      <c r="M113" s="289" t="e">
        <f>L113*'He so chung'!$D$15/100</f>
        <v>#VALUE!</v>
      </c>
      <c r="N113" s="233" t="e">
        <f>M113+L113</f>
        <v>#VALUE!</v>
      </c>
      <c r="O113" s="233">
        <v>26944</v>
      </c>
      <c r="P113" s="498">
        <f>Q113+R113</f>
        <v>9002.9230769230762</v>
      </c>
      <c r="Q113" s="499">
        <f>$Q$81*S113</f>
        <v>7202.3384615384612</v>
      </c>
      <c r="R113" s="500">
        <f>$R$81*S113</f>
        <v>1800.5846153846155</v>
      </c>
      <c r="S113" s="497">
        <f>NC_NGOAI!H57/6.25</f>
        <v>1.3472</v>
      </c>
      <c r="T113" s="489" t="e">
        <f>'[1]II. ĐƠN GIÁ ĐO ĐẠC'!N112</f>
        <v>#VALUE!</v>
      </c>
      <c r="U113" s="490" t="e">
        <f t="shared" si="15"/>
        <v>#VALUE!</v>
      </c>
      <c r="V113" s="491"/>
      <c r="W113" s="491"/>
      <c r="X113" s="491"/>
      <c r="Y113" s="491"/>
      <c r="Z113" s="491"/>
    </row>
    <row r="114" spans="1:26" s="492" customFormat="1" ht="17.25" customHeight="1">
      <c r="A114" s="486"/>
      <c r="B114" s="290"/>
      <c r="C114" s="523"/>
      <c r="D114" s="486">
        <v>3</v>
      </c>
      <c r="E114" s="553" t="e">
        <f>NC_NGOAI!I59/6.25</f>
        <v>#VALUE!</v>
      </c>
      <c r="F114" s="553">
        <f>NC_NGOAI!I60/6.25</f>
        <v>211696</v>
      </c>
      <c r="G114" s="289">
        <f t="shared" si="24"/>
        <v>0</v>
      </c>
      <c r="H114" s="553">
        <f>'Dcu-NgN'!J114</f>
        <v>8159.7617948717962</v>
      </c>
      <c r="I114" s="289">
        <f>'VL-NgN'!$H$51</f>
        <v>10481.184000000001</v>
      </c>
      <c r="J114" s="289"/>
      <c r="K114" s="289"/>
      <c r="L114" s="289" t="e">
        <f>SUM(E114:K114)</f>
        <v>#VALUE!</v>
      </c>
      <c r="M114" s="289" t="e">
        <f>L114*'He so chung'!$D$15/100</f>
        <v>#VALUE!</v>
      </c>
      <c r="N114" s="233" t="e">
        <f>M114+L114</f>
        <v>#VALUE!</v>
      </c>
      <c r="O114" s="233">
        <v>32320</v>
      </c>
      <c r="P114" s="498">
        <f>Q114+R114</f>
        <v>10799.230769230768</v>
      </c>
      <c r="Q114" s="499">
        <f>$Q$81*S114</f>
        <v>8639.3846153846134</v>
      </c>
      <c r="R114" s="500">
        <f>$R$81*S114</f>
        <v>2159.8461538461538</v>
      </c>
      <c r="S114" s="497">
        <f>NC_NGOAI!H59/6.25</f>
        <v>1.6159999999999999</v>
      </c>
      <c r="T114" s="489" t="e">
        <f>'[1]II. ĐƠN GIÁ ĐO ĐẠC'!N113</f>
        <v>#VALUE!</v>
      </c>
      <c r="U114" s="490" t="e">
        <f t="shared" si="15"/>
        <v>#VALUE!</v>
      </c>
      <c r="V114" s="491"/>
      <c r="W114" s="491"/>
      <c r="X114" s="491"/>
      <c r="Y114" s="491"/>
      <c r="Z114" s="491"/>
    </row>
    <row r="115" spans="1:26" s="492" customFormat="1" ht="17.25" customHeight="1">
      <c r="A115" s="486"/>
      <c r="B115" s="290"/>
      <c r="C115" s="523"/>
      <c r="D115" s="486">
        <v>4</v>
      </c>
      <c r="E115" s="553" t="e">
        <f>NC_NGOAI!I61/6.25</f>
        <v>#VALUE!</v>
      </c>
      <c r="F115" s="553">
        <f>NC_NGOAI!I62/6.25</f>
        <v>254035.20000000001</v>
      </c>
      <c r="G115" s="289">
        <f t="shared" si="24"/>
        <v>0</v>
      </c>
      <c r="H115" s="553">
        <f>'Dcu-NgN'!J115</f>
        <v>10607.690333333336</v>
      </c>
      <c r="I115" s="289">
        <f>'VL-NgN'!$H$51</f>
        <v>10481.184000000001</v>
      </c>
      <c r="J115" s="289"/>
      <c r="K115" s="289"/>
      <c r="L115" s="289" t="e">
        <f>SUM(E115:K115)</f>
        <v>#VALUE!</v>
      </c>
      <c r="M115" s="289" t="e">
        <f>L115*'He so chung'!$D$15/100</f>
        <v>#VALUE!</v>
      </c>
      <c r="N115" s="233" t="e">
        <f>M115+L115</f>
        <v>#VALUE!</v>
      </c>
      <c r="O115" s="233">
        <v>38784</v>
      </c>
      <c r="P115" s="498">
        <f>Q115+R115</f>
        <v>12959.076923076922</v>
      </c>
      <c r="Q115" s="499">
        <f>$Q$81*S115</f>
        <v>10367.261538461536</v>
      </c>
      <c r="R115" s="500">
        <f>$R$81*S115</f>
        <v>2591.8153846153846</v>
      </c>
      <c r="S115" s="497">
        <f>NC_NGOAI!H61/6.25</f>
        <v>1.9391999999999998</v>
      </c>
      <c r="T115" s="489" t="e">
        <f>'[1]II. ĐƠN GIÁ ĐO ĐẠC'!N114</f>
        <v>#VALUE!</v>
      </c>
      <c r="U115" s="490" t="e">
        <f t="shared" si="15"/>
        <v>#VALUE!</v>
      </c>
      <c r="V115" s="491"/>
      <c r="W115" s="491"/>
      <c r="X115" s="491"/>
      <c r="Y115" s="491"/>
      <c r="Z115" s="491"/>
    </row>
    <row r="116" spans="1:26" s="492" customFormat="1" ht="17.25" customHeight="1">
      <c r="A116" s="486"/>
      <c r="B116" s="290"/>
      <c r="C116" s="523"/>
      <c r="D116" s="486" t="s">
        <v>300</v>
      </c>
      <c r="E116" s="553" t="e">
        <f>NC_NGOAI!I63/6.25</f>
        <v>#VALUE!</v>
      </c>
      <c r="F116" s="553">
        <f>NC_NGOAI!I64/6.25</f>
        <v>304758.40000000002</v>
      </c>
      <c r="G116" s="289">
        <f t="shared" si="24"/>
        <v>0</v>
      </c>
      <c r="H116" s="553">
        <f>'Dcu-NgN'!J116</f>
        <v>13871.595051282055</v>
      </c>
      <c r="I116" s="289">
        <f>'VL-NgN'!$H$51</f>
        <v>10481.184000000001</v>
      </c>
      <c r="J116" s="289"/>
      <c r="K116" s="289"/>
      <c r="L116" s="289" t="e">
        <f>SUM(E116:K116)</f>
        <v>#VALUE!</v>
      </c>
      <c r="M116" s="289" t="e">
        <f>L116*'He so chung'!$D$15/100</f>
        <v>#VALUE!</v>
      </c>
      <c r="N116" s="233" t="e">
        <f>M116+L116</f>
        <v>#VALUE!</v>
      </c>
      <c r="O116" s="233">
        <v>46528</v>
      </c>
      <c r="P116" s="498">
        <f>Q116+R116</f>
        <v>15546.615384615385</v>
      </c>
      <c r="Q116" s="499">
        <f>$Q$81*S116</f>
        <v>12437.292307692307</v>
      </c>
      <c r="R116" s="500">
        <f>$R$81*S116</f>
        <v>3109.3230769230772</v>
      </c>
      <c r="S116" s="497">
        <f>NC_NGOAI!H63/6.25</f>
        <v>2.3264</v>
      </c>
      <c r="T116" s="489" t="e">
        <f>'[1]II. ĐƠN GIÁ ĐO ĐẠC'!N115</f>
        <v>#VALUE!</v>
      </c>
      <c r="U116" s="490" t="e">
        <f t="shared" si="15"/>
        <v>#VALUE!</v>
      </c>
      <c r="V116" s="491"/>
      <c r="W116" s="491"/>
      <c r="X116" s="491"/>
      <c r="Y116" s="491"/>
      <c r="Z116" s="491"/>
    </row>
    <row r="117" spans="1:26" s="492" customFormat="1" ht="17.25" customHeight="1">
      <c r="A117" s="486"/>
      <c r="B117" s="290"/>
      <c r="C117" s="523"/>
      <c r="D117" s="486"/>
      <c r="E117" s="553"/>
      <c r="F117" s="553"/>
      <c r="G117" s="289"/>
      <c r="H117" s="553"/>
      <c r="I117" s="289"/>
      <c r="J117" s="289"/>
      <c r="K117" s="289"/>
      <c r="L117" s="289"/>
      <c r="M117" s="289"/>
      <c r="N117" s="233"/>
      <c r="O117" s="233">
        <v>0</v>
      </c>
      <c r="P117" s="498"/>
      <c r="Q117" s="499"/>
      <c r="R117" s="500"/>
      <c r="S117" s="497"/>
      <c r="T117" s="489">
        <f>'[1]II. ĐƠN GIÁ ĐO ĐẠC'!N116</f>
        <v>0</v>
      </c>
      <c r="U117" s="490">
        <f t="shared" si="15"/>
        <v>0</v>
      </c>
      <c r="V117" s="491"/>
      <c r="W117" s="491"/>
      <c r="X117" s="491"/>
      <c r="Y117" s="491"/>
      <c r="Z117" s="491"/>
    </row>
    <row r="118" spans="1:26" s="492" customFormat="1" ht="17.25" customHeight="1">
      <c r="A118" s="290"/>
      <c r="B118" s="290"/>
      <c r="C118" s="290"/>
      <c r="D118" s="486"/>
      <c r="E118" s="553"/>
      <c r="F118" s="553"/>
      <c r="G118" s="289">
        <f>$R$1*10*Q118</f>
        <v>0</v>
      </c>
      <c r="H118" s="553"/>
      <c r="I118" s="289"/>
      <c r="J118" s="289"/>
      <c r="K118" s="289"/>
      <c r="L118" s="289"/>
      <c r="M118" s="289"/>
      <c r="N118" s="233"/>
      <c r="O118" s="233">
        <v>0</v>
      </c>
      <c r="P118" s="498"/>
      <c r="Q118" s="499"/>
      <c r="R118" s="500"/>
      <c r="S118" s="497"/>
      <c r="T118" s="489">
        <f>'[1]II. ĐƠN GIÁ ĐO ĐẠC'!N117</f>
        <v>0</v>
      </c>
      <c r="U118" s="490">
        <f t="shared" si="15"/>
        <v>0</v>
      </c>
      <c r="V118" s="491"/>
      <c r="W118" s="491"/>
      <c r="X118" s="491"/>
      <c r="Y118" s="491"/>
      <c r="Z118" s="491"/>
    </row>
    <row r="119" spans="1:26" s="492" customFormat="1" ht="17.25" customHeight="1">
      <c r="A119" s="485" t="s">
        <v>260</v>
      </c>
      <c r="B119" s="493" t="s">
        <v>261</v>
      </c>
      <c r="C119" s="523" t="s">
        <v>228</v>
      </c>
      <c r="D119" s="486" t="s">
        <v>299</v>
      </c>
      <c r="E119" s="553" t="e">
        <f>NC_NGOAI!I68/6.25</f>
        <v>#VALUE!</v>
      </c>
      <c r="F119" s="553"/>
      <c r="G119" s="289">
        <f>$R$1*10*Q119</f>
        <v>0</v>
      </c>
      <c r="H119" s="553">
        <f>'Dcu-NgN'!J120</f>
        <v>8159.7617948717962</v>
      </c>
      <c r="I119" s="289">
        <f>'VL-NgN'!H54</f>
        <v>5240.5920000000006</v>
      </c>
      <c r="J119" s="289"/>
      <c r="K119" s="289"/>
      <c r="L119" s="289" t="e">
        <f>SUM(E119:K119)</f>
        <v>#VALUE!</v>
      </c>
      <c r="M119" s="289" t="e">
        <f>L119*'He so chung'!$D$15/100</f>
        <v>#VALUE!</v>
      </c>
      <c r="N119" s="233" t="e">
        <f>M119+L119</f>
        <v>#VALUE!</v>
      </c>
      <c r="O119" s="233">
        <v>0</v>
      </c>
      <c r="P119" s="498">
        <f>Q119+R119</f>
        <v>20368.846153846152</v>
      </c>
      <c r="Q119" s="499">
        <f>$Q$81*S119</f>
        <v>16295.076923076922</v>
      </c>
      <c r="R119" s="500">
        <f>$R$81*S119</f>
        <v>4073.7692307692314</v>
      </c>
      <c r="S119" s="497">
        <f>NC_NGOAI!H68/6.25</f>
        <v>3.048</v>
      </c>
      <c r="T119" s="489" t="e">
        <f>'[1]II. ĐƠN GIÁ ĐO ĐẠC'!N118</f>
        <v>#VALUE!</v>
      </c>
      <c r="U119" s="490" t="e">
        <f t="shared" si="15"/>
        <v>#VALUE!</v>
      </c>
      <c r="V119" s="491"/>
      <c r="W119" s="491"/>
      <c r="X119" s="491"/>
      <c r="Y119" s="491"/>
      <c r="Z119" s="491"/>
    </row>
    <row r="120" spans="1:26" s="492" customFormat="1" ht="17.25" customHeight="1">
      <c r="A120" s="486"/>
      <c r="B120" s="290"/>
      <c r="C120" s="523"/>
      <c r="D120" s="486"/>
      <c r="E120" s="553"/>
      <c r="F120" s="553"/>
      <c r="G120" s="289"/>
      <c r="H120" s="553"/>
      <c r="I120" s="289"/>
      <c r="J120" s="289"/>
      <c r="K120" s="289"/>
      <c r="L120" s="289"/>
      <c r="M120" s="289"/>
      <c r="N120" s="233"/>
      <c r="O120" s="233">
        <v>0</v>
      </c>
      <c r="P120" s="498"/>
      <c r="Q120" s="499"/>
      <c r="R120" s="500"/>
      <c r="S120" s="497"/>
      <c r="T120" s="489">
        <f>'[1]II. ĐƠN GIÁ ĐO ĐẠC'!N119</f>
        <v>0</v>
      </c>
      <c r="U120" s="490">
        <f t="shared" si="15"/>
        <v>0</v>
      </c>
      <c r="V120" s="491"/>
      <c r="W120" s="491"/>
      <c r="X120" s="491"/>
      <c r="Y120" s="491"/>
      <c r="Z120" s="491"/>
    </row>
    <row r="121" spans="1:26" s="492" customFormat="1" ht="17.25" customHeight="1">
      <c r="A121" s="483" t="s">
        <v>302</v>
      </c>
      <c r="B121" s="484" t="s">
        <v>263</v>
      </c>
      <c r="C121" s="523" t="s">
        <v>228</v>
      </c>
      <c r="D121" s="486">
        <v>1</v>
      </c>
      <c r="E121" s="553" t="e">
        <f t="shared" ref="E121:S121" si="25">E128+E135+E137+E139+E142+E144+E146+E148</f>
        <v>#VALUE!</v>
      </c>
      <c r="F121" s="553">
        <f t="shared" si="25"/>
        <v>0</v>
      </c>
      <c r="G121" s="289">
        <f t="shared" si="25"/>
        <v>0</v>
      </c>
      <c r="H121" s="553">
        <f t="shared" si="25"/>
        <v>9540.1743751282047</v>
      </c>
      <c r="I121" s="289">
        <f t="shared" si="25"/>
        <v>482887.87199999997</v>
      </c>
      <c r="J121" s="289">
        <f t="shared" si="25"/>
        <v>25680.143999999997</v>
      </c>
      <c r="K121" s="289">
        <f t="shared" si="25"/>
        <v>34115.894400000005</v>
      </c>
      <c r="L121" s="289" t="e">
        <f t="shared" si="25"/>
        <v>#VALUE!</v>
      </c>
      <c r="M121" s="289" t="e">
        <f t="shared" si="25"/>
        <v>#VALUE!</v>
      </c>
      <c r="N121" s="233" t="e">
        <f t="shared" si="25"/>
        <v>#VALUE!</v>
      </c>
      <c r="O121" s="233">
        <v>0</v>
      </c>
      <c r="P121" s="289">
        <f t="shared" si="25"/>
        <v>28507.403076923078</v>
      </c>
      <c r="Q121" s="487">
        <f t="shared" si="25"/>
        <v>24789.046153846153</v>
      </c>
      <c r="R121" s="180">
        <f t="shared" si="25"/>
        <v>3718.3569230769231</v>
      </c>
      <c r="S121" s="488">
        <f t="shared" si="25"/>
        <v>4.6368</v>
      </c>
      <c r="T121" s="489" t="e">
        <f>'[1]II. ĐƠN GIÁ ĐO ĐẠC'!N120</f>
        <v>#VALUE!</v>
      </c>
      <c r="U121" s="490" t="e">
        <f t="shared" si="15"/>
        <v>#VALUE!</v>
      </c>
      <c r="V121" s="491"/>
      <c r="W121" s="491"/>
      <c r="X121" s="491"/>
      <c r="Y121" s="491"/>
      <c r="Z121" s="491"/>
    </row>
    <row r="122" spans="1:26" s="492" customFormat="1" ht="17.25" customHeight="1">
      <c r="A122" s="486"/>
      <c r="B122" s="290"/>
      <c r="C122" s="523"/>
      <c r="D122" s="486">
        <v>2</v>
      </c>
      <c r="E122" s="553" t="e">
        <f t="shared" ref="E122:S122" si="26">E129+E135+E137+E139+E142+E144+E146+E148</f>
        <v>#VALUE!</v>
      </c>
      <c r="F122" s="553">
        <f t="shared" si="26"/>
        <v>0</v>
      </c>
      <c r="G122" s="289">
        <f t="shared" si="26"/>
        <v>0</v>
      </c>
      <c r="H122" s="553">
        <f t="shared" si="26"/>
        <v>9976.7664212820509</v>
      </c>
      <c r="I122" s="289">
        <f t="shared" si="26"/>
        <v>482887.87199999997</v>
      </c>
      <c r="J122" s="289">
        <f t="shared" si="26"/>
        <v>27543.439999999999</v>
      </c>
      <c r="K122" s="289">
        <f t="shared" si="26"/>
        <v>41067.868799999997</v>
      </c>
      <c r="L122" s="289" t="e">
        <f t="shared" si="26"/>
        <v>#VALUE!</v>
      </c>
      <c r="M122" s="289" t="e">
        <f t="shared" si="26"/>
        <v>#VALUE!</v>
      </c>
      <c r="N122" s="233" t="e">
        <f t="shared" si="26"/>
        <v>#VALUE!</v>
      </c>
      <c r="O122" s="233">
        <v>0</v>
      </c>
      <c r="P122" s="289">
        <f t="shared" si="26"/>
        <v>30514.135384615383</v>
      </c>
      <c r="Q122" s="487">
        <f t="shared" si="26"/>
        <v>26534.030769230769</v>
      </c>
      <c r="R122" s="180">
        <f t="shared" si="26"/>
        <v>3980.104615384615</v>
      </c>
      <c r="S122" s="488">
        <f t="shared" si="26"/>
        <v>4.9632000000000005</v>
      </c>
      <c r="T122" s="489" t="e">
        <f>'[1]II. ĐƠN GIÁ ĐO ĐẠC'!N121</f>
        <v>#VALUE!</v>
      </c>
      <c r="U122" s="490" t="e">
        <f t="shared" si="15"/>
        <v>#VALUE!</v>
      </c>
      <c r="V122" s="491"/>
      <c r="W122" s="491"/>
      <c r="X122" s="491"/>
      <c r="Y122" s="491"/>
      <c r="Z122" s="491"/>
    </row>
    <row r="123" spans="1:26" s="492" customFormat="1" ht="17.25" customHeight="1">
      <c r="A123" s="486"/>
      <c r="B123" s="290"/>
      <c r="C123" s="523"/>
      <c r="D123" s="486">
        <v>3</v>
      </c>
      <c r="E123" s="553" t="e">
        <f t="shared" ref="E123:S123" si="27">E130+E135+E137+E139+E142+E144+E146+E148</f>
        <v>#VALUE!</v>
      </c>
      <c r="F123" s="553">
        <f t="shared" si="27"/>
        <v>0</v>
      </c>
      <c r="G123" s="289">
        <f t="shared" si="27"/>
        <v>0</v>
      </c>
      <c r="H123" s="553">
        <f t="shared" si="27"/>
        <v>10413.358467435897</v>
      </c>
      <c r="I123" s="289">
        <f t="shared" si="27"/>
        <v>482887.87199999997</v>
      </c>
      <c r="J123" s="289">
        <f t="shared" si="27"/>
        <v>29383.567999999999</v>
      </c>
      <c r="K123" s="289">
        <f t="shared" si="27"/>
        <v>44847.196800000005</v>
      </c>
      <c r="L123" s="289" t="e">
        <f t="shared" si="27"/>
        <v>#VALUE!</v>
      </c>
      <c r="M123" s="289" t="e">
        <f t="shared" si="27"/>
        <v>#VALUE!</v>
      </c>
      <c r="N123" s="233" t="e">
        <f t="shared" si="27"/>
        <v>#VALUE!</v>
      </c>
      <c r="O123" s="233">
        <v>0</v>
      </c>
      <c r="P123" s="289">
        <f t="shared" si="27"/>
        <v>32520.867692307689</v>
      </c>
      <c r="Q123" s="487">
        <f t="shared" si="27"/>
        <v>28279.015384615384</v>
      </c>
      <c r="R123" s="180">
        <f t="shared" si="27"/>
        <v>4241.8523076923066</v>
      </c>
      <c r="S123" s="488">
        <f t="shared" si="27"/>
        <v>5.2896000000000001</v>
      </c>
      <c r="T123" s="489" t="e">
        <f>'[1]II. ĐƠN GIÁ ĐO ĐẠC'!N122</f>
        <v>#VALUE!</v>
      </c>
      <c r="U123" s="490" t="e">
        <f t="shared" si="15"/>
        <v>#VALUE!</v>
      </c>
      <c r="V123" s="491"/>
      <c r="W123" s="491"/>
      <c r="X123" s="491"/>
      <c r="Y123" s="491"/>
      <c r="Z123" s="491"/>
    </row>
    <row r="124" spans="1:26" s="492" customFormat="1" ht="17.25" customHeight="1">
      <c r="A124" s="486"/>
      <c r="B124" s="290"/>
      <c r="C124" s="523"/>
      <c r="D124" s="486">
        <v>4</v>
      </c>
      <c r="E124" s="553" t="e">
        <f t="shared" ref="E124:S124" si="28">E131+E135+E137+E139+E142+E144+E146+E148</f>
        <v>#VALUE!</v>
      </c>
      <c r="F124" s="553">
        <f t="shared" si="28"/>
        <v>0</v>
      </c>
      <c r="G124" s="289">
        <f t="shared" si="28"/>
        <v>0</v>
      </c>
      <c r="H124" s="553">
        <f t="shared" si="28"/>
        <v>10995.481195641027</v>
      </c>
      <c r="I124" s="289">
        <f t="shared" si="28"/>
        <v>482887.87199999997</v>
      </c>
      <c r="J124" s="289">
        <f t="shared" si="28"/>
        <v>31858.703999999998</v>
      </c>
      <c r="K124" s="289">
        <f t="shared" si="28"/>
        <v>47659.315200000005</v>
      </c>
      <c r="L124" s="289" t="e">
        <f t="shared" si="28"/>
        <v>#VALUE!</v>
      </c>
      <c r="M124" s="289" t="e">
        <f t="shared" si="28"/>
        <v>#VALUE!</v>
      </c>
      <c r="N124" s="233" t="e">
        <f t="shared" si="28"/>
        <v>#VALUE!</v>
      </c>
      <c r="O124" s="233">
        <v>0</v>
      </c>
      <c r="P124" s="289">
        <f t="shared" si="28"/>
        <v>35196.510769230765</v>
      </c>
      <c r="Q124" s="487">
        <f t="shared" si="28"/>
        <v>30605.661538461536</v>
      </c>
      <c r="R124" s="180">
        <f t="shared" si="28"/>
        <v>4590.8492307692313</v>
      </c>
      <c r="S124" s="488">
        <f t="shared" si="28"/>
        <v>5.7248000000000001</v>
      </c>
      <c r="T124" s="489" t="e">
        <f>'[1]II. ĐƠN GIÁ ĐO ĐẠC'!N123</f>
        <v>#VALUE!</v>
      </c>
      <c r="U124" s="490" t="e">
        <f t="shared" si="15"/>
        <v>#VALUE!</v>
      </c>
      <c r="V124" s="491"/>
      <c r="W124" s="491"/>
      <c r="X124" s="491"/>
      <c r="Y124" s="491"/>
      <c r="Z124" s="491"/>
    </row>
    <row r="125" spans="1:26" s="492" customFormat="1" ht="17.25" customHeight="1">
      <c r="A125" s="486"/>
      <c r="B125" s="290"/>
      <c r="C125" s="523"/>
      <c r="D125" s="486">
        <v>5</v>
      </c>
      <c r="E125" s="553" t="e">
        <f t="shared" ref="E125:S125" si="29">E132+E135+E137+E139+E142+E144+E146+E148</f>
        <v>#VALUE!</v>
      </c>
      <c r="F125" s="553">
        <f t="shared" si="29"/>
        <v>0</v>
      </c>
      <c r="G125" s="289">
        <f t="shared" si="29"/>
        <v>0</v>
      </c>
      <c r="H125" s="553">
        <f t="shared" si="29"/>
        <v>11723.134605897438</v>
      </c>
      <c r="I125" s="289">
        <f t="shared" si="29"/>
        <v>482887.87199999997</v>
      </c>
      <c r="J125" s="289">
        <f t="shared" si="29"/>
        <v>34777.872000000003</v>
      </c>
      <c r="K125" s="289">
        <f t="shared" si="29"/>
        <v>52055.270400000001</v>
      </c>
      <c r="L125" s="289" t="e">
        <f t="shared" si="29"/>
        <v>#VALUE!</v>
      </c>
      <c r="M125" s="289" t="e">
        <f t="shared" si="29"/>
        <v>#VALUE!</v>
      </c>
      <c r="N125" s="233" t="e">
        <f t="shared" si="29"/>
        <v>#VALUE!</v>
      </c>
      <c r="O125" s="233">
        <v>0</v>
      </c>
      <c r="P125" s="289">
        <f t="shared" si="29"/>
        <v>38383.673846153841</v>
      </c>
      <c r="Q125" s="487">
        <f t="shared" si="29"/>
        <v>33377.107692307691</v>
      </c>
      <c r="R125" s="180">
        <f t="shared" si="29"/>
        <v>5006.5661538461527</v>
      </c>
      <c r="S125" s="488">
        <f t="shared" si="29"/>
        <v>6.2431999999999999</v>
      </c>
      <c r="T125" s="489" t="e">
        <f>'[1]II. ĐƠN GIÁ ĐO ĐẠC'!N124</f>
        <v>#VALUE!</v>
      </c>
      <c r="U125" s="490" t="e">
        <f t="shared" si="15"/>
        <v>#VALUE!</v>
      </c>
      <c r="V125" s="491"/>
      <c r="W125" s="491"/>
      <c r="X125" s="491"/>
      <c r="Y125" s="491"/>
      <c r="Z125" s="491"/>
    </row>
    <row r="126" spans="1:26" s="492" customFormat="1" ht="17.25" customHeight="1">
      <c r="A126" s="486"/>
      <c r="B126" s="290"/>
      <c r="C126" s="523"/>
      <c r="D126" s="486"/>
      <c r="E126" s="553"/>
      <c r="F126" s="553"/>
      <c r="G126" s="289"/>
      <c r="H126" s="553"/>
      <c r="I126" s="289"/>
      <c r="J126" s="289"/>
      <c r="K126" s="289"/>
      <c r="L126" s="289"/>
      <c r="M126" s="289"/>
      <c r="N126" s="233"/>
      <c r="O126" s="233">
        <v>0</v>
      </c>
      <c r="P126" s="289"/>
      <c r="Q126" s="487"/>
      <c r="R126" s="180"/>
      <c r="S126" s="488"/>
      <c r="T126" s="489">
        <f>'[1]II. ĐƠN GIÁ ĐO ĐẠC'!N125</f>
        <v>0</v>
      </c>
      <c r="U126" s="490">
        <f t="shared" si="15"/>
        <v>0</v>
      </c>
      <c r="V126" s="491"/>
      <c r="W126" s="491"/>
      <c r="X126" s="491"/>
      <c r="Y126" s="491"/>
      <c r="Z126" s="491"/>
    </row>
    <row r="127" spans="1:26" s="492" customFormat="1" ht="17.25" customHeight="1">
      <c r="A127" s="486"/>
      <c r="B127" s="290"/>
      <c r="C127" s="523"/>
      <c r="D127" s="486"/>
      <c r="E127" s="553"/>
      <c r="F127" s="553"/>
      <c r="G127" s="289"/>
      <c r="H127" s="553"/>
      <c r="I127" s="289"/>
      <c r="J127" s="289"/>
      <c r="K127" s="289"/>
      <c r="L127" s="289"/>
      <c r="M127" s="289"/>
      <c r="N127" s="233"/>
      <c r="O127" s="233">
        <v>0</v>
      </c>
      <c r="P127" s="506"/>
      <c r="Q127" s="532">
        <f>'He so chung'!D21</f>
        <v>5346.1538461538457</v>
      </c>
      <c r="R127" s="496">
        <f>'He so chung'!D22</f>
        <v>801.92307692307691</v>
      </c>
      <c r="S127" s="497"/>
      <c r="T127" s="489">
        <f>'[1]II. ĐƠN GIÁ ĐO ĐẠC'!N126</f>
        <v>0</v>
      </c>
      <c r="U127" s="490">
        <f t="shared" si="15"/>
        <v>0</v>
      </c>
      <c r="V127" s="491"/>
      <c r="W127" s="491"/>
      <c r="X127" s="491"/>
      <c r="Y127" s="491"/>
      <c r="Z127" s="491"/>
    </row>
    <row r="128" spans="1:26" s="492" customFormat="1" ht="17.25" customHeight="1">
      <c r="A128" s="486" t="s">
        <v>264</v>
      </c>
      <c r="B128" s="290" t="s">
        <v>265</v>
      </c>
      <c r="C128" s="523" t="s">
        <v>228</v>
      </c>
      <c r="D128" s="486">
        <v>1</v>
      </c>
      <c r="E128" s="553" t="e">
        <f>NC_NOI!I6/6.25</f>
        <v>#VALUE!</v>
      </c>
      <c r="F128" s="553"/>
      <c r="G128" s="289">
        <f>$R$1*10*Q128</f>
        <v>0</v>
      </c>
      <c r="H128" s="553">
        <f>'DCu-Noi'!J25</f>
        <v>2037.4295487179488</v>
      </c>
      <c r="I128" s="289">
        <f>'VL-Noi'!$H$29</f>
        <v>127276.61760000003</v>
      </c>
      <c r="J128" s="289">
        <f>Thietbi!I75</f>
        <v>8592.7039999999997</v>
      </c>
      <c r="K128" s="289">
        <f>'NL-BD'!F30</f>
        <v>8503.4880000000012</v>
      </c>
      <c r="L128" s="289" t="e">
        <f>SUM(E128:K128)</f>
        <v>#VALUE!</v>
      </c>
      <c r="M128" s="289" t="e">
        <f>L128*'He so chung'!$D$16/100</f>
        <v>#VALUE!</v>
      </c>
      <c r="N128" s="233" t="e">
        <f>M128+L128</f>
        <v>#VALUE!</v>
      </c>
      <c r="O128" s="233">
        <v>0</v>
      </c>
      <c r="P128" s="498">
        <f>Q128+R128</f>
        <v>9030.2953846153832</v>
      </c>
      <c r="Q128" s="499">
        <f>$Q$127*S128</f>
        <v>7852.4307692307684</v>
      </c>
      <c r="R128" s="500">
        <f>$R$127*S128</f>
        <v>1177.8646153846153</v>
      </c>
      <c r="S128" s="497">
        <f>NC_NOI!H6/6.25</f>
        <v>1.4687999999999999</v>
      </c>
      <c r="T128" s="489" t="e">
        <f>'[1]II. ĐƠN GIÁ ĐO ĐẠC'!N127</f>
        <v>#VALUE!</v>
      </c>
      <c r="U128" s="490" t="e">
        <f t="shared" si="15"/>
        <v>#VALUE!</v>
      </c>
      <c r="V128" s="491"/>
      <c r="W128" s="491"/>
      <c r="X128" s="491"/>
      <c r="Y128" s="491"/>
      <c r="Z128" s="491"/>
    </row>
    <row r="129" spans="1:26" s="492" customFormat="1" ht="17.25" customHeight="1">
      <c r="A129" s="486"/>
      <c r="B129" s="290"/>
      <c r="C129" s="523"/>
      <c r="D129" s="486">
        <v>2</v>
      </c>
      <c r="E129" s="553" t="e">
        <f>NC_NOI!I7/6.25</f>
        <v>#VALUE!</v>
      </c>
      <c r="F129" s="553"/>
      <c r="G129" s="289">
        <f>$R$1*10*Q129</f>
        <v>0</v>
      </c>
      <c r="H129" s="553">
        <f>'DCu-Noi'!J26</f>
        <v>2474.0215948717951</v>
      </c>
      <c r="I129" s="289">
        <f>'VL-Noi'!$H$29</f>
        <v>127276.61760000003</v>
      </c>
      <c r="J129" s="289">
        <f>Thietbi!K75</f>
        <v>10456</v>
      </c>
      <c r="K129" s="289">
        <f>'NL-BD'!H30</f>
        <v>15455.4624</v>
      </c>
      <c r="L129" s="289" t="e">
        <f>SUM(E129:K129)</f>
        <v>#VALUE!</v>
      </c>
      <c r="M129" s="289" t="e">
        <f>L129*'He so chung'!$D$16/100</f>
        <v>#VALUE!</v>
      </c>
      <c r="N129" s="233" t="e">
        <f>M129+L129</f>
        <v>#VALUE!</v>
      </c>
      <c r="O129" s="233">
        <v>0</v>
      </c>
      <c r="P129" s="498">
        <f>Q129+R129</f>
        <v>11037.027692307693</v>
      </c>
      <c r="Q129" s="499">
        <f>$Q$127*S129</f>
        <v>9597.415384615384</v>
      </c>
      <c r="R129" s="500">
        <f>$R$127*S129</f>
        <v>1439.6123076923077</v>
      </c>
      <c r="S129" s="497">
        <f>NC_NOI!H7/6.25</f>
        <v>1.7952000000000001</v>
      </c>
      <c r="T129" s="489" t="e">
        <f>'[1]II. ĐƠN GIÁ ĐO ĐẠC'!N128</f>
        <v>#VALUE!</v>
      </c>
      <c r="U129" s="490" t="e">
        <f t="shared" si="15"/>
        <v>#VALUE!</v>
      </c>
      <c r="V129" s="491"/>
      <c r="W129" s="491"/>
      <c r="X129" s="491"/>
      <c r="Y129" s="491"/>
      <c r="Z129" s="491"/>
    </row>
    <row r="130" spans="1:26" s="492" customFormat="1" ht="17.25" customHeight="1">
      <c r="A130" s="486"/>
      <c r="B130" s="290"/>
      <c r="C130" s="523"/>
      <c r="D130" s="486">
        <v>3</v>
      </c>
      <c r="E130" s="553" t="e">
        <f>NC_NOI!I8/6.25</f>
        <v>#VALUE!</v>
      </c>
      <c r="F130" s="553"/>
      <c r="G130" s="289">
        <f>$R$1*10*Q130</f>
        <v>0</v>
      </c>
      <c r="H130" s="553">
        <f>'DCu-Noi'!J27</f>
        <v>2910.6136410256413</v>
      </c>
      <c r="I130" s="289">
        <f>'VL-Noi'!$H$29</f>
        <v>127276.61760000003</v>
      </c>
      <c r="J130" s="289">
        <f>Thietbi!M75</f>
        <v>12296.128000000001</v>
      </c>
      <c r="K130" s="289">
        <f>'NL-BD'!J30</f>
        <v>19234.790400000002</v>
      </c>
      <c r="L130" s="289" t="e">
        <f>SUM(E130:K130)</f>
        <v>#VALUE!</v>
      </c>
      <c r="M130" s="289" t="e">
        <f>L130*'He so chung'!$D$16/100</f>
        <v>#VALUE!</v>
      </c>
      <c r="N130" s="233" t="e">
        <f>M130+L130</f>
        <v>#VALUE!</v>
      </c>
      <c r="O130" s="233">
        <v>0</v>
      </c>
      <c r="P130" s="498">
        <f>Q130+R130</f>
        <v>13043.76</v>
      </c>
      <c r="Q130" s="499">
        <f>$Q$127*S130</f>
        <v>11342.4</v>
      </c>
      <c r="R130" s="500">
        <f>$R$127*S130</f>
        <v>1701.36</v>
      </c>
      <c r="S130" s="497">
        <f>NC_NOI!H8/6.25</f>
        <v>2.1215999999999999</v>
      </c>
      <c r="T130" s="489" t="e">
        <f>'[1]II. ĐƠN GIÁ ĐO ĐẠC'!N129</f>
        <v>#VALUE!</v>
      </c>
      <c r="U130" s="490" t="e">
        <f t="shared" si="15"/>
        <v>#VALUE!</v>
      </c>
      <c r="V130" s="491"/>
      <c r="W130" s="491"/>
      <c r="X130" s="491"/>
      <c r="Y130" s="491"/>
      <c r="Z130" s="491"/>
    </row>
    <row r="131" spans="1:26" s="492" customFormat="1" ht="17.25" customHeight="1">
      <c r="A131" s="486"/>
      <c r="B131" s="290"/>
      <c r="C131" s="523"/>
      <c r="D131" s="486">
        <v>4</v>
      </c>
      <c r="E131" s="553" t="e">
        <f>NC_NOI!I9/6.25</f>
        <v>#VALUE!</v>
      </c>
      <c r="F131" s="553"/>
      <c r="G131" s="289">
        <f>$R$1*10*Q131</f>
        <v>0</v>
      </c>
      <c r="H131" s="553">
        <f>'DCu-Noi'!J28</f>
        <v>3492.7363692307695</v>
      </c>
      <c r="I131" s="289">
        <f>'VL-Noi'!$H$29</f>
        <v>127276.61760000003</v>
      </c>
      <c r="J131" s="289">
        <f>Thietbi!O75</f>
        <v>14771.263999999999</v>
      </c>
      <c r="K131" s="289">
        <f>'NL-BD'!L30</f>
        <v>22046.908799999997</v>
      </c>
      <c r="L131" s="289" t="e">
        <f>SUM(E131:K131)</f>
        <v>#VALUE!</v>
      </c>
      <c r="M131" s="289" t="e">
        <f>L131*'He so chung'!$D$16/100</f>
        <v>#VALUE!</v>
      </c>
      <c r="N131" s="233" t="e">
        <f>M131+L131</f>
        <v>#VALUE!</v>
      </c>
      <c r="O131" s="233">
        <v>0</v>
      </c>
      <c r="P131" s="498">
        <f>Q131+R131</f>
        <v>15719.403076923076</v>
      </c>
      <c r="Q131" s="499">
        <f>$Q$127*S131</f>
        <v>13669.046153846153</v>
      </c>
      <c r="R131" s="500">
        <f>$R$127*S131</f>
        <v>2050.3569230769231</v>
      </c>
      <c r="S131" s="497">
        <f>NC_NOI!H9/6.25</f>
        <v>2.5568</v>
      </c>
      <c r="T131" s="489" t="e">
        <f>'[1]II. ĐƠN GIÁ ĐO ĐẠC'!N130</f>
        <v>#VALUE!</v>
      </c>
      <c r="U131" s="490" t="e">
        <f t="shared" si="15"/>
        <v>#VALUE!</v>
      </c>
      <c r="V131" s="491"/>
      <c r="W131" s="491"/>
      <c r="X131" s="491"/>
      <c r="Y131" s="491"/>
      <c r="Z131" s="491"/>
    </row>
    <row r="132" spans="1:26" s="492" customFormat="1" ht="17.25" customHeight="1">
      <c r="A132" s="486"/>
      <c r="B132" s="290"/>
      <c r="C132" s="523"/>
      <c r="D132" s="486" t="s">
        <v>300</v>
      </c>
      <c r="E132" s="553" t="e">
        <f>NC_NOI!I10/6.25</f>
        <v>#VALUE!</v>
      </c>
      <c r="F132" s="553"/>
      <c r="G132" s="289">
        <f>$R$1*10*Q132</f>
        <v>0</v>
      </c>
      <c r="H132" s="553">
        <f>'DCu-Noi'!J29</f>
        <v>4220.38977948718</v>
      </c>
      <c r="I132" s="289">
        <f>'VL-Noi'!$H$29</f>
        <v>127276.61760000003</v>
      </c>
      <c r="J132" s="289">
        <f>Thietbi!Q75</f>
        <v>17690.432000000001</v>
      </c>
      <c r="K132" s="289">
        <f>'NL-BD'!N30</f>
        <v>26442.863999999998</v>
      </c>
      <c r="L132" s="289" t="e">
        <f>SUM(E132:K132)</f>
        <v>#VALUE!</v>
      </c>
      <c r="M132" s="289" t="e">
        <f>L132*'He so chung'!$D$16/100</f>
        <v>#VALUE!</v>
      </c>
      <c r="N132" s="233" t="e">
        <f>M132+L132</f>
        <v>#VALUE!</v>
      </c>
      <c r="O132" s="233">
        <v>0</v>
      </c>
      <c r="P132" s="498">
        <f>Q132+R132</f>
        <v>18906.56615384615</v>
      </c>
      <c r="Q132" s="499">
        <f>$Q$127*S132</f>
        <v>16440.492307692304</v>
      </c>
      <c r="R132" s="500">
        <f>$R$127*S132</f>
        <v>2466.0738461538458</v>
      </c>
      <c r="S132" s="497">
        <f>NC_NOI!H10/6.25</f>
        <v>3.0751999999999997</v>
      </c>
      <c r="T132" s="489" t="e">
        <f>'[1]II. ĐƠN GIÁ ĐO ĐẠC'!N131</f>
        <v>#VALUE!</v>
      </c>
      <c r="U132" s="490" t="e">
        <f t="shared" si="15"/>
        <v>#VALUE!</v>
      </c>
      <c r="V132" s="491"/>
      <c r="W132" s="491"/>
      <c r="X132" s="491"/>
      <c r="Y132" s="491"/>
      <c r="Z132" s="491"/>
    </row>
    <row r="133" spans="1:26" s="492" customFormat="1" ht="17.25" customHeight="1">
      <c r="A133" s="486"/>
      <c r="B133" s="290"/>
      <c r="C133" s="523"/>
      <c r="D133" s="486"/>
      <c r="E133" s="553"/>
      <c r="F133" s="553"/>
      <c r="G133" s="289"/>
      <c r="H133" s="553"/>
      <c r="I133" s="289"/>
      <c r="J133" s="289"/>
      <c r="K133" s="289"/>
      <c r="L133" s="289"/>
      <c r="M133" s="289"/>
      <c r="N133" s="233"/>
      <c r="O133" s="233">
        <v>0</v>
      </c>
      <c r="P133" s="498"/>
      <c r="Q133" s="499"/>
      <c r="R133" s="500"/>
      <c r="S133" s="497"/>
      <c r="T133" s="489">
        <f>'[1]II. ĐƠN GIÁ ĐO ĐẠC'!N132</f>
        <v>0</v>
      </c>
      <c r="U133" s="490">
        <f t="shared" si="15"/>
        <v>0</v>
      </c>
      <c r="V133" s="491"/>
      <c r="W133" s="491"/>
      <c r="X133" s="491"/>
      <c r="Y133" s="491"/>
      <c r="Z133" s="491"/>
    </row>
    <row r="134" spans="1:26" s="492" customFormat="1" ht="17.25" customHeight="1">
      <c r="A134" s="486"/>
      <c r="B134" s="290"/>
      <c r="C134" s="523"/>
      <c r="D134" s="486"/>
      <c r="E134" s="553"/>
      <c r="F134" s="553"/>
      <c r="G134" s="289"/>
      <c r="H134" s="553"/>
      <c r="I134" s="289"/>
      <c r="J134" s="289"/>
      <c r="K134" s="289"/>
      <c r="L134" s="289"/>
      <c r="M134" s="289"/>
      <c r="N134" s="233"/>
      <c r="O134" s="233">
        <v>0</v>
      </c>
      <c r="P134" s="498"/>
      <c r="Q134" s="501"/>
      <c r="R134" s="502"/>
      <c r="S134" s="503"/>
      <c r="T134" s="489">
        <f>'[1]II. ĐƠN GIÁ ĐO ĐẠC'!N133</f>
        <v>0</v>
      </c>
      <c r="U134" s="490">
        <f t="shared" si="15"/>
        <v>0</v>
      </c>
      <c r="V134" s="491"/>
      <c r="W134" s="491"/>
      <c r="X134" s="491"/>
      <c r="Y134" s="491"/>
      <c r="Z134" s="491"/>
    </row>
    <row r="135" spans="1:26" s="492" customFormat="1" ht="19.5" customHeight="1">
      <c r="A135" s="486" t="s">
        <v>268</v>
      </c>
      <c r="B135" s="290" t="s">
        <v>269</v>
      </c>
      <c r="C135" s="523" t="s">
        <v>228</v>
      </c>
      <c r="D135" s="486" t="s">
        <v>299</v>
      </c>
      <c r="E135" s="553" t="e">
        <f>NC_NOI!I13/6.25</f>
        <v>#VALUE!</v>
      </c>
      <c r="F135" s="553"/>
      <c r="G135" s="289">
        <f t="shared" ref="G135:G148" si="30">$R$1*10*Q135</f>
        <v>0</v>
      </c>
      <c r="H135" s="553">
        <f>'DCu-Noi'!J38</f>
        <v>2037.4295487179488</v>
      </c>
      <c r="I135" s="289">
        <f>'VL-Noi'!H47</f>
        <v>46282.406400000007</v>
      </c>
      <c r="J135" s="289">
        <f>Thietbi!I136</f>
        <v>9470</v>
      </c>
      <c r="K135" s="289">
        <f>'NL-BD'!F68</f>
        <v>12210.7104</v>
      </c>
      <c r="L135" s="289" t="e">
        <f>SUM(E135:K135)</f>
        <v>#VALUE!</v>
      </c>
      <c r="M135" s="289" t="e">
        <f>L135*'He so chung'!$D$16/100</f>
        <v>#VALUE!</v>
      </c>
      <c r="N135" s="233" t="e">
        <f>M135+L135</f>
        <v>#VALUE!</v>
      </c>
      <c r="O135" s="233">
        <v>0</v>
      </c>
      <c r="P135" s="498">
        <f>Q135+R135</f>
        <v>6089.0553846153844</v>
      </c>
      <c r="Q135" s="529">
        <f>$Q$127*S135</f>
        <v>5294.830769230769</v>
      </c>
      <c r="R135" s="530">
        <f>$R$127*S135</f>
        <v>794.22461538461539</v>
      </c>
      <c r="S135" s="531">
        <f>NC_NOI!H13/6.25</f>
        <v>0.99040000000000006</v>
      </c>
      <c r="T135" s="489" t="e">
        <f>'[1]II. ĐƠN GIÁ ĐO ĐẠC'!N134</f>
        <v>#VALUE!</v>
      </c>
      <c r="U135" s="490" t="e">
        <f t="shared" si="15"/>
        <v>#VALUE!</v>
      </c>
      <c r="V135" s="491"/>
      <c r="W135" s="491"/>
      <c r="X135" s="491"/>
      <c r="Y135" s="491"/>
      <c r="Z135" s="491"/>
    </row>
    <row r="136" spans="1:26" s="492" customFormat="1" ht="19.5" customHeight="1">
      <c r="A136" s="486"/>
      <c r="B136" s="290"/>
      <c r="C136" s="523"/>
      <c r="D136" s="486"/>
      <c r="E136" s="553"/>
      <c r="F136" s="553"/>
      <c r="G136" s="289">
        <f t="shared" si="30"/>
        <v>0</v>
      </c>
      <c r="H136" s="553"/>
      <c r="I136" s="289"/>
      <c r="J136" s="289"/>
      <c r="K136" s="289"/>
      <c r="L136" s="289"/>
      <c r="M136" s="289"/>
      <c r="N136" s="233"/>
      <c r="O136" s="233">
        <v>0</v>
      </c>
      <c r="P136" s="498"/>
      <c r="Q136" s="499"/>
      <c r="R136" s="500"/>
      <c r="S136" s="497"/>
      <c r="T136" s="489">
        <f>'[1]II. ĐƠN GIÁ ĐO ĐẠC'!N135</f>
        <v>0</v>
      </c>
      <c r="U136" s="490">
        <f t="shared" si="15"/>
        <v>0</v>
      </c>
      <c r="V136" s="491"/>
      <c r="W136" s="491"/>
      <c r="X136" s="491"/>
      <c r="Y136" s="491"/>
      <c r="Z136" s="491"/>
    </row>
    <row r="137" spans="1:26" s="492" customFormat="1" ht="19.5" customHeight="1">
      <c r="A137" s="486" t="s">
        <v>270</v>
      </c>
      <c r="B137" s="493" t="s">
        <v>271</v>
      </c>
      <c r="C137" s="523" t="s">
        <v>228</v>
      </c>
      <c r="D137" s="486" t="s">
        <v>299</v>
      </c>
      <c r="E137" s="553" t="e">
        <f>NC_NOI!I16/6.25</f>
        <v>#VALUE!</v>
      </c>
      <c r="F137" s="553"/>
      <c r="G137" s="289">
        <f t="shared" si="30"/>
        <v>0</v>
      </c>
      <c r="H137" s="553">
        <f>'DCu-Noi'!J44</f>
        <v>873.18409230769237</v>
      </c>
      <c r="I137" s="289">
        <f>'VL-Noi'!H44</f>
        <v>46282.406400000007</v>
      </c>
      <c r="J137" s="289"/>
      <c r="K137" s="289"/>
      <c r="L137" s="289" t="e">
        <f>SUM(E137:K137)</f>
        <v>#VALUE!</v>
      </c>
      <c r="M137" s="289" t="e">
        <f>L137*'He so chung'!$D$16/100</f>
        <v>#VALUE!</v>
      </c>
      <c r="N137" s="233" t="e">
        <f>M137+L137</f>
        <v>#VALUE!</v>
      </c>
      <c r="O137" s="233">
        <v>0</v>
      </c>
      <c r="P137" s="498">
        <f>Q137+R137</f>
        <v>344.29230769230765</v>
      </c>
      <c r="Q137" s="499">
        <f>$Q$127*S137</f>
        <v>299.38461538461536</v>
      </c>
      <c r="R137" s="500">
        <f>$R$127*S137</f>
        <v>44.907692307692301</v>
      </c>
      <c r="S137" s="497">
        <f>NC_NOI!H16/6.25</f>
        <v>5.5999999999999994E-2</v>
      </c>
      <c r="T137" s="489" t="e">
        <f>'[1]II. ĐƠN GIÁ ĐO ĐẠC'!N136</f>
        <v>#VALUE!</v>
      </c>
      <c r="U137" s="490" t="e">
        <f t="shared" ref="U137:U200" si="31">T137-N137</f>
        <v>#VALUE!</v>
      </c>
      <c r="V137" s="491"/>
      <c r="W137" s="491"/>
      <c r="X137" s="491"/>
      <c r="Y137" s="491"/>
      <c r="Z137" s="491"/>
    </row>
    <row r="138" spans="1:26" s="492" customFormat="1" ht="19.5" customHeight="1">
      <c r="A138" s="486"/>
      <c r="B138" s="290"/>
      <c r="C138" s="523"/>
      <c r="D138" s="486"/>
      <c r="E138" s="553"/>
      <c r="F138" s="553"/>
      <c r="G138" s="289">
        <f t="shared" si="30"/>
        <v>0</v>
      </c>
      <c r="H138" s="553"/>
      <c r="I138" s="289"/>
      <c r="J138" s="289"/>
      <c r="K138" s="289"/>
      <c r="L138" s="289"/>
      <c r="M138" s="289"/>
      <c r="N138" s="233"/>
      <c r="O138" s="233">
        <v>0</v>
      </c>
      <c r="P138" s="498"/>
      <c r="Q138" s="499"/>
      <c r="R138" s="500"/>
      <c r="S138" s="497"/>
      <c r="T138" s="489">
        <f>'[1]II. ĐƠN GIÁ ĐO ĐẠC'!N137</f>
        <v>0</v>
      </c>
      <c r="U138" s="490">
        <f t="shared" si="31"/>
        <v>0</v>
      </c>
      <c r="V138" s="491"/>
      <c r="W138" s="491"/>
      <c r="X138" s="491"/>
      <c r="Y138" s="491"/>
      <c r="Z138" s="491"/>
    </row>
    <row r="139" spans="1:26" s="492" customFormat="1" ht="19.5" customHeight="1">
      <c r="A139" s="485" t="s">
        <v>273</v>
      </c>
      <c r="B139" s="493" t="s">
        <v>274</v>
      </c>
      <c r="C139" s="523" t="s">
        <v>228</v>
      </c>
      <c r="D139" s="486" t="s">
        <v>299</v>
      </c>
      <c r="E139" s="553" t="e">
        <f>NC_NOI!I19/6.25</f>
        <v>#VALUE!</v>
      </c>
      <c r="F139" s="553"/>
      <c r="G139" s="289">
        <f t="shared" si="30"/>
        <v>0</v>
      </c>
      <c r="H139" s="553">
        <f>'DCu-Noi'!J78</f>
        <v>1500.8814512820513</v>
      </c>
      <c r="I139" s="289">
        <f>'VL-Noi'!H67</f>
        <v>20063.808000000001</v>
      </c>
      <c r="J139" s="289">
        <f>Thietbi!I166</f>
        <v>841.92</v>
      </c>
      <c r="K139" s="289">
        <f>'NL-BD'!F87</f>
        <v>890.13119999999992</v>
      </c>
      <c r="L139" s="289" t="e">
        <f>SUM(E139:K139)</f>
        <v>#VALUE!</v>
      </c>
      <c r="M139" s="289" t="e">
        <f>L139*'He so chung'!$D$16/100</f>
        <v>#VALUE!</v>
      </c>
      <c r="N139" s="233" t="e">
        <f>M139+L139</f>
        <v>#VALUE!</v>
      </c>
      <c r="O139" s="233">
        <v>0</v>
      </c>
      <c r="P139" s="498">
        <f>Q139+R139</f>
        <v>590.21538461538455</v>
      </c>
      <c r="Q139" s="499">
        <f>$Q$127*S139</f>
        <v>513.23076923076917</v>
      </c>
      <c r="R139" s="500">
        <f>$R$127*S139</f>
        <v>76.984615384615381</v>
      </c>
      <c r="S139" s="497">
        <f>NC_NOI!H19/6.25</f>
        <v>9.6000000000000002E-2</v>
      </c>
      <c r="T139" s="489" t="e">
        <f>'[1]II. ĐƠN GIÁ ĐO ĐẠC'!N138</f>
        <v>#VALUE!</v>
      </c>
      <c r="U139" s="490" t="e">
        <f t="shared" si="31"/>
        <v>#VALUE!</v>
      </c>
      <c r="V139" s="491"/>
      <c r="W139" s="491"/>
      <c r="X139" s="491"/>
      <c r="Y139" s="491"/>
      <c r="Z139" s="491"/>
    </row>
    <row r="140" spans="1:26" s="492" customFormat="1" ht="19.5" customHeight="1">
      <c r="A140" s="493"/>
      <c r="B140" s="493" t="s">
        <v>275</v>
      </c>
      <c r="C140" s="523"/>
      <c r="D140" s="486"/>
      <c r="E140" s="553"/>
      <c r="F140" s="553"/>
      <c r="G140" s="289">
        <f t="shared" si="30"/>
        <v>0</v>
      </c>
      <c r="H140" s="553"/>
      <c r="I140" s="289"/>
      <c r="J140" s="289"/>
      <c r="K140" s="289"/>
      <c r="L140" s="289"/>
      <c r="M140" s="289"/>
      <c r="N140" s="233"/>
      <c r="O140" s="233">
        <v>0</v>
      </c>
      <c r="P140" s="498"/>
      <c r="Q140" s="499"/>
      <c r="R140" s="500"/>
      <c r="S140" s="497"/>
      <c r="T140" s="489">
        <f>'[1]II. ĐƠN GIÁ ĐO ĐẠC'!N139</f>
        <v>0</v>
      </c>
      <c r="U140" s="490">
        <f t="shared" si="31"/>
        <v>0</v>
      </c>
      <c r="V140" s="491"/>
      <c r="W140" s="491"/>
      <c r="X140" s="491"/>
      <c r="Y140" s="491"/>
      <c r="Z140" s="491"/>
    </row>
    <row r="141" spans="1:26" s="492" customFormat="1" ht="19.5" customHeight="1">
      <c r="A141" s="486"/>
      <c r="B141" s="290"/>
      <c r="C141" s="523"/>
      <c r="D141" s="486"/>
      <c r="E141" s="553"/>
      <c r="F141" s="553"/>
      <c r="G141" s="289">
        <f t="shared" si="30"/>
        <v>0</v>
      </c>
      <c r="H141" s="553"/>
      <c r="I141" s="289"/>
      <c r="J141" s="289"/>
      <c r="K141" s="289"/>
      <c r="L141" s="289"/>
      <c r="M141" s="289"/>
      <c r="N141" s="233"/>
      <c r="O141" s="233">
        <v>0</v>
      </c>
      <c r="P141" s="498"/>
      <c r="Q141" s="499"/>
      <c r="R141" s="500"/>
      <c r="S141" s="497"/>
      <c r="T141" s="489">
        <f>'[1]II. ĐƠN GIÁ ĐO ĐẠC'!N140</f>
        <v>0</v>
      </c>
      <c r="U141" s="490">
        <f t="shared" si="31"/>
        <v>0</v>
      </c>
      <c r="V141" s="491"/>
      <c r="W141" s="491"/>
      <c r="X141" s="491"/>
      <c r="Y141" s="491"/>
      <c r="Z141" s="491"/>
    </row>
    <row r="142" spans="1:26" s="492" customFormat="1" ht="19.5" customHeight="1">
      <c r="A142" s="485" t="s">
        <v>276</v>
      </c>
      <c r="B142" s="493" t="s">
        <v>277</v>
      </c>
      <c r="C142" s="523" t="s">
        <v>228</v>
      </c>
      <c r="D142" s="486" t="s">
        <v>299</v>
      </c>
      <c r="E142" s="553" t="e">
        <f>NC_NOI!I22/6.25</f>
        <v>#VALUE!</v>
      </c>
      <c r="F142" s="553"/>
      <c r="G142" s="289">
        <f t="shared" si="30"/>
        <v>0</v>
      </c>
      <c r="H142" s="553">
        <f>'DCu-Noi'!J61</f>
        <v>1269.8374769230768</v>
      </c>
      <c r="I142" s="289">
        <f>'VL-Noi'!H32</f>
        <v>104135.41440000002</v>
      </c>
      <c r="J142" s="289">
        <f>Thietbi!I115</f>
        <v>6775.52</v>
      </c>
      <c r="K142" s="289">
        <f>'NL-BD'!F49</f>
        <v>12511.5648</v>
      </c>
      <c r="L142" s="289" t="e">
        <f>SUM(E142:K142)</f>
        <v>#VALUE!</v>
      </c>
      <c r="M142" s="289" t="e">
        <f>L142*'He so chung'!$D$16/100</f>
        <v>#VALUE!</v>
      </c>
      <c r="N142" s="233" t="e">
        <f>M142+L142</f>
        <v>#VALUE!</v>
      </c>
      <c r="O142" s="233">
        <v>0</v>
      </c>
      <c r="P142" s="498">
        <f>Q142+R142</f>
        <v>7417.0399999999991</v>
      </c>
      <c r="Q142" s="499">
        <f>$Q$127*S142</f>
        <v>6449.5999999999995</v>
      </c>
      <c r="R142" s="500">
        <f>$R$127*S142</f>
        <v>967.43999999999994</v>
      </c>
      <c r="S142" s="497">
        <f>NC_NOI!H22/6.25</f>
        <v>1.2063999999999999</v>
      </c>
      <c r="T142" s="489" t="e">
        <f>'[1]II. ĐƠN GIÁ ĐO ĐẠC'!N141</f>
        <v>#VALUE!</v>
      </c>
      <c r="U142" s="490" t="e">
        <f t="shared" si="31"/>
        <v>#VALUE!</v>
      </c>
      <c r="V142" s="491"/>
      <c r="W142" s="491"/>
      <c r="X142" s="491"/>
      <c r="Y142" s="491"/>
      <c r="Z142" s="491"/>
    </row>
    <row r="143" spans="1:26" s="492" customFormat="1" ht="19.5" customHeight="1">
      <c r="A143" s="486"/>
      <c r="B143" s="290"/>
      <c r="C143" s="523"/>
      <c r="D143" s="486"/>
      <c r="E143" s="553"/>
      <c r="F143" s="553"/>
      <c r="G143" s="289">
        <f t="shared" si="30"/>
        <v>0</v>
      </c>
      <c r="H143" s="553"/>
      <c r="I143" s="289"/>
      <c r="J143" s="289"/>
      <c r="K143" s="289"/>
      <c r="L143" s="289"/>
      <c r="M143" s="289"/>
      <c r="N143" s="233"/>
      <c r="O143" s="233">
        <v>0</v>
      </c>
      <c r="P143" s="498"/>
      <c r="Q143" s="507"/>
      <c r="R143" s="500"/>
      <c r="S143" s="497"/>
      <c r="T143" s="489">
        <f>'[1]II. ĐƠN GIÁ ĐO ĐẠC'!N142</f>
        <v>0</v>
      </c>
      <c r="U143" s="490">
        <f t="shared" si="31"/>
        <v>0</v>
      </c>
      <c r="V143" s="491"/>
      <c r="W143" s="491"/>
      <c r="X143" s="491"/>
      <c r="Y143" s="491"/>
      <c r="Z143" s="491"/>
    </row>
    <row r="144" spans="1:26" s="492" customFormat="1" ht="19.5" customHeight="1">
      <c r="A144" s="485" t="s">
        <v>278</v>
      </c>
      <c r="B144" s="493" t="s">
        <v>261</v>
      </c>
      <c r="C144" s="523" t="s">
        <v>228</v>
      </c>
      <c r="D144" s="486" t="s">
        <v>299</v>
      </c>
      <c r="E144" s="553" t="e">
        <f>NC_NOI!I25/6.25</f>
        <v>#VALUE!</v>
      </c>
      <c r="F144" s="553"/>
      <c r="G144" s="289">
        <f t="shared" si="30"/>
        <v>0</v>
      </c>
      <c r="H144" s="553">
        <f>'DCu-Noi'!J47</f>
        <v>873.18409230769237</v>
      </c>
      <c r="I144" s="289">
        <f>'VL-Noi'!H50</f>
        <v>46282.406400000007</v>
      </c>
      <c r="J144" s="289"/>
      <c r="K144" s="289"/>
      <c r="L144" s="289" t="e">
        <f>SUM(E144:K144)</f>
        <v>#VALUE!</v>
      </c>
      <c r="M144" s="289" t="e">
        <f>L144*'He so chung'!$D$16/100</f>
        <v>#VALUE!</v>
      </c>
      <c r="N144" s="233" t="e">
        <f>M144+L144</f>
        <v>#VALUE!</v>
      </c>
      <c r="O144" s="233">
        <v>0</v>
      </c>
      <c r="P144" s="498">
        <f>Q144+R144</f>
        <v>3206.8369230769226</v>
      </c>
      <c r="Q144" s="499">
        <f>$Q$127*S144</f>
        <v>2788.5538461538458</v>
      </c>
      <c r="R144" s="500">
        <f>$R$127*S144</f>
        <v>418.28307692307686</v>
      </c>
      <c r="S144" s="497">
        <f>NC_NOI!H25/6.25</f>
        <v>0.52159999999999995</v>
      </c>
      <c r="T144" s="489" t="e">
        <f>'[1]II. ĐƠN GIÁ ĐO ĐẠC'!N143</f>
        <v>#VALUE!</v>
      </c>
      <c r="U144" s="490" t="e">
        <f t="shared" si="31"/>
        <v>#VALUE!</v>
      </c>
      <c r="V144" s="491"/>
      <c r="W144" s="491"/>
      <c r="X144" s="491"/>
      <c r="Y144" s="491"/>
      <c r="Z144" s="491"/>
    </row>
    <row r="145" spans="1:26" s="492" customFormat="1" ht="19.5" customHeight="1">
      <c r="A145" s="486"/>
      <c r="B145" s="290"/>
      <c r="C145" s="523"/>
      <c r="D145" s="486"/>
      <c r="E145" s="553"/>
      <c r="F145" s="553"/>
      <c r="G145" s="289">
        <f t="shared" si="30"/>
        <v>0</v>
      </c>
      <c r="H145" s="553"/>
      <c r="I145" s="289"/>
      <c r="J145" s="289"/>
      <c r="K145" s="289"/>
      <c r="L145" s="289"/>
      <c r="M145" s="289"/>
      <c r="N145" s="233"/>
      <c r="O145" s="233">
        <v>0</v>
      </c>
      <c r="P145" s="498"/>
      <c r="Q145" s="499"/>
      <c r="R145" s="500"/>
      <c r="S145" s="497"/>
      <c r="T145" s="489">
        <f>'[1]II. ĐƠN GIÁ ĐO ĐẠC'!N144</f>
        <v>0</v>
      </c>
      <c r="U145" s="490">
        <f t="shared" si="31"/>
        <v>0</v>
      </c>
      <c r="V145" s="491"/>
      <c r="W145" s="491"/>
      <c r="X145" s="491"/>
      <c r="Y145" s="491"/>
      <c r="Z145" s="491"/>
    </row>
    <row r="146" spans="1:26" s="492" customFormat="1" ht="19.5" customHeight="1">
      <c r="A146" s="485" t="s">
        <v>280</v>
      </c>
      <c r="B146" s="493" t="s">
        <v>281</v>
      </c>
      <c r="C146" s="523" t="s">
        <v>228</v>
      </c>
      <c r="D146" s="486" t="s">
        <v>299</v>
      </c>
      <c r="E146" s="553" t="e">
        <f>NC_NOI!I28/6.25</f>
        <v>#VALUE!</v>
      </c>
      <c r="F146" s="553"/>
      <c r="G146" s="289">
        <f t="shared" si="30"/>
        <v>0</v>
      </c>
      <c r="H146" s="553">
        <f>'DCu-Noi'!J41</f>
        <v>873.18409230769237</v>
      </c>
      <c r="I146" s="289">
        <f>'VL-Noi'!H41</f>
        <v>46282.406400000007</v>
      </c>
      <c r="J146" s="289"/>
      <c r="K146" s="289"/>
      <c r="L146" s="289" t="e">
        <f>SUM(E146:K146)</f>
        <v>#VALUE!</v>
      </c>
      <c r="M146" s="289" t="e">
        <f>L146*'He so chung'!$D$16/100</f>
        <v>#VALUE!</v>
      </c>
      <c r="N146" s="233" t="e">
        <f>M146+L146</f>
        <v>#VALUE!</v>
      </c>
      <c r="O146" s="233">
        <v>0</v>
      </c>
      <c r="P146" s="498">
        <f>Q146+R146</f>
        <v>590.21538461538455</v>
      </c>
      <c r="Q146" s="499">
        <f>$Q$127*S146</f>
        <v>513.23076923076917</v>
      </c>
      <c r="R146" s="500">
        <f>$R$127*S146</f>
        <v>76.984615384615381</v>
      </c>
      <c r="S146" s="497">
        <f>NC_NOI!H28/6.25</f>
        <v>9.6000000000000002E-2</v>
      </c>
      <c r="T146" s="489" t="e">
        <f>'[1]II. ĐƠN GIÁ ĐO ĐẠC'!N145</f>
        <v>#VALUE!</v>
      </c>
      <c r="U146" s="490" t="e">
        <f t="shared" si="31"/>
        <v>#VALUE!</v>
      </c>
      <c r="V146" s="491"/>
      <c r="W146" s="491"/>
      <c r="X146" s="491"/>
      <c r="Y146" s="491"/>
      <c r="Z146" s="491"/>
    </row>
    <row r="147" spans="1:26" s="492" customFormat="1" ht="19.5" customHeight="1">
      <c r="A147" s="486"/>
      <c r="B147" s="290"/>
      <c r="C147" s="523"/>
      <c r="D147" s="486"/>
      <c r="E147" s="553"/>
      <c r="F147" s="553"/>
      <c r="G147" s="289">
        <f t="shared" si="30"/>
        <v>0</v>
      </c>
      <c r="H147" s="553"/>
      <c r="I147" s="289"/>
      <c r="J147" s="289"/>
      <c r="K147" s="289"/>
      <c r="L147" s="289"/>
      <c r="M147" s="289"/>
      <c r="N147" s="233"/>
      <c r="O147" s="233">
        <v>0</v>
      </c>
      <c r="P147" s="498"/>
      <c r="Q147" s="499"/>
      <c r="R147" s="500"/>
      <c r="S147" s="497"/>
      <c r="T147" s="489">
        <f>'[1]II. ĐƠN GIÁ ĐO ĐẠC'!N146</f>
        <v>0</v>
      </c>
      <c r="U147" s="490">
        <f t="shared" si="31"/>
        <v>0</v>
      </c>
      <c r="V147" s="491"/>
      <c r="W147" s="491"/>
      <c r="X147" s="491"/>
      <c r="Y147" s="491"/>
      <c r="Z147" s="491"/>
    </row>
    <row r="148" spans="1:26" s="492" customFormat="1" ht="19.5" customHeight="1">
      <c r="A148" s="485" t="s">
        <v>282</v>
      </c>
      <c r="B148" s="493" t="s">
        <v>283</v>
      </c>
      <c r="C148" s="523" t="s">
        <v>228</v>
      </c>
      <c r="D148" s="486" t="s">
        <v>299</v>
      </c>
      <c r="E148" s="553" t="e">
        <f>NC_NOI!I31/6.25</f>
        <v>#VALUE!</v>
      </c>
      <c r="F148" s="553"/>
      <c r="G148" s="289">
        <f t="shared" si="30"/>
        <v>0</v>
      </c>
      <c r="H148" s="553">
        <f>'DCu-Noi'!J81</f>
        <v>75.044072564102564</v>
      </c>
      <c r="I148" s="289">
        <f>'VL-Noi'!H53</f>
        <v>46282.406400000007</v>
      </c>
      <c r="J148" s="289"/>
      <c r="K148" s="289"/>
      <c r="L148" s="289" t="e">
        <f>SUM(E148:K148)</f>
        <v>#VALUE!</v>
      </c>
      <c r="M148" s="289" t="e">
        <f>L148*'He so chung'!$D$16/100</f>
        <v>#VALUE!</v>
      </c>
      <c r="N148" s="233" t="e">
        <f>M148+L148</f>
        <v>#VALUE!</v>
      </c>
      <c r="O148" s="233">
        <v>0</v>
      </c>
      <c r="P148" s="498">
        <f>Q148+R148</f>
        <v>1239.4523076923076</v>
      </c>
      <c r="Q148" s="499">
        <f>$Q$127*S148</f>
        <v>1077.7846153846153</v>
      </c>
      <c r="R148" s="500">
        <f>$R$127*S148</f>
        <v>161.66769230769231</v>
      </c>
      <c r="S148" s="497">
        <f>NC_NOI!H31/6.25</f>
        <v>0.2016</v>
      </c>
      <c r="T148" s="489" t="e">
        <f>'[1]II. ĐƠN GIÁ ĐO ĐẠC'!N147</f>
        <v>#VALUE!</v>
      </c>
      <c r="U148" s="490" t="e">
        <f t="shared" si="31"/>
        <v>#VALUE!</v>
      </c>
      <c r="V148" s="491"/>
      <c r="W148" s="491"/>
      <c r="X148" s="491"/>
      <c r="Y148" s="491"/>
      <c r="Z148" s="491"/>
    </row>
    <row r="149" spans="1:26" s="492" customFormat="1" ht="19.5" customHeight="1">
      <c r="A149" s="486"/>
      <c r="B149" s="290"/>
      <c r="C149" s="523"/>
      <c r="D149" s="486"/>
      <c r="E149" s="553"/>
      <c r="F149" s="553"/>
      <c r="G149" s="289"/>
      <c r="H149" s="553"/>
      <c r="I149" s="289"/>
      <c r="J149" s="289"/>
      <c r="K149" s="289"/>
      <c r="L149" s="289"/>
      <c r="M149" s="289"/>
      <c r="N149" s="233"/>
      <c r="O149" s="233">
        <v>0</v>
      </c>
      <c r="P149" s="498"/>
      <c r="Q149" s="507"/>
      <c r="R149" s="508"/>
      <c r="S149" s="509"/>
      <c r="T149" s="489">
        <f>'[1]II. ĐƠN GIÁ ĐO ĐẠC'!N148</f>
        <v>0</v>
      </c>
      <c r="U149" s="490">
        <f t="shared" si="31"/>
        <v>0</v>
      </c>
      <c r="V149" s="491"/>
      <c r="W149" s="491"/>
      <c r="X149" s="491"/>
      <c r="Y149" s="491"/>
      <c r="Z149" s="491"/>
    </row>
    <row r="150" spans="1:26" s="492" customFormat="1" ht="19.5" customHeight="1">
      <c r="A150" s="486"/>
      <c r="B150" s="290"/>
      <c r="C150" s="523"/>
      <c r="D150" s="486"/>
      <c r="E150" s="553"/>
      <c r="F150" s="553"/>
      <c r="G150" s="289"/>
      <c r="H150" s="553"/>
      <c r="I150" s="289"/>
      <c r="J150" s="289"/>
      <c r="K150" s="289"/>
      <c r="L150" s="289"/>
      <c r="M150" s="289"/>
      <c r="N150" s="233"/>
      <c r="O150" s="233">
        <v>0</v>
      </c>
      <c r="P150" s="498"/>
      <c r="Q150" s="510"/>
      <c r="R150" s="510"/>
      <c r="S150" s="511"/>
      <c r="T150" s="489">
        <f>'[1]II. ĐƠN GIÁ ĐO ĐẠC'!N149</f>
        <v>0</v>
      </c>
      <c r="U150" s="490">
        <f t="shared" si="31"/>
        <v>0</v>
      </c>
      <c r="V150" s="491"/>
      <c r="W150" s="491"/>
      <c r="X150" s="491"/>
      <c r="Y150" s="491"/>
      <c r="Z150" s="491"/>
    </row>
    <row r="151" spans="1:26" s="492" customFormat="1" ht="21.75" customHeight="1">
      <c r="A151" s="512"/>
      <c r="B151" s="234" t="s">
        <v>286</v>
      </c>
      <c r="C151" s="230" t="s">
        <v>228</v>
      </c>
      <c r="D151" s="512">
        <v>1</v>
      </c>
      <c r="E151" s="317" t="e">
        <f t="shared" ref="E151:S151" si="32">E75+E121</f>
        <v>#VALUE!</v>
      </c>
      <c r="F151" s="317">
        <f t="shared" si="32"/>
        <v>682248</v>
      </c>
      <c r="G151" s="233">
        <f t="shared" si="32"/>
        <v>0</v>
      </c>
      <c r="H151" s="317">
        <f t="shared" si="32"/>
        <v>55669.299734102577</v>
      </c>
      <c r="I151" s="233">
        <f t="shared" si="32"/>
        <v>587699.71200000006</v>
      </c>
      <c r="J151" s="233">
        <f t="shared" si="32"/>
        <v>97609.103999999992</v>
      </c>
      <c r="K151" s="233">
        <f t="shared" si="32"/>
        <v>34195.459200000005</v>
      </c>
      <c r="L151" s="233" t="e">
        <f t="shared" si="32"/>
        <v>#VALUE!</v>
      </c>
      <c r="M151" s="233" t="e">
        <f t="shared" si="32"/>
        <v>#VALUE!</v>
      </c>
      <c r="N151" s="233" t="e">
        <f t="shared" si="32"/>
        <v>#VALUE!</v>
      </c>
      <c r="O151" s="233">
        <v>104160</v>
      </c>
      <c r="P151" s="233">
        <f t="shared" si="32"/>
        <v>159060.48000000001</v>
      </c>
      <c r="Q151" s="514">
        <f t="shared" si="32"/>
        <v>129231.5076923077</v>
      </c>
      <c r="R151" s="258">
        <f t="shared" si="32"/>
        <v>29828.972307692311</v>
      </c>
      <c r="S151" s="515">
        <f t="shared" si="32"/>
        <v>24.172800000000002</v>
      </c>
      <c r="T151" s="489" t="e">
        <f>'[1]II. ĐƠN GIÁ ĐO ĐẠC'!N150</f>
        <v>#VALUE!</v>
      </c>
      <c r="U151" s="490" t="e">
        <f t="shared" si="31"/>
        <v>#VALUE!</v>
      </c>
      <c r="V151" s="491"/>
      <c r="W151" s="491"/>
      <c r="X151" s="491"/>
      <c r="Y151" s="491"/>
      <c r="Z151" s="491"/>
    </row>
    <row r="152" spans="1:26" s="492" customFormat="1" ht="21.75" customHeight="1">
      <c r="A152" s="512"/>
      <c r="B152" s="234"/>
      <c r="C152" s="230"/>
      <c r="D152" s="512">
        <v>2</v>
      </c>
      <c r="E152" s="317" t="e">
        <f t="shared" ref="E152:S152" si="33">E76+E122</f>
        <v>#VALUE!</v>
      </c>
      <c r="F152" s="317">
        <f t="shared" si="33"/>
        <v>819116.8</v>
      </c>
      <c r="G152" s="233">
        <f t="shared" si="33"/>
        <v>0</v>
      </c>
      <c r="H152" s="317">
        <f t="shared" si="33"/>
        <v>63798.491209743603</v>
      </c>
      <c r="I152" s="233">
        <f t="shared" si="33"/>
        <v>587699.71200000006</v>
      </c>
      <c r="J152" s="233">
        <f t="shared" si="33"/>
        <v>116573.2</v>
      </c>
      <c r="K152" s="233">
        <f t="shared" si="33"/>
        <v>41147.433599999997</v>
      </c>
      <c r="L152" s="233" t="e">
        <f t="shared" si="33"/>
        <v>#VALUE!</v>
      </c>
      <c r="M152" s="233" t="e">
        <f t="shared" si="33"/>
        <v>#VALUE!</v>
      </c>
      <c r="N152" s="233" t="e">
        <f t="shared" si="33"/>
        <v>#VALUE!</v>
      </c>
      <c r="O152" s="233">
        <v>125056.00000000186</v>
      </c>
      <c r="P152" s="233">
        <f t="shared" si="33"/>
        <v>182366.28923076927</v>
      </c>
      <c r="Q152" s="516">
        <f t="shared" si="33"/>
        <v>148015.75384615385</v>
      </c>
      <c r="R152" s="237">
        <f t="shared" si="33"/>
        <v>34350.535384615388</v>
      </c>
      <c r="S152" s="517">
        <f t="shared" si="33"/>
        <v>27.686399999999999</v>
      </c>
      <c r="T152" s="489" t="e">
        <f>'[1]II. ĐƠN GIÁ ĐO ĐẠC'!N151</f>
        <v>#VALUE!</v>
      </c>
      <c r="U152" s="490" t="e">
        <f t="shared" si="31"/>
        <v>#VALUE!</v>
      </c>
      <c r="V152" s="491"/>
      <c r="W152" s="491"/>
      <c r="X152" s="491"/>
      <c r="Y152" s="491"/>
      <c r="Z152" s="491"/>
    </row>
    <row r="153" spans="1:26" s="492" customFormat="1" ht="21.75" customHeight="1">
      <c r="A153" s="512"/>
      <c r="B153" s="234"/>
      <c r="C153" s="234"/>
      <c r="D153" s="512">
        <v>3</v>
      </c>
      <c r="E153" s="317" t="e">
        <f t="shared" ref="E153:S153" si="34">E77+E123</f>
        <v>#VALUE!</v>
      </c>
      <c r="F153" s="317">
        <f t="shared" si="34"/>
        <v>986168</v>
      </c>
      <c r="G153" s="233">
        <f t="shared" si="34"/>
        <v>0</v>
      </c>
      <c r="H153" s="317">
        <f t="shared" si="34"/>
        <v>76415.551672564121</v>
      </c>
      <c r="I153" s="233">
        <f t="shared" si="34"/>
        <v>587699.71200000006</v>
      </c>
      <c r="J153" s="233">
        <f t="shared" si="34"/>
        <v>148660.36800000002</v>
      </c>
      <c r="K153" s="233">
        <f t="shared" si="34"/>
        <v>44926.761600000005</v>
      </c>
      <c r="L153" s="233" t="e">
        <f t="shared" si="34"/>
        <v>#VALUE!</v>
      </c>
      <c r="M153" s="233" t="e">
        <f t="shared" si="34"/>
        <v>#VALUE!</v>
      </c>
      <c r="N153" s="233" t="e">
        <f t="shared" si="34"/>
        <v>#VALUE!</v>
      </c>
      <c r="O153" s="233">
        <v>150560</v>
      </c>
      <c r="P153" s="233">
        <f t="shared" si="34"/>
        <v>210259.09846153847</v>
      </c>
      <c r="Q153" s="516">
        <f t="shared" si="34"/>
        <v>170469.59999999998</v>
      </c>
      <c r="R153" s="237">
        <f t="shared" si="34"/>
        <v>39789.49846153846</v>
      </c>
      <c r="S153" s="517">
        <f t="shared" si="34"/>
        <v>31.886400000000002</v>
      </c>
      <c r="T153" s="489" t="e">
        <f>'[1]II. ĐƠN GIÁ ĐO ĐẠC'!N152</f>
        <v>#VALUE!</v>
      </c>
      <c r="U153" s="490" t="e">
        <f t="shared" si="31"/>
        <v>#VALUE!</v>
      </c>
      <c r="V153" s="491"/>
      <c r="W153" s="491"/>
      <c r="X153" s="491"/>
      <c r="Y153" s="491"/>
      <c r="Z153" s="491"/>
    </row>
    <row r="154" spans="1:26" s="492" customFormat="1" ht="21.75" customHeight="1">
      <c r="A154" s="512"/>
      <c r="B154" s="234"/>
      <c r="C154" s="230"/>
      <c r="D154" s="512">
        <v>4</v>
      </c>
      <c r="E154" s="317" t="e">
        <f t="shared" ref="E154:S154" si="35">E78+E124</f>
        <v>#VALUE!</v>
      </c>
      <c r="F154" s="317">
        <f t="shared" si="35"/>
        <v>1189060.8</v>
      </c>
      <c r="G154" s="233">
        <f t="shared" si="35"/>
        <v>0</v>
      </c>
      <c r="H154" s="317">
        <f t="shared" si="35"/>
        <v>91181.878323846162</v>
      </c>
      <c r="I154" s="233">
        <f t="shared" si="35"/>
        <v>587699.71200000006</v>
      </c>
      <c r="J154" s="233">
        <f t="shared" si="35"/>
        <v>185764.62399999998</v>
      </c>
      <c r="K154" s="233">
        <f t="shared" si="35"/>
        <v>47738.880000000005</v>
      </c>
      <c r="L154" s="233" t="e">
        <f t="shared" si="35"/>
        <v>#VALUE!</v>
      </c>
      <c r="M154" s="233" t="e">
        <f t="shared" si="35"/>
        <v>#VALUE!</v>
      </c>
      <c r="N154" s="233" t="e">
        <f t="shared" si="35"/>
        <v>#VALUE!</v>
      </c>
      <c r="O154" s="233">
        <v>181536</v>
      </c>
      <c r="P154" s="233">
        <f t="shared" si="35"/>
        <v>244145.58769230766</v>
      </c>
      <c r="Q154" s="516">
        <f t="shared" si="35"/>
        <v>197764.92307692309</v>
      </c>
      <c r="R154" s="237">
        <f t="shared" si="35"/>
        <v>46380.664615384623</v>
      </c>
      <c r="S154" s="517">
        <f t="shared" si="35"/>
        <v>36.992000000000004</v>
      </c>
      <c r="T154" s="489" t="e">
        <f>'[1]II. ĐƠN GIÁ ĐO ĐẠC'!N153</f>
        <v>#VALUE!</v>
      </c>
      <c r="U154" s="490" t="e">
        <f t="shared" si="31"/>
        <v>#VALUE!</v>
      </c>
      <c r="V154" s="491"/>
      <c r="W154" s="491"/>
      <c r="X154" s="491"/>
      <c r="Y154" s="491"/>
      <c r="Z154" s="491"/>
    </row>
    <row r="155" spans="1:26" s="492" customFormat="1" ht="21.75" customHeight="1">
      <c r="A155" s="512"/>
      <c r="B155" s="234"/>
      <c r="C155" s="234"/>
      <c r="D155" s="512">
        <v>5</v>
      </c>
      <c r="E155" s="317" t="e">
        <f t="shared" ref="E155:S155" si="36">E79+E125</f>
        <v>#VALUE!</v>
      </c>
      <c r="F155" s="317">
        <f t="shared" si="36"/>
        <v>1428633.6000000001</v>
      </c>
      <c r="G155" s="233">
        <f t="shared" si="36"/>
        <v>0</v>
      </c>
      <c r="H155" s="317">
        <f t="shared" si="36"/>
        <v>110581.604644359</v>
      </c>
      <c r="I155" s="233">
        <f t="shared" si="36"/>
        <v>587699.71200000006</v>
      </c>
      <c r="J155" s="233">
        <f t="shared" si="36"/>
        <v>226839.95200000002</v>
      </c>
      <c r="K155" s="233">
        <f t="shared" si="36"/>
        <v>52134.835200000001</v>
      </c>
      <c r="L155" s="233" t="e">
        <f t="shared" si="36"/>
        <v>#VALUE!</v>
      </c>
      <c r="M155" s="233" t="e">
        <f t="shared" si="36"/>
        <v>#VALUE!</v>
      </c>
      <c r="N155" s="233" t="e">
        <f t="shared" si="36"/>
        <v>#VALUE!</v>
      </c>
      <c r="O155" s="233">
        <v>218111.99999999814</v>
      </c>
      <c r="P155" s="233">
        <f t="shared" si="36"/>
        <v>284488.52</v>
      </c>
      <c r="Q155" s="516">
        <f t="shared" si="36"/>
        <v>230260.9846153846</v>
      </c>
      <c r="R155" s="237">
        <f t="shared" si="36"/>
        <v>54227.535384615388</v>
      </c>
      <c r="S155" s="517">
        <f t="shared" si="36"/>
        <v>43.070400000000006</v>
      </c>
      <c r="T155" s="489" t="e">
        <f>'[1]II. ĐƠN GIÁ ĐO ĐẠC'!N154</f>
        <v>#VALUE!</v>
      </c>
      <c r="U155" s="490" t="e">
        <f t="shared" si="31"/>
        <v>#VALUE!</v>
      </c>
      <c r="V155" s="491"/>
      <c r="W155" s="491"/>
      <c r="X155" s="491"/>
      <c r="Y155" s="491"/>
      <c r="Z155" s="491"/>
    </row>
    <row r="156" spans="1:26" s="492" customFormat="1" ht="21.75" customHeight="1">
      <c r="A156" s="512"/>
      <c r="B156" s="234"/>
      <c r="C156" s="234"/>
      <c r="D156" s="512"/>
      <c r="E156" s="317"/>
      <c r="F156" s="317"/>
      <c r="G156" s="233"/>
      <c r="H156" s="317"/>
      <c r="I156" s="233"/>
      <c r="J156" s="233"/>
      <c r="K156" s="233"/>
      <c r="L156" s="233"/>
      <c r="M156" s="233"/>
      <c r="N156" s="233"/>
      <c r="O156" s="233">
        <v>0</v>
      </c>
      <c r="P156" s="233"/>
      <c r="Q156" s="516"/>
      <c r="R156" s="237"/>
      <c r="S156" s="517"/>
      <c r="T156" s="489">
        <f>'[1]II. ĐƠN GIÁ ĐO ĐẠC'!N155</f>
        <v>0</v>
      </c>
      <c r="U156" s="490">
        <f t="shared" si="31"/>
        <v>0</v>
      </c>
      <c r="V156" s="491"/>
      <c r="W156" s="491"/>
      <c r="X156" s="491"/>
      <c r="Y156" s="491"/>
      <c r="Z156" s="491"/>
    </row>
    <row r="157" spans="1:26" s="492" customFormat="1" ht="19.5" customHeight="1">
      <c r="A157" s="512" t="s">
        <v>304</v>
      </c>
      <c r="B157" s="234" t="s">
        <v>305</v>
      </c>
      <c r="C157" s="523"/>
      <c r="D157" s="486"/>
      <c r="E157" s="553"/>
      <c r="F157" s="553"/>
      <c r="G157" s="289"/>
      <c r="H157" s="553"/>
      <c r="I157" s="289"/>
      <c r="J157" s="289"/>
      <c r="K157" s="289"/>
      <c r="L157" s="289"/>
      <c r="M157" s="289"/>
      <c r="N157" s="233"/>
      <c r="O157" s="233">
        <v>0</v>
      </c>
      <c r="P157" s="498"/>
      <c r="Q157" s="499"/>
      <c r="R157" s="500"/>
      <c r="S157" s="497"/>
      <c r="T157" s="489">
        <f>'[1]II. ĐƠN GIÁ ĐO ĐẠC'!N156</f>
        <v>0</v>
      </c>
      <c r="U157" s="490">
        <f t="shared" si="31"/>
        <v>0</v>
      </c>
      <c r="V157" s="491"/>
      <c r="W157" s="491"/>
      <c r="X157" s="491"/>
      <c r="Y157" s="491"/>
      <c r="Z157" s="491"/>
    </row>
    <row r="158" spans="1:26" s="492" customFormat="1" ht="15.75" customHeight="1">
      <c r="A158" s="527"/>
      <c r="B158" s="528"/>
      <c r="C158" s="523"/>
      <c r="D158" s="486"/>
      <c r="E158" s="553"/>
      <c r="F158" s="553"/>
      <c r="G158" s="289"/>
      <c r="H158" s="553"/>
      <c r="I158" s="289"/>
      <c r="J158" s="289"/>
      <c r="K158" s="289"/>
      <c r="L158" s="289"/>
      <c r="M158" s="289"/>
      <c r="N158" s="233"/>
      <c r="O158" s="233">
        <v>0</v>
      </c>
      <c r="P158" s="498"/>
      <c r="Q158" s="499"/>
      <c r="R158" s="500"/>
      <c r="S158" s="497"/>
      <c r="T158" s="489">
        <f>'[1]II. ĐƠN GIÁ ĐO ĐẠC'!N157</f>
        <v>0</v>
      </c>
      <c r="U158" s="490">
        <f t="shared" si="31"/>
        <v>0</v>
      </c>
      <c r="V158" s="491"/>
      <c r="W158" s="491"/>
      <c r="X158" s="491"/>
      <c r="Y158" s="491"/>
      <c r="Z158" s="491"/>
    </row>
    <row r="159" spans="1:26" s="492" customFormat="1" ht="15.75" customHeight="1">
      <c r="A159" s="527" t="s">
        <v>292</v>
      </c>
      <c r="B159" s="528" t="s">
        <v>199</v>
      </c>
      <c r="C159" s="523" t="s">
        <v>228</v>
      </c>
      <c r="D159" s="486">
        <v>1</v>
      </c>
      <c r="E159" s="553" t="e">
        <f t="shared" ref="E159:S159" si="37">E$166+E168+E175+E182+E189+E196+E$203</f>
        <v>#VALUE!</v>
      </c>
      <c r="F159" s="553">
        <f t="shared" si="37"/>
        <v>183347.6</v>
      </c>
      <c r="G159" s="289">
        <f t="shared" si="37"/>
        <v>0</v>
      </c>
      <c r="H159" s="553">
        <f t="shared" si="37"/>
        <v>21939.937048076925</v>
      </c>
      <c r="I159" s="289">
        <f t="shared" si="37"/>
        <v>33026.832000000002</v>
      </c>
      <c r="J159" s="289">
        <f t="shared" si="37"/>
        <v>32573.439999999999</v>
      </c>
      <c r="K159" s="289">
        <f t="shared" si="37"/>
        <v>41.025600000000004</v>
      </c>
      <c r="L159" s="289" t="e">
        <f t="shared" si="37"/>
        <v>#VALUE!</v>
      </c>
      <c r="M159" s="289" t="e">
        <f t="shared" si="37"/>
        <v>#VALUE!</v>
      </c>
      <c r="N159" s="233" t="e">
        <f t="shared" si="37"/>
        <v>#VALUE!</v>
      </c>
      <c r="O159" s="233">
        <v>27992</v>
      </c>
      <c r="P159" s="289">
        <f t="shared" si="37"/>
        <v>76172</v>
      </c>
      <c r="Q159" s="487">
        <f t="shared" si="37"/>
        <v>60937.600000000006</v>
      </c>
      <c r="R159" s="180">
        <f t="shared" si="37"/>
        <v>15234.400000000001</v>
      </c>
      <c r="S159" s="488">
        <f t="shared" si="37"/>
        <v>11.398400000000001</v>
      </c>
      <c r="T159" s="489" t="e">
        <f>'[1]II. ĐƠN GIÁ ĐO ĐẠC'!N158</f>
        <v>#VALUE!</v>
      </c>
      <c r="U159" s="490" t="e">
        <f t="shared" si="31"/>
        <v>#VALUE!</v>
      </c>
      <c r="V159" s="491"/>
      <c r="W159" s="491"/>
      <c r="X159" s="491"/>
      <c r="Y159" s="491"/>
      <c r="Z159" s="491"/>
    </row>
    <row r="160" spans="1:26" s="492" customFormat="1" ht="15.75" customHeight="1">
      <c r="A160" s="486"/>
      <c r="B160" s="290"/>
      <c r="C160" s="523"/>
      <c r="D160" s="486">
        <v>2</v>
      </c>
      <c r="E160" s="553" t="e">
        <f t="shared" ref="E160:S160" si="38">E$166+E169+E176+E183+E190+E197+E$203</f>
        <v>#VALUE!</v>
      </c>
      <c r="F160" s="553">
        <f t="shared" si="38"/>
        <v>217774.40000000002</v>
      </c>
      <c r="G160" s="289">
        <f t="shared" si="38"/>
        <v>0</v>
      </c>
      <c r="H160" s="553">
        <f t="shared" si="38"/>
        <v>25024.581839743591</v>
      </c>
      <c r="I160" s="289">
        <f t="shared" si="38"/>
        <v>33026.832000000002</v>
      </c>
      <c r="J160" s="289">
        <f t="shared" si="38"/>
        <v>38371.68</v>
      </c>
      <c r="K160" s="289">
        <f t="shared" si="38"/>
        <v>41.025600000000004</v>
      </c>
      <c r="L160" s="289" t="e">
        <f t="shared" si="38"/>
        <v>#VALUE!</v>
      </c>
      <c r="M160" s="289" t="e">
        <f t="shared" si="38"/>
        <v>#VALUE!</v>
      </c>
      <c r="N160" s="233" t="e">
        <f t="shared" si="38"/>
        <v>#VALUE!</v>
      </c>
      <c r="O160" s="233">
        <v>33248</v>
      </c>
      <c r="P160" s="289">
        <f t="shared" si="38"/>
        <v>48369.326923076922</v>
      </c>
      <c r="Q160" s="487">
        <f t="shared" si="38"/>
        <v>38695.461538461539</v>
      </c>
      <c r="R160" s="180">
        <f t="shared" si="38"/>
        <v>9673.8653846153866</v>
      </c>
      <c r="S160" s="488">
        <f t="shared" si="38"/>
        <v>7.2380000000000004</v>
      </c>
      <c r="T160" s="489" t="e">
        <f>'[1]II. ĐƠN GIÁ ĐO ĐẠC'!N159</f>
        <v>#VALUE!</v>
      </c>
      <c r="U160" s="490" t="e">
        <f t="shared" si="31"/>
        <v>#VALUE!</v>
      </c>
      <c r="V160" s="491"/>
      <c r="W160" s="491"/>
      <c r="X160" s="491"/>
      <c r="Y160" s="491"/>
      <c r="Z160" s="491"/>
    </row>
    <row r="161" spans="1:26" s="492" customFormat="1" ht="15.75" customHeight="1">
      <c r="A161" s="486"/>
      <c r="B161" s="290"/>
      <c r="C161" s="523"/>
      <c r="D161" s="486">
        <v>3</v>
      </c>
      <c r="E161" s="553" t="e">
        <f t="shared" ref="E161:S161" si="39">E$166+E170+E177+E184+E191+E198+E$203</f>
        <v>#VALUE!</v>
      </c>
      <c r="F161" s="553">
        <f t="shared" si="39"/>
        <v>299413.59999999998</v>
      </c>
      <c r="G161" s="289">
        <f t="shared" si="39"/>
        <v>0</v>
      </c>
      <c r="H161" s="553">
        <f t="shared" si="39"/>
        <v>28191.117051282054</v>
      </c>
      <c r="I161" s="289">
        <f t="shared" si="39"/>
        <v>33026.832000000002</v>
      </c>
      <c r="J161" s="289">
        <f t="shared" si="39"/>
        <v>45372.32</v>
      </c>
      <c r="K161" s="289">
        <f t="shared" si="39"/>
        <v>41.025600000000004</v>
      </c>
      <c r="L161" s="289" t="e">
        <f t="shared" si="39"/>
        <v>#VALUE!</v>
      </c>
      <c r="M161" s="289" t="e">
        <f t="shared" si="39"/>
        <v>#VALUE!</v>
      </c>
      <c r="N161" s="233" t="e">
        <f t="shared" si="39"/>
        <v>#VALUE!</v>
      </c>
      <c r="O161" s="233">
        <v>45712</v>
      </c>
      <c r="P161" s="289">
        <f t="shared" si="39"/>
        <v>60465</v>
      </c>
      <c r="Q161" s="487">
        <f t="shared" si="39"/>
        <v>48372</v>
      </c>
      <c r="R161" s="180">
        <f t="shared" si="39"/>
        <v>12093</v>
      </c>
      <c r="S161" s="488">
        <f t="shared" si="39"/>
        <v>9.048</v>
      </c>
      <c r="T161" s="489" t="e">
        <f>'[1]II. ĐƠN GIÁ ĐO ĐẠC'!N160</f>
        <v>#VALUE!</v>
      </c>
      <c r="U161" s="490" t="e">
        <f t="shared" si="31"/>
        <v>#VALUE!</v>
      </c>
      <c r="V161" s="491"/>
      <c r="W161" s="491"/>
      <c r="X161" s="491"/>
      <c r="Y161" s="491"/>
      <c r="Z161" s="491"/>
    </row>
    <row r="162" spans="1:26" s="492" customFormat="1" ht="15.75" customHeight="1">
      <c r="A162" s="486"/>
      <c r="B162" s="290"/>
      <c r="C162" s="523"/>
      <c r="D162" s="486">
        <v>4</v>
      </c>
      <c r="E162" s="553" t="e">
        <f t="shared" ref="E162:S162" si="40">E$166+E171+E178+E185+E192+E199+E$203</f>
        <v>#VALUE!</v>
      </c>
      <c r="F162" s="553">
        <f t="shared" si="40"/>
        <v>477940.39999999997</v>
      </c>
      <c r="G162" s="289">
        <f t="shared" si="40"/>
        <v>0</v>
      </c>
      <c r="H162" s="553">
        <f t="shared" si="40"/>
        <v>33468.675737179496</v>
      </c>
      <c r="I162" s="289">
        <f t="shared" si="40"/>
        <v>33026.832000000002</v>
      </c>
      <c r="J162" s="289">
        <f t="shared" si="40"/>
        <v>57797.120000000003</v>
      </c>
      <c r="K162" s="289">
        <f t="shared" si="40"/>
        <v>41.025600000000004</v>
      </c>
      <c r="L162" s="289" t="e">
        <f t="shared" si="40"/>
        <v>#VALUE!</v>
      </c>
      <c r="M162" s="289" t="e">
        <f t="shared" si="40"/>
        <v>#VALUE!</v>
      </c>
      <c r="N162" s="233" t="e">
        <f t="shared" si="40"/>
        <v>#VALUE!</v>
      </c>
      <c r="O162" s="233">
        <v>72968</v>
      </c>
      <c r="P162" s="289">
        <f t="shared" si="40"/>
        <v>81053.038461538454</v>
      </c>
      <c r="Q162" s="487">
        <f t="shared" si="40"/>
        <v>64842.430769230763</v>
      </c>
      <c r="R162" s="180">
        <f t="shared" si="40"/>
        <v>16210.607692307694</v>
      </c>
      <c r="S162" s="488">
        <f t="shared" si="40"/>
        <v>12.128799999999998</v>
      </c>
      <c r="T162" s="489" t="e">
        <f>'[1]II. ĐƠN GIÁ ĐO ĐẠC'!N161</f>
        <v>#VALUE!</v>
      </c>
      <c r="U162" s="490" t="e">
        <f t="shared" si="31"/>
        <v>#VALUE!</v>
      </c>
      <c r="V162" s="491"/>
      <c r="W162" s="491"/>
      <c r="X162" s="491"/>
      <c r="Y162" s="491"/>
      <c r="Z162" s="491"/>
    </row>
    <row r="163" spans="1:26" s="492" customFormat="1" ht="15.75" customHeight="1">
      <c r="A163" s="486"/>
      <c r="B163" s="290"/>
      <c r="C163" s="523"/>
      <c r="D163" s="486">
        <v>5</v>
      </c>
      <c r="E163" s="553" t="e">
        <f t="shared" ref="E163:S163" si="41">E$166+E172+E179+E186+E193+E200+E$203</f>
        <v>#VALUE!</v>
      </c>
      <c r="F163" s="553">
        <f t="shared" si="41"/>
        <v>613342</v>
      </c>
      <c r="G163" s="289">
        <f t="shared" si="41"/>
        <v>0</v>
      </c>
      <c r="H163" s="553">
        <f t="shared" si="41"/>
        <v>40012.848507692324</v>
      </c>
      <c r="I163" s="289">
        <f t="shared" si="41"/>
        <v>33026.832000000002</v>
      </c>
      <c r="J163" s="289">
        <f t="shared" si="41"/>
        <v>73161.119999999995</v>
      </c>
      <c r="K163" s="289">
        <f t="shared" si="41"/>
        <v>41.025600000000004</v>
      </c>
      <c r="L163" s="289" t="e">
        <f t="shared" si="41"/>
        <v>#VALUE!</v>
      </c>
      <c r="M163" s="289" t="e">
        <f t="shared" si="41"/>
        <v>#VALUE!</v>
      </c>
      <c r="N163" s="233" t="e">
        <f t="shared" si="41"/>
        <v>#VALUE!</v>
      </c>
      <c r="O163" s="233">
        <v>93640.000000000931</v>
      </c>
      <c r="P163" s="289">
        <f t="shared" si="41"/>
        <v>99858.13461538461</v>
      </c>
      <c r="Q163" s="487">
        <f t="shared" si="41"/>
        <v>79886.507692307685</v>
      </c>
      <c r="R163" s="180">
        <f t="shared" si="41"/>
        <v>19971.626923076921</v>
      </c>
      <c r="S163" s="488">
        <f t="shared" si="41"/>
        <v>14.942799999999998</v>
      </c>
      <c r="T163" s="489" t="e">
        <f>'[1]II. ĐƠN GIÁ ĐO ĐẠC'!N162</f>
        <v>#VALUE!</v>
      </c>
      <c r="U163" s="490" t="e">
        <f t="shared" si="31"/>
        <v>#VALUE!</v>
      </c>
      <c r="V163" s="491"/>
      <c r="W163" s="491"/>
      <c r="X163" s="491"/>
      <c r="Y163" s="491"/>
      <c r="Z163" s="491"/>
    </row>
    <row r="164" spans="1:26" s="492" customFormat="1" ht="15.75" customHeight="1">
      <c r="A164" s="486"/>
      <c r="B164" s="290"/>
      <c r="C164" s="523"/>
      <c r="D164" s="486"/>
      <c r="E164" s="553"/>
      <c r="F164" s="553"/>
      <c r="G164" s="289"/>
      <c r="H164" s="553"/>
      <c r="I164" s="289"/>
      <c r="J164" s="289"/>
      <c r="K164" s="289"/>
      <c r="L164" s="289"/>
      <c r="M164" s="289"/>
      <c r="N164" s="233"/>
      <c r="O164" s="233">
        <v>0</v>
      </c>
      <c r="P164" s="289"/>
      <c r="Q164" s="487"/>
      <c r="R164" s="180"/>
      <c r="S164" s="488"/>
      <c r="T164" s="489">
        <f>'[1]II. ĐƠN GIÁ ĐO ĐẠC'!N163</f>
        <v>0</v>
      </c>
      <c r="U164" s="490">
        <f t="shared" si="31"/>
        <v>0</v>
      </c>
      <c r="V164" s="491"/>
      <c r="W164" s="491"/>
      <c r="X164" s="491"/>
      <c r="Y164" s="491"/>
      <c r="Z164" s="491"/>
    </row>
    <row r="165" spans="1:26" s="492" customFormat="1" ht="15.75" customHeight="1">
      <c r="A165" s="486"/>
      <c r="B165" s="290"/>
      <c r="C165" s="523"/>
      <c r="D165" s="486"/>
      <c r="E165" s="553"/>
      <c r="F165" s="553"/>
      <c r="G165" s="289"/>
      <c r="H165" s="553"/>
      <c r="I165" s="289"/>
      <c r="J165" s="289"/>
      <c r="K165" s="289"/>
      <c r="L165" s="289"/>
      <c r="M165" s="289"/>
      <c r="N165" s="233"/>
      <c r="O165" s="233">
        <v>0</v>
      </c>
      <c r="P165" s="506"/>
      <c r="Q165" s="495">
        <f>'He so chung'!D18</f>
        <v>5346.1538461538457</v>
      </c>
      <c r="R165" s="496">
        <f>'He so chung'!D19</f>
        <v>1336.5384615384617</v>
      </c>
      <c r="S165" s="497"/>
      <c r="T165" s="489">
        <f>'[1]II. ĐƠN GIÁ ĐO ĐẠC'!N164</f>
        <v>0</v>
      </c>
      <c r="U165" s="490">
        <f t="shared" si="31"/>
        <v>0</v>
      </c>
      <c r="V165" s="491"/>
      <c r="W165" s="491"/>
      <c r="X165" s="491"/>
      <c r="Y165" s="491"/>
      <c r="Z165" s="491"/>
    </row>
    <row r="166" spans="1:26" s="492" customFormat="1" ht="15.75" customHeight="1">
      <c r="A166" s="486" t="s">
        <v>232</v>
      </c>
      <c r="B166" s="290" t="s">
        <v>298</v>
      </c>
      <c r="C166" s="523" t="s">
        <v>228</v>
      </c>
      <c r="D166" s="486" t="s">
        <v>299</v>
      </c>
      <c r="E166" s="553" t="e">
        <f>NC_NGOAI!K6/25</f>
        <v>#VALUE!</v>
      </c>
      <c r="F166" s="553">
        <f>NC_NGOAI!K7/25</f>
        <v>6497.6</v>
      </c>
      <c r="G166" s="289">
        <f t="shared" ref="G166:G172" si="42">$R$1*10*Q166</f>
        <v>0</v>
      </c>
      <c r="H166" s="553">
        <f>'Dcu-NgN'!L93</f>
        <v>3540.4411538461545</v>
      </c>
      <c r="I166" s="289">
        <f>'VL-NgN'!J36</f>
        <v>4954.0248000000001</v>
      </c>
      <c r="J166" s="289"/>
      <c r="K166" s="289"/>
      <c r="L166" s="289" t="e">
        <f>SUM(E166:K166)</f>
        <v>#VALUE!</v>
      </c>
      <c r="M166" s="289" t="e">
        <f>L166*'He so chung'!$D$15/100</f>
        <v>#VALUE!</v>
      </c>
      <c r="N166" s="233" t="e">
        <f>M166+L166</f>
        <v>#VALUE!</v>
      </c>
      <c r="O166" s="233">
        <v>991.99999999998545</v>
      </c>
      <c r="P166" s="498">
        <f>Q166+R166</f>
        <v>2170.538461538461</v>
      </c>
      <c r="Q166" s="499">
        <f>$Q$165*S166</f>
        <v>1736.4307692307689</v>
      </c>
      <c r="R166" s="500">
        <f>$R$165*S166</f>
        <v>434.10769230769233</v>
      </c>
      <c r="S166" s="497">
        <f>NC_NGOAI!J6/25</f>
        <v>0.32479999999999998</v>
      </c>
      <c r="T166" s="489" t="e">
        <f>'[1]II. ĐƠN GIÁ ĐO ĐẠC'!N165</f>
        <v>#VALUE!</v>
      </c>
      <c r="U166" s="490" t="e">
        <f t="shared" si="31"/>
        <v>#VALUE!</v>
      </c>
      <c r="V166" s="491"/>
      <c r="W166" s="491"/>
      <c r="X166" s="491"/>
      <c r="Y166" s="491"/>
      <c r="Z166" s="491"/>
    </row>
    <row r="167" spans="1:26" s="492" customFormat="1" ht="15.75" customHeight="1">
      <c r="A167" s="290"/>
      <c r="B167" s="290"/>
      <c r="C167" s="290"/>
      <c r="D167" s="486"/>
      <c r="E167" s="553"/>
      <c r="F167" s="553"/>
      <c r="G167" s="289">
        <f t="shared" si="42"/>
        <v>0</v>
      </c>
      <c r="H167" s="553"/>
      <c r="I167" s="289"/>
      <c r="J167" s="289"/>
      <c r="K167" s="289"/>
      <c r="L167" s="289"/>
      <c r="M167" s="289"/>
      <c r="N167" s="233"/>
      <c r="O167" s="233">
        <v>0</v>
      </c>
      <c r="P167" s="498"/>
      <c r="Q167" s="499"/>
      <c r="R167" s="500"/>
      <c r="S167" s="497"/>
      <c r="T167" s="489">
        <f>'[1]II. ĐƠN GIÁ ĐO ĐẠC'!N166</f>
        <v>0</v>
      </c>
      <c r="U167" s="490">
        <f t="shared" si="31"/>
        <v>0</v>
      </c>
      <c r="V167" s="491"/>
      <c r="W167" s="491"/>
      <c r="X167" s="491"/>
      <c r="Y167" s="491"/>
      <c r="Z167" s="491"/>
    </row>
    <row r="168" spans="1:26" s="492" customFormat="1" ht="15.75" customHeight="1">
      <c r="A168" s="486" t="s">
        <v>238</v>
      </c>
      <c r="B168" s="290" t="s">
        <v>239</v>
      </c>
      <c r="C168" s="523" t="s">
        <v>228</v>
      </c>
      <c r="D168" s="486">
        <v>1</v>
      </c>
      <c r="E168" s="553" t="e">
        <f>NC_NGOAI!K9/25</f>
        <v>#VALUE!</v>
      </c>
      <c r="F168" s="553"/>
      <c r="G168" s="289">
        <f t="shared" si="42"/>
        <v>0</v>
      </c>
      <c r="H168" s="553">
        <f>'Dcu-NgN'!L42</f>
        <v>1228.3562980769229</v>
      </c>
      <c r="I168" s="289">
        <f>'VL-NgN'!J39</f>
        <v>3302.6832000000004</v>
      </c>
      <c r="J168" s="289">
        <f>Thietbi!I17</f>
        <v>4624.32</v>
      </c>
      <c r="K168" s="289">
        <f>'NL-BD'!F13</f>
        <v>41.025600000000004</v>
      </c>
      <c r="L168" s="289" t="e">
        <f>SUM(E168:K168)</f>
        <v>#VALUE!</v>
      </c>
      <c r="M168" s="289" t="e">
        <f>L168*'He so chung'!$D$15/100</f>
        <v>#VALUE!</v>
      </c>
      <c r="N168" s="233" t="e">
        <f>M168+L168</f>
        <v>#VALUE!</v>
      </c>
      <c r="O168" s="233">
        <v>0</v>
      </c>
      <c r="P168" s="498">
        <f>Q168+R168</f>
        <v>3755.6730769230771</v>
      </c>
      <c r="Q168" s="499">
        <f>$Q$165*S168</f>
        <v>3004.5384615384614</v>
      </c>
      <c r="R168" s="500">
        <f>$R$165*S168</f>
        <v>751.13461538461547</v>
      </c>
      <c r="S168" s="497">
        <f>NC_NGOAI!J9/25</f>
        <v>0.56200000000000006</v>
      </c>
      <c r="T168" s="489" t="e">
        <f>'[1]II. ĐƠN GIÁ ĐO ĐẠC'!N167</f>
        <v>#VALUE!</v>
      </c>
      <c r="U168" s="490" t="e">
        <f t="shared" si="31"/>
        <v>#VALUE!</v>
      </c>
      <c r="V168" s="491"/>
      <c r="W168" s="491"/>
      <c r="X168" s="491"/>
      <c r="Y168" s="491"/>
      <c r="Z168" s="491"/>
    </row>
    <row r="169" spans="1:26" s="492" customFormat="1" ht="15.75" customHeight="1">
      <c r="A169" s="486"/>
      <c r="B169" s="290"/>
      <c r="C169" s="523"/>
      <c r="D169" s="486">
        <v>2</v>
      </c>
      <c r="E169" s="553" t="e">
        <f>NC_NGOAI!K10/25</f>
        <v>#VALUE!</v>
      </c>
      <c r="F169" s="553"/>
      <c r="G169" s="289">
        <f t="shared" si="42"/>
        <v>0</v>
      </c>
      <c r="H169" s="553">
        <f>'Dcu-NgN'!L43</f>
        <v>1392.1371378205129</v>
      </c>
      <c r="I169" s="289">
        <f>I168</f>
        <v>3302.6832000000004</v>
      </c>
      <c r="J169" s="289">
        <f>Thietbi!K17</f>
        <v>5425.9199999999992</v>
      </c>
      <c r="K169" s="289">
        <f>'NL-BD'!H13</f>
        <v>41.025600000000004</v>
      </c>
      <c r="L169" s="289" t="e">
        <f>SUM(E169:K169)</f>
        <v>#VALUE!</v>
      </c>
      <c r="M169" s="289" t="e">
        <f>L169*'He so chung'!$D$15/100</f>
        <v>#VALUE!</v>
      </c>
      <c r="N169" s="233" t="e">
        <f>M169+L169</f>
        <v>#VALUE!</v>
      </c>
      <c r="O169" s="233">
        <v>0</v>
      </c>
      <c r="P169" s="498">
        <f>Q169+R169</f>
        <v>4504.1346153846152</v>
      </c>
      <c r="Q169" s="499">
        <f>$Q$165*S169</f>
        <v>3603.3076923076924</v>
      </c>
      <c r="R169" s="500">
        <f>$R$165*S169</f>
        <v>900.82692307692321</v>
      </c>
      <c r="S169" s="497">
        <f>NC_NGOAI!J10/25</f>
        <v>0.67400000000000004</v>
      </c>
      <c r="T169" s="489" t="e">
        <f>'[1]II. ĐƠN GIÁ ĐO ĐẠC'!N168</f>
        <v>#VALUE!</v>
      </c>
      <c r="U169" s="490" t="e">
        <f t="shared" si="31"/>
        <v>#VALUE!</v>
      </c>
      <c r="V169" s="491"/>
      <c r="W169" s="491"/>
      <c r="X169" s="491"/>
      <c r="Y169" s="491"/>
      <c r="Z169" s="491"/>
    </row>
    <row r="170" spans="1:26" s="492" customFormat="1" ht="15.75" customHeight="1">
      <c r="A170" s="486"/>
      <c r="B170" s="290"/>
      <c r="C170" s="523"/>
      <c r="D170" s="486">
        <v>3</v>
      </c>
      <c r="E170" s="553" t="e">
        <f>NC_NGOAI!K11/25</f>
        <v>#VALUE!</v>
      </c>
      <c r="F170" s="553"/>
      <c r="G170" s="289">
        <f t="shared" si="42"/>
        <v>0</v>
      </c>
      <c r="H170" s="553">
        <f>'Dcu-NgN'!L44</f>
        <v>1637.8083974358974</v>
      </c>
      <c r="I170" s="289">
        <f>I169</f>
        <v>3302.6832000000004</v>
      </c>
      <c r="J170" s="289">
        <f>Thietbi!M17</f>
        <v>6441.28</v>
      </c>
      <c r="K170" s="289">
        <f>'NL-BD'!J13</f>
        <v>41.025600000000004</v>
      </c>
      <c r="L170" s="289" t="e">
        <f>SUM(E170:K170)</f>
        <v>#VALUE!</v>
      </c>
      <c r="M170" s="289" t="e">
        <f>L170*'He so chung'!$D$15/100</f>
        <v>#VALUE!</v>
      </c>
      <c r="N170" s="233" t="e">
        <f>M170+L170</f>
        <v>#VALUE!</v>
      </c>
      <c r="O170" s="233">
        <v>0</v>
      </c>
      <c r="P170" s="498">
        <f>Q170+R170</f>
        <v>5399.6153846153838</v>
      </c>
      <c r="Q170" s="499">
        <f>$Q$165*S170</f>
        <v>4319.6923076923067</v>
      </c>
      <c r="R170" s="500">
        <f>$R$165*S170</f>
        <v>1079.9230769230769</v>
      </c>
      <c r="S170" s="497">
        <f>NC_NGOAI!J11/25</f>
        <v>0.80799999999999994</v>
      </c>
      <c r="T170" s="489" t="e">
        <f>'[1]II. ĐƠN GIÁ ĐO ĐẠC'!N169</f>
        <v>#VALUE!</v>
      </c>
      <c r="U170" s="490" t="e">
        <f t="shared" si="31"/>
        <v>#VALUE!</v>
      </c>
      <c r="V170" s="491"/>
      <c r="W170" s="491"/>
      <c r="X170" s="491"/>
      <c r="Y170" s="491"/>
      <c r="Z170" s="491"/>
    </row>
    <row r="171" spans="1:26" s="492" customFormat="1" ht="15.75" customHeight="1">
      <c r="A171" s="486"/>
      <c r="B171" s="290"/>
      <c r="C171" s="523"/>
      <c r="D171" s="486">
        <v>4</v>
      </c>
      <c r="E171" s="553" t="e">
        <f>NC_NGOAI!K12/25</f>
        <v>#VALUE!</v>
      </c>
      <c r="F171" s="553"/>
      <c r="G171" s="289">
        <f t="shared" si="42"/>
        <v>0</v>
      </c>
      <c r="H171" s="553">
        <f>'Dcu-NgN'!L45</f>
        <v>2047.2604967948719</v>
      </c>
      <c r="I171" s="289">
        <f>I170</f>
        <v>3302.6832000000004</v>
      </c>
      <c r="J171" s="289">
        <f>Thietbi!O17</f>
        <v>9140</v>
      </c>
      <c r="K171" s="289">
        <f>'NL-BD'!L13</f>
        <v>41.025600000000004</v>
      </c>
      <c r="L171" s="289" t="e">
        <f>SUM(E171:K171)</f>
        <v>#VALUE!</v>
      </c>
      <c r="M171" s="289" t="e">
        <f>L171*'He so chung'!$D$15/100</f>
        <v>#VALUE!</v>
      </c>
      <c r="N171" s="233" t="e">
        <f>M171+L171</f>
        <v>#VALUE!</v>
      </c>
      <c r="O171" s="233">
        <v>0</v>
      </c>
      <c r="P171" s="498">
        <f>Q171+R171</f>
        <v>6482.2115384615381</v>
      </c>
      <c r="Q171" s="499">
        <f>$Q$165*S171</f>
        <v>5185.7692307692305</v>
      </c>
      <c r="R171" s="500">
        <f>$R$165*S171</f>
        <v>1296.4423076923078</v>
      </c>
      <c r="S171" s="497">
        <f>NC_NGOAI!J12/25</f>
        <v>0.97</v>
      </c>
      <c r="T171" s="489" t="e">
        <f>'[1]II. ĐƠN GIÁ ĐO ĐẠC'!N170</f>
        <v>#VALUE!</v>
      </c>
      <c r="U171" s="490" t="e">
        <f t="shared" si="31"/>
        <v>#VALUE!</v>
      </c>
      <c r="V171" s="491"/>
      <c r="W171" s="491"/>
      <c r="X171" s="491"/>
      <c r="Y171" s="491"/>
      <c r="Z171" s="491"/>
    </row>
    <row r="172" spans="1:26" s="492" customFormat="1" ht="15.75" customHeight="1">
      <c r="A172" s="486"/>
      <c r="B172" s="290"/>
      <c r="C172" s="523"/>
      <c r="D172" s="486" t="s">
        <v>300</v>
      </c>
      <c r="E172" s="553" t="e">
        <f>NC_NGOAI!K13/25</f>
        <v>#VALUE!</v>
      </c>
      <c r="F172" s="553"/>
      <c r="G172" s="289">
        <f t="shared" si="42"/>
        <v>0</v>
      </c>
      <c r="H172" s="553">
        <f>'Dcu-NgN'!L46</f>
        <v>2554.9811</v>
      </c>
      <c r="I172" s="289">
        <f>I171</f>
        <v>3302.6832000000004</v>
      </c>
      <c r="J172" s="289">
        <f>Thietbi!Q17</f>
        <v>12319.68</v>
      </c>
      <c r="K172" s="289">
        <f>'NL-BD'!N13</f>
        <v>41.025600000000004</v>
      </c>
      <c r="L172" s="289" t="e">
        <f>SUM(E172:K172)</f>
        <v>#VALUE!</v>
      </c>
      <c r="M172" s="289" t="e">
        <f>L172*'He so chung'!$D$15/100</f>
        <v>#VALUE!</v>
      </c>
      <c r="N172" s="233" t="e">
        <f>M172+L172</f>
        <v>#VALUE!</v>
      </c>
      <c r="O172" s="233">
        <v>0</v>
      </c>
      <c r="P172" s="498">
        <f>Q172+R172</f>
        <v>7765.288461538461</v>
      </c>
      <c r="Q172" s="499">
        <f>$Q$165*S172</f>
        <v>6212.2307692307686</v>
      </c>
      <c r="R172" s="500">
        <f>$R$165*S172</f>
        <v>1553.0576923076924</v>
      </c>
      <c r="S172" s="497">
        <f>NC_NGOAI!J13/25</f>
        <v>1.1619999999999999</v>
      </c>
      <c r="T172" s="489" t="e">
        <f>'[1]II. ĐƠN GIÁ ĐO ĐẠC'!N171</f>
        <v>#VALUE!</v>
      </c>
      <c r="U172" s="490" t="e">
        <f t="shared" si="31"/>
        <v>#VALUE!</v>
      </c>
      <c r="V172" s="491"/>
      <c r="W172" s="491"/>
      <c r="X172" s="491"/>
      <c r="Y172" s="491"/>
      <c r="Z172" s="491"/>
    </row>
    <row r="173" spans="1:26" s="492" customFormat="1" ht="15.75" customHeight="1">
      <c r="A173" s="486"/>
      <c r="B173" s="290"/>
      <c r="C173" s="523"/>
      <c r="D173" s="486"/>
      <c r="E173" s="553"/>
      <c r="F173" s="553"/>
      <c r="G173" s="289"/>
      <c r="H173" s="553"/>
      <c r="I173" s="289"/>
      <c r="J173" s="289"/>
      <c r="K173" s="289"/>
      <c r="L173" s="289"/>
      <c r="M173" s="289"/>
      <c r="N173" s="233"/>
      <c r="O173" s="233">
        <v>0</v>
      </c>
      <c r="P173" s="498"/>
      <c r="Q173" s="499"/>
      <c r="R173" s="500"/>
      <c r="S173" s="497"/>
      <c r="T173" s="489">
        <f>'[1]II. ĐƠN GIÁ ĐO ĐẠC'!N172</f>
        <v>0</v>
      </c>
      <c r="U173" s="490">
        <f t="shared" si="31"/>
        <v>0</v>
      </c>
      <c r="V173" s="491"/>
      <c r="W173" s="491"/>
      <c r="X173" s="491"/>
      <c r="Y173" s="491"/>
      <c r="Z173" s="491"/>
    </row>
    <row r="174" spans="1:26" s="492" customFormat="1" ht="15.75" customHeight="1">
      <c r="A174" s="290"/>
      <c r="B174" s="290"/>
      <c r="C174" s="290"/>
      <c r="D174" s="486"/>
      <c r="E174" s="553"/>
      <c r="F174" s="553"/>
      <c r="G174" s="289">
        <f t="shared" ref="G174:G179" si="43">$R$1*10*Q174</f>
        <v>0</v>
      </c>
      <c r="H174" s="553"/>
      <c r="I174" s="289"/>
      <c r="J174" s="289"/>
      <c r="K174" s="289"/>
      <c r="L174" s="289"/>
      <c r="M174" s="289"/>
      <c r="N174" s="233"/>
      <c r="O174" s="233">
        <v>0</v>
      </c>
      <c r="P174" s="498"/>
      <c r="Q174" s="507"/>
      <c r="R174" s="508"/>
      <c r="S174" s="509"/>
      <c r="T174" s="489">
        <f>'[1]II. ĐƠN GIÁ ĐO ĐẠC'!N173</f>
        <v>0</v>
      </c>
      <c r="U174" s="490">
        <f t="shared" si="31"/>
        <v>0</v>
      </c>
      <c r="V174" s="491"/>
      <c r="W174" s="491"/>
      <c r="X174" s="491"/>
      <c r="Y174" s="491"/>
      <c r="Z174" s="491"/>
    </row>
    <row r="175" spans="1:26" s="492" customFormat="1" ht="15.75" customHeight="1">
      <c r="A175" s="485" t="s">
        <v>247</v>
      </c>
      <c r="B175" s="493" t="s">
        <v>248</v>
      </c>
      <c r="C175" s="523" t="s">
        <v>228</v>
      </c>
      <c r="D175" s="486">
        <v>1</v>
      </c>
      <c r="E175" s="553" t="e">
        <f>NC_NGOAI!K16/25</f>
        <v>#VALUE!</v>
      </c>
      <c r="F175" s="553">
        <f>NC_NGOAI!K17/25</f>
        <v>94320</v>
      </c>
      <c r="G175" s="289">
        <f t="shared" si="43"/>
        <v>0</v>
      </c>
      <c r="H175" s="553">
        <f>'Dcu-NgN'!L96</f>
        <v>2478.3088076923082</v>
      </c>
      <c r="I175" s="289">
        <f>'VL-NgN'!J42</f>
        <v>8256.7080000000005</v>
      </c>
      <c r="J175" s="289"/>
      <c r="K175" s="289"/>
      <c r="L175" s="289" t="e">
        <f>SUM(E175:K175)</f>
        <v>#VALUE!</v>
      </c>
      <c r="M175" s="289" t="e">
        <f>L175*'He so chung'!$D$15/100</f>
        <v>#VALUE!</v>
      </c>
      <c r="N175" s="233" t="e">
        <f>M175+L175</f>
        <v>#VALUE!</v>
      </c>
      <c r="O175" s="233">
        <v>14400</v>
      </c>
      <c r="P175" s="498">
        <f>Q175+R175</f>
        <v>44105.769230769227</v>
      </c>
      <c r="Q175" s="499">
        <f>$Q$165*S175</f>
        <v>35284.615384615383</v>
      </c>
      <c r="R175" s="500">
        <f>$R$165*S175</f>
        <v>8821.1538461538457</v>
      </c>
      <c r="S175" s="497">
        <f>NC_NGOAI!N16/25</f>
        <v>6.6</v>
      </c>
      <c r="T175" s="489" t="e">
        <f>'[1]II. ĐƠN GIÁ ĐO ĐẠC'!N174</f>
        <v>#VALUE!</v>
      </c>
      <c r="U175" s="490" t="e">
        <f t="shared" si="31"/>
        <v>#VALUE!</v>
      </c>
      <c r="V175" s="491"/>
      <c r="W175" s="491"/>
      <c r="X175" s="491"/>
      <c r="Y175" s="491"/>
      <c r="Z175" s="491"/>
    </row>
    <row r="176" spans="1:26" s="492" customFormat="1" ht="15.75" customHeight="1">
      <c r="A176" s="486"/>
      <c r="B176" s="290"/>
      <c r="C176" s="523"/>
      <c r="D176" s="486">
        <v>2</v>
      </c>
      <c r="E176" s="553" t="e">
        <f>NC_NGOAI!K18/25</f>
        <v>#VALUE!</v>
      </c>
      <c r="F176" s="553">
        <f>NC_NGOAI!K19/25</f>
        <v>113184</v>
      </c>
      <c r="G176" s="289">
        <f t="shared" si="43"/>
        <v>0</v>
      </c>
      <c r="H176" s="553">
        <f>'Dcu-NgN'!L97</f>
        <v>3009.3749807692311</v>
      </c>
      <c r="I176" s="289">
        <f>I175</f>
        <v>8256.7080000000005</v>
      </c>
      <c r="J176" s="289"/>
      <c r="K176" s="289"/>
      <c r="L176" s="289" t="e">
        <f>SUM(E176:K176)</f>
        <v>#VALUE!</v>
      </c>
      <c r="M176" s="289" t="e">
        <f>L176*'He so chung'!$D$15/100</f>
        <v>#VALUE!</v>
      </c>
      <c r="N176" s="233" t="e">
        <f>M176+L176</f>
        <v>#VALUE!</v>
      </c>
      <c r="O176" s="233">
        <v>17280</v>
      </c>
      <c r="P176" s="498">
        <f>Q176+R176</f>
        <v>11547.692307692309</v>
      </c>
      <c r="Q176" s="499">
        <f>$Q$165*S176</f>
        <v>9238.1538461538457</v>
      </c>
      <c r="R176" s="500">
        <f>$R$165*S176</f>
        <v>2309.5384615384619</v>
      </c>
      <c r="S176" s="497">
        <f>NC_NGOAI!J18/25</f>
        <v>1.7280000000000002</v>
      </c>
      <c r="T176" s="489" t="e">
        <f>'[1]II. ĐƠN GIÁ ĐO ĐẠC'!N175</f>
        <v>#VALUE!</v>
      </c>
      <c r="U176" s="490" t="e">
        <f t="shared" si="31"/>
        <v>#VALUE!</v>
      </c>
      <c r="V176" s="491"/>
      <c r="W176" s="491"/>
      <c r="X176" s="491"/>
      <c r="Y176" s="491"/>
      <c r="Z176" s="491"/>
    </row>
    <row r="177" spans="1:26" s="492" customFormat="1" ht="15.75" customHeight="1">
      <c r="A177" s="486"/>
      <c r="B177" s="290"/>
      <c r="C177" s="523"/>
      <c r="D177" s="486">
        <v>3</v>
      </c>
      <c r="E177" s="553" t="e">
        <f>NC_NGOAI!K20/25</f>
        <v>#VALUE!</v>
      </c>
      <c r="F177" s="553">
        <f>NC_NGOAI!K21/25</f>
        <v>175225.60000000001</v>
      </c>
      <c r="G177" s="289">
        <f t="shared" si="43"/>
        <v>0</v>
      </c>
      <c r="H177" s="553">
        <f>'Dcu-NgN'!L98</f>
        <v>3540.4411538461545</v>
      </c>
      <c r="I177" s="289">
        <f>I176</f>
        <v>8256.7080000000005</v>
      </c>
      <c r="J177" s="289"/>
      <c r="K177" s="289"/>
      <c r="L177" s="289" t="e">
        <f>SUM(E177:K177)</f>
        <v>#VALUE!</v>
      </c>
      <c r="M177" s="289" t="e">
        <f>L177*'He so chung'!$D$15/100</f>
        <v>#VALUE!</v>
      </c>
      <c r="N177" s="233" t="e">
        <f>M177+L177</f>
        <v>#VALUE!</v>
      </c>
      <c r="O177" s="233">
        <v>26752</v>
      </c>
      <c r="P177" s="498">
        <f>Q177+R177</f>
        <v>17877.538461538461</v>
      </c>
      <c r="Q177" s="499">
        <f>$Q$165*S177</f>
        <v>14302.030769230767</v>
      </c>
      <c r="R177" s="500">
        <f>$R$165*S177</f>
        <v>3575.5076923076922</v>
      </c>
      <c r="S177" s="497">
        <f>NC_NGOAI!J20/25</f>
        <v>2.6751999999999998</v>
      </c>
      <c r="T177" s="489" t="e">
        <f>'[1]II. ĐƠN GIÁ ĐO ĐẠC'!N176</f>
        <v>#VALUE!</v>
      </c>
      <c r="U177" s="490" t="e">
        <f t="shared" si="31"/>
        <v>#VALUE!</v>
      </c>
      <c r="V177" s="491"/>
      <c r="W177" s="491"/>
      <c r="X177" s="491"/>
      <c r="Y177" s="491"/>
      <c r="Z177" s="491"/>
    </row>
    <row r="178" spans="1:26" s="492" customFormat="1" ht="15.75" customHeight="1">
      <c r="A178" s="486"/>
      <c r="B178" s="290"/>
      <c r="C178" s="523"/>
      <c r="D178" s="486">
        <v>4</v>
      </c>
      <c r="E178" s="553" t="e">
        <f>NC_NGOAI!K22/25</f>
        <v>#VALUE!</v>
      </c>
      <c r="F178" s="553">
        <f>NC_NGOAI!K23/25</f>
        <v>274052</v>
      </c>
      <c r="G178" s="289">
        <f t="shared" si="43"/>
        <v>0</v>
      </c>
      <c r="H178" s="553">
        <f>'Dcu-NgN'!L99</f>
        <v>4425.5514423076929</v>
      </c>
      <c r="I178" s="289">
        <f>I177</f>
        <v>8256.7080000000005</v>
      </c>
      <c r="J178" s="289"/>
      <c r="K178" s="289"/>
      <c r="L178" s="289" t="e">
        <f>SUM(E178:K178)</f>
        <v>#VALUE!</v>
      </c>
      <c r="M178" s="289" t="e">
        <f>L178*'He so chung'!$D$15/100</f>
        <v>#VALUE!</v>
      </c>
      <c r="N178" s="233" t="e">
        <f>M178+L178</f>
        <v>#VALUE!</v>
      </c>
      <c r="O178" s="233">
        <v>41840</v>
      </c>
      <c r="P178" s="498">
        <f>Q178+R178</f>
        <v>27960.384615384617</v>
      </c>
      <c r="Q178" s="499">
        <f>$Q$165*S178</f>
        <v>22368.307692307691</v>
      </c>
      <c r="R178" s="500">
        <f>$R$165*S178</f>
        <v>5592.0769230769238</v>
      </c>
      <c r="S178" s="497">
        <f>NC_NGOAI!J22/25</f>
        <v>4.1840000000000002</v>
      </c>
      <c r="T178" s="489" t="e">
        <f>'[1]II. ĐƠN GIÁ ĐO ĐẠC'!N177</f>
        <v>#VALUE!</v>
      </c>
      <c r="U178" s="490" t="e">
        <f t="shared" si="31"/>
        <v>#VALUE!</v>
      </c>
      <c r="V178" s="491"/>
      <c r="W178" s="491"/>
      <c r="X178" s="491"/>
      <c r="Y178" s="491"/>
      <c r="Z178" s="491"/>
    </row>
    <row r="179" spans="1:26" s="492" customFormat="1" ht="15.75" customHeight="1">
      <c r="A179" s="486"/>
      <c r="B179" s="290"/>
      <c r="C179" s="523"/>
      <c r="D179" s="486" t="s">
        <v>300</v>
      </c>
      <c r="E179" s="553" t="e">
        <f>NC_NGOAI!K24/25</f>
        <v>#VALUE!</v>
      </c>
      <c r="F179" s="553">
        <f>NC_NGOAI!K25/25</f>
        <v>369996.4</v>
      </c>
      <c r="G179" s="289">
        <f t="shared" si="43"/>
        <v>0</v>
      </c>
      <c r="H179" s="553">
        <f>'Dcu-NgN'!L100</f>
        <v>5523.088200000002</v>
      </c>
      <c r="I179" s="289">
        <f>I178</f>
        <v>8256.7080000000005</v>
      </c>
      <c r="J179" s="289"/>
      <c r="K179" s="289"/>
      <c r="L179" s="289" t="e">
        <f>SUM(E179:K179)</f>
        <v>#VALUE!</v>
      </c>
      <c r="M179" s="289" t="e">
        <f>L179*'He so chung'!$D$15/100</f>
        <v>#VALUE!</v>
      </c>
      <c r="N179" s="233" t="e">
        <f>M179+L179</f>
        <v>#VALUE!</v>
      </c>
      <c r="O179" s="233">
        <v>56488.000000000466</v>
      </c>
      <c r="P179" s="498">
        <f>Q179+R179</f>
        <v>37749.192307692305</v>
      </c>
      <c r="Q179" s="499">
        <f>$Q$165*S179</f>
        <v>30199.353846153841</v>
      </c>
      <c r="R179" s="500">
        <f>$R$165*S179</f>
        <v>7549.8384615384621</v>
      </c>
      <c r="S179" s="497">
        <f>NC_NGOAI!J24/25</f>
        <v>5.6487999999999996</v>
      </c>
      <c r="T179" s="489" t="e">
        <f>'[1]II. ĐƠN GIÁ ĐO ĐẠC'!N178</f>
        <v>#VALUE!</v>
      </c>
      <c r="U179" s="490" t="e">
        <f t="shared" si="31"/>
        <v>#VALUE!</v>
      </c>
      <c r="V179" s="491"/>
      <c r="W179" s="491"/>
      <c r="X179" s="491"/>
      <c r="Y179" s="491"/>
      <c r="Z179" s="491"/>
    </row>
    <row r="180" spans="1:26" s="492" customFormat="1" ht="15.75" customHeight="1">
      <c r="A180" s="486"/>
      <c r="B180" s="290"/>
      <c r="C180" s="523"/>
      <c r="D180" s="486"/>
      <c r="E180" s="553"/>
      <c r="F180" s="553"/>
      <c r="G180" s="289"/>
      <c r="H180" s="553"/>
      <c r="I180" s="289"/>
      <c r="J180" s="289"/>
      <c r="K180" s="289"/>
      <c r="L180" s="289"/>
      <c r="M180" s="289"/>
      <c r="N180" s="233"/>
      <c r="O180" s="233">
        <v>0</v>
      </c>
      <c r="P180" s="498"/>
      <c r="Q180" s="499"/>
      <c r="R180" s="500"/>
      <c r="S180" s="497"/>
      <c r="T180" s="489">
        <f>'[1]II. ĐƠN GIÁ ĐO ĐẠC'!N179</f>
        <v>0</v>
      </c>
      <c r="U180" s="490">
        <f t="shared" si="31"/>
        <v>0</v>
      </c>
      <c r="V180" s="491"/>
      <c r="W180" s="491"/>
      <c r="X180" s="491"/>
      <c r="Y180" s="491"/>
      <c r="Z180" s="491"/>
    </row>
    <row r="181" spans="1:26" s="492" customFormat="1" ht="15.75" customHeight="1">
      <c r="A181" s="290"/>
      <c r="B181" s="290"/>
      <c r="C181" s="290"/>
      <c r="D181" s="486"/>
      <c r="E181" s="553"/>
      <c r="F181" s="553"/>
      <c r="G181" s="289">
        <f t="shared" ref="G181:G186" si="44">$R$1*10*Q181</f>
        <v>0</v>
      </c>
      <c r="H181" s="553"/>
      <c r="I181" s="289"/>
      <c r="J181" s="289"/>
      <c r="K181" s="289"/>
      <c r="L181" s="289"/>
      <c r="M181" s="289"/>
      <c r="N181" s="233"/>
      <c r="O181" s="233">
        <v>0</v>
      </c>
      <c r="P181" s="498"/>
      <c r="Q181" s="499"/>
      <c r="R181" s="500"/>
      <c r="S181" s="497"/>
      <c r="T181" s="489">
        <f>'[1]II. ĐƠN GIÁ ĐO ĐẠC'!N180</f>
        <v>0</v>
      </c>
      <c r="U181" s="490">
        <f t="shared" si="31"/>
        <v>0</v>
      </c>
      <c r="V181" s="491"/>
      <c r="W181" s="491"/>
      <c r="X181" s="491"/>
      <c r="Y181" s="491"/>
      <c r="Z181" s="491"/>
    </row>
    <row r="182" spans="1:26" s="492" customFormat="1" ht="15.75" customHeight="1">
      <c r="A182" s="486" t="s">
        <v>252</v>
      </c>
      <c r="B182" s="290" t="s">
        <v>253</v>
      </c>
      <c r="C182" s="523" t="s">
        <v>228</v>
      </c>
      <c r="D182" s="486">
        <v>1</v>
      </c>
      <c r="E182" s="553" t="e">
        <f>NC_NGOAI!K29/25</f>
        <v>#VALUE!</v>
      </c>
      <c r="F182" s="553">
        <f>NC_NGOAI!K30/25</f>
        <v>25885.599999999999</v>
      </c>
      <c r="G182" s="289">
        <f t="shared" si="44"/>
        <v>0</v>
      </c>
      <c r="H182" s="553">
        <f>'Dcu-NgN'!L82</f>
        <v>6195.7720192307697</v>
      </c>
      <c r="I182" s="289">
        <f>'VL-NgN'!J45</f>
        <v>8256.7080000000005</v>
      </c>
      <c r="J182" s="289">
        <f>Thietbi!I46</f>
        <v>27949.119999999999</v>
      </c>
      <c r="K182" s="289"/>
      <c r="L182" s="289" t="e">
        <f>SUM(E182:K182)</f>
        <v>#VALUE!</v>
      </c>
      <c r="M182" s="289" t="e">
        <f>L182*'He so chung'!$D$15/100</f>
        <v>#VALUE!</v>
      </c>
      <c r="N182" s="233" t="e">
        <f>M182+L182</f>
        <v>#VALUE!</v>
      </c>
      <c r="O182" s="233">
        <v>3952</v>
      </c>
      <c r="P182" s="498">
        <f>Q182+R182</f>
        <v>16506.25</v>
      </c>
      <c r="Q182" s="499">
        <f>$Q$165*S182</f>
        <v>13205</v>
      </c>
      <c r="R182" s="500">
        <f>$R$165*S182</f>
        <v>3301.2500000000005</v>
      </c>
      <c r="S182" s="497">
        <f>NC_NGOAI!J29/25</f>
        <v>2.4700000000000002</v>
      </c>
      <c r="T182" s="489" t="e">
        <f>'[1]II. ĐƠN GIÁ ĐO ĐẠC'!N181</f>
        <v>#VALUE!</v>
      </c>
      <c r="U182" s="490" t="e">
        <f t="shared" si="31"/>
        <v>#VALUE!</v>
      </c>
      <c r="V182" s="491"/>
      <c r="W182" s="491"/>
      <c r="X182" s="491"/>
      <c r="Y182" s="491"/>
      <c r="Z182" s="491"/>
    </row>
    <row r="183" spans="1:26" s="492" customFormat="1" ht="15.75" customHeight="1">
      <c r="A183" s="486"/>
      <c r="B183" s="290"/>
      <c r="C183" s="523"/>
      <c r="D183" s="486">
        <v>2</v>
      </c>
      <c r="E183" s="553" t="e">
        <f>NC_NGOAI!K31/25</f>
        <v>#VALUE!</v>
      </c>
      <c r="F183" s="553">
        <f>NC_NGOAI!K32/25</f>
        <v>31073.200000000001</v>
      </c>
      <c r="G183" s="289">
        <f t="shared" si="44"/>
        <v>0</v>
      </c>
      <c r="H183" s="553">
        <f>'Dcu-NgN'!L83</f>
        <v>7523.4374519230778</v>
      </c>
      <c r="I183" s="289">
        <f>I182</f>
        <v>8256.7080000000005</v>
      </c>
      <c r="J183" s="289">
        <f>Thietbi!K46</f>
        <v>32945.760000000002</v>
      </c>
      <c r="K183" s="289"/>
      <c r="L183" s="289" t="e">
        <f>SUM(E183:K183)</f>
        <v>#VALUE!</v>
      </c>
      <c r="M183" s="289" t="e">
        <f>L183*'He so chung'!$D$15/100</f>
        <v>#VALUE!</v>
      </c>
      <c r="N183" s="233" t="e">
        <f>M183+L183</f>
        <v>#VALUE!</v>
      </c>
      <c r="O183" s="233">
        <v>4744.0000000002328</v>
      </c>
      <c r="P183" s="498">
        <f>Q183+R183</f>
        <v>19794.134615384613</v>
      </c>
      <c r="Q183" s="499">
        <f>$Q$165*S183</f>
        <v>15835.30769230769</v>
      </c>
      <c r="R183" s="500">
        <f>$R$165*S183</f>
        <v>3958.8269230769233</v>
      </c>
      <c r="S183" s="497">
        <f>NC_NGOAI!J31/25</f>
        <v>2.9619999999999997</v>
      </c>
      <c r="T183" s="489" t="e">
        <f>'[1]II. ĐƠN GIÁ ĐO ĐẠC'!N182</f>
        <v>#VALUE!</v>
      </c>
      <c r="U183" s="490" t="e">
        <f t="shared" si="31"/>
        <v>#VALUE!</v>
      </c>
      <c r="V183" s="491"/>
      <c r="W183" s="491"/>
      <c r="X183" s="491"/>
      <c r="Y183" s="491"/>
      <c r="Z183" s="491"/>
    </row>
    <row r="184" spans="1:26" s="492" customFormat="1" ht="15.75" customHeight="1">
      <c r="A184" s="486"/>
      <c r="B184" s="290"/>
      <c r="C184" s="523"/>
      <c r="D184" s="486">
        <v>3</v>
      </c>
      <c r="E184" s="553" t="e">
        <f>NC_NGOAI!K33/25</f>
        <v>#VALUE!</v>
      </c>
      <c r="F184" s="553">
        <f>NC_NGOAI!K34/25</f>
        <v>37308.800000000003</v>
      </c>
      <c r="G184" s="289">
        <f t="shared" si="44"/>
        <v>0</v>
      </c>
      <c r="H184" s="553">
        <f>'Dcu-NgN'!L84</f>
        <v>8851.1028846153858</v>
      </c>
      <c r="I184" s="289">
        <f>I183</f>
        <v>8256.7080000000005</v>
      </c>
      <c r="J184" s="289">
        <f>Thietbi!M46</f>
        <v>38931.040000000001</v>
      </c>
      <c r="K184" s="289"/>
      <c r="L184" s="289" t="e">
        <f>SUM(E184:K184)</f>
        <v>#VALUE!</v>
      </c>
      <c r="M184" s="289" t="e">
        <f>L184*'He so chung'!$D$15/100</f>
        <v>#VALUE!</v>
      </c>
      <c r="N184" s="233" t="e">
        <f>M184+L184</f>
        <v>#VALUE!</v>
      </c>
      <c r="O184" s="233">
        <v>5696</v>
      </c>
      <c r="P184" s="498">
        <f>Q184+R184</f>
        <v>23763.653846153844</v>
      </c>
      <c r="Q184" s="499">
        <f>$Q$165*S184</f>
        <v>19010.923076923074</v>
      </c>
      <c r="R184" s="500">
        <f>$R$165*S184</f>
        <v>4752.7307692307695</v>
      </c>
      <c r="S184" s="497">
        <f>NC_NGOAI!J33/25</f>
        <v>3.556</v>
      </c>
      <c r="T184" s="489" t="e">
        <f>'[1]II. ĐƠN GIÁ ĐO ĐẠC'!N183</f>
        <v>#VALUE!</v>
      </c>
      <c r="U184" s="490" t="e">
        <f t="shared" si="31"/>
        <v>#VALUE!</v>
      </c>
      <c r="V184" s="491"/>
      <c r="W184" s="491"/>
      <c r="X184" s="491"/>
      <c r="Y184" s="491"/>
      <c r="Z184" s="491"/>
    </row>
    <row r="185" spans="1:26" s="492" customFormat="1" ht="15.75" customHeight="1">
      <c r="A185" s="486"/>
      <c r="B185" s="290"/>
      <c r="C185" s="523"/>
      <c r="D185" s="486">
        <v>4</v>
      </c>
      <c r="E185" s="553" t="e">
        <f>NC_NGOAI!K35/25</f>
        <v>#VALUE!</v>
      </c>
      <c r="F185" s="553">
        <f>NC_NGOAI!K36/25</f>
        <v>59683.6</v>
      </c>
      <c r="G185" s="289">
        <f t="shared" si="44"/>
        <v>0</v>
      </c>
      <c r="H185" s="553">
        <f>'Dcu-NgN'!L85</f>
        <v>11063.878605769232</v>
      </c>
      <c r="I185" s="289">
        <f>I184</f>
        <v>8256.7080000000005</v>
      </c>
      <c r="J185" s="289">
        <f>Thietbi!O46</f>
        <v>48657.120000000003</v>
      </c>
      <c r="K185" s="289"/>
      <c r="L185" s="289" t="e">
        <f>SUM(E185:K185)</f>
        <v>#VALUE!</v>
      </c>
      <c r="M185" s="289" t="e">
        <f>L185*'He so chung'!$D$15/100</f>
        <v>#VALUE!</v>
      </c>
      <c r="N185" s="233" t="e">
        <f>M185+L185</f>
        <v>#VALUE!</v>
      </c>
      <c r="O185" s="233">
        <v>9111.9999999997672</v>
      </c>
      <c r="P185" s="498">
        <f>Q185+R185</f>
        <v>30419.615384615387</v>
      </c>
      <c r="Q185" s="499">
        <f>$Q$165*S185</f>
        <v>24335.692307692309</v>
      </c>
      <c r="R185" s="500">
        <f>$R$165*S185</f>
        <v>6083.923076923078</v>
      </c>
      <c r="S185" s="497">
        <f>NC_NGOAI!J35/25</f>
        <v>4.5520000000000005</v>
      </c>
      <c r="T185" s="489" t="e">
        <f>'[1]II. ĐƠN GIÁ ĐO ĐẠC'!N184</f>
        <v>#VALUE!</v>
      </c>
      <c r="U185" s="490" t="e">
        <f t="shared" si="31"/>
        <v>#VALUE!</v>
      </c>
      <c r="V185" s="491"/>
      <c r="W185" s="491"/>
      <c r="X185" s="491"/>
      <c r="Y185" s="491"/>
      <c r="Z185" s="491"/>
    </row>
    <row r="186" spans="1:26" s="492" customFormat="1" ht="15.75" customHeight="1">
      <c r="A186" s="486"/>
      <c r="B186" s="290"/>
      <c r="C186" s="523"/>
      <c r="D186" s="486" t="s">
        <v>300</v>
      </c>
      <c r="E186" s="553" t="e">
        <f>NC_NGOAI!K37/25</f>
        <v>#VALUE!</v>
      </c>
      <c r="F186" s="553">
        <f>NC_NGOAI!K38/25</f>
        <v>71578.399999999994</v>
      </c>
      <c r="G186" s="289">
        <f t="shared" si="44"/>
        <v>0</v>
      </c>
      <c r="H186" s="553">
        <f>'Dcu-NgN'!L86</f>
        <v>13807.720500000003</v>
      </c>
      <c r="I186" s="289">
        <f>I185</f>
        <v>8256.7080000000005</v>
      </c>
      <c r="J186" s="289">
        <f>Thietbi!Q46</f>
        <v>60841.440000000002</v>
      </c>
      <c r="K186" s="289"/>
      <c r="L186" s="289" t="e">
        <f>SUM(E186:K186)</f>
        <v>#VALUE!</v>
      </c>
      <c r="M186" s="289" t="e">
        <f>L186*'He so chung'!$D$15/100</f>
        <v>#VALUE!</v>
      </c>
      <c r="N186" s="233" t="e">
        <f>M186+L186</f>
        <v>#VALUE!</v>
      </c>
      <c r="O186" s="233">
        <v>10928</v>
      </c>
      <c r="P186" s="498">
        <f>Q186+R186</f>
        <v>36514.230769230766</v>
      </c>
      <c r="Q186" s="499">
        <f>$Q$165*S186</f>
        <v>29211.38461538461</v>
      </c>
      <c r="R186" s="500">
        <f>$R$165*S186</f>
        <v>7302.8461538461543</v>
      </c>
      <c r="S186" s="497">
        <f>NC_NGOAI!J37/25</f>
        <v>5.4639999999999995</v>
      </c>
      <c r="T186" s="489" t="e">
        <f>'[1]II. ĐƠN GIÁ ĐO ĐẠC'!N185</f>
        <v>#VALUE!</v>
      </c>
      <c r="U186" s="490" t="e">
        <f t="shared" si="31"/>
        <v>#VALUE!</v>
      </c>
      <c r="V186" s="491"/>
      <c r="W186" s="491"/>
      <c r="X186" s="491"/>
      <c r="Y186" s="491"/>
      <c r="Z186" s="491"/>
    </row>
    <row r="187" spans="1:26" s="492" customFormat="1" ht="15.75" customHeight="1">
      <c r="A187" s="486"/>
      <c r="B187" s="290"/>
      <c r="C187" s="523"/>
      <c r="D187" s="486"/>
      <c r="E187" s="553"/>
      <c r="F187" s="553"/>
      <c r="G187" s="289"/>
      <c r="H187" s="553"/>
      <c r="I187" s="289"/>
      <c r="J187" s="289"/>
      <c r="K187" s="289"/>
      <c r="L187" s="289"/>
      <c r="M187" s="289"/>
      <c r="N187" s="233"/>
      <c r="O187" s="233">
        <v>0</v>
      </c>
      <c r="P187" s="498"/>
      <c r="Q187" s="499"/>
      <c r="R187" s="500"/>
      <c r="S187" s="497"/>
      <c r="T187" s="489">
        <f>'[1]II. ĐƠN GIÁ ĐO ĐẠC'!N186</f>
        <v>0</v>
      </c>
      <c r="U187" s="490">
        <f t="shared" si="31"/>
        <v>0</v>
      </c>
      <c r="V187" s="491"/>
      <c r="W187" s="491"/>
      <c r="X187" s="491"/>
      <c r="Y187" s="491"/>
      <c r="Z187" s="491"/>
    </row>
    <row r="188" spans="1:26" s="492" customFormat="1" ht="15.75" customHeight="1">
      <c r="A188" s="290"/>
      <c r="B188" s="290"/>
      <c r="C188" s="290"/>
      <c r="D188" s="486"/>
      <c r="E188" s="553"/>
      <c r="F188" s="553"/>
      <c r="G188" s="289"/>
      <c r="H188" s="553"/>
      <c r="I188" s="289"/>
      <c r="J188" s="289"/>
      <c r="K188" s="289"/>
      <c r="L188" s="289"/>
      <c r="M188" s="289"/>
      <c r="N188" s="233"/>
      <c r="O188" s="233">
        <v>0</v>
      </c>
      <c r="P188" s="498"/>
      <c r="Q188" s="501"/>
      <c r="R188" s="502"/>
      <c r="S188" s="503"/>
      <c r="T188" s="489">
        <f>'[1]II. ĐƠN GIÁ ĐO ĐẠC'!N187</f>
        <v>0</v>
      </c>
      <c r="U188" s="490">
        <f t="shared" si="31"/>
        <v>0</v>
      </c>
      <c r="V188" s="491"/>
      <c r="W188" s="491"/>
      <c r="X188" s="491"/>
      <c r="Y188" s="491"/>
      <c r="Z188" s="491"/>
    </row>
    <row r="189" spans="1:26" s="492" customFormat="1" ht="17.25" customHeight="1">
      <c r="A189" s="485" t="s">
        <v>254</v>
      </c>
      <c r="B189" s="493" t="s">
        <v>255</v>
      </c>
      <c r="C189" s="523" t="s">
        <v>228</v>
      </c>
      <c r="D189" s="486">
        <v>1</v>
      </c>
      <c r="E189" s="553" t="e">
        <f>NC_NGOAI!K42/25</f>
        <v>#VALUE!</v>
      </c>
      <c r="F189" s="553">
        <f>NC_NGOAI!K43/25</f>
        <v>12052</v>
      </c>
      <c r="G189" s="289">
        <f>$R$1*10*Q189</f>
        <v>0</v>
      </c>
      <c r="H189" s="553">
        <f>'Dcu-NgN'!L104</f>
        <v>2478.3088076923082</v>
      </c>
      <c r="I189" s="289">
        <f>'VL-NgN'!J48</f>
        <v>3302.6832000000004</v>
      </c>
      <c r="J189" s="289"/>
      <c r="K189" s="289"/>
      <c r="L189" s="289" t="e">
        <f>SUM(E189:K189)</f>
        <v>#VALUE!</v>
      </c>
      <c r="M189" s="289" t="e">
        <f>L189*'He so chung'!$D$15/100</f>
        <v>#VALUE!</v>
      </c>
      <c r="N189" s="233" t="e">
        <f>M189+L189</f>
        <v>#VALUE!</v>
      </c>
      <c r="O189" s="233">
        <v>1840</v>
      </c>
      <c r="P189" s="498">
        <f>Q189+R189</f>
        <v>1531.6730769230771</v>
      </c>
      <c r="Q189" s="524">
        <f>$Q$165*S189</f>
        <v>1225.3384615384616</v>
      </c>
      <c r="R189" s="525">
        <f>$R$165*S189</f>
        <v>306.33461538461546</v>
      </c>
      <c r="S189" s="526">
        <f>NC_NGOAI!J42/25</f>
        <v>0.22920000000000001</v>
      </c>
      <c r="T189" s="489" t="e">
        <f>'[1]II. ĐƠN GIÁ ĐO ĐẠC'!N188</f>
        <v>#VALUE!</v>
      </c>
      <c r="U189" s="490" t="e">
        <f t="shared" si="31"/>
        <v>#VALUE!</v>
      </c>
      <c r="V189" s="491"/>
      <c r="W189" s="491"/>
      <c r="X189" s="491"/>
      <c r="Y189" s="491"/>
      <c r="Z189" s="491"/>
    </row>
    <row r="190" spans="1:26" s="492" customFormat="1" ht="17.25" customHeight="1">
      <c r="A190" s="486"/>
      <c r="B190" s="290"/>
      <c r="C190" s="523"/>
      <c r="D190" s="486">
        <v>2</v>
      </c>
      <c r="E190" s="553" t="e">
        <f>NC_NGOAI!K44/25</f>
        <v>#VALUE!</v>
      </c>
      <c r="F190" s="553">
        <f>NC_NGOAI!K45/25</f>
        <v>14410</v>
      </c>
      <c r="G190" s="289">
        <f>$R$1*10*Q190</f>
        <v>0</v>
      </c>
      <c r="H190" s="553">
        <f>'Dcu-NgN'!L105</f>
        <v>3009.3749807692311</v>
      </c>
      <c r="I190" s="289">
        <f>I189</f>
        <v>3302.6832000000004</v>
      </c>
      <c r="J190" s="289"/>
      <c r="K190" s="289"/>
      <c r="L190" s="289" t="e">
        <f>SUM(E190:K190)</f>
        <v>#VALUE!</v>
      </c>
      <c r="M190" s="289" t="e">
        <f>L190*'He so chung'!$D$15/100</f>
        <v>#VALUE!</v>
      </c>
      <c r="N190" s="233" t="e">
        <f>M190+L190</f>
        <v>#VALUE!</v>
      </c>
      <c r="O190" s="233">
        <v>2200</v>
      </c>
      <c r="P190" s="498">
        <f>Q190+R190</f>
        <v>1841.75</v>
      </c>
      <c r="Q190" s="499">
        <f>$Q$165*S190</f>
        <v>1473.3999999999999</v>
      </c>
      <c r="R190" s="500">
        <f>$R$165*S190</f>
        <v>368.35</v>
      </c>
      <c r="S190" s="497">
        <f>NC_NGOAI!J44/25</f>
        <v>0.27560000000000001</v>
      </c>
      <c r="T190" s="489" t="e">
        <f>'[1]II. ĐƠN GIÁ ĐO ĐẠC'!N189</f>
        <v>#VALUE!</v>
      </c>
      <c r="U190" s="490" t="e">
        <f t="shared" si="31"/>
        <v>#VALUE!</v>
      </c>
      <c r="V190" s="491"/>
      <c r="W190" s="491"/>
      <c r="X190" s="491"/>
      <c r="Y190" s="491"/>
      <c r="Z190" s="491"/>
    </row>
    <row r="191" spans="1:26" s="492" customFormat="1" ht="17.25" customHeight="1">
      <c r="A191" s="486"/>
      <c r="B191" s="290"/>
      <c r="C191" s="523"/>
      <c r="D191" s="486">
        <v>3</v>
      </c>
      <c r="E191" s="553" t="e">
        <f>NC_NGOAI!K46/25</f>
        <v>#VALUE!</v>
      </c>
      <c r="F191" s="553">
        <f>NC_NGOAI!K47/25</f>
        <v>17292</v>
      </c>
      <c r="G191" s="289">
        <f>$R$1*10*Q191</f>
        <v>0</v>
      </c>
      <c r="H191" s="553">
        <f>'Dcu-NgN'!L106</f>
        <v>3540.4411538461545</v>
      </c>
      <c r="I191" s="289">
        <f>I190</f>
        <v>3302.6832000000004</v>
      </c>
      <c r="J191" s="289"/>
      <c r="K191" s="289"/>
      <c r="L191" s="289" t="e">
        <f>SUM(E191:K191)</f>
        <v>#VALUE!</v>
      </c>
      <c r="M191" s="289" t="e">
        <f>L191*'He so chung'!$D$15/100</f>
        <v>#VALUE!</v>
      </c>
      <c r="N191" s="233" t="e">
        <f>M191+L191</f>
        <v>#VALUE!</v>
      </c>
      <c r="O191" s="233">
        <v>2640</v>
      </c>
      <c r="P191" s="498">
        <f>Q191+R191</f>
        <v>2207.9615384615381</v>
      </c>
      <c r="Q191" s="499">
        <f>$Q$165*S191</f>
        <v>1766.3692307692304</v>
      </c>
      <c r="R191" s="500">
        <f>$R$165*S191</f>
        <v>441.59230769230771</v>
      </c>
      <c r="S191" s="497">
        <f>NC_NGOAI!J46/25</f>
        <v>0.33039999999999997</v>
      </c>
      <c r="T191" s="489" t="e">
        <f>'[1]II. ĐƠN GIÁ ĐO ĐẠC'!N190</f>
        <v>#VALUE!</v>
      </c>
      <c r="U191" s="490" t="e">
        <f t="shared" si="31"/>
        <v>#VALUE!</v>
      </c>
      <c r="V191" s="491"/>
      <c r="W191" s="491"/>
      <c r="X191" s="491"/>
      <c r="Y191" s="491"/>
      <c r="Z191" s="491"/>
    </row>
    <row r="192" spans="1:26" s="492" customFormat="1" ht="17.25" customHeight="1">
      <c r="A192" s="486"/>
      <c r="B192" s="290"/>
      <c r="C192" s="523"/>
      <c r="D192" s="486">
        <v>4</v>
      </c>
      <c r="E192" s="553" t="e">
        <f>NC_NGOAI!K48/25</f>
        <v>#VALUE!</v>
      </c>
      <c r="F192" s="553">
        <f>NC_NGOAI!K49/25</f>
        <v>42444</v>
      </c>
      <c r="G192" s="289">
        <f>$R$1*10*Q192</f>
        <v>0</v>
      </c>
      <c r="H192" s="553">
        <f>'Dcu-NgN'!L107</f>
        <v>4425.5514423076929</v>
      </c>
      <c r="I192" s="289">
        <f>I191</f>
        <v>3302.6832000000004</v>
      </c>
      <c r="J192" s="289"/>
      <c r="K192" s="289"/>
      <c r="L192" s="289" t="e">
        <f>SUM(E192:K192)</f>
        <v>#VALUE!</v>
      </c>
      <c r="M192" s="289" t="e">
        <f>L192*'He so chung'!$D$15/100</f>
        <v>#VALUE!</v>
      </c>
      <c r="N192" s="233" t="e">
        <f>M192+L192</f>
        <v>#VALUE!</v>
      </c>
      <c r="O192" s="233">
        <v>6480</v>
      </c>
      <c r="P192" s="498">
        <f>Q192+R192</f>
        <v>3333.3269230769229</v>
      </c>
      <c r="Q192" s="499">
        <f>$Q$165*S192</f>
        <v>2666.6615384615384</v>
      </c>
      <c r="R192" s="500">
        <f>$R$165*S192</f>
        <v>666.66538461538471</v>
      </c>
      <c r="S192" s="497">
        <f>NC_NGOAI!J48/25</f>
        <v>0.49880000000000002</v>
      </c>
      <c r="T192" s="489" t="e">
        <f>'[1]II. ĐƠN GIÁ ĐO ĐẠC'!N191</f>
        <v>#VALUE!</v>
      </c>
      <c r="U192" s="490" t="e">
        <f t="shared" si="31"/>
        <v>#VALUE!</v>
      </c>
      <c r="V192" s="491"/>
      <c r="W192" s="491"/>
      <c r="X192" s="491"/>
      <c r="Y192" s="491"/>
      <c r="Z192" s="491"/>
    </row>
    <row r="193" spans="1:26" s="492" customFormat="1" ht="17.25" customHeight="1">
      <c r="A193" s="486"/>
      <c r="B193" s="290"/>
      <c r="C193" s="523"/>
      <c r="D193" s="486" t="s">
        <v>300</v>
      </c>
      <c r="E193" s="553" t="e">
        <f>NC_NGOAI!K50/25</f>
        <v>#VALUE!</v>
      </c>
      <c r="F193" s="553">
        <f>NC_NGOAI!K51/25</f>
        <v>50932.800000000003</v>
      </c>
      <c r="G193" s="289">
        <f>$R$1*10*Q193</f>
        <v>0</v>
      </c>
      <c r="H193" s="553">
        <f>'Dcu-NgN'!L108</f>
        <v>5523.088200000002</v>
      </c>
      <c r="I193" s="289">
        <f>I192</f>
        <v>3302.6832000000004</v>
      </c>
      <c r="J193" s="289"/>
      <c r="K193" s="289"/>
      <c r="L193" s="289" t="e">
        <f>SUM(E193:K193)</f>
        <v>#VALUE!</v>
      </c>
      <c r="M193" s="289" t="e">
        <f>L193*'He so chung'!$D$15/100</f>
        <v>#VALUE!</v>
      </c>
      <c r="N193" s="233" t="e">
        <f>M193+L193</f>
        <v>#VALUE!</v>
      </c>
      <c r="O193" s="233">
        <v>7776.0000000000582</v>
      </c>
      <c r="P193" s="498">
        <f>Q193+R193</f>
        <v>3998.9230769230771</v>
      </c>
      <c r="Q193" s="499">
        <f>$Q$165*S193</f>
        <v>3199.1384615384613</v>
      </c>
      <c r="R193" s="500">
        <f>$R$165*S193</f>
        <v>799.78461538461556</v>
      </c>
      <c r="S193" s="497">
        <f>NC_NGOAI!J50/25</f>
        <v>0.59840000000000004</v>
      </c>
      <c r="T193" s="489" t="e">
        <f>'[1]II. ĐƠN GIÁ ĐO ĐẠC'!N192</f>
        <v>#VALUE!</v>
      </c>
      <c r="U193" s="490" t="e">
        <f t="shared" si="31"/>
        <v>#VALUE!</v>
      </c>
      <c r="V193" s="491"/>
      <c r="W193" s="491"/>
      <c r="X193" s="491"/>
      <c r="Y193" s="491"/>
      <c r="Z193" s="491"/>
    </row>
    <row r="194" spans="1:26" s="492" customFormat="1" ht="17.25" customHeight="1">
      <c r="A194" s="486"/>
      <c r="B194" s="290"/>
      <c r="C194" s="523"/>
      <c r="D194" s="486"/>
      <c r="E194" s="553"/>
      <c r="F194" s="553"/>
      <c r="G194" s="289"/>
      <c r="H194" s="553"/>
      <c r="I194" s="289"/>
      <c r="J194" s="289"/>
      <c r="K194" s="289"/>
      <c r="L194" s="289"/>
      <c r="M194" s="289"/>
      <c r="N194" s="233"/>
      <c r="O194" s="233">
        <v>0</v>
      </c>
      <c r="P194" s="498"/>
      <c r="Q194" s="499"/>
      <c r="R194" s="500"/>
      <c r="S194" s="497"/>
      <c r="T194" s="489">
        <f>'[1]II. ĐƠN GIÁ ĐO ĐẠC'!N193</f>
        <v>0</v>
      </c>
      <c r="U194" s="490">
        <f t="shared" si="31"/>
        <v>0</v>
      </c>
      <c r="V194" s="491"/>
      <c r="W194" s="491"/>
      <c r="X194" s="491"/>
      <c r="Y194" s="491"/>
      <c r="Z194" s="491"/>
    </row>
    <row r="195" spans="1:26" s="492" customFormat="1" ht="17.25" customHeight="1">
      <c r="A195" s="290"/>
      <c r="B195" s="290"/>
      <c r="C195" s="290"/>
      <c r="D195" s="486"/>
      <c r="E195" s="553"/>
      <c r="F195" s="553"/>
      <c r="G195" s="289">
        <f t="shared" ref="G195:G200" si="45">$R$1*10*Q195</f>
        <v>0</v>
      </c>
      <c r="H195" s="553"/>
      <c r="I195" s="289"/>
      <c r="J195" s="289"/>
      <c r="K195" s="289"/>
      <c r="L195" s="289"/>
      <c r="M195" s="289"/>
      <c r="N195" s="233"/>
      <c r="O195" s="233">
        <v>0</v>
      </c>
      <c r="P195" s="498"/>
      <c r="Q195" s="499"/>
      <c r="R195" s="500"/>
      <c r="S195" s="497"/>
      <c r="T195" s="489">
        <f>'[1]II. ĐƠN GIÁ ĐO ĐẠC'!N194</f>
        <v>0</v>
      </c>
      <c r="U195" s="490">
        <f t="shared" si="31"/>
        <v>0</v>
      </c>
      <c r="V195" s="491"/>
      <c r="W195" s="491"/>
      <c r="X195" s="491"/>
      <c r="Y195" s="491"/>
      <c r="Z195" s="491"/>
    </row>
    <row r="196" spans="1:26" s="492" customFormat="1" ht="17.25" customHeight="1">
      <c r="A196" s="485" t="s">
        <v>257</v>
      </c>
      <c r="B196" s="493" t="s">
        <v>258</v>
      </c>
      <c r="C196" s="523" t="s">
        <v>228</v>
      </c>
      <c r="D196" s="486">
        <v>1</v>
      </c>
      <c r="E196" s="553" t="e">
        <f>NC_NGOAI!K55/25</f>
        <v>#VALUE!</v>
      </c>
      <c r="F196" s="553">
        <f>NC_NGOAI!K56/25</f>
        <v>44592.4</v>
      </c>
      <c r="G196" s="289">
        <f t="shared" si="45"/>
        <v>0</v>
      </c>
      <c r="H196" s="553">
        <f>'Dcu-NgN'!L112</f>
        <v>2478.3088076923082</v>
      </c>
      <c r="I196" s="289">
        <f>'VL-NgN'!J51</f>
        <v>3302.6832000000004</v>
      </c>
      <c r="J196" s="289"/>
      <c r="K196" s="289"/>
      <c r="L196" s="289" t="e">
        <f>SUM(E196:K196)</f>
        <v>#VALUE!</v>
      </c>
      <c r="M196" s="289" t="e">
        <f>L196*'He so chung'!$D$15/100</f>
        <v>#VALUE!</v>
      </c>
      <c r="N196" s="233" t="e">
        <f>M196+L196</f>
        <v>#VALUE!</v>
      </c>
      <c r="O196" s="233">
        <v>6808</v>
      </c>
      <c r="P196" s="498">
        <f>Q196+R196</f>
        <v>2274.7884615384614</v>
      </c>
      <c r="Q196" s="499">
        <f>$Q$165*S196</f>
        <v>1819.830769230769</v>
      </c>
      <c r="R196" s="500">
        <f>$R$165*S196</f>
        <v>454.9576923076923</v>
      </c>
      <c r="S196" s="497">
        <f>NC_NGOAI!J55/25</f>
        <v>0.34039999999999998</v>
      </c>
      <c r="T196" s="489" t="e">
        <f>'[1]II. ĐƠN GIÁ ĐO ĐẠC'!N195</f>
        <v>#VALUE!</v>
      </c>
      <c r="U196" s="490" t="e">
        <f t="shared" si="31"/>
        <v>#VALUE!</v>
      </c>
      <c r="V196" s="491"/>
      <c r="W196" s="491"/>
      <c r="X196" s="491"/>
      <c r="Y196" s="491"/>
      <c r="Z196" s="491"/>
    </row>
    <row r="197" spans="1:26" s="492" customFormat="1" ht="17.25" customHeight="1">
      <c r="A197" s="485"/>
      <c r="B197" s="493" t="s">
        <v>259</v>
      </c>
      <c r="C197" s="523"/>
      <c r="D197" s="486">
        <v>2</v>
      </c>
      <c r="E197" s="553" t="e">
        <f>NC_NGOAI!K57/25</f>
        <v>#VALUE!</v>
      </c>
      <c r="F197" s="553">
        <f>NC_NGOAI!K58/25</f>
        <v>52609.599999999999</v>
      </c>
      <c r="G197" s="289">
        <f t="shared" si="45"/>
        <v>0</v>
      </c>
      <c r="H197" s="553">
        <f>'Dcu-NgN'!L113</f>
        <v>3009.3749807692311</v>
      </c>
      <c r="I197" s="289">
        <f>I196</f>
        <v>3302.6832000000004</v>
      </c>
      <c r="J197" s="289"/>
      <c r="K197" s="289"/>
      <c r="L197" s="289" t="e">
        <f>SUM(E197:K197)</f>
        <v>#VALUE!</v>
      </c>
      <c r="M197" s="289" t="e">
        <f>L197*'He so chung'!$D$15/100</f>
        <v>#VALUE!</v>
      </c>
      <c r="N197" s="233" t="e">
        <f>M197+L197</f>
        <v>#VALUE!</v>
      </c>
      <c r="O197" s="233">
        <v>8032</v>
      </c>
      <c r="P197" s="498">
        <f>Q197+R197</f>
        <v>2683.7692307692305</v>
      </c>
      <c r="Q197" s="499">
        <f>$Q$165*S197</f>
        <v>2147.0153846153844</v>
      </c>
      <c r="R197" s="500">
        <f>$R$165*S197</f>
        <v>536.7538461538461</v>
      </c>
      <c r="S197" s="497">
        <f>NC_NGOAI!J57/25</f>
        <v>0.40159999999999996</v>
      </c>
      <c r="T197" s="489" t="e">
        <f>'[1]II. ĐƠN GIÁ ĐO ĐẠC'!N196</f>
        <v>#VALUE!</v>
      </c>
      <c r="U197" s="490" t="e">
        <f t="shared" si="31"/>
        <v>#VALUE!</v>
      </c>
      <c r="V197" s="491"/>
      <c r="W197" s="491"/>
      <c r="X197" s="491"/>
      <c r="Y197" s="491"/>
      <c r="Z197" s="491"/>
    </row>
    <row r="198" spans="1:26" s="492" customFormat="1" ht="17.25" customHeight="1">
      <c r="A198" s="486"/>
      <c r="B198" s="290"/>
      <c r="C198" s="523"/>
      <c r="D198" s="486">
        <v>3</v>
      </c>
      <c r="E198" s="553" t="e">
        <f>NC_NGOAI!K59/25</f>
        <v>#VALUE!</v>
      </c>
      <c r="F198" s="553">
        <f>NC_NGOAI!K60/25</f>
        <v>63089.599999999999</v>
      </c>
      <c r="G198" s="289">
        <f t="shared" si="45"/>
        <v>0</v>
      </c>
      <c r="H198" s="553">
        <f>'Dcu-NgN'!L114</f>
        <v>3540.4411538461545</v>
      </c>
      <c r="I198" s="289">
        <f>I197</f>
        <v>3302.6832000000004</v>
      </c>
      <c r="J198" s="289"/>
      <c r="K198" s="289"/>
      <c r="L198" s="289" t="e">
        <f>SUM(E198:K198)</f>
        <v>#VALUE!</v>
      </c>
      <c r="M198" s="289" t="e">
        <f>L198*'He so chung'!$D$15/100</f>
        <v>#VALUE!</v>
      </c>
      <c r="N198" s="233" t="e">
        <f>M198+L198</f>
        <v>#VALUE!</v>
      </c>
      <c r="O198" s="233">
        <v>9632</v>
      </c>
      <c r="P198" s="498">
        <f>Q198+R198</f>
        <v>3218.3846153846152</v>
      </c>
      <c r="Q198" s="499">
        <f>$Q$165*S198</f>
        <v>2574.707692307692</v>
      </c>
      <c r="R198" s="500">
        <f>$R$165*S198</f>
        <v>643.67692307692312</v>
      </c>
      <c r="S198" s="497">
        <f>NC_NGOAI!J59/25</f>
        <v>0.48159999999999997</v>
      </c>
      <c r="T198" s="489" t="e">
        <f>'[1]II. ĐƠN GIÁ ĐO ĐẠC'!N197</f>
        <v>#VALUE!</v>
      </c>
      <c r="U198" s="490" t="e">
        <f t="shared" si="31"/>
        <v>#VALUE!</v>
      </c>
      <c r="V198" s="491"/>
      <c r="W198" s="491"/>
      <c r="X198" s="491"/>
      <c r="Y198" s="491"/>
      <c r="Z198" s="491"/>
    </row>
    <row r="199" spans="1:26" s="492" customFormat="1" ht="17.25" customHeight="1">
      <c r="A199" s="486"/>
      <c r="B199" s="290"/>
      <c r="C199" s="523"/>
      <c r="D199" s="486">
        <v>4</v>
      </c>
      <c r="E199" s="553" t="e">
        <f>NC_NGOAI!K61/25</f>
        <v>#VALUE!</v>
      </c>
      <c r="F199" s="553">
        <f>NC_NGOAI!K62/25</f>
        <v>95263.2</v>
      </c>
      <c r="G199" s="289">
        <f t="shared" si="45"/>
        <v>0</v>
      </c>
      <c r="H199" s="553">
        <f>'Dcu-NgN'!L115</f>
        <v>4425.5514423076929</v>
      </c>
      <c r="I199" s="289">
        <f>I198</f>
        <v>3302.6832000000004</v>
      </c>
      <c r="J199" s="289"/>
      <c r="K199" s="289"/>
      <c r="L199" s="289" t="e">
        <f>SUM(E199:K199)</f>
        <v>#VALUE!</v>
      </c>
      <c r="M199" s="289" t="e">
        <f>L199*'He so chung'!$D$15/100</f>
        <v>#VALUE!</v>
      </c>
      <c r="N199" s="233" t="e">
        <f>M199+L199</f>
        <v>#VALUE!</v>
      </c>
      <c r="O199" s="233">
        <v>14544.000000000058</v>
      </c>
      <c r="P199" s="498">
        <f>Q199+R199</f>
        <v>4859.6538461538457</v>
      </c>
      <c r="Q199" s="499">
        <f>$Q$165*S199</f>
        <v>3887.7230769230764</v>
      </c>
      <c r="R199" s="500">
        <f>$R$165*S199</f>
        <v>971.93076923076922</v>
      </c>
      <c r="S199" s="497">
        <f>NC_NGOAI!J61/25</f>
        <v>0.72719999999999996</v>
      </c>
      <c r="T199" s="489" t="e">
        <f>'[1]II. ĐƠN GIÁ ĐO ĐẠC'!N198</f>
        <v>#VALUE!</v>
      </c>
      <c r="U199" s="490" t="e">
        <f t="shared" si="31"/>
        <v>#VALUE!</v>
      </c>
      <c r="V199" s="491"/>
      <c r="W199" s="491"/>
      <c r="X199" s="491"/>
      <c r="Y199" s="491"/>
      <c r="Z199" s="491"/>
    </row>
    <row r="200" spans="1:26" s="492" customFormat="1" ht="17.25" customHeight="1">
      <c r="A200" s="486"/>
      <c r="B200" s="290"/>
      <c r="C200" s="523"/>
      <c r="D200" s="486" t="s">
        <v>300</v>
      </c>
      <c r="E200" s="553" t="e">
        <f>NC_NGOAI!K63/25</f>
        <v>#VALUE!</v>
      </c>
      <c r="F200" s="553">
        <f>NC_NGOAI!K64/25</f>
        <v>114336.8</v>
      </c>
      <c r="G200" s="289">
        <f t="shared" si="45"/>
        <v>0</v>
      </c>
      <c r="H200" s="553">
        <f>'Dcu-NgN'!L116</f>
        <v>5523.088200000002</v>
      </c>
      <c r="I200" s="289">
        <f>I199</f>
        <v>3302.6832000000004</v>
      </c>
      <c r="J200" s="289"/>
      <c r="K200" s="289"/>
      <c r="L200" s="289" t="e">
        <f>SUM(E200:K200)</f>
        <v>#VALUE!</v>
      </c>
      <c r="M200" s="289" t="e">
        <f>L200*'He so chung'!$D$15/100</f>
        <v>#VALUE!</v>
      </c>
      <c r="N200" s="233" t="e">
        <f>M200+L200</f>
        <v>#VALUE!</v>
      </c>
      <c r="O200" s="233">
        <v>17456</v>
      </c>
      <c r="P200" s="498">
        <f>Q200+R200</f>
        <v>5832.6538461538466</v>
      </c>
      <c r="Q200" s="499">
        <f>$Q$165*S200</f>
        <v>4666.123076923077</v>
      </c>
      <c r="R200" s="500">
        <f>$R$165*S200</f>
        <v>1166.5307692307695</v>
      </c>
      <c r="S200" s="497">
        <f>NC_NGOAI!J63/25</f>
        <v>0.87280000000000002</v>
      </c>
      <c r="T200" s="489" t="e">
        <f>'[1]II. ĐƠN GIÁ ĐO ĐẠC'!N199</f>
        <v>#VALUE!</v>
      </c>
      <c r="U200" s="490" t="e">
        <f t="shared" si="31"/>
        <v>#VALUE!</v>
      </c>
      <c r="V200" s="491"/>
      <c r="W200" s="491"/>
      <c r="X200" s="491"/>
      <c r="Y200" s="491"/>
      <c r="Z200" s="491"/>
    </row>
    <row r="201" spans="1:26" s="492" customFormat="1" ht="17.25" customHeight="1">
      <c r="A201" s="486"/>
      <c r="B201" s="290"/>
      <c r="C201" s="523"/>
      <c r="D201" s="486"/>
      <c r="E201" s="553"/>
      <c r="F201" s="553"/>
      <c r="G201" s="289"/>
      <c r="H201" s="553"/>
      <c r="I201" s="289"/>
      <c r="J201" s="289"/>
      <c r="K201" s="289"/>
      <c r="L201" s="289"/>
      <c r="M201" s="289"/>
      <c r="N201" s="233"/>
      <c r="O201" s="233">
        <v>0</v>
      </c>
      <c r="P201" s="498"/>
      <c r="Q201" s="499"/>
      <c r="R201" s="500"/>
      <c r="S201" s="497"/>
      <c r="T201" s="489">
        <f>'[1]II. ĐƠN GIÁ ĐO ĐẠC'!N200</f>
        <v>0</v>
      </c>
      <c r="U201" s="490">
        <f t="shared" ref="U201:U264" si="46">T201-N201</f>
        <v>0</v>
      </c>
      <c r="V201" s="491"/>
      <c r="W201" s="491"/>
      <c r="X201" s="491"/>
      <c r="Y201" s="491"/>
      <c r="Z201" s="491"/>
    </row>
    <row r="202" spans="1:26" s="492" customFormat="1" ht="17.25" customHeight="1">
      <c r="A202" s="290"/>
      <c r="B202" s="290"/>
      <c r="C202" s="290"/>
      <c r="D202" s="486"/>
      <c r="E202" s="553"/>
      <c r="F202" s="553"/>
      <c r="G202" s="289"/>
      <c r="H202" s="553"/>
      <c r="I202" s="289"/>
      <c r="J202" s="289"/>
      <c r="K202" s="289"/>
      <c r="L202" s="289"/>
      <c r="M202" s="289"/>
      <c r="N202" s="233"/>
      <c r="O202" s="233">
        <v>0</v>
      </c>
      <c r="P202" s="498"/>
      <c r="Q202" s="499"/>
      <c r="R202" s="500"/>
      <c r="S202" s="497"/>
      <c r="T202" s="489">
        <f>'[1]II. ĐƠN GIÁ ĐO ĐẠC'!N201</f>
        <v>0</v>
      </c>
      <c r="U202" s="490">
        <f t="shared" si="46"/>
        <v>0</v>
      </c>
      <c r="V202" s="491"/>
      <c r="W202" s="491"/>
      <c r="X202" s="491"/>
      <c r="Y202" s="491"/>
      <c r="Z202" s="491"/>
    </row>
    <row r="203" spans="1:26" s="492" customFormat="1" ht="17.25" customHeight="1">
      <c r="A203" s="485" t="s">
        <v>260</v>
      </c>
      <c r="B203" s="493" t="s">
        <v>261</v>
      </c>
      <c r="C203" s="523" t="s">
        <v>228</v>
      </c>
      <c r="D203" s="486" t="s">
        <v>299</v>
      </c>
      <c r="E203" s="553" t="e">
        <f>NC_NGOAI!K68/25</f>
        <v>#VALUE!</v>
      </c>
      <c r="F203" s="553"/>
      <c r="G203" s="289">
        <f>$R$1*10*Q203</f>
        <v>0</v>
      </c>
      <c r="H203" s="553">
        <f>'Dcu-NgN'!L120</f>
        <v>3540.4411538461545</v>
      </c>
      <c r="I203" s="289">
        <f>'VL-NgN'!J54</f>
        <v>1651.3416000000002</v>
      </c>
      <c r="J203" s="289"/>
      <c r="K203" s="289"/>
      <c r="L203" s="289" t="e">
        <f>SUM(E203:K203)</f>
        <v>#VALUE!</v>
      </c>
      <c r="M203" s="289" t="e">
        <f>L203*'He so chung'!$D$15/100</f>
        <v>#VALUE!</v>
      </c>
      <c r="N203" s="233" t="e">
        <f>M203+L203</f>
        <v>#VALUE!</v>
      </c>
      <c r="O203" s="233">
        <v>0</v>
      </c>
      <c r="P203" s="498">
        <f>Q203+R203</f>
        <v>5827.3076923076915</v>
      </c>
      <c r="Q203" s="499">
        <f>$Q$165*S203</f>
        <v>4661.8461538461534</v>
      </c>
      <c r="R203" s="500">
        <f>$R$165*S203</f>
        <v>1165.4615384615386</v>
      </c>
      <c r="S203" s="497">
        <f>NC_NGOAI!J68/25</f>
        <v>0.872</v>
      </c>
      <c r="T203" s="489" t="e">
        <f>'[1]II. ĐƠN GIÁ ĐO ĐẠC'!N202</f>
        <v>#VALUE!</v>
      </c>
      <c r="U203" s="490" t="e">
        <f t="shared" si="46"/>
        <v>#VALUE!</v>
      </c>
      <c r="V203" s="491"/>
      <c r="W203" s="491"/>
      <c r="X203" s="491"/>
      <c r="Y203" s="491"/>
      <c r="Z203" s="491"/>
    </row>
    <row r="204" spans="1:26" s="492" customFormat="1" ht="17.25" customHeight="1">
      <c r="A204" s="486"/>
      <c r="B204" s="290"/>
      <c r="C204" s="523"/>
      <c r="D204" s="486"/>
      <c r="E204" s="553"/>
      <c r="F204" s="553"/>
      <c r="G204" s="289"/>
      <c r="H204" s="553"/>
      <c r="I204" s="289"/>
      <c r="J204" s="289"/>
      <c r="K204" s="289"/>
      <c r="L204" s="289"/>
      <c r="M204" s="289"/>
      <c r="N204" s="233"/>
      <c r="O204" s="233">
        <v>0</v>
      </c>
      <c r="P204" s="498"/>
      <c r="Q204" s="499"/>
      <c r="R204" s="500"/>
      <c r="S204" s="497"/>
      <c r="T204" s="489">
        <f>'[1]II. ĐƠN GIÁ ĐO ĐẠC'!N203</f>
        <v>0</v>
      </c>
      <c r="U204" s="490">
        <f t="shared" si="46"/>
        <v>0</v>
      </c>
      <c r="V204" s="491"/>
      <c r="W204" s="491"/>
      <c r="X204" s="491"/>
      <c r="Y204" s="491"/>
      <c r="Z204" s="491"/>
    </row>
    <row r="205" spans="1:26" s="492" customFormat="1" ht="17.25" customHeight="1">
      <c r="A205" s="527" t="s">
        <v>302</v>
      </c>
      <c r="B205" s="528" t="s">
        <v>263</v>
      </c>
      <c r="C205" s="523" t="s">
        <v>228</v>
      </c>
      <c r="D205" s="486">
        <v>1</v>
      </c>
      <c r="E205" s="553" t="e">
        <f t="shared" ref="E205:S205" si="47">E212+E$219+E$221+E$223+E$226+E$228+E$230+E$232</f>
        <v>#VALUE!</v>
      </c>
      <c r="F205" s="553">
        <f t="shared" si="47"/>
        <v>0</v>
      </c>
      <c r="G205" s="289">
        <f t="shared" si="47"/>
        <v>0</v>
      </c>
      <c r="H205" s="553">
        <f t="shared" si="47"/>
        <v>4248.5726833846147</v>
      </c>
      <c r="I205" s="289">
        <f t="shared" si="47"/>
        <v>207924.19200000004</v>
      </c>
      <c r="J205" s="289">
        <f t="shared" si="47"/>
        <v>10414.144</v>
      </c>
      <c r="K205" s="289">
        <f t="shared" si="47"/>
        <v>15554.2968</v>
      </c>
      <c r="L205" s="289" t="e">
        <f t="shared" si="47"/>
        <v>#VALUE!</v>
      </c>
      <c r="M205" s="289" t="e">
        <f t="shared" si="47"/>
        <v>#VALUE!</v>
      </c>
      <c r="N205" s="233" t="e">
        <f t="shared" si="47"/>
        <v>#VALUE!</v>
      </c>
      <c r="O205" s="233">
        <v>0</v>
      </c>
      <c r="P205" s="289">
        <f t="shared" si="47"/>
        <v>13680.700769230771</v>
      </c>
      <c r="Q205" s="487">
        <f t="shared" si="47"/>
        <v>11896.261538461538</v>
      </c>
      <c r="R205" s="180">
        <f t="shared" si="47"/>
        <v>1784.4392307692308</v>
      </c>
      <c r="S205" s="488">
        <f t="shared" si="47"/>
        <v>2.2252000000000001</v>
      </c>
      <c r="T205" s="489" t="e">
        <f>'[1]II. ĐƠN GIÁ ĐO ĐẠC'!N204</f>
        <v>#VALUE!</v>
      </c>
      <c r="U205" s="490" t="e">
        <f t="shared" si="46"/>
        <v>#VALUE!</v>
      </c>
      <c r="V205" s="491"/>
      <c r="W205" s="491"/>
      <c r="X205" s="491"/>
      <c r="Y205" s="491"/>
      <c r="Z205" s="491"/>
    </row>
    <row r="206" spans="1:26" s="492" customFormat="1" ht="17.25" customHeight="1">
      <c r="A206" s="486"/>
      <c r="B206" s="290"/>
      <c r="C206" s="523"/>
      <c r="D206" s="486">
        <v>2</v>
      </c>
      <c r="E206" s="553" t="e">
        <f t="shared" ref="E206:S206" si="48">E213+E$219+E$221+E$223+E$226+E$228+E$230+E$232</f>
        <v>#VALUE!</v>
      </c>
      <c r="F206" s="553">
        <f t="shared" si="48"/>
        <v>0</v>
      </c>
      <c r="G206" s="289">
        <f t="shared" si="48"/>
        <v>0</v>
      </c>
      <c r="H206" s="553">
        <f t="shared" si="48"/>
        <v>4462.7624339487174</v>
      </c>
      <c r="I206" s="289">
        <f t="shared" si="48"/>
        <v>207924.19200000004</v>
      </c>
      <c r="J206" s="289">
        <f t="shared" si="48"/>
        <v>11118.8</v>
      </c>
      <c r="K206" s="289">
        <f t="shared" si="48"/>
        <v>16642.096799999999</v>
      </c>
      <c r="L206" s="289" t="e">
        <f t="shared" si="48"/>
        <v>#VALUE!</v>
      </c>
      <c r="M206" s="289" t="e">
        <f t="shared" si="48"/>
        <v>#VALUE!</v>
      </c>
      <c r="N206" s="233" t="e">
        <f t="shared" si="48"/>
        <v>#VALUE!</v>
      </c>
      <c r="O206" s="233">
        <v>0</v>
      </c>
      <c r="P206" s="289">
        <f t="shared" si="48"/>
        <v>14659.474615384615</v>
      </c>
      <c r="Q206" s="487">
        <f t="shared" si="48"/>
        <v>12747.369230769231</v>
      </c>
      <c r="R206" s="180">
        <f t="shared" si="48"/>
        <v>1912.1053846153845</v>
      </c>
      <c r="S206" s="488">
        <f t="shared" si="48"/>
        <v>2.3843999999999999</v>
      </c>
      <c r="T206" s="489" t="e">
        <f>'[1]II. ĐƠN GIÁ ĐO ĐẠC'!N205</f>
        <v>#VALUE!</v>
      </c>
      <c r="U206" s="490" t="e">
        <f t="shared" si="46"/>
        <v>#VALUE!</v>
      </c>
      <c r="V206" s="491"/>
      <c r="W206" s="491"/>
      <c r="X206" s="491"/>
      <c r="Y206" s="491"/>
      <c r="Z206" s="491"/>
    </row>
    <row r="207" spans="1:26" s="492" customFormat="1" ht="17.25" customHeight="1">
      <c r="A207" s="486"/>
      <c r="B207" s="290"/>
      <c r="C207" s="523"/>
      <c r="D207" s="486">
        <v>3</v>
      </c>
      <c r="E207" s="553" t="e">
        <f t="shared" ref="E207:S207" si="49">E214+E$219+E$221+E$223+E$226+E$228+E$230+E$232</f>
        <v>#VALUE!</v>
      </c>
      <c r="F207" s="553">
        <f t="shared" si="49"/>
        <v>0</v>
      </c>
      <c r="G207" s="289">
        <f t="shared" si="49"/>
        <v>0</v>
      </c>
      <c r="H207" s="553">
        <f t="shared" si="49"/>
        <v>4730.4996221538468</v>
      </c>
      <c r="I207" s="289">
        <f t="shared" si="49"/>
        <v>207924.19200000004</v>
      </c>
      <c r="J207" s="289">
        <f t="shared" si="49"/>
        <v>12450.464000000002</v>
      </c>
      <c r="K207" s="289">
        <f t="shared" si="49"/>
        <v>18682.188000000002</v>
      </c>
      <c r="L207" s="289" t="e">
        <f t="shared" si="49"/>
        <v>#VALUE!</v>
      </c>
      <c r="M207" s="289" t="e">
        <f t="shared" si="49"/>
        <v>#VALUE!</v>
      </c>
      <c r="N207" s="233" t="e">
        <f t="shared" si="49"/>
        <v>#VALUE!</v>
      </c>
      <c r="O207" s="233">
        <v>0</v>
      </c>
      <c r="P207" s="289">
        <f t="shared" si="49"/>
        <v>15884.171538461536</v>
      </c>
      <c r="Q207" s="487">
        <f t="shared" si="49"/>
        <v>13812.323076923074</v>
      </c>
      <c r="R207" s="180">
        <f t="shared" si="49"/>
        <v>2071.8484615384614</v>
      </c>
      <c r="S207" s="488">
        <f t="shared" si="49"/>
        <v>2.5836000000000001</v>
      </c>
      <c r="T207" s="489" t="e">
        <f>'[1]II. ĐƠN GIÁ ĐO ĐẠC'!N206</f>
        <v>#VALUE!</v>
      </c>
      <c r="U207" s="490" t="e">
        <f t="shared" si="46"/>
        <v>#VALUE!</v>
      </c>
      <c r="V207" s="491"/>
      <c r="W207" s="491"/>
      <c r="X207" s="491"/>
      <c r="Y207" s="491"/>
      <c r="Z207" s="491"/>
    </row>
    <row r="208" spans="1:26" s="492" customFormat="1" ht="17.25" customHeight="1">
      <c r="A208" s="486"/>
      <c r="B208" s="290"/>
      <c r="C208" s="523"/>
      <c r="D208" s="486">
        <v>4</v>
      </c>
      <c r="E208" s="553" t="e">
        <f t="shared" ref="E208:S208" si="50">E215+E$219+E$221+E$223+E$226+E$228+E$230+E$232</f>
        <v>#VALUE!</v>
      </c>
      <c r="F208" s="553">
        <f t="shared" si="50"/>
        <v>0</v>
      </c>
      <c r="G208" s="289">
        <f t="shared" si="50"/>
        <v>0</v>
      </c>
      <c r="H208" s="553">
        <f t="shared" si="50"/>
        <v>5065.1711074102568</v>
      </c>
      <c r="I208" s="289">
        <f t="shared" si="50"/>
        <v>207924.19200000004</v>
      </c>
      <c r="J208" s="289">
        <f t="shared" si="50"/>
        <v>13867.648000000001</v>
      </c>
      <c r="K208" s="289">
        <f t="shared" si="50"/>
        <v>20845.977600000002</v>
      </c>
      <c r="L208" s="289" t="e">
        <f t="shared" si="50"/>
        <v>#VALUE!</v>
      </c>
      <c r="M208" s="289" t="e">
        <f t="shared" si="50"/>
        <v>#VALUE!</v>
      </c>
      <c r="N208" s="233" t="e">
        <f t="shared" si="50"/>
        <v>#VALUE!</v>
      </c>
      <c r="O208" s="233">
        <v>0</v>
      </c>
      <c r="P208" s="289">
        <f t="shared" si="50"/>
        <v>17413.813076923074</v>
      </c>
      <c r="Q208" s="487">
        <f t="shared" si="50"/>
        <v>15142.446153846151</v>
      </c>
      <c r="R208" s="180">
        <f t="shared" si="50"/>
        <v>2271.3669230769228</v>
      </c>
      <c r="S208" s="488">
        <f t="shared" si="50"/>
        <v>2.8324000000000003</v>
      </c>
      <c r="T208" s="489" t="e">
        <f>'[1]II. ĐƠN GIÁ ĐO ĐẠC'!N207</f>
        <v>#VALUE!</v>
      </c>
      <c r="U208" s="490" t="e">
        <f t="shared" si="46"/>
        <v>#VALUE!</v>
      </c>
      <c r="V208" s="491"/>
      <c r="W208" s="491"/>
      <c r="X208" s="491"/>
      <c r="Y208" s="491"/>
      <c r="Z208" s="491"/>
    </row>
    <row r="209" spans="1:26" s="492" customFormat="1" ht="17.25" customHeight="1">
      <c r="A209" s="486"/>
      <c r="B209" s="290"/>
      <c r="C209" s="523"/>
      <c r="D209" s="486">
        <v>5</v>
      </c>
      <c r="E209" s="553" t="e">
        <f t="shared" ref="E209:S209" si="51">E216+E$219+E$221+E$223+E$226+E$228+E$230+E$232</f>
        <v>#VALUE!</v>
      </c>
      <c r="F209" s="553">
        <f t="shared" si="51"/>
        <v>0</v>
      </c>
      <c r="G209" s="289">
        <f t="shared" si="51"/>
        <v>0</v>
      </c>
      <c r="H209" s="553">
        <f t="shared" si="51"/>
        <v>5480.1637491282054</v>
      </c>
      <c r="I209" s="289">
        <f t="shared" si="51"/>
        <v>207924.19200000004</v>
      </c>
      <c r="J209" s="289">
        <f t="shared" si="51"/>
        <v>15628.864</v>
      </c>
      <c r="K209" s="289">
        <f t="shared" si="51"/>
        <v>23528.803200000002</v>
      </c>
      <c r="L209" s="289" t="e">
        <f t="shared" si="51"/>
        <v>#VALUE!</v>
      </c>
      <c r="M209" s="289" t="e">
        <f t="shared" si="51"/>
        <v>#VALUE!</v>
      </c>
      <c r="N209" s="233" t="e">
        <f t="shared" si="51"/>
        <v>#VALUE!</v>
      </c>
      <c r="O209" s="233">
        <v>0</v>
      </c>
      <c r="P209" s="289">
        <f t="shared" si="51"/>
        <v>19327.094615384616</v>
      </c>
      <c r="Q209" s="487">
        <f t="shared" si="51"/>
        <v>16806.169230769228</v>
      </c>
      <c r="R209" s="180">
        <f t="shared" si="51"/>
        <v>2520.9253846153847</v>
      </c>
      <c r="S209" s="488">
        <f t="shared" si="51"/>
        <v>3.1436000000000002</v>
      </c>
      <c r="T209" s="489" t="e">
        <f>'[1]II. ĐƠN GIÁ ĐO ĐẠC'!N208</f>
        <v>#VALUE!</v>
      </c>
      <c r="U209" s="490" t="e">
        <f t="shared" si="46"/>
        <v>#VALUE!</v>
      </c>
      <c r="V209" s="491"/>
      <c r="W209" s="491"/>
      <c r="X209" s="491"/>
      <c r="Y209" s="491"/>
      <c r="Z209" s="491"/>
    </row>
    <row r="210" spans="1:26" s="492" customFormat="1" ht="17.25" customHeight="1">
      <c r="A210" s="486"/>
      <c r="B210" s="290"/>
      <c r="C210" s="523"/>
      <c r="D210" s="486"/>
      <c r="E210" s="553"/>
      <c r="F210" s="553"/>
      <c r="G210" s="289"/>
      <c r="H210" s="553"/>
      <c r="I210" s="289"/>
      <c r="J210" s="289"/>
      <c r="K210" s="289"/>
      <c r="L210" s="289"/>
      <c r="M210" s="289"/>
      <c r="N210" s="233"/>
      <c r="O210" s="233">
        <v>0</v>
      </c>
      <c r="P210" s="289"/>
      <c r="Q210" s="487"/>
      <c r="R210" s="180"/>
      <c r="S210" s="488"/>
      <c r="T210" s="489">
        <f>'[1]II. ĐƠN GIÁ ĐO ĐẠC'!N209</f>
        <v>0</v>
      </c>
      <c r="U210" s="490">
        <f t="shared" si="46"/>
        <v>0</v>
      </c>
      <c r="V210" s="491"/>
      <c r="W210" s="491"/>
      <c r="X210" s="491"/>
      <c r="Y210" s="491"/>
      <c r="Z210" s="491"/>
    </row>
    <row r="211" spans="1:26" s="492" customFormat="1" ht="17.25" customHeight="1">
      <c r="A211" s="290"/>
      <c r="B211" s="290"/>
      <c r="C211" s="290"/>
      <c r="D211" s="486"/>
      <c r="E211" s="553"/>
      <c r="F211" s="553"/>
      <c r="G211" s="289"/>
      <c r="H211" s="553"/>
      <c r="I211" s="289"/>
      <c r="J211" s="289"/>
      <c r="K211" s="289"/>
      <c r="L211" s="289"/>
      <c r="M211" s="289"/>
      <c r="N211" s="233"/>
      <c r="O211" s="233">
        <v>0</v>
      </c>
      <c r="P211" s="506"/>
      <c r="Q211" s="495">
        <f>'He so chung'!D21</f>
        <v>5346.1538461538457</v>
      </c>
      <c r="R211" s="496">
        <f>'He so chung'!D22</f>
        <v>801.92307692307691</v>
      </c>
      <c r="S211" s="488"/>
      <c r="T211" s="489">
        <f>'[1]II. ĐƠN GIÁ ĐO ĐẠC'!N210</f>
        <v>0</v>
      </c>
      <c r="U211" s="490">
        <f t="shared" si="46"/>
        <v>0</v>
      </c>
      <c r="V211" s="491"/>
      <c r="W211" s="491"/>
      <c r="X211" s="491"/>
      <c r="Y211" s="491"/>
      <c r="Z211" s="491"/>
    </row>
    <row r="212" spans="1:26" s="492" customFormat="1" ht="17.25" customHeight="1">
      <c r="A212" s="290" t="s">
        <v>264</v>
      </c>
      <c r="B212" s="290" t="s">
        <v>265</v>
      </c>
      <c r="C212" s="523" t="s">
        <v>228</v>
      </c>
      <c r="D212" s="486">
        <v>1</v>
      </c>
      <c r="E212" s="553" t="e">
        <f>NC_NOI!K6/25</f>
        <v>#VALUE!</v>
      </c>
      <c r="F212" s="553"/>
      <c r="G212" s="289">
        <f>$R$1*10*Q212</f>
        <v>0</v>
      </c>
      <c r="H212" s="553">
        <f>'DCu-Noi'!L25</f>
        <v>856.75900225641021</v>
      </c>
      <c r="I212" s="289">
        <f>'VL-Noi'!J29</f>
        <v>55791.568800000015</v>
      </c>
      <c r="J212" s="289">
        <f>Thietbi!I82</f>
        <v>3665.3440000000001</v>
      </c>
      <c r="K212" s="289">
        <f>'NL-BD'!F33</f>
        <v>5457.6479999999992</v>
      </c>
      <c r="L212" s="289" t="e">
        <f>SUM(E212:K212)</f>
        <v>#VALUE!</v>
      </c>
      <c r="M212" s="289" t="e">
        <f>L212*'He so chung'!$D$16/100</f>
        <v>#VALUE!</v>
      </c>
      <c r="N212" s="233" t="e">
        <f>M212+L212</f>
        <v>#VALUE!</v>
      </c>
      <c r="O212" s="233">
        <v>0</v>
      </c>
      <c r="P212" s="498">
        <f>Q212+R212</f>
        <v>3915.0953846153848</v>
      </c>
      <c r="Q212" s="499">
        <f>$Q$211*S212</f>
        <v>3404.4307692307693</v>
      </c>
      <c r="R212" s="500">
        <f>$R$211*S212</f>
        <v>510.66461538461539</v>
      </c>
      <c r="S212" s="497">
        <f>NC_NOI!J6/25</f>
        <v>0.63680000000000003</v>
      </c>
      <c r="T212" s="489" t="e">
        <f>'[1]II. ĐƠN GIÁ ĐO ĐẠC'!N211</f>
        <v>#VALUE!</v>
      </c>
      <c r="U212" s="490" t="e">
        <f t="shared" si="46"/>
        <v>#VALUE!</v>
      </c>
      <c r="V212" s="491"/>
      <c r="W212" s="491"/>
      <c r="X212" s="491"/>
      <c r="Y212" s="491"/>
      <c r="Z212" s="491"/>
    </row>
    <row r="213" spans="1:26" s="492" customFormat="1" ht="17.25" customHeight="1">
      <c r="A213" s="486"/>
      <c r="B213" s="290"/>
      <c r="C213" s="523"/>
      <c r="D213" s="486">
        <v>2</v>
      </c>
      <c r="E213" s="553" t="e">
        <f>NC_NOI!K7/25</f>
        <v>#VALUE!</v>
      </c>
      <c r="F213" s="553"/>
      <c r="G213" s="289">
        <f>$R$1*10*Q213</f>
        <v>0</v>
      </c>
      <c r="H213" s="553">
        <f>'DCu-Noi'!L26</f>
        <v>1070.9487528205127</v>
      </c>
      <c r="I213" s="289">
        <f>I212</f>
        <v>55791.568800000015</v>
      </c>
      <c r="J213" s="289">
        <f>Thietbi!K82</f>
        <v>4370</v>
      </c>
      <c r="K213" s="289">
        <f>'NL-BD'!H33</f>
        <v>6545.4479999999994</v>
      </c>
      <c r="L213" s="289" t="e">
        <f>SUM(E213:K213)</f>
        <v>#VALUE!</v>
      </c>
      <c r="M213" s="289" t="e">
        <f>L213*'He so chung'!$D$16/100</f>
        <v>#VALUE!</v>
      </c>
      <c r="N213" s="233" t="e">
        <f>M213+L213</f>
        <v>#VALUE!</v>
      </c>
      <c r="O213" s="233">
        <v>0</v>
      </c>
      <c r="P213" s="498">
        <f>Q213+R213</f>
        <v>4893.8692307692299</v>
      </c>
      <c r="Q213" s="499">
        <f>$Q$211*S213</f>
        <v>4255.538461538461</v>
      </c>
      <c r="R213" s="500">
        <f>$R$211*S213</f>
        <v>638.33076923076919</v>
      </c>
      <c r="S213" s="497">
        <f>NC_NOI!J7/25</f>
        <v>0.79599999999999993</v>
      </c>
      <c r="T213" s="489" t="e">
        <f>'[1]II. ĐƠN GIÁ ĐO ĐẠC'!N212</f>
        <v>#VALUE!</v>
      </c>
      <c r="U213" s="490" t="e">
        <f t="shared" si="46"/>
        <v>#VALUE!</v>
      </c>
      <c r="V213" s="491"/>
      <c r="W213" s="491"/>
      <c r="X213" s="491"/>
      <c r="Y213" s="491"/>
      <c r="Z213" s="491"/>
    </row>
    <row r="214" spans="1:26" s="492" customFormat="1" ht="17.25" customHeight="1">
      <c r="A214" s="486"/>
      <c r="B214" s="290"/>
      <c r="C214" s="523"/>
      <c r="D214" s="486">
        <v>3</v>
      </c>
      <c r="E214" s="553" t="e">
        <f>NC_NOI!K8/25</f>
        <v>#VALUE!</v>
      </c>
      <c r="F214" s="553"/>
      <c r="G214" s="289">
        <f>$R$1*10*Q214</f>
        <v>0</v>
      </c>
      <c r="H214" s="553">
        <f>'DCu-Noi'!L27</f>
        <v>1338.6859410256409</v>
      </c>
      <c r="I214" s="289">
        <f>I213</f>
        <v>55791.568800000015</v>
      </c>
      <c r="J214" s="289">
        <f>Thietbi!M82</f>
        <v>5701.6640000000007</v>
      </c>
      <c r="K214" s="289">
        <f>'NL-BD'!J33</f>
        <v>8585.5392000000011</v>
      </c>
      <c r="L214" s="289" t="e">
        <f>SUM(E214:K214)</f>
        <v>#VALUE!</v>
      </c>
      <c r="M214" s="289" t="e">
        <f>L214*'He so chung'!$D$16/100</f>
        <v>#VALUE!</v>
      </c>
      <c r="N214" s="233" t="e">
        <f>M214+L214</f>
        <v>#VALUE!</v>
      </c>
      <c r="O214" s="233">
        <v>0</v>
      </c>
      <c r="P214" s="498">
        <f>Q214+R214</f>
        <v>6118.5661538461527</v>
      </c>
      <c r="Q214" s="499">
        <f>$Q$211*S214</f>
        <v>5320.4923076923069</v>
      </c>
      <c r="R214" s="500">
        <f>$R$211*S214</f>
        <v>798.07384615384615</v>
      </c>
      <c r="S214" s="497">
        <f>NC_NOI!J8/25</f>
        <v>0.99519999999999997</v>
      </c>
      <c r="T214" s="489" t="e">
        <f>'[1]II. ĐƠN GIÁ ĐO ĐẠC'!N213</f>
        <v>#VALUE!</v>
      </c>
      <c r="U214" s="490" t="e">
        <f t="shared" si="46"/>
        <v>#VALUE!</v>
      </c>
      <c r="V214" s="491"/>
      <c r="W214" s="491"/>
      <c r="X214" s="491"/>
      <c r="Y214" s="491"/>
      <c r="Z214" s="491"/>
    </row>
    <row r="215" spans="1:26" s="492" customFormat="1" ht="17.25" customHeight="1">
      <c r="A215" s="486"/>
      <c r="B215" s="290"/>
      <c r="C215" s="523"/>
      <c r="D215" s="486">
        <v>4</v>
      </c>
      <c r="E215" s="553" t="e">
        <f>NC_NOI!K9/25</f>
        <v>#VALUE!</v>
      </c>
      <c r="F215" s="553"/>
      <c r="G215" s="289">
        <f>$R$1*10*Q215</f>
        <v>0</v>
      </c>
      <c r="H215" s="553">
        <f>'DCu-Noi'!L28</f>
        <v>1673.3574262820512</v>
      </c>
      <c r="I215" s="289">
        <f>I214</f>
        <v>55791.568800000015</v>
      </c>
      <c r="J215" s="289">
        <f>Thietbi!O82</f>
        <v>7118.8480000000009</v>
      </c>
      <c r="K215" s="289">
        <f>'NL-BD'!L33</f>
        <v>10749.328800000001</v>
      </c>
      <c r="L215" s="289" t="e">
        <f>SUM(E215:K215)</f>
        <v>#VALUE!</v>
      </c>
      <c r="M215" s="289" t="e">
        <f>L215*'He so chung'!$D$16/100</f>
        <v>#VALUE!</v>
      </c>
      <c r="N215" s="233" t="e">
        <f>M215+L215</f>
        <v>#VALUE!</v>
      </c>
      <c r="O215" s="233">
        <v>0</v>
      </c>
      <c r="P215" s="498">
        <f>Q215+R215</f>
        <v>7648.2076923076911</v>
      </c>
      <c r="Q215" s="499">
        <f>$Q$211*S215</f>
        <v>6650.6153846153838</v>
      </c>
      <c r="R215" s="500">
        <f>$R$211*S215</f>
        <v>997.59230769230771</v>
      </c>
      <c r="S215" s="497">
        <f>NC_NOI!J9/25</f>
        <v>1.244</v>
      </c>
      <c r="T215" s="489" t="e">
        <f>'[1]II. ĐƠN GIÁ ĐO ĐẠC'!N214</f>
        <v>#VALUE!</v>
      </c>
      <c r="U215" s="490" t="e">
        <f t="shared" si="46"/>
        <v>#VALUE!</v>
      </c>
      <c r="V215" s="491"/>
      <c r="W215" s="491"/>
      <c r="X215" s="491"/>
      <c r="Y215" s="491"/>
      <c r="Z215" s="491"/>
    </row>
    <row r="216" spans="1:26" s="492" customFormat="1" ht="17.25" customHeight="1">
      <c r="A216" s="486"/>
      <c r="B216" s="290"/>
      <c r="C216" s="523"/>
      <c r="D216" s="486" t="s">
        <v>300</v>
      </c>
      <c r="E216" s="553" t="e">
        <f>NC_NOI!K10/25</f>
        <v>#VALUE!</v>
      </c>
      <c r="F216" s="553"/>
      <c r="G216" s="289">
        <f>$R$1*10*Q216</f>
        <v>0</v>
      </c>
      <c r="H216" s="553">
        <f>'DCu-Noi'!L29</f>
        <v>2088.3500679999997</v>
      </c>
      <c r="I216" s="289">
        <f>I215</f>
        <v>55791.568800000015</v>
      </c>
      <c r="J216" s="289">
        <f>Thietbi!Q82</f>
        <v>8880.0640000000003</v>
      </c>
      <c r="K216" s="289">
        <f>'NL-BD'!N33</f>
        <v>13432.154399999999</v>
      </c>
      <c r="L216" s="289" t="e">
        <f>SUM(E216:K216)</f>
        <v>#VALUE!</v>
      </c>
      <c r="M216" s="289" t="e">
        <f>L216*'He so chung'!$D$16/100</f>
        <v>#VALUE!</v>
      </c>
      <c r="N216" s="233" t="e">
        <f>M216+L216</f>
        <v>#VALUE!</v>
      </c>
      <c r="O216" s="233">
        <v>0</v>
      </c>
      <c r="P216" s="498">
        <f>Q216+R216</f>
        <v>9561.4892307692317</v>
      </c>
      <c r="Q216" s="499">
        <f>$Q$211*S216</f>
        <v>8314.3384615384621</v>
      </c>
      <c r="R216" s="500">
        <f>$R$211*S216</f>
        <v>1247.1507692307694</v>
      </c>
      <c r="S216" s="497">
        <f>NC_NOI!J10/25</f>
        <v>1.5552000000000001</v>
      </c>
      <c r="T216" s="489" t="e">
        <f>'[1]II. ĐƠN GIÁ ĐO ĐẠC'!N215</f>
        <v>#VALUE!</v>
      </c>
      <c r="U216" s="490" t="e">
        <f t="shared" si="46"/>
        <v>#VALUE!</v>
      </c>
      <c r="V216" s="491"/>
      <c r="W216" s="491"/>
      <c r="X216" s="491"/>
      <c r="Y216" s="491"/>
      <c r="Z216" s="491"/>
    </row>
    <row r="217" spans="1:26" s="492" customFormat="1" ht="17.25" customHeight="1">
      <c r="A217" s="486"/>
      <c r="B217" s="290"/>
      <c r="C217" s="523"/>
      <c r="D217" s="486"/>
      <c r="E217" s="553"/>
      <c r="F217" s="553"/>
      <c r="G217" s="289"/>
      <c r="H217" s="553"/>
      <c r="I217" s="289"/>
      <c r="J217" s="289"/>
      <c r="K217" s="289"/>
      <c r="L217" s="289"/>
      <c r="M217" s="289"/>
      <c r="N217" s="233"/>
      <c r="O217" s="233">
        <v>0</v>
      </c>
      <c r="P217" s="498"/>
      <c r="Q217" s="499"/>
      <c r="R217" s="500"/>
      <c r="S217" s="497"/>
      <c r="T217" s="489">
        <f>'[1]II. ĐƠN GIÁ ĐO ĐẠC'!N216</f>
        <v>0</v>
      </c>
      <c r="U217" s="490">
        <f t="shared" si="46"/>
        <v>0</v>
      </c>
      <c r="V217" s="491"/>
      <c r="W217" s="491"/>
      <c r="X217" s="491"/>
      <c r="Y217" s="491"/>
      <c r="Z217" s="491"/>
    </row>
    <row r="218" spans="1:26" s="492" customFormat="1" ht="17.25" customHeight="1">
      <c r="A218" s="290"/>
      <c r="B218" s="290"/>
      <c r="C218" s="290"/>
      <c r="D218" s="486"/>
      <c r="E218" s="553"/>
      <c r="F218" s="553"/>
      <c r="G218" s="289"/>
      <c r="H218" s="553"/>
      <c r="I218" s="289"/>
      <c r="J218" s="289"/>
      <c r="K218" s="289"/>
      <c r="L218" s="289"/>
      <c r="M218" s="289"/>
      <c r="N218" s="233"/>
      <c r="O218" s="233">
        <v>0</v>
      </c>
      <c r="P218" s="498"/>
      <c r="Q218" s="501"/>
      <c r="R218" s="502"/>
      <c r="S218" s="503"/>
      <c r="T218" s="489">
        <f>'[1]II. ĐƠN GIÁ ĐO ĐẠC'!N217</f>
        <v>0</v>
      </c>
      <c r="U218" s="490">
        <f t="shared" si="46"/>
        <v>0</v>
      </c>
      <c r="V218" s="491"/>
      <c r="W218" s="491"/>
      <c r="X218" s="491"/>
      <c r="Y218" s="491"/>
      <c r="Z218" s="491"/>
    </row>
    <row r="219" spans="1:26" s="492" customFormat="1" ht="18.75" customHeight="1">
      <c r="A219" s="486" t="s">
        <v>268</v>
      </c>
      <c r="B219" s="290" t="s">
        <v>269</v>
      </c>
      <c r="C219" s="523" t="s">
        <v>228</v>
      </c>
      <c r="D219" s="486" t="s">
        <v>299</v>
      </c>
      <c r="E219" s="553" t="e">
        <f>NC_NOI!K13/25</f>
        <v>#VALUE!</v>
      </c>
      <c r="F219" s="553"/>
      <c r="G219" s="289">
        <f>$R$1*10*Q219</f>
        <v>0</v>
      </c>
      <c r="H219" s="553">
        <f>'DCu-Noi'!L38</f>
        <v>763.05098638461527</v>
      </c>
      <c r="I219" s="289">
        <f>'VL-Noi'!J47</f>
        <v>20287.843200000003</v>
      </c>
      <c r="J219" s="289">
        <f>Thietbi!I144</f>
        <v>3147.2</v>
      </c>
      <c r="K219" s="289">
        <f>'NL-BD'!F71</f>
        <v>4751.5104000000001</v>
      </c>
      <c r="L219" s="289" t="e">
        <f>SUM(E219:K219)</f>
        <v>#VALUE!</v>
      </c>
      <c r="M219" s="289" t="e">
        <f>L219*'He so chung'!$D$16/100</f>
        <v>#VALUE!</v>
      </c>
      <c r="N219" s="233" t="e">
        <f>M219+L219</f>
        <v>#VALUE!</v>
      </c>
      <c r="O219" s="233">
        <v>0</v>
      </c>
      <c r="P219" s="498">
        <f>Q219+R219</f>
        <v>3442.9230769230771</v>
      </c>
      <c r="Q219" s="524">
        <f>$Q$211*S219</f>
        <v>2993.8461538461538</v>
      </c>
      <c r="R219" s="525">
        <f>$R$211*S219</f>
        <v>449.07692307692309</v>
      </c>
      <c r="S219" s="526">
        <f>NC_NOI!J13/25</f>
        <v>0.56000000000000005</v>
      </c>
      <c r="T219" s="489" t="e">
        <f>'[1]II. ĐƠN GIÁ ĐO ĐẠC'!N218</f>
        <v>#VALUE!</v>
      </c>
      <c r="U219" s="490" t="e">
        <f t="shared" si="46"/>
        <v>#VALUE!</v>
      </c>
      <c r="V219" s="491"/>
      <c r="W219" s="491"/>
      <c r="X219" s="491"/>
      <c r="Y219" s="491"/>
      <c r="Z219" s="491"/>
    </row>
    <row r="220" spans="1:26" s="492" customFormat="1" ht="18.75" customHeight="1">
      <c r="A220" s="290"/>
      <c r="B220" s="290"/>
      <c r="C220" s="290"/>
      <c r="D220" s="486"/>
      <c r="E220" s="553"/>
      <c r="F220" s="553"/>
      <c r="G220" s="289"/>
      <c r="H220" s="553"/>
      <c r="I220" s="289"/>
      <c r="J220" s="289"/>
      <c r="K220" s="289"/>
      <c r="L220" s="289"/>
      <c r="M220" s="289"/>
      <c r="N220" s="233"/>
      <c r="O220" s="233">
        <v>0</v>
      </c>
      <c r="P220" s="498"/>
      <c r="Q220" s="499"/>
      <c r="R220" s="500"/>
      <c r="S220" s="497"/>
      <c r="T220" s="489">
        <f>'[1]II. ĐƠN GIÁ ĐO ĐẠC'!N219</f>
        <v>0</v>
      </c>
      <c r="U220" s="490">
        <f t="shared" si="46"/>
        <v>0</v>
      </c>
      <c r="V220" s="491"/>
      <c r="W220" s="491"/>
      <c r="X220" s="491"/>
      <c r="Y220" s="491"/>
      <c r="Z220" s="491"/>
    </row>
    <row r="221" spans="1:26" s="492" customFormat="1" ht="18.75" customHeight="1">
      <c r="A221" s="486" t="s">
        <v>270</v>
      </c>
      <c r="B221" s="493" t="s">
        <v>271</v>
      </c>
      <c r="C221" s="523" t="s">
        <v>228</v>
      </c>
      <c r="D221" s="486" t="s">
        <v>299</v>
      </c>
      <c r="E221" s="553" t="e">
        <f>NC_NOI!K16/25</f>
        <v>#VALUE!</v>
      </c>
      <c r="F221" s="553"/>
      <c r="G221" s="289">
        <f t="shared" ref="G221:G232" si="52">$R$1*10*Q221</f>
        <v>0</v>
      </c>
      <c r="H221" s="553">
        <f>'DCu-Noi'!L44</f>
        <v>401.60578230769227</v>
      </c>
      <c r="I221" s="289">
        <f>'VL-Noi'!J44</f>
        <v>20287.843200000003</v>
      </c>
      <c r="J221" s="289"/>
      <c r="K221" s="289"/>
      <c r="L221" s="289" t="e">
        <f>SUM(E221:K221)</f>
        <v>#VALUE!</v>
      </c>
      <c r="M221" s="289" t="e">
        <f>L221*'He so chung'!$D$16/100</f>
        <v>#VALUE!</v>
      </c>
      <c r="N221" s="233" t="e">
        <f>M221+L221</f>
        <v>#VALUE!</v>
      </c>
      <c r="O221" s="233">
        <v>0</v>
      </c>
      <c r="P221" s="498">
        <f>Q221+R221</f>
        <v>405.77307692307687</v>
      </c>
      <c r="Q221" s="499">
        <f>$Q$211*S221</f>
        <v>352.84615384615381</v>
      </c>
      <c r="R221" s="500">
        <f>$R$211*S221</f>
        <v>52.926923076923082</v>
      </c>
      <c r="S221" s="497">
        <f>NC_NOI!J16/25</f>
        <v>6.6000000000000003E-2</v>
      </c>
      <c r="T221" s="489" t="e">
        <f>'[1]II. ĐƠN GIÁ ĐO ĐẠC'!N220</f>
        <v>#VALUE!</v>
      </c>
      <c r="U221" s="490" t="e">
        <f t="shared" si="46"/>
        <v>#VALUE!</v>
      </c>
      <c r="V221" s="491"/>
      <c r="W221" s="491"/>
      <c r="X221" s="491"/>
      <c r="Y221" s="491"/>
      <c r="Z221" s="491"/>
    </row>
    <row r="222" spans="1:26" s="492" customFormat="1" ht="18.75" customHeight="1">
      <c r="A222" s="290"/>
      <c r="B222" s="290"/>
      <c r="C222" s="290"/>
      <c r="D222" s="486"/>
      <c r="E222" s="553"/>
      <c r="F222" s="553"/>
      <c r="G222" s="289">
        <f t="shared" si="52"/>
        <v>0</v>
      </c>
      <c r="H222" s="553"/>
      <c r="I222" s="289"/>
      <c r="J222" s="289"/>
      <c r="K222" s="289"/>
      <c r="L222" s="289"/>
      <c r="M222" s="289"/>
      <c r="N222" s="233"/>
      <c r="O222" s="233">
        <v>0</v>
      </c>
      <c r="P222" s="498"/>
      <c r="Q222" s="499"/>
      <c r="R222" s="500"/>
      <c r="S222" s="497"/>
      <c r="T222" s="489">
        <f>'[1]II. ĐƠN GIÁ ĐO ĐẠC'!N221</f>
        <v>0</v>
      </c>
      <c r="U222" s="490">
        <f t="shared" si="46"/>
        <v>0</v>
      </c>
      <c r="V222" s="491"/>
      <c r="W222" s="491"/>
      <c r="X222" s="491"/>
      <c r="Y222" s="491"/>
      <c r="Z222" s="491"/>
    </row>
    <row r="223" spans="1:26" s="492" customFormat="1" ht="18.75" customHeight="1">
      <c r="A223" s="485" t="s">
        <v>273</v>
      </c>
      <c r="B223" s="493" t="s">
        <v>274</v>
      </c>
      <c r="C223" s="523" t="s">
        <v>228</v>
      </c>
      <c r="D223" s="486" t="s">
        <v>299</v>
      </c>
      <c r="E223" s="553" t="e">
        <f>NC_NOI!K19/25</f>
        <v>#VALUE!</v>
      </c>
      <c r="F223" s="553"/>
      <c r="G223" s="289">
        <f t="shared" si="52"/>
        <v>0</v>
      </c>
      <c r="H223" s="553">
        <f>'DCu-Noi'!L78</f>
        <v>663.93382820512807</v>
      </c>
      <c r="I223" s="289">
        <f>'VL-Noi'!J67</f>
        <v>5045.76</v>
      </c>
      <c r="J223" s="289">
        <f>Thietbi!I171</f>
        <v>229.6</v>
      </c>
      <c r="K223" s="289">
        <f>'NL-BD'!F90</f>
        <v>254.23439999999999</v>
      </c>
      <c r="L223" s="289" t="e">
        <f>SUM(E223:K223)</f>
        <v>#VALUE!</v>
      </c>
      <c r="M223" s="289" t="e">
        <f>L223*'He so chung'!$D$16/100</f>
        <v>#VALUE!</v>
      </c>
      <c r="N223" s="233" t="e">
        <f>M223+L223</f>
        <v>#VALUE!</v>
      </c>
      <c r="O223" s="233">
        <v>0</v>
      </c>
      <c r="P223" s="498">
        <f>Q223+R223</f>
        <v>167.22769230769231</v>
      </c>
      <c r="Q223" s="499">
        <f>$Q$211*S223</f>
        <v>145.41538461538462</v>
      </c>
      <c r="R223" s="500">
        <f>$R$211*S223</f>
        <v>21.812307692307694</v>
      </c>
      <c r="S223" s="497">
        <f>NC_NOI!J19/25</f>
        <v>2.7200000000000002E-2</v>
      </c>
      <c r="T223" s="489" t="e">
        <f>'[1]II. ĐƠN GIÁ ĐO ĐẠC'!N222</f>
        <v>#VALUE!</v>
      </c>
      <c r="U223" s="490" t="e">
        <f t="shared" si="46"/>
        <v>#VALUE!</v>
      </c>
      <c r="V223" s="491"/>
      <c r="W223" s="491"/>
      <c r="X223" s="491"/>
      <c r="Y223" s="491"/>
      <c r="Z223" s="491"/>
    </row>
    <row r="224" spans="1:26" s="492" customFormat="1" ht="18" customHeight="1">
      <c r="A224" s="493"/>
      <c r="B224" s="493" t="s">
        <v>275</v>
      </c>
      <c r="C224" s="523"/>
      <c r="D224" s="486"/>
      <c r="E224" s="553"/>
      <c r="F224" s="553"/>
      <c r="G224" s="289">
        <f t="shared" si="52"/>
        <v>0</v>
      </c>
      <c r="H224" s="553"/>
      <c r="I224" s="289"/>
      <c r="J224" s="289"/>
      <c r="K224" s="289"/>
      <c r="L224" s="289"/>
      <c r="M224" s="289"/>
      <c r="N224" s="233"/>
      <c r="O224" s="233">
        <v>0</v>
      </c>
      <c r="P224" s="498"/>
      <c r="Q224" s="499"/>
      <c r="R224" s="500"/>
      <c r="S224" s="497"/>
      <c r="T224" s="489">
        <f>'[1]II. ĐƠN GIÁ ĐO ĐẠC'!N223</f>
        <v>0</v>
      </c>
      <c r="U224" s="490">
        <f t="shared" si="46"/>
        <v>0</v>
      </c>
      <c r="V224" s="491"/>
      <c r="W224" s="491"/>
      <c r="X224" s="491"/>
      <c r="Y224" s="491"/>
      <c r="Z224" s="491"/>
    </row>
    <row r="225" spans="1:26" s="492" customFormat="1" ht="18.75" customHeight="1">
      <c r="A225" s="486"/>
      <c r="B225" s="290"/>
      <c r="C225" s="523"/>
      <c r="D225" s="486"/>
      <c r="E225" s="553"/>
      <c r="F225" s="553"/>
      <c r="G225" s="289">
        <f t="shared" si="52"/>
        <v>0</v>
      </c>
      <c r="H225" s="553"/>
      <c r="I225" s="289"/>
      <c r="J225" s="289"/>
      <c r="K225" s="289"/>
      <c r="L225" s="289"/>
      <c r="M225" s="289"/>
      <c r="N225" s="233"/>
      <c r="O225" s="233">
        <v>0</v>
      </c>
      <c r="P225" s="498"/>
      <c r="Q225" s="499"/>
      <c r="R225" s="500"/>
      <c r="S225" s="497"/>
      <c r="T225" s="489">
        <f>'[1]II. ĐƠN GIÁ ĐO ĐẠC'!N224</f>
        <v>0</v>
      </c>
      <c r="U225" s="490">
        <f t="shared" si="46"/>
        <v>0</v>
      </c>
      <c r="V225" s="491"/>
      <c r="W225" s="491"/>
      <c r="X225" s="491"/>
      <c r="Y225" s="491"/>
      <c r="Z225" s="491"/>
    </row>
    <row r="226" spans="1:26" s="492" customFormat="1" ht="18.75" customHeight="1">
      <c r="A226" s="485" t="s">
        <v>276</v>
      </c>
      <c r="B226" s="493" t="s">
        <v>277</v>
      </c>
      <c r="C226" s="523" t="s">
        <v>228</v>
      </c>
      <c r="D226" s="486" t="s">
        <v>299</v>
      </c>
      <c r="E226" s="553" t="e">
        <f>NC_NOI!K22/25</f>
        <v>#VALUE!</v>
      </c>
      <c r="F226" s="553"/>
      <c r="G226" s="289">
        <f t="shared" si="52"/>
        <v>0</v>
      </c>
      <c r="H226" s="553">
        <f>'DCu-Noi'!L61</f>
        <v>726.81482820512815</v>
      </c>
      <c r="I226" s="289">
        <f>'VL-Noi'!J32</f>
        <v>45647.647200000007</v>
      </c>
      <c r="J226" s="289">
        <f>Thietbi!I119</f>
        <v>3372</v>
      </c>
      <c r="K226" s="289">
        <f>'NL-BD'!F52</f>
        <v>5090.9040000000005</v>
      </c>
      <c r="L226" s="289" t="e">
        <f>SUM(E226:K226)</f>
        <v>#VALUE!</v>
      </c>
      <c r="M226" s="289" t="e">
        <f>L226*'He so chung'!$D$16/100</f>
        <v>#VALUE!</v>
      </c>
      <c r="N226" s="233" t="e">
        <f>M226+L226</f>
        <v>#VALUE!</v>
      </c>
      <c r="O226" s="233">
        <v>0</v>
      </c>
      <c r="P226" s="498">
        <f>Q226+R226</f>
        <v>3688.8461538461534</v>
      </c>
      <c r="Q226" s="499">
        <f>$Q$211*S226</f>
        <v>3207.6923076923072</v>
      </c>
      <c r="R226" s="500">
        <f>$R$211*S226</f>
        <v>481.15384615384613</v>
      </c>
      <c r="S226" s="497">
        <f>NC_NOI!J22/25</f>
        <v>0.6</v>
      </c>
      <c r="T226" s="489" t="e">
        <f>'[1]II. ĐƠN GIÁ ĐO ĐẠC'!N225</f>
        <v>#VALUE!</v>
      </c>
      <c r="U226" s="490" t="e">
        <f t="shared" si="46"/>
        <v>#VALUE!</v>
      </c>
      <c r="V226" s="491"/>
      <c r="W226" s="491"/>
      <c r="X226" s="491"/>
      <c r="Y226" s="491"/>
      <c r="Z226" s="491"/>
    </row>
    <row r="227" spans="1:26" s="492" customFormat="1" ht="18.75" customHeight="1">
      <c r="A227" s="486"/>
      <c r="B227" s="290"/>
      <c r="C227" s="523"/>
      <c r="D227" s="486"/>
      <c r="E227" s="553"/>
      <c r="F227" s="553"/>
      <c r="G227" s="289">
        <f t="shared" si="52"/>
        <v>0</v>
      </c>
      <c r="H227" s="553"/>
      <c r="I227" s="289"/>
      <c r="J227" s="289"/>
      <c r="K227" s="289"/>
      <c r="L227" s="289"/>
      <c r="M227" s="289"/>
      <c r="N227" s="233"/>
      <c r="O227" s="233">
        <v>0</v>
      </c>
      <c r="P227" s="498"/>
      <c r="Q227" s="499"/>
      <c r="R227" s="500"/>
      <c r="S227" s="497"/>
      <c r="T227" s="489">
        <f>'[1]II. ĐƠN GIÁ ĐO ĐẠC'!N226</f>
        <v>0</v>
      </c>
      <c r="U227" s="490">
        <f t="shared" si="46"/>
        <v>0</v>
      </c>
      <c r="V227" s="491"/>
      <c r="W227" s="491"/>
      <c r="X227" s="491"/>
      <c r="Y227" s="491"/>
      <c r="Z227" s="491"/>
    </row>
    <row r="228" spans="1:26" s="492" customFormat="1" ht="18.75" customHeight="1">
      <c r="A228" s="485" t="s">
        <v>278</v>
      </c>
      <c r="B228" s="493" t="s">
        <v>261</v>
      </c>
      <c r="C228" s="523" t="s">
        <v>228</v>
      </c>
      <c r="D228" s="486" t="s">
        <v>299</v>
      </c>
      <c r="E228" s="553" t="e">
        <f>NC_NOI!K25/25</f>
        <v>#VALUE!</v>
      </c>
      <c r="F228" s="553"/>
      <c r="G228" s="289">
        <f t="shared" si="52"/>
        <v>0</v>
      </c>
      <c r="H228" s="553">
        <f>'DCu-Noi'!L47</f>
        <v>401.60578230769227</v>
      </c>
      <c r="I228" s="289">
        <f>'VL-Noi'!J50</f>
        <v>20287.843200000003</v>
      </c>
      <c r="J228" s="289"/>
      <c r="K228" s="289"/>
      <c r="L228" s="289" t="e">
        <f>SUM(E228:K228)</f>
        <v>#VALUE!</v>
      </c>
      <c r="M228" s="289" t="e">
        <f>L228*'He so chung'!$D$16/100</f>
        <v>#VALUE!</v>
      </c>
      <c r="N228" s="233" t="e">
        <f>M228+L228</f>
        <v>#VALUE!</v>
      </c>
      <c r="O228" s="233">
        <v>0</v>
      </c>
      <c r="P228" s="498">
        <f>Q228+R228</f>
        <v>1446.0276923076922</v>
      </c>
      <c r="Q228" s="499">
        <f>$Q$211*S228</f>
        <v>1257.4153846153845</v>
      </c>
      <c r="R228" s="500">
        <f>$R$211*S228</f>
        <v>188.6123076923077</v>
      </c>
      <c r="S228" s="497">
        <f>NC_NOI!J25/25</f>
        <v>0.23519999999999999</v>
      </c>
      <c r="T228" s="489" t="e">
        <f>'[1]II. ĐƠN GIÁ ĐO ĐẠC'!N227</f>
        <v>#VALUE!</v>
      </c>
      <c r="U228" s="490" t="e">
        <f t="shared" si="46"/>
        <v>#VALUE!</v>
      </c>
      <c r="V228" s="491"/>
      <c r="W228" s="491"/>
      <c r="X228" s="491"/>
      <c r="Y228" s="491"/>
      <c r="Z228" s="491"/>
    </row>
    <row r="229" spans="1:26" s="492" customFormat="1" ht="18.75" customHeight="1">
      <c r="A229" s="486"/>
      <c r="B229" s="290"/>
      <c r="C229" s="523"/>
      <c r="D229" s="486"/>
      <c r="E229" s="553"/>
      <c r="F229" s="553"/>
      <c r="G229" s="289">
        <f t="shared" si="52"/>
        <v>0</v>
      </c>
      <c r="H229" s="553"/>
      <c r="I229" s="289"/>
      <c r="J229" s="289"/>
      <c r="K229" s="289"/>
      <c r="L229" s="289"/>
      <c r="M229" s="289"/>
      <c r="N229" s="233"/>
      <c r="O229" s="233">
        <v>0</v>
      </c>
      <c r="P229" s="498"/>
      <c r="Q229" s="499"/>
      <c r="R229" s="500"/>
      <c r="S229" s="497"/>
      <c r="T229" s="489">
        <f>'[1]II. ĐƠN GIÁ ĐO ĐẠC'!N228</f>
        <v>0</v>
      </c>
      <c r="U229" s="490">
        <f t="shared" si="46"/>
        <v>0</v>
      </c>
      <c r="V229" s="491"/>
      <c r="W229" s="491"/>
      <c r="X229" s="491"/>
      <c r="Y229" s="491"/>
      <c r="Z229" s="491"/>
    </row>
    <row r="230" spans="1:26" s="492" customFormat="1" ht="18.75" customHeight="1">
      <c r="A230" s="485" t="s">
        <v>280</v>
      </c>
      <c r="B230" s="493" t="s">
        <v>281</v>
      </c>
      <c r="C230" s="523" t="s">
        <v>228</v>
      </c>
      <c r="D230" s="486" t="s">
        <v>299</v>
      </c>
      <c r="E230" s="553" t="e">
        <f>NC_NOI!K28/25</f>
        <v>#VALUE!</v>
      </c>
      <c r="F230" s="553"/>
      <c r="G230" s="289">
        <f t="shared" si="52"/>
        <v>0</v>
      </c>
      <c r="H230" s="553">
        <f>'DCu-Noi'!L41</f>
        <v>401.60578230769227</v>
      </c>
      <c r="I230" s="289">
        <f>'VL-Noi'!J41</f>
        <v>20287.843200000003</v>
      </c>
      <c r="J230" s="289"/>
      <c r="K230" s="289"/>
      <c r="L230" s="289" t="e">
        <f>SUM(E230:K230)</f>
        <v>#VALUE!</v>
      </c>
      <c r="M230" s="289" t="e">
        <f>L230*'He so chung'!$D$16/100</f>
        <v>#VALUE!</v>
      </c>
      <c r="N230" s="233" t="e">
        <f>M230+L230</f>
        <v>#VALUE!</v>
      </c>
      <c r="O230" s="233">
        <v>0</v>
      </c>
      <c r="P230" s="498">
        <f>Q230+R230</f>
        <v>196.73846153846154</v>
      </c>
      <c r="Q230" s="499">
        <f>$Q$211*S230</f>
        <v>171.07692307692307</v>
      </c>
      <c r="R230" s="500">
        <f>$R$211*S230</f>
        <v>25.661538461538463</v>
      </c>
      <c r="S230" s="497">
        <f>NC_NOI!J28/25</f>
        <v>3.2000000000000001E-2</v>
      </c>
      <c r="T230" s="489" t="e">
        <f>'[1]II. ĐƠN GIÁ ĐO ĐẠC'!N229</f>
        <v>#VALUE!</v>
      </c>
      <c r="U230" s="490" t="e">
        <f t="shared" si="46"/>
        <v>#VALUE!</v>
      </c>
      <c r="V230" s="491"/>
      <c r="W230" s="491"/>
      <c r="X230" s="491"/>
      <c r="Y230" s="491"/>
      <c r="Z230" s="491"/>
    </row>
    <row r="231" spans="1:26" s="492" customFormat="1" ht="18.75" customHeight="1">
      <c r="A231" s="486"/>
      <c r="B231" s="290"/>
      <c r="C231" s="523"/>
      <c r="D231" s="486"/>
      <c r="E231" s="553"/>
      <c r="F231" s="553"/>
      <c r="G231" s="289">
        <f t="shared" si="52"/>
        <v>0</v>
      </c>
      <c r="H231" s="553"/>
      <c r="I231" s="289"/>
      <c r="J231" s="289"/>
      <c r="K231" s="289"/>
      <c r="L231" s="289"/>
      <c r="M231" s="289"/>
      <c r="N231" s="233"/>
      <c r="O231" s="233">
        <v>0</v>
      </c>
      <c r="P231" s="498"/>
      <c r="Q231" s="499"/>
      <c r="R231" s="500"/>
      <c r="S231" s="497"/>
      <c r="T231" s="489">
        <f>'[1]II. ĐƠN GIÁ ĐO ĐẠC'!N230</f>
        <v>0</v>
      </c>
      <c r="U231" s="490">
        <f t="shared" si="46"/>
        <v>0</v>
      </c>
      <c r="V231" s="491"/>
      <c r="W231" s="491"/>
      <c r="X231" s="491"/>
      <c r="Y231" s="491"/>
      <c r="Z231" s="491"/>
    </row>
    <row r="232" spans="1:26" s="492" customFormat="1" ht="18.75" customHeight="1">
      <c r="A232" s="485" t="s">
        <v>282</v>
      </c>
      <c r="B232" s="493" t="s">
        <v>283</v>
      </c>
      <c r="C232" s="523" t="s">
        <v>228</v>
      </c>
      <c r="D232" s="486" t="s">
        <v>299</v>
      </c>
      <c r="E232" s="553" t="e">
        <f>NC_NOI!K31/25</f>
        <v>#VALUE!</v>
      </c>
      <c r="F232" s="553"/>
      <c r="G232" s="289">
        <f t="shared" si="52"/>
        <v>0</v>
      </c>
      <c r="H232" s="553">
        <f>'DCu-Noi'!L81</f>
        <v>33.196691410256406</v>
      </c>
      <c r="I232" s="289">
        <f>'VL-Noi'!J53</f>
        <v>20287.843200000003</v>
      </c>
      <c r="J232" s="289"/>
      <c r="K232" s="289"/>
      <c r="L232" s="289" t="e">
        <f>SUM(E232:K232)</f>
        <v>#VALUE!</v>
      </c>
      <c r="M232" s="289" t="e">
        <f>L232*'He so chung'!$D$16/100</f>
        <v>#VALUE!</v>
      </c>
      <c r="N232" s="233" t="e">
        <f>M232+L232</f>
        <v>#VALUE!</v>
      </c>
      <c r="O232" s="233">
        <v>0</v>
      </c>
      <c r="P232" s="498">
        <f>Q232+R232</f>
        <v>418.06923076923078</v>
      </c>
      <c r="Q232" s="507">
        <f>$Q$211*S232</f>
        <v>363.53846153846155</v>
      </c>
      <c r="R232" s="508">
        <f>$R$211*S232</f>
        <v>54.530769230769231</v>
      </c>
      <c r="S232" s="509">
        <f>NC_NOI!J31/25</f>
        <v>6.8000000000000005E-2</v>
      </c>
      <c r="T232" s="489" t="e">
        <f>'[1]II. ĐƠN GIÁ ĐO ĐẠC'!N231</f>
        <v>#VALUE!</v>
      </c>
      <c r="U232" s="490" t="e">
        <f t="shared" si="46"/>
        <v>#VALUE!</v>
      </c>
      <c r="V232" s="491"/>
      <c r="W232" s="491"/>
      <c r="X232" s="491"/>
      <c r="Y232" s="491"/>
      <c r="Z232" s="491"/>
    </row>
    <row r="233" spans="1:26" s="492" customFormat="1" ht="20.25" customHeight="1">
      <c r="A233" s="486"/>
      <c r="B233" s="290"/>
      <c r="C233" s="523"/>
      <c r="D233" s="486"/>
      <c r="E233" s="553"/>
      <c r="F233" s="553"/>
      <c r="G233" s="289"/>
      <c r="H233" s="553"/>
      <c r="I233" s="289"/>
      <c r="J233" s="289"/>
      <c r="K233" s="289"/>
      <c r="L233" s="289"/>
      <c r="M233" s="289"/>
      <c r="N233" s="233"/>
      <c r="O233" s="233">
        <v>0</v>
      </c>
      <c r="P233" s="498"/>
      <c r="Q233" s="510"/>
      <c r="R233" s="510"/>
      <c r="S233" s="511"/>
      <c r="T233" s="489">
        <f>'[1]II. ĐƠN GIÁ ĐO ĐẠC'!N232</f>
        <v>0</v>
      </c>
      <c r="U233" s="490">
        <f t="shared" si="46"/>
        <v>0</v>
      </c>
      <c r="V233" s="491"/>
      <c r="W233" s="491"/>
      <c r="X233" s="491"/>
      <c r="Y233" s="491"/>
      <c r="Z233" s="491"/>
    </row>
    <row r="234" spans="1:26" s="492" customFormat="1" ht="24.75" customHeight="1">
      <c r="A234" s="512"/>
      <c r="B234" s="234" t="s">
        <v>286</v>
      </c>
      <c r="C234" s="230" t="s">
        <v>228</v>
      </c>
      <c r="D234" s="512">
        <v>1</v>
      </c>
      <c r="E234" s="317" t="e">
        <f t="shared" ref="E234:S234" si="53">E159+E205</f>
        <v>#VALUE!</v>
      </c>
      <c r="F234" s="317">
        <f t="shared" si="53"/>
        <v>183347.6</v>
      </c>
      <c r="G234" s="233">
        <f t="shared" si="53"/>
        <v>0</v>
      </c>
      <c r="H234" s="317">
        <f t="shared" si="53"/>
        <v>26188.509731461541</v>
      </c>
      <c r="I234" s="233">
        <f t="shared" si="53"/>
        <v>240951.02400000003</v>
      </c>
      <c r="J234" s="233">
        <f t="shared" si="53"/>
        <v>42987.584000000003</v>
      </c>
      <c r="K234" s="233">
        <f t="shared" si="53"/>
        <v>15595.322400000001</v>
      </c>
      <c r="L234" s="233" t="e">
        <f t="shared" si="53"/>
        <v>#VALUE!</v>
      </c>
      <c r="M234" s="233" t="e">
        <f t="shared" si="53"/>
        <v>#VALUE!</v>
      </c>
      <c r="N234" s="233" t="e">
        <f t="shared" si="53"/>
        <v>#VALUE!</v>
      </c>
      <c r="O234" s="233">
        <v>27992</v>
      </c>
      <c r="P234" s="233">
        <f t="shared" si="53"/>
        <v>89852.700769230767</v>
      </c>
      <c r="Q234" s="514">
        <f t="shared" si="53"/>
        <v>72833.86153846154</v>
      </c>
      <c r="R234" s="258">
        <f t="shared" si="53"/>
        <v>17018.839230769234</v>
      </c>
      <c r="S234" s="515">
        <f t="shared" si="53"/>
        <v>13.6236</v>
      </c>
      <c r="T234" s="489" t="e">
        <f>'[1]II. ĐƠN GIÁ ĐO ĐẠC'!N233</f>
        <v>#VALUE!</v>
      </c>
      <c r="U234" s="490" t="e">
        <f t="shared" si="46"/>
        <v>#VALUE!</v>
      </c>
      <c r="V234" s="491"/>
      <c r="W234" s="491"/>
      <c r="X234" s="491"/>
      <c r="Y234" s="491"/>
      <c r="Z234" s="491"/>
    </row>
    <row r="235" spans="1:26" s="492" customFormat="1" ht="24.75" customHeight="1">
      <c r="A235" s="512"/>
      <c r="B235" s="234"/>
      <c r="C235" s="230"/>
      <c r="D235" s="512">
        <v>2</v>
      </c>
      <c r="E235" s="317" t="e">
        <f t="shared" ref="E235:S235" si="54">E160+E206</f>
        <v>#VALUE!</v>
      </c>
      <c r="F235" s="317">
        <f t="shared" si="54"/>
        <v>217774.40000000002</v>
      </c>
      <c r="G235" s="233">
        <f t="shared" si="54"/>
        <v>0</v>
      </c>
      <c r="H235" s="317">
        <f t="shared" si="54"/>
        <v>29487.34427369231</v>
      </c>
      <c r="I235" s="233">
        <f t="shared" si="54"/>
        <v>240951.02400000003</v>
      </c>
      <c r="J235" s="233">
        <f t="shared" si="54"/>
        <v>49490.479999999996</v>
      </c>
      <c r="K235" s="233">
        <f t="shared" si="54"/>
        <v>16683.1224</v>
      </c>
      <c r="L235" s="233" t="e">
        <f t="shared" si="54"/>
        <v>#VALUE!</v>
      </c>
      <c r="M235" s="233" t="e">
        <f t="shared" si="54"/>
        <v>#VALUE!</v>
      </c>
      <c r="N235" s="233" t="e">
        <f t="shared" si="54"/>
        <v>#VALUE!</v>
      </c>
      <c r="O235" s="233">
        <v>33248</v>
      </c>
      <c r="P235" s="233">
        <f t="shared" si="54"/>
        <v>63028.801538461536</v>
      </c>
      <c r="Q235" s="516">
        <f t="shared" si="54"/>
        <v>51442.830769230772</v>
      </c>
      <c r="R235" s="237">
        <f t="shared" si="54"/>
        <v>11585.970769230771</v>
      </c>
      <c r="S235" s="517">
        <f t="shared" si="54"/>
        <v>9.6224000000000007</v>
      </c>
      <c r="T235" s="489" t="e">
        <f>'[1]II. ĐƠN GIÁ ĐO ĐẠC'!N234</f>
        <v>#VALUE!</v>
      </c>
      <c r="U235" s="490" t="e">
        <f t="shared" si="46"/>
        <v>#VALUE!</v>
      </c>
      <c r="V235" s="491"/>
      <c r="W235" s="491"/>
      <c r="X235" s="491"/>
      <c r="Y235" s="491"/>
      <c r="Z235" s="491"/>
    </row>
    <row r="236" spans="1:26" s="492" customFormat="1" ht="24.75" customHeight="1">
      <c r="A236" s="512"/>
      <c r="B236" s="234"/>
      <c r="C236" s="234"/>
      <c r="D236" s="512">
        <v>3</v>
      </c>
      <c r="E236" s="317" t="e">
        <f t="shared" ref="E236:S236" si="55">E161+E207</f>
        <v>#VALUE!</v>
      </c>
      <c r="F236" s="317">
        <f t="shared" si="55"/>
        <v>299413.59999999998</v>
      </c>
      <c r="G236" s="233">
        <f t="shared" si="55"/>
        <v>0</v>
      </c>
      <c r="H236" s="317">
        <f t="shared" si="55"/>
        <v>32921.616673435899</v>
      </c>
      <c r="I236" s="233">
        <f t="shared" si="55"/>
        <v>240951.02400000003</v>
      </c>
      <c r="J236" s="233">
        <f t="shared" si="55"/>
        <v>57822.784</v>
      </c>
      <c r="K236" s="233">
        <f t="shared" si="55"/>
        <v>18723.213600000003</v>
      </c>
      <c r="L236" s="233" t="e">
        <f t="shared" si="55"/>
        <v>#VALUE!</v>
      </c>
      <c r="M236" s="233" t="e">
        <f t="shared" si="55"/>
        <v>#VALUE!</v>
      </c>
      <c r="N236" s="233" t="e">
        <f t="shared" si="55"/>
        <v>#VALUE!</v>
      </c>
      <c r="O236" s="233">
        <v>45712</v>
      </c>
      <c r="P236" s="233">
        <f t="shared" si="55"/>
        <v>76349.171538461538</v>
      </c>
      <c r="Q236" s="516">
        <f t="shared" si="55"/>
        <v>62184.323076923072</v>
      </c>
      <c r="R236" s="237">
        <f t="shared" si="55"/>
        <v>14164.848461538462</v>
      </c>
      <c r="S236" s="517">
        <f t="shared" si="55"/>
        <v>11.631600000000001</v>
      </c>
      <c r="T236" s="489" t="e">
        <f>'[1]II. ĐƠN GIÁ ĐO ĐẠC'!N235</f>
        <v>#VALUE!</v>
      </c>
      <c r="U236" s="490" t="e">
        <f t="shared" si="46"/>
        <v>#VALUE!</v>
      </c>
      <c r="V236" s="491"/>
      <c r="W236" s="491"/>
      <c r="X236" s="491"/>
      <c r="Y236" s="491"/>
      <c r="Z236" s="491"/>
    </row>
    <row r="237" spans="1:26" s="492" customFormat="1" ht="24.75" customHeight="1">
      <c r="A237" s="512"/>
      <c r="B237" s="234"/>
      <c r="C237" s="230"/>
      <c r="D237" s="512">
        <v>4</v>
      </c>
      <c r="E237" s="317" t="e">
        <f t="shared" ref="E237:S237" si="56">E162+E208</f>
        <v>#VALUE!</v>
      </c>
      <c r="F237" s="317">
        <f t="shared" si="56"/>
        <v>477940.39999999997</v>
      </c>
      <c r="G237" s="233">
        <f t="shared" si="56"/>
        <v>0</v>
      </c>
      <c r="H237" s="317">
        <f t="shared" si="56"/>
        <v>38533.846844589752</v>
      </c>
      <c r="I237" s="233">
        <f t="shared" si="56"/>
        <v>240951.02400000003</v>
      </c>
      <c r="J237" s="233">
        <f t="shared" si="56"/>
        <v>71664.768000000011</v>
      </c>
      <c r="K237" s="233">
        <f t="shared" si="56"/>
        <v>20887.003200000003</v>
      </c>
      <c r="L237" s="233" t="e">
        <f t="shared" si="56"/>
        <v>#VALUE!</v>
      </c>
      <c r="M237" s="233" t="e">
        <f t="shared" si="56"/>
        <v>#VALUE!</v>
      </c>
      <c r="N237" s="233" t="e">
        <f t="shared" si="56"/>
        <v>#VALUE!</v>
      </c>
      <c r="O237" s="233">
        <v>72968</v>
      </c>
      <c r="P237" s="233">
        <f t="shared" si="56"/>
        <v>98466.851538461531</v>
      </c>
      <c r="Q237" s="516">
        <f t="shared" si="56"/>
        <v>79984.87692307691</v>
      </c>
      <c r="R237" s="237">
        <f t="shared" si="56"/>
        <v>18481.974615384617</v>
      </c>
      <c r="S237" s="517">
        <f t="shared" si="56"/>
        <v>14.961199999999998</v>
      </c>
      <c r="T237" s="489" t="e">
        <f>'[1]II. ĐƠN GIÁ ĐO ĐẠC'!N236</f>
        <v>#VALUE!</v>
      </c>
      <c r="U237" s="490" t="e">
        <f t="shared" si="46"/>
        <v>#VALUE!</v>
      </c>
      <c r="V237" s="491"/>
      <c r="W237" s="491"/>
      <c r="X237" s="491"/>
      <c r="Y237" s="491"/>
      <c r="Z237" s="491"/>
    </row>
    <row r="238" spans="1:26" s="492" customFormat="1" ht="24.75" customHeight="1">
      <c r="A238" s="512"/>
      <c r="B238" s="234"/>
      <c r="C238" s="234"/>
      <c r="D238" s="512">
        <v>5</v>
      </c>
      <c r="E238" s="317" t="e">
        <f t="shared" ref="E238:S238" si="57">E163+E209</f>
        <v>#VALUE!</v>
      </c>
      <c r="F238" s="317">
        <f t="shared" si="57"/>
        <v>613342</v>
      </c>
      <c r="G238" s="233">
        <f t="shared" si="57"/>
        <v>0</v>
      </c>
      <c r="H238" s="317">
        <f t="shared" si="57"/>
        <v>45493.012256820526</v>
      </c>
      <c r="I238" s="233">
        <f t="shared" si="57"/>
        <v>240951.02400000003</v>
      </c>
      <c r="J238" s="233">
        <f t="shared" si="57"/>
        <v>88789.983999999997</v>
      </c>
      <c r="K238" s="233">
        <f t="shared" si="57"/>
        <v>23569.828800000003</v>
      </c>
      <c r="L238" s="233" t="e">
        <f t="shared" si="57"/>
        <v>#VALUE!</v>
      </c>
      <c r="M238" s="233" t="e">
        <f t="shared" si="57"/>
        <v>#VALUE!</v>
      </c>
      <c r="N238" s="233" t="e">
        <f t="shared" si="57"/>
        <v>#VALUE!</v>
      </c>
      <c r="O238" s="233">
        <v>93640.000000000931</v>
      </c>
      <c r="P238" s="233">
        <f t="shared" si="57"/>
        <v>119185.22923076923</v>
      </c>
      <c r="Q238" s="516">
        <f t="shared" si="57"/>
        <v>96692.676923076913</v>
      </c>
      <c r="R238" s="237">
        <f t="shared" si="57"/>
        <v>22492.552307692305</v>
      </c>
      <c r="S238" s="517">
        <f t="shared" si="57"/>
        <v>18.086399999999998</v>
      </c>
      <c r="T238" s="489" t="e">
        <f>'[1]II. ĐƠN GIÁ ĐO ĐẠC'!N237</f>
        <v>#VALUE!</v>
      </c>
      <c r="U238" s="490" t="e">
        <f t="shared" si="46"/>
        <v>#VALUE!</v>
      </c>
      <c r="V238" s="491"/>
      <c r="W238" s="491"/>
      <c r="X238" s="491"/>
      <c r="Y238" s="491"/>
      <c r="Z238" s="491"/>
    </row>
    <row r="239" spans="1:26" s="492" customFormat="1" ht="22.5" customHeight="1">
      <c r="A239" s="512"/>
      <c r="B239" s="234"/>
      <c r="C239" s="234"/>
      <c r="D239" s="512"/>
      <c r="E239" s="317"/>
      <c r="F239" s="317"/>
      <c r="G239" s="233"/>
      <c r="H239" s="317"/>
      <c r="I239" s="233"/>
      <c r="J239" s="233"/>
      <c r="K239" s="233"/>
      <c r="L239" s="233"/>
      <c r="M239" s="233"/>
      <c r="N239" s="233"/>
      <c r="O239" s="233">
        <v>0</v>
      </c>
      <c r="P239" s="233"/>
      <c r="Q239" s="518"/>
      <c r="R239" s="264"/>
      <c r="S239" s="519"/>
      <c r="T239" s="489">
        <f>'[1]II. ĐƠN GIÁ ĐO ĐẠC'!N238</f>
        <v>0</v>
      </c>
      <c r="U239" s="490">
        <f t="shared" si="46"/>
        <v>0</v>
      </c>
      <c r="V239" s="491"/>
      <c r="W239" s="491"/>
      <c r="X239" s="491"/>
      <c r="Y239" s="491"/>
      <c r="Z239" s="491"/>
    </row>
    <row r="240" spans="1:26" s="492" customFormat="1" ht="18.75" customHeight="1">
      <c r="A240" s="512" t="s">
        <v>307</v>
      </c>
      <c r="B240" s="234" t="s">
        <v>308</v>
      </c>
      <c r="C240" s="523"/>
      <c r="D240" s="486"/>
      <c r="E240" s="553"/>
      <c r="F240" s="553"/>
      <c r="G240" s="289"/>
      <c r="H240" s="553"/>
      <c r="I240" s="289"/>
      <c r="J240" s="289"/>
      <c r="K240" s="289"/>
      <c r="L240" s="289"/>
      <c r="M240" s="289"/>
      <c r="N240" s="233"/>
      <c r="O240" s="233">
        <v>0</v>
      </c>
      <c r="P240" s="498"/>
      <c r="Q240" s="499"/>
      <c r="R240" s="500"/>
      <c r="S240" s="497"/>
      <c r="T240" s="489">
        <f>'[1]II. ĐƠN GIÁ ĐO ĐẠC'!N239</f>
        <v>0</v>
      </c>
      <c r="U240" s="490">
        <f t="shared" si="46"/>
        <v>0</v>
      </c>
      <c r="V240" s="491"/>
      <c r="W240" s="491"/>
      <c r="X240" s="491"/>
      <c r="Y240" s="491"/>
      <c r="Z240" s="491"/>
    </row>
    <row r="241" spans="1:26" s="492" customFormat="1" ht="12.75" customHeight="1">
      <c r="A241" s="527"/>
      <c r="B241" s="528"/>
      <c r="C241" s="523"/>
      <c r="D241" s="486"/>
      <c r="E241" s="553"/>
      <c r="F241" s="553"/>
      <c r="G241" s="289"/>
      <c r="H241" s="553"/>
      <c r="I241" s="289"/>
      <c r="J241" s="289"/>
      <c r="K241" s="289"/>
      <c r="L241" s="289"/>
      <c r="M241" s="289"/>
      <c r="N241" s="233"/>
      <c r="O241" s="233">
        <v>0</v>
      </c>
      <c r="P241" s="498"/>
      <c r="Q241" s="499"/>
      <c r="R241" s="500"/>
      <c r="S241" s="497"/>
      <c r="T241" s="489">
        <f>'[1]II. ĐƠN GIÁ ĐO ĐẠC'!N240</f>
        <v>0</v>
      </c>
      <c r="U241" s="490">
        <f t="shared" si="46"/>
        <v>0</v>
      </c>
      <c r="V241" s="491"/>
      <c r="W241" s="491"/>
      <c r="X241" s="491"/>
      <c r="Y241" s="491"/>
      <c r="Z241" s="491"/>
    </row>
    <row r="242" spans="1:26" s="492" customFormat="1" ht="18" customHeight="1">
      <c r="A242" s="527" t="s">
        <v>292</v>
      </c>
      <c r="B242" s="528" t="s">
        <v>199</v>
      </c>
      <c r="C242" s="523" t="s">
        <v>228</v>
      </c>
      <c r="D242" s="486">
        <v>1</v>
      </c>
      <c r="E242" s="553" t="e">
        <f t="shared" ref="E242:S242" si="58">E$249+E251+E258+E265+E272+E279+E$286</f>
        <v>#VALUE!</v>
      </c>
      <c r="F242" s="553">
        <f t="shared" si="58"/>
        <v>79032.3</v>
      </c>
      <c r="G242" s="289">
        <f t="shared" si="58"/>
        <v>0</v>
      </c>
      <c r="H242" s="553">
        <f t="shared" si="58"/>
        <v>9692.8444206730783</v>
      </c>
      <c r="I242" s="289">
        <f t="shared" si="58"/>
        <v>11041.92</v>
      </c>
      <c r="J242" s="289">
        <f t="shared" si="58"/>
        <v>11068.52</v>
      </c>
      <c r="K242" s="289">
        <f t="shared" si="58"/>
        <v>15.384600000000001</v>
      </c>
      <c r="L242" s="289" t="e">
        <f t="shared" si="58"/>
        <v>#VALUE!</v>
      </c>
      <c r="M242" s="289" t="e">
        <f t="shared" si="58"/>
        <v>#VALUE!</v>
      </c>
      <c r="N242" s="233" t="e">
        <f t="shared" si="58"/>
        <v>#VALUE!</v>
      </c>
      <c r="O242" s="233">
        <v>12066</v>
      </c>
      <c r="P242" s="289">
        <f t="shared" si="58"/>
        <v>17977.778846153848</v>
      </c>
      <c r="Q242" s="487">
        <f t="shared" si="58"/>
        <v>14382.223076923074</v>
      </c>
      <c r="R242" s="180">
        <f t="shared" si="58"/>
        <v>3595.5557692307698</v>
      </c>
      <c r="S242" s="488">
        <f t="shared" si="58"/>
        <v>2.6902000000000004</v>
      </c>
      <c r="T242" s="489" t="e">
        <f>'[1]II. ĐƠN GIÁ ĐO ĐẠC'!N241</f>
        <v>#VALUE!</v>
      </c>
      <c r="U242" s="490" t="e">
        <f t="shared" si="46"/>
        <v>#VALUE!</v>
      </c>
      <c r="V242" s="491"/>
      <c r="W242" s="491"/>
      <c r="X242" s="491"/>
      <c r="Y242" s="491"/>
      <c r="Z242" s="491"/>
    </row>
    <row r="243" spans="1:26" s="492" customFormat="1" ht="18" customHeight="1">
      <c r="A243" s="486"/>
      <c r="B243" s="290"/>
      <c r="C243" s="523"/>
      <c r="D243" s="486">
        <v>2</v>
      </c>
      <c r="E243" s="553" t="e">
        <f t="shared" ref="E243:S243" si="59">E$249+E252+E259+E266+E273+E280+E$286</f>
        <v>#VALUE!</v>
      </c>
      <c r="F243" s="553">
        <f t="shared" si="59"/>
        <v>93363.7</v>
      </c>
      <c r="G243" s="289">
        <f t="shared" si="59"/>
        <v>0</v>
      </c>
      <c r="H243" s="553">
        <f t="shared" si="59"/>
        <v>11087.815299278845</v>
      </c>
      <c r="I243" s="289">
        <f t="shared" si="59"/>
        <v>11041.92</v>
      </c>
      <c r="J243" s="289">
        <f t="shared" si="59"/>
        <v>13025.759999999998</v>
      </c>
      <c r="K243" s="289">
        <f t="shared" si="59"/>
        <v>15.384600000000001</v>
      </c>
      <c r="L243" s="289" t="e">
        <f t="shared" si="59"/>
        <v>#VALUE!</v>
      </c>
      <c r="M243" s="289" t="e">
        <f t="shared" si="59"/>
        <v>#VALUE!</v>
      </c>
      <c r="N243" s="233" t="e">
        <f t="shared" si="59"/>
        <v>#VALUE!</v>
      </c>
      <c r="O243" s="233">
        <v>14254</v>
      </c>
      <c r="P243" s="289">
        <f t="shared" si="59"/>
        <v>20733.052884615383</v>
      </c>
      <c r="Q243" s="487">
        <f t="shared" si="59"/>
        <v>16586.442307692305</v>
      </c>
      <c r="R243" s="180">
        <f t="shared" si="59"/>
        <v>4146.6105769230771</v>
      </c>
      <c r="S243" s="488">
        <f t="shared" si="59"/>
        <v>3.1025000000000005</v>
      </c>
      <c r="T243" s="489" t="e">
        <f>'[1]II. ĐƠN GIÁ ĐO ĐẠC'!N242</f>
        <v>#VALUE!</v>
      </c>
      <c r="U243" s="490" t="e">
        <f t="shared" si="46"/>
        <v>#VALUE!</v>
      </c>
      <c r="V243" s="491"/>
      <c r="W243" s="491"/>
      <c r="X243" s="491"/>
      <c r="Y243" s="491"/>
      <c r="Z243" s="491"/>
    </row>
    <row r="244" spans="1:26" s="492" customFormat="1" ht="18" customHeight="1">
      <c r="A244" s="486"/>
      <c r="B244" s="290"/>
      <c r="C244" s="523"/>
      <c r="D244" s="486">
        <v>3</v>
      </c>
      <c r="E244" s="553" t="e">
        <f t="shared" ref="E244:S244" si="60">E$249+E253+E260+E267+E274+E281+E$286</f>
        <v>#VALUE!</v>
      </c>
      <c r="F244" s="553">
        <f t="shared" si="60"/>
        <v>115699.2</v>
      </c>
      <c r="G244" s="289">
        <f t="shared" si="60"/>
        <v>0</v>
      </c>
      <c r="H244" s="553">
        <f t="shared" si="60"/>
        <v>12482.786177884616</v>
      </c>
      <c r="I244" s="289">
        <f t="shared" si="60"/>
        <v>11041.92</v>
      </c>
      <c r="J244" s="289">
        <f t="shared" si="60"/>
        <v>15410.519999999999</v>
      </c>
      <c r="K244" s="289">
        <f t="shared" si="60"/>
        <v>15.384600000000001</v>
      </c>
      <c r="L244" s="289" t="e">
        <f t="shared" si="60"/>
        <v>#VALUE!</v>
      </c>
      <c r="M244" s="289" t="e">
        <f t="shared" si="60"/>
        <v>#VALUE!</v>
      </c>
      <c r="N244" s="233" t="e">
        <f t="shared" si="60"/>
        <v>#VALUE!</v>
      </c>
      <c r="O244" s="233">
        <v>17664</v>
      </c>
      <c r="P244" s="289">
        <f t="shared" si="60"/>
        <v>24302.947115384617</v>
      </c>
      <c r="Q244" s="487">
        <f t="shared" si="60"/>
        <v>19442.357692307687</v>
      </c>
      <c r="R244" s="180">
        <f t="shared" si="60"/>
        <v>4860.5894230769227</v>
      </c>
      <c r="S244" s="488">
        <f t="shared" si="60"/>
        <v>3.6366999999999998</v>
      </c>
      <c r="T244" s="489" t="e">
        <f>'[1]II. ĐƠN GIÁ ĐO ĐẠC'!N243</f>
        <v>#VALUE!</v>
      </c>
      <c r="U244" s="490" t="e">
        <f t="shared" si="46"/>
        <v>#VALUE!</v>
      </c>
      <c r="V244" s="491"/>
      <c r="W244" s="491"/>
      <c r="X244" s="491"/>
      <c r="Y244" s="491"/>
      <c r="Z244" s="491"/>
    </row>
    <row r="245" spans="1:26" s="492" customFormat="1" ht="18" customHeight="1">
      <c r="A245" s="486"/>
      <c r="B245" s="290"/>
      <c r="C245" s="523"/>
      <c r="D245" s="486">
        <v>4</v>
      </c>
      <c r="E245" s="553" t="e">
        <f t="shared" ref="E245:S245" si="61">E$249+E254+E261+E268+E275+E282+E$286</f>
        <v>#VALUE!</v>
      </c>
      <c r="F245" s="553">
        <f t="shared" si="61"/>
        <v>165544.70000000001</v>
      </c>
      <c r="G245" s="289">
        <f t="shared" si="61"/>
        <v>0</v>
      </c>
      <c r="H245" s="553">
        <f t="shared" si="61"/>
        <v>15272.727935096154</v>
      </c>
      <c r="I245" s="289">
        <f t="shared" si="61"/>
        <v>11041.92</v>
      </c>
      <c r="J245" s="289">
        <f t="shared" si="61"/>
        <v>20514.04</v>
      </c>
      <c r="K245" s="289">
        <f t="shared" si="61"/>
        <v>15.384600000000001</v>
      </c>
      <c r="L245" s="289" t="e">
        <f t="shared" si="61"/>
        <v>#VALUE!</v>
      </c>
      <c r="M245" s="289" t="e">
        <f t="shared" si="61"/>
        <v>#VALUE!</v>
      </c>
      <c r="N245" s="233" t="e">
        <f t="shared" si="61"/>
        <v>#VALUE!</v>
      </c>
      <c r="O245" s="233">
        <v>25274</v>
      </c>
      <c r="P245" s="289">
        <f t="shared" si="61"/>
        <v>30918.14423076923</v>
      </c>
      <c r="Q245" s="487">
        <f t="shared" si="61"/>
        <v>24734.515384615381</v>
      </c>
      <c r="R245" s="180">
        <f t="shared" si="61"/>
        <v>6183.628846153847</v>
      </c>
      <c r="S245" s="488">
        <f t="shared" si="61"/>
        <v>4.6265999999999998</v>
      </c>
      <c r="T245" s="489" t="e">
        <f>'[1]II. ĐƠN GIÁ ĐO ĐẠC'!N244</f>
        <v>#VALUE!</v>
      </c>
      <c r="U245" s="490" t="e">
        <f t="shared" si="46"/>
        <v>#VALUE!</v>
      </c>
      <c r="V245" s="491"/>
      <c r="W245" s="491"/>
      <c r="X245" s="491"/>
      <c r="Y245" s="491"/>
      <c r="Z245" s="491"/>
    </row>
    <row r="246" spans="1:26" s="492" customFormat="1" ht="18" customHeight="1">
      <c r="A246" s="486"/>
      <c r="B246" s="290"/>
      <c r="C246" s="523"/>
      <c r="D246" s="486" t="s">
        <v>300</v>
      </c>
      <c r="E246" s="553" t="e">
        <f t="shared" ref="E246:S246" si="62">E$249+E255+E262+E269+E276+E283+E$286</f>
        <v>#VALUE!</v>
      </c>
      <c r="F246" s="553">
        <f t="shared" si="62"/>
        <v>222922.69999999998</v>
      </c>
      <c r="G246" s="289">
        <f t="shared" si="62"/>
        <v>0</v>
      </c>
      <c r="H246" s="553">
        <f t="shared" si="62"/>
        <v>18992.650278044872</v>
      </c>
      <c r="I246" s="289">
        <f t="shared" si="62"/>
        <v>11041.92</v>
      </c>
      <c r="J246" s="289">
        <f t="shared" si="62"/>
        <v>27842.000000000007</v>
      </c>
      <c r="K246" s="289">
        <f t="shared" si="62"/>
        <v>15.384600000000001</v>
      </c>
      <c r="L246" s="289" t="e">
        <f t="shared" si="62"/>
        <v>#VALUE!</v>
      </c>
      <c r="M246" s="289" t="e">
        <f t="shared" si="62"/>
        <v>#VALUE!</v>
      </c>
      <c r="N246" s="233" t="e">
        <f t="shared" si="62"/>
        <v>#VALUE!</v>
      </c>
      <c r="O246" s="233">
        <v>34034</v>
      </c>
      <c r="P246" s="289">
        <f t="shared" si="62"/>
        <v>39814.812499999993</v>
      </c>
      <c r="Q246" s="487">
        <f t="shared" si="62"/>
        <v>31851.849999999995</v>
      </c>
      <c r="R246" s="180">
        <f t="shared" si="62"/>
        <v>7962.9625000000005</v>
      </c>
      <c r="S246" s="488">
        <f t="shared" si="62"/>
        <v>5.9578999999999995</v>
      </c>
      <c r="T246" s="489" t="e">
        <f>'[1]II. ĐƠN GIÁ ĐO ĐẠC'!N245</f>
        <v>#VALUE!</v>
      </c>
      <c r="U246" s="490" t="e">
        <f t="shared" si="46"/>
        <v>#VALUE!</v>
      </c>
      <c r="V246" s="491"/>
      <c r="W246" s="491"/>
      <c r="X246" s="491"/>
      <c r="Y246" s="491"/>
      <c r="Z246" s="491"/>
    </row>
    <row r="247" spans="1:26" s="492" customFormat="1" ht="18" customHeight="1">
      <c r="A247" s="486"/>
      <c r="B247" s="290"/>
      <c r="C247" s="523"/>
      <c r="D247" s="486"/>
      <c r="E247" s="553"/>
      <c r="F247" s="553"/>
      <c r="G247" s="289"/>
      <c r="H247" s="553"/>
      <c r="I247" s="289"/>
      <c r="J247" s="289"/>
      <c r="K247" s="289"/>
      <c r="L247" s="289"/>
      <c r="M247" s="289"/>
      <c r="N247" s="233"/>
      <c r="O247" s="233">
        <v>0</v>
      </c>
      <c r="P247" s="289"/>
      <c r="Q247" s="487"/>
      <c r="R247" s="180"/>
      <c r="S247" s="488"/>
      <c r="T247" s="489">
        <f>'[1]II. ĐƠN GIÁ ĐO ĐẠC'!N246</f>
        <v>0</v>
      </c>
      <c r="U247" s="490">
        <f t="shared" si="46"/>
        <v>0</v>
      </c>
      <c r="V247" s="491"/>
      <c r="W247" s="491"/>
      <c r="X247" s="491"/>
      <c r="Y247" s="491"/>
      <c r="Z247" s="491"/>
    </row>
    <row r="248" spans="1:26" s="492" customFormat="1" ht="18" customHeight="1">
      <c r="A248" s="486"/>
      <c r="B248" s="290"/>
      <c r="C248" s="523"/>
      <c r="D248" s="486"/>
      <c r="E248" s="553"/>
      <c r="F248" s="553"/>
      <c r="G248" s="289"/>
      <c r="H248" s="553"/>
      <c r="I248" s="289"/>
      <c r="J248" s="289"/>
      <c r="K248" s="289"/>
      <c r="L248" s="289"/>
      <c r="M248" s="289"/>
      <c r="N248" s="233"/>
      <c r="O248" s="233">
        <v>0</v>
      </c>
      <c r="P248" s="506">
        <f>'He so chung'!D17</f>
        <v>6682.6923076923076</v>
      </c>
      <c r="Q248" s="495">
        <f>'He so chung'!D18</f>
        <v>5346.1538461538457</v>
      </c>
      <c r="R248" s="496">
        <f>'He so chung'!D19</f>
        <v>1336.5384615384617</v>
      </c>
      <c r="S248" s="497"/>
      <c r="T248" s="489">
        <f>'[1]II. ĐƠN GIÁ ĐO ĐẠC'!N247</f>
        <v>0</v>
      </c>
      <c r="U248" s="490">
        <f t="shared" si="46"/>
        <v>0</v>
      </c>
      <c r="V248" s="491"/>
      <c r="W248" s="491"/>
      <c r="X248" s="491"/>
      <c r="Y248" s="491"/>
      <c r="Z248" s="491"/>
    </row>
    <row r="249" spans="1:26" s="492" customFormat="1" ht="18" customHeight="1">
      <c r="A249" s="486" t="s">
        <v>232</v>
      </c>
      <c r="B249" s="290" t="s">
        <v>298</v>
      </c>
      <c r="C249" s="523" t="s">
        <v>228</v>
      </c>
      <c r="D249" s="486" t="s">
        <v>299</v>
      </c>
      <c r="E249" s="553" t="e">
        <f>NC_NGOAI!M6/100</f>
        <v>#VALUE!</v>
      </c>
      <c r="F249" s="553">
        <f>NC_NGOAI!M7/100</f>
        <v>3602.5</v>
      </c>
      <c r="G249" s="289">
        <f t="shared" ref="G249:G255" si="63">$R$1*10*Q249</f>
        <v>0</v>
      </c>
      <c r="H249" s="553">
        <f>'Dcu-NgN'!N93</f>
        <v>1591.4901602564105</v>
      </c>
      <c r="I249" s="289">
        <f>'VL-NgN'!L36</f>
        <v>1656.288</v>
      </c>
      <c r="J249" s="289"/>
      <c r="K249" s="289"/>
      <c r="L249" s="289" t="e">
        <f>SUM(E249:K249)</f>
        <v>#VALUE!</v>
      </c>
      <c r="M249" s="289" t="e">
        <f>L249*'He so chung'!$D$15/100</f>
        <v>#VALUE!</v>
      </c>
      <c r="N249" s="233" t="e">
        <f>M249+L249</f>
        <v>#VALUE!</v>
      </c>
      <c r="O249" s="233">
        <v>550</v>
      </c>
      <c r="P249" s="498">
        <f>Q249+R249</f>
        <v>1202.8846153846152</v>
      </c>
      <c r="Q249" s="499">
        <f>$Q$248*S249</f>
        <v>962.30769230769215</v>
      </c>
      <c r="R249" s="500">
        <f>$R$248*S249</f>
        <v>240.57692307692309</v>
      </c>
      <c r="S249" s="497">
        <f>NC_NGOAI!L6/100</f>
        <v>0.18</v>
      </c>
      <c r="T249" s="489" t="e">
        <f>'[1]II. ĐƠN GIÁ ĐO ĐẠC'!N248</f>
        <v>#VALUE!</v>
      </c>
      <c r="U249" s="490" t="e">
        <f t="shared" si="46"/>
        <v>#VALUE!</v>
      </c>
      <c r="V249" s="491"/>
      <c r="W249" s="491"/>
      <c r="X249" s="491"/>
      <c r="Y249" s="491"/>
      <c r="Z249" s="491"/>
    </row>
    <row r="250" spans="1:26" s="492" customFormat="1" ht="18" customHeight="1">
      <c r="A250" s="290"/>
      <c r="B250" s="290"/>
      <c r="C250" s="290"/>
      <c r="D250" s="486"/>
      <c r="E250" s="553"/>
      <c r="F250" s="553"/>
      <c r="G250" s="289">
        <f t="shared" si="63"/>
        <v>0</v>
      </c>
      <c r="H250" s="553"/>
      <c r="I250" s="289"/>
      <c r="J250" s="289"/>
      <c r="K250" s="289"/>
      <c r="L250" s="289"/>
      <c r="M250" s="289"/>
      <c r="N250" s="233"/>
      <c r="O250" s="233">
        <v>0</v>
      </c>
      <c r="P250" s="498"/>
      <c r="Q250" s="499"/>
      <c r="R250" s="500"/>
      <c r="S250" s="497"/>
      <c r="T250" s="489">
        <f>'[1]II. ĐƠN GIÁ ĐO ĐẠC'!N249</f>
        <v>0</v>
      </c>
      <c r="U250" s="490">
        <f t="shared" si="46"/>
        <v>0</v>
      </c>
      <c r="V250" s="491"/>
      <c r="W250" s="491"/>
      <c r="X250" s="491"/>
      <c r="Y250" s="491"/>
      <c r="Z250" s="491"/>
    </row>
    <row r="251" spans="1:26" s="492" customFormat="1" ht="18" customHeight="1">
      <c r="A251" s="486" t="s">
        <v>238</v>
      </c>
      <c r="B251" s="290" t="s">
        <v>239</v>
      </c>
      <c r="C251" s="523" t="s">
        <v>228</v>
      </c>
      <c r="D251" s="486">
        <v>1</v>
      </c>
      <c r="E251" s="553" t="e">
        <f>NC_NGOAI!M9/100</f>
        <v>#VALUE!</v>
      </c>
      <c r="F251" s="553"/>
      <c r="G251" s="289">
        <f t="shared" si="63"/>
        <v>0</v>
      </c>
      <c r="H251" s="553">
        <f>'Dcu-NgN'!N42</f>
        <v>382.62698317307684</v>
      </c>
      <c r="I251" s="289">
        <f>'VL-NgN'!L39</f>
        <v>1104.192</v>
      </c>
      <c r="J251" s="289">
        <f>Thietbi!I22</f>
        <v>1549.52</v>
      </c>
      <c r="K251" s="289">
        <f>'NL-BD'!F16</f>
        <v>15.384600000000001</v>
      </c>
      <c r="L251" s="289" t="e">
        <f>SUM(E251:K251)</f>
        <v>#VALUE!</v>
      </c>
      <c r="M251" s="289" t="e">
        <f>L251*'He so chung'!$D$15/100</f>
        <v>#VALUE!</v>
      </c>
      <c r="N251" s="233" t="e">
        <f>M251+L251</f>
        <v>#VALUE!</v>
      </c>
      <c r="O251" s="233">
        <v>0</v>
      </c>
      <c r="P251" s="498">
        <f>Q251+R251</f>
        <v>1246.3221153846152</v>
      </c>
      <c r="Q251" s="499">
        <f>$Q$248*S251</f>
        <v>997.05769230769226</v>
      </c>
      <c r="R251" s="500">
        <f>$R$248*S251</f>
        <v>249.26442307692309</v>
      </c>
      <c r="S251" s="497">
        <f>NC_NGOAI!L9/100</f>
        <v>0.1865</v>
      </c>
      <c r="T251" s="489" t="e">
        <f>'[1]II. ĐƠN GIÁ ĐO ĐẠC'!N250</f>
        <v>#VALUE!</v>
      </c>
      <c r="U251" s="490" t="e">
        <f t="shared" si="46"/>
        <v>#VALUE!</v>
      </c>
      <c r="V251" s="491"/>
      <c r="W251" s="491"/>
      <c r="X251" s="491"/>
      <c r="Y251" s="491"/>
      <c r="Z251" s="491"/>
    </row>
    <row r="252" spans="1:26" s="492" customFormat="1" ht="18" customHeight="1">
      <c r="A252" s="486"/>
      <c r="B252" s="290"/>
      <c r="C252" s="523"/>
      <c r="D252" s="486">
        <v>2</v>
      </c>
      <c r="E252" s="553" t="e">
        <f>NC_NGOAI!M10/100</f>
        <v>#VALUE!</v>
      </c>
      <c r="F252" s="553"/>
      <c r="G252" s="289">
        <f t="shared" si="63"/>
        <v>0</v>
      </c>
      <c r="H252" s="553">
        <f>'Dcu-NgN'!N43</f>
        <v>464.61847956730759</v>
      </c>
      <c r="I252" s="289">
        <f>I251</f>
        <v>1104.192</v>
      </c>
      <c r="J252" s="289">
        <f>Thietbi!K22</f>
        <v>1810.04</v>
      </c>
      <c r="K252" s="289">
        <f>'NL-BD'!H16</f>
        <v>15.384600000000001</v>
      </c>
      <c r="L252" s="289" t="e">
        <f>SUM(E252:K252)</f>
        <v>#VALUE!</v>
      </c>
      <c r="M252" s="289" t="e">
        <f>L252*'He so chung'!$D$15/100</f>
        <v>#VALUE!</v>
      </c>
      <c r="N252" s="233" t="e">
        <f>M252+L252</f>
        <v>#VALUE!</v>
      </c>
      <c r="O252" s="233">
        <v>0</v>
      </c>
      <c r="P252" s="498">
        <f>Q252+R252</f>
        <v>1496.9230769230771</v>
      </c>
      <c r="Q252" s="499">
        <f>$Q$248*S252</f>
        <v>1197.5384615384617</v>
      </c>
      <c r="R252" s="500">
        <f>$R$248*S252</f>
        <v>299.38461538461547</v>
      </c>
      <c r="S252" s="497">
        <f>NC_NGOAI!L10/100</f>
        <v>0.22400000000000003</v>
      </c>
      <c r="T252" s="489" t="e">
        <f>'[1]II. ĐƠN GIÁ ĐO ĐẠC'!N251</f>
        <v>#VALUE!</v>
      </c>
      <c r="U252" s="490" t="e">
        <f t="shared" si="46"/>
        <v>#VALUE!</v>
      </c>
      <c r="V252" s="491"/>
      <c r="W252" s="491"/>
      <c r="X252" s="491"/>
      <c r="Y252" s="491"/>
      <c r="Z252" s="491"/>
    </row>
    <row r="253" spans="1:26" s="492" customFormat="1" ht="18" customHeight="1">
      <c r="A253" s="486"/>
      <c r="B253" s="290"/>
      <c r="C253" s="523"/>
      <c r="D253" s="486">
        <v>3</v>
      </c>
      <c r="E253" s="553" t="e">
        <f>NC_NGOAI!M11/100</f>
        <v>#VALUE!</v>
      </c>
      <c r="F253" s="553"/>
      <c r="G253" s="289">
        <f t="shared" si="63"/>
        <v>0</v>
      </c>
      <c r="H253" s="553">
        <f>'Dcu-NgN'!N44</f>
        <v>546.60997596153834</v>
      </c>
      <c r="I253" s="289">
        <f>I252</f>
        <v>1104.192</v>
      </c>
      <c r="J253" s="289">
        <f>Thietbi!M22</f>
        <v>2150.7199999999998</v>
      </c>
      <c r="K253" s="289">
        <f>'NL-BD'!J16</f>
        <v>15.384600000000001</v>
      </c>
      <c r="L253" s="289" t="e">
        <f>SUM(E253:K253)</f>
        <v>#VALUE!</v>
      </c>
      <c r="M253" s="289" t="e">
        <f>L253*'He so chung'!$D$15/100</f>
        <v>#VALUE!</v>
      </c>
      <c r="N253" s="233" t="e">
        <f>M253+L253</f>
        <v>#VALUE!</v>
      </c>
      <c r="O253" s="233">
        <v>0</v>
      </c>
      <c r="P253" s="498">
        <f>Q253+R253</f>
        <v>1797.6442307692305</v>
      </c>
      <c r="Q253" s="499">
        <f>$Q$248*S253</f>
        <v>1438.1153846153843</v>
      </c>
      <c r="R253" s="500">
        <f>$R$248*S253</f>
        <v>359.52884615384613</v>
      </c>
      <c r="S253" s="497">
        <f>NC_NGOAI!L11/100</f>
        <v>0.26899999999999996</v>
      </c>
      <c r="T253" s="489" t="e">
        <f>'[1]II. ĐƠN GIÁ ĐO ĐẠC'!N252</f>
        <v>#VALUE!</v>
      </c>
      <c r="U253" s="490" t="e">
        <f t="shared" si="46"/>
        <v>#VALUE!</v>
      </c>
      <c r="V253" s="491"/>
      <c r="W253" s="491"/>
      <c r="X253" s="491"/>
      <c r="Y253" s="491"/>
      <c r="Z253" s="491"/>
    </row>
    <row r="254" spans="1:26" s="492" customFormat="1" ht="18" customHeight="1">
      <c r="A254" s="486"/>
      <c r="B254" s="290"/>
      <c r="C254" s="523"/>
      <c r="D254" s="486">
        <v>4</v>
      </c>
      <c r="E254" s="553" t="e">
        <f>NC_NGOAI!M12/100</f>
        <v>#VALUE!</v>
      </c>
      <c r="F254" s="553"/>
      <c r="G254" s="289">
        <f t="shared" si="63"/>
        <v>0</v>
      </c>
      <c r="H254" s="553">
        <f>'Dcu-NgN'!N45</f>
        <v>710.59296874999984</v>
      </c>
      <c r="I254" s="289">
        <f>I253</f>
        <v>1104.192</v>
      </c>
      <c r="J254" s="289">
        <f>Thietbi!O22</f>
        <v>3279.64</v>
      </c>
      <c r="K254" s="289">
        <f>'NL-BD'!L16</f>
        <v>15.384600000000001</v>
      </c>
      <c r="L254" s="289" t="e">
        <f>SUM(E254:K254)</f>
        <v>#VALUE!</v>
      </c>
      <c r="M254" s="289" t="e">
        <f>L254*'He so chung'!$D$15/100</f>
        <v>#VALUE!</v>
      </c>
      <c r="N254" s="233" t="e">
        <f>M254+L254</f>
        <v>#VALUE!</v>
      </c>
      <c r="O254" s="233">
        <v>0</v>
      </c>
      <c r="P254" s="498">
        <f>Q254+R254</f>
        <v>2155.1682692307691</v>
      </c>
      <c r="Q254" s="499">
        <f>$Q$248*S254</f>
        <v>1724.1346153846152</v>
      </c>
      <c r="R254" s="500">
        <f>$R$248*S254</f>
        <v>431.03365384615392</v>
      </c>
      <c r="S254" s="497">
        <f>NC_NGOAI!L12/100</f>
        <v>0.32250000000000001</v>
      </c>
      <c r="T254" s="489" t="e">
        <f>'[1]II. ĐƠN GIÁ ĐO ĐẠC'!N253</f>
        <v>#VALUE!</v>
      </c>
      <c r="U254" s="490" t="e">
        <f t="shared" si="46"/>
        <v>#VALUE!</v>
      </c>
      <c r="V254" s="491"/>
      <c r="W254" s="491"/>
      <c r="X254" s="491"/>
      <c r="Y254" s="491"/>
      <c r="Z254" s="491"/>
    </row>
    <row r="255" spans="1:26" s="492" customFormat="1" ht="18" customHeight="1">
      <c r="A255" s="486"/>
      <c r="B255" s="290"/>
      <c r="C255" s="523"/>
      <c r="D255" s="486" t="s">
        <v>300</v>
      </c>
      <c r="E255" s="553" t="e">
        <f>NC_NGOAI!M13/100</f>
        <v>#VALUE!</v>
      </c>
      <c r="F255" s="553"/>
      <c r="G255" s="289">
        <f t="shared" si="63"/>
        <v>0</v>
      </c>
      <c r="H255" s="553">
        <f>'Dcu-NgN'!N46</f>
        <v>929.23695913461518</v>
      </c>
      <c r="I255" s="289">
        <f>I254</f>
        <v>1104.192</v>
      </c>
      <c r="J255" s="289">
        <f>Thietbi!Q22</f>
        <v>5236.88</v>
      </c>
      <c r="K255" s="289">
        <f>'NL-BD'!N16</f>
        <v>15.384600000000001</v>
      </c>
      <c r="L255" s="289" t="e">
        <f>SUM(E255:K255)</f>
        <v>#VALUE!</v>
      </c>
      <c r="M255" s="289" t="e">
        <f>L255*'He so chung'!$D$15/100</f>
        <v>#VALUE!</v>
      </c>
      <c r="N255" s="233" t="e">
        <f>M255+L255</f>
        <v>#VALUE!</v>
      </c>
      <c r="O255" s="233">
        <v>0</v>
      </c>
      <c r="P255" s="498">
        <f>Q255+R255</f>
        <v>2589.5432692307691</v>
      </c>
      <c r="Q255" s="499">
        <f>$Q$248*S255</f>
        <v>2071.6346153846152</v>
      </c>
      <c r="R255" s="500">
        <f>$R$248*S255</f>
        <v>517.90865384615392</v>
      </c>
      <c r="S255" s="497">
        <f>NC_NGOAI!L13/100</f>
        <v>0.38750000000000001</v>
      </c>
      <c r="T255" s="489" t="e">
        <f>'[1]II. ĐƠN GIÁ ĐO ĐẠC'!N254</f>
        <v>#VALUE!</v>
      </c>
      <c r="U255" s="490" t="e">
        <f t="shared" si="46"/>
        <v>#VALUE!</v>
      </c>
      <c r="V255" s="491"/>
      <c r="W255" s="491"/>
      <c r="X255" s="491"/>
      <c r="Y255" s="491"/>
      <c r="Z255" s="491"/>
    </row>
    <row r="256" spans="1:26" s="492" customFormat="1" ht="18" hidden="1" customHeight="1">
      <c r="A256" s="486"/>
      <c r="B256" s="290"/>
      <c r="C256" s="523"/>
      <c r="D256" s="486"/>
      <c r="E256" s="553"/>
      <c r="F256" s="553"/>
      <c r="G256" s="289"/>
      <c r="H256" s="553"/>
      <c r="I256" s="289"/>
      <c r="J256" s="289"/>
      <c r="K256" s="289"/>
      <c r="L256" s="289"/>
      <c r="M256" s="289"/>
      <c r="N256" s="233"/>
      <c r="O256" s="233">
        <v>0</v>
      </c>
      <c r="P256" s="498"/>
      <c r="Q256" s="499"/>
      <c r="R256" s="500"/>
      <c r="S256" s="497"/>
      <c r="T256" s="489">
        <f>'[1]II. ĐƠN GIÁ ĐO ĐẠC'!N255</f>
        <v>0</v>
      </c>
      <c r="U256" s="490">
        <f t="shared" si="46"/>
        <v>0</v>
      </c>
      <c r="V256" s="491"/>
      <c r="W256" s="491"/>
      <c r="X256" s="491"/>
      <c r="Y256" s="491"/>
      <c r="Z256" s="491"/>
    </row>
    <row r="257" spans="1:26" s="492" customFormat="1" ht="18" customHeight="1">
      <c r="A257" s="290"/>
      <c r="B257" s="290"/>
      <c r="C257" s="290"/>
      <c r="D257" s="486"/>
      <c r="E257" s="553"/>
      <c r="F257" s="553"/>
      <c r="G257" s="289">
        <f t="shared" ref="G257:G262" si="64">$R$1*10*Q257</f>
        <v>0</v>
      </c>
      <c r="H257" s="553"/>
      <c r="I257" s="289"/>
      <c r="J257" s="289"/>
      <c r="K257" s="289"/>
      <c r="L257" s="289"/>
      <c r="M257" s="289"/>
      <c r="N257" s="233"/>
      <c r="O257" s="233">
        <v>0</v>
      </c>
      <c r="P257" s="498"/>
      <c r="Q257" s="499"/>
      <c r="R257" s="500"/>
      <c r="S257" s="497"/>
      <c r="T257" s="489">
        <f>'[1]II. ĐƠN GIÁ ĐO ĐẠC'!N256</f>
        <v>0</v>
      </c>
      <c r="U257" s="490">
        <f t="shared" si="46"/>
        <v>0</v>
      </c>
      <c r="V257" s="491"/>
      <c r="W257" s="491"/>
      <c r="X257" s="491"/>
      <c r="Y257" s="491"/>
      <c r="Z257" s="491"/>
    </row>
    <row r="258" spans="1:26" s="492" customFormat="1" ht="18" customHeight="1">
      <c r="A258" s="485" t="s">
        <v>247</v>
      </c>
      <c r="B258" s="493" t="s">
        <v>248</v>
      </c>
      <c r="C258" s="523" t="s">
        <v>228</v>
      </c>
      <c r="D258" s="486">
        <v>1</v>
      </c>
      <c r="E258" s="553" t="e">
        <f>NC_NGOAI!M16/100</f>
        <v>#VALUE!</v>
      </c>
      <c r="F258" s="553">
        <f>NC_NGOAI!M17/100</f>
        <v>39300</v>
      </c>
      <c r="G258" s="289">
        <f t="shared" si="64"/>
        <v>0</v>
      </c>
      <c r="H258" s="553">
        <f>'Dcu-NgN'!N96</f>
        <v>1114.0431121794873</v>
      </c>
      <c r="I258" s="289">
        <f>'VL-NgN'!L42</f>
        <v>2760.48</v>
      </c>
      <c r="J258" s="289"/>
      <c r="K258" s="289"/>
      <c r="L258" s="289" t="e">
        <f>SUM(E258:K258)</f>
        <v>#VALUE!</v>
      </c>
      <c r="M258" s="289" t="e">
        <f>L258*'He so chung'!$D$15/100</f>
        <v>#VALUE!</v>
      </c>
      <c r="N258" s="233" t="e">
        <f>M258+L258</f>
        <v>#VALUE!</v>
      </c>
      <c r="O258" s="233">
        <v>6000</v>
      </c>
      <c r="P258" s="498">
        <f>Q258+R258</f>
        <v>4009.6153846153843</v>
      </c>
      <c r="Q258" s="499">
        <f>$Q$248*S258</f>
        <v>3207.6923076923072</v>
      </c>
      <c r="R258" s="500">
        <f>$R$248*S258</f>
        <v>801.92307692307702</v>
      </c>
      <c r="S258" s="497">
        <f>NC_NGOAI!L16/100</f>
        <v>0.6</v>
      </c>
      <c r="T258" s="489" t="e">
        <f>'[1]II. ĐƠN GIÁ ĐO ĐẠC'!N257</f>
        <v>#VALUE!</v>
      </c>
      <c r="U258" s="490" t="e">
        <f t="shared" si="46"/>
        <v>#VALUE!</v>
      </c>
      <c r="V258" s="491"/>
      <c r="W258" s="491"/>
      <c r="X258" s="491"/>
      <c r="Y258" s="491"/>
      <c r="Z258" s="491"/>
    </row>
    <row r="259" spans="1:26" s="492" customFormat="1" ht="18" customHeight="1">
      <c r="A259" s="486"/>
      <c r="B259" s="290"/>
      <c r="C259" s="523"/>
      <c r="D259" s="486">
        <v>2</v>
      </c>
      <c r="E259" s="553" t="e">
        <f>NC_NGOAI!M18/100</f>
        <v>#VALUE!</v>
      </c>
      <c r="F259" s="553">
        <f>NC_NGOAI!M19/100</f>
        <v>47160</v>
      </c>
      <c r="G259" s="289">
        <f t="shared" si="64"/>
        <v>0</v>
      </c>
      <c r="H259" s="553">
        <f>'Dcu-NgN'!N97</f>
        <v>1352.7666362179489</v>
      </c>
      <c r="I259" s="289">
        <f>I258</f>
        <v>2760.48</v>
      </c>
      <c r="J259" s="289"/>
      <c r="K259" s="289"/>
      <c r="L259" s="289" t="e">
        <f>SUM(E259:K259)</f>
        <v>#VALUE!</v>
      </c>
      <c r="M259" s="289" t="e">
        <f>L259*'He so chung'!$D$15/100</f>
        <v>#VALUE!</v>
      </c>
      <c r="N259" s="233" t="e">
        <f>M259+L259</f>
        <v>#VALUE!</v>
      </c>
      <c r="O259" s="233">
        <v>7200</v>
      </c>
      <c r="P259" s="498">
        <f>Q259+R259</f>
        <v>4811.538461538461</v>
      </c>
      <c r="Q259" s="499">
        <f>$Q$248*S259</f>
        <v>3849.2307692307686</v>
      </c>
      <c r="R259" s="500">
        <f>$R$248*S259</f>
        <v>962.30769230769238</v>
      </c>
      <c r="S259" s="497">
        <f>NC_NGOAI!L18/100</f>
        <v>0.72</v>
      </c>
      <c r="T259" s="489" t="e">
        <f>'[1]II. ĐƠN GIÁ ĐO ĐẠC'!N258</f>
        <v>#VALUE!</v>
      </c>
      <c r="U259" s="490" t="e">
        <f t="shared" si="46"/>
        <v>#VALUE!</v>
      </c>
      <c r="V259" s="491"/>
      <c r="W259" s="491"/>
      <c r="X259" s="491"/>
      <c r="Y259" s="491"/>
      <c r="Z259" s="491"/>
    </row>
    <row r="260" spans="1:26" s="492" customFormat="1" ht="18" customHeight="1">
      <c r="A260" s="486"/>
      <c r="B260" s="290"/>
      <c r="C260" s="523"/>
      <c r="D260" s="486">
        <v>3</v>
      </c>
      <c r="E260" s="553" t="e">
        <f>NC_NGOAI!M20/100</f>
        <v>#VALUE!</v>
      </c>
      <c r="F260" s="553">
        <f>NC_NGOAI!M21/100</f>
        <v>56592</v>
      </c>
      <c r="G260" s="289">
        <f t="shared" si="64"/>
        <v>0</v>
      </c>
      <c r="H260" s="553">
        <f>'Dcu-NgN'!N98</f>
        <v>1591.4901602564105</v>
      </c>
      <c r="I260" s="289">
        <f>I259</f>
        <v>2760.48</v>
      </c>
      <c r="J260" s="289"/>
      <c r="K260" s="289"/>
      <c r="L260" s="289" t="e">
        <f>SUM(E260:K260)</f>
        <v>#VALUE!</v>
      </c>
      <c r="M260" s="289" t="e">
        <f>L260*'He so chung'!$D$15/100</f>
        <v>#VALUE!</v>
      </c>
      <c r="N260" s="233" t="e">
        <f>M260+L260</f>
        <v>#VALUE!</v>
      </c>
      <c r="O260" s="233">
        <v>8640</v>
      </c>
      <c r="P260" s="498">
        <f>Q260+R260</f>
        <v>5773.8461538461543</v>
      </c>
      <c r="Q260" s="499">
        <f>$Q$248*S260</f>
        <v>4619.0769230769229</v>
      </c>
      <c r="R260" s="500">
        <f>$R$248*S260</f>
        <v>1154.7692307692309</v>
      </c>
      <c r="S260" s="497">
        <f>NC_NGOAI!L20/100</f>
        <v>0.8640000000000001</v>
      </c>
      <c r="T260" s="489" t="e">
        <f>'[1]II. ĐƠN GIÁ ĐO ĐẠC'!N259</f>
        <v>#VALUE!</v>
      </c>
      <c r="U260" s="490" t="e">
        <f t="shared" si="46"/>
        <v>#VALUE!</v>
      </c>
      <c r="V260" s="491"/>
      <c r="W260" s="491"/>
      <c r="X260" s="491"/>
      <c r="Y260" s="491"/>
      <c r="Z260" s="491"/>
    </row>
    <row r="261" spans="1:26" s="492" customFormat="1" ht="18" customHeight="1">
      <c r="A261" s="486"/>
      <c r="B261" s="290"/>
      <c r="C261" s="523"/>
      <c r="D261" s="486">
        <v>4</v>
      </c>
      <c r="E261" s="553" t="e">
        <f>NC_NGOAI!M22/100</f>
        <v>#VALUE!</v>
      </c>
      <c r="F261" s="553">
        <f>NC_NGOAI!M23/100</f>
        <v>76399.199999999997</v>
      </c>
      <c r="G261" s="289">
        <f t="shared" si="64"/>
        <v>0</v>
      </c>
      <c r="H261" s="553">
        <f>'Dcu-NgN'!N99</f>
        <v>2068.9372083333337</v>
      </c>
      <c r="I261" s="289">
        <f>I260</f>
        <v>2760.48</v>
      </c>
      <c r="J261" s="289"/>
      <c r="K261" s="289"/>
      <c r="L261" s="289" t="e">
        <f>SUM(E261:K261)</f>
        <v>#VALUE!</v>
      </c>
      <c r="M261" s="289" t="e">
        <f>L261*'He so chung'!$D$15/100</f>
        <v>#VALUE!</v>
      </c>
      <c r="N261" s="233" t="e">
        <f>M261+L261</f>
        <v>#VALUE!</v>
      </c>
      <c r="O261" s="233">
        <v>11663.999999999942</v>
      </c>
      <c r="P261" s="498">
        <f>Q261+R261</f>
        <v>7794.6923076923076</v>
      </c>
      <c r="Q261" s="499">
        <f>$Q$248*S261</f>
        <v>6235.7538461538461</v>
      </c>
      <c r="R261" s="500">
        <f>$R$248*S261</f>
        <v>1558.9384615384618</v>
      </c>
      <c r="S261" s="497">
        <f>NC_NGOAI!L22/100</f>
        <v>1.1664000000000001</v>
      </c>
      <c r="T261" s="489" t="e">
        <f>'[1]II. ĐƠN GIÁ ĐO ĐẠC'!N260</f>
        <v>#VALUE!</v>
      </c>
      <c r="U261" s="490" t="e">
        <f t="shared" si="46"/>
        <v>#VALUE!</v>
      </c>
      <c r="V261" s="491"/>
      <c r="W261" s="491"/>
      <c r="X261" s="491"/>
      <c r="Y261" s="491"/>
      <c r="Z261" s="491"/>
    </row>
    <row r="262" spans="1:26" s="492" customFormat="1" ht="18" customHeight="1">
      <c r="A262" s="486"/>
      <c r="B262" s="290"/>
      <c r="C262" s="523"/>
      <c r="D262" s="486" t="s">
        <v>300</v>
      </c>
      <c r="E262" s="553" t="e">
        <f>NC_NGOAI!M24/100</f>
        <v>#VALUE!</v>
      </c>
      <c r="F262" s="553">
        <f>NC_NGOAI!M25/100</f>
        <v>103136.3</v>
      </c>
      <c r="G262" s="289">
        <f t="shared" si="64"/>
        <v>0</v>
      </c>
      <c r="H262" s="553">
        <f>'Dcu-NgN'!N100</f>
        <v>2705.5332724358977</v>
      </c>
      <c r="I262" s="289">
        <f>I261</f>
        <v>2760.48</v>
      </c>
      <c r="J262" s="289"/>
      <c r="K262" s="289"/>
      <c r="L262" s="289" t="e">
        <f>SUM(E262:K262)</f>
        <v>#VALUE!</v>
      </c>
      <c r="M262" s="289" t="e">
        <f>L262*'He so chung'!$D$15/100</f>
        <v>#VALUE!</v>
      </c>
      <c r="N262" s="233" t="e">
        <f>M262+L262</f>
        <v>#VALUE!</v>
      </c>
      <c r="O262" s="233">
        <v>15746</v>
      </c>
      <c r="P262" s="498">
        <f>Q262+R262</f>
        <v>10522.567307692307</v>
      </c>
      <c r="Q262" s="499">
        <f>$Q$248*S262</f>
        <v>8418.0538461538454</v>
      </c>
      <c r="R262" s="500">
        <f>$R$248*S262</f>
        <v>2104.5134615384618</v>
      </c>
      <c r="S262" s="497">
        <f>NC_NGOAI!L24/100</f>
        <v>1.5746</v>
      </c>
      <c r="T262" s="489" t="e">
        <f>'[1]II. ĐƠN GIÁ ĐO ĐẠC'!N261</f>
        <v>#VALUE!</v>
      </c>
      <c r="U262" s="490" t="e">
        <f t="shared" si="46"/>
        <v>#VALUE!</v>
      </c>
      <c r="V262" s="491"/>
      <c r="W262" s="491"/>
      <c r="X262" s="491"/>
      <c r="Y262" s="491"/>
      <c r="Z262" s="491"/>
    </row>
    <row r="263" spans="1:26" s="492" customFormat="1" ht="18" hidden="1" customHeight="1">
      <c r="A263" s="486"/>
      <c r="B263" s="290"/>
      <c r="C263" s="523"/>
      <c r="D263" s="486"/>
      <c r="E263" s="553"/>
      <c r="F263" s="553"/>
      <c r="G263" s="289"/>
      <c r="H263" s="553"/>
      <c r="I263" s="289"/>
      <c r="J263" s="289"/>
      <c r="K263" s="289"/>
      <c r="L263" s="289"/>
      <c r="M263" s="289"/>
      <c r="N263" s="233"/>
      <c r="O263" s="233">
        <v>0</v>
      </c>
      <c r="P263" s="498"/>
      <c r="Q263" s="499"/>
      <c r="R263" s="500"/>
      <c r="S263" s="497"/>
      <c r="T263" s="489">
        <f>'[1]II. ĐƠN GIÁ ĐO ĐẠC'!N262</f>
        <v>0</v>
      </c>
      <c r="U263" s="490">
        <f t="shared" si="46"/>
        <v>0</v>
      </c>
      <c r="V263" s="491"/>
      <c r="W263" s="491"/>
      <c r="X263" s="491"/>
      <c r="Y263" s="491"/>
      <c r="Z263" s="491"/>
    </row>
    <row r="264" spans="1:26" s="492" customFormat="1" ht="18" customHeight="1">
      <c r="A264" s="290"/>
      <c r="B264" s="290"/>
      <c r="C264" s="290"/>
      <c r="D264" s="486"/>
      <c r="E264" s="553"/>
      <c r="F264" s="553"/>
      <c r="G264" s="289">
        <f t="shared" ref="G264:G269" si="65">$R$1*10*Q264</f>
        <v>0</v>
      </c>
      <c r="H264" s="553"/>
      <c r="I264" s="289"/>
      <c r="J264" s="289"/>
      <c r="K264" s="289"/>
      <c r="L264" s="289"/>
      <c r="M264" s="289"/>
      <c r="N264" s="233"/>
      <c r="O264" s="233">
        <v>0</v>
      </c>
      <c r="P264" s="498"/>
      <c r="Q264" s="507"/>
      <c r="R264" s="508"/>
      <c r="S264" s="509"/>
      <c r="T264" s="489">
        <f>'[1]II. ĐƠN GIÁ ĐO ĐẠC'!N263</f>
        <v>0</v>
      </c>
      <c r="U264" s="490">
        <f t="shared" si="46"/>
        <v>0</v>
      </c>
      <c r="V264" s="491"/>
      <c r="W264" s="491"/>
      <c r="X264" s="491"/>
      <c r="Y264" s="491"/>
      <c r="Z264" s="491"/>
    </row>
    <row r="265" spans="1:26" s="492" customFormat="1" ht="18" customHeight="1">
      <c r="A265" s="486" t="s">
        <v>252</v>
      </c>
      <c r="B265" s="290" t="s">
        <v>253</v>
      </c>
      <c r="C265" s="523" t="s">
        <v>228</v>
      </c>
      <c r="D265" s="486">
        <v>1</v>
      </c>
      <c r="E265" s="553" t="e">
        <f>NC_NGOAI!M29/100</f>
        <v>#VALUE!</v>
      </c>
      <c r="F265" s="553">
        <f>NC_NGOAI!M30/100</f>
        <v>12445</v>
      </c>
      <c r="G265" s="289">
        <f t="shared" si="65"/>
        <v>0</v>
      </c>
      <c r="H265" s="553">
        <f>'Dcu-NgN'!N82</f>
        <v>2785.1077804487181</v>
      </c>
      <c r="I265" s="289">
        <f>'VL-NgN'!L45</f>
        <v>2760.48</v>
      </c>
      <c r="J265" s="289">
        <f>Thietbi!I50</f>
        <v>9519</v>
      </c>
      <c r="K265" s="289"/>
      <c r="L265" s="289" t="e">
        <f>SUM(E265:K265)</f>
        <v>#VALUE!</v>
      </c>
      <c r="M265" s="289" t="e">
        <f>L265*'He so chung'!$D$15/100</f>
        <v>#VALUE!</v>
      </c>
      <c r="N265" s="233" t="e">
        <f>M265+L265</f>
        <v>#VALUE!</v>
      </c>
      <c r="O265" s="233">
        <v>1900</v>
      </c>
      <c r="P265" s="498">
        <f>Q265+R265</f>
        <v>7935.6971153846152</v>
      </c>
      <c r="Q265" s="499">
        <f>$Q$248*S265</f>
        <v>6348.5576923076915</v>
      </c>
      <c r="R265" s="500">
        <f>$R$248*S265</f>
        <v>1587.1394230769233</v>
      </c>
      <c r="S265" s="497">
        <f>NC_NGOAI!L29/100</f>
        <v>1.1875</v>
      </c>
      <c r="T265" s="489" t="e">
        <f>'[1]II. ĐƠN GIÁ ĐO ĐẠC'!N264</f>
        <v>#VALUE!</v>
      </c>
      <c r="U265" s="490" t="e">
        <f t="shared" ref="U265:U328" si="66">T265-N265</f>
        <v>#VALUE!</v>
      </c>
      <c r="V265" s="491"/>
      <c r="W265" s="491"/>
      <c r="X265" s="491"/>
      <c r="Y265" s="491"/>
      <c r="Z265" s="491"/>
    </row>
    <row r="266" spans="1:26" s="492" customFormat="1" ht="18" customHeight="1">
      <c r="A266" s="486"/>
      <c r="B266" s="290"/>
      <c r="C266" s="523"/>
      <c r="D266" s="486">
        <v>2</v>
      </c>
      <c r="E266" s="553" t="e">
        <f>NC_NGOAI!M31/100</f>
        <v>#VALUE!</v>
      </c>
      <c r="F266" s="553">
        <f>NC_NGOAI!M32/100</f>
        <v>14672</v>
      </c>
      <c r="G266" s="289">
        <f t="shared" si="65"/>
        <v>0</v>
      </c>
      <c r="H266" s="553">
        <f>'Dcu-NgN'!N83</f>
        <v>3381.9165905448722</v>
      </c>
      <c r="I266" s="289">
        <f>I265</f>
        <v>2760.48</v>
      </c>
      <c r="J266" s="289">
        <f>Thietbi!K50</f>
        <v>11215.72</v>
      </c>
      <c r="K266" s="289"/>
      <c r="L266" s="289" t="e">
        <f>SUM(E266:K266)</f>
        <v>#VALUE!</v>
      </c>
      <c r="M266" s="289" t="e">
        <f>L266*'He so chung'!$D$15/100</f>
        <v>#VALUE!</v>
      </c>
      <c r="N266" s="233" t="e">
        <f>M266+L266</f>
        <v>#VALUE!</v>
      </c>
      <c r="O266" s="233">
        <v>2240</v>
      </c>
      <c r="P266" s="498">
        <f>Q266+R266</f>
        <v>9352.4278846153829</v>
      </c>
      <c r="Q266" s="499">
        <f>$Q$248*S266</f>
        <v>7481.9423076923067</v>
      </c>
      <c r="R266" s="500">
        <f>$R$248*S266</f>
        <v>1870.4855769230771</v>
      </c>
      <c r="S266" s="497">
        <f>NC_NGOAI!L31/100</f>
        <v>1.3995</v>
      </c>
      <c r="T266" s="489" t="e">
        <f>'[1]II. ĐƠN GIÁ ĐO ĐẠC'!N265</f>
        <v>#VALUE!</v>
      </c>
      <c r="U266" s="490" t="e">
        <f t="shared" si="66"/>
        <v>#VALUE!</v>
      </c>
      <c r="V266" s="491"/>
      <c r="W266" s="491"/>
      <c r="X266" s="491"/>
      <c r="Y266" s="491"/>
      <c r="Z266" s="491"/>
    </row>
    <row r="267" spans="1:26" s="492" customFormat="1" ht="18" customHeight="1">
      <c r="A267" s="486"/>
      <c r="B267" s="290"/>
      <c r="C267" s="523"/>
      <c r="D267" s="486">
        <v>3</v>
      </c>
      <c r="E267" s="553" t="e">
        <f>NC_NGOAI!M33/100</f>
        <v>#VALUE!</v>
      </c>
      <c r="F267" s="553">
        <f>NC_NGOAI!M34/100</f>
        <v>17331.3</v>
      </c>
      <c r="G267" s="289">
        <f t="shared" si="65"/>
        <v>0</v>
      </c>
      <c r="H267" s="553">
        <f>'Dcu-NgN'!N84</f>
        <v>3978.7254006410262</v>
      </c>
      <c r="I267" s="289">
        <f>I266</f>
        <v>2760.48</v>
      </c>
      <c r="J267" s="289">
        <f>Thietbi!M50</f>
        <v>13259.8</v>
      </c>
      <c r="K267" s="289"/>
      <c r="L267" s="289" t="e">
        <f>SUM(E267:K267)</f>
        <v>#VALUE!</v>
      </c>
      <c r="M267" s="289" t="e">
        <f>L267*'He so chung'!$D$15/100</f>
        <v>#VALUE!</v>
      </c>
      <c r="N267" s="233" t="e">
        <f>M267+L267</f>
        <v>#VALUE!</v>
      </c>
      <c r="O267" s="233">
        <v>2646</v>
      </c>
      <c r="P267" s="498">
        <f>Q267+R267</f>
        <v>11053.173076923074</v>
      </c>
      <c r="Q267" s="499">
        <f>$Q$248*S267</f>
        <v>8842.5384615384592</v>
      </c>
      <c r="R267" s="500">
        <f>$R$248*S267</f>
        <v>2210.6346153846152</v>
      </c>
      <c r="S267" s="497">
        <f>NC_NGOAI!L33/100</f>
        <v>1.6539999999999997</v>
      </c>
      <c r="T267" s="489" t="e">
        <f>'[1]II. ĐƠN GIÁ ĐO ĐẠC'!N266</f>
        <v>#VALUE!</v>
      </c>
      <c r="U267" s="490" t="e">
        <f t="shared" si="66"/>
        <v>#VALUE!</v>
      </c>
      <c r="V267" s="491"/>
      <c r="W267" s="491"/>
      <c r="X267" s="491"/>
      <c r="Y267" s="491"/>
      <c r="Z267" s="491"/>
    </row>
    <row r="268" spans="1:26" s="492" customFormat="1" ht="18" customHeight="1">
      <c r="A268" s="486"/>
      <c r="B268" s="290"/>
      <c r="C268" s="523"/>
      <c r="D268" s="486">
        <v>4</v>
      </c>
      <c r="E268" s="553" t="e">
        <f>NC_NGOAI!M35/100</f>
        <v>#VALUE!</v>
      </c>
      <c r="F268" s="553">
        <f>NC_NGOAI!M36/100</f>
        <v>28165</v>
      </c>
      <c r="G268" s="289">
        <f t="shared" si="65"/>
        <v>0</v>
      </c>
      <c r="H268" s="553">
        <f>'Dcu-NgN'!N85</f>
        <v>5172.3430208333339</v>
      </c>
      <c r="I268" s="289">
        <f>I267</f>
        <v>2760.48</v>
      </c>
      <c r="J268" s="289">
        <f>Thietbi!O50</f>
        <v>17234.400000000001</v>
      </c>
      <c r="K268" s="289"/>
      <c r="L268" s="289" t="e">
        <f>SUM(E268:K268)</f>
        <v>#VALUE!</v>
      </c>
      <c r="M268" s="289" t="e">
        <f>L268*'He so chung'!$D$15/100</f>
        <v>#VALUE!</v>
      </c>
      <c r="N268" s="233" t="e">
        <f>M268+L268</f>
        <v>#VALUE!</v>
      </c>
      <c r="O268" s="233">
        <v>4300</v>
      </c>
      <c r="P268" s="498">
        <f>Q268+R268</f>
        <v>14367.788461538461</v>
      </c>
      <c r="Q268" s="499">
        <f>$Q$248*S268</f>
        <v>11494.230769230768</v>
      </c>
      <c r="R268" s="500">
        <f>$R$248*S268</f>
        <v>2873.5576923076924</v>
      </c>
      <c r="S268" s="497">
        <f>NC_NGOAI!L35/100</f>
        <v>2.15</v>
      </c>
      <c r="T268" s="489" t="e">
        <f>'[1]II. ĐƠN GIÁ ĐO ĐẠC'!N267</f>
        <v>#VALUE!</v>
      </c>
      <c r="U268" s="490" t="e">
        <f t="shared" si="66"/>
        <v>#VALUE!</v>
      </c>
      <c r="V268" s="491"/>
      <c r="W268" s="491"/>
      <c r="X268" s="491"/>
      <c r="Y268" s="491"/>
      <c r="Z268" s="491"/>
    </row>
    <row r="269" spans="1:26" s="492" customFormat="1" ht="18" customHeight="1">
      <c r="A269" s="486"/>
      <c r="B269" s="290"/>
      <c r="C269" s="523"/>
      <c r="D269" s="486" t="s">
        <v>300</v>
      </c>
      <c r="E269" s="553" t="e">
        <f>NC_NGOAI!M37/100</f>
        <v>#VALUE!</v>
      </c>
      <c r="F269" s="553">
        <f>NC_NGOAI!M38/100</f>
        <v>36614.5</v>
      </c>
      <c r="G269" s="289">
        <f t="shared" si="65"/>
        <v>0</v>
      </c>
      <c r="H269" s="553">
        <f>'Dcu-NgN'!N86</f>
        <v>6763.8331810897444</v>
      </c>
      <c r="I269" s="289">
        <f>I268</f>
        <v>2760.48</v>
      </c>
      <c r="J269" s="289">
        <f>Thietbi!Q50</f>
        <v>22605.120000000006</v>
      </c>
      <c r="K269" s="289"/>
      <c r="L269" s="289" t="e">
        <f>SUM(E269:K269)</f>
        <v>#VALUE!</v>
      </c>
      <c r="M269" s="289" t="e">
        <f>L269*'He so chung'!$D$15/100</f>
        <v>#VALUE!</v>
      </c>
      <c r="N269" s="233" t="e">
        <f>M269+L269</f>
        <v>#VALUE!</v>
      </c>
      <c r="O269" s="233">
        <v>5590</v>
      </c>
      <c r="P269" s="498">
        <f>Q269+R269</f>
        <v>18678.125</v>
      </c>
      <c r="Q269" s="499">
        <f>$Q$248*S269</f>
        <v>14942.499999999998</v>
      </c>
      <c r="R269" s="500">
        <f>$R$248*S269</f>
        <v>3735.6250000000005</v>
      </c>
      <c r="S269" s="497">
        <f>NC_NGOAI!L37/100</f>
        <v>2.7949999999999999</v>
      </c>
      <c r="T269" s="489" t="e">
        <f>'[1]II. ĐƠN GIÁ ĐO ĐẠC'!N268</f>
        <v>#VALUE!</v>
      </c>
      <c r="U269" s="490" t="e">
        <f t="shared" si="66"/>
        <v>#VALUE!</v>
      </c>
      <c r="V269" s="491"/>
      <c r="W269" s="491"/>
      <c r="X269" s="491"/>
      <c r="Y269" s="491"/>
      <c r="Z269" s="491"/>
    </row>
    <row r="270" spans="1:26" s="492" customFormat="1" ht="18" hidden="1" customHeight="1">
      <c r="A270" s="486"/>
      <c r="B270" s="290"/>
      <c r="C270" s="523"/>
      <c r="D270" s="486"/>
      <c r="E270" s="553"/>
      <c r="F270" s="553"/>
      <c r="G270" s="289"/>
      <c r="H270" s="553"/>
      <c r="I270" s="289"/>
      <c r="J270" s="289"/>
      <c r="K270" s="289"/>
      <c r="L270" s="289"/>
      <c r="M270" s="289"/>
      <c r="N270" s="233"/>
      <c r="O270" s="233">
        <v>0</v>
      </c>
      <c r="P270" s="498"/>
      <c r="Q270" s="499"/>
      <c r="R270" s="500"/>
      <c r="S270" s="497"/>
      <c r="T270" s="489">
        <f>'[1]II. ĐƠN GIÁ ĐO ĐẠC'!N269</f>
        <v>0</v>
      </c>
      <c r="U270" s="490">
        <f t="shared" si="66"/>
        <v>0</v>
      </c>
      <c r="V270" s="491"/>
      <c r="W270" s="491"/>
      <c r="X270" s="491"/>
      <c r="Y270" s="491"/>
      <c r="Z270" s="491"/>
    </row>
    <row r="271" spans="1:26" s="492" customFormat="1" ht="18" customHeight="1">
      <c r="A271" s="290"/>
      <c r="B271" s="290"/>
      <c r="C271" s="290"/>
      <c r="D271" s="486"/>
      <c r="E271" s="553"/>
      <c r="F271" s="553"/>
      <c r="G271" s="289"/>
      <c r="H271" s="553"/>
      <c r="I271" s="289"/>
      <c r="J271" s="289"/>
      <c r="K271" s="289"/>
      <c r="L271" s="289"/>
      <c r="M271" s="289"/>
      <c r="N271" s="233"/>
      <c r="O271" s="233">
        <v>0</v>
      </c>
      <c r="P271" s="498"/>
      <c r="Q271" s="501"/>
      <c r="R271" s="502"/>
      <c r="S271" s="503"/>
      <c r="T271" s="489">
        <f>'[1]II. ĐƠN GIÁ ĐO ĐẠC'!N270</f>
        <v>0</v>
      </c>
      <c r="U271" s="490">
        <f t="shared" si="66"/>
        <v>0</v>
      </c>
      <c r="V271" s="491"/>
      <c r="W271" s="491"/>
      <c r="X271" s="491"/>
      <c r="Y271" s="491"/>
      <c r="Z271" s="491"/>
    </row>
    <row r="272" spans="1:26" s="492" customFormat="1" ht="17.25" customHeight="1">
      <c r="A272" s="485" t="s">
        <v>254</v>
      </c>
      <c r="B272" s="493" t="s">
        <v>255</v>
      </c>
      <c r="C272" s="523" t="s">
        <v>228</v>
      </c>
      <c r="D272" s="486">
        <v>1</v>
      </c>
      <c r="E272" s="553" t="e">
        <f>NC_NGOAI!M42/100</f>
        <v>#VALUE!</v>
      </c>
      <c r="F272" s="553">
        <f>NC_NGOAI!M43/100</f>
        <v>5095.8999999999996</v>
      </c>
      <c r="G272" s="289">
        <f>$R$1*10*Q272</f>
        <v>0</v>
      </c>
      <c r="H272" s="553">
        <f>'Dcu-NgN'!N104</f>
        <v>1114.0431121794873</v>
      </c>
      <c r="I272" s="289">
        <f>'VL-NgN'!L48</f>
        <v>1104.192</v>
      </c>
      <c r="J272" s="289"/>
      <c r="K272" s="289"/>
      <c r="L272" s="289" t="e">
        <f>SUM(E272:K272)</f>
        <v>#VALUE!</v>
      </c>
      <c r="M272" s="289" t="e">
        <f>L272*'He so chung'!$D$15/100</f>
        <v>#VALUE!</v>
      </c>
      <c r="N272" s="233" t="e">
        <f>M272+L272</f>
        <v>#VALUE!</v>
      </c>
      <c r="O272" s="233">
        <v>778</v>
      </c>
      <c r="P272" s="498">
        <f>Q272+R272</f>
        <v>650.22596153846155</v>
      </c>
      <c r="Q272" s="524">
        <f>$Q$248*S272</f>
        <v>520.18076923076922</v>
      </c>
      <c r="R272" s="525">
        <f>$R$248*S272</f>
        <v>130.0451923076923</v>
      </c>
      <c r="S272" s="526">
        <f>NC_NGOAI!L42/100</f>
        <v>9.7299999999999998E-2</v>
      </c>
      <c r="T272" s="489" t="e">
        <f>'[1]II. ĐƠN GIÁ ĐO ĐẠC'!N271</f>
        <v>#VALUE!</v>
      </c>
      <c r="U272" s="490" t="e">
        <f t="shared" si="66"/>
        <v>#VALUE!</v>
      </c>
      <c r="V272" s="491"/>
      <c r="W272" s="491"/>
      <c r="X272" s="491"/>
      <c r="Y272" s="491"/>
      <c r="Z272" s="491"/>
    </row>
    <row r="273" spans="1:26" s="492" customFormat="1" ht="17.25" customHeight="1">
      <c r="A273" s="486"/>
      <c r="B273" s="290"/>
      <c r="C273" s="523"/>
      <c r="D273" s="486">
        <v>2</v>
      </c>
      <c r="E273" s="553" t="e">
        <f>NC_NGOAI!M44/100</f>
        <v>#VALUE!</v>
      </c>
      <c r="F273" s="553">
        <f>NC_NGOAI!M45/100</f>
        <v>6012.9</v>
      </c>
      <c r="G273" s="289">
        <f>$R$1*10*Q273</f>
        <v>0</v>
      </c>
      <c r="H273" s="553">
        <f>'Dcu-NgN'!N105</f>
        <v>1352.7666362179489</v>
      </c>
      <c r="I273" s="289">
        <f>I272</f>
        <v>1104.192</v>
      </c>
      <c r="J273" s="289"/>
      <c r="K273" s="289"/>
      <c r="L273" s="289" t="e">
        <f>SUM(E273:K273)</f>
        <v>#VALUE!</v>
      </c>
      <c r="M273" s="289" t="e">
        <f>L273*'He so chung'!$D$15/100</f>
        <v>#VALUE!</v>
      </c>
      <c r="N273" s="233" t="e">
        <f>M273+L273</f>
        <v>#VALUE!</v>
      </c>
      <c r="O273" s="233">
        <v>918</v>
      </c>
      <c r="P273" s="498">
        <f>Q273+R273</f>
        <v>766.50480769230774</v>
      </c>
      <c r="Q273" s="499">
        <f>$Q$248*S273</f>
        <v>613.20384615384614</v>
      </c>
      <c r="R273" s="500">
        <f>$R$248*S273</f>
        <v>153.30096153846156</v>
      </c>
      <c r="S273" s="497">
        <f>NC_NGOAI!L44/100</f>
        <v>0.11470000000000001</v>
      </c>
      <c r="T273" s="489" t="e">
        <f>'[1]II. ĐƠN GIÁ ĐO ĐẠC'!N272</f>
        <v>#VALUE!</v>
      </c>
      <c r="U273" s="490" t="e">
        <f t="shared" si="66"/>
        <v>#VALUE!</v>
      </c>
      <c r="V273" s="491"/>
      <c r="W273" s="491"/>
      <c r="X273" s="491"/>
      <c r="Y273" s="491"/>
      <c r="Z273" s="491"/>
    </row>
    <row r="274" spans="1:26" s="492" customFormat="1" ht="17.25" customHeight="1">
      <c r="A274" s="486"/>
      <c r="B274" s="290"/>
      <c r="C274" s="523"/>
      <c r="D274" s="486">
        <v>3</v>
      </c>
      <c r="E274" s="553" t="e">
        <f>NC_NGOAI!M46/100</f>
        <v>#VALUE!</v>
      </c>
      <c r="F274" s="553">
        <f>NC_NGOAI!M47/100</f>
        <v>7100.2</v>
      </c>
      <c r="G274" s="289">
        <f>$R$1*10*Q274</f>
        <v>0</v>
      </c>
      <c r="H274" s="553">
        <f>'Dcu-NgN'!N106</f>
        <v>1591.4901602564105</v>
      </c>
      <c r="I274" s="289">
        <f>I273</f>
        <v>1104.192</v>
      </c>
      <c r="J274" s="289"/>
      <c r="K274" s="289"/>
      <c r="L274" s="289" t="e">
        <f>SUM(E274:K274)</f>
        <v>#VALUE!</v>
      </c>
      <c r="M274" s="289" t="e">
        <f>L274*'He so chung'!$D$15/100</f>
        <v>#VALUE!</v>
      </c>
      <c r="N274" s="233" t="e">
        <f>M274+L274</f>
        <v>#VALUE!</v>
      </c>
      <c r="O274" s="233">
        <v>1084.0000000000146</v>
      </c>
      <c r="P274" s="498">
        <f>Q274+R274</f>
        <v>905.50480769230774</v>
      </c>
      <c r="Q274" s="499">
        <f>$Q$248*S274</f>
        <v>724.40384615384619</v>
      </c>
      <c r="R274" s="500">
        <f>$R$248*S274</f>
        <v>181.10096153846158</v>
      </c>
      <c r="S274" s="497">
        <f>NC_NGOAI!L46/100</f>
        <v>0.13550000000000001</v>
      </c>
      <c r="T274" s="489" t="e">
        <f>'[1]II. ĐƠN GIÁ ĐO ĐẠC'!N273</f>
        <v>#VALUE!</v>
      </c>
      <c r="U274" s="490" t="e">
        <f t="shared" si="66"/>
        <v>#VALUE!</v>
      </c>
      <c r="V274" s="491"/>
      <c r="W274" s="491"/>
      <c r="X274" s="491"/>
      <c r="Y274" s="491"/>
      <c r="Z274" s="491"/>
    </row>
    <row r="275" spans="1:26" s="492" customFormat="1" ht="17.25" customHeight="1">
      <c r="A275" s="486"/>
      <c r="B275" s="290"/>
      <c r="C275" s="523"/>
      <c r="D275" s="486">
        <v>4</v>
      </c>
      <c r="E275" s="553" t="e">
        <f>NC_NGOAI!M48/100</f>
        <v>#VALUE!</v>
      </c>
      <c r="F275" s="553">
        <f>NC_NGOAI!M49/100</f>
        <v>17685</v>
      </c>
      <c r="G275" s="289">
        <f>$R$1*10*Q275</f>
        <v>0</v>
      </c>
      <c r="H275" s="553">
        <f>'Dcu-NgN'!N107</f>
        <v>2068.9372083333337</v>
      </c>
      <c r="I275" s="289">
        <f>I274</f>
        <v>1104.192</v>
      </c>
      <c r="J275" s="289"/>
      <c r="K275" s="289"/>
      <c r="L275" s="289" t="e">
        <f>SUM(E275:K275)</f>
        <v>#VALUE!</v>
      </c>
      <c r="M275" s="289" t="e">
        <f>L275*'He so chung'!$D$15/100</f>
        <v>#VALUE!</v>
      </c>
      <c r="N275" s="233" t="e">
        <f>M275+L275</f>
        <v>#VALUE!</v>
      </c>
      <c r="O275" s="233">
        <v>2700</v>
      </c>
      <c r="P275" s="498">
        <f>Q275+R275</f>
        <v>1387.9951923076924</v>
      </c>
      <c r="Q275" s="499">
        <f>$Q$248*S275</f>
        <v>1110.3961538461538</v>
      </c>
      <c r="R275" s="500">
        <f>$R$248*S275</f>
        <v>277.5990384615385</v>
      </c>
      <c r="S275" s="497">
        <f>NC_NGOAI!L48/100</f>
        <v>0.2077</v>
      </c>
      <c r="T275" s="489" t="e">
        <f>'[1]II. ĐƠN GIÁ ĐO ĐẠC'!N274</f>
        <v>#VALUE!</v>
      </c>
      <c r="U275" s="490" t="e">
        <f t="shared" si="66"/>
        <v>#VALUE!</v>
      </c>
      <c r="V275" s="491"/>
      <c r="W275" s="491"/>
      <c r="X275" s="491"/>
      <c r="Y275" s="491"/>
      <c r="Z275" s="491"/>
    </row>
    <row r="276" spans="1:26" s="492" customFormat="1" ht="17.25" customHeight="1">
      <c r="A276" s="486"/>
      <c r="B276" s="290"/>
      <c r="C276" s="523"/>
      <c r="D276" s="486" t="s">
        <v>300</v>
      </c>
      <c r="E276" s="553" t="e">
        <f>NC_NGOAI!M50/100</f>
        <v>#VALUE!</v>
      </c>
      <c r="F276" s="553">
        <f>NC_NGOAI!M51/100</f>
        <v>28296</v>
      </c>
      <c r="G276" s="289">
        <f>$R$1*10*Q276</f>
        <v>0</v>
      </c>
      <c r="H276" s="553">
        <f>'Dcu-NgN'!N108</f>
        <v>2705.5332724358977</v>
      </c>
      <c r="I276" s="289">
        <f>I275</f>
        <v>1104.192</v>
      </c>
      <c r="J276" s="289"/>
      <c r="K276" s="289"/>
      <c r="L276" s="289" t="e">
        <f>SUM(E276:K276)</f>
        <v>#VALUE!</v>
      </c>
      <c r="M276" s="289" t="e">
        <f>L276*'He so chung'!$D$15/100</f>
        <v>#VALUE!</v>
      </c>
      <c r="N276" s="233" t="e">
        <f>M276+L276</f>
        <v>#VALUE!</v>
      </c>
      <c r="O276" s="233">
        <v>4320</v>
      </c>
      <c r="P276" s="498">
        <f>Q276+R276</f>
        <v>2221.3269230769233</v>
      </c>
      <c r="Q276" s="499">
        <f>$Q$248*S276</f>
        <v>1777.0615384615385</v>
      </c>
      <c r="R276" s="500">
        <f>$R$248*S276</f>
        <v>444.26538461538468</v>
      </c>
      <c r="S276" s="497">
        <f>NC_NGOAI!L50/100</f>
        <v>0.33240000000000003</v>
      </c>
      <c r="T276" s="489" t="e">
        <f>'[1]II. ĐƠN GIÁ ĐO ĐẠC'!N275</f>
        <v>#VALUE!</v>
      </c>
      <c r="U276" s="490" t="e">
        <f t="shared" si="66"/>
        <v>#VALUE!</v>
      </c>
      <c r="V276" s="491"/>
      <c r="W276" s="491"/>
      <c r="X276" s="491"/>
      <c r="Y276" s="491"/>
      <c r="Z276" s="491"/>
    </row>
    <row r="277" spans="1:26" s="492" customFormat="1" ht="17.25" customHeight="1">
      <c r="A277" s="486"/>
      <c r="B277" s="290"/>
      <c r="C277" s="523"/>
      <c r="D277" s="486"/>
      <c r="E277" s="553"/>
      <c r="F277" s="553"/>
      <c r="G277" s="289"/>
      <c r="H277" s="553"/>
      <c r="I277" s="289"/>
      <c r="J277" s="289"/>
      <c r="K277" s="289"/>
      <c r="L277" s="289"/>
      <c r="M277" s="289"/>
      <c r="N277" s="233"/>
      <c r="O277" s="233">
        <v>0</v>
      </c>
      <c r="P277" s="498"/>
      <c r="Q277" s="499"/>
      <c r="R277" s="500"/>
      <c r="S277" s="497"/>
      <c r="T277" s="489">
        <f>'[1]II. ĐƠN GIÁ ĐO ĐẠC'!N276</f>
        <v>0</v>
      </c>
      <c r="U277" s="490">
        <f t="shared" si="66"/>
        <v>0</v>
      </c>
      <c r="V277" s="491"/>
      <c r="W277" s="491"/>
      <c r="X277" s="491"/>
      <c r="Y277" s="491"/>
      <c r="Z277" s="491"/>
    </row>
    <row r="278" spans="1:26" s="492" customFormat="1" ht="17.25" customHeight="1">
      <c r="A278" s="290"/>
      <c r="B278" s="290"/>
      <c r="C278" s="290"/>
      <c r="D278" s="486"/>
      <c r="E278" s="553"/>
      <c r="F278" s="553"/>
      <c r="G278" s="289">
        <f t="shared" ref="G278:G283" si="67">$R$1*10*Q278</f>
        <v>0</v>
      </c>
      <c r="H278" s="553"/>
      <c r="I278" s="289"/>
      <c r="J278" s="289"/>
      <c r="K278" s="289"/>
      <c r="L278" s="289"/>
      <c r="M278" s="289"/>
      <c r="N278" s="233"/>
      <c r="O278" s="233">
        <v>0</v>
      </c>
      <c r="P278" s="498"/>
      <c r="Q278" s="499"/>
      <c r="R278" s="500"/>
      <c r="S278" s="497"/>
      <c r="T278" s="489">
        <f>'[1]II. ĐƠN GIÁ ĐO ĐẠC'!N277</f>
        <v>0</v>
      </c>
      <c r="U278" s="490">
        <f t="shared" si="66"/>
        <v>0</v>
      </c>
      <c r="V278" s="491"/>
      <c r="W278" s="491"/>
      <c r="X278" s="491"/>
      <c r="Y278" s="491"/>
      <c r="Z278" s="491"/>
    </row>
    <row r="279" spans="1:26" s="492" customFormat="1" ht="17.25" customHeight="1">
      <c r="A279" s="485" t="s">
        <v>257</v>
      </c>
      <c r="B279" s="493" t="s">
        <v>258</v>
      </c>
      <c r="C279" s="523" t="s">
        <v>228</v>
      </c>
      <c r="D279" s="486">
        <v>1</v>
      </c>
      <c r="E279" s="553" t="e">
        <f>NC_NGOAI!M55/100</f>
        <v>#VALUE!</v>
      </c>
      <c r="F279" s="553">
        <f>NC_NGOAI!M56/100</f>
        <v>18588.900000000001</v>
      </c>
      <c r="G279" s="289">
        <f t="shared" si="67"/>
        <v>0</v>
      </c>
      <c r="H279" s="553">
        <f>'Dcu-NgN'!N112</f>
        <v>1114.0431121794873</v>
      </c>
      <c r="I279" s="289">
        <f>'VL-NgN'!L51</f>
        <v>1104.192</v>
      </c>
      <c r="J279" s="289"/>
      <c r="K279" s="289"/>
      <c r="L279" s="289" t="e">
        <f>SUM(E279:K279)</f>
        <v>#VALUE!</v>
      </c>
      <c r="M279" s="289" t="e">
        <f>L279*'He so chung'!$D$15/100</f>
        <v>#VALUE!</v>
      </c>
      <c r="N279" s="233" t="e">
        <f>M279+L279</f>
        <v>#VALUE!</v>
      </c>
      <c r="O279" s="233">
        <v>2838</v>
      </c>
      <c r="P279" s="498">
        <f>Q279+R279</f>
        <v>948.27403846153845</v>
      </c>
      <c r="Q279" s="499">
        <f>$Q$248*S279</f>
        <v>758.61923076923074</v>
      </c>
      <c r="R279" s="500">
        <f>$R$248*S279</f>
        <v>189.65480769230771</v>
      </c>
      <c r="S279" s="497">
        <f>NC_NGOAI!L55/100</f>
        <v>0.1419</v>
      </c>
      <c r="T279" s="489" t="e">
        <f>'[1]II. ĐƠN GIÁ ĐO ĐẠC'!N278</f>
        <v>#VALUE!</v>
      </c>
      <c r="U279" s="490" t="e">
        <f t="shared" si="66"/>
        <v>#VALUE!</v>
      </c>
      <c r="V279" s="491"/>
      <c r="W279" s="491"/>
      <c r="X279" s="491"/>
      <c r="Y279" s="491"/>
      <c r="Z279" s="491"/>
    </row>
    <row r="280" spans="1:26" s="492" customFormat="1" ht="17.25" customHeight="1">
      <c r="A280" s="485"/>
      <c r="B280" s="493" t="s">
        <v>259</v>
      </c>
      <c r="C280" s="523"/>
      <c r="D280" s="486">
        <v>2</v>
      </c>
      <c r="E280" s="553" t="e">
        <f>NC_NGOAI!M57/100</f>
        <v>#VALUE!</v>
      </c>
      <c r="F280" s="553">
        <f>NC_NGOAI!M58/100</f>
        <v>21916.3</v>
      </c>
      <c r="G280" s="289">
        <f t="shared" si="67"/>
        <v>0</v>
      </c>
      <c r="H280" s="553">
        <f>'Dcu-NgN'!N113</f>
        <v>1352.7666362179489</v>
      </c>
      <c r="I280" s="289">
        <f>I279</f>
        <v>1104.192</v>
      </c>
      <c r="J280" s="289"/>
      <c r="K280" s="289"/>
      <c r="L280" s="289" t="e">
        <f>SUM(E280:K280)</f>
        <v>#VALUE!</v>
      </c>
      <c r="M280" s="289" t="e">
        <f>L280*'He so chung'!$D$15/100</f>
        <v>#VALUE!</v>
      </c>
      <c r="N280" s="233" t="e">
        <f>M280+L280</f>
        <v>#VALUE!</v>
      </c>
      <c r="O280" s="233">
        <v>3345.9999999999854</v>
      </c>
      <c r="P280" s="498">
        <f>Q280+R280</f>
        <v>1118.0144230769231</v>
      </c>
      <c r="Q280" s="499">
        <f>$Q$248*S280</f>
        <v>894.41153846153838</v>
      </c>
      <c r="R280" s="500">
        <f>$R$248*S280</f>
        <v>223.60288461538465</v>
      </c>
      <c r="S280" s="497">
        <f>NC_NGOAI!L57/100</f>
        <v>0.1673</v>
      </c>
      <c r="T280" s="489" t="e">
        <f>'[1]II. ĐƠN GIÁ ĐO ĐẠC'!N279</f>
        <v>#VALUE!</v>
      </c>
      <c r="U280" s="490" t="e">
        <f t="shared" si="66"/>
        <v>#VALUE!</v>
      </c>
      <c r="V280" s="491"/>
      <c r="W280" s="491"/>
      <c r="X280" s="491"/>
      <c r="Y280" s="491"/>
      <c r="Z280" s="491"/>
    </row>
    <row r="281" spans="1:26" s="492" customFormat="1" ht="17.25" customHeight="1">
      <c r="A281" s="486"/>
      <c r="B281" s="290"/>
      <c r="C281" s="523"/>
      <c r="D281" s="486">
        <v>3</v>
      </c>
      <c r="E281" s="553" t="e">
        <f>NC_NGOAI!M59/100</f>
        <v>#VALUE!</v>
      </c>
      <c r="F281" s="553">
        <f>NC_NGOAI!M60/100</f>
        <v>31073.200000000001</v>
      </c>
      <c r="G281" s="289">
        <f t="shared" si="67"/>
        <v>0</v>
      </c>
      <c r="H281" s="553">
        <f>'Dcu-NgN'!N114</f>
        <v>1591.4901602564105</v>
      </c>
      <c r="I281" s="289">
        <f>I280</f>
        <v>1104.192</v>
      </c>
      <c r="J281" s="289"/>
      <c r="K281" s="289"/>
      <c r="L281" s="289" t="e">
        <f>SUM(E281:K281)</f>
        <v>#VALUE!</v>
      </c>
      <c r="M281" s="289" t="e">
        <f>L281*'He so chung'!$D$15/100</f>
        <v>#VALUE!</v>
      </c>
      <c r="N281" s="233" t="e">
        <f>M281+L281</f>
        <v>#VALUE!</v>
      </c>
      <c r="O281" s="233">
        <v>4743.9999999999854</v>
      </c>
      <c r="P281" s="498">
        <f>Q281+R281</f>
        <v>1585.1346153846152</v>
      </c>
      <c r="Q281" s="499">
        <f>$Q$248*S281</f>
        <v>1268.1076923076921</v>
      </c>
      <c r="R281" s="500">
        <f>$R$248*S281</f>
        <v>317.02692307692308</v>
      </c>
      <c r="S281" s="497">
        <f>NC_NGOAI!L59/100</f>
        <v>0.23719999999999999</v>
      </c>
      <c r="T281" s="489" t="e">
        <f>'[1]II. ĐƠN GIÁ ĐO ĐẠC'!N280</f>
        <v>#VALUE!</v>
      </c>
      <c r="U281" s="490" t="e">
        <f t="shared" si="66"/>
        <v>#VALUE!</v>
      </c>
      <c r="V281" s="491"/>
      <c r="W281" s="491"/>
      <c r="X281" s="491"/>
      <c r="Y281" s="491"/>
      <c r="Z281" s="491"/>
    </row>
    <row r="282" spans="1:26" s="492" customFormat="1" ht="17.25" customHeight="1">
      <c r="A282" s="486"/>
      <c r="B282" s="290"/>
      <c r="C282" s="523"/>
      <c r="D282" s="486">
        <v>4</v>
      </c>
      <c r="E282" s="553" t="e">
        <f>NC_NGOAI!M61/100</f>
        <v>#VALUE!</v>
      </c>
      <c r="F282" s="553">
        <f>NC_NGOAI!M62/100</f>
        <v>39693</v>
      </c>
      <c r="G282" s="289">
        <f t="shared" si="67"/>
        <v>0</v>
      </c>
      <c r="H282" s="553">
        <f>'Dcu-NgN'!N115</f>
        <v>2068.9372083333337</v>
      </c>
      <c r="I282" s="289">
        <f>I281</f>
        <v>1104.192</v>
      </c>
      <c r="J282" s="289"/>
      <c r="K282" s="289"/>
      <c r="L282" s="289" t="e">
        <f>SUM(E282:K282)</f>
        <v>#VALUE!</v>
      </c>
      <c r="M282" s="289" t="e">
        <f>L282*'He so chung'!$D$15/100</f>
        <v>#VALUE!</v>
      </c>
      <c r="N282" s="233" t="e">
        <f>M282+L282</f>
        <v>#VALUE!</v>
      </c>
      <c r="O282" s="233">
        <v>6060</v>
      </c>
      <c r="P282" s="498">
        <f>Q282+R282</f>
        <v>2024.8557692307691</v>
      </c>
      <c r="Q282" s="499">
        <f>$Q$248*S282</f>
        <v>1619.8846153846152</v>
      </c>
      <c r="R282" s="500">
        <f>$R$248*S282</f>
        <v>404.97115384615387</v>
      </c>
      <c r="S282" s="497">
        <f>NC_NGOAI!L61/100</f>
        <v>0.30299999999999999</v>
      </c>
      <c r="T282" s="489" t="e">
        <f>'[1]II. ĐƠN GIÁ ĐO ĐẠC'!N281</f>
        <v>#VALUE!</v>
      </c>
      <c r="U282" s="490" t="e">
        <f t="shared" si="66"/>
        <v>#VALUE!</v>
      </c>
      <c r="V282" s="491"/>
      <c r="W282" s="491"/>
      <c r="X282" s="491"/>
      <c r="Y282" s="491"/>
      <c r="Z282" s="491"/>
    </row>
    <row r="283" spans="1:26" s="492" customFormat="1" ht="17.25" customHeight="1">
      <c r="A283" s="486"/>
      <c r="B283" s="290"/>
      <c r="C283" s="523"/>
      <c r="D283" s="486" t="s">
        <v>300</v>
      </c>
      <c r="E283" s="553" t="e">
        <f>NC_NGOAI!M63/100</f>
        <v>#VALUE!</v>
      </c>
      <c r="F283" s="553">
        <f>NC_NGOAI!M64/100</f>
        <v>51273.4</v>
      </c>
      <c r="G283" s="289">
        <f t="shared" si="67"/>
        <v>0</v>
      </c>
      <c r="H283" s="553">
        <f>'Dcu-NgN'!N116</f>
        <v>2705.5332724358977</v>
      </c>
      <c r="I283" s="289">
        <f>I282</f>
        <v>1104.192</v>
      </c>
      <c r="J283" s="289"/>
      <c r="K283" s="289"/>
      <c r="L283" s="289" t="e">
        <f>SUM(E283:K283)</f>
        <v>#VALUE!</v>
      </c>
      <c r="M283" s="289" t="e">
        <f>L283*'He so chung'!$D$15/100</f>
        <v>#VALUE!</v>
      </c>
      <c r="N283" s="233" t="e">
        <f>M283+L283</f>
        <v>#VALUE!</v>
      </c>
      <c r="O283" s="233">
        <v>7828</v>
      </c>
      <c r="P283" s="498">
        <f>Q283+R283</f>
        <v>2615.6057692307691</v>
      </c>
      <c r="Q283" s="499">
        <f>$Q$248*S283</f>
        <v>2092.4846153846152</v>
      </c>
      <c r="R283" s="500">
        <f>$R$248*S283</f>
        <v>523.1211538461539</v>
      </c>
      <c r="S283" s="497">
        <f>NC_NGOAI!L63/100</f>
        <v>0.39140000000000003</v>
      </c>
      <c r="T283" s="489" t="e">
        <f>'[1]II. ĐƠN GIÁ ĐO ĐẠC'!N282</f>
        <v>#VALUE!</v>
      </c>
      <c r="U283" s="490" t="e">
        <f t="shared" si="66"/>
        <v>#VALUE!</v>
      </c>
      <c r="V283" s="491"/>
      <c r="W283" s="491"/>
      <c r="X283" s="491"/>
      <c r="Y283" s="491"/>
      <c r="Z283" s="491"/>
    </row>
    <row r="284" spans="1:26" s="492" customFormat="1" ht="17.25" customHeight="1">
      <c r="A284" s="486"/>
      <c r="B284" s="290"/>
      <c r="C284" s="523"/>
      <c r="D284" s="486"/>
      <c r="E284" s="553"/>
      <c r="F284" s="553"/>
      <c r="G284" s="289"/>
      <c r="H284" s="553"/>
      <c r="I284" s="289"/>
      <c r="J284" s="289"/>
      <c r="K284" s="289"/>
      <c r="L284" s="289"/>
      <c r="M284" s="289"/>
      <c r="N284" s="233"/>
      <c r="O284" s="233">
        <v>0</v>
      </c>
      <c r="P284" s="498"/>
      <c r="Q284" s="499"/>
      <c r="R284" s="500"/>
      <c r="S284" s="497"/>
      <c r="T284" s="489">
        <f>'[1]II. ĐƠN GIÁ ĐO ĐẠC'!N283</f>
        <v>0</v>
      </c>
      <c r="U284" s="490">
        <f t="shared" si="66"/>
        <v>0</v>
      </c>
      <c r="V284" s="491"/>
      <c r="W284" s="491"/>
      <c r="X284" s="491"/>
      <c r="Y284" s="491"/>
      <c r="Z284" s="491"/>
    </row>
    <row r="285" spans="1:26" s="492" customFormat="1" ht="17.25" customHeight="1">
      <c r="A285" s="290"/>
      <c r="B285" s="290"/>
      <c r="C285" s="290"/>
      <c r="D285" s="486"/>
      <c r="E285" s="553"/>
      <c r="F285" s="553"/>
      <c r="G285" s="289"/>
      <c r="H285" s="553"/>
      <c r="I285" s="289"/>
      <c r="J285" s="289"/>
      <c r="K285" s="289"/>
      <c r="L285" s="289"/>
      <c r="M285" s="289"/>
      <c r="N285" s="233"/>
      <c r="O285" s="233">
        <v>0</v>
      </c>
      <c r="P285" s="498"/>
      <c r="Q285" s="499"/>
      <c r="R285" s="500"/>
      <c r="S285" s="497"/>
      <c r="T285" s="489">
        <f>'[1]II. ĐƠN GIÁ ĐO ĐẠC'!N284</f>
        <v>0</v>
      </c>
      <c r="U285" s="490">
        <f t="shared" si="66"/>
        <v>0</v>
      </c>
      <c r="V285" s="491"/>
      <c r="W285" s="491"/>
      <c r="X285" s="491"/>
      <c r="Y285" s="491"/>
      <c r="Z285" s="491"/>
    </row>
    <row r="286" spans="1:26" s="492" customFormat="1" ht="17.25" customHeight="1">
      <c r="A286" s="485" t="s">
        <v>260</v>
      </c>
      <c r="B286" s="493" t="s">
        <v>261</v>
      </c>
      <c r="C286" s="523" t="s">
        <v>228</v>
      </c>
      <c r="D286" s="486" t="s">
        <v>299</v>
      </c>
      <c r="E286" s="553" t="e">
        <f>NC_NGOAI!M68/100</f>
        <v>#VALUE!</v>
      </c>
      <c r="F286" s="553"/>
      <c r="G286" s="289">
        <f>$R$1*10*Q286</f>
        <v>0</v>
      </c>
      <c r="H286" s="553">
        <f>'Dcu-NgN'!N120</f>
        <v>1591.4901602564105</v>
      </c>
      <c r="I286" s="289">
        <f>'VL-NgN'!L54</f>
        <v>552.096</v>
      </c>
      <c r="J286" s="289"/>
      <c r="K286" s="289"/>
      <c r="L286" s="289" t="e">
        <f>SUM(E286:K286)</f>
        <v>#VALUE!</v>
      </c>
      <c r="M286" s="289" t="e">
        <f>L286*'He so chung'!$D$15/100</f>
        <v>#VALUE!</v>
      </c>
      <c r="N286" s="233" t="e">
        <f>M286+L286</f>
        <v>#VALUE!</v>
      </c>
      <c r="O286" s="233">
        <v>0</v>
      </c>
      <c r="P286" s="498">
        <f>Q286+R286</f>
        <v>1984.7596153846155</v>
      </c>
      <c r="Q286" s="499">
        <f>$Q$248*S286</f>
        <v>1587.8076923076924</v>
      </c>
      <c r="R286" s="500">
        <f>$R$248*S286</f>
        <v>396.95192307692315</v>
      </c>
      <c r="S286" s="497">
        <f>NC_NGOAI!L68/100</f>
        <v>0.29700000000000004</v>
      </c>
      <c r="T286" s="489" t="e">
        <f>'[1]II. ĐƠN GIÁ ĐO ĐẠC'!N285</f>
        <v>#VALUE!</v>
      </c>
      <c r="U286" s="490" t="e">
        <f t="shared" si="66"/>
        <v>#VALUE!</v>
      </c>
      <c r="V286" s="491"/>
      <c r="W286" s="491"/>
      <c r="X286" s="491"/>
      <c r="Y286" s="491"/>
      <c r="Z286" s="491"/>
    </row>
    <row r="287" spans="1:26" s="492" customFormat="1" ht="17.25" customHeight="1">
      <c r="A287" s="486"/>
      <c r="B287" s="290"/>
      <c r="C287" s="523"/>
      <c r="D287" s="486"/>
      <c r="E287" s="553"/>
      <c r="F287" s="553"/>
      <c r="G287" s="289"/>
      <c r="H287" s="553"/>
      <c r="I287" s="289"/>
      <c r="J287" s="289"/>
      <c r="K287" s="289"/>
      <c r="L287" s="289"/>
      <c r="M287" s="289"/>
      <c r="N287" s="233"/>
      <c r="O287" s="233">
        <v>0</v>
      </c>
      <c r="P287" s="498"/>
      <c r="Q287" s="499"/>
      <c r="R287" s="500"/>
      <c r="S287" s="497"/>
      <c r="T287" s="489">
        <f>'[1]II. ĐƠN GIÁ ĐO ĐẠC'!N286</f>
        <v>0</v>
      </c>
      <c r="U287" s="490">
        <f t="shared" si="66"/>
        <v>0</v>
      </c>
      <c r="V287" s="491"/>
      <c r="W287" s="491"/>
      <c r="X287" s="491"/>
      <c r="Y287" s="491"/>
      <c r="Z287" s="491"/>
    </row>
    <row r="288" spans="1:26" s="492" customFormat="1" ht="17.25" customHeight="1">
      <c r="A288" s="527" t="s">
        <v>302</v>
      </c>
      <c r="B288" s="528" t="s">
        <v>263</v>
      </c>
      <c r="C288" s="523" t="s">
        <v>228</v>
      </c>
      <c r="D288" s="486">
        <v>1</v>
      </c>
      <c r="E288" s="553" t="e">
        <f t="shared" ref="E288:S288" si="68">E295+E$302+E$304+E$306+E$309+E$311+E$313+E$315</f>
        <v>#VALUE!</v>
      </c>
      <c r="F288" s="553">
        <f t="shared" si="68"/>
        <v>0</v>
      </c>
      <c r="G288" s="289">
        <f t="shared" si="68"/>
        <v>0</v>
      </c>
      <c r="H288" s="553">
        <f t="shared" si="68"/>
        <v>2252.0149298365386</v>
      </c>
      <c r="I288" s="289" t="e">
        <f t="shared" si="68"/>
        <v>#VALUE!</v>
      </c>
      <c r="J288" s="289">
        <f t="shared" si="68"/>
        <v>4361.8899999999994</v>
      </c>
      <c r="K288" s="289">
        <f t="shared" si="68"/>
        <v>6417.8646000000008</v>
      </c>
      <c r="L288" s="289" t="e">
        <f t="shared" si="68"/>
        <v>#VALUE!</v>
      </c>
      <c r="M288" s="289" t="e">
        <f t="shared" si="68"/>
        <v>#VALUE!</v>
      </c>
      <c r="N288" s="233" t="e">
        <f t="shared" si="68"/>
        <v>#VALUE!</v>
      </c>
      <c r="O288" s="233">
        <v>0</v>
      </c>
      <c r="P288" s="289">
        <f t="shared" si="68"/>
        <v>5792.1032692307681</v>
      </c>
      <c r="Q288" s="487">
        <f t="shared" si="68"/>
        <v>5036.6115384615387</v>
      </c>
      <c r="R288" s="180">
        <f t="shared" si="68"/>
        <v>755.4917307692308</v>
      </c>
      <c r="S288" s="488">
        <f t="shared" si="68"/>
        <v>0.94209999999999994</v>
      </c>
      <c r="T288" s="489" t="e">
        <f>'[1]II. ĐƠN GIÁ ĐO ĐẠC'!N287</f>
        <v>#VALUE!</v>
      </c>
      <c r="U288" s="490" t="e">
        <f t="shared" si="66"/>
        <v>#VALUE!</v>
      </c>
      <c r="V288" s="491"/>
      <c r="W288" s="491"/>
      <c r="X288" s="491"/>
      <c r="Y288" s="491"/>
      <c r="Z288" s="491"/>
    </row>
    <row r="289" spans="1:26" s="492" customFormat="1" ht="17.25" customHeight="1">
      <c r="A289" s="486"/>
      <c r="B289" s="290"/>
      <c r="C289" s="523"/>
      <c r="D289" s="486">
        <v>2</v>
      </c>
      <c r="E289" s="553" t="e">
        <f t="shared" ref="E289:S289" si="69">E296+E$302+E$304+E$306+E$309+E$311+E$313+E$315</f>
        <v>#VALUE!</v>
      </c>
      <c r="F289" s="553">
        <f t="shared" si="69"/>
        <v>0</v>
      </c>
      <c r="G289" s="289">
        <f t="shared" si="69"/>
        <v>0</v>
      </c>
      <c r="H289" s="553">
        <f t="shared" si="69"/>
        <v>2372.0477644006419</v>
      </c>
      <c r="I289" s="289" t="e">
        <f t="shared" si="69"/>
        <v>#VALUE!</v>
      </c>
      <c r="J289" s="289">
        <f t="shared" si="69"/>
        <v>4791.0039999999999</v>
      </c>
      <c r="K289" s="289">
        <f t="shared" si="69"/>
        <v>7214.4449999999997</v>
      </c>
      <c r="L289" s="289" t="e">
        <f t="shared" si="69"/>
        <v>#VALUE!</v>
      </c>
      <c r="M289" s="289" t="e">
        <f t="shared" si="69"/>
        <v>#VALUE!</v>
      </c>
      <c r="N289" s="233" t="e">
        <f t="shared" si="69"/>
        <v>#VALUE!</v>
      </c>
      <c r="O289" s="233">
        <v>0</v>
      </c>
      <c r="P289" s="289">
        <f t="shared" si="69"/>
        <v>6235.9944230769224</v>
      </c>
      <c r="Q289" s="487">
        <f t="shared" si="69"/>
        <v>5422.6038461538456</v>
      </c>
      <c r="R289" s="180">
        <f t="shared" si="69"/>
        <v>813.39057692307688</v>
      </c>
      <c r="S289" s="488">
        <f t="shared" si="69"/>
        <v>1.0143</v>
      </c>
      <c r="T289" s="489" t="e">
        <f>'[1]II. ĐƠN GIÁ ĐO ĐẠC'!N288</f>
        <v>#VALUE!</v>
      </c>
      <c r="U289" s="490" t="e">
        <f t="shared" si="66"/>
        <v>#VALUE!</v>
      </c>
      <c r="V289" s="491"/>
      <c r="W289" s="491"/>
      <c r="X289" s="491"/>
      <c r="Y289" s="491"/>
      <c r="Z289" s="491"/>
    </row>
    <row r="290" spans="1:26" s="492" customFormat="1" ht="17.25" customHeight="1">
      <c r="A290" s="486"/>
      <c r="B290" s="290"/>
      <c r="C290" s="523"/>
      <c r="D290" s="486">
        <v>3</v>
      </c>
      <c r="E290" s="553" t="e">
        <f t="shared" ref="E290:S290" si="70">E297+E$302+E$304+E$306+E$309+E$311+E$313+E$315</f>
        <v>#VALUE!</v>
      </c>
      <c r="F290" s="553">
        <f t="shared" si="70"/>
        <v>0</v>
      </c>
      <c r="G290" s="289">
        <f t="shared" si="70"/>
        <v>0</v>
      </c>
      <c r="H290" s="553">
        <f t="shared" si="70"/>
        <v>2534.445128810898</v>
      </c>
      <c r="I290" s="289" t="e">
        <f t="shared" si="70"/>
        <v>#VALUE!</v>
      </c>
      <c r="J290" s="289">
        <f t="shared" si="70"/>
        <v>5308.8879999999999</v>
      </c>
      <c r="K290" s="289">
        <f t="shared" si="70"/>
        <v>8214.2885999999999</v>
      </c>
      <c r="L290" s="289" t="e">
        <f t="shared" si="70"/>
        <v>#VALUE!</v>
      </c>
      <c r="M290" s="289" t="e">
        <f t="shared" si="70"/>
        <v>#VALUE!</v>
      </c>
      <c r="N290" s="233" t="e">
        <f t="shared" si="70"/>
        <v>#VALUE!</v>
      </c>
      <c r="O290" s="233">
        <v>0</v>
      </c>
      <c r="P290" s="289">
        <f t="shared" si="70"/>
        <v>6769.6475</v>
      </c>
      <c r="Q290" s="487">
        <f t="shared" si="70"/>
        <v>5886.65</v>
      </c>
      <c r="R290" s="180">
        <f t="shared" si="70"/>
        <v>882.99749999999995</v>
      </c>
      <c r="S290" s="488">
        <f t="shared" si="70"/>
        <v>1.1011</v>
      </c>
      <c r="T290" s="489" t="e">
        <f>'[1]II. ĐƠN GIÁ ĐO ĐẠC'!N289</f>
        <v>#VALUE!</v>
      </c>
      <c r="U290" s="490" t="e">
        <f t="shared" si="66"/>
        <v>#VALUE!</v>
      </c>
      <c r="V290" s="491"/>
      <c r="W290" s="491"/>
      <c r="X290" s="491"/>
      <c r="Y290" s="491"/>
      <c r="Z290" s="491"/>
    </row>
    <row r="291" spans="1:26" s="492" customFormat="1" ht="17.25" customHeight="1">
      <c r="A291" s="486"/>
      <c r="B291" s="290"/>
      <c r="C291" s="523"/>
      <c r="D291" s="486">
        <v>4</v>
      </c>
      <c r="E291" s="553" t="e">
        <f t="shared" ref="E291:S291" si="71">E298+E$302+E$304+E$306+E$309+E$311+E$313+E$315</f>
        <v>#VALUE!</v>
      </c>
      <c r="F291" s="553">
        <f t="shared" si="71"/>
        <v>0</v>
      </c>
      <c r="G291" s="289">
        <f t="shared" si="71"/>
        <v>0</v>
      </c>
      <c r="H291" s="553">
        <f t="shared" si="71"/>
        <v>2350.8654994775648</v>
      </c>
      <c r="I291" s="289" t="e">
        <f t="shared" si="71"/>
        <v>#VALUE!</v>
      </c>
      <c r="J291" s="289">
        <f t="shared" si="71"/>
        <v>4712.5140000000001</v>
      </c>
      <c r="K291" s="289">
        <f t="shared" si="71"/>
        <v>7124.7792000000009</v>
      </c>
      <c r="L291" s="289" t="e">
        <f t="shared" si="71"/>
        <v>#VALUE!</v>
      </c>
      <c r="M291" s="289" t="e">
        <f t="shared" si="71"/>
        <v>#VALUE!</v>
      </c>
      <c r="N291" s="233" t="e">
        <f t="shared" si="71"/>
        <v>#VALUE!</v>
      </c>
      <c r="O291" s="233">
        <v>0</v>
      </c>
      <c r="P291" s="289">
        <f t="shared" si="71"/>
        <v>6133.936346153846</v>
      </c>
      <c r="Q291" s="487">
        <f t="shared" si="71"/>
        <v>5333.8576923076917</v>
      </c>
      <c r="R291" s="180">
        <f t="shared" si="71"/>
        <v>800.07865384615377</v>
      </c>
      <c r="S291" s="488">
        <f t="shared" si="71"/>
        <v>0.99770000000000003</v>
      </c>
      <c r="T291" s="489" t="e">
        <f>'[1]II. ĐƠN GIÁ ĐO ĐẠC'!N290</f>
        <v>#VALUE!</v>
      </c>
      <c r="U291" s="490" t="e">
        <f t="shared" si="66"/>
        <v>#VALUE!</v>
      </c>
      <c r="V291" s="491"/>
      <c r="W291" s="491"/>
      <c r="X291" s="491"/>
      <c r="Y291" s="491"/>
      <c r="Z291" s="491"/>
    </row>
    <row r="292" spans="1:26" s="492" customFormat="1" ht="17.25" customHeight="1">
      <c r="A292" s="486"/>
      <c r="B292" s="290"/>
      <c r="C292" s="523"/>
      <c r="D292" s="486" t="s">
        <v>300</v>
      </c>
      <c r="E292" s="553" t="e">
        <f t="shared" ref="E292:S292" si="72">E299+E$302+E$304+E$306+E$309+E$311+E$313+E$315</f>
        <v>#VALUE!</v>
      </c>
      <c r="F292" s="553">
        <f t="shared" si="72"/>
        <v>0</v>
      </c>
      <c r="G292" s="289">
        <f t="shared" si="72"/>
        <v>0</v>
      </c>
      <c r="H292" s="553">
        <f t="shared" si="72"/>
        <v>2534.445128810898</v>
      </c>
      <c r="I292" s="289" t="e">
        <f t="shared" si="72"/>
        <v>#VALUE!</v>
      </c>
      <c r="J292" s="289">
        <f t="shared" si="72"/>
        <v>5336.0259999999998</v>
      </c>
      <c r="K292" s="289">
        <f t="shared" si="72"/>
        <v>8293.3871999999992</v>
      </c>
      <c r="L292" s="289" t="e">
        <f t="shared" si="72"/>
        <v>#VALUE!</v>
      </c>
      <c r="M292" s="289" t="e">
        <f t="shared" si="72"/>
        <v>#VALUE!</v>
      </c>
      <c r="N292" s="233" t="e">
        <f t="shared" si="72"/>
        <v>#VALUE!</v>
      </c>
      <c r="O292" s="233">
        <v>0</v>
      </c>
      <c r="P292" s="289">
        <f t="shared" si="72"/>
        <v>6775.7955769230775</v>
      </c>
      <c r="Q292" s="487">
        <f t="shared" si="72"/>
        <v>5891.9961538461539</v>
      </c>
      <c r="R292" s="180">
        <f t="shared" si="72"/>
        <v>883.79942307692295</v>
      </c>
      <c r="S292" s="488">
        <f t="shared" si="72"/>
        <v>1.1021000000000001</v>
      </c>
      <c r="T292" s="489" t="e">
        <f>'[1]II. ĐƠN GIÁ ĐO ĐẠC'!N291</f>
        <v>#VALUE!</v>
      </c>
      <c r="U292" s="490" t="e">
        <f t="shared" si="66"/>
        <v>#VALUE!</v>
      </c>
      <c r="V292" s="491"/>
      <c r="W292" s="491"/>
      <c r="X292" s="491"/>
      <c r="Y292" s="491"/>
      <c r="Z292" s="491"/>
    </row>
    <row r="293" spans="1:26" s="492" customFormat="1" ht="17.25" customHeight="1">
      <c r="A293" s="486"/>
      <c r="B293" s="290"/>
      <c r="C293" s="523"/>
      <c r="D293" s="486"/>
      <c r="E293" s="553"/>
      <c r="F293" s="553"/>
      <c r="G293" s="289"/>
      <c r="H293" s="553"/>
      <c r="I293" s="289"/>
      <c r="J293" s="289"/>
      <c r="K293" s="289"/>
      <c r="L293" s="289"/>
      <c r="M293" s="289"/>
      <c r="N293" s="233"/>
      <c r="O293" s="233">
        <v>0</v>
      </c>
      <c r="P293" s="289"/>
      <c r="Q293" s="487"/>
      <c r="R293" s="180"/>
      <c r="S293" s="488"/>
      <c r="T293" s="489">
        <f>'[1]II. ĐƠN GIÁ ĐO ĐẠC'!N292</f>
        <v>0</v>
      </c>
      <c r="U293" s="490">
        <f t="shared" si="66"/>
        <v>0</v>
      </c>
      <c r="V293" s="491"/>
      <c r="W293" s="491"/>
      <c r="X293" s="491"/>
      <c r="Y293" s="491"/>
      <c r="Z293" s="491"/>
    </row>
    <row r="294" spans="1:26" s="492" customFormat="1" ht="17.25" customHeight="1">
      <c r="A294" s="290"/>
      <c r="B294" s="290"/>
      <c r="C294" s="290"/>
      <c r="D294" s="486"/>
      <c r="E294" s="553"/>
      <c r="F294" s="553"/>
      <c r="G294" s="289"/>
      <c r="H294" s="553"/>
      <c r="I294" s="289"/>
      <c r="J294" s="289"/>
      <c r="K294" s="289"/>
      <c r="L294" s="289"/>
      <c r="M294" s="289"/>
      <c r="N294" s="233"/>
      <c r="O294" s="233">
        <v>0</v>
      </c>
      <c r="P294" s="506"/>
      <c r="Q294" s="495">
        <f>'He so chung'!D21</f>
        <v>5346.1538461538457</v>
      </c>
      <c r="R294" s="496">
        <f>'He so chung'!D22</f>
        <v>801.92307692307691</v>
      </c>
      <c r="S294" s="497"/>
      <c r="T294" s="489">
        <f>'[1]II. ĐƠN GIÁ ĐO ĐẠC'!N293</f>
        <v>0</v>
      </c>
      <c r="U294" s="490">
        <f t="shared" si="66"/>
        <v>0</v>
      </c>
      <c r="V294" s="491"/>
      <c r="W294" s="491"/>
      <c r="X294" s="491"/>
      <c r="Y294" s="491"/>
      <c r="Z294" s="491"/>
    </row>
    <row r="295" spans="1:26" s="492" customFormat="1" ht="17.25" customHeight="1">
      <c r="A295" s="290" t="s">
        <v>264</v>
      </c>
      <c r="B295" s="290" t="s">
        <v>265</v>
      </c>
      <c r="C295" s="523" t="s">
        <v>228</v>
      </c>
      <c r="D295" s="486">
        <v>1</v>
      </c>
      <c r="E295" s="553" t="e">
        <f>NC_NOI!M6/100</f>
        <v>#VALUE!</v>
      </c>
      <c r="F295" s="553"/>
      <c r="G295" s="289">
        <f>$R$1*10*Q295</f>
        <v>0</v>
      </c>
      <c r="H295" s="553">
        <f>'DCu-Noi'!N25</f>
        <v>423.64529846153846</v>
      </c>
      <c r="I295" s="289">
        <f>'VL-Noi'!L29</f>
        <v>20118.780000000006</v>
      </c>
      <c r="J295" s="289">
        <f>Thietbi!I89</f>
        <v>2040.76</v>
      </c>
      <c r="K295" s="289">
        <f>'NL-BD'!F36</f>
        <v>2938.3032000000003</v>
      </c>
      <c r="L295" s="289" t="e">
        <f>SUM(E295:K295)</f>
        <v>#VALUE!</v>
      </c>
      <c r="M295" s="289" t="e">
        <f>L295*'He so chung'!$D$16/100</f>
        <v>#VALUE!</v>
      </c>
      <c r="N295" s="233" t="e">
        <f>M295+L295</f>
        <v>#VALUE!</v>
      </c>
      <c r="O295" s="233">
        <v>0</v>
      </c>
      <c r="P295" s="498">
        <f>Q295+R295</f>
        <v>2219.455769230769</v>
      </c>
      <c r="Q295" s="499">
        <f>$Q$294*S295</f>
        <v>1929.9615384615383</v>
      </c>
      <c r="R295" s="500">
        <f>$R$294*S295</f>
        <v>289.49423076923074</v>
      </c>
      <c r="S295" s="497">
        <f>NC_NOI!L6/100</f>
        <v>0.36099999999999999</v>
      </c>
      <c r="T295" s="489" t="e">
        <f>'[1]II. ĐƠN GIÁ ĐO ĐẠC'!N294</f>
        <v>#VALUE!</v>
      </c>
      <c r="U295" s="490" t="e">
        <f t="shared" si="66"/>
        <v>#VALUE!</v>
      </c>
      <c r="V295" s="491"/>
      <c r="W295" s="491"/>
      <c r="X295" s="491"/>
      <c r="Y295" s="491"/>
      <c r="Z295" s="491"/>
    </row>
    <row r="296" spans="1:26" s="492" customFormat="1" ht="17.25" customHeight="1">
      <c r="A296" s="486"/>
      <c r="B296" s="290"/>
      <c r="C296" s="523"/>
      <c r="D296" s="486">
        <v>2</v>
      </c>
      <c r="E296" s="553" t="e">
        <f>NC_NOI!M7/100</f>
        <v>#VALUE!</v>
      </c>
      <c r="F296" s="553"/>
      <c r="G296" s="289">
        <f>$R$1*10*Q296</f>
        <v>0</v>
      </c>
      <c r="H296" s="553">
        <f>'DCu-Noi'!N26</f>
        <v>543.67813302564105</v>
      </c>
      <c r="I296" s="289">
        <f>I295</f>
        <v>20118.780000000006</v>
      </c>
      <c r="J296" s="289">
        <f>Thietbi!K89</f>
        <v>2469.8739999999998</v>
      </c>
      <c r="K296" s="289">
        <f>'NL-BD'!H36</f>
        <v>3734.8835999999997</v>
      </c>
      <c r="L296" s="289" t="e">
        <f>SUM(E296:K296)</f>
        <v>#VALUE!</v>
      </c>
      <c r="M296" s="289" t="e">
        <f>L296*'He so chung'!$D$16/100</f>
        <v>#VALUE!</v>
      </c>
      <c r="N296" s="233" t="e">
        <f>M296+L296</f>
        <v>#VALUE!</v>
      </c>
      <c r="O296" s="233">
        <v>0</v>
      </c>
      <c r="P296" s="498">
        <f>Q296+R296</f>
        <v>2663.3469230769228</v>
      </c>
      <c r="Q296" s="499">
        <f>$Q$294*S296</f>
        <v>2315.9538461538459</v>
      </c>
      <c r="R296" s="500">
        <f>$R$294*S296</f>
        <v>347.39307692307693</v>
      </c>
      <c r="S296" s="497">
        <f>NC_NOI!L7/100</f>
        <v>0.43320000000000003</v>
      </c>
      <c r="T296" s="489" t="e">
        <f>'[1]II. ĐƠN GIÁ ĐO ĐẠC'!N295</f>
        <v>#VALUE!</v>
      </c>
      <c r="U296" s="490" t="e">
        <f t="shared" si="66"/>
        <v>#VALUE!</v>
      </c>
      <c r="V296" s="491"/>
      <c r="W296" s="491"/>
      <c r="X296" s="491"/>
      <c r="Y296" s="491"/>
      <c r="Z296" s="491"/>
    </row>
    <row r="297" spans="1:26" s="492" customFormat="1" ht="17.25" customHeight="1">
      <c r="A297" s="486"/>
      <c r="B297" s="290"/>
      <c r="C297" s="523"/>
      <c r="D297" s="486">
        <v>3</v>
      </c>
      <c r="E297" s="553" t="e">
        <f>NC_NOI!M8/100</f>
        <v>#VALUE!</v>
      </c>
      <c r="F297" s="553"/>
      <c r="G297" s="289">
        <f>$R$1*10*Q297</f>
        <v>0</v>
      </c>
      <c r="H297" s="553">
        <f>'DCu-Noi'!N27</f>
        <v>706.07549743589743</v>
      </c>
      <c r="I297" s="289">
        <f>I296</f>
        <v>20118.780000000006</v>
      </c>
      <c r="J297" s="289">
        <f>Thietbi!M89</f>
        <v>2987.7579999999998</v>
      </c>
      <c r="K297" s="289">
        <f>'NL-BD'!J36</f>
        <v>4734.7272000000003</v>
      </c>
      <c r="L297" s="289" t="e">
        <f>SUM(E297:K297)</f>
        <v>#VALUE!</v>
      </c>
      <c r="M297" s="289" t="e">
        <f>L297*'He so chung'!$D$16/100</f>
        <v>#VALUE!</v>
      </c>
      <c r="N297" s="233" t="e">
        <f>M297+L297</f>
        <v>#VALUE!</v>
      </c>
      <c r="O297" s="233">
        <v>0</v>
      </c>
      <c r="P297" s="498">
        <f>Q297+R297</f>
        <v>3197</v>
      </c>
      <c r="Q297" s="499">
        <f>$Q$294*S297</f>
        <v>2780</v>
      </c>
      <c r="R297" s="500">
        <f>$R$294*S297</f>
        <v>417</v>
      </c>
      <c r="S297" s="497">
        <f>NC_NOI!L8/100</f>
        <v>0.52</v>
      </c>
      <c r="T297" s="489" t="e">
        <f>'[1]II. ĐƠN GIÁ ĐO ĐẠC'!N296</f>
        <v>#VALUE!</v>
      </c>
      <c r="U297" s="490" t="e">
        <f t="shared" si="66"/>
        <v>#VALUE!</v>
      </c>
      <c r="V297" s="491"/>
      <c r="W297" s="491"/>
      <c r="X297" s="491"/>
      <c r="Y297" s="491"/>
      <c r="Z297" s="491"/>
    </row>
    <row r="298" spans="1:26" s="492" customFormat="1" ht="17.25" customHeight="1">
      <c r="A298" s="486"/>
      <c r="B298" s="290"/>
      <c r="C298" s="523"/>
      <c r="D298" s="486">
        <v>4</v>
      </c>
      <c r="E298" s="553" t="e">
        <f>NC_NOI!M9/100</f>
        <v>#VALUE!</v>
      </c>
      <c r="F298" s="553"/>
      <c r="G298" s="289">
        <f>$R$1*10*Q298</f>
        <v>0</v>
      </c>
      <c r="H298" s="553">
        <f>'DCu-Noi'!N28</f>
        <v>522.49586810256415</v>
      </c>
      <c r="I298" s="289">
        <f>I297</f>
        <v>20118.780000000006</v>
      </c>
      <c r="J298" s="289">
        <f>Thietbi!O89</f>
        <v>2391.384</v>
      </c>
      <c r="K298" s="289">
        <f>'NL-BD'!L36</f>
        <v>3645.2177999999999</v>
      </c>
      <c r="L298" s="289" t="e">
        <f>SUM(E298:K298)</f>
        <v>#VALUE!</v>
      </c>
      <c r="M298" s="289" t="e">
        <f>L298*'He so chung'!$D$16/100</f>
        <v>#VALUE!</v>
      </c>
      <c r="N298" s="233" t="e">
        <f>M298+L298</f>
        <v>#VALUE!</v>
      </c>
      <c r="O298" s="233">
        <v>0</v>
      </c>
      <c r="P298" s="498">
        <f>Q298+R298</f>
        <v>2561.288846153846</v>
      </c>
      <c r="Q298" s="499">
        <f>$Q$294*S298</f>
        <v>2227.207692307692</v>
      </c>
      <c r="R298" s="500">
        <f>$R$294*S298</f>
        <v>334.08115384615382</v>
      </c>
      <c r="S298" s="497">
        <f>NC_NOI!L9/100</f>
        <v>0.41659999999999997</v>
      </c>
      <c r="T298" s="489" t="e">
        <f>'[1]II. ĐƠN GIÁ ĐO ĐẠC'!N297</f>
        <v>#VALUE!</v>
      </c>
      <c r="U298" s="490" t="e">
        <f t="shared" si="66"/>
        <v>#VALUE!</v>
      </c>
      <c r="V298" s="491"/>
      <c r="W298" s="491"/>
      <c r="X298" s="491"/>
      <c r="Y298" s="491"/>
      <c r="Z298" s="491"/>
    </row>
    <row r="299" spans="1:26" s="492" customFormat="1" ht="17.25" customHeight="1">
      <c r="A299" s="486"/>
      <c r="B299" s="290"/>
      <c r="C299" s="523"/>
      <c r="D299" s="486" t="s">
        <v>300</v>
      </c>
      <c r="E299" s="553" t="e">
        <f>NC_NOI!M10/100</f>
        <v>#VALUE!</v>
      </c>
      <c r="F299" s="553"/>
      <c r="G299" s="289">
        <f>$R$1*10*Q299</f>
        <v>0</v>
      </c>
      <c r="H299" s="553">
        <f>'DCu-Noi'!N29</f>
        <v>706.07549743589743</v>
      </c>
      <c r="I299" s="289">
        <f>I298</f>
        <v>20118.780000000006</v>
      </c>
      <c r="J299" s="289">
        <f>Thietbi!Q89</f>
        <v>3014.8959999999997</v>
      </c>
      <c r="K299" s="289">
        <f>'NL-BD'!N36</f>
        <v>4813.8257999999996</v>
      </c>
      <c r="L299" s="289" t="e">
        <f>SUM(E299:K299)</f>
        <v>#VALUE!</v>
      </c>
      <c r="M299" s="289" t="e">
        <f>L299*'He so chung'!$D$16/100</f>
        <v>#VALUE!</v>
      </c>
      <c r="N299" s="233" t="e">
        <f>M299+L299</f>
        <v>#VALUE!</v>
      </c>
      <c r="O299" s="233">
        <v>0</v>
      </c>
      <c r="P299" s="498">
        <f>Q299+R299</f>
        <v>3203.148076923077</v>
      </c>
      <c r="Q299" s="499">
        <f>$Q$294*S299</f>
        <v>2785.3461538461538</v>
      </c>
      <c r="R299" s="500">
        <f>$R$294*S299</f>
        <v>417.80192307692306</v>
      </c>
      <c r="S299" s="497">
        <f>NC_NOI!L10/100</f>
        <v>0.52100000000000002</v>
      </c>
      <c r="T299" s="489" t="e">
        <f>'[1]II. ĐƠN GIÁ ĐO ĐẠC'!N298</f>
        <v>#VALUE!</v>
      </c>
      <c r="U299" s="490" t="e">
        <f t="shared" si="66"/>
        <v>#VALUE!</v>
      </c>
      <c r="V299" s="491"/>
      <c r="W299" s="491"/>
      <c r="X299" s="491"/>
      <c r="Y299" s="491"/>
      <c r="Z299" s="491"/>
    </row>
    <row r="300" spans="1:26" s="492" customFormat="1" ht="17.25" customHeight="1">
      <c r="A300" s="486"/>
      <c r="B300" s="290"/>
      <c r="C300" s="523"/>
      <c r="D300" s="486"/>
      <c r="E300" s="553"/>
      <c r="F300" s="553"/>
      <c r="G300" s="289"/>
      <c r="H300" s="553"/>
      <c r="I300" s="289"/>
      <c r="J300" s="289"/>
      <c r="K300" s="289"/>
      <c r="L300" s="289"/>
      <c r="M300" s="289"/>
      <c r="N300" s="233"/>
      <c r="O300" s="233">
        <v>0</v>
      </c>
      <c r="P300" s="498"/>
      <c r="Q300" s="499"/>
      <c r="R300" s="500"/>
      <c r="S300" s="497"/>
      <c r="T300" s="489">
        <f>'[1]II. ĐƠN GIÁ ĐO ĐẠC'!N299</f>
        <v>0</v>
      </c>
      <c r="U300" s="490">
        <f t="shared" si="66"/>
        <v>0</v>
      </c>
      <c r="V300" s="491"/>
      <c r="W300" s="491"/>
      <c r="X300" s="491"/>
      <c r="Y300" s="491"/>
      <c r="Z300" s="491"/>
    </row>
    <row r="301" spans="1:26" s="492" customFormat="1" ht="17.25" customHeight="1">
      <c r="A301" s="290"/>
      <c r="B301" s="290"/>
      <c r="C301" s="290"/>
      <c r="D301" s="486"/>
      <c r="E301" s="553"/>
      <c r="F301" s="553"/>
      <c r="G301" s="289"/>
      <c r="H301" s="553"/>
      <c r="I301" s="289"/>
      <c r="J301" s="289"/>
      <c r="K301" s="289"/>
      <c r="L301" s="289"/>
      <c r="M301" s="289"/>
      <c r="N301" s="233"/>
      <c r="O301" s="233">
        <v>0</v>
      </c>
      <c r="P301" s="498"/>
      <c r="Q301" s="501"/>
      <c r="R301" s="502"/>
      <c r="S301" s="503"/>
      <c r="T301" s="489">
        <f>'[1]II. ĐƠN GIÁ ĐO ĐẠC'!N300</f>
        <v>0</v>
      </c>
      <c r="U301" s="490">
        <f t="shared" si="66"/>
        <v>0</v>
      </c>
      <c r="V301" s="491"/>
      <c r="W301" s="491"/>
      <c r="X301" s="491"/>
      <c r="Y301" s="491"/>
      <c r="Z301" s="491"/>
    </row>
    <row r="302" spans="1:26" s="492" customFormat="1" ht="18.75" customHeight="1">
      <c r="A302" s="486" t="s">
        <v>268</v>
      </c>
      <c r="B302" s="290" t="s">
        <v>269</v>
      </c>
      <c r="C302" s="523" t="s">
        <v>228</v>
      </c>
      <c r="D302" s="486" t="s">
        <v>299</v>
      </c>
      <c r="E302" s="553" t="e">
        <f>NC_NOI!M13/100</f>
        <v>#VALUE!</v>
      </c>
      <c r="F302" s="553"/>
      <c r="G302" s="289">
        <f t="shared" ref="G302:G315" si="73">$R$1*10*Q302</f>
        <v>0</v>
      </c>
      <c r="H302" s="553">
        <f>'DCu-Noi'!N38</f>
        <v>225.94415917948717</v>
      </c>
      <c r="I302" s="289">
        <f>'VL-Noi'!L47</f>
        <v>7315.9200000000019</v>
      </c>
      <c r="J302" s="289">
        <f>Thietbi!I148</f>
        <v>1022.84</v>
      </c>
      <c r="K302" s="289">
        <f>'NL-BD'!F74</f>
        <v>1544.2098000000001</v>
      </c>
      <c r="L302" s="289" t="e">
        <f>SUM(E302:K302)</f>
        <v>#VALUE!</v>
      </c>
      <c r="M302" s="289" t="e">
        <f>L302*'He so chung'!$D$16/100</f>
        <v>#VALUE!</v>
      </c>
      <c r="N302" s="233" t="e">
        <f>M302+L302</f>
        <v>#VALUE!</v>
      </c>
      <c r="O302" s="233">
        <v>0</v>
      </c>
      <c r="P302" s="498">
        <f>Q302+R302</f>
        <v>1205.0230769230768</v>
      </c>
      <c r="Q302" s="529">
        <f>$Q$294*S302</f>
        <v>1047.8461538461538</v>
      </c>
      <c r="R302" s="530">
        <f>$R$294*S302</f>
        <v>157.17692307692309</v>
      </c>
      <c r="S302" s="531">
        <f>NC_NOI!L13/100</f>
        <v>0.19600000000000001</v>
      </c>
      <c r="T302" s="489" t="e">
        <f>'[1]II. ĐƠN GIÁ ĐO ĐẠC'!N301</f>
        <v>#VALUE!</v>
      </c>
      <c r="U302" s="490" t="e">
        <f t="shared" si="66"/>
        <v>#VALUE!</v>
      </c>
      <c r="V302" s="491"/>
      <c r="W302" s="491"/>
      <c r="X302" s="491"/>
      <c r="Y302" s="491"/>
      <c r="Z302" s="491"/>
    </row>
    <row r="303" spans="1:26" s="492" customFormat="1" ht="18.75" customHeight="1">
      <c r="A303" s="290"/>
      <c r="B303" s="290"/>
      <c r="C303" s="290"/>
      <c r="D303" s="486"/>
      <c r="E303" s="553"/>
      <c r="F303" s="553"/>
      <c r="G303" s="289">
        <f t="shared" si="73"/>
        <v>0</v>
      </c>
      <c r="H303" s="553"/>
      <c r="I303" s="289"/>
      <c r="J303" s="289"/>
      <c r="K303" s="289"/>
      <c r="L303" s="289"/>
      <c r="M303" s="289"/>
      <c r="N303" s="233"/>
      <c r="O303" s="233">
        <v>0</v>
      </c>
      <c r="P303" s="498"/>
      <c r="Q303" s="499"/>
      <c r="R303" s="500"/>
      <c r="S303" s="497"/>
      <c r="T303" s="489">
        <f>'[1]II. ĐƠN GIÁ ĐO ĐẠC'!N302</f>
        <v>0</v>
      </c>
      <c r="U303" s="490">
        <f t="shared" si="66"/>
        <v>0</v>
      </c>
      <c r="V303" s="491"/>
      <c r="W303" s="491"/>
      <c r="X303" s="491"/>
      <c r="Y303" s="491"/>
      <c r="Z303" s="491"/>
    </row>
    <row r="304" spans="1:26" s="492" customFormat="1" ht="18.75" customHeight="1">
      <c r="A304" s="486" t="s">
        <v>270</v>
      </c>
      <c r="B304" s="493" t="s">
        <v>271</v>
      </c>
      <c r="C304" s="523" t="s">
        <v>228</v>
      </c>
      <c r="D304" s="486" t="s">
        <v>299</v>
      </c>
      <c r="E304" s="553" t="e">
        <f>NC_NOI!M16/100</f>
        <v>#VALUE!</v>
      </c>
      <c r="F304" s="553"/>
      <c r="G304" s="289">
        <f t="shared" si="73"/>
        <v>0</v>
      </c>
      <c r="H304" s="553">
        <f>'DCu-Noi'!N44</f>
        <v>211.82264923076923</v>
      </c>
      <c r="I304" s="289">
        <f>'VL-Noi'!L44</f>
        <v>7315.9200000000019</v>
      </c>
      <c r="J304" s="289"/>
      <c r="K304" s="289"/>
      <c r="L304" s="289" t="e">
        <f>SUM(E304:K304)</f>
        <v>#VALUE!</v>
      </c>
      <c r="M304" s="289" t="e">
        <f>L304*'He so chung'!$D$16/100</f>
        <v>#VALUE!</v>
      </c>
      <c r="N304" s="233" t="e">
        <f>M304+L304</f>
        <v>#VALUE!</v>
      </c>
      <c r="O304" s="233">
        <v>0</v>
      </c>
      <c r="P304" s="498">
        <f>Q304+R304</f>
        <v>136.4873076923077</v>
      </c>
      <c r="Q304" s="499">
        <f>$Q$294*S304</f>
        <v>118.68461538461538</v>
      </c>
      <c r="R304" s="500">
        <f>$R$294*S304</f>
        <v>17.802692307692308</v>
      </c>
      <c r="S304" s="497">
        <f>NC_NOI!L16/100</f>
        <v>2.2200000000000001E-2</v>
      </c>
      <c r="T304" s="489" t="e">
        <f>'[1]II. ĐƠN GIÁ ĐO ĐẠC'!N303</f>
        <v>#VALUE!</v>
      </c>
      <c r="U304" s="490" t="e">
        <f t="shared" si="66"/>
        <v>#VALUE!</v>
      </c>
      <c r="V304" s="491"/>
      <c r="W304" s="491"/>
      <c r="X304" s="491"/>
      <c r="Y304" s="491"/>
      <c r="Z304" s="491"/>
    </row>
    <row r="305" spans="1:26" s="492" customFormat="1" ht="18.75" customHeight="1">
      <c r="A305" s="486"/>
      <c r="B305" s="290"/>
      <c r="C305" s="523"/>
      <c r="D305" s="486"/>
      <c r="E305" s="553"/>
      <c r="F305" s="553"/>
      <c r="G305" s="289">
        <f t="shared" si="73"/>
        <v>0</v>
      </c>
      <c r="H305" s="553"/>
      <c r="I305" s="289"/>
      <c r="J305" s="289"/>
      <c r="K305" s="289"/>
      <c r="L305" s="289"/>
      <c r="M305" s="289"/>
      <c r="N305" s="233"/>
      <c r="O305" s="233">
        <v>0</v>
      </c>
      <c r="P305" s="498"/>
      <c r="Q305" s="499"/>
      <c r="R305" s="500"/>
      <c r="S305" s="497"/>
      <c r="T305" s="489">
        <f>'[1]II. ĐƠN GIÁ ĐO ĐẠC'!N304</f>
        <v>0</v>
      </c>
      <c r="U305" s="490">
        <f t="shared" si="66"/>
        <v>0</v>
      </c>
      <c r="V305" s="491"/>
      <c r="W305" s="491"/>
      <c r="X305" s="491"/>
      <c r="Y305" s="491"/>
      <c r="Z305" s="491"/>
    </row>
    <row r="306" spans="1:26" s="492" customFormat="1" ht="18.75" customHeight="1">
      <c r="A306" s="485" t="s">
        <v>273</v>
      </c>
      <c r="B306" s="493" t="s">
        <v>274</v>
      </c>
      <c r="C306" s="523" t="s">
        <v>228</v>
      </c>
      <c r="D306" s="486" t="s">
        <v>299</v>
      </c>
      <c r="E306" s="553" t="e">
        <f>NC_NOI!M19/100</f>
        <v>#VALUE!</v>
      </c>
      <c r="F306" s="553"/>
      <c r="G306" s="289">
        <f t="shared" si="73"/>
        <v>0</v>
      </c>
      <c r="H306" s="553">
        <f>'DCu-Noi'!N78</f>
        <v>691.25360544871796</v>
      </c>
      <c r="I306" s="289" t="e">
        <f>'VL-Noi'!L67</f>
        <v>#VALUE!</v>
      </c>
      <c r="J306" s="289">
        <f>Thietbi!I176</f>
        <v>61.89</v>
      </c>
      <c r="K306" s="289">
        <f>'NL-BD'!F93</f>
        <v>68.686800000000005</v>
      </c>
      <c r="L306" s="289" t="e">
        <f>SUM(E306:K306)</f>
        <v>#VALUE!</v>
      </c>
      <c r="M306" s="289" t="e">
        <f>L306*'He so chung'!$D$16/100</f>
        <v>#VALUE!</v>
      </c>
      <c r="N306" s="233" t="e">
        <f>M306+L306</f>
        <v>#VALUE!</v>
      </c>
      <c r="O306" s="233">
        <v>0</v>
      </c>
      <c r="P306" s="498">
        <f>Q306+R306</f>
        <v>47.340192307692305</v>
      </c>
      <c r="Q306" s="499">
        <f>$Q$294*S306</f>
        <v>41.16538461538461</v>
      </c>
      <c r="R306" s="500">
        <f>$R$294*S306</f>
        <v>6.1748076923076924</v>
      </c>
      <c r="S306" s="497">
        <f>NC_NOI!L19/100</f>
        <v>7.7000000000000002E-3</v>
      </c>
      <c r="T306" s="489" t="e">
        <f>'[1]II. ĐƠN GIÁ ĐO ĐẠC'!N305</f>
        <v>#VALUE!</v>
      </c>
      <c r="U306" s="490" t="e">
        <f t="shared" si="66"/>
        <v>#VALUE!</v>
      </c>
      <c r="V306" s="491"/>
      <c r="W306" s="491"/>
      <c r="X306" s="491"/>
      <c r="Y306" s="491"/>
      <c r="Z306" s="491"/>
    </row>
    <row r="307" spans="1:26" s="492" customFormat="1" ht="18.75" customHeight="1">
      <c r="A307" s="493"/>
      <c r="B307" s="493" t="s">
        <v>275</v>
      </c>
      <c r="C307" s="523"/>
      <c r="D307" s="486"/>
      <c r="E307" s="553"/>
      <c r="F307" s="553"/>
      <c r="G307" s="289">
        <f t="shared" si="73"/>
        <v>0</v>
      </c>
      <c r="H307" s="553"/>
      <c r="I307" s="289"/>
      <c r="J307" s="289"/>
      <c r="K307" s="289"/>
      <c r="L307" s="289"/>
      <c r="M307" s="289"/>
      <c r="N307" s="233"/>
      <c r="O307" s="233">
        <v>0</v>
      </c>
      <c r="P307" s="498"/>
      <c r="Q307" s="499"/>
      <c r="R307" s="500"/>
      <c r="S307" s="497"/>
      <c r="T307" s="489">
        <f>'[1]II. ĐƠN GIÁ ĐO ĐẠC'!N306</f>
        <v>0</v>
      </c>
      <c r="U307" s="490">
        <f t="shared" si="66"/>
        <v>0</v>
      </c>
      <c r="V307" s="491"/>
      <c r="W307" s="491"/>
      <c r="X307" s="491"/>
      <c r="Y307" s="491"/>
      <c r="Z307" s="491"/>
    </row>
    <row r="308" spans="1:26" s="492" customFormat="1" ht="18.75" customHeight="1">
      <c r="A308" s="486"/>
      <c r="B308" s="290"/>
      <c r="C308" s="523"/>
      <c r="D308" s="486"/>
      <c r="E308" s="553"/>
      <c r="F308" s="553"/>
      <c r="G308" s="289">
        <f t="shared" si="73"/>
        <v>0</v>
      </c>
      <c r="H308" s="553"/>
      <c r="I308" s="289"/>
      <c r="J308" s="289"/>
      <c r="K308" s="289"/>
      <c r="L308" s="289"/>
      <c r="M308" s="289"/>
      <c r="N308" s="233"/>
      <c r="O308" s="233">
        <v>0</v>
      </c>
      <c r="P308" s="498"/>
      <c r="Q308" s="499"/>
      <c r="R308" s="500"/>
      <c r="S308" s="497"/>
      <c r="T308" s="489">
        <f>'[1]II. ĐƠN GIÁ ĐO ĐẠC'!N307</f>
        <v>0</v>
      </c>
      <c r="U308" s="490">
        <f t="shared" si="66"/>
        <v>0</v>
      </c>
      <c r="V308" s="491"/>
      <c r="W308" s="491"/>
      <c r="X308" s="491"/>
      <c r="Y308" s="491"/>
      <c r="Z308" s="491"/>
    </row>
    <row r="309" spans="1:26" s="492" customFormat="1" ht="18.75" customHeight="1">
      <c r="A309" s="485" t="s">
        <v>276</v>
      </c>
      <c r="B309" s="493" t="s">
        <v>277</v>
      </c>
      <c r="C309" s="523" t="s">
        <v>228</v>
      </c>
      <c r="D309" s="486" t="s">
        <v>299</v>
      </c>
      <c r="E309" s="553" t="e">
        <f>NC_NOI!M22/100</f>
        <v>#VALUE!</v>
      </c>
      <c r="F309" s="553"/>
      <c r="G309" s="289">
        <f t="shared" si="73"/>
        <v>0</v>
      </c>
      <c r="H309" s="553">
        <f>'DCu-Noi'!N61</f>
        <v>241.14123878205135</v>
      </c>
      <c r="I309" s="289">
        <f>'VL-Noi'!L32</f>
        <v>16460.820000000003</v>
      </c>
      <c r="J309" s="289">
        <f>Thietbi!I123</f>
        <v>1236.4000000000001</v>
      </c>
      <c r="K309" s="289">
        <f>'NL-BD'!F55</f>
        <v>1866.6648</v>
      </c>
      <c r="L309" s="289" t="e">
        <f>SUM(E309:K309)</f>
        <v>#VALUE!</v>
      </c>
      <c r="M309" s="289" t="e">
        <f>L309*'He so chung'!$D$16/100</f>
        <v>#VALUE!</v>
      </c>
      <c r="N309" s="233" t="e">
        <f>M309+L309</f>
        <v>#VALUE!</v>
      </c>
      <c r="O309" s="233">
        <v>0</v>
      </c>
      <c r="P309" s="498">
        <f>Q309+R309</f>
        <v>1352.5769230769229</v>
      </c>
      <c r="Q309" s="499">
        <f>$Q$294*S309</f>
        <v>1176.153846153846</v>
      </c>
      <c r="R309" s="500">
        <f>$R$294*S309</f>
        <v>176.42307692307693</v>
      </c>
      <c r="S309" s="497">
        <f>NC_NOI!L22/100</f>
        <v>0.22</v>
      </c>
      <c r="T309" s="489" t="e">
        <f>'[1]II. ĐƠN GIÁ ĐO ĐẠC'!N308</f>
        <v>#VALUE!</v>
      </c>
      <c r="U309" s="490" t="e">
        <f t="shared" si="66"/>
        <v>#VALUE!</v>
      </c>
      <c r="V309" s="491"/>
      <c r="W309" s="491"/>
      <c r="X309" s="491"/>
      <c r="Y309" s="491"/>
      <c r="Z309" s="491"/>
    </row>
    <row r="310" spans="1:26" s="492" customFormat="1" ht="18.75" customHeight="1">
      <c r="A310" s="486"/>
      <c r="B310" s="290"/>
      <c r="C310" s="523"/>
      <c r="D310" s="486"/>
      <c r="E310" s="553"/>
      <c r="F310" s="553"/>
      <c r="G310" s="289">
        <f t="shared" si="73"/>
        <v>0</v>
      </c>
      <c r="H310" s="553"/>
      <c r="I310" s="289"/>
      <c r="J310" s="289"/>
      <c r="K310" s="289"/>
      <c r="L310" s="289"/>
      <c r="M310" s="289"/>
      <c r="N310" s="233"/>
      <c r="O310" s="233">
        <v>0</v>
      </c>
      <c r="P310" s="498"/>
      <c r="Q310" s="499"/>
      <c r="R310" s="500"/>
      <c r="S310" s="497"/>
      <c r="T310" s="489">
        <f>'[1]II. ĐƠN GIÁ ĐO ĐẠC'!N309</f>
        <v>0</v>
      </c>
      <c r="U310" s="490">
        <f t="shared" si="66"/>
        <v>0</v>
      </c>
      <c r="V310" s="491"/>
      <c r="W310" s="491"/>
      <c r="X310" s="491"/>
      <c r="Y310" s="491"/>
      <c r="Z310" s="491"/>
    </row>
    <row r="311" spans="1:26" s="492" customFormat="1" ht="18.75" customHeight="1">
      <c r="A311" s="485" t="s">
        <v>278</v>
      </c>
      <c r="B311" s="493" t="s">
        <v>261</v>
      </c>
      <c r="C311" s="523" t="s">
        <v>228</v>
      </c>
      <c r="D311" s="486" t="s">
        <v>299</v>
      </c>
      <c r="E311" s="553" t="e">
        <f>NC_NOI!M25/100</f>
        <v>#VALUE!</v>
      </c>
      <c r="F311" s="553"/>
      <c r="G311" s="289">
        <f t="shared" si="73"/>
        <v>0</v>
      </c>
      <c r="H311" s="553">
        <f>'DCu-Noi'!N47</f>
        <v>211.82264923076923</v>
      </c>
      <c r="I311" s="289">
        <f>'VL-Noi'!L50</f>
        <v>7315.9200000000019</v>
      </c>
      <c r="J311" s="289"/>
      <c r="K311" s="289"/>
      <c r="L311" s="289" t="e">
        <f>SUM(E311:K311)</f>
        <v>#VALUE!</v>
      </c>
      <c r="M311" s="289" t="e">
        <f>L311*'He so chung'!$D$16/100</f>
        <v>#VALUE!</v>
      </c>
      <c r="N311" s="233" t="e">
        <f>M311+L311</f>
        <v>#VALUE!</v>
      </c>
      <c r="O311" s="233">
        <v>0</v>
      </c>
      <c r="P311" s="498">
        <f>Q311+R311</f>
        <v>607.43000000000006</v>
      </c>
      <c r="Q311" s="499">
        <f>$Q$294*S311</f>
        <v>528.20000000000005</v>
      </c>
      <c r="R311" s="500">
        <f>$R$294*S311</f>
        <v>79.23</v>
      </c>
      <c r="S311" s="488">
        <f>NC_NOI!L25/100</f>
        <v>9.8800000000000013E-2</v>
      </c>
      <c r="T311" s="489" t="e">
        <f>'[1]II. ĐƠN GIÁ ĐO ĐẠC'!N310</f>
        <v>#VALUE!</v>
      </c>
      <c r="U311" s="490" t="e">
        <f t="shared" si="66"/>
        <v>#VALUE!</v>
      </c>
      <c r="V311" s="491"/>
      <c r="W311" s="491"/>
      <c r="X311" s="491"/>
      <c r="Y311" s="491"/>
      <c r="Z311" s="491"/>
    </row>
    <row r="312" spans="1:26" s="492" customFormat="1" ht="18.75" customHeight="1">
      <c r="A312" s="486"/>
      <c r="B312" s="290"/>
      <c r="C312" s="523"/>
      <c r="D312" s="486"/>
      <c r="E312" s="553"/>
      <c r="F312" s="553"/>
      <c r="G312" s="289">
        <f t="shared" si="73"/>
        <v>0</v>
      </c>
      <c r="H312" s="553"/>
      <c r="I312" s="289"/>
      <c r="J312" s="289"/>
      <c r="K312" s="289"/>
      <c r="L312" s="289"/>
      <c r="M312" s="289"/>
      <c r="N312" s="233"/>
      <c r="O312" s="233">
        <v>0</v>
      </c>
      <c r="P312" s="498"/>
      <c r="Q312" s="499"/>
      <c r="R312" s="500"/>
      <c r="S312" s="488"/>
      <c r="T312" s="489">
        <f>'[1]II. ĐƠN GIÁ ĐO ĐẠC'!N311</f>
        <v>0</v>
      </c>
      <c r="U312" s="490">
        <f t="shared" si="66"/>
        <v>0</v>
      </c>
      <c r="V312" s="491"/>
      <c r="W312" s="491"/>
      <c r="X312" s="491"/>
      <c r="Y312" s="491"/>
      <c r="Z312" s="491"/>
    </row>
    <row r="313" spans="1:26" s="492" customFormat="1" ht="18.75" customHeight="1">
      <c r="A313" s="485" t="s">
        <v>280</v>
      </c>
      <c r="B313" s="493" t="s">
        <v>281</v>
      </c>
      <c r="C313" s="523" t="s">
        <v>228</v>
      </c>
      <c r="D313" s="486" t="s">
        <v>299</v>
      </c>
      <c r="E313" s="553" t="e">
        <f>NC_NOI!M28/100</f>
        <v>#VALUE!</v>
      </c>
      <c r="F313" s="553"/>
      <c r="G313" s="289">
        <f t="shared" si="73"/>
        <v>0</v>
      </c>
      <c r="H313" s="553">
        <f>'DCu-Noi'!N41</f>
        <v>211.82264923076923</v>
      </c>
      <c r="I313" s="289">
        <f>'VL-Noi'!L41</f>
        <v>7315.9200000000019</v>
      </c>
      <c r="J313" s="289"/>
      <c r="K313" s="289"/>
      <c r="L313" s="289" t="e">
        <f>SUM(E313:K313)</f>
        <v>#VALUE!</v>
      </c>
      <c r="M313" s="289" t="e">
        <f>L313*'He so chung'!$D$16/100</f>
        <v>#VALUE!</v>
      </c>
      <c r="N313" s="233" t="e">
        <f>M313+L313</f>
        <v>#VALUE!</v>
      </c>
      <c r="O313" s="233">
        <v>0</v>
      </c>
      <c r="P313" s="498">
        <f>Q313+R313</f>
        <v>67.628846153846155</v>
      </c>
      <c r="Q313" s="499">
        <f>$Q$294*S313</f>
        <v>58.807692307692307</v>
      </c>
      <c r="R313" s="533">
        <f>$R$294*S313</f>
        <v>8.8211538461538463</v>
      </c>
      <c r="S313" s="488">
        <f>NC_NOI!L28/100</f>
        <v>1.1000000000000001E-2</v>
      </c>
      <c r="T313" s="489" t="e">
        <f>'[1]II. ĐƠN GIÁ ĐO ĐẠC'!N312</f>
        <v>#VALUE!</v>
      </c>
      <c r="U313" s="490" t="e">
        <f t="shared" si="66"/>
        <v>#VALUE!</v>
      </c>
      <c r="V313" s="491"/>
      <c r="W313" s="491"/>
      <c r="X313" s="491"/>
      <c r="Y313" s="491"/>
      <c r="Z313" s="491"/>
    </row>
    <row r="314" spans="1:26" s="492" customFormat="1" ht="18.75" customHeight="1">
      <c r="A314" s="486"/>
      <c r="B314" s="290"/>
      <c r="C314" s="523"/>
      <c r="D314" s="486"/>
      <c r="E314" s="553"/>
      <c r="F314" s="553"/>
      <c r="G314" s="289">
        <f t="shared" si="73"/>
        <v>0</v>
      </c>
      <c r="H314" s="553"/>
      <c r="I314" s="289"/>
      <c r="J314" s="289"/>
      <c r="K314" s="289"/>
      <c r="L314" s="289"/>
      <c r="M314" s="289"/>
      <c r="N314" s="233"/>
      <c r="O314" s="233">
        <v>0</v>
      </c>
      <c r="P314" s="498"/>
      <c r="Q314" s="499"/>
      <c r="R314" s="500"/>
      <c r="S314" s="488"/>
      <c r="T314" s="489">
        <f>'[1]II. ĐƠN GIÁ ĐO ĐẠC'!N313</f>
        <v>0</v>
      </c>
      <c r="U314" s="490">
        <f t="shared" si="66"/>
        <v>0</v>
      </c>
      <c r="V314" s="491"/>
      <c r="W314" s="491"/>
      <c r="X314" s="491"/>
      <c r="Y314" s="491"/>
      <c r="Z314" s="491"/>
    </row>
    <row r="315" spans="1:26" s="492" customFormat="1" ht="18.75" customHeight="1">
      <c r="A315" s="485" t="s">
        <v>282</v>
      </c>
      <c r="B315" s="493" t="s">
        <v>283</v>
      </c>
      <c r="C315" s="523" t="s">
        <v>228</v>
      </c>
      <c r="D315" s="486" t="s">
        <v>299</v>
      </c>
      <c r="E315" s="553" t="e">
        <f>NC_NOI!M31/100</f>
        <v>#VALUE!</v>
      </c>
      <c r="F315" s="553"/>
      <c r="G315" s="289">
        <f t="shared" si="73"/>
        <v>0</v>
      </c>
      <c r="H315" s="553">
        <f>'DCu-Noi'!N81</f>
        <v>34.562680272435898</v>
      </c>
      <c r="I315" s="289">
        <f>'VL-Noi'!L53</f>
        <v>7315.9200000000019</v>
      </c>
      <c r="J315" s="289"/>
      <c r="K315" s="289"/>
      <c r="L315" s="289" t="e">
        <f>SUM(E315:K315)</f>
        <v>#VALUE!</v>
      </c>
      <c r="M315" s="289" t="e">
        <f>L315*'He so chung'!$D$16/100</f>
        <v>#VALUE!</v>
      </c>
      <c r="N315" s="233" t="e">
        <f>M315+L315</f>
        <v>#VALUE!</v>
      </c>
      <c r="O315" s="233">
        <v>0</v>
      </c>
      <c r="P315" s="498">
        <f>Q315+R315</f>
        <v>156.16115384615384</v>
      </c>
      <c r="Q315" s="499">
        <f>$Q$294*S315</f>
        <v>135.79230769230767</v>
      </c>
      <c r="R315" s="500">
        <f>$R$294*S315</f>
        <v>20.368846153846153</v>
      </c>
      <c r="S315" s="488">
        <f>NC_NOI!L31/100</f>
        <v>2.5399999999999999E-2</v>
      </c>
      <c r="T315" s="489" t="e">
        <f>'[1]II. ĐƠN GIÁ ĐO ĐẠC'!N314</f>
        <v>#VALUE!</v>
      </c>
      <c r="U315" s="490" t="e">
        <f t="shared" si="66"/>
        <v>#VALUE!</v>
      </c>
      <c r="V315" s="491"/>
      <c r="W315" s="491"/>
      <c r="X315" s="491"/>
      <c r="Y315" s="491"/>
      <c r="Z315" s="491"/>
    </row>
    <row r="316" spans="1:26" s="492" customFormat="1" ht="18.75" customHeight="1">
      <c r="A316" s="485"/>
      <c r="B316" s="493"/>
      <c r="C316" s="523"/>
      <c r="D316" s="486"/>
      <c r="E316" s="553"/>
      <c r="F316" s="553"/>
      <c r="G316" s="289"/>
      <c r="H316" s="553"/>
      <c r="I316" s="289"/>
      <c r="J316" s="289"/>
      <c r="K316" s="289"/>
      <c r="L316" s="289"/>
      <c r="M316" s="289"/>
      <c r="N316" s="233"/>
      <c r="O316" s="233">
        <v>0</v>
      </c>
      <c r="P316" s="498"/>
      <c r="Q316" s="507"/>
      <c r="R316" s="508"/>
      <c r="S316" s="534"/>
      <c r="T316" s="489">
        <f>'[1]II. ĐƠN GIÁ ĐO ĐẠC'!N315</f>
        <v>0</v>
      </c>
      <c r="U316" s="490">
        <f t="shared" si="66"/>
        <v>0</v>
      </c>
      <c r="V316" s="491"/>
      <c r="W316" s="491"/>
      <c r="X316" s="491"/>
      <c r="Y316" s="491"/>
      <c r="Z316" s="491"/>
    </row>
    <row r="317" spans="1:26" s="492" customFormat="1" ht="18.75" customHeight="1">
      <c r="A317" s="486"/>
      <c r="B317" s="290"/>
      <c r="C317" s="523"/>
      <c r="D317" s="486"/>
      <c r="E317" s="554"/>
      <c r="F317" s="554"/>
      <c r="G317" s="290"/>
      <c r="H317" s="554"/>
      <c r="I317" s="290"/>
      <c r="J317" s="290"/>
      <c r="K317" s="290"/>
      <c r="L317" s="290"/>
      <c r="M317" s="290"/>
      <c r="N317" s="234"/>
      <c r="O317" s="234">
        <v>0</v>
      </c>
      <c r="P317" s="498"/>
      <c r="Q317" s="510"/>
      <c r="R317" s="510"/>
      <c r="S317" s="511"/>
      <c r="T317" s="489">
        <f>'[1]II. ĐƠN GIÁ ĐO ĐẠC'!N316</f>
        <v>0</v>
      </c>
      <c r="U317" s="490">
        <f t="shared" si="66"/>
        <v>0</v>
      </c>
      <c r="V317" s="491"/>
      <c r="W317" s="491"/>
      <c r="X317" s="491"/>
      <c r="Y317" s="491"/>
      <c r="Z317" s="491"/>
    </row>
    <row r="318" spans="1:26" s="492" customFormat="1" ht="24" customHeight="1">
      <c r="A318" s="512"/>
      <c r="B318" s="234" t="s">
        <v>286</v>
      </c>
      <c r="C318" s="230" t="s">
        <v>228</v>
      </c>
      <c r="D318" s="512">
        <v>1</v>
      </c>
      <c r="E318" s="317" t="e">
        <f t="shared" ref="E318:S318" si="74">E242+E288</f>
        <v>#VALUE!</v>
      </c>
      <c r="F318" s="317">
        <f t="shared" si="74"/>
        <v>79032.3</v>
      </c>
      <c r="G318" s="233">
        <f t="shared" si="74"/>
        <v>0</v>
      </c>
      <c r="H318" s="317">
        <f t="shared" si="74"/>
        <v>11944.859350509618</v>
      </c>
      <c r="I318" s="233" t="e">
        <f t="shared" si="74"/>
        <v>#VALUE!</v>
      </c>
      <c r="J318" s="233">
        <f t="shared" si="74"/>
        <v>15430.41</v>
      </c>
      <c r="K318" s="233">
        <f t="shared" si="74"/>
        <v>6433.2492000000011</v>
      </c>
      <c r="L318" s="233" t="e">
        <f t="shared" si="74"/>
        <v>#VALUE!</v>
      </c>
      <c r="M318" s="233" t="e">
        <f t="shared" si="74"/>
        <v>#VALUE!</v>
      </c>
      <c r="N318" s="233" t="e">
        <f t="shared" si="74"/>
        <v>#VALUE!</v>
      </c>
      <c r="O318" s="233">
        <v>12066</v>
      </c>
      <c r="P318" s="233">
        <f t="shared" si="74"/>
        <v>23769.882115384615</v>
      </c>
      <c r="Q318" s="514">
        <f t="shared" si="74"/>
        <v>19418.834615384614</v>
      </c>
      <c r="R318" s="258">
        <f t="shared" si="74"/>
        <v>4351.0475000000006</v>
      </c>
      <c r="S318" s="515">
        <f t="shared" si="74"/>
        <v>3.6323000000000003</v>
      </c>
      <c r="T318" s="489" t="e">
        <f>'[1]II. ĐƠN GIÁ ĐO ĐẠC'!N317</f>
        <v>#VALUE!</v>
      </c>
      <c r="U318" s="490" t="e">
        <f t="shared" si="66"/>
        <v>#VALUE!</v>
      </c>
      <c r="V318" s="491"/>
      <c r="W318" s="491"/>
      <c r="X318" s="491"/>
      <c r="Y318" s="491"/>
      <c r="Z318" s="491"/>
    </row>
    <row r="319" spans="1:26" s="492" customFormat="1" ht="24" customHeight="1">
      <c r="A319" s="512"/>
      <c r="B319" s="234"/>
      <c r="C319" s="230"/>
      <c r="D319" s="512">
        <v>2</v>
      </c>
      <c r="E319" s="317" t="e">
        <f t="shared" ref="E319:S319" si="75">E243+E289</f>
        <v>#VALUE!</v>
      </c>
      <c r="F319" s="317">
        <f t="shared" si="75"/>
        <v>93363.7</v>
      </c>
      <c r="G319" s="233">
        <f t="shared" si="75"/>
        <v>0</v>
      </c>
      <c r="H319" s="317">
        <f t="shared" si="75"/>
        <v>13459.863063679488</v>
      </c>
      <c r="I319" s="233" t="e">
        <f t="shared" si="75"/>
        <v>#VALUE!</v>
      </c>
      <c r="J319" s="233">
        <f t="shared" si="75"/>
        <v>17816.763999999999</v>
      </c>
      <c r="K319" s="233">
        <f t="shared" si="75"/>
        <v>7229.8296</v>
      </c>
      <c r="L319" s="233" t="e">
        <f t="shared" si="75"/>
        <v>#VALUE!</v>
      </c>
      <c r="M319" s="233" t="e">
        <f t="shared" si="75"/>
        <v>#VALUE!</v>
      </c>
      <c r="N319" s="233" t="e">
        <f t="shared" si="75"/>
        <v>#VALUE!</v>
      </c>
      <c r="O319" s="233">
        <v>14254</v>
      </c>
      <c r="P319" s="233">
        <f t="shared" si="75"/>
        <v>26969.047307692304</v>
      </c>
      <c r="Q319" s="516">
        <f t="shared" si="75"/>
        <v>22009.04615384615</v>
      </c>
      <c r="R319" s="237">
        <f t="shared" si="75"/>
        <v>4960.001153846154</v>
      </c>
      <c r="S319" s="517">
        <f t="shared" si="75"/>
        <v>4.1168000000000005</v>
      </c>
      <c r="T319" s="489" t="e">
        <f>'[1]II. ĐƠN GIÁ ĐO ĐẠC'!N318</f>
        <v>#VALUE!</v>
      </c>
      <c r="U319" s="490" t="e">
        <f t="shared" si="66"/>
        <v>#VALUE!</v>
      </c>
      <c r="V319" s="491"/>
      <c r="W319" s="491"/>
      <c r="X319" s="491"/>
      <c r="Y319" s="491"/>
      <c r="Z319" s="491"/>
    </row>
    <row r="320" spans="1:26" s="492" customFormat="1" ht="24" customHeight="1">
      <c r="A320" s="512"/>
      <c r="B320" s="234"/>
      <c r="C320" s="234"/>
      <c r="D320" s="512">
        <v>3</v>
      </c>
      <c r="E320" s="317" t="e">
        <f t="shared" ref="E320:S320" si="76">E244+E290</f>
        <v>#VALUE!</v>
      </c>
      <c r="F320" s="317">
        <f t="shared" si="76"/>
        <v>115699.2</v>
      </c>
      <c r="G320" s="233">
        <f t="shared" si="76"/>
        <v>0</v>
      </c>
      <c r="H320" s="317">
        <f t="shared" si="76"/>
        <v>15017.231306695514</v>
      </c>
      <c r="I320" s="233" t="e">
        <f t="shared" si="76"/>
        <v>#VALUE!</v>
      </c>
      <c r="J320" s="233">
        <f t="shared" si="76"/>
        <v>20719.407999999999</v>
      </c>
      <c r="K320" s="233">
        <f t="shared" si="76"/>
        <v>8229.6731999999993</v>
      </c>
      <c r="L320" s="233" t="e">
        <f t="shared" si="76"/>
        <v>#VALUE!</v>
      </c>
      <c r="M320" s="233" t="e">
        <f t="shared" si="76"/>
        <v>#VALUE!</v>
      </c>
      <c r="N320" s="233" t="e">
        <f t="shared" si="76"/>
        <v>#VALUE!</v>
      </c>
      <c r="O320" s="233">
        <v>17664</v>
      </c>
      <c r="P320" s="233">
        <f t="shared" si="76"/>
        <v>31072.594615384616</v>
      </c>
      <c r="Q320" s="516">
        <f t="shared" si="76"/>
        <v>25329.007692307685</v>
      </c>
      <c r="R320" s="237">
        <f t="shared" si="76"/>
        <v>5743.5869230769222</v>
      </c>
      <c r="S320" s="517">
        <f t="shared" si="76"/>
        <v>4.7378</v>
      </c>
      <c r="T320" s="489" t="e">
        <f>'[1]II. ĐƠN GIÁ ĐO ĐẠC'!N319</f>
        <v>#VALUE!</v>
      </c>
      <c r="U320" s="490" t="e">
        <f t="shared" si="66"/>
        <v>#VALUE!</v>
      </c>
      <c r="V320" s="491"/>
      <c r="W320" s="491"/>
      <c r="X320" s="491"/>
      <c r="Y320" s="491"/>
      <c r="Z320" s="491"/>
    </row>
    <row r="321" spans="1:26" s="492" customFormat="1" ht="24" customHeight="1">
      <c r="A321" s="512"/>
      <c r="B321" s="234"/>
      <c r="C321" s="230"/>
      <c r="D321" s="512">
        <v>4</v>
      </c>
      <c r="E321" s="317" t="e">
        <f t="shared" ref="E321:S321" si="77">E245+E291</f>
        <v>#VALUE!</v>
      </c>
      <c r="F321" s="317">
        <f t="shared" si="77"/>
        <v>165544.70000000001</v>
      </c>
      <c r="G321" s="233">
        <f t="shared" si="77"/>
        <v>0</v>
      </c>
      <c r="H321" s="317">
        <f t="shared" si="77"/>
        <v>17623.593434573719</v>
      </c>
      <c r="I321" s="233" t="e">
        <f t="shared" si="77"/>
        <v>#VALUE!</v>
      </c>
      <c r="J321" s="233">
        <f t="shared" si="77"/>
        <v>25226.554</v>
      </c>
      <c r="K321" s="233">
        <f t="shared" si="77"/>
        <v>7140.1638000000012</v>
      </c>
      <c r="L321" s="233" t="e">
        <f t="shared" si="77"/>
        <v>#VALUE!</v>
      </c>
      <c r="M321" s="233" t="e">
        <f t="shared" si="77"/>
        <v>#VALUE!</v>
      </c>
      <c r="N321" s="233" t="e">
        <f t="shared" si="77"/>
        <v>#VALUE!</v>
      </c>
      <c r="O321" s="233">
        <v>25274</v>
      </c>
      <c r="P321" s="233">
        <f t="shared" si="77"/>
        <v>37052.080576923079</v>
      </c>
      <c r="Q321" s="516">
        <f t="shared" si="77"/>
        <v>30068.373076923071</v>
      </c>
      <c r="R321" s="237">
        <f t="shared" si="77"/>
        <v>6983.7075000000004</v>
      </c>
      <c r="S321" s="517">
        <f t="shared" si="77"/>
        <v>5.6242999999999999</v>
      </c>
      <c r="T321" s="489" t="e">
        <f>'[1]II. ĐƠN GIÁ ĐO ĐẠC'!N320</f>
        <v>#VALUE!</v>
      </c>
      <c r="U321" s="490" t="e">
        <f t="shared" si="66"/>
        <v>#VALUE!</v>
      </c>
      <c r="V321" s="491"/>
      <c r="W321" s="491"/>
      <c r="X321" s="491"/>
      <c r="Y321" s="491"/>
      <c r="Z321" s="491"/>
    </row>
    <row r="322" spans="1:26" s="492" customFormat="1" ht="24" customHeight="1">
      <c r="A322" s="512"/>
      <c r="B322" s="234"/>
      <c r="C322" s="234"/>
      <c r="D322" s="512" t="s">
        <v>300</v>
      </c>
      <c r="E322" s="317" t="e">
        <f t="shared" ref="E322:S322" si="78">E246+E292</f>
        <v>#VALUE!</v>
      </c>
      <c r="F322" s="317">
        <f t="shared" si="78"/>
        <v>222922.69999999998</v>
      </c>
      <c r="G322" s="233">
        <f t="shared" si="78"/>
        <v>0</v>
      </c>
      <c r="H322" s="317">
        <f t="shared" si="78"/>
        <v>21527.095406855769</v>
      </c>
      <c r="I322" s="233" t="e">
        <f t="shared" si="78"/>
        <v>#VALUE!</v>
      </c>
      <c r="J322" s="233">
        <f t="shared" si="78"/>
        <v>33178.026000000005</v>
      </c>
      <c r="K322" s="233">
        <f t="shared" si="78"/>
        <v>8308.7717999999986</v>
      </c>
      <c r="L322" s="233" t="e">
        <f t="shared" si="78"/>
        <v>#VALUE!</v>
      </c>
      <c r="M322" s="233" t="e">
        <f t="shared" si="78"/>
        <v>#VALUE!</v>
      </c>
      <c r="N322" s="233" t="e">
        <f t="shared" si="78"/>
        <v>#VALUE!</v>
      </c>
      <c r="O322" s="233">
        <v>34034</v>
      </c>
      <c r="P322" s="233">
        <f t="shared" si="78"/>
        <v>46590.608076923068</v>
      </c>
      <c r="Q322" s="516">
        <f t="shared" si="78"/>
        <v>37743.846153846149</v>
      </c>
      <c r="R322" s="237">
        <f t="shared" si="78"/>
        <v>8846.7619230769233</v>
      </c>
      <c r="S322" s="517">
        <f t="shared" si="78"/>
        <v>7.06</v>
      </c>
      <c r="T322" s="489" t="e">
        <f>'[1]II. ĐƠN GIÁ ĐO ĐẠC'!N321</f>
        <v>#VALUE!</v>
      </c>
      <c r="U322" s="490" t="e">
        <f t="shared" si="66"/>
        <v>#VALUE!</v>
      </c>
      <c r="V322" s="491"/>
      <c r="W322" s="491"/>
      <c r="X322" s="491"/>
      <c r="Y322" s="491"/>
      <c r="Z322" s="491"/>
    </row>
    <row r="323" spans="1:26" s="492" customFormat="1" ht="21.75" customHeight="1">
      <c r="A323" s="512"/>
      <c r="B323" s="234"/>
      <c r="C323" s="230"/>
      <c r="D323" s="512"/>
      <c r="E323" s="317"/>
      <c r="F323" s="317"/>
      <c r="G323" s="233"/>
      <c r="H323" s="317"/>
      <c r="I323" s="233"/>
      <c r="J323" s="233"/>
      <c r="K323" s="233"/>
      <c r="L323" s="233"/>
      <c r="M323" s="233"/>
      <c r="N323" s="233"/>
      <c r="O323" s="233">
        <v>0</v>
      </c>
      <c r="P323" s="233"/>
      <c r="Q323" s="518"/>
      <c r="R323" s="264"/>
      <c r="S323" s="519"/>
      <c r="T323" s="489">
        <f>'[1]II. ĐƠN GIÁ ĐO ĐẠC'!N322</f>
        <v>0</v>
      </c>
      <c r="U323" s="490">
        <f t="shared" si="66"/>
        <v>0</v>
      </c>
      <c r="V323" s="491"/>
      <c r="W323" s="491"/>
      <c r="X323" s="491"/>
      <c r="Y323" s="491"/>
      <c r="Z323" s="491"/>
    </row>
    <row r="324" spans="1:26" s="492" customFormat="1" ht="17.25" customHeight="1">
      <c r="A324" s="512" t="s">
        <v>312</v>
      </c>
      <c r="B324" s="234" t="s">
        <v>313</v>
      </c>
      <c r="C324" s="523"/>
      <c r="D324" s="486"/>
      <c r="E324" s="553"/>
      <c r="F324" s="553"/>
      <c r="G324" s="289"/>
      <c r="H324" s="553"/>
      <c r="I324" s="289"/>
      <c r="J324" s="289"/>
      <c r="K324" s="289"/>
      <c r="L324" s="289"/>
      <c r="M324" s="289"/>
      <c r="N324" s="233"/>
      <c r="O324" s="233">
        <v>0</v>
      </c>
      <c r="P324" s="498"/>
      <c r="Q324" s="499"/>
      <c r="R324" s="500"/>
      <c r="S324" s="497"/>
      <c r="T324" s="489">
        <f>'[1]II. ĐƠN GIÁ ĐO ĐẠC'!N323</f>
        <v>0</v>
      </c>
      <c r="U324" s="490">
        <f t="shared" si="66"/>
        <v>0</v>
      </c>
      <c r="V324" s="491"/>
      <c r="W324" s="491"/>
      <c r="X324" s="491"/>
      <c r="Y324" s="491"/>
      <c r="Z324" s="491"/>
    </row>
    <row r="325" spans="1:26" s="492" customFormat="1" ht="12" customHeight="1">
      <c r="A325" s="290"/>
      <c r="B325" s="290"/>
      <c r="C325" s="290"/>
      <c r="D325" s="486"/>
      <c r="E325" s="553"/>
      <c r="F325" s="553"/>
      <c r="G325" s="289"/>
      <c r="H325" s="553"/>
      <c r="I325" s="289"/>
      <c r="J325" s="289"/>
      <c r="K325" s="289"/>
      <c r="L325" s="289"/>
      <c r="M325" s="289"/>
      <c r="N325" s="233"/>
      <c r="O325" s="233">
        <v>0</v>
      </c>
      <c r="P325" s="498"/>
      <c r="Q325" s="499"/>
      <c r="R325" s="500"/>
      <c r="S325" s="497"/>
      <c r="T325" s="489">
        <f>'[1]II. ĐƠN GIÁ ĐO ĐẠC'!N324</f>
        <v>0</v>
      </c>
      <c r="U325" s="490">
        <f t="shared" si="66"/>
        <v>0</v>
      </c>
      <c r="V325" s="491"/>
      <c r="W325" s="491"/>
      <c r="X325" s="491"/>
      <c r="Y325" s="491"/>
      <c r="Z325" s="491"/>
    </row>
    <row r="326" spans="1:26" s="492" customFormat="1" ht="15" customHeight="1">
      <c r="A326" s="483">
        <v>1</v>
      </c>
      <c r="B326" s="484" t="s">
        <v>199</v>
      </c>
      <c r="C326" s="485" t="s">
        <v>228</v>
      </c>
      <c r="D326" s="486">
        <v>1</v>
      </c>
      <c r="E326" s="553" t="e">
        <f t="shared" ref="E326:S326" si="79">E$331+E333+E338+E343+E348+E353+E$358</f>
        <v>#VALUE!</v>
      </c>
      <c r="F326" s="553">
        <f t="shared" si="79"/>
        <v>26702.166666666668</v>
      </c>
      <c r="G326" s="289">
        <f t="shared" si="79"/>
        <v>0</v>
      </c>
      <c r="H326" s="553">
        <f t="shared" si="79"/>
        <v>3926.852772150999</v>
      </c>
      <c r="I326" s="289">
        <f t="shared" si="79"/>
        <v>1801.5960000000002</v>
      </c>
      <c r="J326" s="289">
        <f t="shared" si="79"/>
        <v>4916.0844444444447</v>
      </c>
      <c r="K326" s="289">
        <f t="shared" si="79"/>
        <v>3.5914666666666668</v>
      </c>
      <c r="L326" s="289" t="e">
        <f t="shared" si="79"/>
        <v>#VALUE!</v>
      </c>
      <c r="M326" s="289" t="e">
        <f t="shared" si="79"/>
        <v>#VALUE!</v>
      </c>
      <c r="N326" s="233" t="e">
        <f t="shared" si="79"/>
        <v>#VALUE!</v>
      </c>
      <c r="O326" s="233">
        <v>4076.6666666666279</v>
      </c>
      <c r="P326" s="289">
        <f t="shared" si="79"/>
        <v>6910.4236111111104</v>
      </c>
      <c r="Q326" s="487">
        <f t="shared" si="79"/>
        <v>5528.3388888888894</v>
      </c>
      <c r="R326" s="180">
        <f t="shared" si="79"/>
        <v>1382.0847222222224</v>
      </c>
      <c r="S326" s="488">
        <f t="shared" si="79"/>
        <v>1.0340777777777779</v>
      </c>
      <c r="T326" s="489" t="e">
        <f>'[1]II. ĐƠN GIÁ ĐO ĐẠC'!N325</f>
        <v>#VALUE!</v>
      </c>
      <c r="U326" s="490" t="e">
        <f t="shared" si="66"/>
        <v>#VALUE!</v>
      </c>
      <c r="V326" s="491"/>
      <c r="W326" s="491"/>
      <c r="X326" s="491"/>
      <c r="Y326" s="491"/>
      <c r="Z326" s="491"/>
    </row>
    <row r="327" spans="1:26" s="492" customFormat="1" ht="15" customHeight="1">
      <c r="A327" s="485"/>
      <c r="B327" s="493"/>
      <c r="C327" s="485"/>
      <c r="D327" s="486">
        <v>2</v>
      </c>
      <c r="E327" s="553" t="e">
        <f t="shared" ref="E327:S327" si="80">E$331+E334+E339+E344+E349+E354+E$358</f>
        <v>#VALUE!</v>
      </c>
      <c r="F327" s="553">
        <f t="shared" si="80"/>
        <v>31646.688888888886</v>
      </c>
      <c r="G327" s="289">
        <f t="shared" si="80"/>
        <v>0</v>
      </c>
      <c r="H327" s="553">
        <f t="shared" si="80"/>
        <v>4454.952683386754</v>
      </c>
      <c r="I327" s="289">
        <f t="shared" si="80"/>
        <v>1801.5960000000002</v>
      </c>
      <c r="J327" s="289">
        <f t="shared" si="80"/>
        <v>5897.3022222222216</v>
      </c>
      <c r="K327" s="289">
        <f t="shared" si="80"/>
        <v>3.5914666666666668</v>
      </c>
      <c r="L327" s="289" t="e">
        <f t="shared" si="80"/>
        <v>#VALUE!</v>
      </c>
      <c r="M327" s="289" t="e">
        <f t="shared" si="80"/>
        <v>#VALUE!</v>
      </c>
      <c r="N327" s="233" t="e">
        <f t="shared" si="80"/>
        <v>#VALUE!</v>
      </c>
      <c r="O327" s="233">
        <v>4831.5555555555038</v>
      </c>
      <c r="P327" s="289">
        <f t="shared" si="80"/>
        <v>7925.8958333333321</v>
      </c>
      <c r="Q327" s="487">
        <f t="shared" si="80"/>
        <v>6340.7166666666653</v>
      </c>
      <c r="R327" s="180">
        <f t="shared" si="80"/>
        <v>1585.1791666666668</v>
      </c>
      <c r="S327" s="488">
        <f t="shared" si="80"/>
        <v>1.1860333333333333</v>
      </c>
      <c r="T327" s="489" t="e">
        <f>'[1]II. ĐƠN GIÁ ĐO ĐẠC'!N326</f>
        <v>#VALUE!</v>
      </c>
      <c r="U327" s="490" t="e">
        <f t="shared" si="66"/>
        <v>#VALUE!</v>
      </c>
      <c r="V327" s="491"/>
      <c r="W327" s="491"/>
      <c r="X327" s="491"/>
      <c r="Y327" s="491"/>
      <c r="Z327" s="491"/>
    </row>
    <row r="328" spans="1:26" s="492" customFormat="1" ht="15" customHeight="1">
      <c r="A328" s="485"/>
      <c r="B328" s="493"/>
      <c r="C328" s="485"/>
      <c r="D328" s="486">
        <v>3</v>
      </c>
      <c r="E328" s="553" t="e">
        <f t="shared" ref="E328:S328" si="81">E$331+E335+E340+E345+E350+E355+E$358</f>
        <v>#VALUE!</v>
      </c>
      <c r="F328" s="553">
        <f t="shared" si="81"/>
        <v>37578.077777777784</v>
      </c>
      <c r="G328" s="289">
        <f t="shared" si="81"/>
        <v>0</v>
      </c>
      <c r="H328" s="553">
        <f t="shared" si="81"/>
        <v>4753.2612535612561</v>
      </c>
      <c r="I328" s="289">
        <f t="shared" si="81"/>
        <v>1801.5960000000002</v>
      </c>
      <c r="J328" s="289">
        <f t="shared" si="81"/>
        <v>6388.6533333333336</v>
      </c>
      <c r="K328" s="289">
        <f t="shared" si="81"/>
        <v>3.5914666666666668</v>
      </c>
      <c r="L328" s="289" t="e">
        <f t="shared" si="81"/>
        <v>#VALUE!</v>
      </c>
      <c r="M328" s="289" t="e">
        <f t="shared" si="81"/>
        <v>#VALUE!</v>
      </c>
      <c r="N328" s="233" t="e">
        <f t="shared" si="81"/>
        <v>#VALUE!</v>
      </c>
      <c r="O328" s="233">
        <v>5737.111111111124</v>
      </c>
      <c r="P328" s="289">
        <f t="shared" si="81"/>
        <v>9143.9278846153848</v>
      </c>
      <c r="Q328" s="487">
        <f t="shared" si="81"/>
        <v>7315.1423076923074</v>
      </c>
      <c r="R328" s="180">
        <f t="shared" si="81"/>
        <v>1828.7855769230773</v>
      </c>
      <c r="S328" s="488">
        <f t="shared" si="81"/>
        <v>1.3682999999999998</v>
      </c>
      <c r="T328" s="489" t="e">
        <f>'[1]II. ĐƠN GIÁ ĐO ĐẠC'!N327</f>
        <v>#VALUE!</v>
      </c>
      <c r="U328" s="490" t="e">
        <f t="shared" si="66"/>
        <v>#VALUE!</v>
      </c>
      <c r="V328" s="491"/>
      <c r="W328" s="491"/>
      <c r="X328" s="491"/>
      <c r="Y328" s="491"/>
      <c r="Z328" s="491"/>
    </row>
    <row r="329" spans="1:26" s="492" customFormat="1" ht="15" customHeight="1">
      <c r="A329" s="485"/>
      <c r="B329" s="493"/>
      <c r="C329" s="485"/>
      <c r="D329" s="486">
        <v>4</v>
      </c>
      <c r="E329" s="553" t="e">
        <f t="shared" ref="E329:S329" si="82">E$331+E336+E341+E346+E351+E356+E$358</f>
        <v>#VALUE!</v>
      </c>
      <c r="F329" s="553">
        <f t="shared" si="82"/>
        <v>44695.744444444448</v>
      </c>
      <c r="G329" s="289">
        <f t="shared" si="82"/>
        <v>0</v>
      </c>
      <c r="H329" s="553">
        <f t="shared" si="82"/>
        <v>5123.9631440527082</v>
      </c>
      <c r="I329" s="289">
        <f t="shared" si="82"/>
        <v>1801.5960000000002</v>
      </c>
      <c r="J329" s="289">
        <f t="shared" si="82"/>
        <v>6879.2622222222226</v>
      </c>
      <c r="K329" s="289">
        <f t="shared" si="82"/>
        <v>3.5914666666666668</v>
      </c>
      <c r="L329" s="289" t="e">
        <f t="shared" si="82"/>
        <v>#VALUE!</v>
      </c>
      <c r="M329" s="289" t="e">
        <f t="shared" si="82"/>
        <v>#VALUE!</v>
      </c>
      <c r="N329" s="233" t="e">
        <f t="shared" si="82"/>
        <v>#VALUE!</v>
      </c>
      <c r="O329" s="233">
        <v>6823.7777777777519</v>
      </c>
      <c r="P329" s="289">
        <f t="shared" si="82"/>
        <v>10606.620726495727</v>
      </c>
      <c r="Q329" s="487">
        <f t="shared" si="82"/>
        <v>8485.2965811965805</v>
      </c>
      <c r="R329" s="180">
        <f t="shared" si="82"/>
        <v>2121.3241452991456</v>
      </c>
      <c r="S329" s="488">
        <f t="shared" si="82"/>
        <v>1.5871777777777778</v>
      </c>
      <c r="T329" s="489" t="e">
        <f>'[1]II. ĐƠN GIÁ ĐO ĐẠC'!N328</f>
        <v>#VALUE!</v>
      </c>
      <c r="U329" s="490" t="e">
        <f t="shared" ref="U329:U392" si="83">T329-N329</f>
        <v>#VALUE!</v>
      </c>
      <c r="V329" s="491"/>
      <c r="W329" s="491"/>
      <c r="X329" s="491"/>
      <c r="Y329" s="491"/>
      <c r="Z329" s="491"/>
    </row>
    <row r="330" spans="1:26" s="492" customFormat="1" ht="12" customHeight="1">
      <c r="A330" s="485"/>
      <c r="B330" s="493"/>
      <c r="C330" s="485"/>
      <c r="D330" s="486"/>
      <c r="E330" s="553"/>
      <c r="F330" s="553"/>
      <c r="G330" s="289"/>
      <c r="H330" s="553"/>
      <c r="I330" s="289"/>
      <c r="J330" s="289"/>
      <c r="K330" s="289"/>
      <c r="L330" s="289"/>
      <c r="M330" s="289"/>
      <c r="N330" s="233"/>
      <c r="O330" s="233">
        <v>0</v>
      </c>
      <c r="P330" s="506">
        <f>'He so chung'!D17</f>
        <v>6682.6923076923076</v>
      </c>
      <c r="Q330" s="495">
        <f>'He so chung'!D18</f>
        <v>5346.1538461538457</v>
      </c>
      <c r="R330" s="496">
        <f>'He so chung'!D19</f>
        <v>1336.5384615384617</v>
      </c>
      <c r="S330" s="497"/>
      <c r="T330" s="489">
        <f>'[1]II. ĐƠN GIÁ ĐO ĐẠC'!N329</f>
        <v>0</v>
      </c>
      <c r="U330" s="490">
        <f t="shared" si="83"/>
        <v>0</v>
      </c>
      <c r="V330" s="491"/>
      <c r="W330" s="491"/>
      <c r="X330" s="491"/>
      <c r="Y330" s="491"/>
      <c r="Z330" s="491"/>
    </row>
    <row r="331" spans="1:26" s="492" customFormat="1" ht="15" customHeight="1">
      <c r="A331" s="485" t="s">
        <v>232</v>
      </c>
      <c r="B331" s="493" t="s">
        <v>233</v>
      </c>
      <c r="C331" s="485" t="s">
        <v>228</v>
      </c>
      <c r="D331" s="486" t="s">
        <v>234</v>
      </c>
      <c r="E331" s="553" t="e">
        <f>NC_NGOAI!O6/900</f>
        <v>#VALUE!</v>
      </c>
      <c r="F331" s="553">
        <f>NC_NGOAI!O7/900</f>
        <v>1982.4666666666667</v>
      </c>
      <c r="G331" s="289">
        <f t="shared" ref="G331:G358" si="84">$R$1*10*Q331</f>
        <v>0</v>
      </c>
      <c r="H331" s="553">
        <f>'Dcu-NgN'!P93</f>
        <v>610.47406339031363</v>
      </c>
      <c r="I331" s="289">
        <f>'VL-NgN'!N36</f>
        <v>270.23940000000005</v>
      </c>
      <c r="J331" s="289"/>
      <c r="K331" s="289"/>
      <c r="L331" s="289" t="e">
        <f>SUM(E331:K331)</f>
        <v>#VALUE!</v>
      </c>
      <c r="M331" s="289" t="e">
        <f>L331*'He so chung'!$D$15/100</f>
        <v>#VALUE!</v>
      </c>
      <c r="N331" s="233" t="e">
        <f>M331+L331</f>
        <v>#VALUE!</v>
      </c>
      <c r="O331" s="233">
        <v>302.66666666666424</v>
      </c>
      <c r="P331" s="498">
        <f>Q331+R331</f>
        <v>661.73504273504284</v>
      </c>
      <c r="Q331" s="499">
        <f>$Q$330*S331</f>
        <v>529.38803418803423</v>
      </c>
      <c r="R331" s="500">
        <f>$R$330*S331</f>
        <v>132.34700854700858</v>
      </c>
      <c r="S331" s="497">
        <f>NC_NGOAI!N6/900</f>
        <v>9.9022222222222234E-2</v>
      </c>
      <c r="T331" s="489" t="e">
        <f>'[1]II. ĐƠN GIÁ ĐO ĐẠC'!N330</f>
        <v>#VALUE!</v>
      </c>
      <c r="U331" s="490" t="e">
        <f t="shared" si="83"/>
        <v>#VALUE!</v>
      </c>
      <c r="V331" s="491"/>
      <c r="W331" s="491"/>
      <c r="X331" s="491"/>
      <c r="Y331" s="491"/>
      <c r="Z331" s="491"/>
    </row>
    <row r="332" spans="1:26" s="492" customFormat="1" ht="15" customHeight="1">
      <c r="A332" s="493"/>
      <c r="B332" s="493"/>
      <c r="C332" s="493"/>
      <c r="D332" s="486"/>
      <c r="E332" s="553"/>
      <c r="F332" s="553"/>
      <c r="G332" s="289">
        <f t="shared" si="84"/>
        <v>0</v>
      </c>
      <c r="H332" s="553"/>
      <c r="I332" s="289"/>
      <c r="J332" s="289"/>
      <c r="K332" s="289"/>
      <c r="L332" s="289"/>
      <c r="M332" s="289"/>
      <c r="N332" s="233"/>
      <c r="O332" s="233">
        <v>0</v>
      </c>
      <c r="P332" s="498"/>
      <c r="Q332" s="507"/>
      <c r="R332" s="508"/>
      <c r="S332" s="509"/>
      <c r="T332" s="489">
        <f>'[1]II. ĐƠN GIÁ ĐO ĐẠC'!N331</f>
        <v>0</v>
      </c>
      <c r="U332" s="490">
        <f t="shared" si="83"/>
        <v>0</v>
      </c>
      <c r="V332" s="491"/>
      <c r="W332" s="491"/>
      <c r="X332" s="491"/>
      <c r="Y332" s="491"/>
      <c r="Z332" s="491"/>
    </row>
    <row r="333" spans="1:26" s="492" customFormat="1" ht="15" customHeight="1">
      <c r="A333" s="485" t="s">
        <v>238</v>
      </c>
      <c r="B333" s="493" t="s">
        <v>239</v>
      </c>
      <c r="C333" s="485" t="s">
        <v>228</v>
      </c>
      <c r="D333" s="486">
        <v>1</v>
      </c>
      <c r="E333" s="553" t="e">
        <f>NC_NGOAI!O9/900</f>
        <v>#VALUE!</v>
      </c>
      <c r="F333" s="553"/>
      <c r="G333" s="289">
        <f t="shared" si="84"/>
        <v>0</v>
      </c>
      <c r="H333" s="553">
        <f>'Dcu-NgN'!P42</f>
        <v>120.54698691239311</v>
      </c>
      <c r="I333" s="289">
        <f>'VL-NgN'!N39</f>
        <v>180.15960000000004</v>
      </c>
      <c r="J333" s="289">
        <f>Thietbi!I27</f>
        <v>565.91999999999996</v>
      </c>
      <c r="K333" s="289">
        <f>'NL-BD'!F19</f>
        <v>3.5914666666666668</v>
      </c>
      <c r="L333" s="289" t="e">
        <f>SUM(E333:K333)</f>
        <v>#VALUE!</v>
      </c>
      <c r="M333" s="289" t="e">
        <f>L333*'He so chung'!$D$15/100</f>
        <v>#VALUE!</v>
      </c>
      <c r="N333" s="233" t="e">
        <f>M333+L333</f>
        <v>#VALUE!</v>
      </c>
      <c r="O333" s="233">
        <v>0</v>
      </c>
      <c r="P333" s="498">
        <f>Q333+R333</f>
        <v>457.76442307692309</v>
      </c>
      <c r="Q333" s="499">
        <f>$Q$330*S333</f>
        <v>366.21153846153845</v>
      </c>
      <c r="R333" s="500">
        <f>$R$330*S333</f>
        <v>91.552884615384627</v>
      </c>
      <c r="S333" s="497">
        <f>NC_NGOAI!N9/900</f>
        <v>6.8500000000000005E-2</v>
      </c>
      <c r="T333" s="489" t="e">
        <f>'[1]II. ĐƠN GIÁ ĐO ĐẠC'!N332</f>
        <v>#VALUE!</v>
      </c>
      <c r="U333" s="490" t="e">
        <f t="shared" si="83"/>
        <v>#VALUE!</v>
      </c>
      <c r="V333" s="491"/>
      <c r="W333" s="491"/>
      <c r="X333" s="491"/>
      <c r="Y333" s="491"/>
      <c r="Z333" s="491"/>
    </row>
    <row r="334" spans="1:26" s="492" customFormat="1" ht="15" customHeight="1">
      <c r="A334" s="485"/>
      <c r="B334" s="493"/>
      <c r="C334" s="485"/>
      <c r="D334" s="486">
        <v>2</v>
      </c>
      <c r="E334" s="553" t="e">
        <f>NC_NGOAI!O10/900</f>
        <v>#VALUE!</v>
      </c>
      <c r="F334" s="553"/>
      <c r="G334" s="289">
        <f t="shared" si="84"/>
        <v>0</v>
      </c>
      <c r="H334" s="553">
        <f>'Dcu-NgN'!P43</f>
        <v>145.00579585113954</v>
      </c>
      <c r="I334" s="289">
        <f>I333</f>
        <v>180.15960000000004</v>
      </c>
      <c r="J334" s="289">
        <f>Thietbi!K27</f>
        <v>678.73777777777775</v>
      </c>
      <c r="K334" s="289">
        <f>'NL-BD'!H19</f>
        <v>3.5914666666666668</v>
      </c>
      <c r="L334" s="289" t="e">
        <f>SUM(E334:K334)</f>
        <v>#VALUE!</v>
      </c>
      <c r="M334" s="289" t="e">
        <f>L334*'He so chung'!$D$15/100</f>
        <v>#VALUE!</v>
      </c>
      <c r="N334" s="233" t="e">
        <f>M334+L334</f>
        <v>#VALUE!</v>
      </c>
      <c r="O334" s="233">
        <v>0</v>
      </c>
      <c r="P334" s="498">
        <f>Q334+R334</f>
        <v>549.46581196581201</v>
      </c>
      <c r="Q334" s="499">
        <f>$Q$330*S334</f>
        <v>439.57264957264954</v>
      </c>
      <c r="R334" s="500">
        <f>$R$330*S334</f>
        <v>109.89316239316241</v>
      </c>
      <c r="S334" s="497">
        <f>NC_NGOAI!N10/900</f>
        <v>8.2222222222222224E-2</v>
      </c>
      <c r="T334" s="489" t="e">
        <f>'[1]II. ĐƠN GIÁ ĐO ĐẠC'!N333</f>
        <v>#VALUE!</v>
      </c>
      <c r="U334" s="490" t="e">
        <f t="shared" si="83"/>
        <v>#VALUE!</v>
      </c>
      <c r="V334" s="491"/>
      <c r="W334" s="491"/>
      <c r="X334" s="491"/>
      <c r="Y334" s="491"/>
      <c r="Z334" s="491"/>
    </row>
    <row r="335" spans="1:26" s="492" customFormat="1" ht="15" customHeight="1">
      <c r="A335" s="485"/>
      <c r="B335" s="493"/>
      <c r="C335" s="485"/>
      <c r="D335" s="486">
        <v>3</v>
      </c>
      <c r="E335" s="553" t="e">
        <f>NC_NGOAI!O11/900</f>
        <v>#VALUE!</v>
      </c>
      <c r="F335" s="553"/>
      <c r="G335" s="289">
        <f t="shared" si="84"/>
        <v>0</v>
      </c>
      <c r="H335" s="553">
        <f>'Dcu-NgN'!P44</f>
        <v>174.70577813390307</v>
      </c>
      <c r="I335" s="289">
        <f>I334</f>
        <v>180.15960000000004</v>
      </c>
      <c r="J335" s="289">
        <f>Thietbi!M27</f>
        <v>734.40444444444449</v>
      </c>
      <c r="K335" s="289">
        <f>'NL-BD'!J19</f>
        <v>3.5914666666666668</v>
      </c>
      <c r="L335" s="289" t="e">
        <f>SUM(E335:K335)</f>
        <v>#VALUE!</v>
      </c>
      <c r="M335" s="289" t="e">
        <f>L335*'He so chung'!$D$15/100</f>
        <v>#VALUE!</v>
      </c>
      <c r="N335" s="233" t="e">
        <f>M335+L335</f>
        <v>#VALUE!</v>
      </c>
      <c r="O335" s="233">
        <v>0</v>
      </c>
      <c r="P335" s="498">
        <f>Q335+R335</f>
        <v>658.98771367521363</v>
      </c>
      <c r="Q335" s="499">
        <f>$Q$330*S335</f>
        <v>527.1901709401709</v>
      </c>
      <c r="R335" s="500">
        <f>$R$330*S335</f>
        <v>131.79754273504275</v>
      </c>
      <c r="S335" s="497">
        <f>NC_NGOAI!N11/900</f>
        <v>9.8611111111111108E-2</v>
      </c>
      <c r="T335" s="489" t="e">
        <f>'[1]II. ĐƠN GIÁ ĐO ĐẠC'!N334</f>
        <v>#VALUE!</v>
      </c>
      <c r="U335" s="490" t="e">
        <f t="shared" si="83"/>
        <v>#VALUE!</v>
      </c>
      <c r="V335" s="491"/>
      <c r="W335" s="491"/>
      <c r="X335" s="491"/>
      <c r="Y335" s="491"/>
      <c r="Z335" s="491"/>
    </row>
    <row r="336" spans="1:26" s="492" customFormat="1" ht="15" customHeight="1">
      <c r="A336" s="485"/>
      <c r="B336" s="493"/>
      <c r="C336" s="485"/>
      <c r="D336" s="486">
        <v>4</v>
      </c>
      <c r="E336" s="553" t="e">
        <f>NC_NGOAI!O12/900</f>
        <v>#VALUE!</v>
      </c>
      <c r="F336" s="553"/>
      <c r="G336" s="289">
        <f t="shared" si="84"/>
        <v>0</v>
      </c>
      <c r="H336" s="553">
        <f>'Dcu-NgN'!P45</f>
        <v>209.64693376068368</v>
      </c>
      <c r="I336" s="289">
        <f>I335</f>
        <v>180.15960000000004</v>
      </c>
      <c r="J336" s="289">
        <f>Thietbi!O27</f>
        <v>790.07111111111112</v>
      </c>
      <c r="K336" s="289">
        <f>'NL-BD'!L19</f>
        <v>3.5914666666666668</v>
      </c>
      <c r="L336" s="289" t="e">
        <f>SUM(E336:K336)</f>
        <v>#VALUE!</v>
      </c>
      <c r="M336" s="289" t="e">
        <f>L336*'He so chung'!$D$15/100</f>
        <v>#VALUE!</v>
      </c>
      <c r="N336" s="233" t="e">
        <f>M336+L336</f>
        <v>#VALUE!</v>
      </c>
      <c r="O336" s="233">
        <v>0</v>
      </c>
      <c r="P336" s="498">
        <f>Q336+R336</f>
        <v>791.15651709401709</v>
      </c>
      <c r="Q336" s="499">
        <f>$Q$330*S336</f>
        <v>632.92521367521363</v>
      </c>
      <c r="R336" s="500">
        <f>$R$330*S336</f>
        <v>158.23130341880344</v>
      </c>
      <c r="S336" s="497">
        <f>NC_NGOAI!N12/900</f>
        <v>0.11838888888888889</v>
      </c>
      <c r="T336" s="489" t="e">
        <f>'[1]II. ĐƠN GIÁ ĐO ĐẠC'!N335</f>
        <v>#VALUE!</v>
      </c>
      <c r="U336" s="490" t="e">
        <f t="shared" si="83"/>
        <v>#VALUE!</v>
      </c>
      <c r="V336" s="491"/>
      <c r="W336" s="491"/>
      <c r="X336" s="491"/>
      <c r="Y336" s="491"/>
      <c r="Z336" s="491"/>
    </row>
    <row r="337" spans="1:26" s="492" customFormat="1" ht="12.75" customHeight="1">
      <c r="A337" s="493"/>
      <c r="B337" s="493"/>
      <c r="C337" s="493"/>
      <c r="D337" s="486"/>
      <c r="E337" s="553"/>
      <c r="F337" s="553"/>
      <c r="G337" s="289">
        <f t="shared" si="84"/>
        <v>0</v>
      </c>
      <c r="H337" s="553"/>
      <c r="I337" s="289"/>
      <c r="J337" s="289"/>
      <c r="K337" s="289"/>
      <c r="L337" s="289"/>
      <c r="M337" s="289"/>
      <c r="N337" s="233"/>
      <c r="O337" s="233">
        <v>0</v>
      </c>
      <c r="P337" s="498"/>
      <c r="Q337" s="499"/>
      <c r="R337" s="500"/>
      <c r="S337" s="497"/>
      <c r="T337" s="489">
        <f>'[1]II. ĐƠN GIÁ ĐO ĐẠC'!N336</f>
        <v>0</v>
      </c>
      <c r="U337" s="490">
        <f t="shared" si="83"/>
        <v>0</v>
      </c>
      <c r="V337" s="491"/>
      <c r="W337" s="491"/>
      <c r="X337" s="491"/>
      <c r="Y337" s="491"/>
      <c r="Z337" s="491"/>
    </row>
    <row r="338" spans="1:26" s="492" customFormat="1" ht="15" customHeight="1">
      <c r="A338" s="485" t="s">
        <v>247</v>
      </c>
      <c r="B338" s="493" t="s">
        <v>248</v>
      </c>
      <c r="C338" s="485" t="s">
        <v>228</v>
      </c>
      <c r="D338" s="486">
        <v>1</v>
      </c>
      <c r="E338" s="553" t="e">
        <f>NC_NGOAI!O16/900</f>
        <v>#VALUE!</v>
      </c>
      <c r="F338" s="553">
        <f>NC_NGOAI!O17/900</f>
        <v>12008.333333333334</v>
      </c>
      <c r="G338" s="289">
        <f t="shared" si="84"/>
        <v>0</v>
      </c>
      <c r="H338" s="553">
        <f>'Dcu-NgN'!P96</f>
        <v>470.06502881054149</v>
      </c>
      <c r="I338" s="289">
        <f>'VL-NgN'!N42</f>
        <v>450.39900000000006</v>
      </c>
      <c r="J338" s="289"/>
      <c r="K338" s="289"/>
      <c r="L338" s="289" t="e">
        <f>SUM(E338:K338)</f>
        <v>#VALUE!</v>
      </c>
      <c r="M338" s="289" t="e">
        <f>L338*'He so chung'!$D$15/100</f>
        <v>#VALUE!</v>
      </c>
      <c r="N338" s="233" t="e">
        <f>M338+L338</f>
        <v>#VALUE!</v>
      </c>
      <c r="O338" s="233">
        <v>1833.333333333343</v>
      </c>
      <c r="P338" s="498">
        <f>Q338+R338</f>
        <v>1225.1602564102564</v>
      </c>
      <c r="Q338" s="499">
        <f>$Q$330*S338</f>
        <v>980.12820512820497</v>
      </c>
      <c r="R338" s="500">
        <f>$R$330*S338</f>
        <v>245.0320512820513</v>
      </c>
      <c r="S338" s="497">
        <f>NC_NGOAI!N16/900</f>
        <v>0.18333333333333332</v>
      </c>
      <c r="T338" s="489" t="e">
        <f>'[1]II. ĐƠN GIÁ ĐO ĐẠC'!N337</f>
        <v>#VALUE!</v>
      </c>
      <c r="U338" s="490" t="e">
        <f t="shared" si="83"/>
        <v>#VALUE!</v>
      </c>
      <c r="V338" s="491"/>
      <c r="W338" s="491"/>
      <c r="X338" s="491"/>
      <c r="Y338" s="491"/>
      <c r="Z338" s="491"/>
    </row>
    <row r="339" spans="1:26" s="492" customFormat="1" ht="15" customHeight="1">
      <c r="A339" s="485"/>
      <c r="B339" s="493"/>
      <c r="C339" s="485"/>
      <c r="D339" s="486">
        <v>2</v>
      </c>
      <c r="E339" s="553" t="e">
        <f>NC_NGOAI!O18/900</f>
        <v>#VALUE!</v>
      </c>
      <c r="F339" s="553">
        <f>NC_NGOAI!O19/900</f>
        <v>14410</v>
      </c>
      <c r="G339" s="289">
        <f t="shared" si="84"/>
        <v>0</v>
      </c>
      <c r="H339" s="553">
        <f>'Dcu-NgN'!P97</f>
        <v>561.63613831908856</v>
      </c>
      <c r="I339" s="289">
        <f>I338</f>
        <v>450.39900000000006</v>
      </c>
      <c r="J339" s="289"/>
      <c r="K339" s="289"/>
      <c r="L339" s="289" t="e">
        <f>SUM(E339:K339)</f>
        <v>#VALUE!</v>
      </c>
      <c r="M339" s="289" t="e">
        <f>L339*'He so chung'!$D$15/100</f>
        <v>#VALUE!</v>
      </c>
      <c r="N339" s="233" t="e">
        <f>M339+L339</f>
        <v>#VALUE!</v>
      </c>
      <c r="O339" s="233">
        <v>2200</v>
      </c>
      <c r="P339" s="498">
        <f>Q339+R339</f>
        <v>1470.1923076923076</v>
      </c>
      <c r="Q339" s="499">
        <f>$Q$330*S339</f>
        <v>1176.153846153846</v>
      </c>
      <c r="R339" s="500">
        <f>$R$330*S339</f>
        <v>294.03846153846155</v>
      </c>
      <c r="S339" s="497">
        <f>NC_NGOAI!N18/900</f>
        <v>0.22</v>
      </c>
      <c r="T339" s="489" t="e">
        <f>'[1]II. ĐƠN GIÁ ĐO ĐẠC'!N338</f>
        <v>#VALUE!</v>
      </c>
      <c r="U339" s="490" t="e">
        <f t="shared" si="83"/>
        <v>#VALUE!</v>
      </c>
      <c r="V339" s="491"/>
      <c r="W339" s="491"/>
      <c r="X339" s="491"/>
      <c r="Y339" s="491"/>
      <c r="Z339" s="491"/>
    </row>
    <row r="340" spans="1:26" s="492" customFormat="1" ht="15" customHeight="1">
      <c r="A340" s="485"/>
      <c r="B340" s="493"/>
      <c r="C340" s="485"/>
      <c r="D340" s="486">
        <v>3</v>
      </c>
      <c r="E340" s="553" t="e">
        <f>NC_NGOAI!O20/900</f>
        <v>#VALUE!</v>
      </c>
      <c r="F340" s="553">
        <f>NC_NGOAI!O21/900</f>
        <v>17292</v>
      </c>
      <c r="G340" s="289">
        <f t="shared" si="84"/>
        <v>0</v>
      </c>
      <c r="H340" s="553">
        <f>'Dcu-NgN'!P98</f>
        <v>610.47406339031363</v>
      </c>
      <c r="I340" s="289">
        <f>I339</f>
        <v>450.39900000000006</v>
      </c>
      <c r="J340" s="289"/>
      <c r="K340" s="289"/>
      <c r="L340" s="289" t="e">
        <f>SUM(E340:K340)</f>
        <v>#VALUE!</v>
      </c>
      <c r="M340" s="289" t="e">
        <f>L340*'He so chung'!$D$15/100</f>
        <v>#VALUE!</v>
      </c>
      <c r="N340" s="233" t="e">
        <f>M340+L340</f>
        <v>#VALUE!</v>
      </c>
      <c r="O340" s="233">
        <v>2640</v>
      </c>
      <c r="P340" s="498">
        <f>Q340+R340</f>
        <v>1764.2307692307691</v>
      </c>
      <c r="Q340" s="499">
        <f>$Q$330*S340</f>
        <v>1411.3846153846152</v>
      </c>
      <c r="R340" s="500">
        <f>$R$330*S340</f>
        <v>352.84615384615387</v>
      </c>
      <c r="S340" s="497">
        <f>NC_NGOAI!N20/900</f>
        <v>0.26400000000000001</v>
      </c>
      <c r="T340" s="489" t="e">
        <f>'[1]II. ĐƠN GIÁ ĐO ĐẠC'!N339</f>
        <v>#VALUE!</v>
      </c>
      <c r="U340" s="490" t="e">
        <f t="shared" si="83"/>
        <v>#VALUE!</v>
      </c>
      <c r="V340" s="491"/>
      <c r="W340" s="491"/>
      <c r="X340" s="491"/>
      <c r="Y340" s="491"/>
      <c r="Z340" s="491"/>
    </row>
    <row r="341" spans="1:26" s="492" customFormat="1" ht="15" customHeight="1">
      <c r="A341" s="485"/>
      <c r="B341" s="493"/>
      <c r="C341" s="485"/>
      <c r="D341" s="486">
        <v>4</v>
      </c>
      <c r="E341" s="553" t="e">
        <f>NC_NGOAI!O22/900</f>
        <v>#VALUE!</v>
      </c>
      <c r="F341" s="553">
        <f>NC_NGOAI!O23/900</f>
        <v>20750.400000000001</v>
      </c>
      <c r="G341" s="289">
        <f t="shared" si="84"/>
        <v>0</v>
      </c>
      <c r="H341" s="553">
        <f>'Dcu-NgN'!P99</f>
        <v>671.52146972934497</v>
      </c>
      <c r="I341" s="289">
        <f>I340</f>
        <v>450.39900000000006</v>
      </c>
      <c r="J341" s="289"/>
      <c r="K341" s="289"/>
      <c r="L341" s="289" t="e">
        <f>SUM(E341:K341)</f>
        <v>#VALUE!</v>
      </c>
      <c r="M341" s="289" t="e">
        <f>L341*'He so chung'!$D$15/100</f>
        <v>#VALUE!</v>
      </c>
      <c r="N341" s="233" t="e">
        <f>M341+L341</f>
        <v>#VALUE!</v>
      </c>
      <c r="O341" s="233">
        <v>3168</v>
      </c>
      <c r="P341" s="498">
        <f>Q341+R341</f>
        <v>2117.0769230769229</v>
      </c>
      <c r="Q341" s="499">
        <f>$Q$330*S341</f>
        <v>1693.6615384615384</v>
      </c>
      <c r="R341" s="500">
        <f>$R$330*S341</f>
        <v>423.41538461538471</v>
      </c>
      <c r="S341" s="497">
        <f>NC_NGOAI!N22/900</f>
        <v>0.31680000000000003</v>
      </c>
      <c r="T341" s="489" t="e">
        <f>'[1]II. ĐƠN GIÁ ĐO ĐẠC'!N340</f>
        <v>#VALUE!</v>
      </c>
      <c r="U341" s="490" t="e">
        <f t="shared" si="83"/>
        <v>#VALUE!</v>
      </c>
      <c r="V341" s="491"/>
      <c r="W341" s="491"/>
      <c r="X341" s="491"/>
      <c r="Y341" s="491"/>
      <c r="Z341" s="491"/>
    </row>
    <row r="342" spans="1:26" s="492" customFormat="1" ht="12.75" customHeight="1">
      <c r="A342" s="493"/>
      <c r="B342" s="493"/>
      <c r="C342" s="493"/>
      <c r="D342" s="486"/>
      <c r="E342" s="553"/>
      <c r="F342" s="553"/>
      <c r="G342" s="289">
        <f t="shared" si="84"/>
        <v>0</v>
      </c>
      <c r="H342" s="553"/>
      <c r="I342" s="289"/>
      <c r="J342" s="289"/>
      <c r="K342" s="289"/>
      <c r="L342" s="289"/>
      <c r="M342" s="289"/>
      <c r="N342" s="233"/>
      <c r="O342" s="233">
        <v>0</v>
      </c>
      <c r="P342" s="498"/>
      <c r="Q342" s="499"/>
      <c r="R342" s="500"/>
      <c r="S342" s="497"/>
      <c r="T342" s="489">
        <f>'[1]II. ĐƠN GIÁ ĐO ĐẠC'!N341</f>
        <v>0</v>
      </c>
      <c r="U342" s="490">
        <f t="shared" si="83"/>
        <v>0</v>
      </c>
      <c r="V342" s="491"/>
      <c r="W342" s="491"/>
      <c r="X342" s="491"/>
      <c r="Y342" s="491"/>
      <c r="Z342" s="491"/>
    </row>
    <row r="343" spans="1:26" s="492" customFormat="1" ht="15" customHeight="1">
      <c r="A343" s="485" t="s">
        <v>252</v>
      </c>
      <c r="B343" s="493" t="s">
        <v>253</v>
      </c>
      <c r="C343" s="485" t="s">
        <v>228</v>
      </c>
      <c r="D343" s="486">
        <v>1</v>
      </c>
      <c r="E343" s="553" t="e">
        <f>NC_NGOAI!O29/900</f>
        <v>#VALUE!</v>
      </c>
      <c r="F343" s="553">
        <f>NC_NGOAI!O30/900</f>
        <v>4483.1111111111113</v>
      </c>
      <c r="G343" s="289">
        <f t="shared" si="84"/>
        <v>0</v>
      </c>
      <c r="H343" s="553">
        <f>'Dcu-NgN'!P82</f>
        <v>1175.1625720263537</v>
      </c>
      <c r="I343" s="289">
        <f>'VL-NgN'!N45</f>
        <v>450.39900000000006</v>
      </c>
      <c r="J343" s="289">
        <f>Thietbi!I54</f>
        <v>4350.1644444444446</v>
      </c>
      <c r="K343" s="289"/>
      <c r="L343" s="289" t="e">
        <f>SUM(E343:K343)</f>
        <v>#VALUE!</v>
      </c>
      <c r="M343" s="289" t="e">
        <f>L343*'He so chung'!$D$15/100</f>
        <v>#VALUE!</v>
      </c>
      <c r="N343" s="233" t="e">
        <f>M343+L343</f>
        <v>#VALUE!</v>
      </c>
      <c r="O343" s="233">
        <v>684.44444444446708</v>
      </c>
      <c r="P343" s="498">
        <f>Q343+R343</f>
        <v>2857.9647435897436</v>
      </c>
      <c r="Q343" s="499">
        <f>$Q$330*S343</f>
        <v>2286.3717948717949</v>
      </c>
      <c r="R343" s="500">
        <f>$R$330*S343</f>
        <v>571.59294871794884</v>
      </c>
      <c r="S343" s="497">
        <f>NC_NGOAI!N29/900</f>
        <v>0.42766666666666669</v>
      </c>
      <c r="T343" s="489" t="e">
        <f>'[1]II. ĐƠN GIÁ ĐO ĐẠC'!N342</f>
        <v>#VALUE!</v>
      </c>
      <c r="U343" s="490" t="e">
        <f t="shared" si="83"/>
        <v>#VALUE!</v>
      </c>
      <c r="V343" s="491"/>
      <c r="W343" s="491"/>
      <c r="X343" s="491"/>
      <c r="Y343" s="491"/>
      <c r="Z343" s="491"/>
    </row>
    <row r="344" spans="1:26" s="492" customFormat="1" ht="15" customHeight="1">
      <c r="A344" s="485"/>
      <c r="B344" s="493"/>
      <c r="C344" s="485"/>
      <c r="D344" s="486">
        <v>2</v>
      </c>
      <c r="E344" s="553" t="e">
        <f>NC_NGOAI!O31/900</f>
        <v>#VALUE!</v>
      </c>
      <c r="F344" s="553">
        <f>NC_NGOAI!O32/900</f>
        <v>5379.7333333333336</v>
      </c>
      <c r="G344" s="289">
        <f t="shared" si="84"/>
        <v>0</v>
      </c>
      <c r="H344" s="553">
        <f>'Dcu-NgN'!P83</f>
        <v>1404.0903457977213</v>
      </c>
      <c r="I344" s="289">
        <f>I343</f>
        <v>450.39900000000006</v>
      </c>
      <c r="J344" s="289">
        <f>Thietbi!K54</f>
        <v>5218.5644444444442</v>
      </c>
      <c r="K344" s="289"/>
      <c r="L344" s="289" t="e">
        <f>SUM(E344:K344)</f>
        <v>#VALUE!</v>
      </c>
      <c r="M344" s="289" t="e">
        <f>L344*'He so chung'!$D$15/100</f>
        <v>#VALUE!</v>
      </c>
      <c r="N344" s="233" t="e">
        <f>M344+L344</f>
        <v>#VALUE!</v>
      </c>
      <c r="O344" s="233">
        <v>821.33333333331393</v>
      </c>
      <c r="P344" s="498">
        <f>Q344+R344</f>
        <v>3429.3349358974356</v>
      </c>
      <c r="Q344" s="499">
        <f>$Q$330*S344</f>
        <v>2743.4679487179483</v>
      </c>
      <c r="R344" s="500">
        <f>$R$330*S344</f>
        <v>685.86698717948718</v>
      </c>
      <c r="S344" s="497">
        <f>NC_NGOAI!N31/900</f>
        <v>0.51316666666666666</v>
      </c>
      <c r="T344" s="489" t="e">
        <f>'[1]II. ĐƠN GIÁ ĐO ĐẠC'!N343</f>
        <v>#VALUE!</v>
      </c>
      <c r="U344" s="490" t="e">
        <f t="shared" si="83"/>
        <v>#VALUE!</v>
      </c>
      <c r="V344" s="491"/>
      <c r="W344" s="491"/>
      <c r="X344" s="491"/>
      <c r="Y344" s="491"/>
      <c r="Z344" s="491"/>
    </row>
    <row r="345" spans="1:26" s="492" customFormat="1" ht="15" customHeight="1">
      <c r="A345" s="485"/>
      <c r="B345" s="493"/>
      <c r="C345" s="485"/>
      <c r="D345" s="486">
        <v>3</v>
      </c>
      <c r="E345" s="553" t="e">
        <f>NC_NGOAI!O33/900</f>
        <v>#VALUE!</v>
      </c>
      <c r="F345" s="553">
        <f>NC_NGOAI!O34/900</f>
        <v>6455.3888888888887</v>
      </c>
      <c r="G345" s="289">
        <f t="shared" si="84"/>
        <v>0</v>
      </c>
      <c r="H345" s="553">
        <f>'Dcu-NgN'!P84</f>
        <v>1526.185158475784</v>
      </c>
      <c r="I345" s="289">
        <f>I344</f>
        <v>450.39900000000006</v>
      </c>
      <c r="J345" s="289">
        <f>Thietbi!M54</f>
        <v>5654.2488888888893</v>
      </c>
      <c r="K345" s="289"/>
      <c r="L345" s="289" t="e">
        <f>SUM(E345:K345)</f>
        <v>#VALUE!</v>
      </c>
      <c r="M345" s="289" t="e">
        <f>L345*'He so chung'!$D$15/100</f>
        <v>#VALUE!</v>
      </c>
      <c r="N345" s="233" t="e">
        <f>M345+L345</f>
        <v>#VALUE!</v>
      </c>
      <c r="O345" s="233">
        <v>985.55555555559113</v>
      </c>
      <c r="P345" s="498">
        <f>Q345+R345</f>
        <v>4115.0534188034189</v>
      </c>
      <c r="Q345" s="499">
        <f>$Q$330*S345</f>
        <v>3292.0427350427353</v>
      </c>
      <c r="R345" s="500">
        <f>$R$330*S345</f>
        <v>823.01068376068395</v>
      </c>
      <c r="S345" s="497">
        <f>NC_NGOAI!N33/900</f>
        <v>0.61577777777777787</v>
      </c>
      <c r="T345" s="489" t="e">
        <f>'[1]II. ĐƠN GIÁ ĐO ĐẠC'!N344</f>
        <v>#VALUE!</v>
      </c>
      <c r="U345" s="490" t="e">
        <f t="shared" si="83"/>
        <v>#VALUE!</v>
      </c>
      <c r="V345" s="491"/>
      <c r="W345" s="491"/>
      <c r="X345" s="491"/>
      <c r="Y345" s="491"/>
      <c r="Z345" s="491"/>
    </row>
    <row r="346" spans="1:26" s="492" customFormat="1" ht="15" customHeight="1">
      <c r="A346" s="485"/>
      <c r="B346" s="493"/>
      <c r="C346" s="485"/>
      <c r="D346" s="486">
        <v>4</v>
      </c>
      <c r="E346" s="553" t="e">
        <f>NC_NGOAI!O35/900</f>
        <v>#VALUE!</v>
      </c>
      <c r="F346" s="553">
        <f>NC_NGOAI!O36/900</f>
        <v>7746.4666666666662</v>
      </c>
      <c r="G346" s="289">
        <f t="shared" si="84"/>
        <v>0</v>
      </c>
      <c r="H346" s="553">
        <f>'Dcu-NgN'!P85</f>
        <v>1678.8036743233624</v>
      </c>
      <c r="I346" s="289">
        <f>I345</f>
        <v>450.39900000000006</v>
      </c>
      <c r="J346" s="289">
        <f>Thietbi!O54</f>
        <v>6089.1911111111112</v>
      </c>
      <c r="K346" s="289"/>
      <c r="L346" s="289" t="e">
        <f>SUM(E346:K346)</f>
        <v>#VALUE!</v>
      </c>
      <c r="M346" s="289" t="e">
        <f>L346*'He so chung'!$D$15/100</f>
        <v>#VALUE!</v>
      </c>
      <c r="N346" s="233" t="e">
        <f>M346+L346</f>
        <v>#VALUE!</v>
      </c>
      <c r="O346" s="233">
        <v>1182.6666666666861</v>
      </c>
      <c r="P346" s="498">
        <f>Q346+R346</f>
        <v>4938.1383547008545</v>
      </c>
      <c r="Q346" s="499">
        <f>$Q$330*S346</f>
        <v>3950.5106837606832</v>
      </c>
      <c r="R346" s="500">
        <f>$R$330*S346</f>
        <v>987.62767094017101</v>
      </c>
      <c r="S346" s="497">
        <f>NC_NGOAI!N35/900</f>
        <v>0.7389444444444444</v>
      </c>
      <c r="T346" s="489" t="e">
        <f>'[1]II. ĐƠN GIÁ ĐO ĐẠC'!N345</f>
        <v>#VALUE!</v>
      </c>
      <c r="U346" s="490" t="e">
        <f t="shared" si="83"/>
        <v>#VALUE!</v>
      </c>
      <c r="V346" s="491"/>
      <c r="W346" s="491"/>
      <c r="X346" s="491"/>
      <c r="Y346" s="491"/>
      <c r="Z346" s="491"/>
    </row>
    <row r="347" spans="1:26" s="492" customFormat="1" ht="12.75" customHeight="1">
      <c r="A347" s="493"/>
      <c r="B347" s="493"/>
      <c r="C347" s="493"/>
      <c r="D347" s="486"/>
      <c r="E347" s="553"/>
      <c r="F347" s="553"/>
      <c r="G347" s="289">
        <f t="shared" si="84"/>
        <v>0</v>
      </c>
      <c r="H347" s="553"/>
      <c r="I347" s="289"/>
      <c r="J347" s="289"/>
      <c r="K347" s="289"/>
      <c r="L347" s="289"/>
      <c r="M347" s="289"/>
      <c r="N347" s="233"/>
      <c r="O347" s="233">
        <v>0</v>
      </c>
      <c r="P347" s="498"/>
      <c r="Q347" s="499"/>
      <c r="R347" s="500"/>
      <c r="S347" s="497"/>
      <c r="T347" s="489">
        <f>'[1]II. ĐƠN GIÁ ĐO ĐẠC'!N346</f>
        <v>0</v>
      </c>
      <c r="U347" s="490">
        <f t="shared" si="83"/>
        <v>0</v>
      </c>
      <c r="V347" s="491"/>
      <c r="W347" s="491"/>
      <c r="X347" s="491"/>
      <c r="Y347" s="491"/>
      <c r="Z347" s="491"/>
    </row>
    <row r="348" spans="1:26" s="492" customFormat="1" ht="15" customHeight="1">
      <c r="A348" s="485" t="s">
        <v>254</v>
      </c>
      <c r="B348" s="493" t="s">
        <v>255</v>
      </c>
      <c r="C348" s="485" t="s">
        <v>228</v>
      </c>
      <c r="D348" s="486">
        <v>1</v>
      </c>
      <c r="E348" s="553" t="e">
        <f>NC_NGOAI!O42/900</f>
        <v>#VALUE!</v>
      </c>
      <c r="F348" s="553">
        <f>NC_NGOAI!O43/900</f>
        <v>1531.2444444444445</v>
      </c>
      <c r="G348" s="289">
        <f t="shared" si="84"/>
        <v>0</v>
      </c>
      <c r="H348" s="553">
        <f>'Dcu-NgN'!P104</f>
        <v>470.06502881054149</v>
      </c>
      <c r="I348" s="289">
        <f>'VL-NgN'!N48</f>
        <v>180.15960000000004</v>
      </c>
      <c r="J348" s="289"/>
      <c r="K348" s="289"/>
      <c r="L348" s="289" t="e">
        <f>SUM(E348:K348)</f>
        <v>#VALUE!</v>
      </c>
      <c r="M348" s="289" t="e">
        <f>L348*'He so chung'!$D$15/100</f>
        <v>#VALUE!</v>
      </c>
      <c r="N348" s="233" t="e">
        <f>M348+L348</f>
        <v>#VALUE!</v>
      </c>
      <c r="O348" s="233">
        <v>233.77777777777737</v>
      </c>
      <c r="P348" s="498">
        <f>Q348+R348</f>
        <v>195.20886752136749</v>
      </c>
      <c r="Q348" s="499">
        <f>$Q$330*S348</f>
        <v>156.167094017094</v>
      </c>
      <c r="R348" s="500">
        <f>$R$330*S348</f>
        <v>39.041773504273507</v>
      </c>
      <c r="S348" s="497">
        <f>NC_NGOAI!N42/900</f>
        <v>2.9211111111111111E-2</v>
      </c>
      <c r="T348" s="489" t="e">
        <f>'[1]II. ĐƠN GIÁ ĐO ĐẠC'!N347</f>
        <v>#VALUE!</v>
      </c>
      <c r="U348" s="490" t="e">
        <f t="shared" si="83"/>
        <v>#VALUE!</v>
      </c>
      <c r="V348" s="491"/>
      <c r="W348" s="491"/>
      <c r="X348" s="491"/>
      <c r="Y348" s="491"/>
      <c r="Z348" s="491"/>
    </row>
    <row r="349" spans="1:26" s="492" customFormat="1" ht="15" customHeight="1">
      <c r="A349" s="485"/>
      <c r="B349" s="493"/>
      <c r="C349" s="485"/>
      <c r="D349" s="486">
        <v>2</v>
      </c>
      <c r="E349" s="553" t="e">
        <f>NC_NGOAI!O44/900</f>
        <v>#VALUE!</v>
      </c>
      <c r="F349" s="553">
        <f>NC_NGOAI!O45/900</f>
        <v>1838.3666666666666</v>
      </c>
      <c r="G349" s="289">
        <f t="shared" si="84"/>
        <v>0</v>
      </c>
      <c r="H349" s="553">
        <f>'Dcu-NgN'!P105</f>
        <v>561.63613831908856</v>
      </c>
      <c r="I349" s="289">
        <f>I348</f>
        <v>180.15960000000004</v>
      </c>
      <c r="J349" s="289"/>
      <c r="K349" s="289"/>
      <c r="L349" s="289" t="e">
        <f>SUM(E349:K349)</f>
        <v>#VALUE!</v>
      </c>
      <c r="M349" s="289" t="e">
        <f>L349*'He so chung'!$D$15/100</f>
        <v>#VALUE!</v>
      </c>
      <c r="N349" s="233" t="e">
        <f>M349+L349</f>
        <v>#VALUE!</v>
      </c>
      <c r="O349" s="233">
        <v>280.66666666666606</v>
      </c>
      <c r="P349" s="498">
        <f>Q349+R349</f>
        <v>234.26549145299145</v>
      </c>
      <c r="Q349" s="499">
        <f>$Q$330*S349</f>
        <v>187.41239316239316</v>
      </c>
      <c r="R349" s="500">
        <f>$R$330*S349</f>
        <v>46.853098290598297</v>
      </c>
      <c r="S349" s="497">
        <f>NC_NGOAI!N44/900</f>
        <v>3.5055555555555555E-2</v>
      </c>
      <c r="T349" s="489" t="e">
        <f>'[1]II. ĐƠN GIÁ ĐO ĐẠC'!N348</f>
        <v>#VALUE!</v>
      </c>
      <c r="U349" s="490" t="e">
        <f t="shared" si="83"/>
        <v>#VALUE!</v>
      </c>
      <c r="V349" s="491"/>
      <c r="W349" s="491"/>
      <c r="X349" s="491"/>
      <c r="Y349" s="491"/>
      <c r="Z349" s="491"/>
    </row>
    <row r="350" spans="1:26" s="492" customFormat="1" ht="15" customHeight="1">
      <c r="A350" s="485"/>
      <c r="B350" s="493"/>
      <c r="C350" s="485"/>
      <c r="D350" s="486">
        <v>3</v>
      </c>
      <c r="E350" s="553" t="e">
        <f>NC_NGOAI!O46/900</f>
        <v>#VALUE!</v>
      </c>
      <c r="F350" s="553">
        <f>NC_NGOAI!O47/900</f>
        <v>2205.1666666666665</v>
      </c>
      <c r="G350" s="289">
        <f t="shared" si="84"/>
        <v>0</v>
      </c>
      <c r="H350" s="553">
        <f>'Dcu-NgN'!P106</f>
        <v>610.47406339031363</v>
      </c>
      <c r="I350" s="289">
        <f>I349</f>
        <v>180.15960000000004</v>
      </c>
      <c r="J350" s="289"/>
      <c r="K350" s="289"/>
      <c r="L350" s="289" t="e">
        <f>SUM(E350:K350)</f>
        <v>#VALUE!</v>
      </c>
      <c r="M350" s="289" t="e">
        <f>L350*'He so chung'!$D$15/100</f>
        <v>#VALUE!</v>
      </c>
      <c r="N350" s="233" t="e">
        <f>M350+L350</f>
        <v>#VALUE!</v>
      </c>
      <c r="O350" s="233">
        <v>336.66666666666788</v>
      </c>
      <c r="P350" s="498">
        <f>Q350+R350</f>
        <v>281.04433760683759</v>
      </c>
      <c r="Q350" s="499">
        <f>$Q$330*S350</f>
        <v>224.83547008547006</v>
      </c>
      <c r="R350" s="500">
        <f>$R$330*S350</f>
        <v>56.208867521367523</v>
      </c>
      <c r="S350" s="497">
        <f>NC_NGOAI!N46/900</f>
        <v>4.2055555555555554E-2</v>
      </c>
      <c r="T350" s="489" t="e">
        <f>'[1]II. ĐƠN GIÁ ĐO ĐẠC'!N349</f>
        <v>#VALUE!</v>
      </c>
      <c r="U350" s="490" t="e">
        <f t="shared" si="83"/>
        <v>#VALUE!</v>
      </c>
      <c r="V350" s="491"/>
      <c r="W350" s="491"/>
      <c r="X350" s="491"/>
      <c r="Y350" s="491"/>
      <c r="Z350" s="491"/>
    </row>
    <row r="351" spans="1:26" s="492" customFormat="1" ht="15" customHeight="1">
      <c r="A351" s="485"/>
      <c r="B351" s="493"/>
      <c r="C351" s="485"/>
      <c r="D351" s="486">
        <v>4</v>
      </c>
      <c r="E351" s="553" t="e">
        <f>NC_NGOAI!O48/900</f>
        <v>#VALUE!</v>
      </c>
      <c r="F351" s="553">
        <f>NC_NGOAI!O49/900</f>
        <v>2644.7444444444445</v>
      </c>
      <c r="G351" s="289">
        <f t="shared" si="84"/>
        <v>0</v>
      </c>
      <c r="H351" s="553">
        <f>'Dcu-NgN'!P107</f>
        <v>671.52146972934497</v>
      </c>
      <c r="I351" s="289">
        <f>I350</f>
        <v>180.15960000000004</v>
      </c>
      <c r="J351" s="289"/>
      <c r="K351" s="289"/>
      <c r="L351" s="289" t="e">
        <f>SUM(E351:K351)</f>
        <v>#VALUE!</v>
      </c>
      <c r="M351" s="289" t="e">
        <f>L351*'He so chung'!$D$15/100</f>
        <v>#VALUE!</v>
      </c>
      <c r="N351" s="233" t="e">
        <f>M351+L351</f>
        <v>#VALUE!</v>
      </c>
      <c r="O351" s="233">
        <v>403.77777777777737</v>
      </c>
      <c r="P351" s="498">
        <f>Q351+R351</f>
        <v>337.25320512820508</v>
      </c>
      <c r="Q351" s="499">
        <f>$Q$330*S351</f>
        <v>269.80256410256408</v>
      </c>
      <c r="R351" s="500">
        <f>$R$330*S351</f>
        <v>67.450641025641033</v>
      </c>
      <c r="S351" s="497">
        <f>NC_NGOAI!N48/900</f>
        <v>5.0466666666666667E-2</v>
      </c>
      <c r="T351" s="489" t="e">
        <f>'[1]II. ĐƠN GIÁ ĐO ĐẠC'!N350</f>
        <v>#VALUE!</v>
      </c>
      <c r="U351" s="490" t="e">
        <f t="shared" si="83"/>
        <v>#VALUE!</v>
      </c>
      <c r="V351" s="491"/>
      <c r="W351" s="491"/>
      <c r="X351" s="491"/>
      <c r="Y351" s="491"/>
      <c r="Z351" s="491"/>
    </row>
    <row r="352" spans="1:26" s="492" customFormat="1" ht="12.75" customHeight="1">
      <c r="A352" s="493"/>
      <c r="B352" s="493"/>
      <c r="C352" s="493"/>
      <c r="D352" s="486"/>
      <c r="E352" s="553"/>
      <c r="F352" s="553"/>
      <c r="G352" s="289">
        <f t="shared" si="84"/>
        <v>0</v>
      </c>
      <c r="H352" s="553"/>
      <c r="I352" s="289"/>
      <c r="J352" s="289"/>
      <c r="K352" s="289"/>
      <c r="L352" s="289"/>
      <c r="M352" s="289"/>
      <c r="N352" s="233"/>
      <c r="O352" s="233">
        <v>0</v>
      </c>
      <c r="P352" s="498"/>
      <c r="Q352" s="499"/>
      <c r="R352" s="500"/>
      <c r="S352" s="497"/>
      <c r="T352" s="489">
        <f>'[1]II. ĐƠN GIÁ ĐO ĐẠC'!N351</f>
        <v>0</v>
      </c>
      <c r="U352" s="490">
        <f t="shared" si="83"/>
        <v>0</v>
      </c>
      <c r="V352" s="491"/>
      <c r="W352" s="491"/>
      <c r="X352" s="491"/>
      <c r="Y352" s="491"/>
      <c r="Z352" s="491"/>
    </row>
    <row r="353" spans="1:26" s="492" customFormat="1" ht="15" customHeight="1">
      <c r="A353" s="485" t="s">
        <v>257</v>
      </c>
      <c r="B353" s="493" t="s">
        <v>258</v>
      </c>
      <c r="C353" s="485" t="s">
        <v>228</v>
      </c>
      <c r="D353" s="486">
        <v>1</v>
      </c>
      <c r="E353" s="553" t="e">
        <f>NC_NGOAI!O55/900</f>
        <v>#VALUE!</v>
      </c>
      <c r="F353" s="553">
        <f>NC_NGOAI!O56/900</f>
        <v>6697.0111111111109</v>
      </c>
      <c r="G353" s="289">
        <f t="shared" si="84"/>
        <v>0</v>
      </c>
      <c r="H353" s="553">
        <f>'Dcu-NgN'!P112</f>
        <v>470.06502881054149</v>
      </c>
      <c r="I353" s="289">
        <f>'VL-NgN'!N51</f>
        <v>180.15960000000004</v>
      </c>
      <c r="J353" s="289"/>
      <c r="K353" s="289"/>
      <c r="L353" s="289" t="e">
        <f>SUM(E353:K353)</f>
        <v>#VALUE!</v>
      </c>
      <c r="M353" s="289" t="e">
        <f>L353*'He so chung'!$D$15/100</f>
        <v>#VALUE!</v>
      </c>
      <c r="N353" s="233" t="e">
        <f>M353+L353</f>
        <v>#VALUE!</v>
      </c>
      <c r="O353" s="233">
        <v>1022.4444444444453</v>
      </c>
      <c r="P353" s="498">
        <f>Q353+R353</f>
        <v>341.63408119658118</v>
      </c>
      <c r="Q353" s="499">
        <f>$Q$330*S353</f>
        <v>273.30726495726492</v>
      </c>
      <c r="R353" s="500">
        <f>$R$330*S353</f>
        <v>68.326816239316244</v>
      </c>
      <c r="S353" s="497">
        <f>NC_NGOAI!N55/900</f>
        <v>5.1122222222222222E-2</v>
      </c>
      <c r="T353" s="489" t="e">
        <f>'[1]II. ĐƠN GIÁ ĐO ĐẠC'!N352</f>
        <v>#VALUE!</v>
      </c>
      <c r="U353" s="490" t="e">
        <f t="shared" si="83"/>
        <v>#VALUE!</v>
      </c>
      <c r="V353" s="491"/>
      <c r="W353" s="491"/>
      <c r="X353" s="491"/>
      <c r="Y353" s="491"/>
      <c r="Z353" s="491"/>
    </row>
    <row r="354" spans="1:26" s="492" customFormat="1" ht="15" customHeight="1">
      <c r="A354" s="485"/>
      <c r="B354" s="493" t="s">
        <v>259</v>
      </c>
      <c r="C354" s="485"/>
      <c r="D354" s="486">
        <v>2</v>
      </c>
      <c r="E354" s="553" t="e">
        <f>NC_NGOAI!O57/900</f>
        <v>#VALUE!</v>
      </c>
      <c r="F354" s="553">
        <f>NC_NGOAI!O58/900</f>
        <v>8036.1222222222223</v>
      </c>
      <c r="G354" s="289">
        <f t="shared" si="84"/>
        <v>0</v>
      </c>
      <c r="H354" s="553">
        <f>'Dcu-NgN'!P113</f>
        <v>561.63613831908856</v>
      </c>
      <c r="I354" s="289">
        <f>I353</f>
        <v>180.15960000000004</v>
      </c>
      <c r="J354" s="289"/>
      <c r="K354" s="289"/>
      <c r="L354" s="289" t="e">
        <f>SUM(E354:K354)</f>
        <v>#VALUE!</v>
      </c>
      <c r="M354" s="289" t="e">
        <f>L354*'He so chung'!$D$15/100</f>
        <v>#VALUE!</v>
      </c>
      <c r="N354" s="233" t="e">
        <f>M354+L354</f>
        <v>#VALUE!</v>
      </c>
      <c r="O354" s="233">
        <v>1226.8888888888869</v>
      </c>
      <c r="P354" s="498">
        <f>Q354+R354</f>
        <v>409.946047008547</v>
      </c>
      <c r="Q354" s="499">
        <f>$Q$330*S354</f>
        <v>327.95683760683761</v>
      </c>
      <c r="R354" s="500">
        <f>$R$330*S354</f>
        <v>81.989209401709402</v>
      </c>
      <c r="S354" s="497">
        <f>NC_NGOAI!N57/900</f>
        <v>6.1344444444444444E-2</v>
      </c>
      <c r="T354" s="489" t="e">
        <f>'[1]II. ĐƠN GIÁ ĐO ĐẠC'!N353</f>
        <v>#VALUE!</v>
      </c>
      <c r="U354" s="490" t="e">
        <f t="shared" si="83"/>
        <v>#VALUE!</v>
      </c>
      <c r="V354" s="491"/>
      <c r="W354" s="491"/>
      <c r="X354" s="491"/>
      <c r="Y354" s="491"/>
      <c r="Z354" s="491"/>
    </row>
    <row r="355" spans="1:26" s="492" customFormat="1" ht="15" customHeight="1">
      <c r="A355" s="485"/>
      <c r="B355" s="493"/>
      <c r="C355" s="485"/>
      <c r="D355" s="486">
        <v>3</v>
      </c>
      <c r="E355" s="553" t="e">
        <f>NC_NGOAI!O59/900</f>
        <v>#VALUE!</v>
      </c>
      <c r="F355" s="553">
        <f>NC_NGOAI!O60/900</f>
        <v>9643.0555555555547</v>
      </c>
      <c r="G355" s="289">
        <f t="shared" si="84"/>
        <v>0</v>
      </c>
      <c r="H355" s="553">
        <f>'Dcu-NgN'!P114</f>
        <v>610.47406339031363</v>
      </c>
      <c r="I355" s="289">
        <f>I354</f>
        <v>180.15960000000004</v>
      </c>
      <c r="J355" s="289"/>
      <c r="K355" s="289"/>
      <c r="L355" s="289" t="e">
        <f>SUM(E355:K355)</f>
        <v>#VALUE!</v>
      </c>
      <c r="M355" s="289" t="e">
        <f>L355*'He so chung'!$D$15/100</f>
        <v>#VALUE!</v>
      </c>
      <c r="N355" s="233" t="e">
        <f>M355+L355</f>
        <v>#VALUE!</v>
      </c>
      <c r="O355" s="233">
        <v>1472.2222222222263</v>
      </c>
      <c r="P355" s="498">
        <f>Q355+R355</f>
        <v>491.920405982906</v>
      </c>
      <c r="Q355" s="499">
        <f>$Q$330*S355</f>
        <v>393.53632478632477</v>
      </c>
      <c r="R355" s="500">
        <f>$R$330*S355</f>
        <v>98.384081196581207</v>
      </c>
      <c r="S355" s="497">
        <f>NC_NGOAI!N59/900</f>
        <v>7.3611111111111113E-2</v>
      </c>
      <c r="T355" s="489" t="e">
        <f>'[1]II. ĐƠN GIÁ ĐO ĐẠC'!N354</f>
        <v>#VALUE!</v>
      </c>
      <c r="U355" s="490" t="e">
        <f t="shared" si="83"/>
        <v>#VALUE!</v>
      </c>
      <c r="V355" s="491"/>
      <c r="W355" s="491"/>
      <c r="X355" s="491"/>
      <c r="Y355" s="491"/>
      <c r="Z355" s="491"/>
    </row>
    <row r="356" spans="1:26" s="492" customFormat="1" ht="15" customHeight="1">
      <c r="A356" s="485"/>
      <c r="B356" s="493"/>
      <c r="C356" s="485"/>
      <c r="D356" s="486">
        <v>4</v>
      </c>
      <c r="E356" s="553" t="e">
        <f>NC_NGOAI!O61/900</f>
        <v>#VALUE!</v>
      </c>
      <c r="F356" s="553">
        <f>NC_NGOAI!O62/900</f>
        <v>11571.666666666666</v>
      </c>
      <c r="G356" s="289">
        <f t="shared" si="84"/>
        <v>0</v>
      </c>
      <c r="H356" s="553">
        <f>'Dcu-NgN'!P115</f>
        <v>671.52146972934497</v>
      </c>
      <c r="I356" s="289">
        <f>I355</f>
        <v>180.15960000000004</v>
      </c>
      <c r="J356" s="289"/>
      <c r="K356" s="289"/>
      <c r="L356" s="289" t="e">
        <f>SUM(E356:K356)</f>
        <v>#VALUE!</v>
      </c>
      <c r="M356" s="289" t="e">
        <f>L356*'He so chung'!$D$15/100</f>
        <v>#VALUE!</v>
      </c>
      <c r="N356" s="233" t="e">
        <f>M356+L356</f>
        <v>#VALUE!</v>
      </c>
      <c r="O356" s="233">
        <v>1766.6666666666788</v>
      </c>
      <c r="P356" s="498">
        <f>Q356+R356</f>
        <v>590.30448717948718</v>
      </c>
      <c r="Q356" s="499">
        <f>$Q$330*S356</f>
        <v>472.24358974358972</v>
      </c>
      <c r="R356" s="500">
        <f>$R$330*S356</f>
        <v>118.06089743589745</v>
      </c>
      <c r="S356" s="497">
        <f>NC_NGOAI!N61/900</f>
        <v>8.8333333333333333E-2</v>
      </c>
      <c r="T356" s="489" t="e">
        <f>'[1]II. ĐƠN GIÁ ĐO ĐẠC'!N355</f>
        <v>#VALUE!</v>
      </c>
      <c r="U356" s="490" t="e">
        <f t="shared" si="83"/>
        <v>#VALUE!</v>
      </c>
      <c r="V356" s="491"/>
      <c r="W356" s="491"/>
      <c r="X356" s="491"/>
      <c r="Y356" s="491"/>
      <c r="Z356" s="491"/>
    </row>
    <row r="357" spans="1:26" s="492" customFormat="1" ht="12.75" customHeight="1">
      <c r="A357" s="493"/>
      <c r="B357" s="493"/>
      <c r="C357" s="493"/>
      <c r="D357" s="486"/>
      <c r="E357" s="553"/>
      <c r="F357" s="553"/>
      <c r="G357" s="289">
        <f t="shared" si="84"/>
        <v>0</v>
      </c>
      <c r="H357" s="553"/>
      <c r="I357" s="289"/>
      <c r="J357" s="289"/>
      <c r="K357" s="289"/>
      <c r="L357" s="289"/>
      <c r="M357" s="289"/>
      <c r="N357" s="233"/>
      <c r="O357" s="233">
        <v>0</v>
      </c>
      <c r="P357" s="498"/>
      <c r="Q357" s="499"/>
      <c r="R357" s="500"/>
      <c r="S357" s="497"/>
      <c r="T357" s="489">
        <f>'[1]II. ĐƠN GIÁ ĐO ĐẠC'!N356</f>
        <v>0</v>
      </c>
      <c r="U357" s="490">
        <f t="shared" si="83"/>
        <v>0</v>
      </c>
      <c r="V357" s="491"/>
      <c r="W357" s="491"/>
      <c r="X357" s="491"/>
      <c r="Y357" s="491"/>
      <c r="Z357" s="491"/>
    </row>
    <row r="358" spans="1:26" s="492" customFormat="1" ht="15" customHeight="1">
      <c r="A358" s="485" t="s">
        <v>260</v>
      </c>
      <c r="B358" s="493" t="s">
        <v>261</v>
      </c>
      <c r="C358" s="485" t="s">
        <v>228</v>
      </c>
      <c r="D358" s="486" t="s">
        <v>234</v>
      </c>
      <c r="E358" s="553" t="e">
        <f>NC_NGOAI!O68/900</f>
        <v>#VALUE!</v>
      </c>
      <c r="F358" s="553"/>
      <c r="G358" s="289">
        <f t="shared" si="84"/>
        <v>0</v>
      </c>
      <c r="H358" s="553">
        <f>'Dcu-NgN'!P120</f>
        <v>610.47406339031363</v>
      </c>
      <c r="I358" s="289">
        <f>'VL-NgN'!N54</f>
        <v>90.07980000000002</v>
      </c>
      <c r="J358" s="289"/>
      <c r="K358" s="289"/>
      <c r="L358" s="289" t="e">
        <f>SUM(E358:K358)</f>
        <v>#VALUE!</v>
      </c>
      <c r="M358" s="289" t="e">
        <f>L358*'He so chung'!$D$15/100</f>
        <v>#VALUE!</v>
      </c>
      <c r="N358" s="233" t="e">
        <f>M358+L358</f>
        <v>#VALUE!</v>
      </c>
      <c r="O358" s="233">
        <v>0</v>
      </c>
      <c r="P358" s="498">
        <f>Q358+R358</f>
        <v>1170.9561965811963</v>
      </c>
      <c r="Q358" s="499">
        <f>$Q$330*S358</f>
        <v>936.76495726495705</v>
      </c>
      <c r="R358" s="500">
        <f>$R$330*S358</f>
        <v>234.19123931623929</v>
      </c>
      <c r="S358" s="497">
        <f>NC_NGOAI!N68/900</f>
        <v>0.1752222222222222</v>
      </c>
      <c r="T358" s="489" t="e">
        <f>'[1]II. ĐƠN GIÁ ĐO ĐẠC'!N357</f>
        <v>#VALUE!</v>
      </c>
      <c r="U358" s="490" t="e">
        <f t="shared" si="83"/>
        <v>#VALUE!</v>
      </c>
      <c r="V358" s="491"/>
      <c r="W358" s="491"/>
      <c r="X358" s="491"/>
      <c r="Y358" s="491"/>
      <c r="Z358" s="491"/>
    </row>
    <row r="359" spans="1:26" s="492" customFormat="1" ht="12" customHeight="1">
      <c r="A359" s="486"/>
      <c r="B359" s="290"/>
      <c r="C359" s="523"/>
      <c r="D359" s="486"/>
      <c r="E359" s="553"/>
      <c r="F359" s="553"/>
      <c r="G359" s="289"/>
      <c r="H359" s="553"/>
      <c r="I359" s="289"/>
      <c r="J359" s="289"/>
      <c r="K359" s="289"/>
      <c r="L359" s="289"/>
      <c r="M359" s="289"/>
      <c r="N359" s="233"/>
      <c r="O359" s="233">
        <v>0</v>
      </c>
      <c r="P359" s="498"/>
      <c r="Q359" s="501"/>
      <c r="R359" s="502"/>
      <c r="S359" s="503"/>
      <c r="T359" s="489">
        <f>'[1]II. ĐƠN GIÁ ĐO ĐẠC'!N358</f>
        <v>0</v>
      </c>
      <c r="U359" s="490">
        <f t="shared" si="83"/>
        <v>0</v>
      </c>
      <c r="V359" s="491"/>
      <c r="W359" s="491"/>
      <c r="X359" s="491"/>
      <c r="Y359" s="491"/>
      <c r="Z359" s="491"/>
    </row>
    <row r="360" spans="1:26" s="492" customFormat="1" ht="16.5" customHeight="1">
      <c r="A360" s="483">
        <v>2</v>
      </c>
      <c r="B360" s="484" t="s">
        <v>263</v>
      </c>
      <c r="C360" s="485" t="s">
        <v>228</v>
      </c>
      <c r="D360" s="486">
        <v>1</v>
      </c>
      <c r="E360" s="553" t="e">
        <f t="shared" ref="E360:S360" si="85">E365+E$370+E$372+E$374+E$377+E$379+E$381+E$383</f>
        <v>#VALUE!</v>
      </c>
      <c r="F360" s="553">
        <f t="shared" si="85"/>
        <v>0</v>
      </c>
      <c r="G360" s="289">
        <f t="shared" si="85"/>
        <v>0</v>
      </c>
      <c r="H360" s="553">
        <f t="shared" si="85"/>
        <v>397.37397909900295</v>
      </c>
      <c r="I360" s="289" t="e">
        <f t="shared" si="85"/>
        <v>#VALUE!</v>
      </c>
      <c r="J360" s="289">
        <f t="shared" si="85"/>
        <v>10046.597777777779</v>
      </c>
      <c r="K360" s="289">
        <f t="shared" si="85"/>
        <v>1158.8696</v>
      </c>
      <c r="L360" s="289" t="e">
        <f t="shared" si="85"/>
        <v>#VALUE!</v>
      </c>
      <c r="M360" s="289" t="e">
        <f t="shared" si="85"/>
        <v>#VALUE!</v>
      </c>
      <c r="N360" s="233" t="e">
        <f t="shared" si="85"/>
        <v>#VALUE!</v>
      </c>
      <c r="O360" s="233">
        <v>0</v>
      </c>
      <c r="P360" s="289">
        <f t="shared" si="85"/>
        <v>781.14732905982896</v>
      </c>
      <c r="Q360" s="535">
        <f t="shared" si="85"/>
        <v>679.258547008547</v>
      </c>
      <c r="R360" s="185">
        <f t="shared" si="85"/>
        <v>101.88878205128206</v>
      </c>
      <c r="S360" s="536">
        <f t="shared" si="85"/>
        <v>0.12705555555555556</v>
      </c>
      <c r="T360" s="489" t="e">
        <f>'[1]II. ĐƠN GIÁ ĐO ĐẠC'!N359</f>
        <v>#VALUE!</v>
      </c>
      <c r="U360" s="490" t="e">
        <f t="shared" si="83"/>
        <v>#VALUE!</v>
      </c>
      <c r="V360" s="491"/>
      <c r="W360" s="491"/>
      <c r="X360" s="491"/>
      <c r="Y360" s="491"/>
      <c r="Z360" s="491"/>
    </row>
    <row r="361" spans="1:26" s="492" customFormat="1" ht="16.5" customHeight="1">
      <c r="A361" s="505"/>
      <c r="B361" s="484"/>
      <c r="C361" s="485"/>
      <c r="D361" s="486">
        <v>2</v>
      </c>
      <c r="E361" s="553" t="e">
        <f t="shared" ref="E361:S361" si="86">E366+E$370+E$372+E$374+E$377+E$379+E$381+E$383</f>
        <v>#VALUE!</v>
      </c>
      <c r="F361" s="553">
        <f t="shared" si="86"/>
        <v>0</v>
      </c>
      <c r="G361" s="289">
        <f t="shared" si="86"/>
        <v>0</v>
      </c>
      <c r="H361" s="553">
        <f t="shared" si="86"/>
        <v>421.65939828703711</v>
      </c>
      <c r="I361" s="289" t="e">
        <f t="shared" si="86"/>
        <v>#VALUE!</v>
      </c>
      <c r="J361" s="289">
        <f t="shared" si="86"/>
        <v>10144.613777777779</v>
      </c>
      <c r="K361" s="289">
        <f t="shared" si="86"/>
        <v>1308.2435333333333</v>
      </c>
      <c r="L361" s="289" t="e">
        <f t="shared" si="86"/>
        <v>#VALUE!</v>
      </c>
      <c r="M361" s="289" t="e">
        <f t="shared" si="86"/>
        <v>#VALUE!</v>
      </c>
      <c r="N361" s="233" t="e">
        <f t="shared" si="86"/>
        <v>#VALUE!</v>
      </c>
      <c r="O361" s="233">
        <v>0</v>
      </c>
      <c r="P361" s="289">
        <f t="shared" si="86"/>
        <v>887.57737179487174</v>
      </c>
      <c r="Q361" s="487">
        <f t="shared" si="86"/>
        <v>771.80641025641023</v>
      </c>
      <c r="R361" s="180">
        <f t="shared" si="86"/>
        <v>115.77096153846155</v>
      </c>
      <c r="S361" s="488">
        <f t="shared" si="86"/>
        <v>0.14436666666666664</v>
      </c>
      <c r="T361" s="489" t="e">
        <f>'[1]II. ĐƠN GIÁ ĐO ĐẠC'!N360</f>
        <v>#VALUE!</v>
      </c>
      <c r="U361" s="490" t="e">
        <f t="shared" si="83"/>
        <v>#VALUE!</v>
      </c>
      <c r="V361" s="491"/>
      <c r="W361" s="491"/>
      <c r="X361" s="491"/>
      <c r="Y361" s="491"/>
      <c r="Z361" s="491"/>
    </row>
    <row r="362" spans="1:26" s="492" customFormat="1" ht="16.5" customHeight="1">
      <c r="A362" s="505"/>
      <c r="B362" s="484"/>
      <c r="C362" s="485"/>
      <c r="D362" s="486">
        <v>3</v>
      </c>
      <c r="E362" s="553" t="e">
        <f t="shared" ref="E362:S362" si="87">E367+E$370+E$372+E$374+E$377+E$379+E$381+E$383</f>
        <v>#VALUE!</v>
      </c>
      <c r="F362" s="553">
        <f t="shared" si="87"/>
        <v>0</v>
      </c>
      <c r="G362" s="289">
        <f t="shared" si="87"/>
        <v>0</v>
      </c>
      <c r="H362" s="553">
        <f t="shared" si="87"/>
        <v>454.89207717592603</v>
      </c>
      <c r="I362" s="289" t="e">
        <f t="shared" si="87"/>
        <v>#VALUE!</v>
      </c>
      <c r="J362" s="289">
        <f t="shared" si="87"/>
        <v>10276.536444444446</v>
      </c>
      <c r="K362" s="289">
        <f t="shared" si="87"/>
        <v>2075.6950666666671</v>
      </c>
      <c r="L362" s="289" t="e">
        <f t="shared" si="87"/>
        <v>#VALUE!</v>
      </c>
      <c r="M362" s="289" t="e">
        <f t="shared" si="87"/>
        <v>#VALUE!</v>
      </c>
      <c r="N362" s="233" t="e">
        <f t="shared" si="87"/>
        <v>#VALUE!</v>
      </c>
      <c r="O362" s="233">
        <v>0</v>
      </c>
      <c r="P362" s="289">
        <f t="shared" si="87"/>
        <v>1031.1691239316237</v>
      </c>
      <c r="Q362" s="487">
        <f t="shared" si="87"/>
        <v>896.66880341880335</v>
      </c>
      <c r="R362" s="180">
        <f t="shared" si="87"/>
        <v>134.50032051282054</v>
      </c>
      <c r="S362" s="488">
        <f t="shared" si="87"/>
        <v>0.16772222222222219</v>
      </c>
      <c r="T362" s="489" t="e">
        <f>'[1]II. ĐƠN GIÁ ĐO ĐẠC'!N361</f>
        <v>#VALUE!</v>
      </c>
      <c r="U362" s="490" t="e">
        <f t="shared" si="83"/>
        <v>#VALUE!</v>
      </c>
      <c r="V362" s="491"/>
      <c r="W362" s="491"/>
      <c r="X362" s="491"/>
      <c r="Y362" s="491"/>
      <c r="Z362" s="491"/>
    </row>
    <row r="363" spans="1:26" s="492" customFormat="1" ht="16.5" customHeight="1">
      <c r="A363" s="485"/>
      <c r="B363" s="493"/>
      <c r="C363" s="485"/>
      <c r="D363" s="486">
        <v>4</v>
      </c>
      <c r="E363" s="553" t="e">
        <f t="shared" ref="E363:S363" si="88">E368+E$370+E$372+E$374+E$377+E$379+E$381+E$383</f>
        <v>#VALUE!</v>
      </c>
      <c r="F363" s="553">
        <f t="shared" si="88"/>
        <v>0</v>
      </c>
      <c r="G363" s="289">
        <f t="shared" si="88"/>
        <v>0</v>
      </c>
      <c r="H363" s="553">
        <f t="shared" si="88"/>
        <v>499.62837568019955</v>
      </c>
      <c r="I363" s="289" t="e">
        <f t="shared" si="88"/>
        <v>#VALUE!</v>
      </c>
      <c r="J363" s="289">
        <f t="shared" si="88"/>
        <v>10454.764888888889</v>
      </c>
      <c r="K363" s="289">
        <f t="shared" si="88"/>
        <v>3111.7813999999998</v>
      </c>
      <c r="L363" s="289" t="e">
        <f t="shared" si="88"/>
        <v>#VALUE!</v>
      </c>
      <c r="M363" s="289" t="e">
        <f t="shared" si="88"/>
        <v>#VALUE!</v>
      </c>
      <c r="N363" s="233" t="e">
        <f t="shared" si="88"/>
        <v>#VALUE!</v>
      </c>
      <c r="O363" s="233">
        <v>0</v>
      </c>
      <c r="P363" s="289">
        <f t="shared" si="88"/>
        <v>1225.0384829059828</v>
      </c>
      <c r="Q363" s="487">
        <f t="shared" si="88"/>
        <v>1065.2508547008549</v>
      </c>
      <c r="R363" s="180">
        <f t="shared" si="88"/>
        <v>159.78762820512821</v>
      </c>
      <c r="S363" s="488">
        <f t="shared" si="88"/>
        <v>0.19925555555555552</v>
      </c>
      <c r="T363" s="489" t="e">
        <f>'[1]II. ĐƠN GIÁ ĐO ĐẠC'!N362</f>
        <v>#VALUE!</v>
      </c>
      <c r="U363" s="490" t="e">
        <f t="shared" si="83"/>
        <v>#VALUE!</v>
      </c>
      <c r="V363" s="491"/>
      <c r="W363" s="491"/>
      <c r="X363" s="491"/>
      <c r="Y363" s="491"/>
      <c r="Z363" s="491"/>
    </row>
    <row r="364" spans="1:26" s="492" customFormat="1" ht="16.5" customHeight="1">
      <c r="A364" s="485"/>
      <c r="B364" s="493"/>
      <c r="C364" s="485"/>
      <c r="D364" s="486"/>
      <c r="E364" s="553"/>
      <c r="F364" s="553"/>
      <c r="G364" s="289"/>
      <c r="H364" s="553"/>
      <c r="I364" s="289"/>
      <c r="J364" s="289"/>
      <c r="K364" s="289"/>
      <c r="L364" s="289"/>
      <c r="M364" s="289"/>
      <c r="N364" s="233"/>
      <c r="O364" s="233">
        <v>0</v>
      </c>
      <c r="P364" s="506"/>
      <c r="Q364" s="495">
        <f>'He so chung'!D21</f>
        <v>5346.1538461538457</v>
      </c>
      <c r="R364" s="496">
        <f>'He so chung'!D22</f>
        <v>801.92307692307691</v>
      </c>
      <c r="S364" s="497"/>
      <c r="T364" s="489">
        <f>'[1]II. ĐƠN GIÁ ĐO ĐẠC'!N363</f>
        <v>0</v>
      </c>
      <c r="U364" s="490">
        <f t="shared" si="83"/>
        <v>0</v>
      </c>
      <c r="V364" s="491"/>
      <c r="W364" s="491"/>
      <c r="X364" s="491"/>
      <c r="Y364" s="491"/>
      <c r="Z364" s="491"/>
    </row>
    <row r="365" spans="1:26" s="492" customFormat="1" ht="16.5" customHeight="1">
      <c r="A365" s="485" t="s">
        <v>264</v>
      </c>
      <c r="B365" s="493" t="s">
        <v>265</v>
      </c>
      <c r="C365" s="485" t="s">
        <v>228</v>
      </c>
      <c r="D365" s="486">
        <v>1</v>
      </c>
      <c r="E365" s="553" t="e">
        <f>NC_NOI!O6/900</f>
        <v>#VALUE!</v>
      </c>
      <c r="F365" s="553"/>
      <c r="G365" s="289">
        <f t="shared" ref="G365:G383" si="89">$R$1*10*Q365</f>
        <v>0</v>
      </c>
      <c r="H365" s="553">
        <f>'DCu-Noi'!P25</f>
        <v>70.299897649572657</v>
      </c>
      <c r="I365" s="289">
        <f>'VL-Noi'!N29</f>
        <v>3789.654</v>
      </c>
      <c r="J365" s="289">
        <f>Thietbi!I96</f>
        <v>281.00888888888886</v>
      </c>
      <c r="K365" s="289">
        <f>'NL-BD'!F39</f>
        <v>423.51679999999999</v>
      </c>
      <c r="L365" s="289" t="e">
        <f>SUM(E365:K365)</f>
        <v>#VALUE!</v>
      </c>
      <c r="M365" s="289" t="e">
        <f>L365*'He so chung'!$D$16/100</f>
        <v>#VALUE!</v>
      </c>
      <c r="N365" s="233" t="e">
        <f>M365+L365</f>
        <v>#VALUE!</v>
      </c>
      <c r="O365" s="233">
        <v>0</v>
      </c>
      <c r="P365" s="498">
        <f>Q365+R365</f>
        <v>303.98824786324781</v>
      </c>
      <c r="Q365" s="499">
        <f>$Q$364*S365</f>
        <v>264.33760683760681</v>
      </c>
      <c r="R365" s="500">
        <f>$R$364*S365</f>
        <v>39.650641025641022</v>
      </c>
      <c r="S365" s="497">
        <f>NC_NOI!N6/900</f>
        <v>4.9444444444444444E-2</v>
      </c>
      <c r="T365" s="489" t="e">
        <f>'[1]II. ĐƠN GIÁ ĐO ĐẠC'!N364</f>
        <v>#VALUE!</v>
      </c>
      <c r="U365" s="490" t="e">
        <f t="shared" si="83"/>
        <v>#VALUE!</v>
      </c>
      <c r="V365" s="491"/>
      <c r="W365" s="491"/>
      <c r="X365" s="491"/>
      <c r="Y365" s="491"/>
      <c r="Z365" s="491"/>
    </row>
    <row r="366" spans="1:26" s="492" customFormat="1" ht="16.5" customHeight="1">
      <c r="A366" s="485"/>
      <c r="B366" s="493"/>
      <c r="C366" s="485"/>
      <c r="D366" s="486">
        <v>2</v>
      </c>
      <c r="E366" s="553" t="e">
        <f>NC_NOI!O7/900</f>
        <v>#VALUE!</v>
      </c>
      <c r="F366" s="553"/>
      <c r="G366" s="289">
        <f t="shared" si="89"/>
        <v>0</v>
      </c>
      <c r="H366" s="553">
        <f>'DCu-Noi'!P26</f>
        <v>94.58531683760684</v>
      </c>
      <c r="I366" s="289">
        <f>I365</f>
        <v>3789.654</v>
      </c>
      <c r="J366" s="289">
        <f>Thietbi!K96</f>
        <v>379.02488888888894</v>
      </c>
      <c r="K366" s="289">
        <f>'NL-BD'!H39</f>
        <v>572.8907333333334</v>
      </c>
      <c r="L366" s="289" t="e">
        <f>SUM(E366:K366)</f>
        <v>#VALUE!</v>
      </c>
      <c r="M366" s="289" t="e">
        <f>L366*'He so chung'!$D$16/100</f>
        <v>#VALUE!</v>
      </c>
      <c r="N366" s="233" t="e">
        <f>M366+L366</f>
        <v>#VALUE!</v>
      </c>
      <c r="O366" s="233">
        <v>0</v>
      </c>
      <c r="P366" s="498">
        <f>Q366+R366</f>
        <v>410.41829059829058</v>
      </c>
      <c r="Q366" s="499">
        <f>$Q$364*S366</f>
        <v>356.88547008547005</v>
      </c>
      <c r="R366" s="500">
        <f>$R$364*S366</f>
        <v>53.532820512820507</v>
      </c>
      <c r="S366" s="497">
        <f>NC_NOI!N7/900</f>
        <v>6.6755555555555554E-2</v>
      </c>
      <c r="T366" s="489" t="e">
        <f>'[1]II. ĐƠN GIÁ ĐO ĐẠC'!N365</f>
        <v>#VALUE!</v>
      </c>
      <c r="U366" s="490" t="e">
        <f t="shared" si="83"/>
        <v>#VALUE!</v>
      </c>
      <c r="V366" s="491"/>
      <c r="W366" s="491"/>
      <c r="X366" s="491"/>
      <c r="Y366" s="491"/>
      <c r="Z366" s="491"/>
    </row>
    <row r="367" spans="1:26" s="492" customFormat="1" ht="16.5" customHeight="1">
      <c r="A367" s="485"/>
      <c r="B367" s="493"/>
      <c r="C367" s="485"/>
      <c r="D367" s="486">
        <v>3</v>
      </c>
      <c r="E367" s="553" t="e">
        <f>NC_NOI!O8/900</f>
        <v>#VALUE!</v>
      </c>
      <c r="F367" s="553"/>
      <c r="G367" s="289">
        <f t="shared" si="89"/>
        <v>0</v>
      </c>
      <c r="H367" s="553">
        <f>'DCu-Noi'!P27</f>
        <v>127.81799572649572</v>
      </c>
      <c r="I367" s="289">
        <f>I366</f>
        <v>3789.654</v>
      </c>
      <c r="J367" s="289">
        <f>Thietbi!M96</f>
        <v>510.94755555555554</v>
      </c>
      <c r="K367" s="289">
        <f>'NL-BD'!J39</f>
        <v>1340.3422666666668</v>
      </c>
      <c r="L367" s="289" t="e">
        <f>SUM(E367:K367)</f>
        <v>#VALUE!</v>
      </c>
      <c r="M367" s="289" t="e">
        <f>L367*'He so chung'!$D$16/100</f>
        <v>#VALUE!</v>
      </c>
      <c r="N367" s="233" t="e">
        <f>M367+L367</f>
        <v>#VALUE!</v>
      </c>
      <c r="O367" s="233">
        <v>0</v>
      </c>
      <c r="P367" s="498">
        <f>Q367+R367</f>
        <v>554.01004273504259</v>
      </c>
      <c r="Q367" s="499">
        <f>$Q$364*S367</f>
        <v>481.74786324786317</v>
      </c>
      <c r="R367" s="500">
        <f>$R$364*S367</f>
        <v>72.26217948717948</v>
      </c>
      <c r="S367" s="497">
        <f>NC_NOI!N8/900</f>
        <v>9.01111111111111E-2</v>
      </c>
      <c r="T367" s="489" t="e">
        <f>'[1]II. ĐƠN GIÁ ĐO ĐẠC'!N366</f>
        <v>#VALUE!</v>
      </c>
      <c r="U367" s="490" t="e">
        <f t="shared" si="83"/>
        <v>#VALUE!</v>
      </c>
      <c r="V367" s="491"/>
      <c r="W367" s="491"/>
      <c r="X367" s="491"/>
      <c r="Y367" s="491"/>
      <c r="Z367" s="491"/>
    </row>
    <row r="368" spans="1:26" s="492" customFormat="1" ht="16.5" customHeight="1">
      <c r="A368" s="485"/>
      <c r="B368" s="493"/>
      <c r="C368" s="485"/>
      <c r="D368" s="486">
        <v>4</v>
      </c>
      <c r="E368" s="553" t="e">
        <f>NC_NOI!O9/900</f>
        <v>#VALUE!</v>
      </c>
      <c r="F368" s="553"/>
      <c r="G368" s="289">
        <f t="shared" si="89"/>
        <v>0</v>
      </c>
      <c r="H368" s="553">
        <f>'DCu-Noi'!P28</f>
        <v>172.55429423076924</v>
      </c>
      <c r="I368" s="289">
        <f>I367</f>
        <v>3789.654</v>
      </c>
      <c r="J368" s="289">
        <f>Thietbi!O96</f>
        <v>689.17600000000004</v>
      </c>
      <c r="K368" s="289">
        <f>'NL-BD'!L39</f>
        <v>2376.4285999999997</v>
      </c>
      <c r="L368" s="289" t="e">
        <f>SUM(E368:K368)</f>
        <v>#VALUE!</v>
      </c>
      <c r="M368" s="289" t="e">
        <f>L368*'He so chung'!$D$16/100</f>
        <v>#VALUE!</v>
      </c>
      <c r="N368" s="233" t="e">
        <f>M368+L368</f>
        <v>#VALUE!</v>
      </c>
      <c r="O368" s="233">
        <v>0</v>
      </c>
      <c r="P368" s="498">
        <f>Q368+R368</f>
        <v>747.87940170940169</v>
      </c>
      <c r="Q368" s="499">
        <f>$Q$364*S368</f>
        <v>650.3299145299145</v>
      </c>
      <c r="R368" s="500">
        <f>$R$364*S368</f>
        <v>97.549487179487173</v>
      </c>
      <c r="S368" s="497">
        <f>NC_NOI!N9/900</f>
        <v>0.12164444444444444</v>
      </c>
      <c r="T368" s="489" t="e">
        <f>'[1]II. ĐƠN GIÁ ĐO ĐẠC'!N367</f>
        <v>#VALUE!</v>
      </c>
      <c r="U368" s="490" t="e">
        <f t="shared" si="83"/>
        <v>#VALUE!</v>
      </c>
      <c r="V368" s="491"/>
      <c r="W368" s="491"/>
      <c r="X368" s="491"/>
      <c r="Y368" s="491"/>
      <c r="Z368" s="491"/>
    </row>
    <row r="369" spans="1:26" s="492" customFormat="1" ht="16.5" customHeight="1">
      <c r="A369" s="485"/>
      <c r="B369" s="493"/>
      <c r="C369" s="485"/>
      <c r="D369" s="486"/>
      <c r="E369" s="553"/>
      <c r="F369" s="553"/>
      <c r="G369" s="289">
        <f t="shared" si="89"/>
        <v>0</v>
      </c>
      <c r="H369" s="553"/>
      <c r="I369" s="289"/>
      <c r="J369" s="289"/>
      <c r="K369" s="289"/>
      <c r="L369" s="289"/>
      <c r="M369" s="289"/>
      <c r="N369" s="233"/>
      <c r="O369" s="233">
        <v>0</v>
      </c>
      <c r="P369" s="498"/>
      <c r="Q369" s="499"/>
      <c r="R369" s="500"/>
      <c r="S369" s="497"/>
      <c r="T369" s="489">
        <f>'[1]II. ĐƠN GIÁ ĐO ĐẠC'!N368</f>
        <v>0</v>
      </c>
      <c r="U369" s="490">
        <f t="shared" si="83"/>
        <v>0</v>
      </c>
      <c r="V369" s="491"/>
      <c r="W369" s="491"/>
      <c r="X369" s="491"/>
      <c r="Y369" s="491"/>
      <c r="Z369" s="491"/>
    </row>
    <row r="370" spans="1:26" s="492" customFormat="1" ht="16.5" customHeight="1">
      <c r="A370" s="485" t="s">
        <v>268</v>
      </c>
      <c r="B370" s="493" t="s">
        <v>269</v>
      </c>
      <c r="C370" s="485" t="s">
        <v>228</v>
      </c>
      <c r="D370" s="486" t="s">
        <v>234</v>
      </c>
      <c r="E370" s="553" t="e">
        <f>NC_NOI!O13/900</f>
        <v>#VALUE!</v>
      </c>
      <c r="F370" s="553"/>
      <c r="G370" s="289">
        <f t="shared" si="89"/>
        <v>0</v>
      </c>
      <c r="H370" s="553">
        <f>'DCu-Noi'!P38</f>
        <v>48.570838376068373</v>
      </c>
      <c r="I370" s="289">
        <f>'VL-Noi'!N47</f>
        <v>1378.056</v>
      </c>
      <c r="J370" s="289">
        <f>Thietbi!I136</f>
        <v>9470</v>
      </c>
      <c r="K370" s="289">
        <f>'NL-BD'!F77</f>
        <v>291.73760000000004</v>
      </c>
      <c r="L370" s="289" t="e">
        <f>SUM(E370:K370)</f>
        <v>#VALUE!</v>
      </c>
      <c r="M370" s="289" t="e">
        <f>L370*'He so chung'!$D$16/100</f>
        <v>#VALUE!</v>
      </c>
      <c r="N370" s="233" t="e">
        <f>M370+L370</f>
        <v>#VALUE!</v>
      </c>
      <c r="O370" s="233">
        <v>0</v>
      </c>
      <c r="P370" s="498">
        <f>Q370+R370</f>
        <v>174.05888888888887</v>
      </c>
      <c r="Q370" s="499">
        <f>$Q$364*S370</f>
        <v>151.35555555555555</v>
      </c>
      <c r="R370" s="500">
        <f>$R$364*S370</f>
        <v>22.703333333333333</v>
      </c>
      <c r="S370" s="497">
        <f>NC_NOI!N13/900</f>
        <v>2.8311111111111113E-2</v>
      </c>
      <c r="T370" s="489" t="e">
        <f>'[1]II. ĐƠN GIÁ ĐO ĐẠC'!N369</f>
        <v>#VALUE!</v>
      </c>
      <c r="U370" s="490" t="e">
        <f t="shared" si="83"/>
        <v>#VALUE!</v>
      </c>
      <c r="V370" s="491"/>
      <c r="W370" s="491"/>
      <c r="X370" s="491"/>
      <c r="Y370" s="491"/>
      <c r="Z370" s="491"/>
    </row>
    <row r="371" spans="1:26" s="492" customFormat="1" ht="16.5" customHeight="1">
      <c r="A371" s="485"/>
      <c r="B371" s="493"/>
      <c r="C371" s="485"/>
      <c r="D371" s="486"/>
      <c r="E371" s="553"/>
      <c r="F371" s="553"/>
      <c r="G371" s="289">
        <f t="shared" si="89"/>
        <v>0</v>
      </c>
      <c r="H371" s="553"/>
      <c r="I371" s="289"/>
      <c r="J371" s="289"/>
      <c r="K371" s="289"/>
      <c r="L371" s="289"/>
      <c r="M371" s="289"/>
      <c r="N371" s="233"/>
      <c r="O371" s="233">
        <v>0</v>
      </c>
      <c r="P371" s="498"/>
      <c r="Q371" s="499"/>
      <c r="R371" s="500"/>
      <c r="S371" s="497"/>
      <c r="T371" s="489">
        <f>'[1]II. ĐƠN GIÁ ĐO ĐẠC'!N370</f>
        <v>0</v>
      </c>
      <c r="U371" s="490">
        <f t="shared" si="83"/>
        <v>0</v>
      </c>
      <c r="V371" s="491"/>
      <c r="W371" s="491"/>
      <c r="X371" s="491"/>
      <c r="Y371" s="491"/>
      <c r="Z371" s="491"/>
    </row>
    <row r="372" spans="1:26" s="492" customFormat="1" ht="16.5" customHeight="1">
      <c r="A372" s="485" t="s">
        <v>270</v>
      </c>
      <c r="B372" s="493" t="s">
        <v>271</v>
      </c>
      <c r="C372" s="485" t="s">
        <v>228</v>
      </c>
      <c r="D372" s="486" t="s">
        <v>234</v>
      </c>
      <c r="E372" s="553" t="e">
        <f>NC_NOI!O16/900</f>
        <v>#VALUE!</v>
      </c>
      <c r="F372" s="553"/>
      <c r="G372" s="289">
        <f t="shared" si="89"/>
        <v>0</v>
      </c>
      <c r="H372" s="553">
        <f>'DCu-Noi'!P44</f>
        <v>38.345398717948719</v>
      </c>
      <c r="I372" s="289">
        <f>'VL-Noi'!N44</f>
        <v>1378.056</v>
      </c>
      <c r="J372" s="289"/>
      <c r="K372" s="289"/>
      <c r="L372" s="289" t="e">
        <f>SUM(E372:K372)</f>
        <v>#VALUE!</v>
      </c>
      <c r="M372" s="289" t="e">
        <f>L372*'He so chung'!$D$16/100</f>
        <v>#VALUE!</v>
      </c>
      <c r="N372" s="233" t="e">
        <f>M372+L372</f>
        <v>#VALUE!</v>
      </c>
      <c r="O372" s="233">
        <v>0</v>
      </c>
      <c r="P372" s="498">
        <f>Q372+R372</f>
        <v>13.662393162393162</v>
      </c>
      <c r="Q372" s="499">
        <f>$Q$364*S372</f>
        <v>11.880341880341879</v>
      </c>
      <c r="R372" s="500">
        <f>$R$364*S372</f>
        <v>1.7820512820512819</v>
      </c>
      <c r="S372" s="497">
        <f>NC_NOI!N16/900</f>
        <v>2.2222222222222222E-3</v>
      </c>
      <c r="T372" s="489" t="e">
        <f>'[1]II. ĐƠN GIÁ ĐO ĐẠC'!N371</f>
        <v>#VALUE!</v>
      </c>
      <c r="U372" s="490" t="e">
        <f t="shared" si="83"/>
        <v>#VALUE!</v>
      </c>
      <c r="V372" s="491"/>
      <c r="W372" s="491"/>
      <c r="X372" s="491"/>
      <c r="Y372" s="491"/>
      <c r="Z372" s="491"/>
    </row>
    <row r="373" spans="1:26" s="492" customFormat="1" ht="16.5" customHeight="1">
      <c r="A373" s="485"/>
      <c r="B373" s="493"/>
      <c r="C373" s="485"/>
      <c r="D373" s="486"/>
      <c r="E373" s="553"/>
      <c r="F373" s="553"/>
      <c r="G373" s="289">
        <f t="shared" si="89"/>
        <v>0</v>
      </c>
      <c r="H373" s="553"/>
      <c r="I373" s="289"/>
      <c r="J373" s="289"/>
      <c r="K373" s="289"/>
      <c r="L373" s="289"/>
      <c r="M373" s="289"/>
      <c r="N373" s="233"/>
      <c r="O373" s="233">
        <v>0</v>
      </c>
      <c r="P373" s="498"/>
      <c r="Q373" s="499"/>
      <c r="R373" s="500"/>
      <c r="S373" s="497"/>
      <c r="T373" s="489">
        <f>'[1]II. ĐƠN GIÁ ĐO ĐẠC'!N372</f>
        <v>0</v>
      </c>
      <c r="U373" s="490">
        <f t="shared" si="83"/>
        <v>0</v>
      </c>
      <c r="V373" s="491"/>
      <c r="W373" s="491"/>
      <c r="X373" s="491"/>
      <c r="Y373" s="491"/>
      <c r="Z373" s="491"/>
    </row>
    <row r="374" spans="1:26" s="492" customFormat="1" ht="16.5" customHeight="1">
      <c r="A374" s="485" t="s">
        <v>273</v>
      </c>
      <c r="B374" s="493" t="s">
        <v>274</v>
      </c>
      <c r="C374" s="485" t="s">
        <v>228</v>
      </c>
      <c r="D374" s="486" t="s">
        <v>234</v>
      </c>
      <c r="E374" s="553" t="e">
        <f>NC_NOI!O19/900</f>
        <v>#VALUE!</v>
      </c>
      <c r="F374" s="553"/>
      <c r="G374" s="289">
        <f t="shared" si="89"/>
        <v>0</v>
      </c>
      <c r="H374" s="553">
        <f>'DCu-Noi'!P78</f>
        <v>102.66493411680915</v>
      </c>
      <c r="I374" s="289" t="e">
        <f>'VL-Noi'!N67</f>
        <v>#VALUE!</v>
      </c>
      <c r="J374" s="289">
        <f>Thietbi!I181</f>
        <v>7.4077777777777776</v>
      </c>
      <c r="K374" s="289">
        <f>'NL-BD'!F96</f>
        <v>8.5297333333333327</v>
      </c>
      <c r="L374" s="289" t="e">
        <f>SUM(E374:K374)</f>
        <v>#VALUE!</v>
      </c>
      <c r="M374" s="289" t="e">
        <f>L374*'He so chung'!$D$16/100</f>
        <v>#VALUE!</v>
      </c>
      <c r="N374" s="233" t="e">
        <f>M374+L374</f>
        <v>#VALUE!</v>
      </c>
      <c r="O374" s="233">
        <v>0</v>
      </c>
      <c r="P374" s="498">
        <f>Q374+R374</f>
        <v>5.8065170940170932</v>
      </c>
      <c r="Q374" s="499">
        <f>$Q$364*S374</f>
        <v>5.0491452991452981</v>
      </c>
      <c r="R374" s="500">
        <f>$R$364*S374</f>
        <v>0.75737179487179485</v>
      </c>
      <c r="S374" s="497">
        <f>NC_NOI!N19/900</f>
        <v>9.4444444444444437E-4</v>
      </c>
      <c r="T374" s="489" t="e">
        <f>'[1]II. ĐƠN GIÁ ĐO ĐẠC'!N373</f>
        <v>#VALUE!</v>
      </c>
      <c r="U374" s="490" t="e">
        <f t="shared" si="83"/>
        <v>#VALUE!</v>
      </c>
      <c r="V374" s="491"/>
      <c r="W374" s="491"/>
      <c r="X374" s="491"/>
      <c r="Y374" s="491"/>
      <c r="Z374" s="491"/>
    </row>
    <row r="375" spans="1:26" s="492" customFormat="1" ht="16.5" customHeight="1">
      <c r="A375" s="493"/>
      <c r="B375" s="493" t="s">
        <v>275</v>
      </c>
      <c r="C375" s="493"/>
      <c r="D375" s="486"/>
      <c r="E375" s="553"/>
      <c r="F375" s="553"/>
      <c r="G375" s="289">
        <f t="shared" si="89"/>
        <v>0</v>
      </c>
      <c r="H375" s="553"/>
      <c r="I375" s="289"/>
      <c r="J375" s="289"/>
      <c r="K375" s="289"/>
      <c r="L375" s="289"/>
      <c r="M375" s="289"/>
      <c r="N375" s="233"/>
      <c r="O375" s="233">
        <v>0</v>
      </c>
      <c r="P375" s="498"/>
      <c r="Q375" s="499"/>
      <c r="R375" s="500"/>
      <c r="S375" s="497"/>
      <c r="T375" s="489">
        <f>'[1]II. ĐƠN GIÁ ĐO ĐẠC'!N374</f>
        <v>0</v>
      </c>
      <c r="U375" s="490">
        <f t="shared" si="83"/>
        <v>0</v>
      </c>
      <c r="V375" s="491"/>
      <c r="W375" s="491"/>
      <c r="X375" s="491"/>
      <c r="Y375" s="491"/>
      <c r="Z375" s="491"/>
    </row>
    <row r="376" spans="1:26" s="492" customFormat="1" ht="16.5" customHeight="1">
      <c r="A376" s="485"/>
      <c r="B376" s="290"/>
      <c r="C376" s="485"/>
      <c r="D376" s="486"/>
      <c r="E376" s="553"/>
      <c r="F376" s="553"/>
      <c r="G376" s="289">
        <f t="shared" si="89"/>
        <v>0</v>
      </c>
      <c r="H376" s="553"/>
      <c r="I376" s="289"/>
      <c r="J376" s="289"/>
      <c r="K376" s="289"/>
      <c r="L376" s="289"/>
      <c r="M376" s="289"/>
      <c r="N376" s="233"/>
      <c r="O376" s="233">
        <v>0</v>
      </c>
      <c r="P376" s="498"/>
      <c r="Q376" s="499"/>
      <c r="R376" s="500"/>
      <c r="S376" s="497"/>
      <c r="T376" s="489">
        <f>'[1]II. ĐƠN GIÁ ĐO ĐẠC'!N375</f>
        <v>0</v>
      </c>
      <c r="U376" s="490">
        <f t="shared" si="83"/>
        <v>0</v>
      </c>
      <c r="V376" s="491"/>
      <c r="W376" s="491"/>
      <c r="X376" s="491"/>
      <c r="Y376" s="491"/>
      <c r="Z376" s="491"/>
    </row>
    <row r="377" spans="1:26" s="492" customFormat="1" ht="16.5" customHeight="1">
      <c r="A377" s="485" t="s">
        <v>276</v>
      </c>
      <c r="B377" s="493" t="s">
        <v>277</v>
      </c>
      <c r="C377" s="485" t="s">
        <v>228</v>
      </c>
      <c r="D377" s="486" t="s">
        <v>234</v>
      </c>
      <c r="E377" s="553" t="e">
        <f>NC_NOI!O22/900</f>
        <v>#VALUE!</v>
      </c>
      <c r="F377" s="553"/>
      <c r="G377" s="289">
        <f t="shared" si="89"/>
        <v>0</v>
      </c>
      <c r="H377" s="553">
        <f>'DCu-Noi'!P61</f>
        <v>55.668866096866097</v>
      </c>
      <c r="I377" s="289">
        <f>'VL-Noi'!N32</f>
        <v>3100.6259999999997</v>
      </c>
      <c r="J377" s="289">
        <f>Thietbi!I127</f>
        <v>288.18111111111114</v>
      </c>
      <c r="K377" s="289">
        <f>'NL-BD'!F58</f>
        <v>435.08546666666666</v>
      </c>
      <c r="L377" s="289" t="e">
        <f>SUM(E377:K377)</f>
        <v>#VALUE!</v>
      </c>
      <c r="M377" s="289" t="e">
        <f>L377*'He so chung'!$D$16/100</f>
        <v>#VALUE!</v>
      </c>
      <c r="N377" s="233" t="e">
        <f>M377+L377</f>
        <v>#VALUE!</v>
      </c>
      <c r="O377" s="233">
        <v>0</v>
      </c>
      <c r="P377" s="498">
        <f>Q377+R377</f>
        <v>135.25769230769231</v>
      </c>
      <c r="Q377" s="499">
        <f>$Q$364*S377</f>
        <v>117.61538461538461</v>
      </c>
      <c r="R377" s="533">
        <f>$R$364*S377</f>
        <v>17.642307692307693</v>
      </c>
      <c r="S377" s="497">
        <f>NC_NOI!N22/900</f>
        <v>2.2000000000000002E-2</v>
      </c>
      <c r="T377" s="489" t="e">
        <f>'[1]II. ĐƠN GIÁ ĐO ĐẠC'!N376</f>
        <v>#VALUE!</v>
      </c>
      <c r="U377" s="490" t="e">
        <f t="shared" si="83"/>
        <v>#VALUE!</v>
      </c>
      <c r="V377" s="491"/>
      <c r="W377" s="491"/>
      <c r="X377" s="491"/>
      <c r="Y377" s="491"/>
      <c r="Z377" s="491"/>
    </row>
    <row r="378" spans="1:26" s="492" customFormat="1" ht="16.5" customHeight="1">
      <c r="A378" s="486"/>
      <c r="B378" s="290"/>
      <c r="C378" s="523"/>
      <c r="D378" s="486"/>
      <c r="E378" s="553"/>
      <c r="F378" s="553"/>
      <c r="G378" s="289">
        <f t="shared" si="89"/>
        <v>0</v>
      </c>
      <c r="H378" s="553"/>
      <c r="I378" s="289"/>
      <c r="J378" s="289"/>
      <c r="K378" s="289"/>
      <c r="L378" s="289"/>
      <c r="M378" s="289"/>
      <c r="N378" s="233"/>
      <c r="O378" s="233">
        <v>0</v>
      </c>
      <c r="P378" s="498"/>
      <c r="Q378" s="499"/>
      <c r="R378" s="500"/>
      <c r="S378" s="497"/>
      <c r="T378" s="489">
        <f>'[1]II. ĐƠN GIÁ ĐO ĐẠC'!N377</f>
        <v>0</v>
      </c>
      <c r="U378" s="490">
        <f t="shared" si="83"/>
        <v>0</v>
      </c>
      <c r="V378" s="491"/>
      <c r="W378" s="491"/>
      <c r="X378" s="491"/>
      <c r="Y378" s="491"/>
      <c r="Z378" s="491"/>
    </row>
    <row r="379" spans="1:26" s="492" customFormat="1" ht="16.5" customHeight="1">
      <c r="A379" s="485" t="s">
        <v>278</v>
      </c>
      <c r="B379" s="493" t="s">
        <v>261</v>
      </c>
      <c r="C379" s="485" t="s">
        <v>228</v>
      </c>
      <c r="D379" s="486" t="s">
        <v>234</v>
      </c>
      <c r="E379" s="553" t="e">
        <f>NC_NOI!O25/900</f>
        <v>#VALUE!</v>
      </c>
      <c r="F379" s="553"/>
      <c r="G379" s="289">
        <f t="shared" si="89"/>
        <v>0</v>
      </c>
      <c r="H379" s="553">
        <f>'DCu-Noi'!P47</f>
        <v>38.345398717948719</v>
      </c>
      <c r="I379" s="289">
        <f>'VL-Noi'!N50</f>
        <v>1378.056</v>
      </c>
      <c r="J379" s="289"/>
      <c r="K379" s="289"/>
      <c r="L379" s="289" t="e">
        <f>SUM(E379:K379)</f>
        <v>#VALUE!</v>
      </c>
      <c r="M379" s="289" t="e">
        <f>L379*'He so chung'!$D$16/100</f>
        <v>#VALUE!</v>
      </c>
      <c r="N379" s="233" t="e">
        <f>M379+L379</f>
        <v>#VALUE!</v>
      </c>
      <c r="O379" s="233">
        <v>0</v>
      </c>
      <c r="P379" s="498">
        <f>Q379+R379</f>
        <v>113.5344871794872</v>
      </c>
      <c r="Q379" s="499">
        <f>$Q$364*S379</f>
        <v>98.725641025641039</v>
      </c>
      <c r="R379" s="500">
        <f>$R$364*S379</f>
        <v>14.808846153846156</v>
      </c>
      <c r="S379" s="497">
        <f>NC_NOI!N25/900</f>
        <v>1.8466666666666669E-2</v>
      </c>
      <c r="T379" s="489" t="e">
        <f>'[1]II. ĐƠN GIÁ ĐO ĐẠC'!N378</f>
        <v>#VALUE!</v>
      </c>
      <c r="U379" s="490" t="e">
        <f t="shared" si="83"/>
        <v>#VALUE!</v>
      </c>
      <c r="V379" s="491"/>
      <c r="W379" s="491"/>
      <c r="X379" s="491"/>
      <c r="Y379" s="491"/>
      <c r="Z379" s="491"/>
    </row>
    <row r="380" spans="1:26" s="492" customFormat="1" ht="16.5" customHeight="1">
      <c r="A380" s="485"/>
      <c r="B380" s="493"/>
      <c r="C380" s="485"/>
      <c r="D380" s="486"/>
      <c r="E380" s="553"/>
      <c r="F380" s="553"/>
      <c r="G380" s="289">
        <f t="shared" si="89"/>
        <v>0</v>
      </c>
      <c r="H380" s="553"/>
      <c r="I380" s="289"/>
      <c r="J380" s="289"/>
      <c r="K380" s="289"/>
      <c r="L380" s="289"/>
      <c r="M380" s="289"/>
      <c r="N380" s="233"/>
      <c r="O380" s="233">
        <v>0</v>
      </c>
      <c r="P380" s="498"/>
      <c r="Q380" s="499"/>
      <c r="R380" s="500"/>
      <c r="S380" s="497"/>
      <c r="T380" s="489">
        <f>'[1]II. ĐƠN GIÁ ĐO ĐẠC'!N379</f>
        <v>0</v>
      </c>
      <c r="U380" s="490">
        <f t="shared" si="83"/>
        <v>0</v>
      </c>
      <c r="V380" s="491"/>
      <c r="W380" s="491"/>
      <c r="X380" s="491"/>
      <c r="Y380" s="491"/>
      <c r="Z380" s="491"/>
    </row>
    <row r="381" spans="1:26" s="492" customFormat="1" ht="16.5" customHeight="1">
      <c r="A381" s="485" t="s">
        <v>280</v>
      </c>
      <c r="B381" s="493" t="s">
        <v>281</v>
      </c>
      <c r="C381" s="485" t="s">
        <v>228</v>
      </c>
      <c r="D381" s="486" t="s">
        <v>234</v>
      </c>
      <c r="E381" s="553" t="e">
        <f>NC_NOI!O28/900</f>
        <v>#VALUE!</v>
      </c>
      <c r="F381" s="553"/>
      <c r="G381" s="289">
        <f t="shared" si="89"/>
        <v>0</v>
      </c>
      <c r="H381" s="553">
        <f>'DCu-Noi'!P41</f>
        <v>38.345398717948719</v>
      </c>
      <c r="I381" s="289">
        <f>'VL-Noi'!N41</f>
        <v>1378.056</v>
      </c>
      <c r="J381" s="289"/>
      <c r="K381" s="289"/>
      <c r="L381" s="289" t="e">
        <f>SUM(E381:K381)</f>
        <v>#VALUE!</v>
      </c>
      <c r="M381" s="289" t="e">
        <f>L381*'He so chung'!$D$16/100</f>
        <v>#VALUE!</v>
      </c>
      <c r="N381" s="233" t="e">
        <f>M381+L381</f>
        <v>#VALUE!</v>
      </c>
      <c r="O381" s="233">
        <v>0</v>
      </c>
      <c r="P381" s="537">
        <f>Q381+R381</f>
        <v>11.613034188034186</v>
      </c>
      <c r="Q381" s="538">
        <f>$Q$364*S381</f>
        <v>10.098290598290596</v>
      </c>
      <c r="R381" s="539">
        <f>$R$364*S381</f>
        <v>1.5147435897435897</v>
      </c>
      <c r="S381" s="497">
        <f>NC_NOI!N28/900</f>
        <v>1.8888888888888887E-3</v>
      </c>
      <c r="T381" s="489" t="e">
        <f>'[1]II. ĐƠN GIÁ ĐO ĐẠC'!N380</f>
        <v>#VALUE!</v>
      </c>
      <c r="U381" s="490" t="e">
        <f t="shared" si="83"/>
        <v>#VALUE!</v>
      </c>
      <c r="V381" s="491"/>
      <c r="W381" s="491"/>
      <c r="X381" s="491"/>
      <c r="Y381" s="491"/>
      <c r="Z381" s="491"/>
    </row>
    <row r="382" spans="1:26" s="492" customFormat="1" ht="16.5" customHeight="1">
      <c r="A382" s="485"/>
      <c r="B382" s="493"/>
      <c r="C382" s="485"/>
      <c r="D382" s="486"/>
      <c r="E382" s="553"/>
      <c r="F382" s="553"/>
      <c r="G382" s="289">
        <f t="shared" si="89"/>
        <v>0</v>
      </c>
      <c r="H382" s="553"/>
      <c r="I382" s="289"/>
      <c r="J382" s="289"/>
      <c r="K382" s="289"/>
      <c r="L382" s="289"/>
      <c r="M382" s="289"/>
      <c r="N382" s="233"/>
      <c r="O382" s="233">
        <v>0</v>
      </c>
      <c r="P382" s="498"/>
      <c r="Q382" s="499"/>
      <c r="R382" s="500"/>
      <c r="S382" s="497"/>
      <c r="T382" s="489">
        <f>'[1]II. ĐƠN GIÁ ĐO ĐẠC'!N381</f>
        <v>0</v>
      </c>
      <c r="U382" s="490">
        <f t="shared" si="83"/>
        <v>0</v>
      </c>
      <c r="V382" s="491"/>
      <c r="W382" s="491"/>
      <c r="X382" s="491"/>
      <c r="Y382" s="491"/>
      <c r="Z382" s="491"/>
    </row>
    <row r="383" spans="1:26" s="492" customFormat="1" ht="16.5" customHeight="1">
      <c r="A383" s="485" t="s">
        <v>282</v>
      </c>
      <c r="B383" s="493" t="s">
        <v>283</v>
      </c>
      <c r="C383" s="485" t="s">
        <v>228</v>
      </c>
      <c r="D383" s="486" t="s">
        <v>234</v>
      </c>
      <c r="E383" s="553" t="e">
        <f>NC_NOI!O31/900</f>
        <v>#VALUE!</v>
      </c>
      <c r="F383" s="553"/>
      <c r="G383" s="289">
        <f t="shared" si="89"/>
        <v>0</v>
      </c>
      <c r="H383" s="553">
        <f>'DCu-Noi'!P81</f>
        <v>5.1332467058404578</v>
      </c>
      <c r="I383" s="289">
        <f>'VL-Noi'!N53</f>
        <v>1378.056</v>
      </c>
      <c r="J383" s="289"/>
      <c r="K383" s="289"/>
      <c r="L383" s="289" t="e">
        <f>SUM(E383:K383)</f>
        <v>#VALUE!</v>
      </c>
      <c r="M383" s="289" t="e">
        <f>L383*'He so chung'!$D$16/100</f>
        <v>#VALUE!</v>
      </c>
      <c r="N383" s="233" t="e">
        <f>M383+L383</f>
        <v>#VALUE!</v>
      </c>
      <c r="O383" s="233">
        <v>0</v>
      </c>
      <c r="P383" s="537">
        <f>Q383+R383</f>
        <v>23.226068376068373</v>
      </c>
      <c r="Q383" s="540">
        <f>$Q$364*S383</f>
        <v>20.196581196581192</v>
      </c>
      <c r="R383" s="539">
        <f>$R$364*S383</f>
        <v>3.0294871794871794</v>
      </c>
      <c r="S383" s="497">
        <f>NC_NOI!N31/900</f>
        <v>3.7777777777777775E-3</v>
      </c>
      <c r="T383" s="489" t="e">
        <f>'[1]II. ĐƠN GIÁ ĐO ĐẠC'!N382</f>
        <v>#VALUE!</v>
      </c>
      <c r="U383" s="490" t="e">
        <f t="shared" si="83"/>
        <v>#VALUE!</v>
      </c>
      <c r="V383" s="491"/>
      <c r="W383" s="491"/>
      <c r="X383" s="491"/>
      <c r="Y383" s="491"/>
      <c r="Z383" s="491"/>
    </row>
    <row r="384" spans="1:26" s="492" customFormat="1" ht="16.5" customHeight="1">
      <c r="A384" s="486"/>
      <c r="B384" s="290"/>
      <c r="C384" s="523"/>
      <c r="D384" s="486"/>
      <c r="E384" s="554"/>
      <c r="F384" s="554"/>
      <c r="G384" s="290"/>
      <c r="H384" s="554"/>
      <c r="I384" s="290"/>
      <c r="J384" s="290"/>
      <c r="K384" s="290"/>
      <c r="L384" s="290"/>
      <c r="M384" s="290"/>
      <c r="N384" s="234"/>
      <c r="O384" s="234">
        <v>0</v>
      </c>
      <c r="P384" s="498"/>
      <c r="Q384" s="501"/>
      <c r="R384" s="502"/>
      <c r="S384" s="503"/>
      <c r="T384" s="489">
        <f>'[1]II. ĐƠN GIÁ ĐO ĐẠC'!N383</f>
        <v>0</v>
      </c>
      <c r="U384" s="490">
        <f t="shared" si="83"/>
        <v>0</v>
      </c>
      <c r="V384" s="491"/>
      <c r="W384" s="491"/>
      <c r="X384" s="491"/>
      <c r="Y384" s="491"/>
      <c r="Z384" s="491"/>
    </row>
    <row r="385" spans="1:26" s="492" customFormat="1" ht="16.5" customHeight="1">
      <c r="A385" s="486"/>
      <c r="B385" s="290"/>
      <c r="C385" s="523"/>
      <c r="D385" s="486"/>
      <c r="E385" s="554"/>
      <c r="F385" s="554"/>
      <c r="G385" s="290"/>
      <c r="H385" s="554"/>
      <c r="I385" s="290"/>
      <c r="J385" s="290"/>
      <c r="K385" s="290"/>
      <c r="L385" s="290"/>
      <c r="M385" s="290"/>
      <c r="N385" s="234"/>
      <c r="O385" s="234">
        <v>0</v>
      </c>
      <c r="P385" s="498"/>
      <c r="Q385" s="510"/>
      <c r="R385" s="510"/>
      <c r="S385" s="511"/>
      <c r="T385" s="489">
        <f>'[1]II. ĐƠN GIÁ ĐO ĐẠC'!N384</f>
        <v>0</v>
      </c>
      <c r="U385" s="490">
        <f t="shared" si="83"/>
        <v>0</v>
      </c>
      <c r="V385" s="491"/>
      <c r="W385" s="491"/>
      <c r="X385" s="491"/>
      <c r="Y385" s="491"/>
      <c r="Z385" s="491"/>
    </row>
    <row r="386" spans="1:26" s="492" customFormat="1" ht="18.75" customHeight="1">
      <c r="A386" s="512"/>
      <c r="B386" s="234" t="s">
        <v>286</v>
      </c>
      <c r="C386" s="230" t="s">
        <v>228</v>
      </c>
      <c r="D386" s="512">
        <v>1</v>
      </c>
      <c r="E386" s="317" t="e">
        <f t="shared" ref="E386:S386" si="90">E326+E360</f>
        <v>#VALUE!</v>
      </c>
      <c r="F386" s="317">
        <f t="shared" si="90"/>
        <v>26702.166666666668</v>
      </c>
      <c r="G386" s="233">
        <f t="shared" si="90"/>
        <v>0</v>
      </c>
      <c r="H386" s="317">
        <f t="shared" si="90"/>
        <v>4324.2267512500021</v>
      </c>
      <c r="I386" s="233" t="e">
        <f t="shared" si="90"/>
        <v>#VALUE!</v>
      </c>
      <c r="J386" s="233">
        <f t="shared" si="90"/>
        <v>14962.682222222224</v>
      </c>
      <c r="K386" s="233">
        <f t="shared" si="90"/>
        <v>1162.4610666666667</v>
      </c>
      <c r="L386" s="233" t="e">
        <f t="shared" si="90"/>
        <v>#VALUE!</v>
      </c>
      <c r="M386" s="233" t="e">
        <f t="shared" si="90"/>
        <v>#VALUE!</v>
      </c>
      <c r="N386" s="233" t="e">
        <f t="shared" si="90"/>
        <v>#VALUE!</v>
      </c>
      <c r="O386" s="233">
        <v>4076.6666666666279</v>
      </c>
      <c r="P386" s="233">
        <f t="shared" si="90"/>
        <v>7691.5709401709391</v>
      </c>
      <c r="Q386" s="514">
        <f t="shared" si="90"/>
        <v>6207.5974358974363</v>
      </c>
      <c r="R386" s="258">
        <f t="shared" si="90"/>
        <v>1483.9735042735044</v>
      </c>
      <c r="S386" s="515">
        <f t="shared" si="90"/>
        <v>1.1611333333333334</v>
      </c>
      <c r="T386" s="489" t="e">
        <f>'[1]II. ĐƠN GIÁ ĐO ĐẠC'!N385</f>
        <v>#VALUE!</v>
      </c>
      <c r="U386" s="490" t="e">
        <f t="shared" si="83"/>
        <v>#VALUE!</v>
      </c>
      <c r="V386" s="491"/>
      <c r="W386" s="491"/>
      <c r="X386" s="491"/>
      <c r="Y386" s="491"/>
      <c r="Z386" s="491"/>
    </row>
    <row r="387" spans="1:26" s="492" customFormat="1" ht="18.75" customHeight="1">
      <c r="A387" s="512"/>
      <c r="B387" s="234"/>
      <c r="C387" s="230"/>
      <c r="D387" s="512">
        <v>2</v>
      </c>
      <c r="E387" s="317" t="e">
        <f t="shared" ref="E387:S387" si="91">E327+E361</f>
        <v>#VALUE!</v>
      </c>
      <c r="F387" s="317">
        <f t="shared" si="91"/>
        <v>31646.688888888886</v>
      </c>
      <c r="G387" s="233">
        <f t="shared" si="91"/>
        <v>0</v>
      </c>
      <c r="H387" s="317">
        <f t="shared" si="91"/>
        <v>4876.6120816737912</v>
      </c>
      <c r="I387" s="233" t="e">
        <f t="shared" si="91"/>
        <v>#VALUE!</v>
      </c>
      <c r="J387" s="233">
        <f t="shared" si="91"/>
        <v>16041.916000000001</v>
      </c>
      <c r="K387" s="233">
        <f t="shared" si="91"/>
        <v>1311.835</v>
      </c>
      <c r="L387" s="233" t="e">
        <f t="shared" si="91"/>
        <v>#VALUE!</v>
      </c>
      <c r="M387" s="233" t="e">
        <f t="shared" si="91"/>
        <v>#VALUE!</v>
      </c>
      <c r="N387" s="233" t="e">
        <f t="shared" si="91"/>
        <v>#VALUE!</v>
      </c>
      <c r="O387" s="233">
        <v>4831.5555555555038</v>
      </c>
      <c r="P387" s="233">
        <f t="shared" si="91"/>
        <v>8813.4732051282044</v>
      </c>
      <c r="Q387" s="516">
        <f t="shared" si="91"/>
        <v>7112.5230769230757</v>
      </c>
      <c r="R387" s="237">
        <f t="shared" si="91"/>
        <v>1700.9501282051283</v>
      </c>
      <c r="S387" s="517">
        <f t="shared" si="91"/>
        <v>1.3304</v>
      </c>
      <c r="T387" s="489" t="e">
        <f>'[1]II. ĐƠN GIÁ ĐO ĐẠC'!N386</f>
        <v>#VALUE!</v>
      </c>
      <c r="U387" s="490" t="e">
        <f t="shared" si="83"/>
        <v>#VALUE!</v>
      </c>
      <c r="V387" s="491"/>
      <c r="W387" s="491"/>
      <c r="X387" s="491"/>
      <c r="Y387" s="491"/>
      <c r="Z387" s="491"/>
    </row>
    <row r="388" spans="1:26" s="492" customFormat="1" ht="18.75" customHeight="1">
      <c r="A388" s="512"/>
      <c r="B388" s="234"/>
      <c r="C388" s="234"/>
      <c r="D388" s="512">
        <v>3</v>
      </c>
      <c r="E388" s="317" t="e">
        <f t="shared" ref="E388:S388" si="92">E328+E362</f>
        <v>#VALUE!</v>
      </c>
      <c r="F388" s="317">
        <f t="shared" si="92"/>
        <v>37578.077777777784</v>
      </c>
      <c r="G388" s="233">
        <f t="shared" si="92"/>
        <v>0</v>
      </c>
      <c r="H388" s="317">
        <f t="shared" si="92"/>
        <v>5208.1533307371819</v>
      </c>
      <c r="I388" s="233" t="e">
        <f t="shared" si="92"/>
        <v>#VALUE!</v>
      </c>
      <c r="J388" s="233">
        <f t="shared" si="92"/>
        <v>16665.189777777778</v>
      </c>
      <c r="K388" s="233">
        <f t="shared" si="92"/>
        <v>2079.2865333333339</v>
      </c>
      <c r="L388" s="233" t="e">
        <f t="shared" si="92"/>
        <v>#VALUE!</v>
      </c>
      <c r="M388" s="233" t="e">
        <f t="shared" si="92"/>
        <v>#VALUE!</v>
      </c>
      <c r="N388" s="233" t="e">
        <f t="shared" si="92"/>
        <v>#VALUE!</v>
      </c>
      <c r="O388" s="233">
        <v>5737.111111111124</v>
      </c>
      <c r="P388" s="233">
        <f t="shared" si="92"/>
        <v>10175.097008547009</v>
      </c>
      <c r="Q388" s="516">
        <f t="shared" si="92"/>
        <v>8211.8111111111102</v>
      </c>
      <c r="R388" s="237">
        <f t="shared" si="92"/>
        <v>1963.2858974358978</v>
      </c>
      <c r="S388" s="517">
        <f t="shared" si="92"/>
        <v>1.536022222222222</v>
      </c>
      <c r="T388" s="489" t="e">
        <f>'[1]II. ĐƠN GIÁ ĐO ĐẠC'!N387</f>
        <v>#VALUE!</v>
      </c>
      <c r="U388" s="490" t="e">
        <f t="shared" si="83"/>
        <v>#VALUE!</v>
      </c>
      <c r="V388" s="491"/>
      <c r="W388" s="491"/>
      <c r="X388" s="491"/>
      <c r="Y388" s="491"/>
      <c r="Z388" s="491"/>
    </row>
    <row r="389" spans="1:26" s="492" customFormat="1" ht="18.75" customHeight="1">
      <c r="A389" s="512"/>
      <c r="B389" s="234"/>
      <c r="C389" s="230"/>
      <c r="D389" s="512">
        <v>4</v>
      </c>
      <c r="E389" s="317" t="e">
        <f t="shared" ref="E389:S389" si="93">E329+E363</f>
        <v>#VALUE!</v>
      </c>
      <c r="F389" s="317">
        <f t="shared" si="93"/>
        <v>44695.744444444448</v>
      </c>
      <c r="G389" s="233">
        <f t="shared" si="93"/>
        <v>0</v>
      </c>
      <c r="H389" s="317">
        <f t="shared" si="93"/>
        <v>5623.5915197329077</v>
      </c>
      <c r="I389" s="233" t="e">
        <f t="shared" si="93"/>
        <v>#VALUE!</v>
      </c>
      <c r="J389" s="233">
        <f t="shared" si="93"/>
        <v>17334.027111111111</v>
      </c>
      <c r="K389" s="233">
        <f t="shared" si="93"/>
        <v>3115.3728666666666</v>
      </c>
      <c r="L389" s="233" t="e">
        <f t="shared" si="93"/>
        <v>#VALUE!</v>
      </c>
      <c r="M389" s="233" t="e">
        <f t="shared" si="93"/>
        <v>#VALUE!</v>
      </c>
      <c r="N389" s="233" t="e">
        <f t="shared" si="93"/>
        <v>#VALUE!</v>
      </c>
      <c r="O389" s="233">
        <v>6823.7777777777519</v>
      </c>
      <c r="P389" s="233">
        <f t="shared" si="93"/>
        <v>11831.659209401709</v>
      </c>
      <c r="Q389" s="518">
        <f t="shared" si="93"/>
        <v>9550.5474358974352</v>
      </c>
      <c r="R389" s="264">
        <f t="shared" si="93"/>
        <v>2281.111773504274</v>
      </c>
      <c r="S389" s="519">
        <f t="shared" si="93"/>
        <v>1.7864333333333333</v>
      </c>
      <c r="T389" s="489" t="e">
        <f>'[1]II. ĐƠN GIÁ ĐO ĐẠC'!N388</f>
        <v>#VALUE!</v>
      </c>
      <c r="U389" s="490" t="e">
        <f t="shared" si="83"/>
        <v>#VALUE!</v>
      </c>
      <c r="V389" s="491"/>
      <c r="W389" s="491"/>
      <c r="X389" s="491"/>
      <c r="Y389" s="491"/>
      <c r="Z389" s="491"/>
    </row>
    <row r="390" spans="1:26" s="492" customFormat="1" ht="12.75" customHeight="1">
      <c r="A390" s="290"/>
      <c r="B390" s="290"/>
      <c r="C390" s="290"/>
      <c r="D390" s="486"/>
      <c r="E390" s="554"/>
      <c r="F390" s="554"/>
      <c r="G390" s="290"/>
      <c r="H390" s="554"/>
      <c r="I390" s="290"/>
      <c r="J390" s="290"/>
      <c r="K390" s="290"/>
      <c r="L390" s="290"/>
      <c r="M390" s="290"/>
      <c r="N390" s="234"/>
      <c r="O390" s="234">
        <v>0</v>
      </c>
      <c r="P390" s="498"/>
      <c r="Q390" s="541"/>
      <c r="R390" s="541"/>
      <c r="S390" s="542"/>
      <c r="T390" s="489">
        <f>'[1]II. ĐƠN GIÁ ĐO ĐẠC'!N389</f>
        <v>0</v>
      </c>
      <c r="U390" s="490">
        <f t="shared" si="83"/>
        <v>0</v>
      </c>
      <c r="V390" s="491"/>
      <c r="W390" s="491"/>
      <c r="X390" s="491"/>
      <c r="Y390" s="491"/>
      <c r="Z390" s="491"/>
    </row>
    <row r="391" spans="1:26" s="492" customFormat="1" ht="17.25" customHeight="1">
      <c r="A391" s="512" t="s">
        <v>318</v>
      </c>
      <c r="B391" s="234" t="s">
        <v>319</v>
      </c>
      <c r="C391" s="523"/>
      <c r="D391" s="486"/>
      <c r="E391" s="553"/>
      <c r="F391" s="553"/>
      <c r="G391" s="289"/>
      <c r="H391" s="553"/>
      <c r="I391" s="289"/>
      <c r="J391" s="289"/>
      <c r="K391" s="289"/>
      <c r="L391" s="289"/>
      <c r="M391" s="289"/>
      <c r="N391" s="233"/>
      <c r="O391" s="233">
        <v>0</v>
      </c>
      <c r="P391" s="498"/>
      <c r="Q391" s="499"/>
      <c r="R391" s="500"/>
      <c r="S391" s="497"/>
      <c r="T391" s="489">
        <f>'[1]II. ĐƠN GIÁ ĐO ĐẠC'!N390</f>
        <v>0</v>
      </c>
      <c r="U391" s="490">
        <f t="shared" si="83"/>
        <v>0</v>
      </c>
      <c r="V391" s="491"/>
      <c r="W391" s="491"/>
      <c r="X391" s="491"/>
      <c r="Y391" s="491"/>
      <c r="Z391" s="491"/>
    </row>
    <row r="392" spans="1:26" s="492" customFormat="1" ht="12" customHeight="1">
      <c r="A392" s="290"/>
      <c r="B392" s="290"/>
      <c r="C392" s="290"/>
      <c r="D392" s="486"/>
      <c r="E392" s="553"/>
      <c r="F392" s="553"/>
      <c r="G392" s="289"/>
      <c r="H392" s="553"/>
      <c r="I392" s="289"/>
      <c r="J392" s="289"/>
      <c r="K392" s="289"/>
      <c r="L392" s="289"/>
      <c r="M392" s="289"/>
      <c r="N392" s="233"/>
      <c r="O392" s="233">
        <v>0</v>
      </c>
      <c r="P392" s="498"/>
      <c r="Q392" s="499"/>
      <c r="R392" s="500"/>
      <c r="S392" s="497"/>
      <c r="T392" s="489">
        <f>'[1]II. ĐƠN GIÁ ĐO ĐẠC'!N391</f>
        <v>0</v>
      </c>
      <c r="U392" s="490">
        <f t="shared" si="83"/>
        <v>0</v>
      </c>
      <c r="V392" s="491"/>
      <c r="W392" s="491"/>
      <c r="X392" s="491"/>
      <c r="Y392" s="491"/>
      <c r="Z392" s="491"/>
    </row>
    <row r="393" spans="1:26" s="492" customFormat="1" ht="15" customHeight="1">
      <c r="A393" s="483">
        <v>1</v>
      </c>
      <c r="B393" s="484" t="s">
        <v>199</v>
      </c>
      <c r="C393" s="485" t="s">
        <v>228</v>
      </c>
      <c r="D393" s="486">
        <v>1</v>
      </c>
      <c r="E393" s="553" t="e">
        <f t="shared" ref="E393:S393" si="94">E$398+E400+E405+E410+E415+E420+E$425</f>
        <v>#VALUE!</v>
      </c>
      <c r="F393" s="553">
        <f t="shared" si="94"/>
        <v>13675.308333333334</v>
      </c>
      <c r="G393" s="289">
        <f t="shared" si="94"/>
        <v>0</v>
      </c>
      <c r="H393" s="553">
        <f t="shared" si="94"/>
        <v>1782.7797525017816</v>
      </c>
      <c r="I393" s="289">
        <f t="shared" si="94"/>
        <v>612.53550000000007</v>
      </c>
      <c r="J393" s="289">
        <f t="shared" si="94"/>
        <v>2234.4</v>
      </c>
      <c r="K393" s="289">
        <f t="shared" si="94"/>
        <v>1.6316999999999999</v>
      </c>
      <c r="L393" s="289" t="e">
        <f t="shared" si="94"/>
        <v>#VALUE!</v>
      </c>
      <c r="M393" s="289" t="e">
        <f t="shared" si="94"/>
        <v>#VALUE!</v>
      </c>
      <c r="N393" s="233" t="e">
        <f t="shared" si="94"/>
        <v>#VALUE!</v>
      </c>
      <c r="O393" s="233">
        <v>2087.833333333343</v>
      </c>
      <c r="P393" s="289">
        <f t="shared" si="94"/>
        <v>3302.2524038461543</v>
      </c>
      <c r="Q393" s="487">
        <f t="shared" si="94"/>
        <v>2641.8019230769228</v>
      </c>
      <c r="R393" s="180">
        <f t="shared" si="94"/>
        <v>660.45048076923081</v>
      </c>
      <c r="S393" s="488">
        <f t="shared" si="94"/>
        <v>0.49415000000000009</v>
      </c>
      <c r="T393" s="489" t="e">
        <f>'[1]II. ĐƠN GIÁ ĐO ĐẠC'!N392</f>
        <v>#VALUE!</v>
      </c>
      <c r="U393" s="490" t="e">
        <f t="shared" ref="U393:U456" si="95">T393-N393</f>
        <v>#VALUE!</v>
      </c>
      <c r="V393" s="491"/>
      <c r="W393" s="491"/>
      <c r="X393" s="491"/>
      <c r="Y393" s="491"/>
      <c r="Z393" s="491"/>
    </row>
    <row r="394" spans="1:26" s="492" customFormat="1" ht="15" customHeight="1">
      <c r="A394" s="485"/>
      <c r="B394" s="493"/>
      <c r="C394" s="485"/>
      <c r="D394" s="486">
        <v>2</v>
      </c>
      <c r="E394" s="553" t="e">
        <f t="shared" ref="E394:S394" si="96">E$398+E401+E406+E411+E416+E421+E$425</f>
        <v>#VALUE!</v>
      </c>
      <c r="F394" s="553">
        <f t="shared" si="96"/>
        <v>16230.172222222223</v>
      </c>
      <c r="G394" s="289">
        <f t="shared" si="96"/>
        <v>0</v>
      </c>
      <c r="H394" s="553">
        <f t="shared" si="96"/>
        <v>2022.551662651354</v>
      </c>
      <c r="I394" s="289">
        <f t="shared" si="96"/>
        <v>612.53550000000007</v>
      </c>
      <c r="J394" s="289">
        <f t="shared" si="96"/>
        <v>2680.4755555555557</v>
      </c>
      <c r="K394" s="289">
        <f t="shared" si="96"/>
        <v>1.6316999999999999</v>
      </c>
      <c r="L394" s="289" t="e">
        <f t="shared" si="96"/>
        <v>#VALUE!</v>
      </c>
      <c r="M394" s="289" t="e">
        <f t="shared" si="96"/>
        <v>#VALUE!</v>
      </c>
      <c r="N394" s="233" t="e">
        <f t="shared" si="96"/>
        <v>#VALUE!</v>
      </c>
      <c r="O394" s="233">
        <v>2477.8888888888469</v>
      </c>
      <c r="P394" s="289">
        <f t="shared" si="96"/>
        <v>3796.0848023504268</v>
      </c>
      <c r="Q394" s="487">
        <f t="shared" si="96"/>
        <v>3036.8678418803415</v>
      </c>
      <c r="R394" s="180">
        <f t="shared" si="96"/>
        <v>759.21696047008561</v>
      </c>
      <c r="S394" s="488">
        <f t="shared" si="96"/>
        <v>0.56804722222222226</v>
      </c>
      <c r="T394" s="489" t="e">
        <f>'[1]II. ĐƠN GIÁ ĐO ĐẠC'!N393</f>
        <v>#VALUE!</v>
      </c>
      <c r="U394" s="490" t="e">
        <f t="shared" si="95"/>
        <v>#VALUE!</v>
      </c>
      <c r="V394" s="491"/>
      <c r="W394" s="491"/>
      <c r="X394" s="491"/>
      <c r="Y394" s="491"/>
      <c r="Z394" s="491"/>
    </row>
    <row r="395" spans="1:26" s="492" customFormat="1" ht="15" customHeight="1">
      <c r="A395" s="485"/>
      <c r="B395" s="493"/>
      <c r="C395" s="485"/>
      <c r="D395" s="486">
        <v>3</v>
      </c>
      <c r="E395" s="553" t="e">
        <f t="shared" ref="E395:S395" si="97">E$398+E402+E407+E412+E417+E422+E$425</f>
        <v>#VALUE!</v>
      </c>
      <c r="F395" s="553">
        <f t="shared" si="97"/>
        <v>19296.3</v>
      </c>
      <c r="G395" s="289">
        <f t="shared" si="97"/>
        <v>0</v>
      </c>
      <c r="H395" s="553">
        <f t="shared" si="97"/>
        <v>2158.5975066773512</v>
      </c>
      <c r="I395" s="289">
        <f t="shared" si="97"/>
        <v>612.53550000000007</v>
      </c>
      <c r="J395" s="289">
        <f t="shared" si="97"/>
        <v>2903.8844444444444</v>
      </c>
      <c r="K395" s="289">
        <f t="shared" si="97"/>
        <v>1.6316999999999999</v>
      </c>
      <c r="L395" s="289" t="e">
        <f t="shared" si="97"/>
        <v>#VALUE!</v>
      </c>
      <c r="M395" s="289" t="e">
        <f t="shared" si="97"/>
        <v>#VALUE!</v>
      </c>
      <c r="N395" s="233" t="e">
        <f t="shared" si="97"/>
        <v>#VALUE!</v>
      </c>
      <c r="O395" s="233">
        <v>2946.0000000000291</v>
      </c>
      <c r="P395" s="289">
        <f t="shared" si="97"/>
        <v>4388.7467948717949</v>
      </c>
      <c r="Q395" s="487">
        <f t="shared" si="97"/>
        <v>3510.997435897435</v>
      </c>
      <c r="R395" s="180">
        <f t="shared" si="97"/>
        <v>877.74935897435898</v>
      </c>
      <c r="S395" s="488">
        <f t="shared" si="97"/>
        <v>0.6567333333333335</v>
      </c>
      <c r="T395" s="489" t="e">
        <f>'[1]II. ĐƠN GIÁ ĐO ĐẠC'!N394</f>
        <v>#VALUE!</v>
      </c>
      <c r="U395" s="490" t="e">
        <f t="shared" si="95"/>
        <v>#VALUE!</v>
      </c>
      <c r="V395" s="491"/>
      <c r="W395" s="491"/>
      <c r="X395" s="491"/>
      <c r="Y395" s="491"/>
      <c r="Z395" s="491"/>
    </row>
    <row r="396" spans="1:26" s="492" customFormat="1" ht="15" customHeight="1">
      <c r="A396" s="485"/>
      <c r="B396" s="493"/>
      <c r="C396" s="485"/>
      <c r="D396" s="486">
        <v>4</v>
      </c>
      <c r="E396" s="553" t="e">
        <f t="shared" ref="E396:S396" si="98">E$398+E403+E408+E413+E418+E423+E$425</f>
        <v>#VALUE!</v>
      </c>
      <c r="F396" s="553">
        <f t="shared" si="98"/>
        <v>22975.216666666667</v>
      </c>
      <c r="G396" s="289">
        <f t="shared" si="98"/>
        <v>0</v>
      </c>
      <c r="H396" s="553">
        <f t="shared" si="98"/>
        <v>2326.7163246972941</v>
      </c>
      <c r="I396" s="289">
        <f t="shared" si="98"/>
        <v>612.53550000000007</v>
      </c>
      <c r="J396" s="289">
        <f t="shared" si="98"/>
        <v>3126.922222222222</v>
      </c>
      <c r="K396" s="289">
        <f t="shared" si="98"/>
        <v>1.6316999999999999</v>
      </c>
      <c r="L396" s="289" t="e">
        <f t="shared" si="98"/>
        <v>#VALUE!</v>
      </c>
      <c r="M396" s="289" t="e">
        <f t="shared" si="98"/>
        <v>#VALUE!</v>
      </c>
      <c r="N396" s="233" t="e">
        <f t="shared" si="98"/>
        <v>#VALUE!</v>
      </c>
      <c r="O396" s="233">
        <v>3507.6666666666861</v>
      </c>
      <c r="P396" s="289">
        <f t="shared" si="98"/>
        <v>5099.8780715811963</v>
      </c>
      <c r="Q396" s="487">
        <f t="shared" si="98"/>
        <v>4079.9024572649573</v>
      </c>
      <c r="R396" s="180">
        <f t="shared" si="98"/>
        <v>1019.9756143162394</v>
      </c>
      <c r="S396" s="488">
        <f t="shared" si="98"/>
        <v>0.76314722222222231</v>
      </c>
      <c r="T396" s="489" t="e">
        <f>'[1]II. ĐƠN GIÁ ĐO ĐẠC'!N395</f>
        <v>#VALUE!</v>
      </c>
      <c r="U396" s="490" t="e">
        <f t="shared" si="95"/>
        <v>#VALUE!</v>
      </c>
      <c r="V396" s="491"/>
      <c r="W396" s="491"/>
      <c r="X396" s="491"/>
      <c r="Y396" s="491"/>
      <c r="Z396" s="491"/>
    </row>
    <row r="397" spans="1:26" s="492" customFormat="1" ht="12" customHeight="1">
      <c r="A397" s="485"/>
      <c r="B397" s="493"/>
      <c r="C397" s="485"/>
      <c r="D397" s="486"/>
      <c r="E397" s="553"/>
      <c r="F397" s="553"/>
      <c r="G397" s="289"/>
      <c r="H397" s="553"/>
      <c r="I397" s="289"/>
      <c r="J397" s="289"/>
      <c r="K397" s="289"/>
      <c r="L397" s="289"/>
      <c r="M397" s="289"/>
      <c r="N397" s="233"/>
      <c r="O397" s="233">
        <v>0</v>
      </c>
      <c r="P397" s="506">
        <f>'He so chung'!D17</f>
        <v>6682.6923076923076</v>
      </c>
      <c r="Q397" s="495">
        <f>'He so chung'!D18</f>
        <v>5346.1538461538457</v>
      </c>
      <c r="R397" s="496">
        <f>'He so chung'!D19</f>
        <v>1336.5384615384617</v>
      </c>
      <c r="S397" s="497"/>
      <c r="T397" s="489">
        <f>'[1]II. ĐƠN GIÁ ĐO ĐẠC'!N396</f>
        <v>0</v>
      </c>
      <c r="U397" s="490">
        <f t="shared" si="95"/>
        <v>0</v>
      </c>
      <c r="V397" s="491"/>
      <c r="W397" s="491"/>
      <c r="X397" s="491"/>
      <c r="Y397" s="491"/>
      <c r="Z397" s="491"/>
    </row>
    <row r="398" spans="1:26" s="492" customFormat="1" ht="15" customHeight="1">
      <c r="A398" s="485" t="s">
        <v>232</v>
      </c>
      <c r="B398" s="493" t="s">
        <v>233</v>
      </c>
      <c r="C398" s="485" t="s">
        <v>228</v>
      </c>
      <c r="D398" s="486" t="s">
        <v>234</v>
      </c>
      <c r="E398" s="553" t="e">
        <f>NC_NGOAI!Q6/3600</f>
        <v>#VALUE!</v>
      </c>
      <c r="F398" s="553">
        <f>NC_NGOAI!Q7/3600</f>
        <v>900.625</v>
      </c>
      <c r="G398" s="289">
        <f t="shared" ref="G398:G425" si="99">$R$1*10*Q398</f>
        <v>0</v>
      </c>
      <c r="H398" s="553">
        <f>'Dcu-NgN'!R93</f>
        <v>277.47440349002858</v>
      </c>
      <c r="I398" s="289">
        <f>'VL-NgN'!P36</f>
        <v>91.880325000000013</v>
      </c>
      <c r="J398" s="289"/>
      <c r="K398" s="289"/>
      <c r="L398" s="289" t="e">
        <f>SUM(E398:K398)</f>
        <v>#VALUE!</v>
      </c>
      <c r="M398" s="289" t="e">
        <f>L398*'He so chung'!$D$15/100</f>
        <v>#VALUE!</v>
      </c>
      <c r="N398" s="233" t="e">
        <f>M398+L398</f>
        <v>#VALUE!</v>
      </c>
      <c r="O398" s="233">
        <v>137.5</v>
      </c>
      <c r="P398" s="498">
        <f>Q398+R398</f>
        <v>300.72115384615381</v>
      </c>
      <c r="Q398" s="499">
        <f>$Q$397*S398</f>
        <v>240.57692307692304</v>
      </c>
      <c r="R398" s="500">
        <f>$R$397*S398</f>
        <v>60.144230769230774</v>
      </c>
      <c r="S398" s="497">
        <f>NC_NGOAI!P6/3600</f>
        <v>4.4999999999999998E-2</v>
      </c>
      <c r="T398" s="489" t="e">
        <f>'[1]II. ĐƠN GIÁ ĐO ĐẠC'!N397</f>
        <v>#VALUE!</v>
      </c>
      <c r="U398" s="490" t="e">
        <f t="shared" si="95"/>
        <v>#VALUE!</v>
      </c>
      <c r="V398" s="491"/>
      <c r="W398" s="491"/>
      <c r="X398" s="491"/>
      <c r="Y398" s="491"/>
      <c r="Z398" s="491"/>
    </row>
    <row r="399" spans="1:26" s="492" customFormat="1" ht="15" customHeight="1">
      <c r="A399" s="493"/>
      <c r="B399" s="493"/>
      <c r="C399" s="493"/>
      <c r="D399" s="486"/>
      <c r="E399" s="553"/>
      <c r="F399" s="553"/>
      <c r="G399" s="289">
        <f t="shared" si="99"/>
        <v>0</v>
      </c>
      <c r="H399" s="553"/>
      <c r="I399" s="289"/>
      <c r="J399" s="289"/>
      <c r="K399" s="289"/>
      <c r="L399" s="289"/>
      <c r="M399" s="289"/>
      <c r="N399" s="233"/>
      <c r="O399" s="233">
        <v>0</v>
      </c>
      <c r="P399" s="498"/>
      <c r="Q399" s="507"/>
      <c r="R399" s="508"/>
      <c r="S399" s="509"/>
      <c r="T399" s="489">
        <f>'[1]II. ĐƠN GIÁ ĐO ĐẠC'!N398</f>
        <v>0</v>
      </c>
      <c r="U399" s="490">
        <f t="shared" si="95"/>
        <v>0</v>
      </c>
      <c r="V399" s="491"/>
      <c r="W399" s="491"/>
      <c r="X399" s="491"/>
      <c r="Y399" s="491"/>
      <c r="Z399" s="491"/>
    </row>
    <row r="400" spans="1:26" s="492" customFormat="1" ht="15" customHeight="1">
      <c r="A400" s="485" t="s">
        <v>238</v>
      </c>
      <c r="B400" s="493" t="s">
        <v>239</v>
      </c>
      <c r="C400" s="485" t="s">
        <v>228</v>
      </c>
      <c r="D400" s="486">
        <v>1</v>
      </c>
      <c r="E400" s="553" t="e">
        <f>NC_NGOAI!Q9/3600</f>
        <v>#VALUE!</v>
      </c>
      <c r="F400" s="553"/>
      <c r="G400" s="289">
        <f t="shared" si="99"/>
        <v>0</v>
      </c>
      <c r="H400" s="553">
        <f>'Dcu-NgN'!R42</f>
        <v>52.726846741453009</v>
      </c>
      <c r="I400" s="289">
        <f>'VL-NgN'!P39</f>
        <v>61.253550000000011</v>
      </c>
      <c r="J400" s="289">
        <f>Thietbi!I32</f>
        <v>257.12</v>
      </c>
      <c r="K400" s="289">
        <f>'NL-BD'!F22</f>
        <v>1.6316999999999999</v>
      </c>
      <c r="L400" s="289" t="e">
        <f>SUM(E400:K400)</f>
        <v>#VALUE!</v>
      </c>
      <c r="M400" s="289" t="e">
        <f>L400*'He so chung'!$D$15/100</f>
        <v>#VALUE!</v>
      </c>
      <c r="N400" s="233" t="e">
        <f>M400+L400</f>
        <v>#VALUE!</v>
      </c>
      <c r="O400" s="233">
        <v>0</v>
      </c>
      <c r="P400" s="498">
        <f>Q400+R400</f>
        <v>208.09161324786325</v>
      </c>
      <c r="Q400" s="499">
        <f>$Q$397*S400</f>
        <v>166.47329059829059</v>
      </c>
      <c r="R400" s="500">
        <f>$R$397*S400</f>
        <v>41.618322649572654</v>
      </c>
      <c r="S400" s="497">
        <f>NC_NGOAI!P9/3600</f>
        <v>3.113888888888889E-2</v>
      </c>
      <c r="T400" s="489" t="e">
        <f>'[1]II. ĐƠN GIÁ ĐO ĐẠC'!N399</f>
        <v>#VALUE!</v>
      </c>
      <c r="U400" s="490" t="e">
        <f t="shared" si="95"/>
        <v>#VALUE!</v>
      </c>
      <c r="V400" s="491"/>
      <c r="W400" s="491"/>
      <c r="X400" s="491"/>
      <c r="Y400" s="491"/>
      <c r="Z400" s="491"/>
    </row>
    <row r="401" spans="1:26" s="492" customFormat="1" ht="15" customHeight="1">
      <c r="A401" s="485"/>
      <c r="B401" s="493"/>
      <c r="C401" s="485"/>
      <c r="D401" s="486">
        <v>2</v>
      </c>
      <c r="E401" s="553" t="e">
        <f>NC_NGOAI!Q10/3600</f>
        <v>#VALUE!</v>
      </c>
      <c r="F401" s="553"/>
      <c r="G401" s="289">
        <f t="shared" si="99"/>
        <v>0</v>
      </c>
      <c r="H401" s="553">
        <f>'Dcu-NgN'!R43</f>
        <v>63.582374011752144</v>
      </c>
      <c r="I401" s="289">
        <f>I400</f>
        <v>61.253550000000011</v>
      </c>
      <c r="J401" s="289">
        <f>Thietbi!K32</f>
        <v>308.33333333333331</v>
      </c>
      <c r="K401" s="289">
        <f>'NL-BD'!H22</f>
        <v>1.6316999999999999</v>
      </c>
      <c r="L401" s="289" t="e">
        <f>SUM(E401:K401)</f>
        <v>#VALUE!</v>
      </c>
      <c r="M401" s="289" t="e">
        <f>L401*'He so chung'!$D$15/100</f>
        <v>#VALUE!</v>
      </c>
      <c r="N401" s="233" t="e">
        <f>M401+L401</f>
        <v>#VALUE!</v>
      </c>
      <c r="O401" s="233">
        <v>0</v>
      </c>
      <c r="P401" s="498">
        <f>Q401+R401</f>
        <v>249.67280982905982</v>
      </c>
      <c r="Q401" s="499">
        <f>$Q$397*S401</f>
        <v>199.73824786324784</v>
      </c>
      <c r="R401" s="500">
        <f>$R$397*S401</f>
        <v>49.934561965811966</v>
      </c>
      <c r="S401" s="497">
        <f>NC_NGOAI!P10/3600</f>
        <v>3.7361111111111109E-2</v>
      </c>
      <c r="T401" s="489" t="e">
        <f>'[1]II. ĐƠN GIÁ ĐO ĐẠC'!N400</f>
        <v>#VALUE!</v>
      </c>
      <c r="U401" s="490" t="e">
        <f t="shared" si="95"/>
        <v>#VALUE!</v>
      </c>
      <c r="V401" s="491"/>
      <c r="W401" s="491"/>
      <c r="X401" s="491"/>
      <c r="Y401" s="491"/>
      <c r="Z401" s="491"/>
    </row>
    <row r="402" spans="1:26" s="492" customFormat="1" ht="15" customHeight="1">
      <c r="A402" s="485"/>
      <c r="B402" s="493"/>
      <c r="C402" s="485"/>
      <c r="D402" s="486">
        <v>3</v>
      </c>
      <c r="E402" s="553" t="e">
        <f>NC_NGOAI!Q11/3600</f>
        <v>#VALUE!</v>
      </c>
      <c r="F402" s="553"/>
      <c r="G402" s="289">
        <f t="shared" si="99"/>
        <v>0</v>
      </c>
      <c r="H402" s="553">
        <f>'Dcu-NgN'!R44</f>
        <v>77.539480502136769</v>
      </c>
      <c r="I402" s="289">
        <f>I401</f>
        <v>61.253550000000011</v>
      </c>
      <c r="J402" s="289">
        <f>Thietbi!M32</f>
        <v>333.94</v>
      </c>
      <c r="K402" s="289">
        <f>'NL-BD'!J22</f>
        <v>1.6316999999999999</v>
      </c>
      <c r="L402" s="289" t="e">
        <f>SUM(E402:K402)</f>
        <v>#VALUE!</v>
      </c>
      <c r="M402" s="289" t="e">
        <f>L402*'He so chung'!$D$15/100</f>
        <v>#VALUE!</v>
      </c>
      <c r="N402" s="233" t="e">
        <f>M402+L402</f>
        <v>#VALUE!</v>
      </c>
      <c r="O402" s="233">
        <v>0</v>
      </c>
      <c r="P402" s="498">
        <f>Q402+R402</f>
        <v>299.60737179487182</v>
      </c>
      <c r="Q402" s="499">
        <f>$Q$397*S402</f>
        <v>239.68589743589743</v>
      </c>
      <c r="R402" s="500">
        <f>$R$397*S402</f>
        <v>59.921474358974365</v>
      </c>
      <c r="S402" s="497">
        <f>NC_NGOAI!P11/3600</f>
        <v>4.4833333333333336E-2</v>
      </c>
      <c r="T402" s="489" t="e">
        <f>'[1]II. ĐƠN GIÁ ĐO ĐẠC'!N401</f>
        <v>#VALUE!</v>
      </c>
      <c r="U402" s="490" t="e">
        <f t="shared" si="95"/>
        <v>#VALUE!</v>
      </c>
      <c r="V402" s="491"/>
      <c r="W402" s="491"/>
      <c r="X402" s="491"/>
      <c r="Y402" s="491"/>
      <c r="Z402" s="491"/>
    </row>
    <row r="403" spans="1:26" s="492" customFormat="1" ht="15" customHeight="1">
      <c r="A403" s="485"/>
      <c r="B403" s="493"/>
      <c r="C403" s="485"/>
      <c r="D403" s="486">
        <v>4</v>
      </c>
      <c r="E403" s="553" t="e">
        <f>NC_NGOAI!Q12/3600</f>
        <v>#VALUE!</v>
      </c>
      <c r="F403" s="553"/>
      <c r="G403" s="289">
        <f t="shared" si="99"/>
        <v>0</v>
      </c>
      <c r="H403" s="553">
        <f>'Dcu-NgN'!R45</f>
        <v>93.047376602564114</v>
      </c>
      <c r="I403" s="289">
        <f>I402</f>
        <v>61.253550000000011</v>
      </c>
      <c r="J403" s="289">
        <f>Thietbi!O32</f>
        <v>359.17555555555555</v>
      </c>
      <c r="K403" s="289">
        <f>'NL-BD'!L22</f>
        <v>1.6316999999999999</v>
      </c>
      <c r="L403" s="289" t="e">
        <f>SUM(E403:K403)</f>
        <v>#VALUE!</v>
      </c>
      <c r="M403" s="289" t="e">
        <f>L403*'He so chung'!$D$15/100</f>
        <v>#VALUE!</v>
      </c>
      <c r="N403" s="233" t="e">
        <f>M403+L403</f>
        <v>#VALUE!</v>
      </c>
      <c r="O403" s="233">
        <v>0</v>
      </c>
      <c r="P403" s="498">
        <f>Q403+R403</f>
        <v>359.56597222222223</v>
      </c>
      <c r="Q403" s="499">
        <f>$Q$397*S403</f>
        <v>287.65277777777777</v>
      </c>
      <c r="R403" s="500">
        <f>$R$397*S403</f>
        <v>71.913194444444457</v>
      </c>
      <c r="S403" s="497">
        <f>NC_NGOAI!P12/3600</f>
        <v>5.3805555555555558E-2</v>
      </c>
      <c r="T403" s="489" t="e">
        <f>'[1]II. ĐƠN GIÁ ĐO ĐẠC'!N402</f>
        <v>#VALUE!</v>
      </c>
      <c r="U403" s="490" t="e">
        <f t="shared" si="95"/>
        <v>#VALUE!</v>
      </c>
      <c r="V403" s="491"/>
      <c r="W403" s="491"/>
      <c r="X403" s="491"/>
      <c r="Y403" s="491"/>
      <c r="Z403" s="491"/>
    </row>
    <row r="404" spans="1:26" s="492" customFormat="1" ht="12.75" customHeight="1">
      <c r="A404" s="493"/>
      <c r="B404" s="493"/>
      <c r="C404" s="493"/>
      <c r="D404" s="486"/>
      <c r="E404" s="553"/>
      <c r="F404" s="553"/>
      <c r="G404" s="289">
        <f t="shared" si="99"/>
        <v>0</v>
      </c>
      <c r="H404" s="553"/>
      <c r="I404" s="289"/>
      <c r="J404" s="289"/>
      <c r="K404" s="289"/>
      <c r="L404" s="289"/>
      <c r="M404" s="289"/>
      <c r="N404" s="233"/>
      <c r="O404" s="233">
        <v>0</v>
      </c>
      <c r="P404" s="498"/>
      <c r="Q404" s="499"/>
      <c r="R404" s="500"/>
      <c r="S404" s="497"/>
      <c r="T404" s="489">
        <f>'[1]II. ĐƠN GIÁ ĐO ĐẠC'!N403</f>
        <v>0</v>
      </c>
      <c r="U404" s="490">
        <f t="shared" si="95"/>
        <v>0</v>
      </c>
      <c r="V404" s="491"/>
      <c r="W404" s="491"/>
      <c r="X404" s="491"/>
      <c r="Y404" s="491"/>
      <c r="Z404" s="491"/>
    </row>
    <row r="405" spans="1:26" s="492" customFormat="1" ht="15" customHeight="1">
      <c r="A405" s="485" t="s">
        <v>247</v>
      </c>
      <c r="B405" s="493" t="s">
        <v>248</v>
      </c>
      <c r="C405" s="485" t="s">
        <v>228</v>
      </c>
      <c r="D405" s="486">
        <v>1</v>
      </c>
      <c r="E405" s="553" t="e">
        <f>NC_NGOAI!Q16/3600</f>
        <v>#VALUE!</v>
      </c>
      <c r="F405" s="553">
        <f>NC_NGOAI!Q17/3600</f>
        <v>6822.916666666667</v>
      </c>
      <c r="G405" s="289">
        <f t="shared" si="99"/>
        <v>0</v>
      </c>
      <c r="H405" s="553">
        <f>'Dcu-NgN'!R96</f>
        <v>213.65529068732204</v>
      </c>
      <c r="I405" s="289">
        <f>'VL-NgN'!P42</f>
        <v>153.13387500000002</v>
      </c>
      <c r="J405" s="289"/>
      <c r="K405" s="289"/>
      <c r="L405" s="289" t="e">
        <f>SUM(E405:K405)</f>
        <v>#VALUE!</v>
      </c>
      <c r="M405" s="289" t="e">
        <f>L405*'He so chung'!$D$15/100</f>
        <v>#VALUE!</v>
      </c>
      <c r="N405" s="233" t="e">
        <f>M405+L405</f>
        <v>#VALUE!</v>
      </c>
      <c r="O405" s="233">
        <v>1041.6666666666642</v>
      </c>
      <c r="P405" s="498">
        <f>Q405+R405</f>
        <v>696.1137820512821</v>
      </c>
      <c r="Q405" s="499">
        <f>$Q$397*S405</f>
        <v>556.89102564102564</v>
      </c>
      <c r="R405" s="500">
        <f>$R$397*S405</f>
        <v>139.22275641025644</v>
      </c>
      <c r="S405" s="497">
        <f>NC_NGOAI!P16/3600</f>
        <v>0.10416666666666667</v>
      </c>
      <c r="T405" s="489" t="e">
        <f>'[1]II. ĐƠN GIÁ ĐO ĐẠC'!N404</f>
        <v>#VALUE!</v>
      </c>
      <c r="U405" s="490" t="e">
        <f t="shared" si="95"/>
        <v>#VALUE!</v>
      </c>
      <c r="V405" s="491"/>
      <c r="W405" s="491"/>
      <c r="X405" s="491"/>
      <c r="Y405" s="491"/>
      <c r="Z405" s="491"/>
    </row>
    <row r="406" spans="1:26" s="492" customFormat="1" ht="15" customHeight="1">
      <c r="A406" s="485"/>
      <c r="B406" s="493"/>
      <c r="C406" s="485"/>
      <c r="D406" s="486">
        <v>2</v>
      </c>
      <c r="E406" s="553" t="e">
        <f>NC_NGOAI!Q18/3600</f>
        <v>#VALUE!</v>
      </c>
      <c r="F406" s="553">
        <f>NC_NGOAI!Q19/3600</f>
        <v>8187.5</v>
      </c>
      <c r="G406" s="289">
        <f t="shared" si="99"/>
        <v>0</v>
      </c>
      <c r="H406" s="553">
        <f>'Dcu-NgN'!R97</f>
        <v>255.27645121082634</v>
      </c>
      <c r="I406" s="289">
        <f>I405</f>
        <v>153.13387500000002</v>
      </c>
      <c r="J406" s="289"/>
      <c r="K406" s="289"/>
      <c r="L406" s="289" t="e">
        <f>SUM(E406:K406)</f>
        <v>#VALUE!</v>
      </c>
      <c r="M406" s="289" t="e">
        <f>L406*'He so chung'!$D$15/100</f>
        <v>#VALUE!</v>
      </c>
      <c r="N406" s="233" t="e">
        <f>M406+L406</f>
        <v>#VALUE!</v>
      </c>
      <c r="O406" s="233">
        <v>1250</v>
      </c>
      <c r="P406" s="498">
        <f>Q406+R406</f>
        <v>835.33653846153845</v>
      </c>
      <c r="Q406" s="499">
        <f>$Q$397*S406</f>
        <v>668.26923076923072</v>
      </c>
      <c r="R406" s="500">
        <f>$R$397*S406</f>
        <v>167.06730769230771</v>
      </c>
      <c r="S406" s="497">
        <f>NC_NGOAI!P18/3600</f>
        <v>0.125</v>
      </c>
      <c r="T406" s="489" t="e">
        <f>'[1]II. ĐƠN GIÁ ĐO ĐẠC'!N405</f>
        <v>#VALUE!</v>
      </c>
      <c r="U406" s="490" t="e">
        <f t="shared" si="95"/>
        <v>#VALUE!</v>
      </c>
      <c r="V406" s="491"/>
      <c r="W406" s="491"/>
      <c r="X406" s="491"/>
      <c r="Y406" s="491"/>
      <c r="Z406" s="491"/>
    </row>
    <row r="407" spans="1:26" s="492" customFormat="1" ht="15" customHeight="1">
      <c r="A407" s="485"/>
      <c r="B407" s="493"/>
      <c r="C407" s="485"/>
      <c r="D407" s="486">
        <v>3</v>
      </c>
      <c r="E407" s="553" t="e">
        <f>NC_NGOAI!Q20/3600</f>
        <v>#VALUE!</v>
      </c>
      <c r="F407" s="553">
        <f>NC_NGOAI!Q21/3600</f>
        <v>9825</v>
      </c>
      <c r="G407" s="289">
        <f t="shared" si="99"/>
        <v>0</v>
      </c>
      <c r="H407" s="553">
        <f>'Dcu-NgN'!R98</f>
        <v>277.47440349002858</v>
      </c>
      <c r="I407" s="289">
        <f>I406</f>
        <v>153.13387500000002</v>
      </c>
      <c r="J407" s="289"/>
      <c r="K407" s="289"/>
      <c r="L407" s="289" t="e">
        <f>SUM(E407:K407)</f>
        <v>#VALUE!</v>
      </c>
      <c r="M407" s="289" t="e">
        <f>L407*'He so chung'!$D$15/100</f>
        <v>#VALUE!</v>
      </c>
      <c r="N407" s="233" t="e">
        <f>M407+L407</f>
        <v>#VALUE!</v>
      </c>
      <c r="O407" s="233">
        <v>1500</v>
      </c>
      <c r="P407" s="498">
        <f>Q407+R407</f>
        <v>1002.4038461538461</v>
      </c>
      <c r="Q407" s="499">
        <f>$Q$397*S407</f>
        <v>801.92307692307679</v>
      </c>
      <c r="R407" s="500">
        <f>$R$397*S407</f>
        <v>200.48076923076925</v>
      </c>
      <c r="S407" s="497">
        <f>NC_NGOAI!P20/3600</f>
        <v>0.15</v>
      </c>
      <c r="T407" s="489" t="e">
        <f>'[1]II. ĐƠN GIÁ ĐO ĐẠC'!N406</f>
        <v>#VALUE!</v>
      </c>
      <c r="U407" s="490" t="e">
        <f t="shared" si="95"/>
        <v>#VALUE!</v>
      </c>
      <c r="V407" s="491"/>
      <c r="W407" s="491"/>
      <c r="X407" s="491"/>
      <c r="Y407" s="491"/>
      <c r="Z407" s="491"/>
    </row>
    <row r="408" spans="1:26" s="492" customFormat="1" ht="15" customHeight="1">
      <c r="A408" s="485"/>
      <c r="B408" s="493"/>
      <c r="C408" s="485"/>
      <c r="D408" s="486">
        <v>4</v>
      </c>
      <c r="E408" s="553" t="e">
        <f>NC_NGOAI!Q22/3600</f>
        <v>#VALUE!</v>
      </c>
      <c r="F408" s="553">
        <f>NC_NGOAI!Q23/3600</f>
        <v>11790</v>
      </c>
      <c r="G408" s="289">
        <f t="shared" si="99"/>
        <v>0</v>
      </c>
      <c r="H408" s="553">
        <f>'Dcu-NgN'!R99</f>
        <v>305.22184383903146</v>
      </c>
      <c r="I408" s="289">
        <f>I407</f>
        <v>153.13387500000002</v>
      </c>
      <c r="J408" s="289"/>
      <c r="K408" s="289"/>
      <c r="L408" s="289" t="e">
        <f>SUM(E408:K408)</f>
        <v>#VALUE!</v>
      </c>
      <c r="M408" s="289" t="e">
        <f>L408*'He so chung'!$D$15/100</f>
        <v>#VALUE!</v>
      </c>
      <c r="N408" s="233" t="e">
        <f>M408+L408</f>
        <v>#VALUE!</v>
      </c>
      <c r="O408" s="233">
        <v>1800</v>
      </c>
      <c r="P408" s="498">
        <f>Q408+R408</f>
        <v>1202.8846153846152</v>
      </c>
      <c r="Q408" s="499">
        <f>$Q$397*S408</f>
        <v>962.30769230769215</v>
      </c>
      <c r="R408" s="500">
        <f>$R$397*S408</f>
        <v>240.57692307692309</v>
      </c>
      <c r="S408" s="497">
        <f>NC_NGOAI!P22/3600</f>
        <v>0.18</v>
      </c>
      <c r="T408" s="489" t="e">
        <f>'[1]II. ĐƠN GIÁ ĐO ĐẠC'!N407</f>
        <v>#VALUE!</v>
      </c>
      <c r="U408" s="490" t="e">
        <f t="shared" si="95"/>
        <v>#VALUE!</v>
      </c>
      <c r="V408" s="491"/>
      <c r="W408" s="491"/>
      <c r="X408" s="491"/>
      <c r="Y408" s="491"/>
      <c r="Z408" s="491"/>
    </row>
    <row r="409" spans="1:26" s="492" customFormat="1" ht="12.75" customHeight="1">
      <c r="A409" s="493"/>
      <c r="B409" s="493"/>
      <c r="C409" s="493"/>
      <c r="D409" s="486"/>
      <c r="E409" s="553"/>
      <c r="F409" s="553"/>
      <c r="G409" s="289">
        <f t="shared" si="99"/>
        <v>0</v>
      </c>
      <c r="H409" s="553"/>
      <c r="I409" s="289"/>
      <c r="J409" s="289"/>
      <c r="K409" s="289"/>
      <c r="L409" s="289"/>
      <c r="M409" s="289"/>
      <c r="N409" s="233"/>
      <c r="O409" s="233">
        <v>0</v>
      </c>
      <c r="P409" s="498"/>
      <c r="Q409" s="499"/>
      <c r="R409" s="500"/>
      <c r="S409" s="497"/>
      <c r="T409" s="489">
        <f>'[1]II. ĐƠN GIÁ ĐO ĐẠC'!N408</f>
        <v>0</v>
      </c>
      <c r="U409" s="490">
        <f t="shared" si="95"/>
        <v>0</v>
      </c>
      <c r="V409" s="491"/>
      <c r="W409" s="491"/>
      <c r="X409" s="491"/>
      <c r="Y409" s="491"/>
      <c r="Z409" s="491"/>
    </row>
    <row r="410" spans="1:26" s="492" customFormat="1" ht="15" customHeight="1">
      <c r="A410" s="485" t="s">
        <v>252</v>
      </c>
      <c r="B410" s="493" t="s">
        <v>253</v>
      </c>
      <c r="C410" s="485" t="s">
        <v>228</v>
      </c>
      <c r="D410" s="486">
        <v>1</v>
      </c>
      <c r="E410" s="553" t="e">
        <f>NC_NGOAI!Q29/3600</f>
        <v>#VALUE!</v>
      </c>
      <c r="F410" s="553">
        <f>NC_NGOAI!Q30/3600</f>
        <v>2037.7777777777778</v>
      </c>
      <c r="G410" s="289">
        <f t="shared" si="99"/>
        <v>0</v>
      </c>
      <c r="H410" s="553">
        <f>'Dcu-NgN'!R82</f>
        <v>534.13822671830508</v>
      </c>
      <c r="I410" s="289">
        <f>'VL-NgN'!P45</f>
        <v>153.13387500000002</v>
      </c>
      <c r="J410" s="289">
        <f>Thietbi!I58</f>
        <v>1977.28</v>
      </c>
      <c r="K410" s="289"/>
      <c r="L410" s="289" t="e">
        <f>SUM(E410:K410)</f>
        <v>#VALUE!</v>
      </c>
      <c r="M410" s="289" t="e">
        <f>L410*'He so chung'!$D$15/100</f>
        <v>#VALUE!</v>
      </c>
      <c r="N410" s="233" t="e">
        <f>M410+L410</f>
        <v>#VALUE!</v>
      </c>
      <c r="O410" s="233">
        <v>311.11111111110949</v>
      </c>
      <c r="P410" s="498">
        <f>Q410+R410</f>
        <v>1298.9483173076924</v>
      </c>
      <c r="Q410" s="499">
        <f>$Q$397*S410</f>
        <v>1039.1586538461538</v>
      </c>
      <c r="R410" s="500">
        <f>$R$397*S410</f>
        <v>259.78966346153845</v>
      </c>
      <c r="S410" s="497">
        <f>NC_NGOAI!P29/3600</f>
        <v>0.19437499999999999</v>
      </c>
      <c r="T410" s="489" t="e">
        <f>'[1]II. ĐƠN GIÁ ĐO ĐẠC'!N409</f>
        <v>#VALUE!</v>
      </c>
      <c r="U410" s="490" t="e">
        <f t="shared" si="95"/>
        <v>#VALUE!</v>
      </c>
      <c r="V410" s="491"/>
      <c r="W410" s="491"/>
      <c r="X410" s="491"/>
      <c r="Y410" s="491"/>
      <c r="Z410" s="491"/>
    </row>
    <row r="411" spans="1:26" s="492" customFormat="1" ht="15" customHeight="1">
      <c r="A411" s="485"/>
      <c r="B411" s="493"/>
      <c r="C411" s="485"/>
      <c r="D411" s="486">
        <v>2</v>
      </c>
      <c r="E411" s="553" t="e">
        <f>NC_NGOAI!Q31/3600</f>
        <v>#VALUE!</v>
      </c>
      <c r="F411" s="553">
        <f>NC_NGOAI!Q32/3600</f>
        <v>2445.3333333333335</v>
      </c>
      <c r="G411" s="289">
        <f t="shared" si="99"/>
        <v>0</v>
      </c>
      <c r="H411" s="553">
        <f>'Dcu-NgN'!R83</f>
        <v>638.19112802706582</v>
      </c>
      <c r="I411" s="289">
        <f>I410</f>
        <v>153.13387500000002</v>
      </c>
      <c r="J411" s="289">
        <f>Thietbi!K58</f>
        <v>2372.1422222222222</v>
      </c>
      <c r="K411" s="289"/>
      <c r="L411" s="289" t="e">
        <f>SUM(E411:K411)</f>
        <v>#VALUE!</v>
      </c>
      <c r="M411" s="289" t="e">
        <f>L411*'He so chung'!$D$15/100</f>
        <v>#VALUE!</v>
      </c>
      <c r="N411" s="233" t="e">
        <f>M411+L411</f>
        <v>#VALUE!</v>
      </c>
      <c r="O411" s="233">
        <v>373.33333333332848</v>
      </c>
      <c r="P411" s="498">
        <f>Q411+R411</f>
        <v>1558.7379807692307</v>
      </c>
      <c r="Q411" s="499">
        <f>$Q$397*S411</f>
        <v>1246.9903846153845</v>
      </c>
      <c r="R411" s="500">
        <f>$R$397*S411</f>
        <v>311.74759615384619</v>
      </c>
      <c r="S411" s="497">
        <f>NC_NGOAI!P31/3600</f>
        <v>0.23325000000000001</v>
      </c>
      <c r="T411" s="489" t="e">
        <f>'[1]II. ĐƠN GIÁ ĐO ĐẠC'!N410</f>
        <v>#VALUE!</v>
      </c>
      <c r="U411" s="490" t="e">
        <f t="shared" si="95"/>
        <v>#VALUE!</v>
      </c>
      <c r="V411" s="491"/>
      <c r="W411" s="491"/>
      <c r="X411" s="491"/>
      <c r="Y411" s="491"/>
      <c r="Z411" s="491"/>
    </row>
    <row r="412" spans="1:26" s="492" customFormat="1" ht="15" customHeight="1">
      <c r="A412" s="485"/>
      <c r="B412" s="493"/>
      <c r="C412" s="485"/>
      <c r="D412" s="486">
        <v>3</v>
      </c>
      <c r="E412" s="553" t="e">
        <f>NC_NGOAI!Q33/3600</f>
        <v>#VALUE!</v>
      </c>
      <c r="F412" s="553">
        <f>NC_NGOAI!Q34/3600</f>
        <v>2934.4</v>
      </c>
      <c r="G412" s="289">
        <f t="shared" si="99"/>
        <v>0</v>
      </c>
      <c r="H412" s="553">
        <f>'Dcu-NgN'!R84</f>
        <v>693.68600872507147</v>
      </c>
      <c r="I412" s="289">
        <f>I411</f>
        <v>153.13387500000002</v>
      </c>
      <c r="J412" s="289">
        <f>Thietbi!M58</f>
        <v>2569.9444444444443</v>
      </c>
      <c r="K412" s="289"/>
      <c r="L412" s="289" t="e">
        <f>SUM(E412:K412)</f>
        <v>#VALUE!</v>
      </c>
      <c r="M412" s="289" t="e">
        <f>L412*'He so chung'!$D$15/100</f>
        <v>#VALUE!</v>
      </c>
      <c r="N412" s="233" t="e">
        <f>M412+L412</f>
        <v>#VALUE!</v>
      </c>
      <c r="O412" s="233">
        <v>448.00000000001455</v>
      </c>
      <c r="P412" s="498">
        <f>Q412+R412</f>
        <v>1870.5041399572647</v>
      </c>
      <c r="Q412" s="499">
        <f>$Q$397*S412</f>
        <v>1496.4033119658118</v>
      </c>
      <c r="R412" s="500">
        <f>$R$397*S412</f>
        <v>374.100827991453</v>
      </c>
      <c r="S412" s="497">
        <f>NC_NGOAI!P33/3600</f>
        <v>0.27990277777777778</v>
      </c>
      <c r="T412" s="489" t="e">
        <f>'[1]II. ĐƠN GIÁ ĐO ĐẠC'!N411</f>
        <v>#VALUE!</v>
      </c>
      <c r="U412" s="490" t="e">
        <f t="shared" si="95"/>
        <v>#VALUE!</v>
      </c>
      <c r="V412" s="491"/>
      <c r="W412" s="491"/>
      <c r="X412" s="491"/>
      <c r="Y412" s="491"/>
      <c r="Z412" s="491"/>
    </row>
    <row r="413" spans="1:26" s="492" customFormat="1" ht="15" customHeight="1">
      <c r="A413" s="485"/>
      <c r="B413" s="493"/>
      <c r="C413" s="485"/>
      <c r="D413" s="486">
        <v>4</v>
      </c>
      <c r="E413" s="553" t="e">
        <f>NC_NGOAI!Q35/3600</f>
        <v>#VALUE!</v>
      </c>
      <c r="F413" s="553">
        <f>NC_NGOAI!Q36/3600</f>
        <v>3521.3527777777776</v>
      </c>
      <c r="G413" s="289">
        <f t="shared" si="99"/>
        <v>0</v>
      </c>
      <c r="H413" s="553">
        <f>'Dcu-NgN'!R85</f>
        <v>763.05460959757863</v>
      </c>
      <c r="I413" s="289">
        <f>I412</f>
        <v>153.13387500000002</v>
      </c>
      <c r="J413" s="289">
        <f>Thietbi!O58</f>
        <v>2767.7466666666664</v>
      </c>
      <c r="K413" s="289"/>
      <c r="L413" s="289" t="e">
        <f>SUM(E413:K413)</f>
        <v>#VALUE!</v>
      </c>
      <c r="M413" s="289" t="e">
        <f>L413*'He so chung'!$D$15/100</f>
        <v>#VALUE!</v>
      </c>
      <c r="N413" s="233" t="e">
        <f>M413+L413</f>
        <v>#VALUE!</v>
      </c>
      <c r="O413" s="233">
        <v>537.61111111110949</v>
      </c>
      <c r="P413" s="498">
        <f>Q413+R413</f>
        <v>2244.5492788461538</v>
      </c>
      <c r="Q413" s="499">
        <f>$Q$397*S413</f>
        <v>1795.6394230769231</v>
      </c>
      <c r="R413" s="500">
        <f>$R$397*S413</f>
        <v>448.90985576923083</v>
      </c>
      <c r="S413" s="497">
        <f>NC_NGOAI!P35/3600</f>
        <v>0.33587500000000003</v>
      </c>
      <c r="T413" s="489" t="e">
        <f>'[1]II. ĐƠN GIÁ ĐO ĐẠC'!N412</f>
        <v>#VALUE!</v>
      </c>
      <c r="U413" s="490" t="e">
        <f t="shared" si="95"/>
        <v>#VALUE!</v>
      </c>
      <c r="V413" s="491"/>
      <c r="W413" s="491"/>
      <c r="X413" s="491"/>
      <c r="Y413" s="491"/>
      <c r="Z413" s="491"/>
    </row>
    <row r="414" spans="1:26" s="492" customFormat="1" ht="12.75" customHeight="1">
      <c r="A414" s="493"/>
      <c r="B414" s="493"/>
      <c r="C414" s="493"/>
      <c r="D414" s="486"/>
      <c r="E414" s="553"/>
      <c r="F414" s="553"/>
      <c r="G414" s="289">
        <f t="shared" si="99"/>
        <v>0</v>
      </c>
      <c r="H414" s="553"/>
      <c r="I414" s="289"/>
      <c r="J414" s="289"/>
      <c r="K414" s="289"/>
      <c r="L414" s="289"/>
      <c r="M414" s="289"/>
      <c r="N414" s="233"/>
      <c r="O414" s="233">
        <v>0</v>
      </c>
      <c r="P414" s="498"/>
      <c r="Q414" s="499"/>
      <c r="R414" s="500"/>
      <c r="S414" s="497"/>
      <c r="T414" s="489">
        <f>'[1]II. ĐƠN GIÁ ĐO ĐẠC'!N413</f>
        <v>0</v>
      </c>
      <c r="U414" s="490">
        <f t="shared" si="95"/>
        <v>0</v>
      </c>
      <c r="V414" s="491"/>
      <c r="W414" s="491"/>
      <c r="X414" s="491"/>
      <c r="Y414" s="491"/>
      <c r="Z414" s="491"/>
    </row>
    <row r="415" spans="1:26" s="492" customFormat="1" ht="15" customHeight="1">
      <c r="A415" s="485" t="s">
        <v>254</v>
      </c>
      <c r="B415" s="493" t="s">
        <v>255</v>
      </c>
      <c r="C415" s="485" t="s">
        <v>228</v>
      </c>
      <c r="D415" s="486">
        <v>1</v>
      </c>
      <c r="E415" s="553" t="e">
        <f>NC_NGOAI!Q42/3600</f>
        <v>#VALUE!</v>
      </c>
      <c r="F415" s="553">
        <f>NC_NGOAI!Q43/3600</f>
        <v>870.05833333333328</v>
      </c>
      <c r="G415" s="289">
        <f t="shared" si="99"/>
        <v>0</v>
      </c>
      <c r="H415" s="553">
        <f>'Dcu-NgN'!R104</f>
        <v>213.65529068732204</v>
      </c>
      <c r="I415" s="289">
        <f>'VL-NgN'!P48</f>
        <v>61.253550000000011</v>
      </c>
      <c r="J415" s="289"/>
      <c r="K415" s="289"/>
      <c r="L415" s="289" t="e">
        <f>SUM(E415:K415)</f>
        <v>#VALUE!</v>
      </c>
      <c r="M415" s="289" t="e">
        <f>L415*'He so chung'!$D$15/100</f>
        <v>#VALUE!</v>
      </c>
      <c r="N415" s="233" t="e">
        <f>M415+L415</f>
        <v>#VALUE!</v>
      </c>
      <c r="O415" s="233">
        <v>132.83333333333303</v>
      </c>
      <c r="P415" s="498">
        <f>Q415+R415</f>
        <v>110.89556623931625</v>
      </c>
      <c r="Q415" s="499">
        <f>$Q$397*S415</f>
        <v>88.716452991452996</v>
      </c>
      <c r="R415" s="500">
        <f>$R$397*S415</f>
        <v>22.179113247863253</v>
      </c>
      <c r="S415" s="497">
        <f>NC_NGOAI!P42/3600</f>
        <v>1.6594444444444446E-2</v>
      </c>
      <c r="T415" s="489" t="e">
        <f>'[1]II. ĐƠN GIÁ ĐO ĐẠC'!N414</f>
        <v>#VALUE!</v>
      </c>
      <c r="U415" s="490" t="e">
        <f t="shared" si="95"/>
        <v>#VALUE!</v>
      </c>
      <c r="V415" s="491"/>
      <c r="W415" s="491"/>
      <c r="X415" s="491"/>
      <c r="Y415" s="491"/>
      <c r="Z415" s="491"/>
    </row>
    <row r="416" spans="1:26" s="492" customFormat="1" ht="15" customHeight="1">
      <c r="A416" s="485"/>
      <c r="B416" s="493"/>
      <c r="C416" s="485"/>
      <c r="D416" s="486">
        <v>2</v>
      </c>
      <c r="E416" s="553" t="e">
        <f>NC_NGOAI!Q44/3600</f>
        <v>#VALUE!</v>
      </c>
      <c r="F416" s="553">
        <f>NC_NGOAI!Q45/3600</f>
        <v>1043.9972222222223</v>
      </c>
      <c r="G416" s="289">
        <f t="shared" si="99"/>
        <v>0</v>
      </c>
      <c r="H416" s="553">
        <f>'Dcu-NgN'!R105</f>
        <v>255.27645121082634</v>
      </c>
      <c r="I416" s="289">
        <f>I415</f>
        <v>61.253550000000011</v>
      </c>
      <c r="J416" s="289"/>
      <c r="K416" s="289"/>
      <c r="L416" s="289" t="e">
        <f>SUM(E416:K416)</f>
        <v>#VALUE!</v>
      </c>
      <c r="M416" s="289" t="e">
        <f>L416*'He so chung'!$D$15/100</f>
        <v>#VALUE!</v>
      </c>
      <c r="N416" s="233" t="e">
        <f>M416+L416</f>
        <v>#VALUE!</v>
      </c>
      <c r="O416" s="233">
        <v>159.38888888888869</v>
      </c>
      <c r="P416" s="498">
        <f>Q416+R416</f>
        <v>133.07839209401709</v>
      </c>
      <c r="Q416" s="499">
        <f>$Q$397*S416</f>
        <v>106.46271367521366</v>
      </c>
      <c r="R416" s="500">
        <f>$R$397*S416</f>
        <v>26.615678418803419</v>
      </c>
      <c r="S416" s="497">
        <f>NC_NGOAI!P44/3600</f>
        <v>1.9913888888888887E-2</v>
      </c>
      <c r="T416" s="489" t="e">
        <f>'[1]II. ĐƠN GIÁ ĐO ĐẠC'!N415</f>
        <v>#VALUE!</v>
      </c>
      <c r="U416" s="490" t="e">
        <f t="shared" si="95"/>
        <v>#VALUE!</v>
      </c>
      <c r="V416" s="491"/>
      <c r="W416" s="491"/>
      <c r="X416" s="491"/>
      <c r="Y416" s="491"/>
      <c r="Z416" s="491"/>
    </row>
    <row r="417" spans="1:26" s="492" customFormat="1" ht="15" customHeight="1">
      <c r="A417" s="485"/>
      <c r="B417" s="493"/>
      <c r="C417" s="485"/>
      <c r="D417" s="486">
        <v>3</v>
      </c>
      <c r="E417" s="553" t="e">
        <f>NC_NGOAI!Q46/3600</f>
        <v>#VALUE!</v>
      </c>
      <c r="F417" s="553">
        <f>NC_NGOAI!Q47/3600</f>
        <v>1252.8694444444445</v>
      </c>
      <c r="G417" s="289">
        <f t="shared" si="99"/>
        <v>0</v>
      </c>
      <c r="H417" s="553">
        <f>'Dcu-NgN'!R106</f>
        <v>277.47440349002858</v>
      </c>
      <c r="I417" s="289">
        <f>I416</f>
        <v>61.253550000000011</v>
      </c>
      <c r="J417" s="289"/>
      <c r="K417" s="289"/>
      <c r="L417" s="289" t="e">
        <f>SUM(E417:K417)</f>
        <v>#VALUE!</v>
      </c>
      <c r="M417" s="289" t="e">
        <f>L417*'He so chung'!$D$15/100</f>
        <v>#VALUE!</v>
      </c>
      <c r="N417" s="233" t="e">
        <f>M417+L417</f>
        <v>#VALUE!</v>
      </c>
      <c r="O417" s="233">
        <v>191.27777777777737</v>
      </c>
      <c r="P417" s="498">
        <f>Q417+R417</f>
        <v>159.69778311965811</v>
      </c>
      <c r="Q417" s="499">
        <f>$Q$397*S417</f>
        <v>127.75822649572649</v>
      </c>
      <c r="R417" s="500">
        <f>$R$397*S417</f>
        <v>31.939556623931626</v>
      </c>
      <c r="S417" s="497">
        <f>NC_NGOAI!P46/3600</f>
        <v>2.3897222222222222E-2</v>
      </c>
      <c r="T417" s="489" t="e">
        <f>'[1]II. ĐƠN GIÁ ĐO ĐẠC'!N416</f>
        <v>#VALUE!</v>
      </c>
      <c r="U417" s="490" t="e">
        <f t="shared" si="95"/>
        <v>#VALUE!</v>
      </c>
      <c r="V417" s="491"/>
      <c r="W417" s="491"/>
      <c r="X417" s="491"/>
      <c r="Y417" s="491"/>
      <c r="Z417" s="491"/>
    </row>
    <row r="418" spans="1:26" s="492" customFormat="1" ht="15" customHeight="1">
      <c r="A418" s="485"/>
      <c r="B418" s="493"/>
      <c r="C418" s="485"/>
      <c r="D418" s="486">
        <v>4</v>
      </c>
      <c r="E418" s="553" t="e">
        <f>NC_NGOAI!Q48/3600</f>
        <v>#VALUE!</v>
      </c>
      <c r="F418" s="553">
        <f>NC_NGOAI!Q49/3600</f>
        <v>1503.2249999999999</v>
      </c>
      <c r="G418" s="289">
        <f t="shared" si="99"/>
        <v>0</v>
      </c>
      <c r="H418" s="553">
        <f>'Dcu-NgN'!R107</f>
        <v>305.22184383903146</v>
      </c>
      <c r="I418" s="289">
        <f>I417</f>
        <v>61.253550000000011</v>
      </c>
      <c r="J418" s="289"/>
      <c r="K418" s="289"/>
      <c r="L418" s="289" t="e">
        <f>SUM(E418:K418)</f>
        <v>#VALUE!</v>
      </c>
      <c r="M418" s="289" t="e">
        <f>L418*'He so chung'!$D$15/100</f>
        <v>#VALUE!</v>
      </c>
      <c r="N418" s="233" t="e">
        <f>M418+L418</f>
        <v>#VALUE!</v>
      </c>
      <c r="O418" s="233">
        <v>229.5</v>
      </c>
      <c r="P418" s="498">
        <f>Q418+R418</f>
        <v>191.62620192307693</v>
      </c>
      <c r="Q418" s="499">
        <f>$Q$397*S418</f>
        <v>153.30096153846154</v>
      </c>
      <c r="R418" s="500">
        <f>$R$397*S418</f>
        <v>38.325240384615391</v>
      </c>
      <c r="S418" s="497">
        <f>NC_NGOAI!P48/3600</f>
        <v>2.8675000000000003E-2</v>
      </c>
      <c r="T418" s="489" t="e">
        <f>'[1]II. ĐƠN GIÁ ĐO ĐẠC'!N417</f>
        <v>#VALUE!</v>
      </c>
      <c r="U418" s="490" t="e">
        <f t="shared" si="95"/>
        <v>#VALUE!</v>
      </c>
      <c r="V418" s="491"/>
      <c r="W418" s="491"/>
      <c r="X418" s="491"/>
      <c r="Y418" s="491"/>
      <c r="Z418" s="491"/>
    </row>
    <row r="419" spans="1:26" s="492" customFormat="1" ht="12.75" customHeight="1">
      <c r="A419" s="493"/>
      <c r="B419" s="493"/>
      <c r="C419" s="493"/>
      <c r="D419" s="486"/>
      <c r="E419" s="553"/>
      <c r="F419" s="553"/>
      <c r="G419" s="289">
        <f t="shared" si="99"/>
        <v>0</v>
      </c>
      <c r="H419" s="553"/>
      <c r="I419" s="289"/>
      <c r="J419" s="289"/>
      <c r="K419" s="289"/>
      <c r="L419" s="289"/>
      <c r="M419" s="289"/>
      <c r="N419" s="233"/>
      <c r="O419" s="233">
        <v>0</v>
      </c>
      <c r="P419" s="498"/>
      <c r="Q419" s="499"/>
      <c r="R419" s="500"/>
      <c r="S419" s="497"/>
      <c r="T419" s="489">
        <f>'[1]II. ĐƠN GIÁ ĐO ĐẠC'!N418</f>
        <v>0</v>
      </c>
      <c r="U419" s="490">
        <f t="shared" si="95"/>
        <v>0</v>
      </c>
      <c r="V419" s="491"/>
      <c r="W419" s="491"/>
      <c r="X419" s="491"/>
      <c r="Y419" s="491"/>
      <c r="Z419" s="491"/>
    </row>
    <row r="420" spans="1:26" s="492" customFormat="1" ht="15" customHeight="1">
      <c r="A420" s="485" t="s">
        <v>257</v>
      </c>
      <c r="B420" s="493" t="s">
        <v>258</v>
      </c>
      <c r="C420" s="485" t="s">
        <v>228</v>
      </c>
      <c r="D420" s="486">
        <v>1</v>
      </c>
      <c r="E420" s="553" t="e">
        <f>NC_NGOAI!Q55/3600</f>
        <v>#VALUE!</v>
      </c>
      <c r="F420" s="553">
        <f>NC_NGOAI!Q56/3600</f>
        <v>3043.9305555555557</v>
      </c>
      <c r="G420" s="289">
        <f t="shared" si="99"/>
        <v>0</v>
      </c>
      <c r="H420" s="553">
        <f>'Dcu-NgN'!R112</f>
        <v>213.65529068732204</v>
      </c>
      <c r="I420" s="289">
        <f>'VL-NgN'!P51</f>
        <v>61.253550000000011</v>
      </c>
      <c r="J420" s="289"/>
      <c r="K420" s="289"/>
      <c r="L420" s="289" t="e">
        <f>SUM(E420:K420)</f>
        <v>#VALUE!</v>
      </c>
      <c r="M420" s="289" t="e">
        <f>L420*'He so chung'!$D$15/100</f>
        <v>#VALUE!</v>
      </c>
      <c r="N420" s="233" t="e">
        <f>M420+L420</f>
        <v>#VALUE!</v>
      </c>
      <c r="O420" s="233">
        <v>464.72222222222263</v>
      </c>
      <c r="P420" s="498">
        <f>Q420+R420</f>
        <v>155.27978098290598</v>
      </c>
      <c r="Q420" s="499">
        <f>$Q$397*S420</f>
        <v>124.22382478632478</v>
      </c>
      <c r="R420" s="500">
        <f>$R$397*S420</f>
        <v>31.055956196581203</v>
      </c>
      <c r="S420" s="497">
        <f>NC_NGOAI!P55/3600</f>
        <v>2.3236111111111114E-2</v>
      </c>
      <c r="T420" s="489" t="e">
        <f>'[1]II. ĐƠN GIÁ ĐO ĐẠC'!N419</f>
        <v>#VALUE!</v>
      </c>
      <c r="U420" s="490" t="e">
        <f t="shared" si="95"/>
        <v>#VALUE!</v>
      </c>
      <c r="V420" s="491"/>
      <c r="W420" s="491"/>
      <c r="X420" s="491"/>
      <c r="Y420" s="491"/>
      <c r="Z420" s="491"/>
    </row>
    <row r="421" spans="1:26" s="492" customFormat="1" ht="15" customHeight="1">
      <c r="A421" s="485"/>
      <c r="B421" s="493" t="s">
        <v>259</v>
      </c>
      <c r="C421" s="485"/>
      <c r="D421" s="486">
        <v>2</v>
      </c>
      <c r="E421" s="553" t="e">
        <f>NC_NGOAI!Q57/3600</f>
        <v>#VALUE!</v>
      </c>
      <c r="F421" s="553">
        <f>NC_NGOAI!Q58/3600</f>
        <v>3652.7166666666667</v>
      </c>
      <c r="G421" s="289">
        <f t="shared" si="99"/>
        <v>0</v>
      </c>
      <c r="H421" s="553">
        <f>'Dcu-NgN'!R113</f>
        <v>255.27645121082634</v>
      </c>
      <c r="I421" s="289">
        <f>I420</f>
        <v>61.253550000000011</v>
      </c>
      <c r="J421" s="289"/>
      <c r="K421" s="289"/>
      <c r="L421" s="289" t="e">
        <f>SUM(E421:K421)</f>
        <v>#VALUE!</v>
      </c>
      <c r="M421" s="289" t="e">
        <f>L421*'He so chung'!$D$15/100</f>
        <v>#VALUE!</v>
      </c>
      <c r="N421" s="233" t="e">
        <f>M421+L421</f>
        <v>#VALUE!</v>
      </c>
      <c r="O421" s="233">
        <v>557.66666666666424</v>
      </c>
      <c r="P421" s="498">
        <f>Q421+R421</f>
        <v>186.33573717948718</v>
      </c>
      <c r="Q421" s="499">
        <f>$Q$397*S421</f>
        <v>149.06858974358974</v>
      </c>
      <c r="R421" s="500">
        <f>$R$397*S421</f>
        <v>37.267147435897442</v>
      </c>
      <c r="S421" s="497">
        <f>NC_NGOAI!P57/3600</f>
        <v>2.7883333333333333E-2</v>
      </c>
      <c r="T421" s="489" t="e">
        <f>'[1]II. ĐƠN GIÁ ĐO ĐẠC'!N420</f>
        <v>#VALUE!</v>
      </c>
      <c r="U421" s="490" t="e">
        <f t="shared" si="95"/>
        <v>#VALUE!</v>
      </c>
      <c r="V421" s="491"/>
      <c r="W421" s="491"/>
      <c r="X421" s="491"/>
      <c r="Y421" s="491"/>
      <c r="Z421" s="491"/>
    </row>
    <row r="422" spans="1:26" s="492" customFormat="1" ht="15" customHeight="1">
      <c r="A422" s="485"/>
      <c r="B422" s="493"/>
      <c r="C422" s="485"/>
      <c r="D422" s="486">
        <v>3</v>
      </c>
      <c r="E422" s="553" t="e">
        <f>NC_NGOAI!Q59/3600</f>
        <v>#VALUE!</v>
      </c>
      <c r="F422" s="553">
        <f>NC_NGOAI!Q60/3600</f>
        <v>4383.4055555555551</v>
      </c>
      <c r="G422" s="289">
        <f t="shared" si="99"/>
        <v>0</v>
      </c>
      <c r="H422" s="553">
        <f>'Dcu-NgN'!R114</f>
        <v>277.47440349002858</v>
      </c>
      <c r="I422" s="289">
        <f>I421</f>
        <v>61.253550000000011</v>
      </c>
      <c r="J422" s="289"/>
      <c r="K422" s="289"/>
      <c r="L422" s="289" t="e">
        <f>SUM(E422:K422)</f>
        <v>#VALUE!</v>
      </c>
      <c r="M422" s="289" t="e">
        <f>L422*'He so chung'!$D$15/100</f>
        <v>#VALUE!</v>
      </c>
      <c r="N422" s="233" t="e">
        <f>M422+L422</f>
        <v>#VALUE!</v>
      </c>
      <c r="O422" s="233">
        <v>669.22222222222626</v>
      </c>
      <c r="P422" s="498">
        <f>Q422+R422</f>
        <v>223.61030982905982</v>
      </c>
      <c r="Q422" s="499">
        <f>$Q$397*S422</f>
        <v>178.88824786324784</v>
      </c>
      <c r="R422" s="500">
        <f>$R$397*S422</f>
        <v>44.722061965811967</v>
      </c>
      <c r="S422" s="497">
        <f>NC_NGOAI!P59/3600</f>
        <v>3.3461111111111108E-2</v>
      </c>
      <c r="T422" s="489" t="e">
        <f>'[1]II. ĐƠN GIÁ ĐO ĐẠC'!N421</f>
        <v>#VALUE!</v>
      </c>
      <c r="U422" s="490" t="e">
        <f t="shared" si="95"/>
        <v>#VALUE!</v>
      </c>
      <c r="V422" s="491"/>
      <c r="W422" s="491"/>
      <c r="X422" s="491"/>
      <c r="Y422" s="491"/>
      <c r="Z422" s="491"/>
    </row>
    <row r="423" spans="1:26" s="492" customFormat="1" ht="15" customHeight="1">
      <c r="A423" s="485"/>
      <c r="B423" s="493"/>
      <c r="C423" s="485"/>
      <c r="D423" s="486">
        <v>4</v>
      </c>
      <c r="E423" s="553" t="e">
        <f>NC_NGOAI!Q61/3600</f>
        <v>#VALUE!</v>
      </c>
      <c r="F423" s="553">
        <f>NC_NGOAI!Q62/3600</f>
        <v>5260.0138888888887</v>
      </c>
      <c r="G423" s="289">
        <f t="shared" si="99"/>
        <v>0</v>
      </c>
      <c r="H423" s="553">
        <f>'Dcu-NgN'!R115</f>
        <v>305.22184383903146</v>
      </c>
      <c r="I423" s="289">
        <f>I422</f>
        <v>61.253550000000011</v>
      </c>
      <c r="J423" s="289"/>
      <c r="K423" s="289"/>
      <c r="L423" s="289" t="e">
        <f>SUM(E423:K423)</f>
        <v>#VALUE!</v>
      </c>
      <c r="M423" s="289" t="e">
        <f>L423*'He so chung'!$D$15/100</f>
        <v>#VALUE!</v>
      </c>
      <c r="N423" s="233" t="e">
        <f>M423+L423</f>
        <v>#VALUE!</v>
      </c>
      <c r="O423" s="233">
        <v>803.05555555555839</v>
      </c>
      <c r="P423" s="498">
        <f>Q423+R423</f>
        <v>268.32865918803418</v>
      </c>
      <c r="Q423" s="499">
        <f>$Q$397*S423</f>
        <v>214.66292735042734</v>
      </c>
      <c r="R423" s="500">
        <f>$R$397*S423</f>
        <v>53.665731837606849</v>
      </c>
      <c r="S423" s="497">
        <f>NC_NGOAI!P61/3600</f>
        <v>4.015277777777778E-2</v>
      </c>
      <c r="T423" s="489" t="e">
        <f>'[1]II. ĐƠN GIÁ ĐO ĐẠC'!N422</f>
        <v>#VALUE!</v>
      </c>
      <c r="U423" s="490" t="e">
        <f t="shared" si="95"/>
        <v>#VALUE!</v>
      </c>
      <c r="V423" s="491"/>
      <c r="W423" s="491"/>
      <c r="X423" s="491"/>
      <c r="Y423" s="491"/>
      <c r="Z423" s="491"/>
    </row>
    <row r="424" spans="1:26" s="492" customFormat="1" ht="12.75" customHeight="1">
      <c r="A424" s="493"/>
      <c r="B424" s="493"/>
      <c r="C424" s="493"/>
      <c r="D424" s="486"/>
      <c r="E424" s="553"/>
      <c r="F424" s="553"/>
      <c r="G424" s="289">
        <f t="shared" si="99"/>
        <v>0</v>
      </c>
      <c r="H424" s="553"/>
      <c r="I424" s="289"/>
      <c r="J424" s="289"/>
      <c r="K424" s="289"/>
      <c r="L424" s="289"/>
      <c r="M424" s="289"/>
      <c r="N424" s="233"/>
      <c r="O424" s="233">
        <v>0</v>
      </c>
      <c r="P424" s="498"/>
      <c r="Q424" s="499"/>
      <c r="R424" s="500"/>
      <c r="S424" s="497"/>
      <c r="T424" s="489">
        <f>'[1]II. ĐƠN GIÁ ĐO ĐẠC'!N423</f>
        <v>0</v>
      </c>
      <c r="U424" s="490">
        <f t="shared" si="95"/>
        <v>0</v>
      </c>
      <c r="V424" s="491"/>
      <c r="W424" s="491"/>
      <c r="X424" s="491"/>
      <c r="Y424" s="491"/>
      <c r="Z424" s="491"/>
    </row>
    <row r="425" spans="1:26" s="492" customFormat="1" ht="15" customHeight="1">
      <c r="A425" s="485" t="s">
        <v>260</v>
      </c>
      <c r="B425" s="493" t="s">
        <v>261</v>
      </c>
      <c r="C425" s="485" t="s">
        <v>228</v>
      </c>
      <c r="D425" s="486" t="s">
        <v>234</v>
      </c>
      <c r="E425" s="553" t="e">
        <f>NC_NGOAI!Q68/3600</f>
        <v>#VALUE!</v>
      </c>
      <c r="F425" s="553"/>
      <c r="G425" s="289">
        <f t="shared" si="99"/>
        <v>0</v>
      </c>
      <c r="H425" s="553">
        <f>'Dcu-NgN'!R120</f>
        <v>277.47440349002858</v>
      </c>
      <c r="I425" s="289">
        <f>'VL-NgN'!P54</f>
        <v>30.626775000000006</v>
      </c>
      <c r="J425" s="289"/>
      <c r="K425" s="289"/>
      <c r="L425" s="289" t="e">
        <f>SUM(E425:K425)</f>
        <v>#VALUE!</v>
      </c>
      <c r="M425" s="289" t="e">
        <f>L425*'He so chung'!$D$15/100</f>
        <v>#VALUE!</v>
      </c>
      <c r="N425" s="233" t="e">
        <f>M425+L425</f>
        <v>#VALUE!</v>
      </c>
      <c r="O425" s="233">
        <v>0</v>
      </c>
      <c r="P425" s="498">
        <f>Q425+R425</f>
        <v>532.20219017094018</v>
      </c>
      <c r="Q425" s="499">
        <f>$Q$397*S425</f>
        <v>425.76175213675214</v>
      </c>
      <c r="R425" s="500">
        <f>$R$397*S425</f>
        <v>106.44043803418806</v>
      </c>
      <c r="S425" s="497">
        <f>NC_NGOAI!P68/3600</f>
        <v>7.9638888888888898E-2</v>
      </c>
      <c r="T425" s="489" t="e">
        <f>'[1]II. ĐƠN GIÁ ĐO ĐẠC'!N424</f>
        <v>#VALUE!</v>
      </c>
      <c r="U425" s="490" t="e">
        <f t="shared" si="95"/>
        <v>#VALUE!</v>
      </c>
      <c r="V425" s="491"/>
      <c r="W425" s="491"/>
      <c r="X425" s="491"/>
      <c r="Y425" s="491"/>
      <c r="Z425" s="491"/>
    </row>
    <row r="426" spans="1:26" s="492" customFormat="1" ht="12" customHeight="1">
      <c r="A426" s="486"/>
      <c r="B426" s="290"/>
      <c r="C426" s="523"/>
      <c r="D426" s="486"/>
      <c r="E426" s="553"/>
      <c r="F426" s="553"/>
      <c r="G426" s="289"/>
      <c r="H426" s="553"/>
      <c r="I426" s="289"/>
      <c r="J426" s="289"/>
      <c r="K426" s="289"/>
      <c r="L426" s="289"/>
      <c r="M426" s="289"/>
      <c r="N426" s="233"/>
      <c r="O426" s="233">
        <v>0</v>
      </c>
      <c r="P426" s="498"/>
      <c r="Q426" s="501"/>
      <c r="R426" s="502"/>
      <c r="S426" s="503"/>
      <c r="T426" s="489">
        <f>'[1]II. ĐƠN GIÁ ĐO ĐẠC'!N425</f>
        <v>0</v>
      </c>
      <c r="U426" s="490">
        <f t="shared" si="95"/>
        <v>0</v>
      </c>
      <c r="V426" s="491"/>
      <c r="W426" s="491"/>
      <c r="X426" s="491"/>
      <c r="Y426" s="491"/>
      <c r="Z426" s="491"/>
    </row>
    <row r="427" spans="1:26" s="492" customFormat="1" ht="16.5" customHeight="1">
      <c r="A427" s="483">
        <v>2</v>
      </c>
      <c r="B427" s="484" t="s">
        <v>263</v>
      </c>
      <c r="C427" s="485" t="s">
        <v>228</v>
      </c>
      <c r="D427" s="486">
        <v>1</v>
      </c>
      <c r="E427" s="553" t="e">
        <f t="shared" ref="E427:S427" si="100">E432+E$437+E$439+E$441+E$444+E$446+E$448+E$450</f>
        <v>#VALUE!</v>
      </c>
      <c r="F427" s="553">
        <f t="shared" si="100"/>
        <v>0</v>
      </c>
      <c r="G427" s="289">
        <f t="shared" si="100"/>
        <v>0</v>
      </c>
      <c r="H427" s="553">
        <f t="shared" si="100"/>
        <v>148.57228976664885</v>
      </c>
      <c r="I427" s="289" t="e">
        <f t="shared" si="100"/>
        <v>#VALUE!</v>
      </c>
      <c r="J427" s="289">
        <f t="shared" si="100"/>
        <v>310.60750000000002</v>
      </c>
      <c r="K427" s="289">
        <f t="shared" si="100"/>
        <v>467.1021833333333</v>
      </c>
      <c r="L427" s="289" t="e">
        <f t="shared" si="100"/>
        <v>#VALUE!</v>
      </c>
      <c r="M427" s="289" t="e">
        <f t="shared" si="100"/>
        <v>#VALUE!</v>
      </c>
      <c r="N427" s="233" t="e">
        <f t="shared" si="100"/>
        <v>#VALUE!</v>
      </c>
      <c r="O427" s="233">
        <v>0</v>
      </c>
      <c r="P427" s="289">
        <f t="shared" si="100"/>
        <v>243.9078739316239</v>
      </c>
      <c r="Q427" s="535">
        <f t="shared" si="100"/>
        <v>212.09380341880342</v>
      </c>
      <c r="R427" s="185">
        <f t="shared" si="100"/>
        <v>31.814070512820511</v>
      </c>
      <c r="S427" s="536">
        <f t="shared" si="100"/>
        <v>3.967222222222222E-2</v>
      </c>
      <c r="T427" s="489" t="e">
        <f>'[1]II. ĐƠN GIÁ ĐO ĐẠC'!N426</f>
        <v>#VALUE!</v>
      </c>
      <c r="U427" s="490" t="e">
        <f t="shared" si="95"/>
        <v>#VALUE!</v>
      </c>
      <c r="V427" s="491"/>
      <c r="W427" s="491"/>
      <c r="X427" s="491"/>
      <c r="Y427" s="491"/>
      <c r="Z427" s="491"/>
    </row>
    <row r="428" spans="1:26" s="492" customFormat="1" ht="16.5" customHeight="1">
      <c r="A428" s="505"/>
      <c r="B428" s="484"/>
      <c r="C428" s="485"/>
      <c r="D428" s="486">
        <v>2</v>
      </c>
      <c r="E428" s="553" t="e">
        <f t="shared" ref="E428:S428" si="101">E433+E$437+E$439+E$441+E$444+E$446+E$448+E$450</f>
        <v>#VALUE!</v>
      </c>
      <c r="F428" s="553">
        <f t="shared" si="101"/>
        <v>0</v>
      </c>
      <c r="G428" s="289">
        <f t="shared" si="101"/>
        <v>0</v>
      </c>
      <c r="H428" s="553">
        <f t="shared" si="101"/>
        <v>155.76047153881765</v>
      </c>
      <c r="I428" s="289" t="e">
        <f t="shared" si="101"/>
        <v>#VALUE!</v>
      </c>
      <c r="J428" s="289">
        <f t="shared" si="101"/>
        <v>342.35316666666671</v>
      </c>
      <c r="K428" s="289">
        <f t="shared" si="101"/>
        <v>515.4704333333334</v>
      </c>
      <c r="L428" s="289" t="e">
        <f t="shared" si="101"/>
        <v>#VALUE!</v>
      </c>
      <c r="M428" s="289" t="e">
        <f t="shared" si="101"/>
        <v>#VALUE!</v>
      </c>
      <c r="N428" s="233" t="e">
        <f t="shared" si="101"/>
        <v>#VALUE!</v>
      </c>
      <c r="O428" s="233">
        <v>0</v>
      </c>
      <c r="P428" s="289">
        <f t="shared" si="101"/>
        <v>278.50788461538457</v>
      </c>
      <c r="Q428" s="487">
        <f t="shared" si="101"/>
        <v>242.18076923076922</v>
      </c>
      <c r="R428" s="180">
        <f t="shared" si="101"/>
        <v>36.327115384615382</v>
      </c>
      <c r="S428" s="488">
        <f t="shared" si="101"/>
        <v>4.53E-2</v>
      </c>
      <c r="T428" s="489" t="e">
        <f>'[1]II. ĐƠN GIÁ ĐO ĐẠC'!N427</f>
        <v>#VALUE!</v>
      </c>
      <c r="U428" s="490" t="e">
        <f t="shared" si="95"/>
        <v>#VALUE!</v>
      </c>
      <c r="V428" s="491"/>
      <c r="W428" s="491"/>
      <c r="X428" s="491"/>
      <c r="Y428" s="491"/>
      <c r="Z428" s="491"/>
    </row>
    <row r="429" spans="1:26" s="492" customFormat="1" ht="16.5" customHeight="1">
      <c r="A429" s="505"/>
      <c r="B429" s="484"/>
      <c r="C429" s="485"/>
      <c r="D429" s="486">
        <v>3</v>
      </c>
      <c r="E429" s="553" t="e">
        <f t="shared" ref="E429:S429" si="102">E434+E$437+E$439+E$441+E$444+E$446+E$448+E$450</f>
        <v>#VALUE!</v>
      </c>
      <c r="F429" s="553">
        <f t="shared" si="102"/>
        <v>0</v>
      </c>
      <c r="G429" s="289">
        <f t="shared" si="102"/>
        <v>0</v>
      </c>
      <c r="H429" s="553">
        <f t="shared" si="102"/>
        <v>165.34471390170941</v>
      </c>
      <c r="I429" s="289" t="e">
        <f t="shared" si="102"/>
        <v>#VALUE!</v>
      </c>
      <c r="J429" s="289">
        <f t="shared" si="102"/>
        <v>385.1688333333334</v>
      </c>
      <c r="K429" s="289">
        <f t="shared" si="102"/>
        <v>764.71045000000004</v>
      </c>
      <c r="L429" s="289" t="e">
        <f t="shared" si="102"/>
        <v>#VALUE!</v>
      </c>
      <c r="M429" s="289" t="e">
        <f t="shared" si="102"/>
        <v>#VALUE!</v>
      </c>
      <c r="N429" s="233" t="e">
        <f t="shared" si="102"/>
        <v>#VALUE!</v>
      </c>
      <c r="O429" s="233">
        <v>0</v>
      </c>
      <c r="P429" s="289">
        <f t="shared" si="102"/>
        <v>325.19911324786318</v>
      </c>
      <c r="Q429" s="487">
        <f t="shared" si="102"/>
        <v>282.7818376068376</v>
      </c>
      <c r="R429" s="180">
        <f t="shared" si="102"/>
        <v>42.417275641025633</v>
      </c>
      <c r="S429" s="488">
        <f t="shared" si="102"/>
        <v>5.2894444444444445E-2</v>
      </c>
      <c r="T429" s="489" t="e">
        <f>'[1]II. ĐƠN GIÁ ĐO ĐẠC'!N428</f>
        <v>#VALUE!</v>
      </c>
      <c r="U429" s="490" t="e">
        <f t="shared" si="95"/>
        <v>#VALUE!</v>
      </c>
      <c r="V429" s="491"/>
      <c r="W429" s="491"/>
      <c r="X429" s="491"/>
      <c r="Y429" s="491"/>
      <c r="Z429" s="491"/>
    </row>
    <row r="430" spans="1:26" s="492" customFormat="1" ht="16.5" customHeight="1">
      <c r="A430" s="485"/>
      <c r="B430" s="493"/>
      <c r="C430" s="485"/>
      <c r="D430" s="486">
        <v>4</v>
      </c>
      <c r="E430" s="553" t="e">
        <f t="shared" ref="E430:S430" si="103">E435+E$437+E$439+E$441+E$444+E$446+E$448+E$450</f>
        <v>#VALUE!</v>
      </c>
      <c r="F430" s="553">
        <f t="shared" si="103"/>
        <v>0</v>
      </c>
      <c r="G430" s="289">
        <f t="shared" si="103"/>
        <v>0</v>
      </c>
      <c r="H430" s="553">
        <f t="shared" si="103"/>
        <v>184.51319862749287</v>
      </c>
      <c r="I430" s="289" t="e">
        <f t="shared" si="103"/>
        <v>#VALUE!</v>
      </c>
      <c r="J430" s="289">
        <f t="shared" si="103"/>
        <v>443.0267777777778</v>
      </c>
      <c r="K430" s="289">
        <f t="shared" si="103"/>
        <v>1101.1903000000002</v>
      </c>
      <c r="L430" s="289" t="e">
        <f t="shared" si="103"/>
        <v>#VALUE!</v>
      </c>
      <c r="M430" s="289" t="e">
        <f t="shared" si="103"/>
        <v>#VALUE!</v>
      </c>
      <c r="N430" s="233" t="e">
        <f t="shared" si="103"/>
        <v>#VALUE!</v>
      </c>
      <c r="O430" s="233">
        <v>0</v>
      </c>
      <c r="P430" s="289">
        <f t="shared" si="103"/>
        <v>388.18274572649568</v>
      </c>
      <c r="Q430" s="487">
        <f t="shared" si="103"/>
        <v>337.55021367521368</v>
      </c>
      <c r="R430" s="180">
        <f t="shared" si="103"/>
        <v>50.632532051282034</v>
      </c>
      <c r="S430" s="488">
        <f t="shared" si="103"/>
        <v>6.3138888888888883E-2</v>
      </c>
      <c r="T430" s="489" t="e">
        <f>'[1]II. ĐƠN GIÁ ĐO ĐẠC'!N429</f>
        <v>#VALUE!</v>
      </c>
      <c r="U430" s="490" t="e">
        <f t="shared" si="95"/>
        <v>#VALUE!</v>
      </c>
      <c r="V430" s="491"/>
      <c r="W430" s="491"/>
      <c r="X430" s="491"/>
      <c r="Y430" s="491"/>
      <c r="Z430" s="491"/>
    </row>
    <row r="431" spans="1:26" s="492" customFormat="1" ht="16.5" customHeight="1">
      <c r="A431" s="485"/>
      <c r="B431" s="493"/>
      <c r="C431" s="485"/>
      <c r="D431" s="486"/>
      <c r="E431" s="553"/>
      <c r="F431" s="553"/>
      <c r="G431" s="289"/>
      <c r="H431" s="553"/>
      <c r="I431" s="289"/>
      <c r="J431" s="289"/>
      <c r="K431" s="289"/>
      <c r="L431" s="289"/>
      <c r="M431" s="289"/>
      <c r="N431" s="233"/>
      <c r="O431" s="233">
        <v>0</v>
      </c>
      <c r="P431" s="506"/>
      <c r="Q431" s="495">
        <f>'He so chung'!D21</f>
        <v>5346.1538461538457</v>
      </c>
      <c r="R431" s="496">
        <f>'He so chung'!D22</f>
        <v>801.92307692307691</v>
      </c>
      <c r="S431" s="497"/>
      <c r="T431" s="489">
        <f>'[1]II. ĐƠN GIÁ ĐO ĐẠC'!N430</f>
        <v>0</v>
      </c>
      <c r="U431" s="490">
        <f t="shared" si="95"/>
        <v>0</v>
      </c>
      <c r="V431" s="491"/>
      <c r="W431" s="491"/>
      <c r="X431" s="491"/>
      <c r="Y431" s="491"/>
      <c r="Z431" s="491"/>
    </row>
    <row r="432" spans="1:26" s="492" customFormat="1" ht="16.5" customHeight="1">
      <c r="A432" s="485" t="s">
        <v>264</v>
      </c>
      <c r="B432" s="493" t="s">
        <v>265</v>
      </c>
      <c r="C432" s="485" t="s">
        <v>228</v>
      </c>
      <c r="D432" s="486">
        <v>1</v>
      </c>
      <c r="E432" s="553" t="e">
        <f>NC_NOI!Q6/3600</f>
        <v>#VALUE!</v>
      </c>
      <c r="F432" s="553"/>
      <c r="G432" s="289">
        <f t="shared" ref="G432:G450" si="104">$R$1*10*Q432</f>
        <v>0</v>
      </c>
      <c r="H432" s="553">
        <f>'DCu-Noi'!R25</f>
        <v>31.148787679398147</v>
      </c>
      <c r="I432" s="289">
        <f>'VL-Noi'!P29</f>
        <v>947.4135</v>
      </c>
      <c r="J432" s="289">
        <f>Thietbi!I103</f>
        <v>91.25055555555555</v>
      </c>
      <c r="K432" s="289">
        <f>'NL-BD'!F42</f>
        <v>137.38655</v>
      </c>
      <c r="L432" s="289" t="e">
        <f>SUM(E432:K432)</f>
        <v>#VALUE!</v>
      </c>
      <c r="M432" s="289" t="e">
        <f>L432*'He so chung'!$D$16/100</f>
        <v>#VALUE!</v>
      </c>
      <c r="N432" s="233" t="e">
        <f>M432+L432</f>
        <v>#VALUE!</v>
      </c>
      <c r="O432" s="233">
        <v>0</v>
      </c>
      <c r="P432" s="498">
        <f>Q432+R432</f>
        <v>98.779102564102558</v>
      </c>
      <c r="Q432" s="499">
        <f>$Q$431*S432</f>
        <v>85.89487179487179</v>
      </c>
      <c r="R432" s="500">
        <f>$R$431*S432</f>
        <v>12.884230769230768</v>
      </c>
      <c r="S432" s="497">
        <f>NC_NOI!P6/3600</f>
        <v>1.6066666666666667E-2</v>
      </c>
      <c r="T432" s="489" t="e">
        <f>'[1]II. ĐƠN GIÁ ĐO ĐẠC'!N431</f>
        <v>#VALUE!</v>
      </c>
      <c r="U432" s="490" t="e">
        <f t="shared" si="95"/>
        <v>#VALUE!</v>
      </c>
      <c r="V432" s="491"/>
      <c r="W432" s="491"/>
      <c r="X432" s="491"/>
      <c r="Y432" s="491"/>
      <c r="Z432" s="491"/>
    </row>
    <row r="433" spans="1:26" s="492" customFormat="1" ht="16.5" customHeight="1">
      <c r="A433" s="485"/>
      <c r="B433" s="493"/>
      <c r="C433" s="485"/>
      <c r="D433" s="486">
        <v>2</v>
      </c>
      <c r="E433" s="553" t="e">
        <f>NC_NOI!Q7/3600</f>
        <v>#VALUE!</v>
      </c>
      <c r="F433" s="553"/>
      <c r="G433" s="289">
        <f t="shared" si="104"/>
        <v>0</v>
      </c>
      <c r="H433" s="553">
        <f>'DCu-Noi'!R26</f>
        <v>38.336969451566951</v>
      </c>
      <c r="I433" s="289">
        <f>I432</f>
        <v>947.4135</v>
      </c>
      <c r="J433" s="289">
        <f>Thietbi!K103</f>
        <v>122.99622222222223</v>
      </c>
      <c r="K433" s="289">
        <f>'NL-BD'!H42</f>
        <v>185.75480000000002</v>
      </c>
      <c r="L433" s="289" t="e">
        <f>SUM(E433:K433)</f>
        <v>#VALUE!</v>
      </c>
      <c r="M433" s="289" t="e">
        <f>L433*'He so chung'!$D$16/100</f>
        <v>#VALUE!</v>
      </c>
      <c r="N433" s="233" t="e">
        <f>M433+L433</f>
        <v>#VALUE!</v>
      </c>
      <c r="O433" s="233">
        <v>0</v>
      </c>
      <c r="P433" s="498">
        <f>Q433+R433</f>
        <v>133.37911324786322</v>
      </c>
      <c r="Q433" s="499">
        <f>$Q$431*S433</f>
        <v>115.98183760683759</v>
      </c>
      <c r="R433" s="500">
        <f>$R$431*S433</f>
        <v>17.39727564102564</v>
      </c>
      <c r="S433" s="497">
        <f>NC_NOI!P7/3600</f>
        <v>2.1694444444444443E-2</v>
      </c>
      <c r="T433" s="489" t="e">
        <f>'[1]II. ĐƠN GIÁ ĐO ĐẠC'!N432</f>
        <v>#VALUE!</v>
      </c>
      <c r="U433" s="490" t="e">
        <f t="shared" si="95"/>
        <v>#VALUE!</v>
      </c>
      <c r="V433" s="491"/>
      <c r="W433" s="491"/>
      <c r="X433" s="491"/>
      <c r="Y433" s="491"/>
      <c r="Z433" s="491"/>
    </row>
    <row r="434" spans="1:26" s="492" customFormat="1" ht="16.5" customHeight="1">
      <c r="A434" s="485"/>
      <c r="B434" s="493"/>
      <c r="C434" s="485"/>
      <c r="D434" s="486">
        <v>3</v>
      </c>
      <c r="E434" s="553" t="e">
        <f>NC_NOI!Q8/3600</f>
        <v>#VALUE!</v>
      </c>
      <c r="F434" s="553"/>
      <c r="G434" s="289">
        <f t="shared" si="104"/>
        <v>0</v>
      </c>
      <c r="H434" s="553">
        <f>'DCu-Noi'!R27</f>
        <v>47.921211814458687</v>
      </c>
      <c r="I434" s="289">
        <f>I433</f>
        <v>947.4135</v>
      </c>
      <c r="J434" s="289">
        <f>Thietbi!M103</f>
        <v>165.81188888888892</v>
      </c>
      <c r="K434" s="289">
        <f>'NL-BD'!J42</f>
        <v>434.99481666666668</v>
      </c>
      <c r="L434" s="289" t="e">
        <f>SUM(E434:K434)</f>
        <v>#VALUE!</v>
      </c>
      <c r="M434" s="289" t="e">
        <f>L434*'He so chung'!$D$16/100</f>
        <v>#VALUE!</v>
      </c>
      <c r="N434" s="233" t="e">
        <f>M434+L434</f>
        <v>#VALUE!</v>
      </c>
      <c r="O434" s="233">
        <v>0</v>
      </c>
      <c r="P434" s="498">
        <f>Q434+R434</f>
        <v>180.07034188034186</v>
      </c>
      <c r="Q434" s="499">
        <f>$Q$431*S434</f>
        <v>156.58290598290597</v>
      </c>
      <c r="R434" s="500">
        <f>$R$431*S434</f>
        <v>23.487435897435898</v>
      </c>
      <c r="S434" s="497">
        <f>NC_NOI!P8/3600</f>
        <v>2.9288888888888889E-2</v>
      </c>
      <c r="T434" s="489" t="e">
        <f>'[1]II. ĐƠN GIÁ ĐO ĐẠC'!N433</f>
        <v>#VALUE!</v>
      </c>
      <c r="U434" s="490" t="e">
        <f t="shared" si="95"/>
        <v>#VALUE!</v>
      </c>
      <c r="V434" s="491"/>
      <c r="W434" s="491"/>
      <c r="X434" s="491"/>
      <c r="Y434" s="491"/>
      <c r="Z434" s="491"/>
    </row>
    <row r="435" spans="1:26" s="492" customFormat="1" ht="16.5" customHeight="1">
      <c r="A435" s="485"/>
      <c r="B435" s="493"/>
      <c r="C435" s="485"/>
      <c r="D435" s="486">
        <v>4</v>
      </c>
      <c r="E435" s="553" t="e">
        <f>NC_NOI!Q9/3600</f>
        <v>#VALUE!</v>
      </c>
      <c r="F435" s="553"/>
      <c r="G435" s="289">
        <f t="shared" si="104"/>
        <v>0</v>
      </c>
      <c r="H435" s="553">
        <f>'DCu-Noi'!R28</f>
        <v>67.089696540242159</v>
      </c>
      <c r="I435" s="289">
        <f>I434</f>
        <v>947.4135</v>
      </c>
      <c r="J435" s="289">
        <f>Thietbi!O103</f>
        <v>223.66983333333334</v>
      </c>
      <c r="K435" s="289">
        <f>'NL-BD'!L42</f>
        <v>771.47466666666674</v>
      </c>
      <c r="L435" s="289" t="e">
        <f>SUM(E435:K435)</f>
        <v>#VALUE!</v>
      </c>
      <c r="M435" s="289" t="e">
        <f>L435*'He so chung'!$D$16/100</f>
        <v>#VALUE!</v>
      </c>
      <c r="N435" s="233" t="e">
        <f>M435+L435</f>
        <v>#VALUE!</v>
      </c>
      <c r="O435" s="233">
        <v>0</v>
      </c>
      <c r="P435" s="498">
        <f>Q435+R435</f>
        <v>243.05397435897433</v>
      </c>
      <c r="Q435" s="499">
        <f>$Q$431*S435</f>
        <v>211.35128205128203</v>
      </c>
      <c r="R435" s="500">
        <f>$R$431*S435</f>
        <v>31.702692307692303</v>
      </c>
      <c r="S435" s="497">
        <f>NC_NOI!P9/3600</f>
        <v>3.953333333333333E-2</v>
      </c>
      <c r="T435" s="489" t="e">
        <f>'[1]II. ĐƠN GIÁ ĐO ĐẠC'!N434</f>
        <v>#VALUE!</v>
      </c>
      <c r="U435" s="490" t="e">
        <f t="shared" si="95"/>
        <v>#VALUE!</v>
      </c>
      <c r="V435" s="491"/>
      <c r="W435" s="491"/>
      <c r="X435" s="491"/>
      <c r="Y435" s="491"/>
      <c r="Z435" s="491"/>
    </row>
    <row r="436" spans="1:26" s="492" customFormat="1" ht="16.5" customHeight="1">
      <c r="A436" s="485"/>
      <c r="B436" s="493"/>
      <c r="C436" s="485"/>
      <c r="D436" s="486"/>
      <c r="E436" s="553"/>
      <c r="F436" s="553"/>
      <c r="G436" s="289">
        <f t="shared" si="104"/>
        <v>0</v>
      </c>
      <c r="H436" s="553"/>
      <c r="I436" s="289"/>
      <c r="J436" s="289"/>
      <c r="K436" s="289"/>
      <c r="L436" s="289"/>
      <c r="M436" s="289"/>
      <c r="N436" s="233"/>
      <c r="O436" s="233">
        <v>0</v>
      </c>
      <c r="P436" s="498"/>
      <c r="Q436" s="499"/>
      <c r="R436" s="500"/>
      <c r="S436" s="497"/>
      <c r="T436" s="489">
        <f>'[1]II. ĐƠN GIÁ ĐO ĐẠC'!N435</f>
        <v>0</v>
      </c>
      <c r="U436" s="490">
        <f t="shared" si="95"/>
        <v>0</v>
      </c>
      <c r="V436" s="491"/>
      <c r="W436" s="491"/>
      <c r="X436" s="491"/>
      <c r="Y436" s="491"/>
      <c r="Z436" s="491"/>
    </row>
    <row r="437" spans="1:26" s="492" customFormat="1" ht="16.5" customHeight="1">
      <c r="A437" s="485" t="s">
        <v>268</v>
      </c>
      <c r="B437" s="493" t="s">
        <v>269</v>
      </c>
      <c r="C437" s="485" t="s">
        <v>228</v>
      </c>
      <c r="D437" s="486" t="s">
        <v>234</v>
      </c>
      <c r="E437" s="553" t="e">
        <f>NC_NOI!Q13/3600</f>
        <v>#VALUE!</v>
      </c>
      <c r="F437" s="553"/>
      <c r="G437" s="289">
        <f t="shared" si="104"/>
        <v>0</v>
      </c>
      <c r="H437" s="553">
        <f>'DCu-Noi'!R38</f>
        <v>21.085333198361823</v>
      </c>
      <c r="I437" s="289">
        <f>'VL-Noi'!P47</f>
        <v>344.51400000000001</v>
      </c>
      <c r="J437" s="289">
        <f>Thietbi!I156</f>
        <v>72.44361111111111</v>
      </c>
      <c r="K437" s="289">
        <f>'NL-BD'!F80</f>
        <v>109.4016</v>
      </c>
      <c r="L437" s="289" t="e">
        <f>SUM(E437:K437)</f>
        <v>#VALUE!</v>
      </c>
      <c r="M437" s="289" t="e">
        <f>L437*'He so chung'!$D$16/100</f>
        <v>#VALUE!</v>
      </c>
      <c r="N437" s="233" t="e">
        <f>M437+L437</f>
        <v>#VALUE!</v>
      </c>
      <c r="O437" s="233">
        <v>0</v>
      </c>
      <c r="P437" s="498">
        <f>Q437+R437</f>
        <v>36.820149572649569</v>
      </c>
      <c r="Q437" s="499">
        <f>$Q$431*S437</f>
        <v>32.017521367521361</v>
      </c>
      <c r="R437" s="500">
        <f>$R$431*S437</f>
        <v>4.8026282051282045</v>
      </c>
      <c r="S437" s="497">
        <f>NC_NOI!P13/3600</f>
        <v>5.9888888888888882E-3</v>
      </c>
      <c r="T437" s="489" t="e">
        <f>'[1]II. ĐƠN GIÁ ĐO ĐẠC'!N436</f>
        <v>#VALUE!</v>
      </c>
      <c r="U437" s="490" t="e">
        <f t="shared" si="95"/>
        <v>#VALUE!</v>
      </c>
      <c r="V437" s="491"/>
      <c r="W437" s="491"/>
      <c r="X437" s="491"/>
      <c r="Y437" s="491"/>
      <c r="Z437" s="491"/>
    </row>
    <row r="438" spans="1:26" s="492" customFormat="1" ht="16.5" customHeight="1">
      <c r="A438" s="485"/>
      <c r="B438" s="493"/>
      <c r="C438" s="485"/>
      <c r="D438" s="486"/>
      <c r="E438" s="553"/>
      <c r="F438" s="553"/>
      <c r="G438" s="289">
        <f t="shared" si="104"/>
        <v>0</v>
      </c>
      <c r="H438" s="553"/>
      <c r="I438" s="289"/>
      <c r="J438" s="289"/>
      <c r="K438" s="289"/>
      <c r="L438" s="289"/>
      <c r="M438" s="289"/>
      <c r="N438" s="233"/>
      <c r="O438" s="233">
        <v>0</v>
      </c>
      <c r="P438" s="498"/>
      <c r="Q438" s="499"/>
      <c r="R438" s="500"/>
      <c r="S438" s="497"/>
      <c r="T438" s="489">
        <f>'[1]II. ĐƠN GIÁ ĐO ĐẠC'!N437</f>
        <v>0</v>
      </c>
      <c r="U438" s="490">
        <f t="shared" si="95"/>
        <v>0</v>
      </c>
      <c r="V438" s="491"/>
      <c r="W438" s="491"/>
      <c r="X438" s="491"/>
      <c r="Y438" s="491"/>
      <c r="Z438" s="491"/>
    </row>
    <row r="439" spans="1:26" s="492" customFormat="1" ht="16.5" customHeight="1">
      <c r="A439" s="485" t="s">
        <v>270</v>
      </c>
      <c r="B439" s="493" t="s">
        <v>271</v>
      </c>
      <c r="C439" s="485" t="s">
        <v>228</v>
      </c>
      <c r="D439" s="486" t="s">
        <v>234</v>
      </c>
      <c r="E439" s="553" t="e">
        <f>NC_NOI!Q16/3600</f>
        <v>#VALUE!</v>
      </c>
      <c r="F439" s="553"/>
      <c r="G439" s="289">
        <f t="shared" si="104"/>
        <v>0</v>
      </c>
      <c r="H439" s="553">
        <f>'DCu-Noi'!R44</f>
        <v>14.376363544337606</v>
      </c>
      <c r="I439" s="289">
        <f>'VL-Noi'!P44</f>
        <v>344.51400000000001</v>
      </c>
      <c r="J439" s="289"/>
      <c r="K439" s="289"/>
      <c r="L439" s="289" t="e">
        <f>SUM(E439:K439)</f>
        <v>#VALUE!</v>
      </c>
      <c r="M439" s="289" t="e">
        <f>L439*'He so chung'!$D$16/100</f>
        <v>#VALUE!</v>
      </c>
      <c r="N439" s="233" t="e">
        <f>M439+L439</f>
        <v>#VALUE!</v>
      </c>
      <c r="O439" s="233">
        <v>0</v>
      </c>
      <c r="P439" s="498">
        <f>Q439+R439</f>
        <v>3.0740384615384615</v>
      </c>
      <c r="Q439" s="499">
        <f>$Q$431*S439</f>
        <v>2.6730769230769229</v>
      </c>
      <c r="R439" s="500">
        <f>$R$431*S439</f>
        <v>0.40096153846153848</v>
      </c>
      <c r="S439" s="497">
        <f>NC_NOI!P16/3600</f>
        <v>5.0000000000000001E-4</v>
      </c>
      <c r="T439" s="489" t="e">
        <f>'[1]II. ĐƠN GIÁ ĐO ĐẠC'!N438</f>
        <v>#VALUE!</v>
      </c>
      <c r="U439" s="490" t="e">
        <f t="shared" si="95"/>
        <v>#VALUE!</v>
      </c>
      <c r="V439" s="491"/>
      <c r="W439" s="491"/>
      <c r="X439" s="491"/>
      <c r="Y439" s="491"/>
      <c r="Z439" s="491"/>
    </row>
    <row r="440" spans="1:26" s="492" customFormat="1" ht="16.5" customHeight="1">
      <c r="A440" s="485"/>
      <c r="B440" s="493"/>
      <c r="C440" s="485"/>
      <c r="D440" s="486"/>
      <c r="E440" s="553"/>
      <c r="F440" s="553"/>
      <c r="G440" s="289">
        <f t="shared" si="104"/>
        <v>0</v>
      </c>
      <c r="H440" s="553"/>
      <c r="I440" s="289"/>
      <c r="J440" s="289"/>
      <c r="K440" s="289"/>
      <c r="L440" s="289"/>
      <c r="M440" s="289"/>
      <c r="N440" s="233"/>
      <c r="O440" s="233">
        <v>0</v>
      </c>
      <c r="P440" s="498"/>
      <c r="Q440" s="499"/>
      <c r="R440" s="500"/>
      <c r="S440" s="497"/>
      <c r="T440" s="489">
        <f>'[1]II. ĐƠN GIÁ ĐO ĐẠC'!N439</f>
        <v>0</v>
      </c>
      <c r="U440" s="490">
        <f t="shared" si="95"/>
        <v>0</v>
      </c>
      <c r="V440" s="491"/>
      <c r="W440" s="491"/>
      <c r="X440" s="491"/>
      <c r="Y440" s="491"/>
      <c r="Z440" s="491"/>
    </row>
    <row r="441" spans="1:26" s="492" customFormat="1" ht="16.5" customHeight="1">
      <c r="A441" s="485" t="s">
        <v>273</v>
      </c>
      <c r="B441" s="493" t="s">
        <v>274</v>
      </c>
      <c r="C441" s="485" t="s">
        <v>228</v>
      </c>
      <c r="D441" s="486" t="s">
        <v>234</v>
      </c>
      <c r="E441" s="553" t="e">
        <f>NC_NOI!Q19/3600</f>
        <v>#VALUE!</v>
      </c>
      <c r="F441" s="553"/>
      <c r="G441" s="289">
        <f t="shared" si="104"/>
        <v>0</v>
      </c>
      <c r="H441" s="553">
        <f>'DCu-Noi'!R78</f>
        <v>30.793574732905984</v>
      </c>
      <c r="I441" s="289" t="e">
        <f>'VL-Noi'!P67</f>
        <v>#VALUE!</v>
      </c>
      <c r="J441" s="289">
        <f>Thietbi!I186</f>
        <v>2.8227777777777776</v>
      </c>
      <c r="K441" s="289">
        <f>'NL-BD'!F99</f>
        <v>2.7713000000000001</v>
      </c>
      <c r="L441" s="289" t="e">
        <f>SUM(E441:K441)</f>
        <v>#VALUE!</v>
      </c>
      <c r="M441" s="289" t="e">
        <f>L441*'He so chung'!$D$16/100</f>
        <v>#VALUE!</v>
      </c>
      <c r="N441" s="233" t="e">
        <f>M441+L441</f>
        <v>#VALUE!</v>
      </c>
      <c r="O441" s="233">
        <v>0</v>
      </c>
      <c r="P441" s="498">
        <f>Q441+R441</f>
        <v>1.7077991452991452</v>
      </c>
      <c r="Q441" s="499">
        <f>$Q$431*S441</f>
        <v>1.4850427350427349</v>
      </c>
      <c r="R441" s="500">
        <f>$R$431*S441</f>
        <v>0.22275641025641024</v>
      </c>
      <c r="S441" s="497">
        <f>NC_NOI!P19/3600</f>
        <v>2.7777777777777778E-4</v>
      </c>
      <c r="T441" s="489" t="e">
        <f>'[1]II. ĐƠN GIÁ ĐO ĐẠC'!N440</f>
        <v>#VALUE!</v>
      </c>
      <c r="U441" s="490" t="e">
        <f t="shared" si="95"/>
        <v>#VALUE!</v>
      </c>
      <c r="V441" s="491"/>
      <c r="W441" s="491"/>
      <c r="X441" s="491"/>
      <c r="Y441" s="491"/>
      <c r="Z441" s="491"/>
    </row>
    <row r="442" spans="1:26" s="492" customFormat="1" ht="16.5" customHeight="1">
      <c r="A442" s="493"/>
      <c r="B442" s="493" t="s">
        <v>275</v>
      </c>
      <c r="C442" s="493"/>
      <c r="D442" s="486"/>
      <c r="E442" s="553"/>
      <c r="F442" s="553"/>
      <c r="G442" s="289">
        <f t="shared" si="104"/>
        <v>0</v>
      </c>
      <c r="H442" s="553"/>
      <c r="I442" s="289"/>
      <c r="J442" s="289"/>
      <c r="K442" s="289"/>
      <c r="L442" s="289"/>
      <c r="M442" s="289"/>
      <c r="N442" s="233"/>
      <c r="O442" s="233">
        <v>0</v>
      </c>
      <c r="P442" s="498"/>
      <c r="Q442" s="499"/>
      <c r="R442" s="500"/>
      <c r="S442" s="497"/>
      <c r="T442" s="489">
        <f>'[1]II. ĐƠN GIÁ ĐO ĐẠC'!N441</f>
        <v>0</v>
      </c>
      <c r="U442" s="490">
        <f t="shared" si="95"/>
        <v>0</v>
      </c>
      <c r="V442" s="491"/>
      <c r="W442" s="491"/>
      <c r="X442" s="491"/>
      <c r="Y442" s="491"/>
      <c r="Z442" s="491"/>
    </row>
    <row r="443" spans="1:26" s="492" customFormat="1" ht="16.5" customHeight="1">
      <c r="A443" s="485"/>
      <c r="B443" s="290"/>
      <c r="C443" s="485"/>
      <c r="D443" s="486"/>
      <c r="E443" s="553"/>
      <c r="F443" s="553"/>
      <c r="G443" s="289">
        <f t="shared" si="104"/>
        <v>0</v>
      </c>
      <c r="H443" s="553"/>
      <c r="I443" s="289"/>
      <c r="J443" s="289"/>
      <c r="K443" s="289"/>
      <c r="L443" s="289"/>
      <c r="M443" s="289"/>
      <c r="N443" s="233"/>
      <c r="O443" s="233">
        <v>0</v>
      </c>
      <c r="P443" s="498"/>
      <c r="Q443" s="499"/>
      <c r="R443" s="500"/>
      <c r="S443" s="497"/>
      <c r="T443" s="489">
        <f>'[1]II. ĐƠN GIÁ ĐO ĐẠC'!N442</f>
        <v>0</v>
      </c>
      <c r="U443" s="490">
        <f t="shared" si="95"/>
        <v>0</v>
      </c>
      <c r="V443" s="491"/>
      <c r="W443" s="491"/>
      <c r="X443" s="491"/>
      <c r="Y443" s="491"/>
      <c r="Z443" s="491"/>
    </row>
    <row r="444" spans="1:26" s="492" customFormat="1" ht="16.5" customHeight="1">
      <c r="A444" s="485" t="s">
        <v>276</v>
      </c>
      <c r="B444" s="493" t="s">
        <v>277</v>
      </c>
      <c r="C444" s="485" t="s">
        <v>228</v>
      </c>
      <c r="D444" s="486" t="s">
        <v>234</v>
      </c>
      <c r="E444" s="553" t="e">
        <f>NC_NOI!Q22/3600</f>
        <v>#VALUE!</v>
      </c>
      <c r="F444" s="553"/>
      <c r="G444" s="289">
        <f t="shared" si="104"/>
        <v>0</v>
      </c>
      <c r="H444" s="553">
        <f>'DCu-Noi'!R61</f>
        <v>20.875824786324788</v>
      </c>
      <c r="I444" s="289">
        <f>'VL-Noi'!P32</f>
        <v>775.15649999999994</v>
      </c>
      <c r="J444" s="289">
        <f>Thietbi!I131</f>
        <v>144.09055555555557</v>
      </c>
      <c r="K444" s="289">
        <f>'NL-BD'!F61</f>
        <v>217.54273333333333</v>
      </c>
      <c r="L444" s="289" t="e">
        <f>SUM(E444:K444)</f>
        <v>#VALUE!</v>
      </c>
      <c r="M444" s="289" t="e">
        <f>L444*'He so chung'!$D$16/100</f>
        <v>#VALUE!</v>
      </c>
      <c r="N444" s="233" t="e">
        <f>M444+L444</f>
        <v>#VALUE!</v>
      </c>
      <c r="O444" s="233">
        <v>0</v>
      </c>
      <c r="P444" s="498">
        <f>Q444+R444</f>
        <v>50.721634615384609</v>
      </c>
      <c r="Q444" s="499">
        <f>$Q$431*S444</f>
        <v>44.105769230769226</v>
      </c>
      <c r="R444" s="500">
        <f>$R$431*S444</f>
        <v>6.6158653846153852</v>
      </c>
      <c r="S444" s="497">
        <f>NC_NOI!P22/3600</f>
        <v>8.2500000000000004E-3</v>
      </c>
      <c r="T444" s="489" t="e">
        <f>'[1]II. ĐƠN GIÁ ĐO ĐẠC'!N443</f>
        <v>#VALUE!</v>
      </c>
      <c r="U444" s="490" t="e">
        <f t="shared" si="95"/>
        <v>#VALUE!</v>
      </c>
      <c r="V444" s="491"/>
      <c r="W444" s="491"/>
      <c r="X444" s="491"/>
      <c r="Y444" s="491"/>
      <c r="Z444" s="491"/>
    </row>
    <row r="445" spans="1:26" s="492" customFormat="1" ht="16.5" customHeight="1">
      <c r="A445" s="486"/>
      <c r="B445" s="290"/>
      <c r="C445" s="523"/>
      <c r="D445" s="486"/>
      <c r="E445" s="553"/>
      <c r="F445" s="553"/>
      <c r="G445" s="289">
        <f t="shared" si="104"/>
        <v>0</v>
      </c>
      <c r="H445" s="553"/>
      <c r="I445" s="289"/>
      <c r="J445" s="289"/>
      <c r="K445" s="289"/>
      <c r="L445" s="289"/>
      <c r="M445" s="289"/>
      <c r="N445" s="233"/>
      <c r="O445" s="233">
        <v>0</v>
      </c>
      <c r="P445" s="498"/>
      <c r="Q445" s="499"/>
      <c r="R445" s="500"/>
      <c r="S445" s="497"/>
      <c r="T445" s="489">
        <f>'[1]II. ĐƠN GIÁ ĐO ĐẠC'!N444</f>
        <v>0</v>
      </c>
      <c r="U445" s="490">
        <f t="shared" si="95"/>
        <v>0</v>
      </c>
      <c r="V445" s="491"/>
      <c r="W445" s="491"/>
      <c r="X445" s="491"/>
      <c r="Y445" s="491"/>
      <c r="Z445" s="491"/>
    </row>
    <row r="446" spans="1:26" s="492" customFormat="1" ht="16.5" customHeight="1">
      <c r="A446" s="485" t="s">
        <v>278</v>
      </c>
      <c r="B446" s="493" t="s">
        <v>261</v>
      </c>
      <c r="C446" s="485" t="s">
        <v>228</v>
      </c>
      <c r="D446" s="486" t="s">
        <v>234</v>
      </c>
      <c r="E446" s="553" t="e">
        <f>NC_NOI!Q25/3600</f>
        <v>#VALUE!</v>
      </c>
      <c r="F446" s="553"/>
      <c r="G446" s="289">
        <f t="shared" si="104"/>
        <v>0</v>
      </c>
      <c r="H446" s="553">
        <f>'DCu-Noi'!R47</f>
        <v>14.376363544337606</v>
      </c>
      <c r="I446" s="289">
        <f>'VL-Noi'!P50</f>
        <v>344.51400000000001</v>
      </c>
      <c r="J446" s="289"/>
      <c r="K446" s="289"/>
      <c r="L446" s="289" t="e">
        <f>SUM(E446:K446)</f>
        <v>#VALUE!</v>
      </c>
      <c r="M446" s="289" t="e">
        <f>L446*'He so chung'!$D$16/100</f>
        <v>#VALUE!</v>
      </c>
      <c r="N446" s="233" t="e">
        <f>M446+L446</f>
        <v>#VALUE!</v>
      </c>
      <c r="O446" s="233">
        <v>0</v>
      </c>
      <c r="P446" s="498">
        <f>Q446+R446</f>
        <v>42.5583547008547</v>
      </c>
      <c r="Q446" s="499">
        <f>$Q$431*S446</f>
        <v>37.007264957264958</v>
      </c>
      <c r="R446" s="500">
        <f>$R$431*S446</f>
        <v>5.5510897435897437</v>
      </c>
      <c r="S446" s="497">
        <f>NC_NOI!P25/3600</f>
        <v>6.9222222222222228E-3</v>
      </c>
      <c r="T446" s="489" t="e">
        <f>'[1]II. ĐƠN GIÁ ĐO ĐẠC'!N445</f>
        <v>#VALUE!</v>
      </c>
      <c r="U446" s="490" t="e">
        <f t="shared" si="95"/>
        <v>#VALUE!</v>
      </c>
      <c r="V446" s="491"/>
      <c r="W446" s="491"/>
      <c r="X446" s="491"/>
      <c r="Y446" s="491"/>
      <c r="Z446" s="491"/>
    </row>
    <row r="447" spans="1:26" s="492" customFormat="1" ht="16.5" customHeight="1">
      <c r="A447" s="485"/>
      <c r="B447" s="493"/>
      <c r="C447" s="485"/>
      <c r="D447" s="486"/>
      <c r="E447" s="553"/>
      <c r="F447" s="553"/>
      <c r="G447" s="289">
        <f t="shared" si="104"/>
        <v>0</v>
      </c>
      <c r="H447" s="553"/>
      <c r="I447" s="289"/>
      <c r="J447" s="289"/>
      <c r="K447" s="289"/>
      <c r="L447" s="289"/>
      <c r="M447" s="289"/>
      <c r="N447" s="233"/>
      <c r="O447" s="233">
        <v>0</v>
      </c>
      <c r="P447" s="498"/>
      <c r="Q447" s="499"/>
      <c r="R447" s="500"/>
      <c r="S447" s="497"/>
      <c r="T447" s="489">
        <f>'[1]II. ĐƠN GIÁ ĐO ĐẠC'!N446</f>
        <v>0</v>
      </c>
      <c r="U447" s="490">
        <f t="shared" si="95"/>
        <v>0</v>
      </c>
      <c r="V447" s="491"/>
      <c r="W447" s="491"/>
      <c r="X447" s="491"/>
      <c r="Y447" s="491"/>
      <c r="Z447" s="491"/>
    </row>
    <row r="448" spans="1:26" s="492" customFormat="1" ht="16.5" customHeight="1">
      <c r="A448" s="485" t="s">
        <v>280</v>
      </c>
      <c r="B448" s="493" t="s">
        <v>281</v>
      </c>
      <c r="C448" s="485" t="s">
        <v>228</v>
      </c>
      <c r="D448" s="486" t="s">
        <v>234</v>
      </c>
      <c r="E448" s="553" t="e">
        <f>NC_NOI!Q28/3600</f>
        <v>#VALUE!</v>
      </c>
      <c r="F448" s="553"/>
      <c r="G448" s="289">
        <f t="shared" si="104"/>
        <v>0</v>
      </c>
      <c r="H448" s="553">
        <f>'DCu-Noi'!R41</f>
        <v>14.376363544337606</v>
      </c>
      <c r="I448" s="289">
        <f>'VL-Noi'!P41</f>
        <v>344.51400000000001</v>
      </c>
      <c r="J448" s="289"/>
      <c r="K448" s="289"/>
      <c r="L448" s="289" t="e">
        <f>SUM(E448:K448)</f>
        <v>#VALUE!</v>
      </c>
      <c r="M448" s="289" t="e">
        <f>L448*'He so chung'!$D$16/100</f>
        <v>#VALUE!</v>
      </c>
      <c r="N448" s="233" t="e">
        <f>M448+L448</f>
        <v>#VALUE!</v>
      </c>
      <c r="O448" s="233">
        <v>0</v>
      </c>
      <c r="P448" s="537">
        <f>Q448+R448</f>
        <v>3.4155982905982905</v>
      </c>
      <c r="Q448" s="499">
        <f>$Q$431*S448</f>
        <v>2.9700854700854697</v>
      </c>
      <c r="R448" s="500">
        <f>$R$431*S448</f>
        <v>0.44551282051282048</v>
      </c>
      <c r="S448" s="497">
        <f>NC_NOI!P28/3600</f>
        <v>5.5555555555555556E-4</v>
      </c>
      <c r="T448" s="489" t="e">
        <f>'[1]II. ĐƠN GIÁ ĐO ĐẠC'!N447</f>
        <v>#VALUE!</v>
      </c>
      <c r="U448" s="490" t="e">
        <f t="shared" si="95"/>
        <v>#VALUE!</v>
      </c>
      <c r="V448" s="491"/>
      <c r="W448" s="491"/>
      <c r="X448" s="491"/>
      <c r="Y448" s="491"/>
      <c r="Z448" s="491"/>
    </row>
    <row r="449" spans="1:26" s="492" customFormat="1" ht="16.5" customHeight="1">
      <c r="A449" s="485"/>
      <c r="B449" s="493"/>
      <c r="C449" s="485"/>
      <c r="D449" s="486"/>
      <c r="E449" s="553"/>
      <c r="F449" s="553"/>
      <c r="G449" s="289">
        <f t="shared" si="104"/>
        <v>0</v>
      </c>
      <c r="H449" s="553"/>
      <c r="I449" s="289"/>
      <c r="J449" s="289"/>
      <c r="K449" s="289"/>
      <c r="L449" s="289"/>
      <c r="M449" s="289"/>
      <c r="N449" s="233"/>
      <c r="O449" s="233">
        <v>0</v>
      </c>
      <c r="P449" s="498"/>
      <c r="Q449" s="499"/>
      <c r="R449" s="500"/>
      <c r="S449" s="497"/>
      <c r="T449" s="489">
        <f>'[1]II. ĐƠN GIÁ ĐO ĐẠC'!N448</f>
        <v>0</v>
      </c>
      <c r="U449" s="490">
        <f t="shared" si="95"/>
        <v>0</v>
      </c>
      <c r="V449" s="491"/>
      <c r="W449" s="491"/>
      <c r="X449" s="491"/>
      <c r="Y449" s="491"/>
      <c r="Z449" s="491"/>
    </row>
    <row r="450" spans="1:26" s="492" customFormat="1" ht="16.5" customHeight="1">
      <c r="A450" s="485" t="s">
        <v>282</v>
      </c>
      <c r="B450" s="493" t="s">
        <v>283</v>
      </c>
      <c r="C450" s="485" t="s">
        <v>228</v>
      </c>
      <c r="D450" s="486" t="s">
        <v>234</v>
      </c>
      <c r="E450" s="553" t="e">
        <f>NC_NOI!Q31/3600</f>
        <v>#VALUE!</v>
      </c>
      <c r="F450" s="553"/>
      <c r="G450" s="289">
        <f t="shared" si="104"/>
        <v>0</v>
      </c>
      <c r="H450" s="553">
        <f>'DCu-Noi'!R81</f>
        <v>1.5396787366452993</v>
      </c>
      <c r="I450" s="289">
        <f>'VL-Noi'!P53</f>
        <v>344.51400000000001</v>
      </c>
      <c r="J450" s="289"/>
      <c r="K450" s="289"/>
      <c r="L450" s="289" t="e">
        <f>SUM(E450:K450)</f>
        <v>#VALUE!</v>
      </c>
      <c r="M450" s="289" t="e">
        <f>L450*'He so chung'!$D$16/100</f>
        <v>#VALUE!</v>
      </c>
      <c r="N450" s="233" t="e">
        <f>M450+L450</f>
        <v>#VALUE!</v>
      </c>
      <c r="O450" s="233">
        <v>0</v>
      </c>
      <c r="P450" s="537">
        <f>Q450+R450</f>
        <v>6.8311965811965809</v>
      </c>
      <c r="Q450" s="499">
        <f>$Q$431*S450</f>
        <v>5.9401709401709395</v>
      </c>
      <c r="R450" s="500">
        <f>$R$431*S450</f>
        <v>0.89102564102564097</v>
      </c>
      <c r="S450" s="497">
        <f>NC_NOI!P31/3600</f>
        <v>1.1111111111111111E-3</v>
      </c>
      <c r="T450" s="489" t="e">
        <f>'[1]II. ĐƠN GIÁ ĐO ĐẠC'!N449</f>
        <v>#VALUE!</v>
      </c>
      <c r="U450" s="490" t="e">
        <f t="shared" si="95"/>
        <v>#VALUE!</v>
      </c>
      <c r="V450" s="491"/>
      <c r="W450" s="491"/>
      <c r="X450" s="491"/>
      <c r="Y450" s="491"/>
      <c r="Z450" s="491"/>
    </row>
    <row r="451" spans="1:26" s="492" customFormat="1" ht="16.5" customHeight="1">
      <c r="A451" s="486"/>
      <c r="B451" s="290"/>
      <c r="C451" s="523"/>
      <c r="D451" s="486"/>
      <c r="E451" s="554"/>
      <c r="F451" s="554"/>
      <c r="G451" s="290"/>
      <c r="H451" s="554"/>
      <c r="I451" s="290"/>
      <c r="J451" s="290"/>
      <c r="K451" s="290"/>
      <c r="L451" s="290"/>
      <c r="M451" s="290"/>
      <c r="N451" s="234"/>
      <c r="O451" s="234">
        <v>0</v>
      </c>
      <c r="P451" s="498"/>
      <c r="Q451" s="501"/>
      <c r="R451" s="502"/>
      <c r="S451" s="503"/>
      <c r="T451" s="489">
        <f>'[1]II. ĐƠN GIÁ ĐO ĐẠC'!N450</f>
        <v>0</v>
      </c>
      <c r="U451" s="490">
        <f t="shared" si="95"/>
        <v>0</v>
      </c>
      <c r="V451" s="491"/>
      <c r="W451" s="491"/>
      <c r="X451" s="491"/>
      <c r="Y451" s="491"/>
      <c r="Z451" s="491"/>
    </row>
    <row r="452" spans="1:26" s="492" customFormat="1" ht="16.5" customHeight="1">
      <c r="A452" s="486"/>
      <c r="B452" s="290"/>
      <c r="C452" s="523"/>
      <c r="D452" s="486"/>
      <c r="E452" s="554"/>
      <c r="F452" s="554"/>
      <c r="G452" s="290"/>
      <c r="H452" s="554"/>
      <c r="I452" s="290"/>
      <c r="J452" s="290"/>
      <c r="K452" s="290"/>
      <c r="L452" s="290"/>
      <c r="M452" s="290"/>
      <c r="N452" s="234"/>
      <c r="O452" s="234">
        <v>0</v>
      </c>
      <c r="P452" s="498"/>
      <c r="Q452" s="510"/>
      <c r="R452" s="510"/>
      <c r="S452" s="511"/>
      <c r="T452" s="489">
        <f>'[1]II. ĐƠN GIÁ ĐO ĐẠC'!N451</f>
        <v>0</v>
      </c>
      <c r="U452" s="490">
        <f t="shared" si="95"/>
        <v>0</v>
      </c>
      <c r="V452" s="491"/>
      <c r="W452" s="491"/>
      <c r="X452" s="491"/>
      <c r="Y452" s="491"/>
      <c r="Z452" s="491"/>
    </row>
    <row r="453" spans="1:26" s="492" customFormat="1" ht="18.75" customHeight="1">
      <c r="A453" s="512"/>
      <c r="B453" s="234" t="s">
        <v>286</v>
      </c>
      <c r="C453" s="230" t="s">
        <v>228</v>
      </c>
      <c r="D453" s="512">
        <v>1</v>
      </c>
      <c r="E453" s="317" t="e">
        <f t="shared" ref="E453:S453" si="105">E393+E427</f>
        <v>#VALUE!</v>
      </c>
      <c r="F453" s="317">
        <f t="shared" si="105"/>
        <v>13675.308333333334</v>
      </c>
      <c r="G453" s="233">
        <f t="shared" si="105"/>
        <v>0</v>
      </c>
      <c r="H453" s="317">
        <f t="shared" si="105"/>
        <v>1931.3520422684305</v>
      </c>
      <c r="I453" s="233" t="e">
        <f t="shared" si="105"/>
        <v>#VALUE!</v>
      </c>
      <c r="J453" s="233">
        <f t="shared" si="105"/>
        <v>2545.0075000000002</v>
      </c>
      <c r="K453" s="233">
        <f t="shared" si="105"/>
        <v>468.73388333333332</v>
      </c>
      <c r="L453" s="233" t="e">
        <f t="shared" si="105"/>
        <v>#VALUE!</v>
      </c>
      <c r="M453" s="233" t="e">
        <f t="shared" si="105"/>
        <v>#VALUE!</v>
      </c>
      <c r="N453" s="233" t="e">
        <f t="shared" si="105"/>
        <v>#VALUE!</v>
      </c>
      <c r="O453" s="233">
        <v>2087.833333333343</v>
      </c>
      <c r="P453" s="233">
        <f t="shared" si="105"/>
        <v>3546.160277777778</v>
      </c>
      <c r="Q453" s="514">
        <f t="shared" si="105"/>
        <v>2853.8957264957262</v>
      </c>
      <c r="R453" s="258">
        <f t="shared" si="105"/>
        <v>692.26455128205134</v>
      </c>
      <c r="S453" s="515">
        <f t="shared" si="105"/>
        <v>0.53382222222222231</v>
      </c>
      <c r="T453" s="489" t="e">
        <f>'[1]II. ĐƠN GIÁ ĐO ĐẠC'!N452</f>
        <v>#VALUE!</v>
      </c>
      <c r="U453" s="490" t="e">
        <f t="shared" si="95"/>
        <v>#VALUE!</v>
      </c>
      <c r="V453" s="491"/>
      <c r="W453" s="491"/>
      <c r="X453" s="491"/>
      <c r="Y453" s="491"/>
      <c r="Z453" s="491"/>
    </row>
    <row r="454" spans="1:26" s="492" customFormat="1" ht="18.75" customHeight="1">
      <c r="A454" s="512"/>
      <c r="B454" s="234"/>
      <c r="C454" s="230"/>
      <c r="D454" s="512">
        <v>2</v>
      </c>
      <c r="E454" s="317" t="e">
        <f t="shared" ref="E454:S454" si="106">E394+E428</f>
        <v>#VALUE!</v>
      </c>
      <c r="F454" s="317">
        <f t="shared" si="106"/>
        <v>16230.172222222223</v>
      </c>
      <c r="G454" s="233">
        <f t="shared" si="106"/>
        <v>0</v>
      </c>
      <c r="H454" s="317">
        <f t="shared" si="106"/>
        <v>2178.3121341901715</v>
      </c>
      <c r="I454" s="233" t="e">
        <f t="shared" si="106"/>
        <v>#VALUE!</v>
      </c>
      <c r="J454" s="233">
        <f t="shared" si="106"/>
        <v>3022.8287222222225</v>
      </c>
      <c r="K454" s="233">
        <f t="shared" si="106"/>
        <v>517.10213333333343</v>
      </c>
      <c r="L454" s="233" t="e">
        <f t="shared" si="106"/>
        <v>#VALUE!</v>
      </c>
      <c r="M454" s="233" t="e">
        <f t="shared" si="106"/>
        <v>#VALUE!</v>
      </c>
      <c r="N454" s="233" t="e">
        <f t="shared" si="106"/>
        <v>#VALUE!</v>
      </c>
      <c r="O454" s="233">
        <v>2477.8888888888469</v>
      </c>
      <c r="P454" s="233">
        <f t="shared" si="106"/>
        <v>4074.5926869658115</v>
      </c>
      <c r="Q454" s="516">
        <f t="shared" si="106"/>
        <v>3279.0486111111109</v>
      </c>
      <c r="R454" s="237">
        <f t="shared" si="106"/>
        <v>795.54407585470096</v>
      </c>
      <c r="S454" s="517">
        <f t="shared" si="106"/>
        <v>0.61334722222222227</v>
      </c>
      <c r="T454" s="489" t="e">
        <f>'[1]II. ĐƠN GIÁ ĐO ĐẠC'!N453</f>
        <v>#VALUE!</v>
      </c>
      <c r="U454" s="490" t="e">
        <f t="shared" si="95"/>
        <v>#VALUE!</v>
      </c>
      <c r="V454" s="491"/>
      <c r="W454" s="491"/>
      <c r="X454" s="491"/>
      <c r="Y454" s="491"/>
      <c r="Z454" s="491"/>
    </row>
    <row r="455" spans="1:26" s="492" customFormat="1" ht="18.75" customHeight="1">
      <c r="A455" s="512"/>
      <c r="B455" s="234"/>
      <c r="C455" s="234"/>
      <c r="D455" s="512">
        <v>3</v>
      </c>
      <c r="E455" s="317" t="e">
        <f t="shared" ref="E455:S455" si="107">E395+E429</f>
        <v>#VALUE!</v>
      </c>
      <c r="F455" s="317">
        <f t="shared" si="107"/>
        <v>19296.3</v>
      </c>
      <c r="G455" s="233">
        <f t="shared" si="107"/>
        <v>0</v>
      </c>
      <c r="H455" s="317">
        <f t="shared" si="107"/>
        <v>2323.9422205790606</v>
      </c>
      <c r="I455" s="233" t="e">
        <f t="shared" si="107"/>
        <v>#VALUE!</v>
      </c>
      <c r="J455" s="233">
        <f t="shared" si="107"/>
        <v>3289.053277777778</v>
      </c>
      <c r="K455" s="233">
        <f t="shared" si="107"/>
        <v>766.34215000000006</v>
      </c>
      <c r="L455" s="233" t="e">
        <f t="shared" si="107"/>
        <v>#VALUE!</v>
      </c>
      <c r="M455" s="233" t="e">
        <f t="shared" si="107"/>
        <v>#VALUE!</v>
      </c>
      <c r="N455" s="233" t="e">
        <f t="shared" si="107"/>
        <v>#VALUE!</v>
      </c>
      <c r="O455" s="233">
        <v>2946.0000000000582</v>
      </c>
      <c r="P455" s="233">
        <f t="shared" si="107"/>
        <v>4713.9459081196583</v>
      </c>
      <c r="Q455" s="516">
        <f t="shared" si="107"/>
        <v>3793.7792735042726</v>
      </c>
      <c r="R455" s="237">
        <f t="shared" si="107"/>
        <v>920.16663461538462</v>
      </c>
      <c r="S455" s="517">
        <f t="shared" si="107"/>
        <v>0.70962777777777797</v>
      </c>
      <c r="T455" s="489" t="e">
        <f>'[1]II. ĐƠN GIÁ ĐO ĐẠC'!N454</f>
        <v>#VALUE!</v>
      </c>
      <c r="U455" s="490" t="e">
        <f t="shared" si="95"/>
        <v>#VALUE!</v>
      </c>
      <c r="V455" s="491"/>
      <c r="W455" s="491"/>
      <c r="X455" s="491"/>
      <c r="Y455" s="491"/>
      <c r="Z455" s="491"/>
    </row>
    <row r="456" spans="1:26" s="492" customFormat="1" ht="18.75" customHeight="1">
      <c r="A456" s="512"/>
      <c r="B456" s="234"/>
      <c r="C456" s="230"/>
      <c r="D456" s="512">
        <v>4</v>
      </c>
      <c r="E456" s="317" t="e">
        <f t="shared" ref="E456:S456" si="108">E396+E430</f>
        <v>#VALUE!</v>
      </c>
      <c r="F456" s="317">
        <f t="shared" si="108"/>
        <v>22975.216666666667</v>
      </c>
      <c r="G456" s="233">
        <f t="shared" si="108"/>
        <v>0</v>
      </c>
      <c r="H456" s="317">
        <f t="shared" si="108"/>
        <v>2511.2295233247869</v>
      </c>
      <c r="I456" s="233" t="e">
        <f t="shared" si="108"/>
        <v>#VALUE!</v>
      </c>
      <c r="J456" s="233">
        <f t="shared" si="108"/>
        <v>3569.9489999999996</v>
      </c>
      <c r="K456" s="233">
        <f t="shared" si="108"/>
        <v>1102.8220000000001</v>
      </c>
      <c r="L456" s="233" t="e">
        <f t="shared" si="108"/>
        <v>#VALUE!</v>
      </c>
      <c r="M456" s="233" t="e">
        <f t="shared" si="108"/>
        <v>#VALUE!</v>
      </c>
      <c r="N456" s="233" t="e">
        <f t="shared" si="108"/>
        <v>#VALUE!</v>
      </c>
      <c r="O456" s="233">
        <v>3507.6666666666861</v>
      </c>
      <c r="P456" s="233">
        <f t="shared" si="108"/>
        <v>5488.0608173076917</v>
      </c>
      <c r="Q456" s="518">
        <f t="shared" si="108"/>
        <v>4417.4526709401707</v>
      </c>
      <c r="R456" s="264">
        <f t="shared" si="108"/>
        <v>1070.6081463675214</v>
      </c>
      <c r="S456" s="519">
        <f t="shared" si="108"/>
        <v>0.82628611111111117</v>
      </c>
      <c r="T456" s="489" t="e">
        <f>'[1]II. ĐƠN GIÁ ĐO ĐẠC'!N455</f>
        <v>#VALUE!</v>
      </c>
      <c r="U456" s="490" t="e">
        <f t="shared" si="95"/>
        <v>#VALUE!</v>
      </c>
      <c r="V456" s="491"/>
      <c r="W456" s="491"/>
      <c r="X456" s="491"/>
      <c r="Y456" s="491"/>
      <c r="Z456" s="491"/>
    </row>
    <row r="457" spans="1:26" s="492" customFormat="1" ht="12.75" customHeight="1">
      <c r="A457" s="491"/>
      <c r="B457" s="491"/>
      <c r="C457" s="491"/>
      <c r="D457" s="543"/>
      <c r="E457" s="556"/>
      <c r="F457" s="556"/>
      <c r="G457" s="491"/>
      <c r="H457" s="556"/>
      <c r="I457" s="491"/>
      <c r="J457" s="491"/>
      <c r="K457" s="491"/>
      <c r="L457" s="491"/>
      <c r="M457" s="491"/>
      <c r="N457" s="280"/>
      <c r="O457" s="280"/>
      <c r="P457" s="541"/>
      <c r="Q457" s="541"/>
      <c r="R457" s="541"/>
      <c r="S457" s="542"/>
      <c r="T457" s="491"/>
      <c r="U457" s="544"/>
      <c r="V457" s="491"/>
      <c r="W457" s="491"/>
      <c r="X457" s="491"/>
      <c r="Y457" s="491"/>
      <c r="Z457" s="491"/>
    </row>
    <row r="458" spans="1:26" s="492" customFormat="1" ht="16.5" customHeight="1">
      <c r="A458" s="545"/>
      <c r="B458" s="546"/>
      <c r="C458" s="546"/>
      <c r="D458" s="545"/>
      <c r="E458" s="557"/>
      <c r="F458" s="557"/>
      <c r="G458" s="546"/>
      <c r="H458" s="557"/>
      <c r="I458" s="546"/>
      <c r="J458" s="546"/>
      <c r="K458" s="546"/>
      <c r="L458" s="546"/>
      <c r="M458" s="546"/>
      <c r="N458" s="547"/>
      <c r="O458" s="547"/>
      <c r="P458" s="548"/>
      <c r="Q458" s="548"/>
      <c r="R458" s="548"/>
      <c r="S458" s="549"/>
      <c r="T458" s="546"/>
      <c r="U458" s="550"/>
      <c r="V458" s="546"/>
      <c r="W458" s="546"/>
      <c r="X458" s="546"/>
      <c r="Y458" s="546"/>
      <c r="Z458" s="546"/>
    </row>
    <row r="459" spans="1:26" s="492" customFormat="1" ht="16.5" customHeight="1">
      <c r="A459" s="545"/>
      <c r="B459" s="546"/>
      <c r="C459" s="546"/>
      <c r="D459" s="545"/>
      <c r="E459" s="557"/>
      <c r="F459" s="557"/>
      <c r="G459" s="546"/>
      <c r="H459" s="557"/>
      <c r="I459" s="546"/>
      <c r="J459" s="546"/>
      <c r="K459" s="546"/>
      <c r="L459" s="546"/>
      <c r="M459" s="546"/>
      <c r="N459" s="547"/>
      <c r="O459" s="547"/>
      <c r="P459" s="548"/>
      <c r="Q459" s="548"/>
      <c r="R459" s="548"/>
      <c r="S459" s="549"/>
      <c r="T459" s="546"/>
      <c r="U459" s="550"/>
      <c r="V459" s="546"/>
      <c r="W459" s="546"/>
      <c r="X459" s="546"/>
      <c r="Y459" s="546"/>
      <c r="Z459" s="546"/>
    </row>
    <row r="460" spans="1:26" s="492" customFormat="1" ht="16.5" customHeight="1">
      <c r="A460" s="545"/>
      <c r="B460" s="546"/>
      <c r="C460" s="546"/>
      <c r="D460" s="545"/>
      <c r="E460" s="557"/>
      <c r="F460" s="557"/>
      <c r="G460" s="546"/>
      <c r="H460" s="557"/>
      <c r="I460" s="546"/>
      <c r="J460" s="546"/>
      <c r="K460" s="546"/>
      <c r="L460" s="546"/>
      <c r="M460" s="546"/>
      <c r="N460" s="547"/>
      <c r="O460" s="547"/>
      <c r="P460" s="548"/>
      <c r="Q460" s="548"/>
      <c r="R460" s="548"/>
      <c r="S460" s="549"/>
      <c r="T460" s="546"/>
      <c r="U460" s="550"/>
      <c r="V460" s="546"/>
      <c r="W460" s="546"/>
      <c r="X460" s="546"/>
      <c r="Y460" s="546"/>
      <c r="Z460" s="546"/>
    </row>
    <row r="461" spans="1:26" s="492" customFormat="1" ht="16.5" customHeight="1">
      <c r="A461" s="545"/>
      <c r="B461" s="546"/>
      <c r="C461" s="546"/>
      <c r="D461" s="545"/>
      <c r="E461" s="557"/>
      <c r="F461" s="557"/>
      <c r="G461" s="546"/>
      <c r="H461" s="557"/>
      <c r="I461" s="546"/>
      <c r="J461" s="546"/>
      <c r="K461" s="546"/>
      <c r="L461" s="546"/>
      <c r="M461" s="546"/>
      <c r="N461" s="547"/>
      <c r="O461" s="547"/>
      <c r="P461" s="548"/>
      <c r="Q461" s="548"/>
      <c r="R461" s="548"/>
      <c r="S461" s="549"/>
      <c r="T461" s="546"/>
      <c r="U461" s="550"/>
      <c r="V461" s="546"/>
      <c r="W461" s="546"/>
      <c r="X461" s="546"/>
      <c r="Y461" s="546"/>
      <c r="Z461" s="546"/>
    </row>
    <row r="462" spans="1:26" s="492" customFormat="1" ht="16.5" customHeight="1">
      <c r="A462" s="545"/>
      <c r="B462" s="546"/>
      <c r="C462" s="546"/>
      <c r="D462" s="545"/>
      <c r="E462" s="557"/>
      <c r="F462" s="557"/>
      <c r="G462" s="546"/>
      <c r="H462" s="557"/>
      <c r="I462" s="546"/>
      <c r="J462" s="546"/>
      <c r="K462" s="546"/>
      <c r="L462" s="546"/>
      <c r="M462" s="546"/>
      <c r="N462" s="547"/>
      <c r="O462" s="547"/>
      <c r="P462" s="548"/>
      <c r="Q462" s="548"/>
      <c r="R462" s="548"/>
      <c r="S462" s="549"/>
      <c r="T462" s="546"/>
      <c r="U462" s="550"/>
      <c r="V462" s="546"/>
      <c r="W462" s="546"/>
      <c r="X462" s="546"/>
      <c r="Y462" s="546"/>
      <c r="Z462" s="546"/>
    </row>
    <row r="463" spans="1:26" s="492" customFormat="1" ht="16.5" customHeight="1">
      <c r="A463" s="545"/>
      <c r="B463" s="546"/>
      <c r="C463" s="546"/>
      <c r="D463" s="545"/>
      <c r="E463" s="557"/>
      <c r="F463" s="557"/>
      <c r="G463" s="546"/>
      <c r="H463" s="557"/>
      <c r="I463" s="546"/>
      <c r="J463" s="546"/>
      <c r="K463" s="546"/>
      <c r="L463" s="546"/>
      <c r="M463" s="546"/>
      <c r="N463" s="547"/>
      <c r="O463" s="547"/>
      <c r="P463" s="548"/>
      <c r="Q463" s="548"/>
      <c r="R463" s="548"/>
      <c r="S463" s="549"/>
      <c r="T463" s="546"/>
      <c r="U463" s="550"/>
      <c r="V463" s="546"/>
      <c r="W463" s="546"/>
      <c r="X463" s="546"/>
      <c r="Y463" s="546"/>
      <c r="Z463" s="546"/>
    </row>
    <row r="464" spans="1:26" s="492" customFormat="1" ht="16.5" customHeight="1">
      <c r="A464" s="545"/>
      <c r="B464" s="546"/>
      <c r="C464" s="546"/>
      <c r="D464" s="545"/>
      <c r="E464" s="557"/>
      <c r="F464" s="557"/>
      <c r="G464" s="546"/>
      <c r="H464" s="557"/>
      <c r="I464" s="546"/>
      <c r="J464" s="546"/>
      <c r="K464" s="546"/>
      <c r="L464" s="546"/>
      <c r="M464" s="546"/>
      <c r="N464" s="547"/>
      <c r="O464" s="547"/>
      <c r="P464" s="548"/>
      <c r="Q464" s="548"/>
      <c r="R464" s="548"/>
      <c r="S464" s="549"/>
      <c r="T464" s="546"/>
      <c r="U464" s="550"/>
      <c r="V464" s="546"/>
      <c r="W464" s="546"/>
      <c r="X464" s="546"/>
      <c r="Y464" s="546"/>
      <c r="Z464" s="546"/>
    </row>
    <row r="465" spans="1:26" s="492" customFormat="1" ht="16.5" customHeight="1">
      <c r="A465" s="545"/>
      <c r="B465" s="546"/>
      <c r="C465" s="546"/>
      <c r="D465" s="545"/>
      <c r="E465" s="557"/>
      <c r="F465" s="557"/>
      <c r="G465" s="546"/>
      <c r="H465" s="557"/>
      <c r="I465" s="546"/>
      <c r="J465" s="546"/>
      <c r="K465" s="546"/>
      <c r="L465" s="546"/>
      <c r="M465" s="546"/>
      <c r="N465" s="547"/>
      <c r="O465" s="547"/>
      <c r="P465" s="548"/>
      <c r="Q465" s="548"/>
      <c r="R465" s="548"/>
      <c r="S465" s="549"/>
      <c r="T465" s="546"/>
      <c r="U465" s="550"/>
      <c r="V465" s="546"/>
      <c r="W465" s="546"/>
      <c r="X465" s="546"/>
      <c r="Y465" s="546"/>
      <c r="Z465" s="546"/>
    </row>
    <row r="466" spans="1:26" s="492" customFormat="1" ht="16.5" customHeight="1">
      <c r="A466" s="545"/>
      <c r="B466" s="546"/>
      <c r="C466" s="546"/>
      <c r="D466" s="545"/>
      <c r="E466" s="557"/>
      <c r="F466" s="557"/>
      <c r="G466" s="546"/>
      <c r="H466" s="557"/>
      <c r="I466" s="546"/>
      <c r="J466" s="546"/>
      <c r="K466" s="546"/>
      <c r="L466" s="546"/>
      <c r="M466" s="546"/>
      <c r="N466" s="547"/>
      <c r="O466" s="547"/>
      <c r="P466" s="548"/>
      <c r="Q466" s="548"/>
      <c r="R466" s="548"/>
      <c r="S466" s="549"/>
      <c r="T466" s="546"/>
      <c r="U466" s="550"/>
      <c r="V466" s="546"/>
      <c r="W466" s="546"/>
      <c r="X466" s="546"/>
      <c r="Y466" s="546"/>
      <c r="Z466" s="546"/>
    </row>
    <row r="467" spans="1:26" s="492" customFormat="1" ht="16.5" customHeight="1">
      <c r="A467" s="545"/>
      <c r="B467" s="546"/>
      <c r="C467" s="546"/>
      <c r="D467" s="545"/>
      <c r="E467" s="557"/>
      <c r="F467" s="557"/>
      <c r="G467" s="546"/>
      <c r="H467" s="557"/>
      <c r="I467" s="546"/>
      <c r="J467" s="546"/>
      <c r="K467" s="546"/>
      <c r="L467" s="546"/>
      <c r="M467" s="546"/>
      <c r="N467" s="547"/>
      <c r="O467" s="547"/>
      <c r="P467" s="548"/>
      <c r="Q467" s="548"/>
      <c r="R467" s="548"/>
      <c r="S467" s="549"/>
      <c r="T467" s="546"/>
      <c r="U467" s="550"/>
      <c r="V467" s="546"/>
      <c r="W467" s="546"/>
      <c r="X467" s="546"/>
      <c r="Y467" s="546"/>
      <c r="Z467" s="546"/>
    </row>
    <row r="468" spans="1:26" s="492" customFormat="1" ht="16.5" customHeight="1">
      <c r="A468" s="545"/>
      <c r="B468" s="546"/>
      <c r="C468" s="546"/>
      <c r="D468" s="545"/>
      <c r="E468" s="557"/>
      <c r="F468" s="557"/>
      <c r="G468" s="546"/>
      <c r="H468" s="557"/>
      <c r="I468" s="546"/>
      <c r="J468" s="546"/>
      <c r="K468" s="546"/>
      <c r="L468" s="546"/>
      <c r="M468" s="546"/>
      <c r="N468" s="547"/>
      <c r="O468" s="547"/>
      <c r="P468" s="548"/>
      <c r="Q468" s="548"/>
      <c r="R468" s="548"/>
      <c r="S468" s="549"/>
      <c r="T468" s="546"/>
      <c r="U468" s="550"/>
      <c r="V468" s="546"/>
      <c r="W468" s="546"/>
      <c r="X468" s="546"/>
      <c r="Y468" s="546"/>
      <c r="Z468" s="546"/>
    </row>
    <row r="469" spans="1:26" s="492" customFormat="1" ht="16.5" customHeight="1">
      <c r="A469" s="545"/>
      <c r="B469" s="546"/>
      <c r="C469" s="546"/>
      <c r="D469" s="545"/>
      <c r="E469" s="557"/>
      <c r="F469" s="557"/>
      <c r="G469" s="546"/>
      <c r="H469" s="557"/>
      <c r="I469" s="546"/>
      <c r="J469" s="546"/>
      <c r="K469" s="546"/>
      <c r="L469" s="546"/>
      <c r="M469" s="546"/>
      <c r="N469" s="547"/>
      <c r="O469" s="547"/>
      <c r="P469" s="548"/>
      <c r="Q469" s="548"/>
      <c r="R469" s="548"/>
      <c r="S469" s="549"/>
      <c r="T469" s="546"/>
      <c r="U469" s="550"/>
      <c r="V469" s="546"/>
      <c r="W469" s="546"/>
      <c r="X469" s="546"/>
      <c r="Y469" s="546"/>
      <c r="Z469" s="546"/>
    </row>
    <row r="470" spans="1:26" s="492" customFormat="1" ht="16.5" customHeight="1">
      <c r="A470" s="545"/>
      <c r="B470" s="546"/>
      <c r="C470" s="546"/>
      <c r="D470" s="545"/>
      <c r="E470" s="557"/>
      <c r="F470" s="557"/>
      <c r="G470" s="546"/>
      <c r="H470" s="557"/>
      <c r="I470" s="546"/>
      <c r="J470" s="546"/>
      <c r="K470" s="546"/>
      <c r="L470" s="546"/>
      <c r="M470" s="546"/>
      <c r="N470" s="547"/>
      <c r="O470" s="547"/>
      <c r="P470" s="548"/>
      <c r="Q470" s="548"/>
      <c r="R470" s="548"/>
      <c r="S470" s="549"/>
      <c r="T470" s="546"/>
      <c r="U470" s="550"/>
      <c r="V470" s="546"/>
      <c r="W470" s="546"/>
      <c r="X470" s="546"/>
      <c r="Y470" s="546"/>
      <c r="Z470" s="546"/>
    </row>
    <row r="471" spans="1:26" s="492" customFormat="1" ht="16.5" customHeight="1">
      <c r="A471" s="545"/>
      <c r="B471" s="546"/>
      <c r="C471" s="546"/>
      <c r="D471" s="545"/>
      <c r="E471" s="557"/>
      <c r="F471" s="557"/>
      <c r="G471" s="546"/>
      <c r="H471" s="557"/>
      <c r="I471" s="546"/>
      <c r="J471" s="546"/>
      <c r="K471" s="546"/>
      <c r="L471" s="546"/>
      <c r="M471" s="546"/>
      <c r="N471" s="547"/>
      <c r="O471" s="547"/>
      <c r="P471" s="548"/>
      <c r="Q471" s="548"/>
      <c r="R471" s="548"/>
      <c r="S471" s="549"/>
      <c r="T471" s="546"/>
      <c r="U471" s="550"/>
      <c r="V471" s="546"/>
      <c r="W471" s="546"/>
      <c r="X471" s="546"/>
      <c r="Y471" s="546"/>
      <c r="Z471" s="546"/>
    </row>
    <row r="472" spans="1:26" s="492" customFormat="1" ht="16.5" customHeight="1">
      <c r="A472" s="545"/>
      <c r="B472" s="546"/>
      <c r="C472" s="546"/>
      <c r="D472" s="545"/>
      <c r="E472" s="557"/>
      <c r="F472" s="557"/>
      <c r="G472" s="546"/>
      <c r="H472" s="557"/>
      <c r="I472" s="546"/>
      <c r="J472" s="546"/>
      <c r="K472" s="546"/>
      <c r="L472" s="546"/>
      <c r="M472" s="546"/>
      <c r="N472" s="547"/>
      <c r="O472" s="547"/>
      <c r="P472" s="548"/>
      <c r="Q472" s="548"/>
      <c r="R472" s="548"/>
      <c r="S472" s="549"/>
      <c r="T472" s="546"/>
      <c r="U472" s="550"/>
      <c r="V472" s="546"/>
      <c r="W472" s="546"/>
      <c r="X472" s="546"/>
      <c r="Y472" s="546"/>
      <c r="Z472" s="546"/>
    </row>
    <row r="473" spans="1:26" s="492" customFormat="1" ht="16.5" customHeight="1">
      <c r="A473" s="545"/>
      <c r="B473" s="546"/>
      <c r="C473" s="546"/>
      <c r="D473" s="545"/>
      <c r="E473" s="557"/>
      <c r="F473" s="557"/>
      <c r="G473" s="546"/>
      <c r="H473" s="557"/>
      <c r="I473" s="546"/>
      <c r="J473" s="546"/>
      <c r="K473" s="546"/>
      <c r="L473" s="546"/>
      <c r="M473" s="546"/>
      <c r="N473" s="547"/>
      <c r="O473" s="547"/>
      <c r="P473" s="548"/>
      <c r="Q473" s="548"/>
      <c r="R473" s="548"/>
      <c r="S473" s="549"/>
      <c r="T473" s="546"/>
      <c r="U473" s="550"/>
      <c r="V473" s="546"/>
      <c r="W473" s="546"/>
      <c r="X473" s="546"/>
      <c r="Y473" s="546"/>
      <c r="Z473" s="546"/>
    </row>
    <row r="474" spans="1:26" s="492" customFormat="1" ht="16.5" customHeight="1">
      <c r="A474" s="545"/>
      <c r="B474" s="546"/>
      <c r="C474" s="546"/>
      <c r="D474" s="545"/>
      <c r="E474" s="557"/>
      <c r="F474" s="557"/>
      <c r="G474" s="546"/>
      <c r="H474" s="557"/>
      <c r="I474" s="546"/>
      <c r="J474" s="546"/>
      <c r="K474" s="546"/>
      <c r="L474" s="546"/>
      <c r="M474" s="546"/>
      <c r="N474" s="547"/>
      <c r="O474" s="547"/>
      <c r="P474" s="548"/>
      <c r="Q474" s="548"/>
      <c r="R474" s="548"/>
      <c r="S474" s="549"/>
      <c r="T474" s="546"/>
      <c r="U474" s="550"/>
      <c r="V474" s="546"/>
      <c r="W474" s="546"/>
      <c r="X474" s="546"/>
      <c r="Y474" s="546"/>
      <c r="Z474" s="546"/>
    </row>
    <row r="475" spans="1:26" s="492" customFormat="1" ht="16.5" customHeight="1">
      <c r="A475" s="545"/>
      <c r="B475" s="546"/>
      <c r="C475" s="546"/>
      <c r="D475" s="545"/>
      <c r="E475" s="557"/>
      <c r="F475" s="557"/>
      <c r="G475" s="546"/>
      <c r="H475" s="557"/>
      <c r="I475" s="546"/>
      <c r="J475" s="546"/>
      <c r="K475" s="546"/>
      <c r="L475" s="546"/>
      <c r="M475" s="546"/>
      <c r="N475" s="547"/>
      <c r="O475" s="547"/>
      <c r="P475" s="548"/>
      <c r="Q475" s="548"/>
      <c r="R475" s="548"/>
      <c r="S475" s="549"/>
      <c r="T475" s="546"/>
      <c r="U475" s="550"/>
      <c r="V475" s="546"/>
      <c r="W475" s="546"/>
      <c r="X475" s="546"/>
      <c r="Y475" s="546"/>
      <c r="Z475" s="546"/>
    </row>
    <row r="476" spans="1:26" s="492" customFormat="1" ht="16.5" customHeight="1">
      <c r="A476" s="545"/>
      <c r="B476" s="546"/>
      <c r="C476" s="546"/>
      <c r="D476" s="545"/>
      <c r="E476" s="557"/>
      <c r="F476" s="557"/>
      <c r="G476" s="546"/>
      <c r="H476" s="557"/>
      <c r="I476" s="546"/>
      <c r="J476" s="546"/>
      <c r="K476" s="546"/>
      <c r="L476" s="546"/>
      <c r="M476" s="546"/>
      <c r="N476" s="547"/>
      <c r="O476" s="547"/>
      <c r="P476" s="548"/>
      <c r="Q476" s="548"/>
      <c r="R476" s="548"/>
      <c r="S476" s="549"/>
      <c r="T476" s="546"/>
      <c r="U476" s="550"/>
      <c r="V476" s="546"/>
      <c r="W476" s="546"/>
      <c r="X476" s="546"/>
      <c r="Y476" s="546"/>
      <c r="Z476" s="546"/>
    </row>
    <row r="477" spans="1:26" s="492" customFormat="1" ht="16.5" customHeight="1">
      <c r="A477" s="545"/>
      <c r="B477" s="546"/>
      <c r="C477" s="546"/>
      <c r="D477" s="545"/>
      <c r="E477" s="557"/>
      <c r="F477" s="557"/>
      <c r="G477" s="546"/>
      <c r="H477" s="557"/>
      <c r="I477" s="546"/>
      <c r="J477" s="546"/>
      <c r="K477" s="546"/>
      <c r="L477" s="546"/>
      <c r="M477" s="546"/>
      <c r="N477" s="547"/>
      <c r="O477" s="547"/>
      <c r="P477" s="548"/>
      <c r="Q477" s="548"/>
      <c r="R477" s="548"/>
      <c r="S477" s="549"/>
      <c r="T477" s="546"/>
      <c r="U477" s="550"/>
      <c r="V477" s="546"/>
      <c r="W477" s="546"/>
      <c r="X477" s="546"/>
      <c r="Y477" s="546"/>
      <c r="Z477" s="546"/>
    </row>
    <row r="478" spans="1:26" s="492" customFormat="1" ht="16.5" customHeight="1">
      <c r="A478" s="545"/>
      <c r="B478" s="546"/>
      <c r="C478" s="546"/>
      <c r="D478" s="545"/>
      <c r="E478" s="557"/>
      <c r="F478" s="557"/>
      <c r="G478" s="546"/>
      <c r="H478" s="557"/>
      <c r="I478" s="546"/>
      <c r="J478" s="546"/>
      <c r="K478" s="546"/>
      <c r="L478" s="546"/>
      <c r="M478" s="546"/>
      <c r="N478" s="547"/>
      <c r="O478" s="547"/>
      <c r="P478" s="548"/>
      <c r="Q478" s="548"/>
      <c r="R478" s="548"/>
      <c r="S478" s="549"/>
      <c r="T478" s="546"/>
      <c r="U478" s="550"/>
      <c r="V478" s="546"/>
      <c r="W478" s="546"/>
      <c r="X478" s="546"/>
      <c r="Y478" s="546"/>
      <c r="Z478" s="546"/>
    </row>
    <row r="479" spans="1:26" s="492" customFormat="1" ht="16.5" customHeight="1">
      <c r="A479" s="545"/>
      <c r="B479" s="546"/>
      <c r="C479" s="546"/>
      <c r="D479" s="545"/>
      <c r="E479" s="557"/>
      <c r="F479" s="557"/>
      <c r="G479" s="546"/>
      <c r="H479" s="557"/>
      <c r="I479" s="546"/>
      <c r="J479" s="546"/>
      <c r="K479" s="546"/>
      <c r="L479" s="546"/>
      <c r="M479" s="546"/>
      <c r="N479" s="547"/>
      <c r="O479" s="547"/>
      <c r="P479" s="548"/>
      <c r="Q479" s="548"/>
      <c r="R479" s="548"/>
      <c r="S479" s="549"/>
      <c r="T479" s="546"/>
      <c r="U479" s="550"/>
      <c r="V479" s="546"/>
      <c r="W479" s="546"/>
      <c r="X479" s="546"/>
      <c r="Y479" s="546"/>
      <c r="Z479" s="546"/>
    </row>
    <row r="480" spans="1:26" s="492" customFormat="1" ht="16.5" customHeight="1">
      <c r="A480" s="545"/>
      <c r="B480" s="546"/>
      <c r="C480" s="546"/>
      <c r="D480" s="545"/>
      <c r="E480" s="557"/>
      <c r="F480" s="557"/>
      <c r="G480" s="546"/>
      <c r="H480" s="557"/>
      <c r="I480" s="546"/>
      <c r="J480" s="546"/>
      <c r="K480" s="546"/>
      <c r="L480" s="546"/>
      <c r="M480" s="546"/>
      <c r="N480" s="547"/>
      <c r="O480" s="547"/>
      <c r="P480" s="548"/>
      <c r="Q480" s="548"/>
      <c r="R480" s="548"/>
      <c r="S480" s="549"/>
      <c r="T480" s="546"/>
      <c r="U480" s="550"/>
      <c r="V480" s="546"/>
      <c r="W480" s="546"/>
      <c r="X480" s="546"/>
      <c r="Y480" s="546"/>
      <c r="Z480" s="546"/>
    </row>
    <row r="481" spans="1:26" s="492" customFormat="1" ht="16.5" customHeight="1">
      <c r="A481" s="545"/>
      <c r="B481" s="546"/>
      <c r="C481" s="546"/>
      <c r="D481" s="545"/>
      <c r="E481" s="557"/>
      <c r="F481" s="557"/>
      <c r="G481" s="546"/>
      <c r="H481" s="557"/>
      <c r="I481" s="546"/>
      <c r="J481" s="546"/>
      <c r="K481" s="546"/>
      <c r="L481" s="546"/>
      <c r="M481" s="546"/>
      <c r="N481" s="547"/>
      <c r="O481" s="547"/>
      <c r="P481" s="548"/>
      <c r="Q481" s="548"/>
      <c r="R481" s="548"/>
      <c r="S481" s="549"/>
      <c r="T481" s="546"/>
      <c r="U481" s="550"/>
      <c r="V481" s="546"/>
      <c r="W481" s="546"/>
      <c r="X481" s="546"/>
      <c r="Y481" s="546"/>
      <c r="Z481" s="546"/>
    </row>
    <row r="482" spans="1:26" s="492" customFormat="1" ht="16.5" customHeight="1">
      <c r="A482" s="545"/>
      <c r="B482" s="546"/>
      <c r="C482" s="546"/>
      <c r="D482" s="545"/>
      <c r="E482" s="557"/>
      <c r="F482" s="557"/>
      <c r="G482" s="546"/>
      <c r="H482" s="557"/>
      <c r="I482" s="546"/>
      <c r="J482" s="546"/>
      <c r="K482" s="546"/>
      <c r="L482" s="546"/>
      <c r="M482" s="546"/>
      <c r="N482" s="547"/>
      <c r="O482" s="547"/>
      <c r="P482" s="548"/>
      <c r="Q482" s="548"/>
      <c r="R482" s="548"/>
      <c r="S482" s="549"/>
      <c r="T482" s="546"/>
      <c r="U482" s="550"/>
      <c r="V482" s="546"/>
      <c r="W482" s="546"/>
      <c r="X482" s="546"/>
      <c r="Y482" s="546"/>
      <c r="Z482" s="546"/>
    </row>
    <row r="483" spans="1:26" s="492" customFormat="1" ht="16.5" customHeight="1">
      <c r="A483" s="545"/>
      <c r="B483" s="546"/>
      <c r="C483" s="546"/>
      <c r="D483" s="545"/>
      <c r="E483" s="557"/>
      <c r="F483" s="557"/>
      <c r="G483" s="546"/>
      <c r="H483" s="557"/>
      <c r="I483" s="546"/>
      <c r="J483" s="546"/>
      <c r="K483" s="546"/>
      <c r="L483" s="546"/>
      <c r="M483" s="546"/>
      <c r="N483" s="547"/>
      <c r="O483" s="547"/>
      <c r="P483" s="548"/>
      <c r="Q483" s="548"/>
      <c r="R483" s="548"/>
      <c r="S483" s="549"/>
      <c r="T483" s="546"/>
      <c r="U483" s="550"/>
      <c r="V483" s="546"/>
      <c r="W483" s="546"/>
      <c r="X483" s="546"/>
      <c r="Y483" s="546"/>
      <c r="Z483" s="546"/>
    </row>
    <row r="484" spans="1:26" s="492" customFormat="1" ht="16.5" customHeight="1">
      <c r="A484" s="545"/>
      <c r="B484" s="546"/>
      <c r="C484" s="546"/>
      <c r="D484" s="545"/>
      <c r="E484" s="557"/>
      <c r="F484" s="557"/>
      <c r="G484" s="546"/>
      <c r="H484" s="557"/>
      <c r="I484" s="546"/>
      <c r="J484" s="546"/>
      <c r="K484" s="546"/>
      <c r="L484" s="546"/>
      <c r="M484" s="546"/>
      <c r="N484" s="547"/>
      <c r="O484" s="547"/>
      <c r="P484" s="548"/>
      <c r="Q484" s="548"/>
      <c r="R484" s="548"/>
      <c r="S484" s="549"/>
      <c r="T484" s="546"/>
      <c r="U484" s="550"/>
      <c r="V484" s="546"/>
      <c r="W484" s="546"/>
      <c r="X484" s="546"/>
      <c r="Y484" s="546"/>
      <c r="Z484" s="546"/>
    </row>
    <row r="485" spans="1:26" s="492" customFormat="1" ht="16.5" customHeight="1">
      <c r="A485" s="545"/>
      <c r="B485" s="546"/>
      <c r="C485" s="546"/>
      <c r="D485" s="545"/>
      <c r="E485" s="557"/>
      <c r="F485" s="557"/>
      <c r="G485" s="546"/>
      <c r="H485" s="557"/>
      <c r="I485" s="546"/>
      <c r="J485" s="546"/>
      <c r="K485" s="546"/>
      <c r="L485" s="546"/>
      <c r="M485" s="546"/>
      <c r="N485" s="547"/>
      <c r="O485" s="547"/>
      <c r="P485" s="548"/>
      <c r="Q485" s="548"/>
      <c r="R485" s="548"/>
      <c r="S485" s="549"/>
      <c r="T485" s="546"/>
      <c r="U485" s="550"/>
      <c r="V485" s="546"/>
      <c r="W485" s="546"/>
      <c r="X485" s="546"/>
      <c r="Y485" s="546"/>
      <c r="Z485" s="546"/>
    </row>
    <row r="486" spans="1:26" s="492" customFormat="1" ht="16.5" customHeight="1">
      <c r="A486" s="545"/>
      <c r="B486" s="546"/>
      <c r="C486" s="546"/>
      <c r="D486" s="545"/>
      <c r="E486" s="557"/>
      <c r="F486" s="557"/>
      <c r="G486" s="546"/>
      <c r="H486" s="557"/>
      <c r="I486" s="546"/>
      <c r="J486" s="546"/>
      <c r="K486" s="546"/>
      <c r="L486" s="546"/>
      <c r="M486" s="546"/>
      <c r="N486" s="547"/>
      <c r="O486" s="547"/>
      <c r="P486" s="548"/>
      <c r="Q486" s="548"/>
      <c r="R486" s="548"/>
      <c r="S486" s="549"/>
      <c r="T486" s="546"/>
      <c r="U486" s="550"/>
      <c r="V486" s="546"/>
      <c r="W486" s="546"/>
      <c r="X486" s="546"/>
      <c r="Y486" s="546"/>
      <c r="Z486" s="546"/>
    </row>
    <row r="487" spans="1:26" s="492" customFormat="1" ht="16.5" customHeight="1">
      <c r="A487" s="545"/>
      <c r="B487" s="546"/>
      <c r="C487" s="546"/>
      <c r="D487" s="545"/>
      <c r="E487" s="557"/>
      <c r="F487" s="557"/>
      <c r="G487" s="546"/>
      <c r="H487" s="557"/>
      <c r="I487" s="546"/>
      <c r="J487" s="546"/>
      <c r="K487" s="546"/>
      <c r="L487" s="546"/>
      <c r="M487" s="546"/>
      <c r="N487" s="547"/>
      <c r="O487" s="547"/>
      <c r="P487" s="548"/>
      <c r="Q487" s="548"/>
      <c r="R487" s="548"/>
      <c r="S487" s="549"/>
      <c r="T487" s="546"/>
      <c r="U487" s="550"/>
      <c r="V487" s="546"/>
      <c r="W487" s="546"/>
      <c r="X487" s="546"/>
      <c r="Y487" s="546"/>
      <c r="Z487" s="546"/>
    </row>
    <row r="488" spans="1:26" s="492" customFormat="1" ht="16.5" customHeight="1">
      <c r="A488" s="545"/>
      <c r="B488" s="546"/>
      <c r="C488" s="546"/>
      <c r="D488" s="545"/>
      <c r="E488" s="557"/>
      <c r="F488" s="557"/>
      <c r="G488" s="546"/>
      <c r="H488" s="557"/>
      <c r="I488" s="546"/>
      <c r="J488" s="546"/>
      <c r="K488" s="546"/>
      <c r="L488" s="546"/>
      <c r="M488" s="546"/>
      <c r="N488" s="547"/>
      <c r="O488" s="547"/>
      <c r="P488" s="548"/>
      <c r="Q488" s="548"/>
      <c r="R488" s="548"/>
      <c r="S488" s="549"/>
      <c r="T488" s="546"/>
      <c r="U488" s="550"/>
      <c r="V488" s="546"/>
      <c r="W488" s="546"/>
      <c r="X488" s="546"/>
      <c r="Y488" s="546"/>
      <c r="Z488" s="546"/>
    </row>
    <row r="489" spans="1:26" s="492" customFormat="1" ht="16.5" customHeight="1">
      <c r="A489" s="545"/>
      <c r="B489" s="546"/>
      <c r="C489" s="546"/>
      <c r="D489" s="545"/>
      <c r="E489" s="557"/>
      <c r="F489" s="557"/>
      <c r="G489" s="546"/>
      <c r="H489" s="557"/>
      <c r="I489" s="546"/>
      <c r="J489" s="546"/>
      <c r="K489" s="546"/>
      <c r="L489" s="546"/>
      <c r="M489" s="546"/>
      <c r="N489" s="547"/>
      <c r="O489" s="547"/>
      <c r="P489" s="548"/>
      <c r="Q489" s="548"/>
      <c r="R489" s="548"/>
      <c r="S489" s="549"/>
      <c r="T489" s="546"/>
      <c r="U489" s="550"/>
      <c r="V489" s="546"/>
      <c r="W489" s="546"/>
      <c r="X489" s="546"/>
      <c r="Y489" s="546"/>
      <c r="Z489" s="546"/>
    </row>
    <row r="490" spans="1:26" s="492" customFormat="1" ht="16.5" customHeight="1">
      <c r="A490" s="545"/>
      <c r="B490" s="546"/>
      <c r="C490" s="546"/>
      <c r="D490" s="545"/>
      <c r="E490" s="557"/>
      <c r="F490" s="557"/>
      <c r="G490" s="546"/>
      <c r="H490" s="557"/>
      <c r="I490" s="546"/>
      <c r="J490" s="546"/>
      <c r="K490" s="546"/>
      <c r="L490" s="546"/>
      <c r="M490" s="546"/>
      <c r="N490" s="547"/>
      <c r="O490" s="547"/>
      <c r="P490" s="548"/>
      <c r="Q490" s="548"/>
      <c r="R490" s="548"/>
      <c r="S490" s="549"/>
      <c r="T490" s="546"/>
      <c r="U490" s="550"/>
      <c r="V490" s="546"/>
      <c r="W490" s="546"/>
      <c r="X490" s="546"/>
      <c r="Y490" s="546"/>
      <c r="Z490" s="546"/>
    </row>
    <row r="491" spans="1:26" ht="16.5" customHeight="1">
      <c r="A491" s="143"/>
      <c r="B491" s="4"/>
      <c r="C491" s="4"/>
      <c r="D491" s="143"/>
      <c r="E491" s="558"/>
      <c r="F491" s="558"/>
      <c r="G491" s="4"/>
      <c r="H491" s="558"/>
      <c r="I491" s="4"/>
      <c r="J491" s="4"/>
      <c r="K491" s="4"/>
      <c r="L491" s="4"/>
      <c r="M491" s="4"/>
      <c r="N491" s="118"/>
      <c r="O491" s="118"/>
      <c r="P491" s="144"/>
      <c r="Q491" s="144"/>
      <c r="R491" s="144"/>
      <c r="S491" s="145"/>
      <c r="T491" s="4"/>
      <c r="U491" s="482"/>
      <c r="V491" s="4"/>
      <c r="W491" s="4"/>
      <c r="X491" s="4"/>
      <c r="Y491" s="4"/>
      <c r="Z491" s="4"/>
    </row>
    <row r="492" spans="1:26" ht="16.5" customHeight="1">
      <c r="A492" s="143"/>
      <c r="B492" s="4"/>
      <c r="C492" s="4"/>
      <c r="D492" s="143"/>
      <c r="E492" s="558"/>
      <c r="F492" s="558"/>
      <c r="G492" s="4"/>
      <c r="H492" s="558"/>
      <c r="I492" s="4"/>
      <c r="J492" s="4"/>
      <c r="K492" s="4"/>
      <c r="L492" s="4"/>
      <c r="M492" s="4"/>
      <c r="N492" s="118"/>
      <c r="O492" s="118"/>
      <c r="P492" s="144"/>
      <c r="Q492" s="144"/>
      <c r="R492" s="144"/>
      <c r="S492" s="145"/>
      <c r="T492" s="4"/>
      <c r="U492" s="482"/>
      <c r="V492" s="4"/>
      <c r="W492" s="4"/>
      <c r="X492" s="4"/>
      <c r="Y492" s="4"/>
      <c r="Z492" s="4"/>
    </row>
    <row r="493" spans="1:26" ht="16.5" customHeight="1">
      <c r="A493" s="143"/>
      <c r="B493" s="4"/>
      <c r="C493" s="4"/>
      <c r="D493" s="143"/>
      <c r="E493" s="558"/>
      <c r="F493" s="558"/>
      <c r="G493" s="4"/>
      <c r="H493" s="558"/>
      <c r="I493" s="4"/>
      <c r="J493" s="4"/>
      <c r="K493" s="4"/>
      <c r="L493" s="4"/>
      <c r="M493" s="4"/>
      <c r="N493" s="118"/>
      <c r="O493" s="118"/>
      <c r="P493" s="144"/>
      <c r="Q493" s="144"/>
      <c r="R493" s="144"/>
      <c r="S493" s="145"/>
      <c r="T493" s="4"/>
      <c r="U493" s="482"/>
      <c r="V493" s="4"/>
      <c r="W493" s="4"/>
      <c r="X493" s="4"/>
      <c r="Y493" s="4"/>
      <c r="Z493" s="4"/>
    </row>
    <row r="494" spans="1:26" ht="16.5" customHeight="1">
      <c r="A494" s="143"/>
      <c r="B494" s="4"/>
      <c r="C494" s="4"/>
      <c r="D494" s="143"/>
      <c r="E494" s="558"/>
      <c r="F494" s="558"/>
      <c r="G494" s="4"/>
      <c r="H494" s="558"/>
      <c r="I494" s="4"/>
      <c r="J494" s="4"/>
      <c r="K494" s="4"/>
      <c r="L494" s="4"/>
      <c r="M494" s="4"/>
      <c r="N494" s="118"/>
      <c r="O494" s="118"/>
      <c r="P494" s="144"/>
      <c r="Q494" s="144"/>
      <c r="R494" s="144"/>
      <c r="S494" s="145"/>
      <c r="T494" s="4"/>
      <c r="U494" s="482"/>
      <c r="V494" s="4"/>
      <c r="W494" s="4"/>
      <c r="X494" s="4"/>
      <c r="Y494" s="4"/>
      <c r="Z494" s="4"/>
    </row>
    <row r="495" spans="1:26" ht="16.5" customHeight="1">
      <c r="A495" s="143"/>
      <c r="B495" s="4"/>
      <c r="C495" s="4"/>
      <c r="D495" s="143"/>
      <c r="E495" s="558"/>
      <c r="F495" s="558"/>
      <c r="G495" s="4"/>
      <c r="H495" s="558"/>
      <c r="I495" s="4"/>
      <c r="J495" s="4"/>
      <c r="K495" s="4"/>
      <c r="L495" s="4"/>
      <c r="M495" s="4"/>
      <c r="N495" s="118"/>
      <c r="O495" s="118"/>
      <c r="P495" s="144"/>
      <c r="Q495" s="144"/>
      <c r="R495" s="144"/>
      <c r="S495" s="145"/>
      <c r="T495" s="4"/>
      <c r="U495" s="482"/>
      <c r="V495" s="4"/>
      <c r="W495" s="4"/>
      <c r="X495" s="4"/>
      <c r="Y495" s="4"/>
      <c r="Z495" s="4"/>
    </row>
    <row r="496" spans="1:26" ht="16.5" customHeight="1">
      <c r="A496" s="143"/>
      <c r="B496" s="4"/>
      <c r="C496" s="4"/>
      <c r="D496" s="143"/>
      <c r="E496" s="558"/>
      <c r="F496" s="558"/>
      <c r="G496" s="4"/>
      <c r="H496" s="558"/>
      <c r="I496" s="4"/>
      <c r="J496" s="4"/>
      <c r="K496" s="4"/>
      <c r="L496" s="4"/>
      <c r="M496" s="4"/>
      <c r="N496" s="118"/>
      <c r="O496" s="118"/>
      <c r="P496" s="144"/>
      <c r="Q496" s="144"/>
      <c r="R496" s="144"/>
      <c r="S496" s="145"/>
      <c r="T496" s="4"/>
      <c r="U496" s="482"/>
      <c r="V496" s="4"/>
      <c r="W496" s="4"/>
      <c r="X496" s="4"/>
      <c r="Y496" s="4"/>
      <c r="Z496" s="4"/>
    </row>
    <row r="497" spans="1:26" ht="16.5" customHeight="1">
      <c r="A497" s="143"/>
      <c r="B497" s="4"/>
      <c r="C497" s="4"/>
      <c r="D497" s="143"/>
      <c r="E497" s="558"/>
      <c r="F497" s="558"/>
      <c r="G497" s="4"/>
      <c r="H497" s="558"/>
      <c r="I497" s="4"/>
      <c r="J497" s="4"/>
      <c r="K497" s="4"/>
      <c r="L497" s="4"/>
      <c r="M497" s="4"/>
      <c r="N497" s="118"/>
      <c r="O497" s="118"/>
      <c r="P497" s="144"/>
      <c r="Q497" s="144"/>
      <c r="R497" s="144"/>
      <c r="S497" s="145"/>
      <c r="T497" s="4"/>
      <c r="U497" s="482"/>
      <c r="V497" s="4"/>
      <c r="W497" s="4"/>
      <c r="X497" s="4"/>
      <c r="Y497" s="4"/>
      <c r="Z497" s="4"/>
    </row>
    <row r="498" spans="1:26" ht="16.5" customHeight="1">
      <c r="A498" s="143"/>
      <c r="B498" s="4"/>
      <c r="C498" s="4"/>
      <c r="D498" s="143"/>
      <c r="E498" s="558"/>
      <c r="F498" s="558"/>
      <c r="G498" s="4"/>
      <c r="H498" s="558"/>
      <c r="I498" s="4"/>
      <c r="J498" s="4"/>
      <c r="K498" s="4"/>
      <c r="L498" s="4"/>
      <c r="M498" s="4"/>
      <c r="N498" s="118"/>
      <c r="O498" s="118"/>
      <c r="P498" s="144"/>
      <c r="Q498" s="144"/>
      <c r="R498" s="144"/>
      <c r="S498" s="145"/>
      <c r="T498" s="4"/>
      <c r="U498" s="482"/>
      <c r="V498" s="4"/>
      <c r="W498" s="4"/>
      <c r="X498" s="4"/>
      <c r="Y498" s="4"/>
      <c r="Z498" s="4"/>
    </row>
    <row r="499" spans="1:26" ht="16.5" customHeight="1">
      <c r="A499" s="143"/>
      <c r="B499" s="4"/>
      <c r="C499" s="4"/>
      <c r="D499" s="143"/>
      <c r="E499" s="558"/>
      <c r="F499" s="558"/>
      <c r="G499" s="4"/>
      <c r="H499" s="558"/>
      <c r="I499" s="4"/>
      <c r="J499" s="4"/>
      <c r="K499" s="4"/>
      <c r="L499" s="4"/>
      <c r="M499" s="4"/>
      <c r="N499" s="118"/>
      <c r="O499" s="118"/>
      <c r="P499" s="144"/>
      <c r="Q499" s="144"/>
      <c r="R499" s="144"/>
      <c r="S499" s="145"/>
      <c r="T499" s="4"/>
      <c r="U499" s="482"/>
      <c r="V499" s="4"/>
      <c r="W499" s="4"/>
      <c r="X499" s="4"/>
      <c r="Y499" s="4"/>
      <c r="Z499" s="4"/>
    </row>
    <row r="500" spans="1:26" ht="16.5" customHeight="1">
      <c r="A500" s="143"/>
      <c r="B500" s="4"/>
      <c r="C500" s="4"/>
      <c r="D500" s="143"/>
      <c r="E500" s="558"/>
      <c r="F500" s="558"/>
      <c r="G500" s="4"/>
      <c r="H500" s="558"/>
      <c r="I500" s="4"/>
      <c r="J500" s="4"/>
      <c r="K500" s="4"/>
      <c r="L500" s="4"/>
      <c r="M500" s="4"/>
      <c r="N500" s="118"/>
      <c r="O500" s="118"/>
      <c r="P500" s="144"/>
      <c r="Q500" s="144"/>
      <c r="R500" s="144"/>
      <c r="S500" s="145"/>
      <c r="T500" s="4"/>
      <c r="U500" s="482"/>
      <c r="V500" s="4"/>
      <c r="W500" s="4"/>
      <c r="X500" s="4"/>
      <c r="Y500" s="4"/>
      <c r="Z500" s="4"/>
    </row>
    <row r="501" spans="1:26" ht="16.5" customHeight="1">
      <c r="A501" s="143"/>
      <c r="B501" s="4"/>
      <c r="C501" s="4"/>
      <c r="D501" s="143"/>
      <c r="E501" s="558"/>
      <c r="F501" s="558"/>
      <c r="G501" s="4"/>
      <c r="H501" s="558"/>
      <c r="I501" s="4"/>
      <c r="J501" s="4"/>
      <c r="K501" s="4"/>
      <c r="L501" s="4"/>
      <c r="M501" s="4"/>
      <c r="N501" s="118"/>
      <c r="O501" s="118"/>
      <c r="P501" s="144"/>
      <c r="Q501" s="144"/>
      <c r="R501" s="144"/>
      <c r="S501" s="145"/>
      <c r="T501" s="4"/>
      <c r="U501" s="482"/>
      <c r="V501" s="4"/>
      <c r="W501" s="4"/>
      <c r="X501" s="4"/>
      <c r="Y501" s="4"/>
      <c r="Z501" s="4"/>
    </row>
    <row r="502" spans="1:26" ht="16.5" customHeight="1">
      <c r="A502" s="143"/>
      <c r="B502" s="4"/>
      <c r="C502" s="4"/>
      <c r="D502" s="143"/>
      <c r="E502" s="558"/>
      <c r="F502" s="558"/>
      <c r="G502" s="4"/>
      <c r="H502" s="558"/>
      <c r="I502" s="4"/>
      <c r="J502" s="4"/>
      <c r="K502" s="4"/>
      <c r="L502" s="4"/>
      <c r="M502" s="4"/>
      <c r="N502" s="118"/>
      <c r="O502" s="118"/>
      <c r="P502" s="144"/>
      <c r="Q502" s="144"/>
      <c r="R502" s="144"/>
      <c r="S502" s="145"/>
      <c r="T502" s="4"/>
      <c r="U502" s="482"/>
      <c r="V502" s="4"/>
      <c r="W502" s="4"/>
      <c r="X502" s="4"/>
      <c r="Y502" s="4"/>
      <c r="Z502" s="4"/>
    </row>
    <row r="503" spans="1:26" ht="16.5" customHeight="1">
      <c r="A503" s="143"/>
      <c r="B503" s="4"/>
      <c r="C503" s="4"/>
      <c r="D503" s="143"/>
      <c r="E503" s="558"/>
      <c r="F503" s="558"/>
      <c r="G503" s="4"/>
      <c r="H503" s="558"/>
      <c r="I503" s="4"/>
      <c r="J503" s="4"/>
      <c r="K503" s="4"/>
      <c r="L503" s="4"/>
      <c r="M503" s="4"/>
      <c r="N503" s="118"/>
      <c r="O503" s="118"/>
      <c r="P503" s="144"/>
      <c r="Q503" s="144"/>
      <c r="R503" s="144"/>
      <c r="S503" s="145"/>
      <c r="T503" s="4"/>
      <c r="U503" s="482"/>
      <c r="V503" s="4"/>
      <c r="W503" s="4"/>
      <c r="X503" s="4"/>
      <c r="Y503" s="4"/>
      <c r="Z503" s="4"/>
    </row>
    <row r="504" spans="1:26" ht="16.5" customHeight="1">
      <c r="A504" s="143"/>
      <c r="B504" s="4"/>
      <c r="C504" s="4"/>
      <c r="D504" s="143"/>
      <c r="E504" s="558"/>
      <c r="F504" s="558"/>
      <c r="G504" s="4"/>
      <c r="H504" s="558"/>
      <c r="I504" s="4"/>
      <c r="J504" s="4"/>
      <c r="K504" s="4"/>
      <c r="L504" s="4"/>
      <c r="M504" s="4"/>
      <c r="N504" s="118"/>
      <c r="O504" s="118"/>
      <c r="P504" s="144"/>
      <c r="Q504" s="144"/>
      <c r="R504" s="144"/>
      <c r="S504" s="145"/>
      <c r="T504" s="4"/>
      <c r="U504" s="482"/>
      <c r="V504" s="4"/>
      <c r="W504" s="4"/>
      <c r="X504" s="4"/>
      <c r="Y504" s="4"/>
      <c r="Z504" s="4"/>
    </row>
    <row r="505" spans="1:26" ht="16.5" customHeight="1">
      <c r="A505" s="143"/>
      <c r="B505" s="4"/>
      <c r="C505" s="4"/>
      <c r="D505" s="143"/>
      <c r="E505" s="558"/>
      <c r="F505" s="558"/>
      <c r="G505" s="4"/>
      <c r="H505" s="558"/>
      <c r="I505" s="4"/>
      <c r="J505" s="4"/>
      <c r="K505" s="4"/>
      <c r="L505" s="4"/>
      <c r="M505" s="4"/>
      <c r="N505" s="118"/>
      <c r="O505" s="118"/>
      <c r="P505" s="144"/>
      <c r="Q505" s="144"/>
      <c r="R505" s="144"/>
      <c r="S505" s="145"/>
      <c r="T505" s="4"/>
      <c r="U505" s="482"/>
      <c r="V505" s="4"/>
      <c r="W505" s="4"/>
      <c r="X505" s="4"/>
      <c r="Y505" s="4"/>
      <c r="Z505" s="4"/>
    </row>
    <row r="506" spans="1:26" ht="16.5" customHeight="1">
      <c r="A506" s="143"/>
      <c r="B506" s="4"/>
      <c r="C506" s="4"/>
      <c r="D506" s="143"/>
      <c r="E506" s="558"/>
      <c r="F506" s="558"/>
      <c r="G506" s="4"/>
      <c r="H506" s="558"/>
      <c r="I506" s="4"/>
      <c r="J506" s="4"/>
      <c r="K506" s="4"/>
      <c r="L506" s="4"/>
      <c r="M506" s="4"/>
      <c r="N506" s="118"/>
      <c r="O506" s="118"/>
      <c r="P506" s="144"/>
      <c r="Q506" s="144"/>
      <c r="R506" s="144"/>
      <c r="S506" s="145"/>
      <c r="T506" s="4"/>
      <c r="U506" s="482"/>
      <c r="V506" s="4"/>
      <c r="W506" s="4"/>
      <c r="X506" s="4"/>
      <c r="Y506" s="4"/>
      <c r="Z506" s="4"/>
    </row>
    <row r="507" spans="1:26" ht="16.5" customHeight="1">
      <c r="A507" s="143"/>
      <c r="B507" s="4"/>
      <c r="C507" s="4"/>
      <c r="D507" s="143"/>
      <c r="E507" s="558"/>
      <c r="F507" s="558"/>
      <c r="G507" s="4"/>
      <c r="H507" s="558"/>
      <c r="I507" s="4"/>
      <c r="J507" s="4"/>
      <c r="K507" s="4"/>
      <c r="L507" s="4"/>
      <c r="M507" s="4"/>
      <c r="N507" s="118"/>
      <c r="O507" s="118"/>
      <c r="P507" s="144"/>
      <c r="Q507" s="144"/>
      <c r="R507" s="144"/>
      <c r="S507" s="145"/>
      <c r="T507" s="4"/>
      <c r="U507" s="482"/>
      <c r="V507" s="4"/>
      <c r="W507" s="4"/>
      <c r="X507" s="4"/>
      <c r="Y507" s="4"/>
      <c r="Z507" s="4"/>
    </row>
    <row r="508" spans="1:26" ht="16.5" customHeight="1">
      <c r="A508" s="143"/>
      <c r="B508" s="4"/>
      <c r="C508" s="4"/>
      <c r="D508" s="143"/>
      <c r="E508" s="558"/>
      <c r="F508" s="558"/>
      <c r="G508" s="4"/>
      <c r="H508" s="558"/>
      <c r="I508" s="4"/>
      <c r="J508" s="4"/>
      <c r="K508" s="4"/>
      <c r="L508" s="4"/>
      <c r="M508" s="4"/>
      <c r="N508" s="118"/>
      <c r="O508" s="118"/>
      <c r="P508" s="144"/>
      <c r="Q508" s="144"/>
      <c r="R508" s="144"/>
      <c r="S508" s="145"/>
      <c r="T508" s="4"/>
      <c r="U508" s="482"/>
      <c r="V508" s="4"/>
      <c r="W508" s="4"/>
      <c r="X508" s="4"/>
      <c r="Y508" s="4"/>
      <c r="Z508" s="4"/>
    </row>
    <row r="509" spans="1:26" ht="16.5" customHeight="1">
      <c r="A509" s="143"/>
      <c r="B509" s="4"/>
      <c r="C509" s="4"/>
      <c r="D509" s="143"/>
      <c r="E509" s="558"/>
      <c r="F509" s="558"/>
      <c r="G509" s="4"/>
      <c r="H509" s="558"/>
      <c r="I509" s="4"/>
      <c r="J509" s="4"/>
      <c r="K509" s="4"/>
      <c r="L509" s="4"/>
      <c r="M509" s="4"/>
      <c r="N509" s="118"/>
      <c r="O509" s="118"/>
      <c r="P509" s="144"/>
      <c r="Q509" s="144"/>
      <c r="R509" s="144"/>
      <c r="S509" s="145"/>
      <c r="T509" s="4"/>
      <c r="U509" s="482"/>
      <c r="V509" s="4"/>
      <c r="W509" s="4"/>
      <c r="X509" s="4"/>
      <c r="Y509" s="4"/>
      <c r="Z509" s="4"/>
    </row>
    <row r="510" spans="1:26" ht="16.5" customHeight="1">
      <c r="A510" s="143"/>
      <c r="B510" s="4"/>
      <c r="C510" s="4"/>
      <c r="D510" s="143"/>
      <c r="E510" s="558"/>
      <c r="F510" s="558"/>
      <c r="G510" s="4"/>
      <c r="H510" s="558"/>
      <c r="I510" s="4"/>
      <c r="J510" s="4"/>
      <c r="K510" s="4"/>
      <c r="L510" s="4"/>
      <c r="M510" s="4"/>
      <c r="N510" s="118"/>
      <c r="O510" s="118"/>
      <c r="P510" s="144"/>
      <c r="Q510" s="144"/>
      <c r="R510" s="144"/>
      <c r="S510" s="145"/>
      <c r="T510" s="4"/>
      <c r="U510" s="482"/>
      <c r="V510" s="4"/>
      <c r="W510" s="4"/>
      <c r="X510" s="4"/>
      <c r="Y510" s="4"/>
      <c r="Z510" s="4"/>
    </row>
    <row r="511" spans="1:26" ht="16.5" customHeight="1">
      <c r="A511" s="143"/>
      <c r="B511" s="4"/>
      <c r="C511" s="4"/>
      <c r="D511" s="143"/>
      <c r="E511" s="558"/>
      <c r="F511" s="558"/>
      <c r="G511" s="4"/>
      <c r="H511" s="558"/>
      <c r="I511" s="4"/>
      <c r="J511" s="4"/>
      <c r="K511" s="4"/>
      <c r="L511" s="4"/>
      <c r="M511" s="4"/>
      <c r="N511" s="118"/>
      <c r="O511" s="118"/>
      <c r="P511" s="144"/>
      <c r="Q511" s="144"/>
      <c r="R511" s="144"/>
      <c r="S511" s="145"/>
      <c r="T511" s="4"/>
      <c r="U511" s="482"/>
      <c r="V511" s="4"/>
      <c r="W511" s="4"/>
      <c r="X511" s="4"/>
      <c r="Y511" s="4"/>
      <c r="Z511" s="4"/>
    </row>
    <row r="512" spans="1:26" ht="16.5" customHeight="1">
      <c r="A512" s="143"/>
      <c r="B512" s="4"/>
      <c r="C512" s="4"/>
      <c r="D512" s="143"/>
      <c r="E512" s="558"/>
      <c r="F512" s="558"/>
      <c r="G512" s="4"/>
      <c r="H512" s="558"/>
      <c r="I512" s="4"/>
      <c r="J512" s="4"/>
      <c r="K512" s="4"/>
      <c r="L512" s="4"/>
      <c r="M512" s="4"/>
      <c r="N512" s="118"/>
      <c r="O512" s="118"/>
      <c r="P512" s="144"/>
      <c r="Q512" s="144"/>
      <c r="R512" s="144"/>
      <c r="S512" s="145"/>
      <c r="T512" s="4"/>
      <c r="U512" s="482"/>
      <c r="V512" s="4"/>
      <c r="W512" s="4"/>
      <c r="X512" s="4"/>
      <c r="Y512" s="4"/>
      <c r="Z512" s="4"/>
    </row>
    <row r="513" spans="1:26" ht="16.5" customHeight="1">
      <c r="A513" s="143"/>
      <c r="B513" s="4"/>
      <c r="C513" s="4"/>
      <c r="D513" s="143"/>
      <c r="E513" s="558"/>
      <c r="F513" s="558"/>
      <c r="G513" s="4"/>
      <c r="H513" s="558"/>
      <c r="I513" s="4"/>
      <c r="J513" s="4"/>
      <c r="K513" s="4"/>
      <c r="L513" s="4"/>
      <c r="M513" s="4"/>
      <c r="N513" s="118"/>
      <c r="O513" s="118"/>
      <c r="P513" s="144"/>
      <c r="Q513" s="144"/>
      <c r="R513" s="144"/>
      <c r="S513" s="145"/>
      <c r="T513" s="4"/>
      <c r="U513" s="482"/>
      <c r="V513" s="4"/>
      <c r="W513" s="4"/>
      <c r="X513" s="4"/>
      <c r="Y513" s="4"/>
      <c r="Z513" s="4"/>
    </row>
    <row r="514" spans="1:26" ht="16.5" customHeight="1">
      <c r="A514" s="143"/>
      <c r="B514" s="4"/>
      <c r="C514" s="4"/>
      <c r="D514" s="143"/>
      <c r="E514" s="558"/>
      <c r="F514" s="558"/>
      <c r="G514" s="4"/>
      <c r="H514" s="558"/>
      <c r="I514" s="4"/>
      <c r="J514" s="4"/>
      <c r="K514" s="4"/>
      <c r="L514" s="4"/>
      <c r="M514" s="4"/>
      <c r="N514" s="118"/>
      <c r="O514" s="118"/>
      <c r="P514" s="144"/>
      <c r="Q514" s="144"/>
      <c r="R514" s="144"/>
      <c r="S514" s="145"/>
      <c r="T514" s="4"/>
      <c r="U514" s="482"/>
      <c r="V514" s="4"/>
      <c r="W514" s="4"/>
      <c r="X514" s="4"/>
      <c r="Y514" s="4"/>
      <c r="Z514" s="4"/>
    </row>
    <row r="515" spans="1:26" ht="16.5" customHeight="1">
      <c r="A515" s="143"/>
      <c r="B515" s="4"/>
      <c r="C515" s="4"/>
      <c r="D515" s="143"/>
      <c r="E515" s="558"/>
      <c r="F515" s="558"/>
      <c r="G515" s="4"/>
      <c r="H515" s="558"/>
      <c r="I515" s="4"/>
      <c r="J515" s="4"/>
      <c r="K515" s="4"/>
      <c r="L515" s="4"/>
      <c r="M515" s="4"/>
      <c r="N515" s="118"/>
      <c r="O515" s="118"/>
      <c r="P515" s="144"/>
      <c r="Q515" s="144"/>
      <c r="R515" s="144"/>
      <c r="S515" s="145"/>
      <c r="T515" s="4"/>
      <c r="U515" s="482"/>
      <c r="V515" s="4"/>
      <c r="W515" s="4"/>
      <c r="X515" s="4"/>
      <c r="Y515" s="4"/>
      <c r="Z515" s="4"/>
    </row>
    <row r="516" spans="1:26" ht="16.5" customHeight="1">
      <c r="A516" s="143"/>
      <c r="B516" s="4"/>
      <c r="C516" s="4"/>
      <c r="D516" s="143"/>
      <c r="E516" s="558"/>
      <c r="F516" s="558"/>
      <c r="G516" s="4"/>
      <c r="H516" s="558"/>
      <c r="I516" s="4"/>
      <c r="J516" s="4"/>
      <c r="K516" s="4"/>
      <c r="L516" s="4"/>
      <c r="M516" s="4"/>
      <c r="N516" s="118"/>
      <c r="O516" s="118"/>
      <c r="P516" s="144"/>
      <c r="Q516" s="144"/>
      <c r="R516" s="144"/>
      <c r="S516" s="145"/>
      <c r="T516" s="4"/>
      <c r="U516" s="482"/>
      <c r="V516" s="4"/>
      <c r="W516" s="4"/>
      <c r="X516" s="4"/>
      <c r="Y516" s="4"/>
      <c r="Z516" s="4"/>
    </row>
    <row r="517" spans="1:26" ht="16.5" customHeight="1">
      <c r="A517" s="143"/>
      <c r="B517" s="4"/>
      <c r="C517" s="4"/>
      <c r="D517" s="143"/>
      <c r="E517" s="558"/>
      <c r="F517" s="558"/>
      <c r="G517" s="4"/>
      <c r="H517" s="558"/>
      <c r="I517" s="4"/>
      <c r="J517" s="4"/>
      <c r="K517" s="4"/>
      <c r="L517" s="4"/>
      <c r="M517" s="4"/>
      <c r="N517" s="118"/>
      <c r="O517" s="118"/>
      <c r="P517" s="144"/>
      <c r="Q517" s="144"/>
      <c r="R517" s="144"/>
      <c r="S517" s="145"/>
      <c r="T517" s="4"/>
      <c r="U517" s="482"/>
      <c r="V517" s="4"/>
      <c r="W517" s="4"/>
      <c r="X517" s="4"/>
      <c r="Y517" s="4"/>
      <c r="Z517" s="4"/>
    </row>
    <row r="518" spans="1:26" ht="16.5" customHeight="1">
      <c r="A518" s="143"/>
      <c r="B518" s="4"/>
      <c r="C518" s="4"/>
      <c r="D518" s="143"/>
      <c r="E518" s="558"/>
      <c r="F518" s="558"/>
      <c r="G518" s="4"/>
      <c r="H518" s="558"/>
      <c r="I518" s="4"/>
      <c r="J518" s="4"/>
      <c r="K518" s="4"/>
      <c r="L518" s="4"/>
      <c r="M518" s="4"/>
      <c r="N518" s="118"/>
      <c r="O518" s="118"/>
      <c r="P518" s="144"/>
      <c r="Q518" s="144"/>
      <c r="R518" s="144"/>
      <c r="S518" s="145"/>
      <c r="T518" s="4"/>
      <c r="U518" s="482"/>
      <c r="V518" s="4"/>
      <c r="W518" s="4"/>
      <c r="X518" s="4"/>
      <c r="Y518" s="4"/>
      <c r="Z518" s="4"/>
    </row>
    <row r="519" spans="1:26" ht="16.5" customHeight="1">
      <c r="A519" s="143"/>
      <c r="B519" s="4"/>
      <c r="C519" s="4"/>
      <c r="D519" s="143"/>
      <c r="E519" s="558"/>
      <c r="F519" s="558"/>
      <c r="G519" s="4"/>
      <c r="H519" s="558"/>
      <c r="I519" s="4"/>
      <c r="J519" s="4"/>
      <c r="K519" s="4"/>
      <c r="L519" s="4"/>
      <c r="M519" s="4"/>
      <c r="N519" s="118"/>
      <c r="O519" s="118"/>
      <c r="P519" s="144"/>
      <c r="Q519" s="144"/>
      <c r="R519" s="144"/>
      <c r="S519" s="145"/>
      <c r="T519" s="4"/>
      <c r="U519" s="482"/>
      <c r="V519" s="4"/>
      <c r="W519" s="4"/>
      <c r="X519" s="4"/>
      <c r="Y519" s="4"/>
      <c r="Z519" s="4"/>
    </row>
    <row r="520" spans="1:26" ht="16.5" customHeight="1">
      <c r="A520" s="143"/>
      <c r="B520" s="4"/>
      <c r="C520" s="4"/>
      <c r="D520" s="143"/>
      <c r="E520" s="558"/>
      <c r="F520" s="558"/>
      <c r="G520" s="4"/>
      <c r="H520" s="558"/>
      <c r="I520" s="4"/>
      <c r="J520" s="4"/>
      <c r="K520" s="4"/>
      <c r="L520" s="4"/>
      <c r="M520" s="4"/>
      <c r="N520" s="118"/>
      <c r="O520" s="118"/>
      <c r="P520" s="144"/>
      <c r="Q520" s="144"/>
      <c r="R520" s="144"/>
      <c r="S520" s="145"/>
      <c r="T520" s="4"/>
      <c r="U520" s="482"/>
      <c r="V520" s="4"/>
      <c r="W520" s="4"/>
      <c r="X520" s="4"/>
      <c r="Y520" s="4"/>
      <c r="Z520" s="4"/>
    </row>
    <row r="521" spans="1:26" ht="16.5" customHeight="1">
      <c r="A521" s="143"/>
      <c r="B521" s="4"/>
      <c r="C521" s="4"/>
      <c r="D521" s="143"/>
      <c r="E521" s="558"/>
      <c r="F521" s="558"/>
      <c r="G521" s="4"/>
      <c r="H521" s="558"/>
      <c r="I521" s="4"/>
      <c r="J521" s="4"/>
      <c r="K521" s="4"/>
      <c r="L521" s="4"/>
      <c r="M521" s="4"/>
      <c r="N521" s="118"/>
      <c r="O521" s="118"/>
      <c r="P521" s="144"/>
      <c r="Q521" s="144"/>
      <c r="R521" s="144"/>
      <c r="S521" s="145"/>
      <c r="T521" s="4"/>
      <c r="U521" s="482"/>
      <c r="V521" s="4"/>
      <c r="W521" s="4"/>
      <c r="X521" s="4"/>
      <c r="Y521" s="4"/>
      <c r="Z521" s="4"/>
    </row>
    <row r="522" spans="1:26" ht="16.5" customHeight="1">
      <c r="A522" s="143"/>
      <c r="B522" s="4"/>
      <c r="C522" s="4"/>
      <c r="D522" s="143"/>
      <c r="E522" s="558"/>
      <c r="F522" s="558"/>
      <c r="G522" s="4"/>
      <c r="H522" s="558"/>
      <c r="I522" s="4"/>
      <c r="J522" s="4"/>
      <c r="K522" s="4"/>
      <c r="L522" s="4"/>
      <c r="M522" s="4"/>
      <c r="N522" s="118"/>
      <c r="O522" s="118"/>
      <c r="P522" s="144"/>
      <c r="Q522" s="144"/>
      <c r="R522" s="144"/>
      <c r="S522" s="145"/>
      <c r="T522" s="4"/>
      <c r="U522" s="482"/>
      <c r="V522" s="4"/>
      <c r="W522" s="4"/>
      <c r="X522" s="4"/>
      <c r="Y522" s="4"/>
      <c r="Z522" s="4"/>
    </row>
    <row r="523" spans="1:26" ht="16.5" customHeight="1">
      <c r="A523" s="143"/>
      <c r="B523" s="4"/>
      <c r="C523" s="4"/>
      <c r="D523" s="143"/>
      <c r="E523" s="558"/>
      <c r="F523" s="558"/>
      <c r="G523" s="4"/>
      <c r="H523" s="558"/>
      <c r="I523" s="4"/>
      <c r="J523" s="4"/>
      <c r="K523" s="4"/>
      <c r="L523" s="4"/>
      <c r="M523" s="4"/>
      <c r="N523" s="118"/>
      <c r="O523" s="118"/>
      <c r="P523" s="144"/>
      <c r="Q523" s="144"/>
      <c r="R523" s="144"/>
      <c r="S523" s="145"/>
      <c r="T523" s="4"/>
      <c r="U523" s="482"/>
      <c r="V523" s="4"/>
      <c r="W523" s="4"/>
      <c r="X523" s="4"/>
      <c r="Y523" s="4"/>
      <c r="Z523" s="4"/>
    </row>
    <row r="524" spans="1:26" ht="16.5" customHeight="1">
      <c r="A524" s="143"/>
      <c r="B524" s="4"/>
      <c r="C524" s="4"/>
      <c r="D524" s="143"/>
      <c r="E524" s="558"/>
      <c r="F524" s="558"/>
      <c r="G524" s="4"/>
      <c r="H524" s="558"/>
      <c r="I524" s="4"/>
      <c r="J524" s="4"/>
      <c r="K524" s="4"/>
      <c r="L524" s="4"/>
      <c r="M524" s="4"/>
      <c r="N524" s="118"/>
      <c r="O524" s="118"/>
      <c r="P524" s="144"/>
      <c r="Q524" s="144"/>
      <c r="R524" s="144"/>
      <c r="S524" s="145"/>
      <c r="T524" s="4"/>
      <c r="U524" s="482"/>
      <c r="V524" s="4"/>
      <c r="W524" s="4"/>
      <c r="X524" s="4"/>
      <c r="Y524" s="4"/>
      <c r="Z524" s="4"/>
    </row>
    <row r="525" spans="1:26" ht="16.5" customHeight="1">
      <c r="A525" s="143"/>
      <c r="B525" s="4"/>
      <c r="C525" s="4"/>
      <c r="D525" s="143"/>
      <c r="E525" s="558"/>
      <c r="F525" s="558"/>
      <c r="G525" s="4"/>
      <c r="H525" s="558"/>
      <c r="I525" s="4"/>
      <c r="J525" s="4"/>
      <c r="K525" s="4"/>
      <c r="L525" s="4"/>
      <c r="M525" s="4"/>
      <c r="N525" s="118"/>
      <c r="O525" s="118"/>
      <c r="P525" s="144"/>
      <c r="Q525" s="144"/>
      <c r="R525" s="144"/>
      <c r="S525" s="145"/>
      <c r="T525" s="4"/>
      <c r="U525" s="482"/>
      <c r="V525" s="4"/>
      <c r="W525" s="4"/>
      <c r="X525" s="4"/>
      <c r="Y525" s="4"/>
      <c r="Z525" s="4"/>
    </row>
    <row r="526" spans="1:26" ht="16.5" customHeight="1">
      <c r="A526" s="143"/>
      <c r="B526" s="4"/>
      <c r="C526" s="4"/>
      <c r="D526" s="143"/>
      <c r="E526" s="558"/>
      <c r="F526" s="558"/>
      <c r="G526" s="4"/>
      <c r="H526" s="558"/>
      <c r="I526" s="4"/>
      <c r="J526" s="4"/>
      <c r="K526" s="4"/>
      <c r="L526" s="4"/>
      <c r="M526" s="4"/>
      <c r="N526" s="118"/>
      <c r="O526" s="118"/>
      <c r="P526" s="144"/>
      <c r="Q526" s="144"/>
      <c r="R526" s="144"/>
      <c r="S526" s="145"/>
      <c r="T526" s="4"/>
      <c r="U526" s="482"/>
      <c r="V526" s="4"/>
      <c r="W526" s="4"/>
      <c r="X526" s="4"/>
      <c r="Y526" s="4"/>
      <c r="Z526" s="4"/>
    </row>
    <row r="527" spans="1:26" ht="16.5" customHeight="1">
      <c r="A527" s="143"/>
      <c r="B527" s="4"/>
      <c r="C527" s="4"/>
      <c r="D527" s="143"/>
      <c r="E527" s="558"/>
      <c r="F527" s="558"/>
      <c r="G527" s="4"/>
      <c r="H527" s="558"/>
      <c r="I527" s="4"/>
      <c r="J527" s="4"/>
      <c r="K527" s="4"/>
      <c r="L527" s="4"/>
      <c r="M527" s="4"/>
      <c r="N527" s="118"/>
      <c r="O527" s="118"/>
      <c r="P527" s="144"/>
      <c r="Q527" s="144"/>
      <c r="R527" s="144"/>
      <c r="S527" s="145"/>
      <c r="T527" s="4"/>
      <c r="U527" s="482"/>
      <c r="V527" s="4"/>
      <c r="W527" s="4"/>
      <c r="X527" s="4"/>
      <c r="Y527" s="4"/>
      <c r="Z527" s="4"/>
    </row>
    <row r="528" spans="1:26" ht="16.5" customHeight="1">
      <c r="A528" s="143"/>
      <c r="B528" s="4"/>
      <c r="C528" s="4"/>
      <c r="D528" s="143"/>
      <c r="E528" s="558"/>
      <c r="F528" s="558"/>
      <c r="G528" s="4"/>
      <c r="H528" s="558"/>
      <c r="I528" s="4"/>
      <c r="J528" s="4"/>
      <c r="K528" s="4"/>
      <c r="L528" s="4"/>
      <c r="M528" s="4"/>
      <c r="N528" s="118"/>
      <c r="O528" s="118"/>
      <c r="P528" s="144"/>
      <c r="Q528" s="144"/>
      <c r="R528" s="144"/>
      <c r="S528" s="145"/>
      <c r="T528" s="4"/>
      <c r="U528" s="482"/>
      <c r="V528" s="4"/>
      <c r="W528" s="4"/>
      <c r="X528" s="4"/>
      <c r="Y528" s="4"/>
      <c r="Z528" s="4"/>
    </row>
    <row r="529" spans="1:26" ht="16.5" customHeight="1">
      <c r="A529" s="143"/>
      <c r="B529" s="4"/>
      <c r="C529" s="4"/>
      <c r="D529" s="143"/>
      <c r="E529" s="558"/>
      <c r="F529" s="558"/>
      <c r="G529" s="4"/>
      <c r="H529" s="558"/>
      <c r="I529" s="4"/>
      <c r="J529" s="4"/>
      <c r="K529" s="4"/>
      <c r="L529" s="4"/>
      <c r="M529" s="4"/>
      <c r="N529" s="118"/>
      <c r="O529" s="118"/>
      <c r="P529" s="144"/>
      <c r="Q529" s="144"/>
      <c r="R529" s="144"/>
      <c r="S529" s="145"/>
      <c r="T529" s="4"/>
      <c r="U529" s="482"/>
      <c r="V529" s="4"/>
      <c r="W529" s="4"/>
      <c r="X529" s="4"/>
      <c r="Y529" s="4"/>
      <c r="Z529" s="4"/>
    </row>
    <row r="530" spans="1:26" ht="16.5" customHeight="1">
      <c r="A530" s="143"/>
      <c r="B530" s="4"/>
      <c r="C530" s="4"/>
      <c r="D530" s="143"/>
      <c r="E530" s="558"/>
      <c r="F530" s="558"/>
      <c r="G530" s="4"/>
      <c r="H530" s="558"/>
      <c r="I530" s="4"/>
      <c r="J530" s="4"/>
      <c r="K530" s="4"/>
      <c r="L530" s="4"/>
      <c r="M530" s="4"/>
      <c r="N530" s="118"/>
      <c r="O530" s="118"/>
      <c r="P530" s="144"/>
      <c r="Q530" s="144"/>
      <c r="R530" s="144"/>
      <c r="S530" s="145"/>
      <c r="T530" s="4"/>
      <c r="U530" s="482"/>
      <c r="V530" s="4"/>
      <c r="W530" s="4"/>
      <c r="X530" s="4"/>
      <c r="Y530" s="4"/>
      <c r="Z530" s="4"/>
    </row>
    <row r="531" spans="1:26" ht="16.5" customHeight="1">
      <c r="A531" s="143"/>
      <c r="B531" s="4"/>
      <c r="C531" s="4"/>
      <c r="D531" s="143"/>
      <c r="E531" s="558"/>
      <c r="F531" s="558"/>
      <c r="G531" s="4"/>
      <c r="H531" s="558"/>
      <c r="I531" s="4"/>
      <c r="J531" s="4"/>
      <c r="K531" s="4"/>
      <c r="L531" s="4"/>
      <c r="M531" s="4"/>
      <c r="N531" s="118"/>
      <c r="O531" s="118"/>
      <c r="P531" s="144"/>
      <c r="Q531" s="144"/>
      <c r="R531" s="144"/>
      <c r="S531" s="145"/>
      <c r="T531" s="4"/>
      <c r="U531" s="482"/>
      <c r="V531" s="4"/>
      <c r="W531" s="4"/>
      <c r="X531" s="4"/>
      <c r="Y531" s="4"/>
      <c r="Z531" s="4"/>
    </row>
    <row r="532" spans="1:26" ht="16.5" customHeight="1">
      <c r="A532" s="143"/>
      <c r="B532" s="4"/>
      <c r="C532" s="4"/>
      <c r="D532" s="143"/>
      <c r="E532" s="558"/>
      <c r="F532" s="558"/>
      <c r="G532" s="4"/>
      <c r="H532" s="558"/>
      <c r="I532" s="4"/>
      <c r="J532" s="4"/>
      <c r="K532" s="4"/>
      <c r="L532" s="4"/>
      <c r="M532" s="4"/>
      <c r="N532" s="118"/>
      <c r="O532" s="118"/>
      <c r="P532" s="144"/>
      <c r="Q532" s="144"/>
      <c r="R532" s="144"/>
      <c r="S532" s="145"/>
      <c r="T532" s="4"/>
      <c r="U532" s="482"/>
      <c r="V532" s="4"/>
      <c r="W532" s="4"/>
      <c r="X532" s="4"/>
      <c r="Y532" s="4"/>
      <c r="Z532" s="4"/>
    </row>
    <row r="533" spans="1:26" ht="16.5" customHeight="1">
      <c r="A533" s="143"/>
      <c r="B533" s="4"/>
      <c r="C533" s="4"/>
      <c r="D533" s="143"/>
      <c r="E533" s="558"/>
      <c r="F533" s="558"/>
      <c r="G533" s="4"/>
      <c r="H533" s="558"/>
      <c r="I533" s="4"/>
      <c r="J533" s="4"/>
      <c r="K533" s="4"/>
      <c r="L533" s="4"/>
      <c r="M533" s="4"/>
      <c r="N533" s="118"/>
      <c r="O533" s="118"/>
      <c r="P533" s="144"/>
      <c r="Q533" s="144"/>
      <c r="R533" s="144"/>
      <c r="S533" s="145"/>
      <c r="T533" s="4"/>
      <c r="U533" s="482"/>
      <c r="V533" s="4"/>
      <c r="W533" s="4"/>
      <c r="X533" s="4"/>
      <c r="Y533" s="4"/>
      <c r="Z533" s="4"/>
    </row>
    <row r="534" spans="1:26" ht="16.5" customHeight="1">
      <c r="A534" s="143"/>
      <c r="B534" s="4"/>
      <c r="C534" s="4"/>
      <c r="D534" s="143"/>
      <c r="E534" s="558"/>
      <c r="F534" s="558"/>
      <c r="G534" s="4"/>
      <c r="H534" s="558"/>
      <c r="I534" s="4"/>
      <c r="J534" s="4"/>
      <c r="K534" s="4"/>
      <c r="L534" s="4"/>
      <c r="M534" s="4"/>
      <c r="N534" s="118"/>
      <c r="O534" s="118"/>
      <c r="P534" s="144"/>
      <c r="Q534" s="144"/>
      <c r="R534" s="144"/>
      <c r="S534" s="145"/>
      <c r="T534" s="4"/>
      <c r="U534" s="482"/>
      <c r="V534" s="4"/>
      <c r="W534" s="4"/>
      <c r="X534" s="4"/>
      <c r="Y534" s="4"/>
      <c r="Z534" s="4"/>
    </row>
    <row r="535" spans="1:26" ht="16.5" customHeight="1">
      <c r="A535" s="143"/>
      <c r="B535" s="4"/>
      <c r="C535" s="4"/>
      <c r="D535" s="143"/>
      <c r="E535" s="558"/>
      <c r="F535" s="558"/>
      <c r="G535" s="4"/>
      <c r="H535" s="558"/>
      <c r="I535" s="4"/>
      <c r="J535" s="4"/>
      <c r="K535" s="4"/>
      <c r="L535" s="4"/>
      <c r="M535" s="4"/>
      <c r="N535" s="118"/>
      <c r="O535" s="118"/>
      <c r="P535" s="144"/>
      <c r="Q535" s="144"/>
      <c r="R535" s="144"/>
      <c r="S535" s="145"/>
      <c r="T535" s="4"/>
      <c r="U535" s="482"/>
      <c r="V535" s="4"/>
      <c r="W535" s="4"/>
      <c r="X535" s="4"/>
      <c r="Y535" s="4"/>
      <c r="Z535" s="4"/>
    </row>
    <row r="536" spans="1:26" ht="16.5" customHeight="1">
      <c r="A536" s="143"/>
      <c r="B536" s="4"/>
      <c r="C536" s="4"/>
      <c r="D536" s="143"/>
      <c r="E536" s="558"/>
      <c r="F536" s="558"/>
      <c r="G536" s="4"/>
      <c r="H536" s="558"/>
      <c r="I536" s="4"/>
      <c r="J536" s="4"/>
      <c r="K536" s="4"/>
      <c r="L536" s="4"/>
      <c r="M536" s="4"/>
      <c r="N536" s="118"/>
      <c r="O536" s="118"/>
      <c r="P536" s="144"/>
      <c r="Q536" s="144"/>
      <c r="R536" s="144"/>
      <c r="S536" s="145"/>
      <c r="T536" s="4"/>
      <c r="U536" s="482"/>
      <c r="V536" s="4"/>
      <c r="W536" s="4"/>
      <c r="X536" s="4"/>
      <c r="Y536" s="4"/>
      <c r="Z536" s="4"/>
    </row>
    <row r="537" spans="1:26" ht="16.5" customHeight="1">
      <c r="A537" s="143"/>
      <c r="B537" s="4"/>
      <c r="C537" s="4"/>
      <c r="D537" s="143"/>
      <c r="E537" s="558"/>
      <c r="F537" s="558"/>
      <c r="G537" s="4"/>
      <c r="H537" s="558"/>
      <c r="I537" s="4"/>
      <c r="J537" s="4"/>
      <c r="K537" s="4"/>
      <c r="L537" s="4"/>
      <c r="M537" s="4"/>
      <c r="N537" s="118"/>
      <c r="O537" s="118"/>
      <c r="P537" s="144"/>
      <c r="Q537" s="144"/>
      <c r="R537" s="144"/>
      <c r="S537" s="145"/>
      <c r="T537" s="4"/>
      <c r="U537" s="482"/>
      <c r="V537" s="4"/>
      <c r="W537" s="4"/>
      <c r="X537" s="4"/>
      <c r="Y537" s="4"/>
      <c r="Z537" s="4"/>
    </row>
    <row r="538" spans="1:26" ht="16.5" customHeight="1">
      <c r="A538" s="143"/>
      <c r="B538" s="4"/>
      <c r="C538" s="4"/>
      <c r="D538" s="143"/>
      <c r="E538" s="558"/>
      <c r="F538" s="558"/>
      <c r="G538" s="4"/>
      <c r="H538" s="558"/>
      <c r="I538" s="4"/>
      <c r="J538" s="4"/>
      <c r="K538" s="4"/>
      <c r="L538" s="4"/>
      <c r="M538" s="4"/>
      <c r="N538" s="118"/>
      <c r="O538" s="118"/>
      <c r="P538" s="144"/>
      <c r="Q538" s="144"/>
      <c r="R538" s="144"/>
      <c r="S538" s="145"/>
      <c r="T538" s="4"/>
      <c r="U538" s="482"/>
      <c r="V538" s="4"/>
      <c r="W538" s="4"/>
      <c r="X538" s="4"/>
      <c r="Y538" s="4"/>
      <c r="Z538" s="4"/>
    </row>
    <row r="539" spans="1:26" ht="16.5" customHeight="1">
      <c r="A539" s="143"/>
      <c r="B539" s="4"/>
      <c r="C539" s="4"/>
      <c r="D539" s="143"/>
      <c r="E539" s="558"/>
      <c r="F539" s="558"/>
      <c r="G539" s="4"/>
      <c r="H539" s="558"/>
      <c r="I539" s="4"/>
      <c r="J539" s="4"/>
      <c r="K539" s="4"/>
      <c r="L539" s="4"/>
      <c r="M539" s="4"/>
      <c r="N539" s="118"/>
      <c r="O539" s="118"/>
      <c r="P539" s="144"/>
      <c r="Q539" s="144"/>
      <c r="R539" s="144"/>
      <c r="S539" s="145"/>
      <c r="T539" s="4"/>
      <c r="U539" s="482"/>
      <c r="V539" s="4"/>
      <c r="W539" s="4"/>
      <c r="X539" s="4"/>
      <c r="Y539" s="4"/>
      <c r="Z539" s="4"/>
    </row>
    <row r="540" spans="1:26" ht="16.5" customHeight="1">
      <c r="A540" s="143"/>
      <c r="B540" s="4"/>
      <c r="C540" s="4"/>
      <c r="D540" s="143"/>
      <c r="E540" s="558"/>
      <c r="F540" s="558"/>
      <c r="G540" s="4"/>
      <c r="H540" s="558"/>
      <c r="I540" s="4"/>
      <c r="J540" s="4"/>
      <c r="K540" s="4"/>
      <c r="L540" s="4"/>
      <c r="M540" s="4"/>
      <c r="N540" s="118"/>
      <c r="O540" s="118"/>
      <c r="P540" s="144"/>
      <c r="Q540" s="144"/>
      <c r="R540" s="144"/>
      <c r="S540" s="145"/>
      <c r="T540" s="4"/>
      <c r="U540" s="482"/>
      <c r="V540" s="4"/>
      <c r="W540" s="4"/>
      <c r="X540" s="4"/>
      <c r="Y540" s="4"/>
      <c r="Z540" s="4"/>
    </row>
    <row r="541" spans="1:26" ht="16.5" customHeight="1">
      <c r="A541" s="143"/>
      <c r="B541" s="4"/>
      <c r="C541" s="4"/>
      <c r="D541" s="143"/>
      <c r="E541" s="558"/>
      <c r="F541" s="558"/>
      <c r="G541" s="4"/>
      <c r="H541" s="558"/>
      <c r="I541" s="4"/>
      <c r="J541" s="4"/>
      <c r="K541" s="4"/>
      <c r="L541" s="4"/>
      <c r="M541" s="4"/>
      <c r="N541" s="118"/>
      <c r="O541" s="118"/>
      <c r="P541" s="144"/>
      <c r="Q541" s="144"/>
      <c r="R541" s="144"/>
      <c r="S541" s="145"/>
      <c r="T541" s="4"/>
      <c r="U541" s="482"/>
      <c r="V541" s="4"/>
      <c r="W541" s="4"/>
      <c r="X541" s="4"/>
      <c r="Y541" s="4"/>
      <c r="Z541" s="4"/>
    </row>
    <row r="542" spans="1:26" ht="16.5" customHeight="1">
      <c r="A542" s="143"/>
      <c r="B542" s="4"/>
      <c r="C542" s="4"/>
      <c r="D542" s="143"/>
      <c r="E542" s="558"/>
      <c r="F542" s="558"/>
      <c r="G542" s="4"/>
      <c r="H542" s="558"/>
      <c r="I542" s="4"/>
      <c r="J542" s="4"/>
      <c r="K542" s="4"/>
      <c r="L542" s="4"/>
      <c r="M542" s="4"/>
      <c r="N542" s="118"/>
      <c r="O542" s="118"/>
      <c r="P542" s="144"/>
      <c r="Q542" s="144"/>
      <c r="R542" s="144"/>
      <c r="S542" s="145"/>
      <c r="T542" s="4"/>
      <c r="U542" s="482"/>
      <c r="V542" s="4"/>
      <c r="W542" s="4"/>
      <c r="X542" s="4"/>
      <c r="Y542" s="4"/>
      <c r="Z542" s="4"/>
    </row>
    <row r="543" spans="1:26" ht="16.5" customHeight="1">
      <c r="A543" s="143"/>
      <c r="B543" s="4"/>
      <c r="C543" s="4"/>
      <c r="D543" s="143"/>
      <c r="E543" s="558"/>
      <c r="F543" s="558"/>
      <c r="G543" s="4"/>
      <c r="H543" s="558"/>
      <c r="I543" s="4"/>
      <c r="J543" s="4"/>
      <c r="K543" s="4"/>
      <c r="L543" s="4"/>
      <c r="M543" s="4"/>
      <c r="N543" s="118"/>
      <c r="O543" s="118"/>
      <c r="P543" s="144"/>
      <c r="Q543" s="144"/>
      <c r="R543" s="144"/>
      <c r="S543" s="145"/>
      <c r="T543" s="4"/>
      <c r="U543" s="482"/>
      <c r="V543" s="4"/>
      <c r="W543" s="4"/>
      <c r="X543" s="4"/>
      <c r="Y543" s="4"/>
      <c r="Z543" s="4"/>
    </row>
    <row r="544" spans="1:26" ht="16.5" customHeight="1">
      <c r="A544" s="143"/>
      <c r="B544" s="4"/>
      <c r="C544" s="4"/>
      <c r="D544" s="143"/>
      <c r="E544" s="558"/>
      <c r="F544" s="558"/>
      <c r="G544" s="4"/>
      <c r="H544" s="558"/>
      <c r="I544" s="4"/>
      <c r="J544" s="4"/>
      <c r="K544" s="4"/>
      <c r="L544" s="4"/>
      <c r="M544" s="4"/>
      <c r="N544" s="118"/>
      <c r="O544" s="118"/>
      <c r="P544" s="144"/>
      <c r="Q544" s="144"/>
      <c r="R544" s="144"/>
      <c r="S544" s="145"/>
      <c r="T544" s="4"/>
      <c r="U544" s="482"/>
      <c r="V544" s="4"/>
      <c r="W544" s="4"/>
      <c r="X544" s="4"/>
      <c r="Y544" s="4"/>
      <c r="Z544" s="4"/>
    </row>
    <row r="545" spans="1:26" ht="16.5" customHeight="1">
      <c r="A545" s="143"/>
      <c r="B545" s="4"/>
      <c r="C545" s="4"/>
      <c r="D545" s="143"/>
      <c r="E545" s="558"/>
      <c r="F545" s="558"/>
      <c r="G545" s="4"/>
      <c r="H545" s="558"/>
      <c r="I545" s="4"/>
      <c r="J545" s="4"/>
      <c r="K545" s="4"/>
      <c r="L545" s="4"/>
      <c r="M545" s="4"/>
      <c r="N545" s="118"/>
      <c r="O545" s="118"/>
      <c r="P545" s="144"/>
      <c r="Q545" s="144"/>
      <c r="R545" s="144"/>
      <c r="S545" s="145"/>
      <c r="T545" s="4"/>
      <c r="U545" s="482"/>
      <c r="V545" s="4"/>
      <c r="W545" s="4"/>
      <c r="X545" s="4"/>
      <c r="Y545" s="4"/>
      <c r="Z545" s="4"/>
    </row>
    <row r="546" spans="1:26" ht="16.5" customHeight="1">
      <c r="A546" s="143"/>
      <c r="B546" s="4"/>
      <c r="C546" s="4"/>
      <c r="D546" s="143"/>
      <c r="E546" s="558"/>
      <c r="F546" s="558"/>
      <c r="G546" s="4"/>
      <c r="H546" s="558"/>
      <c r="I546" s="4"/>
      <c r="J546" s="4"/>
      <c r="K546" s="4"/>
      <c r="L546" s="4"/>
      <c r="M546" s="4"/>
      <c r="N546" s="118"/>
      <c r="O546" s="118"/>
      <c r="P546" s="144"/>
      <c r="Q546" s="144"/>
      <c r="R546" s="144"/>
      <c r="S546" s="145"/>
      <c r="T546" s="4"/>
      <c r="U546" s="482"/>
      <c r="V546" s="4"/>
      <c r="W546" s="4"/>
      <c r="X546" s="4"/>
      <c r="Y546" s="4"/>
      <c r="Z546" s="4"/>
    </row>
    <row r="547" spans="1:26" ht="16.5" customHeight="1">
      <c r="A547" s="143"/>
      <c r="B547" s="4"/>
      <c r="C547" s="4"/>
      <c r="D547" s="143"/>
      <c r="E547" s="558"/>
      <c r="F547" s="558"/>
      <c r="G547" s="4"/>
      <c r="H547" s="558"/>
      <c r="I547" s="4"/>
      <c r="J547" s="4"/>
      <c r="K547" s="4"/>
      <c r="L547" s="4"/>
      <c r="M547" s="4"/>
      <c r="N547" s="118"/>
      <c r="O547" s="118"/>
      <c r="P547" s="144"/>
      <c r="Q547" s="144"/>
      <c r="R547" s="144"/>
      <c r="S547" s="145"/>
      <c r="T547" s="4"/>
      <c r="U547" s="482"/>
      <c r="V547" s="4"/>
      <c r="W547" s="4"/>
      <c r="X547" s="4"/>
      <c r="Y547" s="4"/>
      <c r="Z547" s="4"/>
    </row>
    <row r="548" spans="1:26" ht="16.5" customHeight="1">
      <c r="A548" s="143"/>
      <c r="B548" s="4"/>
      <c r="C548" s="4"/>
      <c r="D548" s="143"/>
      <c r="E548" s="558"/>
      <c r="F548" s="558"/>
      <c r="G548" s="4"/>
      <c r="H548" s="558"/>
      <c r="I548" s="4"/>
      <c r="J548" s="4"/>
      <c r="K548" s="4"/>
      <c r="L548" s="4"/>
      <c r="M548" s="4"/>
      <c r="N548" s="118"/>
      <c r="O548" s="118"/>
      <c r="P548" s="144"/>
      <c r="Q548" s="144"/>
      <c r="R548" s="144"/>
      <c r="S548" s="145"/>
      <c r="T548" s="4"/>
      <c r="U548" s="482"/>
      <c r="V548" s="4"/>
      <c r="W548" s="4"/>
      <c r="X548" s="4"/>
      <c r="Y548" s="4"/>
      <c r="Z548" s="4"/>
    </row>
    <row r="549" spans="1:26" ht="16.5" customHeight="1">
      <c r="A549" s="143"/>
      <c r="B549" s="4"/>
      <c r="C549" s="4"/>
      <c r="D549" s="143"/>
      <c r="E549" s="558"/>
      <c r="F549" s="558"/>
      <c r="G549" s="4"/>
      <c r="H549" s="558"/>
      <c r="I549" s="4"/>
      <c r="J549" s="4"/>
      <c r="K549" s="4"/>
      <c r="L549" s="4"/>
      <c r="M549" s="4"/>
      <c r="N549" s="118"/>
      <c r="O549" s="118"/>
      <c r="P549" s="144"/>
      <c r="Q549" s="144"/>
      <c r="R549" s="144"/>
      <c r="S549" s="145"/>
      <c r="T549" s="4"/>
      <c r="U549" s="482"/>
      <c r="V549" s="4"/>
      <c r="W549" s="4"/>
      <c r="X549" s="4"/>
      <c r="Y549" s="4"/>
      <c r="Z549" s="4"/>
    </row>
    <row r="550" spans="1:26" ht="16.5" customHeight="1">
      <c r="A550" s="143"/>
      <c r="B550" s="4"/>
      <c r="C550" s="4"/>
      <c r="D550" s="143"/>
      <c r="E550" s="558"/>
      <c r="F550" s="558"/>
      <c r="G550" s="4"/>
      <c r="H550" s="558"/>
      <c r="I550" s="4"/>
      <c r="J550" s="4"/>
      <c r="K550" s="4"/>
      <c r="L550" s="4"/>
      <c r="M550" s="4"/>
      <c r="N550" s="118"/>
      <c r="O550" s="118"/>
      <c r="P550" s="144"/>
      <c r="Q550" s="144"/>
      <c r="R550" s="144"/>
      <c r="S550" s="145"/>
      <c r="T550" s="4"/>
      <c r="U550" s="482"/>
      <c r="V550" s="4"/>
      <c r="W550" s="4"/>
      <c r="X550" s="4"/>
      <c r="Y550" s="4"/>
      <c r="Z550" s="4"/>
    </row>
    <row r="551" spans="1:26" ht="16.5" customHeight="1">
      <c r="A551" s="143"/>
      <c r="B551" s="4"/>
      <c r="C551" s="4"/>
      <c r="D551" s="143"/>
      <c r="E551" s="558"/>
      <c r="F551" s="558"/>
      <c r="G551" s="4"/>
      <c r="H551" s="558"/>
      <c r="I551" s="4"/>
      <c r="J551" s="4"/>
      <c r="K551" s="4"/>
      <c r="L551" s="4"/>
      <c r="M551" s="4"/>
      <c r="N551" s="118"/>
      <c r="O551" s="118"/>
      <c r="P551" s="144"/>
      <c r="Q551" s="144"/>
      <c r="R551" s="144"/>
      <c r="S551" s="145"/>
      <c r="T551" s="4"/>
      <c r="U551" s="482"/>
      <c r="V551" s="4"/>
      <c r="W551" s="4"/>
      <c r="X551" s="4"/>
      <c r="Y551" s="4"/>
      <c r="Z551" s="4"/>
    </row>
    <row r="552" spans="1:26" ht="16.5" customHeight="1">
      <c r="A552" s="143"/>
      <c r="B552" s="4"/>
      <c r="C552" s="4"/>
      <c r="D552" s="143"/>
      <c r="E552" s="558"/>
      <c r="F552" s="558"/>
      <c r="G552" s="4"/>
      <c r="H552" s="558"/>
      <c r="I552" s="4"/>
      <c r="J552" s="4"/>
      <c r="K552" s="4"/>
      <c r="L552" s="4"/>
      <c r="M552" s="4"/>
      <c r="N552" s="118"/>
      <c r="O552" s="118"/>
      <c r="P552" s="144"/>
      <c r="Q552" s="144"/>
      <c r="R552" s="144"/>
      <c r="S552" s="145"/>
      <c r="T552" s="4"/>
      <c r="U552" s="482"/>
      <c r="V552" s="4"/>
      <c r="W552" s="4"/>
      <c r="X552" s="4"/>
      <c r="Y552" s="4"/>
      <c r="Z552" s="4"/>
    </row>
    <row r="553" spans="1:26" ht="16.5" customHeight="1">
      <c r="A553" s="143"/>
      <c r="B553" s="4"/>
      <c r="C553" s="4"/>
      <c r="D553" s="143"/>
      <c r="E553" s="558"/>
      <c r="F553" s="558"/>
      <c r="G553" s="4"/>
      <c r="H553" s="558"/>
      <c r="I553" s="4"/>
      <c r="J553" s="4"/>
      <c r="K553" s="4"/>
      <c r="L553" s="4"/>
      <c r="M553" s="4"/>
      <c r="N553" s="118"/>
      <c r="O553" s="118"/>
      <c r="P553" s="144"/>
      <c r="Q553" s="144"/>
      <c r="R553" s="144"/>
      <c r="S553" s="145"/>
      <c r="T553" s="4"/>
      <c r="U553" s="482"/>
      <c r="V553" s="4"/>
      <c r="W553" s="4"/>
      <c r="X553" s="4"/>
      <c r="Y553" s="4"/>
      <c r="Z553" s="4"/>
    </row>
    <row r="554" spans="1:26" ht="16.5" customHeight="1">
      <c r="A554" s="143"/>
      <c r="B554" s="4"/>
      <c r="C554" s="4"/>
      <c r="D554" s="143"/>
      <c r="E554" s="558"/>
      <c r="F554" s="558"/>
      <c r="G554" s="4"/>
      <c r="H554" s="558"/>
      <c r="I554" s="4"/>
      <c r="J554" s="4"/>
      <c r="K554" s="4"/>
      <c r="L554" s="4"/>
      <c r="M554" s="4"/>
      <c r="N554" s="118"/>
      <c r="O554" s="118"/>
      <c r="P554" s="144"/>
      <c r="Q554" s="144"/>
      <c r="R554" s="144"/>
      <c r="S554" s="145"/>
      <c r="T554" s="4"/>
      <c r="U554" s="482"/>
      <c r="V554" s="4"/>
      <c r="W554" s="4"/>
      <c r="X554" s="4"/>
      <c r="Y554" s="4"/>
      <c r="Z554" s="4"/>
    </row>
    <row r="555" spans="1:26" ht="16.5" customHeight="1">
      <c r="A555" s="143"/>
      <c r="B555" s="4"/>
      <c r="C555" s="4"/>
      <c r="D555" s="143"/>
      <c r="E555" s="558"/>
      <c r="F555" s="558"/>
      <c r="G555" s="4"/>
      <c r="H555" s="558"/>
      <c r="I555" s="4"/>
      <c r="J555" s="4"/>
      <c r="K555" s="4"/>
      <c r="L555" s="4"/>
      <c r="M555" s="4"/>
      <c r="N555" s="118"/>
      <c r="O555" s="118"/>
      <c r="P555" s="144"/>
      <c r="Q555" s="144"/>
      <c r="R555" s="144"/>
      <c r="S555" s="145"/>
      <c r="T555" s="4"/>
      <c r="U555" s="482"/>
      <c r="V555" s="4"/>
      <c r="W555" s="4"/>
      <c r="X555" s="4"/>
      <c r="Y555" s="4"/>
      <c r="Z555" s="4"/>
    </row>
    <row r="556" spans="1:26" ht="16.5" customHeight="1">
      <c r="A556" s="143"/>
      <c r="B556" s="4"/>
      <c r="C556" s="4"/>
      <c r="D556" s="143"/>
      <c r="E556" s="558"/>
      <c r="F556" s="558"/>
      <c r="G556" s="4"/>
      <c r="H556" s="558"/>
      <c r="I556" s="4"/>
      <c r="J556" s="4"/>
      <c r="K556" s="4"/>
      <c r="L556" s="4"/>
      <c r="M556" s="4"/>
      <c r="N556" s="118"/>
      <c r="O556" s="118"/>
      <c r="P556" s="144"/>
      <c r="Q556" s="144"/>
      <c r="R556" s="144"/>
      <c r="S556" s="145"/>
      <c r="T556" s="4"/>
      <c r="U556" s="482"/>
      <c r="V556" s="4"/>
      <c r="W556" s="4"/>
      <c r="X556" s="4"/>
      <c r="Y556" s="4"/>
      <c r="Z556" s="4"/>
    </row>
    <row r="557" spans="1:26" ht="16.5" customHeight="1">
      <c r="A557" s="143"/>
      <c r="B557" s="4"/>
      <c r="C557" s="4"/>
      <c r="D557" s="143"/>
      <c r="E557" s="558"/>
      <c r="F557" s="558"/>
      <c r="G557" s="4"/>
      <c r="H557" s="558"/>
      <c r="I557" s="4"/>
      <c r="J557" s="4"/>
      <c r="K557" s="4"/>
      <c r="L557" s="4"/>
      <c r="M557" s="4"/>
      <c r="N557" s="118"/>
      <c r="O557" s="118"/>
      <c r="P557" s="144"/>
      <c r="Q557" s="144"/>
      <c r="R557" s="144"/>
      <c r="S557" s="145"/>
      <c r="T557" s="4"/>
      <c r="U557" s="482"/>
      <c r="V557" s="4"/>
      <c r="W557" s="4"/>
      <c r="X557" s="4"/>
      <c r="Y557" s="4"/>
      <c r="Z557" s="4"/>
    </row>
    <row r="558" spans="1:26" ht="16.5" customHeight="1">
      <c r="A558" s="143"/>
      <c r="B558" s="4"/>
      <c r="C558" s="4"/>
      <c r="D558" s="143"/>
      <c r="E558" s="558"/>
      <c r="F558" s="558"/>
      <c r="G558" s="4"/>
      <c r="H558" s="558"/>
      <c r="I558" s="4"/>
      <c r="J558" s="4"/>
      <c r="K558" s="4"/>
      <c r="L558" s="4"/>
      <c r="M558" s="4"/>
      <c r="N558" s="118"/>
      <c r="O558" s="118"/>
      <c r="P558" s="144"/>
      <c r="Q558" s="144"/>
      <c r="R558" s="144"/>
      <c r="S558" s="145"/>
      <c r="T558" s="4"/>
      <c r="U558" s="482"/>
      <c r="V558" s="4"/>
      <c r="W558" s="4"/>
      <c r="X558" s="4"/>
      <c r="Y558" s="4"/>
      <c r="Z558" s="4"/>
    </row>
    <row r="559" spans="1:26" ht="16.5" customHeight="1">
      <c r="A559" s="143"/>
      <c r="B559" s="4"/>
      <c r="C559" s="4"/>
      <c r="D559" s="143"/>
      <c r="E559" s="558"/>
      <c r="F559" s="558"/>
      <c r="G559" s="4"/>
      <c r="H559" s="558"/>
      <c r="I559" s="4"/>
      <c r="J559" s="4"/>
      <c r="K559" s="4"/>
      <c r="L559" s="4"/>
      <c r="M559" s="4"/>
      <c r="N559" s="118"/>
      <c r="O559" s="118"/>
      <c r="P559" s="144"/>
      <c r="Q559" s="144"/>
      <c r="R559" s="144"/>
      <c r="S559" s="145"/>
      <c r="T559" s="4"/>
      <c r="U559" s="482"/>
      <c r="V559" s="4"/>
      <c r="W559" s="4"/>
      <c r="X559" s="4"/>
      <c r="Y559" s="4"/>
      <c r="Z559" s="4"/>
    </row>
    <row r="560" spans="1:26" ht="16.5" customHeight="1">
      <c r="A560" s="143"/>
      <c r="B560" s="4"/>
      <c r="C560" s="4"/>
      <c r="D560" s="143"/>
      <c r="E560" s="558"/>
      <c r="F560" s="558"/>
      <c r="G560" s="4"/>
      <c r="H560" s="558"/>
      <c r="I560" s="4"/>
      <c r="J560" s="4"/>
      <c r="K560" s="4"/>
      <c r="L560" s="4"/>
      <c r="M560" s="4"/>
      <c r="N560" s="118"/>
      <c r="O560" s="118"/>
      <c r="P560" s="144"/>
      <c r="Q560" s="144"/>
      <c r="R560" s="144"/>
      <c r="S560" s="145"/>
      <c r="T560" s="4"/>
      <c r="U560" s="482"/>
      <c r="V560" s="4"/>
      <c r="W560" s="4"/>
      <c r="X560" s="4"/>
      <c r="Y560" s="4"/>
      <c r="Z560" s="4"/>
    </row>
    <row r="561" spans="1:26" ht="16.5" customHeight="1">
      <c r="A561" s="143"/>
      <c r="B561" s="4"/>
      <c r="C561" s="4"/>
      <c r="D561" s="143"/>
      <c r="E561" s="558"/>
      <c r="F561" s="558"/>
      <c r="G561" s="4"/>
      <c r="H561" s="558"/>
      <c r="I561" s="4"/>
      <c r="J561" s="4"/>
      <c r="K561" s="4"/>
      <c r="L561" s="4"/>
      <c r="M561" s="4"/>
      <c r="N561" s="118"/>
      <c r="O561" s="118"/>
      <c r="P561" s="144"/>
      <c r="Q561" s="144"/>
      <c r="R561" s="144"/>
      <c r="S561" s="145"/>
      <c r="T561" s="4"/>
      <c r="U561" s="482"/>
      <c r="V561" s="4"/>
      <c r="W561" s="4"/>
      <c r="X561" s="4"/>
      <c r="Y561" s="4"/>
      <c r="Z561" s="4"/>
    </row>
    <row r="562" spans="1:26" ht="16.5" customHeight="1">
      <c r="A562" s="143"/>
      <c r="B562" s="4"/>
      <c r="C562" s="4"/>
      <c r="D562" s="143"/>
      <c r="E562" s="558"/>
      <c r="F562" s="558"/>
      <c r="G562" s="4"/>
      <c r="H562" s="558"/>
      <c r="I562" s="4"/>
      <c r="J562" s="4"/>
      <c r="K562" s="4"/>
      <c r="L562" s="4"/>
      <c r="M562" s="4"/>
      <c r="N562" s="118"/>
      <c r="O562" s="118"/>
      <c r="P562" s="144"/>
      <c r="Q562" s="144"/>
      <c r="R562" s="144"/>
      <c r="S562" s="145"/>
      <c r="T562" s="4"/>
      <c r="U562" s="482"/>
      <c r="V562" s="4"/>
      <c r="W562" s="4"/>
      <c r="X562" s="4"/>
      <c r="Y562" s="4"/>
      <c r="Z562" s="4"/>
    </row>
    <row r="563" spans="1:26" ht="16.5" customHeight="1">
      <c r="A563" s="143"/>
      <c r="B563" s="4"/>
      <c r="C563" s="4"/>
      <c r="D563" s="143"/>
      <c r="E563" s="558"/>
      <c r="F563" s="558"/>
      <c r="G563" s="4"/>
      <c r="H563" s="558"/>
      <c r="I563" s="4"/>
      <c r="J563" s="4"/>
      <c r="K563" s="4"/>
      <c r="L563" s="4"/>
      <c r="M563" s="4"/>
      <c r="N563" s="118"/>
      <c r="O563" s="118"/>
      <c r="P563" s="144"/>
      <c r="Q563" s="144"/>
      <c r="R563" s="144"/>
      <c r="S563" s="145"/>
      <c r="T563" s="4"/>
      <c r="U563" s="482"/>
      <c r="V563" s="4"/>
      <c r="W563" s="4"/>
      <c r="X563" s="4"/>
      <c r="Y563" s="4"/>
      <c r="Z563" s="4"/>
    </row>
    <row r="564" spans="1:26" ht="16.5" customHeight="1">
      <c r="A564" s="143"/>
      <c r="B564" s="4"/>
      <c r="C564" s="4"/>
      <c r="D564" s="143"/>
      <c r="E564" s="558"/>
      <c r="F564" s="558"/>
      <c r="G564" s="4"/>
      <c r="H564" s="558"/>
      <c r="I564" s="4"/>
      <c r="J564" s="4"/>
      <c r="K564" s="4"/>
      <c r="L564" s="4"/>
      <c r="M564" s="4"/>
      <c r="N564" s="118"/>
      <c r="O564" s="118"/>
      <c r="P564" s="144"/>
      <c r="Q564" s="144"/>
      <c r="R564" s="144"/>
      <c r="S564" s="145"/>
      <c r="T564" s="4"/>
      <c r="U564" s="482"/>
      <c r="V564" s="4"/>
      <c r="W564" s="4"/>
      <c r="X564" s="4"/>
      <c r="Y564" s="4"/>
      <c r="Z564" s="4"/>
    </row>
    <row r="565" spans="1:26" ht="16.5" customHeight="1">
      <c r="A565" s="143"/>
      <c r="B565" s="4"/>
      <c r="C565" s="4"/>
      <c r="D565" s="143"/>
      <c r="E565" s="558"/>
      <c r="F565" s="558"/>
      <c r="G565" s="4"/>
      <c r="H565" s="558"/>
      <c r="I565" s="4"/>
      <c r="J565" s="4"/>
      <c r="K565" s="4"/>
      <c r="L565" s="4"/>
      <c r="M565" s="4"/>
      <c r="N565" s="118"/>
      <c r="O565" s="118"/>
      <c r="P565" s="144"/>
      <c r="Q565" s="144"/>
      <c r="R565" s="144"/>
      <c r="S565" s="145"/>
      <c r="T565" s="4"/>
      <c r="U565" s="482"/>
      <c r="V565" s="4"/>
      <c r="W565" s="4"/>
      <c r="X565" s="4"/>
      <c r="Y565" s="4"/>
      <c r="Z565" s="4"/>
    </row>
    <row r="566" spans="1:26" ht="16.5" customHeight="1">
      <c r="A566" s="143"/>
      <c r="B566" s="4"/>
      <c r="C566" s="4"/>
      <c r="D566" s="143"/>
      <c r="E566" s="558"/>
      <c r="F566" s="558"/>
      <c r="G566" s="4"/>
      <c r="H566" s="558"/>
      <c r="I566" s="4"/>
      <c r="J566" s="4"/>
      <c r="K566" s="4"/>
      <c r="L566" s="4"/>
      <c r="M566" s="4"/>
      <c r="N566" s="118"/>
      <c r="O566" s="118"/>
      <c r="P566" s="144"/>
      <c r="Q566" s="144"/>
      <c r="R566" s="144"/>
      <c r="S566" s="145"/>
      <c r="T566" s="4"/>
      <c r="U566" s="482"/>
      <c r="V566" s="4"/>
      <c r="W566" s="4"/>
      <c r="X566" s="4"/>
      <c r="Y566" s="4"/>
      <c r="Z566" s="4"/>
    </row>
    <row r="567" spans="1:26" ht="16.5" customHeight="1">
      <c r="A567" s="143"/>
      <c r="B567" s="4"/>
      <c r="C567" s="4"/>
      <c r="D567" s="143"/>
      <c r="E567" s="558"/>
      <c r="F567" s="558"/>
      <c r="G567" s="4"/>
      <c r="H567" s="558"/>
      <c r="I567" s="4"/>
      <c r="J567" s="4"/>
      <c r="K567" s="4"/>
      <c r="L567" s="4"/>
      <c r="M567" s="4"/>
      <c r="N567" s="118"/>
      <c r="O567" s="118"/>
      <c r="P567" s="144"/>
      <c r="Q567" s="144"/>
      <c r="R567" s="144"/>
      <c r="S567" s="145"/>
      <c r="T567" s="4"/>
      <c r="U567" s="482"/>
      <c r="V567" s="4"/>
      <c r="W567" s="4"/>
      <c r="X567" s="4"/>
      <c r="Y567" s="4"/>
      <c r="Z567" s="4"/>
    </row>
    <row r="568" spans="1:26" ht="16.5" customHeight="1">
      <c r="A568" s="143"/>
      <c r="B568" s="4"/>
      <c r="C568" s="4"/>
      <c r="D568" s="143"/>
      <c r="E568" s="558"/>
      <c r="F568" s="558"/>
      <c r="G568" s="4"/>
      <c r="H568" s="558"/>
      <c r="I568" s="4"/>
      <c r="J568" s="4"/>
      <c r="K568" s="4"/>
      <c r="L568" s="4"/>
      <c r="M568" s="4"/>
      <c r="N568" s="118"/>
      <c r="O568" s="118"/>
      <c r="P568" s="144"/>
      <c r="Q568" s="144"/>
      <c r="R568" s="144"/>
      <c r="S568" s="145"/>
      <c r="T568" s="4"/>
      <c r="U568" s="482"/>
      <c r="V568" s="4"/>
      <c r="W568" s="4"/>
      <c r="X568" s="4"/>
      <c r="Y568" s="4"/>
      <c r="Z568" s="4"/>
    </row>
    <row r="569" spans="1:26" ht="16.5" customHeight="1">
      <c r="A569" s="143"/>
      <c r="B569" s="4"/>
      <c r="C569" s="4"/>
      <c r="D569" s="143"/>
      <c r="E569" s="558"/>
      <c r="F569" s="558"/>
      <c r="G569" s="4"/>
      <c r="H569" s="558"/>
      <c r="I569" s="4"/>
      <c r="J569" s="4"/>
      <c r="K569" s="4"/>
      <c r="L569" s="4"/>
      <c r="M569" s="4"/>
      <c r="N569" s="118"/>
      <c r="O569" s="118"/>
      <c r="P569" s="144"/>
      <c r="Q569" s="144"/>
      <c r="R569" s="144"/>
      <c r="S569" s="145"/>
      <c r="T569" s="4"/>
      <c r="U569" s="482"/>
      <c r="V569" s="4"/>
      <c r="W569" s="4"/>
      <c r="X569" s="4"/>
      <c r="Y569" s="4"/>
      <c r="Z569" s="4"/>
    </row>
    <row r="570" spans="1:26" ht="16.5" customHeight="1">
      <c r="A570" s="143"/>
      <c r="B570" s="4"/>
      <c r="C570" s="4"/>
      <c r="D570" s="143"/>
      <c r="E570" s="558"/>
      <c r="F570" s="558"/>
      <c r="G570" s="4"/>
      <c r="H570" s="558"/>
      <c r="I570" s="4"/>
      <c r="J570" s="4"/>
      <c r="K570" s="4"/>
      <c r="L570" s="4"/>
      <c r="M570" s="4"/>
      <c r="N570" s="118"/>
      <c r="O570" s="118"/>
      <c r="P570" s="144"/>
      <c r="Q570" s="144"/>
      <c r="R570" s="144"/>
      <c r="S570" s="145"/>
      <c r="T570" s="4"/>
      <c r="U570" s="482"/>
      <c r="V570" s="4"/>
      <c r="W570" s="4"/>
      <c r="X570" s="4"/>
      <c r="Y570" s="4"/>
      <c r="Z570" s="4"/>
    </row>
    <row r="571" spans="1:26" ht="16.5" customHeight="1">
      <c r="A571" s="143"/>
      <c r="B571" s="4"/>
      <c r="C571" s="4"/>
      <c r="D571" s="143"/>
      <c r="E571" s="558"/>
      <c r="F571" s="558"/>
      <c r="G571" s="4"/>
      <c r="H571" s="558"/>
      <c r="I571" s="4"/>
      <c r="J571" s="4"/>
      <c r="K571" s="4"/>
      <c r="L571" s="4"/>
      <c r="M571" s="4"/>
      <c r="N571" s="118"/>
      <c r="O571" s="118"/>
      <c r="P571" s="144"/>
      <c r="Q571" s="144"/>
      <c r="R571" s="144"/>
      <c r="S571" s="145"/>
      <c r="T571" s="4"/>
      <c r="U571" s="482"/>
      <c r="V571" s="4"/>
      <c r="W571" s="4"/>
      <c r="X571" s="4"/>
      <c r="Y571" s="4"/>
      <c r="Z571" s="4"/>
    </row>
    <row r="572" spans="1:26" ht="16.5" customHeight="1">
      <c r="A572" s="143"/>
      <c r="B572" s="4"/>
      <c r="C572" s="4"/>
      <c r="D572" s="143"/>
      <c r="E572" s="558"/>
      <c r="F572" s="558"/>
      <c r="G572" s="4"/>
      <c r="H572" s="558"/>
      <c r="I572" s="4"/>
      <c r="J572" s="4"/>
      <c r="K572" s="4"/>
      <c r="L572" s="4"/>
      <c r="M572" s="4"/>
      <c r="N572" s="118"/>
      <c r="O572" s="118"/>
      <c r="P572" s="144"/>
      <c r="Q572" s="144"/>
      <c r="R572" s="144"/>
      <c r="S572" s="145"/>
      <c r="T572" s="4"/>
      <c r="U572" s="482"/>
      <c r="V572" s="4"/>
      <c r="W572" s="4"/>
      <c r="X572" s="4"/>
      <c r="Y572" s="4"/>
      <c r="Z572" s="4"/>
    </row>
    <row r="573" spans="1:26" ht="16.5" customHeight="1">
      <c r="A573" s="143"/>
      <c r="B573" s="4"/>
      <c r="C573" s="4"/>
      <c r="D573" s="143"/>
      <c r="E573" s="558"/>
      <c r="F573" s="558"/>
      <c r="G573" s="4"/>
      <c r="H573" s="558"/>
      <c r="I573" s="4"/>
      <c r="J573" s="4"/>
      <c r="K573" s="4"/>
      <c r="L573" s="4"/>
      <c r="M573" s="4"/>
      <c r="N573" s="118"/>
      <c r="O573" s="118"/>
      <c r="P573" s="144"/>
      <c r="Q573" s="144"/>
      <c r="R573" s="144"/>
      <c r="S573" s="145"/>
      <c r="T573" s="4"/>
      <c r="U573" s="482"/>
      <c r="V573" s="4"/>
      <c r="W573" s="4"/>
      <c r="X573" s="4"/>
      <c r="Y573" s="4"/>
      <c r="Z573" s="4"/>
    </row>
    <row r="574" spans="1:26" ht="16.5" customHeight="1">
      <c r="A574" s="143"/>
      <c r="B574" s="4"/>
      <c r="C574" s="4"/>
      <c r="D574" s="143"/>
      <c r="E574" s="558"/>
      <c r="F574" s="558"/>
      <c r="G574" s="4"/>
      <c r="H574" s="558"/>
      <c r="I574" s="4"/>
      <c r="J574" s="4"/>
      <c r="K574" s="4"/>
      <c r="L574" s="4"/>
      <c r="M574" s="4"/>
      <c r="N574" s="118"/>
      <c r="O574" s="118"/>
      <c r="P574" s="144"/>
      <c r="Q574" s="144"/>
      <c r="R574" s="144"/>
      <c r="S574" s="145"/>
      <c r="T574" s="4"/>
      <c r="U574" s="482"/>
      <c r="V574" s="4"/>
      <c r="W574" s="4"/>
      <c r="X574" s="4"/>
      <c r="Y574" s="4"/>
      <c r="Z574" s="4"/>
    </row>
    <row r="575" spans="1:26" ht="16.5" customHeight="1">
      <c r="A575" s="143"/>
      <c r="B575" s="4"/>
      <c r="C575" s="4"/>
      <c r="D575" s="143"/>
      <c r="E575" s="558"/>
      <c r="F575" s="558"/>
      <c r="G575" s="4"/>
      <c r="H575" s="558"/>
      <c r="I575" s="4"/>
      <c r="J575" s="4"/>
      <c r="K575" s="4"/>
      <c r="L575" s="4"/>
      <c r="M575" s="4"/>
      <c r="N575" s="118"/>
      <c r="O575" s="118"/>
      <c r="P575" s="144"/>
      <c r="Q575" s="144"/>
      <c r="R575" s="144"/>
      <c r="S575" s="145"/>
      <c r="T575" s="4"/>
      <c r="U575" s="482"/>
      <c r="V575" s="4"/>
      <c r="W575" s="4"/>
      <c r="X575" s="4"/>
      <c r="Y575" s="4"/>
      <c r="Z575" s="4"/>
    </row>
    <row r="576" spans="1:26" ht="16.5" customHeight="1">
      <c r="A576" s="143"/>
      <c r="B576" s="4"/>
      <c r="C576" s="4"/>
      <c r="D576" s="143"/>
      <c r="E576" s="558"/>
      <c r="F576" s="558"/>
      <c r="G576" s="4"/>
      <c r="H576" s="558"/>
      <c r="I576" s="4"/>
      <c r="J576" s="4"/>
      <c r="K576" s="4"/>
      <c r="L576" s="4"/>
      <c r="M576" s="4"/>
      <c r="N576" s="118"/>
      <c r="O576" s="118"/>
      <c r="P576" s="144"/>
      <c r="Q576" s="144"/>
      <c r="R576" s="144"/>
      <c r="S576" s="145"/>
      <c r="T576" s="4"/>
      <c r="U576" s="482"/>
      <c r="V576" s="4"/>
      <c r="W576" s="4"/>
      <c r="X576" s="4"/>
      <c r="Y576" s="4"/>
      <c r="Z576" s="4"/>
    </row>
    <row r="577" spans="1:26" ht="16.5" customHeight="1">
      <c r="A577" s="143"/>
      <c r="B577" s="4"/>
      <c r="C577" s="4"/>
      <c r="D577" s="143"/>
      <c r="E577" s="558"/>
      <c r="F577" s="558"/>
      <c r="G577" s="4"/>
      <c r="H577" s="558"/>
      <c r="I577" s="4"/>
      <c r="J577" s="4"/>
      <c r="K577" s="4"/>
      <c r="L577" s="4"/>
      <c r="M577" s="4"/>
      <c r="N577" s="118"/>
      <c r="O577" s="118"/>
      <c r="P577" s="144"/>
      <c r="Q577" s="144"/>
      <c r="R577" s="144"/>
      <c r="S577" s="145"/>
      <c r="T577" s="4"/>
      <c r="U577" s="482"/>
      <c r="V577" s="4"/>
      <c r="W577" s="4"/>
      <c r="X577" s="4"/>
      <c r="Y577" s="4"/>
      <c r="Z577" s="4"/>
    </row>
    <row r="578" spans="1:26" ht="16.5" customHeight="1">
      <c r="A578" s="143"/>
      <c r="B578" s="4"/>
      <c r="C578" s="4"/>
      <c r="D578" s="143"/>
      <c r="E578" s="558"/>
      <c r="F578" s="558"/>
      <c r="G578" s="4"/>
      <c r="H578" s="558"/>
      <c r="I578" s="4"/>
      <c r="J578" s="4"/>
      <c r="K578" s="4"/>
      <c r="L578" s="4"/>
      <c r="M578" s="4"/>
      <c r="N578" s="118"/>
      <c r="O578" s="118"/>
      <c r="P578" s="144"/>
      <c r="Q578" s="144"/>
      <c r="R578" s="144"/>
      <c r="S578" s="145"/>
      <c r="T578" s="4"/>
      <c r="U578" s="482"/>
      <c r="V578" s="4"/>
      <c r="W578" s="4"/>
      <c r="X578" s="4"/>
      <c r="Y578" s="4"/>
      <c r="Z578" s="4"/>
    </row>
    <row r="579" spans="1:26" ht="16.5" customHeight="1">
      <c r="A579" s="143"/>
      <c r="B579" s="4"/>
      <c r="C579" s="4"/>
      <c r="D579" s="143"/>
      <c r="E579" s="558"/>
      <c r="F579" s="558"/>
      <c r="G579" s="4"/>
      <c r="H579" s="558"/>
      <c r="I579" s="4"/>
      <c r="J579" s="4"/>
      <c r="K579" s="4"/>
      <c r="L579" s="4"/>
      <c r="M579" s="4"/>
      <c r="N579" s="118"/>
      <c r="O579" s="118"/>
      <c r="P579" s="144"/>
      <c r="Q579" s="144"/>
      <c r="R579" s="144"/>
      <c r="S579" s="145"/>
      <c r="T579" s="4"/>
      <c r="U579" s="482"/>
      <c r="V579" s="4"/>
      <c r="W579" s="4"/>
      <c r="X579" s="4"/>
      <c r="Y579" s="4"/>
      <c r="Z579" s="4"/>
    </row>
    <row r="580" spans="1:26" ht="16.5" customHeight="1">
      <c r="A580" s="143"/>
      <c r="B580" s="4"/>
      <c r="C580" s="4"/>
      <c r="D580" s="143"/>
      <c r="E580" s="558"/>
      <c r="F580" s="558"/>
      <c r="G580" s="4"/>
      <c r="H580" s="558"/>
      <c r="I580" s="4"/>
      <c r="J580" s="4"/>
      <c r="K580" s="4"/>
      <c r="L580" s="4"/>
      <c r="M580" s="4"/>
      <c r="N580" s="118"/>
      <c r="O580" s="118"/>
      <c r="P580" s="144"/>
      <c r="Q580" s="144"/>
      <c r="R580" s="144"/>
      <c r="S580" s="145"/>
      <c r="T580" s="4"/>
      <c r="U580" s="482"/>
      <c r="V580" s="4"/>
      <c r="W580" s="4"/>
      <c r="X580" s="4"/>
      <c r="Y580" s="4"/>
      <c r="Z580" s="4"/>
    </row>
    <row r="581" spans="1:26" ht="16.5" customHeight="1">
      <c r="A581" s="143"/>
      <c r="B581" s="4"/>
      <c r="C581" s="4"/>
      <c r="D581" s="143"/>
      <c r="E581" s="558"/>
      <c r="F581" s="558"/>
      <c r="G581" s="4"/>
      <c r="H581" s="558"/>
      <c r="I581" s="4"/>
      <c r="J581" s="4"/>
      <c r="K581" s="4"/>
      <c r="L581" s="4"/>
      <c r="M581" s="4"/>
      <c r="N581" s="118"/>
      <c r="O581" s="118"/>
      <c r="P581" s="144"/>
      <c r="Q581" s="144"/>
      <c r="R581" s="144"/>
      <c r="S581" s="145"/>
      <c r="T581" s="4"/>
      <c r="U581" s="482"/>
      <c r="V581" s="4"/>
      <c r="W581" s="4"/>
      <c r="X581" s="4"/>
      <c r="Y581" s="4"/>
      <c r="Z581" s="4"/>
    </row>
    <row r="582" spans="1:26" ht="16.5" customHeight="1">
      <c r="A582" s="143"/>
      <c r="B582" s="4"/>
      <c r="C582" s="4"/>
      <c r="D582" s="143"/>
      <c r="E582" s="558"/>
      <c r="F582" s="558"/>
      <c r="G582" s="4"/>
      <c r="H582" s="558"/>
      <c r="I582" s="4"/>
      <c r="J582" s="4"/>
      <c r="K582" s="4"/>
      <c r="L582" s="4"/>
      <c r="M582" s="4"/>
      <c r="N582" s="118"/>
      <c r="O582" s="118"/>
      <c r="P582" s="144"/>
      <c r="Q582" s="144"/>
      <c r="R582" s="144"/>
      <c r="S582" s="145"/>
      <c r="T582" s="4"/>
      <c r="U582" s="482"/>
      <c r="V582" s="4"/>
      <c r="W582" s="4"/>
      <c r="X582" s="4"/>
      <c r="Y582" s="4"/>
      <c r="Z582" s="4"/>
    </row>
    <row r="583" spans="1:26" ht="16.5" customHeight="1">
      <c r="A583" s="143"/>
      <c r="B583" s="4"/>
      <c r="C583" s="4"/>
      <c r="D583" s="143"/>
      <c r="E583" s="558"/>
      <c r="F583" s="558"/>
      <c r="G583" s="4"/>
      <c r="H583" s="558"/>
      <c r="I583" s="4"/>
      <c r="J583" s="4"/>
      <c r="K583" s="4"/>
      <c r="L583" s="4"/>
      <c r="M583" s="4"/>
      <c r="N583" s="118"/>
      <c r="O583" s="118"/>
      <c r="P583" s="144"/>
      <c r="Q583" s="144"/>
      <c r="R583" s="144"/>
      <c r="S583" s="145"/>
      <c r="T583" s="4"/>
      <c r="U583" s="482"/>
      <c r="V583" s="4"/>
      <c r="W583" s="4"/>
      <c r="X583" s="4"/>
      <c r="Y583" s="4"/>
      <c r="Z583" s="4"/>
    </row>
    <row r="584" spans="1:26" ht="16.5" customHeight="1">
      <c r="A584" s="143"/>
      <c r="B584" s="4"/>
      <c r="C584" s="4"/>
      <c r="D584" s="143"/>
      <c r="E584" s="558"/>
      <c r="F584" s="558"/>
      <c r="G584" s="4"/>
      <c r="H584" s="558"/>
      <c r="I584" s="4"/>
      <c r="J584" s="4"/>
      <c r="K584" s="4"/>
      <c r="L584" s="4"/>
      <c r="M584" s="4"/>
      <c r="N584" s="118"/>
      <c r="O584" s="118"/>
      <c r="P584" s="144"/>
      <c r="Q584" s="144"/>
      <c r="R584" s="144"/>
      <c r="S584" s="145"/>
      <c r="T584" s="4"/>
      <c r="U584" s="482"/>
      <c r="V584" s="4"/>
      <c r="W584" s="4"/>
      <c r="X584" s="4"/>
      <c r="Y584" s="4"/>
      <c r="Z584" s="4"/>
    </row>
    <row r="585" spans="1:26" ht="16.5" customHeight="1">
      <c r="A585" s="143"/>
      <c r="B585" s="4"/>
      <c r="C585" s="4"/>
      <c r="D585" s="143"/>
      <c r="E585" s="558"/>
      <c r="F585" s="558"/>
      <c r="G585" s="4"/>
      <c r="H585" s="558"/>
      <c r="I585" s="4"/>
      <c r="J585" s="4"/>
      <c r="K585" s="4"/>
      <c r="L585" s="4"/>
      <c r="M585" s="4"/>
      <c r="N585" s="118"/>
      <c r="O585" s="118"/>
      <c r="P585" s="144"/>
      <c r="Q585" s="144"/>
      <c r="R585" s="144"/>
      <c r="S585" s="145"/>
      <c r="T585" s="4"/>
      <c r="U585" s="482"/>
      <c r="V585" s="4"/>
      <c r="W585" s="4"/>
      <c r="X585" s="4"/>
      <c r="Y585" s="4"/>
      <c r="Z585" s="4"/>
    </row>
    <row r="586" spans="1:26" ht="16.5" customHeight="1">
      <c r="A586" s="143"/>
      <c r="B586" s="4"/>
      <c r="C586" s="4"/>
      <c r="D586" s="143"/>
      <c r="E586" s="558"/>
      <c r="F586" s="558"/>
      <c r="G586" s="4"/>
      <c r="H586" s="558"/>
      <c r="I586" s="4"/>
      <c r="J586" s="4"/>
      <c r="K586" s="4"/>
      <c r="L586" s="4"/>
      <c r="M586" s="4"/>
      <c r="N586" s="118"/>
      <c r="O586" s="118"/>
      <c r="P586" s="144"/>
      <c r="Q586" s="144"/>
      <c r="R586" s="144"/>
      <c r="S586" s="145"/>
      <c r="T586" s="4"/>
      <c r="U586" s="482"/>
      <c r="V586" s="4"/>
      <c r="W586" s="4"/>
      <c r="X586" s="4"/>
      <c r="Y586" s="4"/>
      <c r="Z586" s="4"/>
    </row>
    <row r="587" spans="1:26" ht="16.5" customHeight="1">
      <c r="A587" s="143"/>
      <c r="B587" s="4"/>
      <c r="C587" s="4"/>
      <c r="D587" s="143"/>
      <c r="E587" s="558"/>
      <c r="F587" s="558"/>
      <c r="G587" s="4"/>
      <c r="H587" s="558"/>
      <c r="I587" s="4"/>
      <c r="J587" s="4"/>
      <c r="K587" s="4"/>
      <c r="L587" s="4"/>
      <c r="M587" s="4"/>
      <c r="N587" s="118"/>
      <c r="O587" s="118"/>
      <c r="P587" s="144"/>
      <c r="Q587" s="144"/>
      <c r="R587" s="144"/>
      <c r="S587" s="145"/>
      <c r="T587" s="4"/>
      <c r="U587" s="482"/>
      <c r="V587" s="4"/>
      <c r="W587" s="4"/>
      <c r="X587" s="4"/>
      <c r="Y587" s="4"/>
      <c r="Z587" s="4"/>
    </row>
    <row r="588" spans="1:26" ht="16.5" customHeight="1">
      <c r="A588" s="143"/>
      <c r="B588" s="4"/>
      <c r="C588" s="4"/>
      <c r="D588" s="143"/>
      <c r="E588" s="558"/>
      <c r="F588" s="558"/>
      <c r="G588" s="4"/>
      <c r="H588" s="558"/>
      <c r="I588" s="4"/>
      <c r="J588" s="4"/>
      <c r="K588" s="4"/>
      <c r="L588" s="4"/>
      <c r="M588" s="4"/>
      <c r="N588" s="118"/>
      <c r="O588" s="118"/>
      <c r="P588" s="144"/>
      <c r="Q588" s="144"/>
      <c r="R588" s="144"/>
      <c r="S588" s="145"/>
      <c r="T588" s="4"/>
      <c r="U588" s="482"/>
      <c r="V588" s="4"/>
      <c r="W588" s="4"/>
      <c r="X588" s="4"/>
      <c r="Y588" s="4"/>
      <c r="Z588" s="4"/>
    </row>
    <row r="589" spans="1:26" ht="16.5" customHeight="1">
      <c r="A589" s="143"/>
      <c r="B589" s="4"/>
      <c r="C589" s="4"/>
      <c r="D589" s="143"/>
      <c r="E589" s="558"/>
      <c r="F589" s="558"/>
      <c r="G589" s="4"/>
      <c r="H589" s="558"/>
      <c r="I589" s="4"/>
      <c r="J589" s="4"/>
      <c r="K589" s="4"/>
      <c r="L589" s="4"/>
      <c r="M589" s="4"/>
      <c r="N589" s="118"/>
      <c r="O589" s="118"/>
      <c r="P589" s="144"/>
      <c r="Q589" s="144"/>
      <c r="R589" s="144"/>
      <c r="S589" s="145"/>
      <c r="T589" s="4"/>
      <c r="U589" s="482"/>
      <c r="V589" s="4"/>
      <c r="W589" s="4"/>
      <c r="X589" s="4"/>
      <c r="Y589" s="4"/>
      <c r="Z589" s="4"/>
    </row>
    <row r="590" spans="1:26" ht="16.5" customHeight="1">
      <c r="A590" s="143"/>
      <c r="B590" s="4"/>
      <c r="C590" s="4"/>
      <c r="D590" s="143"/>
      <c r="E590" s="558"/>
      <c r="F590" s="558"/>
      <c r="G590" s="4"/>
      <c r="H590" s="558"/>
      <c r="I590" s="4"/>
      <c r="J590" s="4"/>
      <c r="K590" s="4"/>
      <c r="L590" s="4"/>
      <c r="M590" s="4"/>
      <c r="N590" s="118"/>
      <c r="O590" s="118"/>
      <c r="P590" s="144"/>
      <c r="Q590" s="144"/>
      <c r="R590" s="144"/>
      <c r="S590" s="145"/>
      <c r="T590" s="4"/>
      <c r="U590" s="482"/>
      <c r="V590" s="4"/>
      <c r="W590" s="4"/>
      <c r="X590" s="4"/>
      <c r="Y590" s="4"/>
      <c r="Z590" s="4"/>
    </row>
    <row r="591" spans="1:26" ht="16.5" customHeight="1">
      <c r="A591" s="143"/>
      <c r="B591" s="4"/>
      <c r="C591" s="4"/>
      <c r="D591" s="143"/>
      <c r="E591" s="558"/>
      <c r="F591" s="558"/>
      <c r="G591" s="4"/>
      <c r="H591" s="558"/>
      <c r="I591" s="4"/>
      <c r="J591" s="4"/>
      <c r="K591" s="4"/>
      <c r="L591" s="4"/>
      <c r="M591" s="4"/>
      <c r="N591" s="118"/>
      <c r="O591" s="118"/>
      <c r="P591" s="144"/>
      <c r="Q591" s="144"/>
      <c r="R591" s="144"/>
      <c r="S591" s="145"/>
      <c r="T591" s="4"/>
      <c r="U591" s="482"/>
      <c r="V591" s="4"/>
      <c r="W591" s="4"/>
      <c r="X591" s="4"/>
      <c r="Y591" s="4"/>
      <c r="Z591" s="4"/>
    </row>
    <row r="592" spans="1:26" ht="16.5" customHeight="1">
      <c r="A592" s="143"/>
      <c r="B592" s="4"/>
      <c r="C592" s="4"/>
      <c r="D592" s="143"/>
      <c r="E592" s="558"/>
      <c r="F592" s="558"/>
      <c r="G592" s="4"/>
      <c r="H592" s="558"/>
      <c r="I592" s="4"/>
      <c r="J592" s="4"/>
      <c r="K592" s="4"/>
      <c r="L592" s="4"/>
      <c r="M592" s="4"/>
      <c r="N592" s="118"/>
      <c r="O592" s="118"/>
      <c r="P592" s="144"/>
      <c r="Q592" s="144"/>
      <c r="R592" s="144"/>
      <c r="S592" s="145"/>
      <c r="T592" s="4"/>
      <c r="U592" s="482"/>
      <c r="V592" s="4"/>
      <c r="W592" s="4"/>
      <c r="X592" s="4"/>
      <c r="Y592" s="4"/>
      <c r="Z592" s="4"/>
    </row>
    <row r="593" spans="1:26" ht="16.5" customHeight="1">
      <c r="A593" s="143"/>
      <c r="B593" s="4"/>
      <c r="C593" s="4"/>
      <c r="D593" s="143"/>
      <c r="E593" s="558"/>
      <c r="F593" s="558"/>
      <c r="G593" s="4"/>
      <c r="H593" s="558"/>
      <c r="I593" s="4"/>
      <c r="J593" s="4"/>
      <c r="K593" s="4"/>
      <c r="L593" s="4"/>
      <c r="M593" s="4"/>
      <c r="N593" s="118"/>
      <c r="O593" s="118"/>
      <c r="P593" s="144"/>
      <c r="Q593" s="144"/>
      <c r="R593" s="144"/>
      <c r="S593" s="145"/>
      <c r="T593" s="4"/>
      <c r="U593" s="482"/>
      <c r="V593" s="4"/>
      <c r="W593" s="4"/>
      <c r="X593" s="4"/>
      <c r="Y593" s="4"/>
      <c r="Z593" s="4"/>
    </row>
    <row r="594" spans="1:26" ht="16.5" customHeight="1">
      <c r="A594" s="143"/>
      <c r="B594" s="4"/>
      <c r="C594" s="4"/>
      <c r="D594" s="143"/>
      <c r="E594" s="558"/>
      <c r="F594" s="558"/>
      <c r="G594" s="4"/>
      <c r="H594" s="558"/>
      <c r="I594" s="4"/>
      <c r="J594" s="4"/>
      <c r="K594" s="4"/>
      <c r="L594" s="4"/>
      <c r="M594" s="4"/>
      <c r="N594" s="118"/>
      <c r="O594" s="118"/>
      <c r="P594" s="144"/>
      <c r="Q594" s="144"/>
      <c r="R594" s="144"/>
      <c r="S594" s="145"/>
      <c r="T594" s="4"/>
      <c r="U594" s="482"/>
      <c r="V594" s="4"/>
      <c r="W594" s="4"/>
      <c r="X594" s="4"/>
      <c r="Y594" s="4"/>
      <c r="Z594" s="4"/>
    </row>
    <row r="595" spans="1:26" ht="16.5" customHeight="1">
      <c r="A595" s="143"/>
      <c r="B595" s="4"/>
      <c r="C595" s="4"/>
      <c r="D595" s="143"/>
      <c r="E595" s="558"/>
      <c r="F595" s="558"/>
      <c r="G595" s="4"/>
      <c r="H595" s="558"/>
      <c r="I595" s="4"/>
      <c r="J595" s="4"/>
      <c r="K595" s="4"/>
      <c r="L595" s="4"/>
      <c r="M595" s="4"/>
      <c r="N595" s="118"/>
      <c r="O595" s="118"/>
      <c r="P595" s="144"/>
      <c r="Q595" s="144"/>
      <c r="R595" s="144"/>
      <c r="S595" s="145"/>
      <c r="T595" s="4"/>
      <c r="U595" s="482"/>
      <c r="V595" s="4"/>
      <c r="W595" s="4"/>
      <c r="X595" s="4"/>
      <c r="Y595" s="4"/>
      <c r="Z595" s="4"/>
    </row>
    <row r="596" spans="1:26" ht="16.5" customHeight="1">
      <c r="A596" s="143"/>
      <c r="B596" s="4"/>
      <c r="C596" s="4"/>
      <c r="D596" s="143"/>
      <c r="E596" s="558"/>
      <c r="F596" s="558"/>
      <c r="G596" s="4"/>
      <c r="H596" s="558"/>
      <c r="I596" s="4"/>
      <c r="J596" s="4"/>
      <c r="K596" s="4"/>
      <c r="L596" s="4"/>
      <c r="M596" s="4"/>
      <c r="N596" s="118"/>
      <c r="O596" s="118"/>
      <c r="P596" s="144"/>
      <c r="Q596" s="144"/>
      <c r="R596" s="144"/>
      <c r="S596" s="145"/>
      <c r="T596" s="4"/>
      <c r="U596" s="482"/>
      <c r="V596" s="4"/>
      <c r="W596" s="4"/>
      <c r="X596" s="4"/>
      <c r="Y596" s="4"/>
      <c r="Z596" s="4"/>
    </row>
    <row r="597" spans="1:26" ht="16.5" customHeight="1">
      <c r="A597" s="143"/>
      <c r="B597" s="4"/>
      <c r="C597" s="4"/>
      <c r="D597" s="143"/>
      <c r="E597" s="558"/>
      <c r="F597" s="558"/>
      <c r="G597" s="4"/>
      <c r="H597" s="558"/>
      <c r="I597" s="4"/>
      <c r="J597" s="4"/>
      <c r="K597" s="4"/>
      <c r="L597" s="4"/>
      <c r="M597" s="4"/>
      <c r="N597" s="118"/>
      <c r="O597" s="118"/>
      <c r="P597" s="144"/>
      <c r="Q597" s="144"/>
      <c r="R597" s="144"/>
      <c r="S597" s="145"/>
      <c r="T597" s="4"/>
      <c r="U597" s="482"/>
      <c r="V597" s="4"/>
      <c r="W597" s="4"/>
      <c r="X597" s="4"/>
      <c r="Y597" s="4"/>
      <c r="Z597" s="4"/>
    </row>
    <row r="598" spans="1:26" ht="16.5" customHeight="1">
      <c r="A598" s="143"/>
      <c r="B598" s="4"/>
      <c r="C598" s="4"/>
      <c r="D598" s="143"/>
      <c r="E598" s="558"/>
      <c r="F598" s="558"/>
      <c r="G598" s="4"/>
      <c r="H598" s="558"/>
      <c r="I598" s="4"/>
      <c r="J598" s="4"/>
      <c r="K598" s="4"/>
      <c r="L598" s="4"/>
      <c r="M598" s="4"/>
      <c r="N598" s="118"/>
      <c r="O598" s="118"/>
      <c r="P598" s="144"/>
      <c r="Q598" s="144"/>
      <c r="R598" s="144"/>
      <c r="S598" s="145"/>
      <c r="T598" s="4"/>
      <c r="U598" s="482"/>
      <c r="V598" s="4"/>
      <c r="W598" s="4"/>
      <c r="X598" s="4"/>
      <c r="Y598" s="4"/>
      <c r="Z598" s="4"/>
    </row>
    <row r="599" spans="1:26" ht="16.5" customHeight="1">
      <c r="A599" s="143"/>
      <c r="B599" s="4"/>
      <c r="C599" s="4"/>
      <c r="D599" s="143"/>
      <c r="E599" s="558"/>
      <c r="F599" s="558"/>
      <c r="G599" s="4"/>
      <c r="H599" s="558"/>
      <c r="I599" s="4"/>
      <c r="J599" s="4"/>
      <c r="K599" s="4"/>
      <c r="L599" s="4"/>
      <c r="M599" s="4"/>
      <c r="N599" s="118"/>
      <c r="O599" s="118"/>
      <c r="P599" s="144"/>
      <c r="Q599" s="144"/>
      <c r="R599" s="144"/>
      <c r="S599" s="145"/>
      <c r="T599" s="4"/>
      <c r="U599" s="482"/>
      <c r="V599" s="4"/>
      <c r="W599" s="4"/>
      <c r="X599" s="4"/>
      <c r="Y599" s="4"/>
      <c r="Z599" s="4"/>
    </row>
    <row r="600" spans="1:26" ht="16.5" customHeight="1">
      <c r="A600" s="143"/>
      <c r="B600" s="4"/>
      <c r="C600" s="4"/>
      <c r="D600" s="143"/>
      <c r="E600" s="558"/>
      <c r="F600" s="558"/>
      <c r="G600" s="4"/>
      <c r="H600" s="558"/>
      <c r="I600" s="4"/>
      <c r="J600" s="4"/>
      <c r="K600" s="4"/>
      <c r="L600" s="4"/>
      <c r="M600" s="4"/>
      <c r="N600" s="118"/>
      <c r="O600" s="118"/>
      <c r="P600" s="144"/>
      <c r="Q600" s="144"/>
      <c r="R600" s="144"/>
      <c r="S600" s="145"/>
      <c r="T600" s="4"/>
      <c r="U600" s="482"/>
      <c r="V600" s="4"/>
      <c r="W600" s="4"/>
      <c r="X600" s="4"/>
      <c r="Y600" s="4"/>
      <c r="Z600" s="4"/>
    </row>
    <row r="601" spans="1:26" ht="16.5" customHeight="1">
      <c r="A601" s="143"/>
      <c r="B601" s="4"/>
      <c r="C601" s="4"/>
      <c r="D601" s="143"/>
      <c r="E601" s="558"/>
      <c r="F601" s="558"/>
      <c r="G601" s="4"/>
      <c r="H601" s="558"/>
      <c r="I601" s="4"/>
      <c r="J601" s="4"/>
      <c r="K601" s="4"/>
      <c r="L601" s="4"/>
      <c r="M601" s="4"/>
      <c r="N601" s="118"/>
      <c r="O601" s="118"/>
      <c r="P601" s="144"/>
      <c r="Q601" s="144"/>
      <c r="R601" s="144"/>
      <c r="S601" s="145"/>
      <c r="T601" s="4"/>
      <c r="U601" s="482"/>
      <c r="V601" s="4"/>
      <c r="W601" s="4"/>
      <c r="X601" s="4"/>
      <c r="Y601" s="4"/>
      <c r="Z601" s="4"/>
    </row>
    <row r="602" spans="1:26" ht="16.5" customHeight="1">
      <c r="A602" s="143"/>
      <c r="B602" s="4"/>
      <c r="C602" s="4"/>
      <c r="D602" s="143"/>
      <c r="E602" s="558"/>
      <c r="F602" s="558"/>
      <c r="G602" s="4"/>
      <c r="H602" s="558"/>
      <c r="I602" s="4"/>
      <c r="J602" s="4"/>
      <c r="K602" s="4"/>
      <c r="L602" s="4"/>
      <c r="M602" s="4"/>
      <c r="N602" s="118"/>
      <c r="O602" s="118"/>
      <c r="P602" s="144"/>
      <c r="Q602" s="144"/>
      <c r="R602" s="144"/>
      <c r="S602" s="145"/>
      <c r="T602" s="4"/>
      <c r="U602" s="482"/>
      <c r="V602" s="4"/>
      <c r="W602" s="4"/>
      <c r="X602" s="4"/>
      <c r="Y602" s="4"/>
      <c r="Z602" s="4"/>
    </row>
    <row r="603" spans="1:26" ht="16.5" customHeight="1">
      <c r="A603" s="143"/>
      <c r="B603" s="4"/>
      <c r="C603" s="4"/>
      <c r="D603" s="143"/>
      <c r="E603" s="558"/>
      <c r="F603" s="558"/>
      <c r="G603" s="4"/>
      <c r="H603" s="558"/>
      <c r="I603" s="4"/>
      <c r="J603" s="4"/>
      <c r="K603" s="4"/>
      <c r="L603" s="4"/>
      <c r="M603" s="4"/>
      <c r="N603" s="118"/>
      <c r="O603" s="118"/>
      <c r="P603" s="144"/>
      <c r="Q603" s="144"/>
      <c r="R603" s="144"/>
      <c r="S603" s="145"/>
      <c r="T603" s="4"/>
      <c r="U603" s="482"/>
      <c r="V603" s="4"/>
      <c r="W603" s="4"/>
      <c r="X603" s="4"/>
      <c r="Y603" s="4"/>
      <c r="Z603" s="4"/>
    </row>
    <row r="604" spans="1:26" ht="16.5" customHeight="1">
      <c r="A604" s="143"/>
      <c r="B604" s="4"/>
      <c r="C604" s="4"/>
      <c r="D604" s="143"/>
      <c r="E604" s="558"/>
      <c r="F604" s="558"/>
      <c r="G604" s="4"/>
      <c r="H604" s="558"/>
      <c r="I604" s="4"/>
      <c r="J604" s="4"/>
      <c r="K604" s="4"/>
      <c r="L604" s="4"/>
      <c r="M604" s="4"/>
      <c r="N604" s="118"/>
      <c r="O604" s="118"/>
      <c r="P604" s="144"/>
      <c r="Q604" s="144"/>
      <c r="R604" s="144"/>
      <c r="S604" s="145"/>
      <c r="T604" s="4"/>
      <c r="U604" s="482"/>
      <c r="V604" s="4"/>
      <c r="W604" s="4"/>
      <c r="X604" s="4"/>
      <c r="Y604" s="4"/>
      <c r="Z604" s="4"/>
    </row>
    <row r="605" spans="1:26" ht="16.5" customHeight="1">
      <c r="A605" s="143"/>
      <c r="B605" s="4"/>
      <c r="C605" s="4"/>
      <c r="D605" s="143"/>
      <c r="E605" s="558"/>
      <c r="F605" s="558"/>
      <c r="G605" s="4"/>
      <c r="H605" s="558"/>
      <c r="I605" s="4"/>
      <c r="J605" s="4"/>
      <c r="K605" s="4"/>
      <c r="L605" s="4"/>
      <c r="M605" s="4"/>
      <c r="N605" s="118"/>
      <c r="O605" s="118"/>
      <c r="P605" s="144"/>
      <c r="Q605" s="144"/>
      <c r="R605" s="144"/>
      <c r="S605" s="145"/>
      <c r="T605" s="4"/>
      <c r="U605" s="482"/>
      <c r="V605" s="4"/>
      <c r="W605" s="4"/>
      <c r="X605" s="4"/>
      <c r="Y605" s="4"/>
      <c r="Z605" s="4"/>
    </row>
    <row r="606" spans="1:26" ht="16.5" customHeight="1">
      <c r="A606" s="143"/>
      <c r="B606" s="4"/>
      <c r="C606" s="4"/>
      <c r="D606" s="143"/>
      <c r="E606" s="558"/>
      <c r="F606" s="558"/>
      <c r="G606" s="4"/>
      <c r="H606" s="558"/>
      <c r="I606" s="4"/>
      <c r="J606" s="4"/>
      <c r="K606" s="4"/>
      <c r="L606" s="4"/>
      <c r="M606" s="4"/>
      <c r="N606" s="118"/>
      <c r="O606" s="118"/>
      <c r="P606" s="144"/>
      <c r="Q606" s="144"/>
      <c r="R606" s="144"/>
      <c r="S606" s="145"/>
      <c r="T606" s="4"/>
      <c r="U606" s="482"/>
      <c r="V606" s="4"/>
      <c r="W606" s="4"/>
      <c r="X606" s="4"/>
      <c r="Y606" s="4"/>
      <c r="Z606" s="4"/>
    </row>
    <row r="607" spans="1:26" ht="16.5" customHeight="1">
      <c r="A607" s="143"/>
      <c r="B607" s="4"/>
      <c r="C607" s="4"/>
      <c r="D607" s="143"/>
      <c r="E607" s="558"/>
      <c r="F607" s="558"/>
      <c r="G607" s="4"/>
      <c r="H607" s="558"/>
      <c r="I607" s="4"/>
      <c r="J607" s="4"/>
      <c r="K607" s="4"/>
      <c r="L607" s="4"/>
      <c r="M607" s="4"/>
      <c r="N607" s="118"/>
      <c r="O607" s="118"/>
      <c r="P607" s="144"/>
      <c r="Q607" s="144"/>
      <c r="R607" s="144"/>
      <c r="S607" s="145"/>
      <c r="T607" s="4"/>
      <c r="U607" s="482"/>
      <c r="V607" s="4"/>
      <c r="W607" s="4"/>
      <c r="X607" s="4"/>
      <c r="Y607" s="4"/>
      <c r="Z607" s="4"/>
    </row>
    <row r="608" spans="1:26" ht="16.5" customHeight="1">
      <c r="A608" s="143"/>
      <c r="B608" s="4"/>
      <c r="C608" s="4"/>
      <c r="D608" s="143"/>
      <c r="E608" s="558"/>
      <c r="F608" s="558"/>
      <c r="G608" s="4"/>
      <c r="H608" s="558"/>
      <c r="I608" s="4"/>
      <c r="J608" s="4"/>
      <c r="K608" s="4"/>
      <c r="L608" s="4"/>
      <c r="M608" s="4"/>
      <c r="N608" s="118"/>
      <c r="O608" s="118"/>
      <c r="P608" s="144"/>
      <c r="Q608" s="144"/>
      <c r="R608" s="144"/>
      <c r="S608" s="145"/>
      <c r="T608" s="4"/>
      <c r="U608" s="482"/>
      <c r="V608" s="4"/>
      <c r="W608" s="4"/>
      <c r="X608" s="4"/>
      <c r="Y608" s="4"/>
      <c r="Z608" s="4"/>
    </row>
    <row r="609" spans="1:26" ht="16.5" customHeight="1">
      <c r="A609" s="143"/>
      <c r="B609" s="4"/>
      <c r="C609" s="4"/>
      <c r="D609" s="143"/>
      <c r="E609" s="558"/>
      <c r="F609" s="558"/>
      <c r="G609" s="4"/>
      <c r="H609" s="558"/>
      <c r="I609" s="4"/>
      <c r="J609" s="4"/>
      <c r="K609" s="4"/>
      <c r="L609" s="4"/>
      <c r="M609" s="4"/>
      <c r="N609" s="118"/>
      <c r="O609" s="118"/>
      <c r="P609" s="144"/>
      <c r="Q609" s="144"/>
      <c r="R609" s="144"/>
      <c r="S609" s="145"/>
      <c r="T609" s="4"/>
      <c r="U609" s="482"/>
      <c r="V609" s="4"/>
      <c r="W609" s="4"/>
      <c r="X609" s="4"/>
      <c r="Y609" s="4"/>
      <c r="Z609" s="4"/>
    </row>
    <row r="610" spans="1:26" ht="16.5" customHeight="1">
      <c r="A610" s="143"/>
      <c r="B610" s="4"/>
      <c r="C610" s="4"/>
      <c r="D610" s="143"/>
      <c r="E610" s="558"/>
      <c r="F610" s="558"/>
      <c r="G610" s="4"/>
      <c r="H610" s="558"/>
      <c r="I610" s="4"/>
      <c r="J610" s="4"/>
      <c r="K610" s="4"/>
      <c r="L610" s="4"/>
      <c r="M610" s="4"/>
      <c r="N610" s="118"/>
      <c r="O610" s="118"/>
      <c r="P610" s="144"/>
      <c r="Q610" s="144"/>
      <c r="R610" s="144"/>
      <c r="S610" s="145"/>
      <c r="T610" s="4"/>
      <c r="U610" s="482"/>
      <c r="V610" s="4"/>
      <c r="W610" s="4"/>
      <c r="X610" s="4"/>
      <c r="Y610" s="4"/>
      <c r="Z610" s="4"/>
    </row>
    <row r="611" spans="1:26" ht="16.5" customHeight="1">
      <c r="A611" s="143"/>
      <c r="B611" s="4"/>
      <c r="C611" s="4"/>
      <c r="D611" s="143"/>
      <c r="E611" s="558"/>
      <c r="F611" s="558"/>
      <c r="G611" s="4"/>
      <c r="H611" s="558"/>
      <c r="I611" s="4"/>
      <c r="J611" s="4"/>
      <c r="K611" s="4"/>
      <c r="L611" s="4"/>
      <c r="M611" s="4"/>
      <c r="N611" s="118"/>
      <c r="O611" s="118"/>
      <c r="P611" s="144"/>
      <c r="Q611" s="144"/>
      <c r="R611" s="144"/>
      <c r="S611" s="145"/>
      <c r="T611" s="4"/>
      <c r="U611" s="482"/>
      <c r="V611" s="4"/>
      <c r="W611" s="4"/>
      <c r="X611" s="4"/>
      <c r="Y611" s="4"/>
      <c r="Z611" s="4"/>
    </row>
    <row r="612" spans="1:26" ht="16.5" customHeight="1">
      <c r="A612" s="143"/>
      <c r="B612" s="4"/>
      <c r="C612" s="4"/>
      <c r="D612" s="143"/>
      <c r="E612" s="558"/>
      <c r="F612" s="558"/>
      <c r="G612" s="4"/>
      <c r="H612" s="558"/>
      <c r="I612" s="4"/>
      <c r="J612" s="4"/>
      <c r="K612" s="4"/>
      <c r="L612" s="4"/>
      <c r="M612" s="4"/>
      <c r="N612" s="118"/>
      <c r="O612" s="118"/>
      <c r="P612" s="144"/>
      <c r="Q612" s="144"/>
      <c r="R612" s="144"/>
      <c r="S612" s="145"/>
      <c r="T612" s="4"/>
      <c r="U612" s="482"/>
      <c r="V612" s="4"/>
      <c r="W612" s="4"/>
      <c r="X612" s="4"/>
      <c r="Y612" s="4"/>
      <c r="Z612" s="4"/>
    </row>
    <row r="613" spans="1:26" ht="16.5" customHeight="1">
      <c r="A613" s="143"/>
      <c r="B613" s="4"/>
      <c r="C613" s="4"/>
      <c r="D613" s="143"/>
      <c r="E613" s="558"/>
      <c r="F613" s="558"/>
      <c r="G613" s="4"/>
      <c r="H613" s="558"/>
      <c r="I613" s="4"/>
      <c r="J613" s="4"/>
      <c r="K613" s="4"/>
      <c r="L613" s="4"/>
      <c r="M613" s="4"/>
      <c r="N613" s="118"/>
      <c r="O613" s="118"/>
      <c r="P613" s="144"/>
      <c r="Q613" s="144"/>
      <c r="R613" s="144"/>
      <c r="S613" s="145"/>
      <c r="T613" s="4"/>
      <c r="U613" s="482"/>
      <c r="V613" s="4"/>
      <c r="W613" s="4"/>
      <c r="X613" s="4"/>
      <c r="Y613" s="4"/>
      <c r="Z613" s="4"/>
    </row>
    <row r="614" spans="1:26" ht="16.5" customHeight="1">
      <c r="A614" s="143"/>
      <c r="B614" s="4"/>
      <c r="C614" s="4"/>
      <c r="D614" s="143"/>
      <c r="E614" s="558"/>
      <c r="F614" s="558"/>
      <c r="G614" s="4"/>
      <c r="H614" s="558"/>
      <c r="I614" s="4"/>
      <c r="J614" s="4"/>
      <c r="K614" s="4"/>
      <c r="L614" s="4"/>
      <c r="M614" s="4"/>
      <c r="N614" s="118"/>
      <c r="O614" s="118"/>
      <c r="P614" s="144"/>
      <c r="Q614" s="144"/>
      <c r="R614" s="144"/>
      <c r="S614" s="145"/>
      <c r="T614" s="4"/>
      <c r="U614" s="482"/>
      <c r="V614" s="4"/>
      <c r="W614" s="4"/>
      <c r="X614" s="4"/>
      <c r="Y614" s="4"/>
      <c r="Z614" s="4"/>
    </row>
    <row r="615" spans="1:26" ht="16.5" customHeight="1">
      <c r="A615" s="143"/>
      <c r="B615" s="4"/>
      <c r="C615" s="4"/>
      <c r="D615" s="143"/>
      <c r="E615" s="558"/>
      <c r="F615" s="558"/>
      <c r="G615" s="4"/>
      <c r="H615" s="558"/>
      <c r="I615" s="4"/>
      <c r="J615" s="4"/>
      <c r="K615" s="4"/>
      <c r="L615" s="4"/>
      <c r="M615" s="4"/>
      <c r="N615" s="118"/>
      <c r="O615" s="118"/>
      <c r="P615" s="144"/>
      <c r="Q615" s="144"/>
      <c r="R615" s="144"/>
      <c r="S615" s="145"/>
      <c r="T615" s="4"/>
      <c r="U615" s="482"/>
      <c r="V615" s="4"/>
      <c r="W615" s="4"/>
      <c r="X615" s="4"/>
      <c r="Y615" s="4"/>
      <c r="Z615" s="4"/>
    </row>
    <row r="616" spans="1:26" ht="16.5" customHeight="1">
      <c r="A616" s="143"/>
      <c r="B616" s="4"/>
      <c r="C616" s="4"/>
      <c r="D616" s="143"/>
      <c r="E616" s="558"/>
      <c r="F616" s="558"/>
      <c r="G616" s="4"/>
      <c r="H616" s="558"/>
      <c r="I616" s="4"/>
      <c r="J616" s="4"/>
      <c r="K616" s="4"/>
      <c r="L616" s="4"/>
      <c r="M616" s="4"/>
      <c r="N616" s="118"/>
      <c r="O616" s="118"/>
      <c r="P616" s="144"/>
      <c r="Q616" s="144"/>
      <c r="R616" s="144"/>
      <c r="S616" s="145"/>
      <c r="T616" s="4"/>
      <c r="U616" s="482"/>
      <c r="V616" s="4"/>
      <c r="W616" s="4"/>
      <c r="X616" s="4"/>
      <c r="Y616" s="4"/>
      <c r="Z616" s="4"/>
    </row>
    <row r="617" spans="1:26" ht="16.5" customHeight="1">
      <c r="A617" s="143"/>
      <c r="B617" s="4"/>
      <c r="C617" s="4"/>
      <c r="D617" s="143"/>
      <c r="E617" s="558"/>
      <c r="F617" s="558"/>
      <c r="G617" s="4"/>
      <c r="H617" s="558"/>
      <c r="I617" s="4"/>
      <c r="J617" s="4"/>
      <c r="K617" s="4"/>
      <c r="L617" s="4"/>
      <c r="M617" s="4"/>
      <c r="N617" s="118"/>
      <c r="O617" s="118"/>
      <c r="P617" s="144"/>
      <c r="Q617" s="144"/>
      <c r="R617" s="144"/>
      <c r="S617" s="145"/>
      <c r="T617" s="4"/>
      <c r="U617" s="482"/>
      <c r="V617" s="4"/>
      <c r="W617" s="4"/>
      <c r="X617" s="4"/>
      <c r="Y617" s="4"/>
      <c r="Z617" s="4"/>
    </row>
    <row r="618" spans="1:26" ht="16.5" customHeight="1">
      <c r="A618" s="143"/>
      <c r="B618" s="4"/>
      <c r="C618" s="4"/>
      <c r="D618" s="143"/>
      <c r="E618" s="558"/>
      <c r="F618" s="558"/>
      <c r="G618" s="4"/>
      <c r="H618" s="558"/>
      <c r="I618" s="4"/>
      <c r="J618" s="4"/>
      <c r="K618" s="4"/>
      <c r="L618" s="4"/>
      <c r="M618" s="4"/>
      <c r="N618" s="118"/>
      <c r="O618" s="118"/>
      <c r="P618" s="144"/>
      <c r="Q618" s="144"/>
      <c r="R618" s="144"/>
      <c r="S618" s="145"/>
      <c r="T618" s="4"/>
      <c r="U618" s="482"/>
      <c r="V618" s="4"/>
      <c r="W618" s="4"/>
      <c r="X618" s="4"/>
      <c r="Y618" s="4"/>
      <c r="Z618" s="4"/>
    </row>
    <row r="619" spans="1:26" ht="16.5" customHeight="1">
      <c r="A619" s="143"/>
      <c r="B619" s="4"/>
      <c r="C619" s="4"/>
      <c r="D619" s="143"/>
      <c r="E619" s="558"/>
      <c r="F619" s="558"/>
      <c r="G619" s="4"/>
      <c r="H619" s="558"/>
      <c r="I619" s="4"/>
      <c r="J619" s="4"/>
      <c r="K619" s="4"/>
      <c r="L619" s="4"/>
      <c r="M619" s="4"/>
      <c r="N619" s="118"/>
      <c r="O619" s="118"/>
      <c r="P619" s="144"/>
      <c r="Q619" s="144"/>
      <c r="R619" s="144"/>
      <c r="S619" s="145"/>
      <c r="T619" s="4"/>
      <c r="U619" s="482"/>
      <c r="V619" s="4"/>
      <c r="W619" s="4"/>
      <c r="X619" s="4"/>
      <c r="Y619" s="4"/>
      <c r="Z619" s="4"/>
    </row>
    <row r="620" spans="1:26" ht="16.5" customHeight="1">
      <c r="A620" s="143"/>
      <c r="B620" s="4"/>
      <c r="C620" s="4"/>
      <c r="D620" s="143"/>
      <c r="E620" s="558"/>
      <c r="F620" s="558"/>
      <c r="G620" s="4"/>
      <c r="H620" s="558"/>
      <c r="I620" s="4"/>
      <c r="J620" s="4"/>
      <c r="K620" s="4"/>
      <c r="L620" s="4"/>
      <c r="M620" s="4"/>
      <c r="N620" s="118"/>
      <c r="O620" s="118"/>
      <c r="P620" s="144"/>
      <c r="Q620" s="144"/>
      <c r="R620" s="144"/>
      <c r="S620" s="145"/>
      <c r="T620" s="4"/>
      <c r="U620" s="482"/>
      <c r="V620" s="4"/>
      <c r="W620" s="4"/>
      <c r="X620" s="4"/>
      <c r="Y620" s="4"/>
      <c r="Z620" s="4"/>
    </row>
    <row r="621" spans="1:26" ht="16.5" customHeight="1">
      <c r="A621" s="143"/>
      <c r="B621" s="4"/>
      <c r="C621" s="4"/>
      <c r="D621" s="143"/>
      <c r="E621" s="558"/>
      <c r="F621" s="558"/>
      <c r="G621" s="4"/>
      <c r="H621" s="558"/>
      <c r="I621" s="4"/>
      <c r="J621" s="4"/>
      <c r="K621" s="4"/>
      <c r="L621" s="4"/>
      <c r="M621" s="4"/>
      <c r="N621" s="118"/>
      <c r="O621" s="118"/>
      <c r="P621" s="144"/>
      <c r="Q621" s="144"/>
      <c r="R621" s="144"/>
      <c r="S621" s="145"/>
      <c r="T621" s="4"/>
      <c r="U621" s="482"/>
      <c r="V621" s="4"/>
      <c r="W621" s="4"/>
      <c r="X621" s="4"/>
      <c r="Y621" s="4"/>
      <c r="Z621" s="4"/>
    </row>
    <row r="622" spans="1:26" ht="16.5" customHeight="1">
      <c r="A622" s="143"/>
      <c r="B622" s="4"/>
      <c r="C622" s="4"/>
      <c r="D622" s="143"/>
      <c r="E622" s="558"/>
      <c r="F622" s="558"/>
      <c r="G622" s="4"/>
      <c r="H622" s="558"/>
      <c r="I622" s="4"/>
      <c r="J622" s="4"/>
      <c r="K622" s="4"/>
      <c r="L622" s="4"/>
      <c r="M622" s="4"/>
      <c r="N622" s="118"/>
      <c r="O622" s="118"/>
      <c r="P622" s="144"/>
      <c r="Q622" s="144"/>
      <c r="R622" s="144"/>
      <c r="S622" s="145"/>
      <c r="T622" s="4"/>
      <c r="U622" s="482"/>
      <c r="V622" s="4"/>
      <c r="W622" s="4"/>
      <c r="X622" s="4"/>
      <c r="Y622" s="4"/>
      <c r="Z622" s="4"/>
    </row>
    <row r="623" spans="1:26" ht="16.5" customHeight="1">
      <c r="A623" s="143"/>
      <c r="B623" s="4"/>
      <c r="C623" s="4"/>
      <c r="D623" s="143"/>
      <c r="E623" s="558"/>
      <c r="F623" s="558"/>
      <c r="G623" s="4"/>
      <c r="H623" s="558"/>
      <c r="I623" s="4"/>
      <c r="J623" s="4"/>
      <c r="K623" s="4"/>
      <c r="L623" s="4"/>
      <c r="M623" s="4"/>
      <c r="N623" s="118"/>
      <c r="O623" s="118"/>
      <c r="P623" s="144"/>
      <c r="Q623" s="144"/>
      <c r="R623" s="144"/>
      <c r="S623" s="145"/>
      <c r="T623" s="4"/>
      <c r="U623" s="482"/>
      <c r="V623" s="4"/>
      <c r="W623" s="4"/>
      <c r="X623" s="4"/>
      <c r="Y623" s="4"/>
      <c r="Z623" s="4"/>
    </row>
    <row r="624" spans="1:26" ht="16.5" customHeight="1">
      <c r="A624" s="143"/>
      <c r="B624" s="4"/>
      <c r="C624" s="4"/>
      <c r="D624" s="143"/>
      <c r="E624" s="558"/>
      <c r="F624" s="558"/>
      <c r="G624" s="4"/>
      <c r="H624" s="558"/>
      <c r="I624" s="4"/>
      <c r="J624" s="4"/>
      <c r="K624" s="4"/>
      <c r="L624" s="4"/>
      <c r="M624" s="4"/>
      <c r="N624" s="118"/>
      <c r="O624" s="118"/>
      <c r="P624" s="144"/>
      <c r="Q624" s="144"/>
      <c r="R624" s="144"/>
      <c r="S624" s="145"/>
      <c r="T624" s="4"/>
      <c r="U624" s="482"/>
      <c r="V624" s="4"/>
      <c r="W624" s="4"/>
      <c r="X624" s="4"/>
      <c r="Y624" s="4"/>
      <c r="Z624" s="4"/>
    </row>
    <row r="625" spans="1:26" ht="16.5" customHeight="1">
      <c r="A625" s="143"/>
      <c r="B625" s="4"/>
      <c r="C625" s="4"/>
      <c r="D625" s="143"/>
      <c r="E625" s="558"/>
      <c r="F625" s="558"/>
      <c r="G625" s="4"/>
      <c r="H625" s="558"/>
      <c r="I625" s="4"/>
      <c r="J625" s="4"/>
      <c r="K625" s="4"/>
      <c r="L625" s="4"/>
      <c r="M625" s="4"/>
      <c r="N625" s="118"/>
      <c r="O625" s="118"/>
      <c r="P625" s="144"/>
      <c r="Q625" s="144"/>
      <c r="R625" s="144"/>
      <c r="S625" s="145"/>
      <c r="T625" s="4"/>
      <c r="U625" s="482"/>
      <c r="V625" s="4"/>
      <c r="W625" s="4"/>
      <c r="X625" s="4"/>
      <c r="Y625" s="4"/>
      <c r="Z625" s="4"/>
    </row>
    <row r="626" spans="1:26" ht="16.5" customHeight="1">
      <c r="A626" s="143"/>
      <c r="B626" s="4"/>
      <c r="C626" s="4"/>
      <c r="D626" s="143"/>
      <c r="E626" s="558"/>
      <c r="F626" s="558"/>
      <c r="G626" s="4"/>
      <c r="H626" s="558"/>
      <c r="I626" s="4"/>
      <c r="J626" s="4"/>
      <c r="K626" s="4"/>
      <c r="L626" s="4"/>
      <c r="M626" s="4"/>
      <c r="N626" s="118"/>
      <c r="O626" s="118"/>
      <c r="P626" s="144"/>
      <c r="Q626" s="144"/>
      <c r="R626" s="144"/>
      <c r="S626" s="145"/>
      <c r="T626" s="4"/>
      <c r="U626" s="482"/>
      <c r="V626" s="4"/>
      <c r="W626" s="4"/>
      <c r="X626" s="4"/>
      <c r="Y626" s="4"/>
      <c r="Z626" s="4"/>
    </row>
    <row r="627" spans="1:26" ht="16.5" customHeight="1">
      <c r="A627" s="143"/>
      <c r="B627" s="4"/>
      <c r="C627" s="4"/>
      <c r="D627" s="143"/>
      <c r="E627" s="558"/>
      <c r="F627" s="558"/>
      <c r="G627" s="4"/>
      <c r="H627" s="558"/>
      <c r="I627" s="4"/>
      <c r="J627" s="4"/>
      <c r="K627" s="4"/>
      <c r="L627" s="4"/>
      <c r="M627" s="4"/>
      <c r="N627" s="118"/>
      <c r="O627" s="118"/>
      <c r="P627" s="144"/>
      <c r="Q627" s="144"/>
      <c r="R627" s="144"/>
      <c r="S627" s="145"/>
      <c r="T627" s="4"/>
      <c r="U627" s="482"/>
      <c r="V627" s="4"/>
      <c r="W627" s="4"/>
      <c r="X627" s="4"/>
      <c r="Y627" s="4"/>
      <c r="Z627" s="4"/>
    </row>
    <row r="628" spans="1:26" ht="16.5" customHeight="1">
      <c r="A628" s="143"/>
      <c r="B628" s="4"/>
      <c r="C628" s="4"/>
      <c r="D628" s="143"/>
      <c r="E628" s="558"/>
      <c r="F628" s="558"/>
      <c r="G628" s="4"/>
      <c r="H628" s="558"/>
      <c r="I628" s="4"/>
      <c r="J628" s="4"/>
      <c r="K628" s="4"/>
      <c r="L628" s="4"/>
      <c r="M628" s="4"/>
      <c r="N628" s="118"/>
      <c r="O628" s="118"/>
      <c r="P628" s="144"/>
      <c r="Q628" s="144"/>
      <c r="R628" s="144"/>
      <c r="S628" s="145"/>
      <c r="T628" s="4"/>
      <c r="U628" s="482"/>
      <c r="V628" s="4"/>
      <c r="W628" s="4"/>
      <c r="X628" s="4"/>
      <c r="Y628" s="4"/>
      <c r="Z628" s="4"/>
    </row>
    <row r="629" spans="1:26" ht="16.5" customHeight="1">
      <c r="A629" s="143"/>
      <c r="B629" s="4"/>
      <c r="C629" s="4"/>
      <c r="D629" s="143"/>
      <c r="E629" s="558"/>
      <c r="F629" s="558"/>
      <c r="G629" s="4"/>
      <c r="H629" s="558"/>
      <c r="I629" s="4"/>
      <c r="J629" s="4"/>
      <c r="K629" s="4"/>
      <c r="L629" s="4"/>
      <c r="M629" s="4"/>
      <c r="N629" s="118"/>
      <c r="O629" s="118"/>
      <c r="P629" s="144"/>
      <c r="Q629" s="144"/>
      <c r="R629" s="144"/>
      <c r="S629" s="145"/>
      <c r="T629" s="4"/>
      <c r="U629" s="482"/>
      <c r="V629" s="4"/>
      <c r="W629" s="4"/>
      <c r="X629" s="4"/>
      <c r="Y629" s="4"/>
      <c r="Z629" s="4"/>
    </row>
    <row r="630" spans="1:26" ht="16.5" customHeight="1">
      <c r="A630" s="143"/>
      <c r="B630" s="4"/>
      <c r="C630" s="4"/>
      <c r="D630" s="143"/>
      <c r="E630" s="558"/>
      <c r="F630" s="558"/>
      <c r="G630" s="4"/>
      <c r="H630" s="558"/>
      <c r="I630" s="4"/>
      <c r="J630" s="4"/>
      <c r="K630" s="4"/>
      <c r="L630" s="4"/>
      <c r="M630" s="4"/>
      <c r="N630" s="118"/>
      <c r="O630" s="118"/>
      <c r="P630" s="144"/>
      <c r="Q630" s="144"/>
      <c r="R630" s="144"/>
      <c r="S630" s="145"/>
      <c r="T630" s="4"/>
      <c r="U630" s="482"/>
      <c r="V630" s="4"/>
      <c r="W630" s="4"/>
      <c r="X630" s="4"/>
      <c r="Y630" s="4"/>
      <c r="Z630" s="4"/>
    </row>
    <row r="631" spans="1:26" ht="16.5" customHeight="1">
      <c r="A631" s="143"/>
      <c r="B631" s="4"/>
      <c r="C631" s="4"/>
      <c r="D631" s="143"/>
      <c r="E631" s="558"/>
      <c r="F631" s="558"/>
      <c r="G631" s="4"/>
      <c r="H631" s="558"/>
      <c r="I631" s="4"/>
      <c r="J631" s="4"/>
      <c r="K631" s="4"/>
      <c r="L631" s="4"/>
      <c r="M631" s="4"/>
      <c r="N631" s="118"/>
      <c r="O631" s="118"/>
      <c r="P631" s="144"/>
      <c r="Q631" s="144"/>
      <c r="R631" s="144"/>
      <c r="S631" s="145"/>
      <c r="T631" s="4"/>
      <c r="U631" s="482"/>
      <c r="V631" s="4"/>
      <c r="W631" s="4"/>
      <c r="X631" s="4"/>
      <c r="Y631" s="4"/>
      <c r="Z631" s="4"/>
    </row>
    <row r="632" spans="1:26" ht="16.5" customHeight="1">
      <c r="A632" s="143"/>
      <c r="B632" s="4"/>
      <c r="C632" s="4"/>
      <c r="D632" s="143"/>
      <c r="E632" s="558"/>
      <c r="F632" s="558"/>
      <c r="G632" s="4"/>
      <c r="H632" s="558"/>
      <c r="I632" s="4"/>
      <c r="J632" s="4"/>
      <c r="K632" s="4"/>
      <c r="L632" s="4"/>
      <c r="M632" s="4"/>
      <c r="N632" s="118"/>
      <c r="O632" s="118"/>
      <c r="P632" s="144"/>
      <c r="Q632" s="144"/>
      <c r="R632" s="144"/>
      <c r="S632" s="145"/>
      <c r="T632" s="4"/>
      <c r="U632" s="482"/>
      <c r="V632" s="4"/>
      <c r="W632" s="4"/>
      <c r="X632" s="4"/>
      <c r="Y632" s="4"/>
      <c r="Z632" s="4"/>
    </row>
    <row r="633" spans="1:26" ht="16.5" customHeight="1">
      <c r="A633" s="143"/>
      <c r="B633" s="4"/>
      <c r="C633" s="4"/>
      <c r="D633" s="143"/>
      <c r="E633" s="558"/>
      <c r="F633" s="558"/>
      <c r="G633" s="4"/>
      <c r="H633" s="558"/>
      <c r="I633" s="4"/>
      <c r="J633" s="4"/>
      <c r="K633" s="4"/>
      <c r="L633" s="4"/>
      <c r="M633" s="4"/>
      <c r="N633" s="118"/>
      <c r="O633" s="118"/>
      <c r="P633" s="144"/>
      <c r="Q633" s="144"/>
      <c r="R633" s="144"/>
      <c r="S633" s="145"/>
      <c r="T633" s="4"/>
      <c r="U633" s="482"/>
      <c r="V633" s="4"/>
      <c r="W633" s="4"/>
      <c r="X633" s="4"/>
      <c r="Y633" s="4"/>
      <c r="Z633" s="4"/>
    </row>
    <row r="634" spans="1:26" ht="16.5" customHeight="1">
      <c r="A634" s="143"/>
      <c r="B634" s="4"/>
      <c r="C634" s="4"/>
      <c r="D634" s="143"/>
      <c r="E634" s="558"/>
      <c r="F634" s="558"/>
      <c r="G634" s="4"/>
      <c r="H634" s="558"/>
      <c r="I634" s="4"/>
      <c r="J634" s="4"/>
      <c r="K634" s="4"/>
      <c r="L634" s="4"/>
      <c r="M634" s="4"/>
      <c r="N634" s="118"/>
      <c r="O634" s="118"/>
      <c r="P634" s="144"/>
      <c r="Q634" s="144"/>
      <c r="R634" s="144"/>
      <c r="S634" s="145"/>
      <c r="T634" s="4"/>
      <c r="U634" s="482"/>
      <c r="V634" s="4"/>
      <c r="W634" s="4"/>
      <c r="X634" s="4"/>
      <c r="Y634" s="4"/>
      <c r="Z634" s="4"/>
    </row>
    <row r="635" spans="1:26" ht="16.5" customHeight="1">
      <c r="A635" s="143"/>
      <c r="B635" s="4"/>
      <c r="C635" s="4"/>
      <c r="D635" s="143"/>
      <c r="E635" s="558"/>
      <c r="F635" s="558"/>
      <c r="G635" s="4"/>
      <c r="H635" s="558"/>
      <c r="I635" s="4"/>
      <c r="J635" s="4"/>
      <c r="K635" s="4"/>
      <c r="L635" s="4"/>
      <c r="M635" s="4"/>
      <c r="N635" s="118"/>
      <c r="O635" s="118"/>
      <c r="P635" s="144"/>
      <c r="Q635" s="144"/>
      <c r="R635" s="144"/>
      <c r="S635" s="145"/>
      <c r="T635" s="4"/>
      <c r="U635" s="482"/>
      <c r="V635" s="4"/>
      <c r="W635" s="4"/>
      <c r="X635" s="4"/>
      <c r="Y635" s="4"/>
      <c r="Z635" s="4"/>
    </row>
    <row r="636" spans="1:26" ht="16.5" customHeight="1">
      <c r="A636" s="143"/>
      <c r="B636" s="4"/>
      <c r="C636" s="4"/>
      <c r="D636" s="143"/>
      <c r="E636" s="558"/>
      <c r="F636" s="558"/>
      <c r="G636" s="4"/>
      <c r="H636" s="558"/>
      <c r="I636" s="4"/>
      <c r="J636" s="4"/>
      <c r="K636" s="4"/>
      <c r="L636" s="4"/>
      <c r="M636" s="4"/>
      <c r="N636" s="118"/>
      <c r="O636" s="118"/>
      <c r="P636" s="144"/>
      <c r="Q636" s="144"/>
      <c r="R636" s="144"/>
      <c r="S636" s="145"/>
      <c r="T636" s="4"/>
      <c r="U636" s="482"/>
      <c r="V636" s="4"/>
      <c r="W636" s="4"/>
      <c r="X636" s="4"/>
      <c r="Y636" s="4"/>
      <c r="Z636" s="4"/>
    </row>
    <row r="637" spans="1:26" ht="16.5" customHeight="1">
      <c r="A637" s="143"/>
      <c r="B637" s="4"/>
      <c r="C637" s="4"/>
      <c r="D637" s="143"/>
      <c r="E637" s="558"/>
      <c r="F637" s="558"/>
      <c r="G637" s="4"/>
      <c r="H637" s="558"/>
      <c r="I637" s="4"/>
      <c r="J637" s="4"/>
      <c r="K637" s="4"/>
      <c r="L637" s="4"/>
      <c r="M637" s="4"/>
      <c r="N637" s="118"/>
      <c r="O637" s="118"/>
      <c r="P637" s="144"/>
      <c r="Q637" s="144"/>
      <c r="R637" s="144"/>
      <c r="S637" s="145"/>
      <c r="T637" s="4"/>
      <c r="U637" s="482"/>
      <c r="V637" s="4"/>
      <c r="W637" s="4"/>
      <c r="X637" s="4"/>
      <c r="Y637" s="4"/>
      <c r="Z637" s="4"/>
    </row>
    <row r="638" spans="1:26" ht="16.5" customHeight="1">
      <c r="A638" s="143"/>
      <c r="B638" s="4"/>
      <c r="C638" s="4"/>
      <c r="D638" s="143"/>
      <c r="E638" s="558"/>
      <c r="F638" s="558"/>
      <c r="G638" s="4"/>
      <c r="H638" s="558"/>
      <c r="I638" s="4"/>
      <c r="J638" s="4"/>
      <c r="K638" s="4"/>
      <c r="L638" s="4"/>
      <c r="M638" s="4"/>
      <c r="N638" s="118"/>
      <c r="O638" s="118"/>
      <c r="P638" s="144"/>
      <c r="Q638" s="144"/>
      <c r="R638" s="144"/>
      <c r="S638" s="145"/>
      <c r="T638" s="4"/>
      <c r="U638" s="482"/>
      <c r="V638" s="4"/>
      <c r="W638" s="4"/>
      <c r="X638" s="4"/>
      <c r="Y638" s="4"/>
      <c r="Z638" s="4"/>
    </row>
    <row r="639" spans="1:26" ht="16.5" customHeight="1">
      <c r="A639" s="143"/>
      <c r="B639" s="4"/>
      <c r="C639" s="4"/>
      <c r="D639" s="143"/>
      <c r="E639" s="558"/>
      <c r="F639" s="558"/>
      <c r="G639" s="4"/>
      <c r="H639" s="558"/>
      <c r="I639" s="4"/>
      <c r="J639" s="4"/>
      <c r="K639" s="4"/>
      <c r="L639" s="4"/>
      <c r="M639" s="4"/>
      <c r="N639" s="118"/>
      <c r="O639" s="118"/>
      <c r="P639" s="144"/>
      <c r="Q639" s="144"/>
      <c r="R639" s="144"/>
      <c r="S639" s="145"/>
      <c r="T639" s="4"/>
      <c r="U639" s="482"/>
      <c r="V639" s="4"/>
      <c r="W639" s="4"/>
      <c r="X639" s="4"/>
      <c r="Y639" s="4"/>
      <c r="Z639" s="4"/>
    </row>
    <row r="640" spans="1:26" ht="16.5" customHeight="1">
      <c r="A640" s="143"/>
      <c r="B640" s="4"/>
      <c r="C640" s="4"/>
      <c r="D640" s="143"/>
      <c r="E640" s="558"/>
      <c r="F640" s="558"/>
      <c r="G640" s="4"/>
      <c r="H640" s="558"/>
      <c r="I640" s="4"/>
      <c r="J640" s="4"/>
      <c r="K640" s="4"/>
      <c r="L640" s="4"/>
      <c r="M640" s="4"/>
      <c r="N640" s="118"/>
      <c r="O640" s="118"/>
      <c r="P640" s="144"/>
      <c r="Q640" s="144"/>
      <c r="R640" s="144"/>
      <c r="S640" s="145"/>
      <c r="T640" s="4"/>
      <c r="U640" s="482"/>
      <c r="V640" s="4"/>
      <c r="W640" s="4"/>
      <c r="X640" s="4"/>
      <c r="Y640" s="4"/>
      <c r="Z640" s="4"/>
    </row>
    <row r="641" spans="1:26" ht="16.5" customHeight="1">
      <c r="A641" s="143"/>
      <c r="B641" s="4"/>
      <c r="C641" s="4"/>
      <c r="D641" s="143"/>
      <c r="E641" s="558"/>
      <c r="F641" s="558"/>
      <c r="G641" s="4"/>
      <c r="H641" s="558"/>
      <c r="I641" s="4"/>
      <c r="J641" s="4"/>
      <c r="K641" s="4"/>
      <c r="L641" s="4"/>
      <c r="M641" s="4"/>
      <c r="N641" s="118"/>
      <c r="O641" s="118"/>
      <c r="P641" s="144"/>
      <c r="Q641" s="144"/>
      <c r="R641" s="144"/>
      <c r="S641" s="145"/>
      <c r="T641" s="4"/>
      <c r="U641" s="482"/>
      <c r="V641" s="4"/>
      <c r="W641" s="4"/>
      <c r="X641" s="4"/>
      <c r="Y641" s="4"/>
      <c r="Z641" s="4"/>
    </row>
    <row r="642" spans="1:26" ht="16.5" customHeight="1">
      <c r="A642" s="143"/>
      <c r="B642" s="4"/>
      <c r="C642" s="4"/>
      <c r="D642" s="143"/>
      <c r="E642" s="558"/>
      <c r="F642" s="558"/>
      <c r="G642" s="4"/>
      <c r="H642" s="558"/>
      <c r="I642" s="4"/>
      <c r="J642" s="4"/>
      <c r="K642" s="4"/>
      <c r="L642" s="4"/>
      <c r="M642" s="4"/>
      <c r="N642" s="118"/>
      <c r="O642" s="118"/>
      <c r="P642" s="144"/>
      <c r="Q642" s="144"/>
      <c r="R642" s="144"/>
      <c r="S642" s="145"/>
      <c r="T642" s="4"/>
      <c r="U642" s="482"/>
      <c r="V642" s="4"/>
      <c r="W642" s="4"/>
      <c r="X642" s="4"/>
      <c r="Y642" s="4"/>
      <c r="Z642" s="4"/>
    </row>
    <row r="643" spans="1:26" ht="16.5" customHeight="1">
      <c r="A643" s="143"/>
      <c r="B643" s="4"/>
      <c r="C643" s="4"/>
      <c r="D643" s="143"/>
      <c r="E643" s="558"/>
      <c r="F643" s="558"/>
      <c r="G643" s="4"/>
      <c r="H643" s="558"/>
      <c r="I643" s="4"/>
      <c r="J643" s="4"/>
      <c r="K643" s="4"/>
      <c r="L643" s="4"/>
      <c r="M643" s="4"/>
      <c r="N643" s="118"/>
      <c r="O643" s="118"/>
      <c r="P643" s="144"/>
      <c r="Q643" s="144"/>
      <c r="R643" s="144"/>
      <c r="S643" s="145"/>
      <c r="T643" s="4"/>
      <c r="U643" s="482"/>
      <c r="V643" s="4"/>
      <c r="W643" s="4"/>
      <c r="X643" s="4"/>
      <c r="Y643" s="4"/>
      <c r="Z643" s="4"/>
    </row>
    <row r="644" spans="1:26" ht="16.5" customHeight="1">
      <c r="A644" s="143"/>
      <c r="B644" s="4"/>
      <c r="C644" s="4"/>
      <c r="D644" s="143"/>
      <c r="E644" s="558"/>
      <c r="F644" s="558"/>
      <c r="G644" s="4"/>
      <c r="H644" s="558"/>
      <c r="I644" s="4"/>
      <c r="J644" s="4"/>
      <c r="K644" s="4"/>
      <c r="L644" s="4"/>
      <c r="M644" s="4"/>
      <c r="N644" s="118"/>
      <c r="O644" s="118"/>
      <c r="P644" s="144"/>
      <c r="Q644" s="144"/>
      <c r="R644" s="144"/>
      <c r="S644" s="145"/>
      <c r="T644" s="4"/>
      <c r="U644" s="482"/>
      <c r="V644" s="4"/>
      <c r="W644" s="4"/>
      <c r="X644" s="4"/>
      <c r="Y644" s="4"/>
      <c r="Z644" s="4"/>
    </row>
    <row r="645" spans="1:26" ht="16.5" customHeight="1">
      <c r="A645" s="143"/>
      <c r="B645" s="4"/>
      <c r="C645" s="4"/>
      <c r="D645" s="143"/>
      <c r="E645" s="558"/>
      <c r="F645" s="558"/>
      <c r="G645" s="4"/>
      <c r="H645" s="558"/>
      <c r="I645" s="4"/>
      <c r="J645" s="4"/>
      <c r="K645" s="4"/>
      <c r="L645" s="4"/>
      <c r="M645" s="4"/>
      <c r="N645" s="118"/>
      <c r="O645" s="118"/>
      <c r="P645" s="144"/>
      <c r="Q645" s="144"/>
      <c r="R645" s="144"/>
      <c r="S645" s="145"/>
      <c r="T645" s="4"/>
      <c r="U645" s="482"/>
      <c r="V645" s="4"/>
      <c r="W645" s="4"/>
      <c r="X645" s="4"/>
      <c r="Y645" s="4"/>
      <c r="Z645" s="4"/>
    </row>
    <row r="646" spans="1:26" ht="16.5" customHeight="1">
      <c r="A646" s="143"/>
      <c r="B646" s="4"/>
      <c r="C646" s="4"/>
      <c r="D646" s="143"/>
      <c r="E646" s="558"/>
      <c r="F646" s="558"/>
      <c r="G646" s="4"/>
      <c r="H646" s="558"/>
      <c r="I646" s="4"/>
      <c r="J646" s="4"/>
      <c r="K646" s="4"/>
      <c r="L646" s="4"/>
      <c r="M646" s="4"/>
      <c r="N646" s="118"/>
      <c r="O646" s="118"/>
      <c r="P646" s="144"/>
      <c r="Q646" s="144"/>
      <c r="R646" s="144"/>
      <c r="S646" s="145"/>
      <c r="T646" s="4"/>
      <c r="U646" s="482"/>
      <c r="V646" s="4"/>
      <c r="W646" s="4"/>
      <c r="X646" s="4"/>
      <c r="Y646" s="4"/>
      <c r="Z646" s="4"/>
    </row>
    <row r="647" spans="1:26" ht="16.5" customHeight="1">
      <c r="A647" s="143"/>
      <c r="B647" s="4"/>
      <c r="C647" s="4"/>
      <c r="D647" s="143"/>
      <c r="E647" s="558"/>
      <c r="F647" s="558"/>
      <c r="G647" s="4"/>
      <c r="H647" s="558"/>
      <c r="I647" s="4"/>
      <c r="J647" s="4"/>
      <c r="K647" s="4"/>
      <c r="L647" s="4"/>
      <c r="M647" s="4"/>
      <c r="N647" s="118"/>
      <c r="O647" s="118"/>
      <c r="P647" s="144"/>
      <c r="Q647" s="144"/>
      <c r="R647" s="144"/>
      <c r="S647" s="145"/>
      <c r="T647" s="4"/>
      <c r="U647" s="482"/>
      <c r="V647" s="4"/>
      <c r="W647" s="4"/>
      <c r="X647" s="4"/>
      <c r="Y647" s="4"/>
      <c r="Z647" s="4"/>
    </row>
    <row r="648" spans="1:26" ht="16.5" customHeight="1">
      <c r="A648" s="143"/>
      <c r="B648" s="4"/>
      <c r="C648" s="4"/>
      <c r="D648" s="143"/>
      <c r="E648" s="558"/>
      <c r="F648" s="558"/>
      <c r="G648" s="4"/>
      <c r="H648" s="558"/>
      <c r="I648" s="4"/>
      <c r="J648" s="4"/>
      <c r="K648" s="4"/>
      <c r="L648" s="4"/>
      <c r="M648" s="4"/>
      <c r="N648" s="118"/>
      <c r="O648" s="118"/>
      <c r="P648" s="144"/>
      <c r="Q648" s="144"/>
      <c r="R648" s="144"/>
      <c r="S648" s="145"/>
      <c r="T648" s="4"/>
      <c r="U648" s="482"/>
      <c r="V648" s="4"/>
      <c r="W648" s="4"/>
      <c r="X648" s="4"/>
      <c r="Y648" s="4"/>
      <c r="Z648" s="4"/>
    </row>
    <row r="649" spans="1:26" ht="16.5" customHeight="1">
      <c r="A649" s="143"/>
      <c r="B649" s="4"/>
      <c r="C649" s="4"/>
      <c r="D649" s="143"/>
      <c r="E649" s="558"/>
      <c r="F649" s="558"/>
      <c r="G649" s="4"/>
      <c r="H649" s="558"/>
      <c r="I649" s="4"/>
      <c r="J649" s="4"/>
      <c r="K649" s="4"/>
      <c r="L649" s="4"/>
      <c r="M649" s="4"/>
      <c r="N649" s="118"/>
      <c r="O649" s="118"/>
      <c r="P649" s="144"/>
      <c r="Q649" s="144"/>
      <c r="R649" s="144"/>
      <c r="S649" s="145"/>
      <c r="T649" s="4"/>
      <c r="U649" s="482"/>
      <c r="V649" s="4"/>
      <c r="W649" s="4"/>
      <c r="X649" s="4"/>
      <c r="Y649" s="4"/>
      <c r="Z649" s="4"/>
    </row>
    <row r="650" spans="1:26" ht="16.5" customHeight="1">
      <c r="A650" s="143"/>
      <c r="B650" s="4"/>
      <c r="C650" s="4"/>
      <c r="D650" s="143"/>
      <c r="E650" s="558"/>
      <c r="F650" s="558"/>
      <c r="G650" s="4"/>
      <c r="H650" s="558"/>
      <c r="I650" s="4"/>
      <c r="J650" s="4"/>
      <c r="K650" s="4"/>
      <c r="L650" s="4"/>
      <c r="M650" s="4"/>
      <c r="N650" s="118"/>
      <c r="O650" s="118"/>
      <c r="P650" s="144"/>
      <c r="Q650" s="144"/>
      <c r="R650" s="144"/>
      <c r="S650" s="145"/>
      <c r="T650" s="4"/>
      <c r="U650" s="482"/>
      <c r="V650" s="4"/>
      <c r="W650" s="4"/>
      <c r="X650" s="4"/>
      <c r="Y650" s="4"/>
      <c r="Z650" s="4"/>
    </row>
    <row r="651" spans="1:26" ht="16.5" customHeight="1">
      <c r="A651" s="143"/>
      <c r="B651" s="4"/>
      <c r="C651" s="4"/>
      <c r="D651" s="143"/>
      <c r="E651" s="558"/>
      <c r="F651" s="558"/>
      <c r="G651" s="4"/>
      <c r="H651" s="558"/>
      <c r="I651" s="4"/>
      <c r="J651" s="4"/>
      <c r="K651" s="4"/>
      <c r="L651" s="4"/>
      <c r="M651" s="4"/>
      <c r="N651" s="118"/>
      <c r="O651" s="118"/>
      <c r="P651" s="144"/>
      <c r="Q651" s="144"/>
      <c r="R651" s="144"/>
      <c r="S651" s="145"/>
      <c r="T651" s="4"/>
      <c r="U651" s="482"/>
      <c r="V651" s="4"/>
      <c r="W651" s="4"/>
      <c r="X651" s="4"/>
      <c r="Y651" s="4"/>
      <c r="Z651" s="4"/>
    </row>
    <row r="652" spans="1:26" ht="16.5" customHeight="1">
      <c r="A652" s="143"/>
      <c r="B652" s="4"/>
      <c r="C652" s="4"/>
      <c r="D652" s="143"/>
      <c r="E652" s="558"/>
      <c r="F652" s="558"/>
      <c r="G652" s="4"/>
      <c r="H652" s="558"/>
      <c r="I652" s="4"/>
      <c r="J652" s="4"/>
      <c r="K652" s="4"/>
      <c r="L652" s="4"/>
      <c r="M652" s="4"/>
      <c r="N652" s="118"/>
      <c r="O652" s="118"/>
      <c r="P652" s="144"/>
      <c r="Q652" s="144"/>
      <c r="R652" s="144"/>
      <c r="S652" s="145"/>
      <c r="T652" s="4"/>
      <c r="U652" s="482"/>
      <c r="V652" s="4"/>
      <c r="W652" s="4"/>
      <c r="X652" s="4"/>
      <c r="Y652" s="4"/>
      <c r="Z652" s="4"/>
    </row>
    <row r="653" spans="1:26" ht="16.5" customHeight="1">
      <c r="A653" s="143"/>
      <c r="B653" s="4"/>
      <c r="C653" s="4"/>
      <c r="D653" s="143"/>
      <c r="E653" s="558"/>
      <c r="F653" s="558"/>
      <c r="G653" s="4"/>
      <c r="H653" s="558"/>
      <c r="I653" s="4"/>
      <c r="J653" s="4"/>
      <c r="K653" s="4"/>
      <c r="L653" s="4"/>
      <c r="M653" s="4"/>
      <c r="N653" s="118"/>
      <c r="O653" s="118"/>
      <c r="P653" s="144"/>
      <c r="Q653" s="144"/>
      <c r="R653" s="144"/>
      <c r="S653" s="145"/>
      <c r="T653" s="4"/>
      <c r="U653" s="482"/>
      <c r="V653" s="4"/>
      <c r="W653" s="4"/>
      <c r="X653" s="4"/>
      <c r="Y653" s="4"/>
      <c r="Z653" s="4"/>
    </row>
    <row r="654" spans="1:26" ht="16.5" customHeight="1">
      <c r="A654" s="143"/>
      <c r="B654" s="4"/>
      <c r="C654" s="4"/>
      <c r="D654" s="143"/>
      <c r="E654" s="558"/>
      <c r="F654" s="558"/>
      <c r="G654" s="4"/>
      <c r="H654" s="558"/>
      <c r="I654" s="4"/>
      <c r="J654" s="4"/>
      <c r="K654" s="4"/>
      <c r="L654" s="4"/>
      <c r="M654" s="4"/>
      <c r="N654" s="118"/>
      <c r="O654" s="118"/>
      <c r="P654" s="144"/>
      <c r="Q654" s="144"/>
      <c r="R654" s="144"/>
      <c r="S654" s="145"/>
      <c r="T654" s="4"/>
      <c r="U654" s="482"/>
      <c r="V654" s="4"/>
      <c r="W654" s="4"/>
      <c r="X654" s="4"/>
      <c r="Y654" s="4"/>
      <c r="Z654" s="4"/>
    </row>
    <row r="655" spans="1:26" ht="16.5" customHeight="1">
      <c r="A655" s="143"/>
      <c r="B655" s="4"/>
      <c r="C655" s="4"/>
      <c r="D655" s="143"/>
      <c r="E655" s="558"/>
      <c r="F655" s="558"/>
      <c r="G655" s="4"/>
      <c r="H655" s="558"/>
      <c r="I655" s="4"/>
      <c r="J655" s="4"/>
      <c r="K655" s="4"/>
      <c r="L655" s="4"/>
      <c r="M655" s="4"/>
      <c r="N655" s="118"/>
      <c r="O655" s="118"/>
      <c r="P655" s="144"/>
      <c r="Q655" s="144"/>
      <c r="R655" s="144"/>
      <c r="S655" s="145"/>
      <c r="T655" s="4"/>
      <c r="U655" s="482"/>
      <c r="V655" s="4"/>
      <c r="W655" s="4"/>
      <c r="X655" s="4"/>
      <c r="Y655" s="4"/>
      <c r="Z655" s="4"/>
    </row>
    <row r="656" spans="1:26" ht="16.5" customHeight="1">
      <c r="A656" s="143"/>
      <c r="B656" s="4"/>
      <c r="C656" s="4"/>
      <c r="D656" s="143"/>
      <c r="E656" s="558"/>
      <c r="F656" s="558"/>
      <c r="G656" s="4"/>
      <c r="H656" s="558"/>
      <c r="I656" s="4"/>
      <c r="J656" s="4"/>
      <c r="K656" s="4"/>
      <c r="L656" s="4"/>
      <c r="M656" s="4"/>
      <c r="N656" s="118"/>
      <c r="O656" s="118"/>
      <c r="P656" s="144"/>
      <c r="Q656" s="144"/>
      <c r="R656" s="144"/>
      <c r="S656" s="145"/>
      <c r="T656" s="4"/>
      <c r="U656" s="482"/>
      <c r="V656" s="4"/>
      <c r="W656" s="4"/>
      <c r="X656" s="4"/>
      <c r="Y656" s="4"/>
      <c r="Z656" s="4"/>
    </row>
    <row r="657" spans="1:26" ht="16.5" customHeight="1">
      <c r="A657" s="143"/>
      <c r="B657" s="4"/>
      <c r="C657" s="4"/>
      <c r="D657" s="143"/>
      <c r="E657" s="558"/>
      <c r="F657" s="558"/>
      <c r="G657" s="4"/>
      <c r="H657" s="558"/>
      <c r="I657" s="4"/>
      <c r="J657" s="4"/>
      <c r="K657" s="4"/>
      <c r="L657" s="4"/>
      <c r="M657" s="4"/>
      <c r="N657" s="118"/>
      <c r="O657" s="118"/>
      <c r="P657" s="144"/>
      <c r="Q657" s="144"/>
      <c r="R657" s="144"/>
      <c r="S657" s="145"/>
      <c r="T657" s="4"/>
      <c r="U657" s="482"/>
      <c r="V657" s="4"/>
      <c r="W657" s="4"/>
      <c r="X657" s="4"/>
      <c r="Y657" s="4"/>
      <c r="Z657" s="4"/>
    </row>
    <row r="658" spans="1:26" ht="16.5" customHeight="1">
      <c r="A658" s="143"/>
      <c r="B658" s="4"/>
      <c r="C658" s="4"/>
      <c r="D658" s="143"/>
      <c r="E658" s="558"/>
      <c r="F658" s="558"/>
      <c r="G658" s="4"/>
      <c r="H658" s="558"/>
      <c r="I658" s="4"/>
      <c r="J658" s="4"/>
      <c r="K658" s="4"/>
      <c r="L658" s="4"/>
      <c r="M658" s="4"/>
      <c r="N658" s="118"/>
      <c r="O658" s="118"/>
      <c r="P658" s="144"/>
      <c r="Q658" s="144"/>
      <c r="R658" s="144"/>
      <c r="S658" s="145"/>
      <c r="T658" s="4"/>
      <c r="U658" s="482"/>
      <c r="V658" s="4"/>
      <c r="W658" s="4"/>
      <c r="X658" s="4"/>
      <c r="Y658" s="4"/>
      <c r="Z658" s="4"/>
    </row>
    <row r="659" spans="1:26" ht="16.5" customHeight="1">
      <c r="A659" s="143"/>
      <c r="B659" s="4"/>
      <c r="C659" s="4"/>
      <c r="D659" s="143"/>
      <c r="E659" s="558"/>
      <c r="F659" s="558"/>
      <c r="G659" s="4"/>
      <c r="H659" s="558"/>
      <c r="I659" s="4"/>
      <c r="J659" s="4"/>
      <c r="K659" s="4"/>
      <c r="L659" s="4"/>
      <c r="M659" s="4"/>
      <c r="N659" s="118"/>
      <c r="O659" s="118"/>
      <c r="P659" s="144"/>
      <c r="Q659" s="144"/>
      <c r="R659" s="144"/>
      <c r="S659" s="145"/>
      <c r="T659" s="4"/>
      <c r="U659" s="482"/>
      <c r="V659" s="4"/>
      <c r="W659" s="4"/>
      <c r="X659" s="4"/>
      <c r="Y659" s="4"/>
      <c r="Z659" s="4"/>
    </row>
    <row r="660" spans="1:26" ht="16.5" customHeight="1">
      <c r="A660" s="143"/>
      <c r="B660" s="4"/>
      <c r="C660" s="4"/>
      <c r="D660" s="143"/>
      <c r="E660" s="558"/>
      <c r="F660" s="558"/>
      <c r="G660" s="4"/>
      <c r="H660" s="558"/>
      <c r="I660" s="4"/>
      <c r="J660" s="4"/>
      <c r="K660" s="4"/>
      <c r="L660" s="4"/>
      <c r="M660" s="4"/>
      <c r="N660" s="118"/>
      <c r="O660" s="118"/>
      <c r="P660" s="144"/>
      <c r="Q660" s="144"/>
      <c r="R660" s="144"/>
      <c r="S660" s="145"/>
      <c r="T660" s="4"/>
      <c r="U660" s="482"/>
      <c r="V660" s="4"/>
      <c r="W660" s="4"/>
      <c r="X660" s="4"/>
      <c r="Y660" s="4"/>
      <c r="Z660" s="4"/>
    </row>
    <row r="661" spans="1:26" ht="16.5" customHeight="1">
      <c r="A661" s="143"/>
      <c r="B661" s="4"/>
      <c r="C661" s="4"/>
      <c r="D661" s="143"/>
      <c r="E661" s="558"/>
      <c r="F661" s="558"/>
      <c r="G661" s="4"/>
      <c r="H661" s="558"/>
      <c r="I661" s="4"/>
      <c r="J661" s="4"/>
      <c r="K661" s="4"/>
      <c r="L661" s="4"/>
      <c r="M661" s="4"/>
      <c r="N661" s="118"/>
      <c r="O661" s="118"/>
      <c r="P661" s="144"/>
      <c r="Q661" s="144"/>
      <c r="R661" s="144"/>
      <c r="S661" s="145"/>
      <c r="T661" s="4"/>
      <c r="U661" s="482"/>
      <c r="V661" s="4"/>
      <c r="W661" s="4"/>
      <c r="X661" s="4"/>
      <c r="Y661" s="4"/>
      <c r="Z661" s="4"/>
    </row>
    <row r="662" spans="1:26" ht="16.5" customHeight="1">
      <c r="A662" s="143"/>
      <c r="B662" s="4"/>
      <c r="C662" s="4"/>
      <c r="D662" s="143"/>
      <c r="E662" s="558"/>
      <c r="F662" s="558"/>
      <c r="G662" s="4"/>
      <c r="H662" s="558"/>
      <c r="I662" s="4"/>
      <c r="J662" s="4"/>
      <c r="K662" s="4"/>
      <c r="L662" s="4"/>
      <c r="M662" s="4"/>
      <c r="N662" s="118"/>
      <c r="O662" s="118"/>
      <c r="P662" s="144"/>
      <c r="Q662" s="144"/>
      <c r="R662" s="144"/>
      <c r="S662" s="145"/>
      <c r="T662" s="4"/>
      <c r="U662" s="482"/>
      <c r="V662" s="4"/>
      <c r="W662" s="4"/>
      <c r="X662" s="4"/>
      <c r="Y662" s="4"/>
      <c r="Z662" s="4"/>
    </row>
    <row r="663" spans="1:26" ht="16.5" customHeight="1">
      <c r="A663" s="143"/>
      <c r="B663" s="4"/>
      <c r="C663" s="4"/>
      <c r="D663" s="143"/>
      <c r="E663" s="558"/>
      <c r="F663" s="558"/>
      <c r="G663" s="4"/>
      <c r="H663" s="558"/>
      <c r="I663" s="4"/>
      <c r="J663" s="4"/>
      <c r="K663" s="4"/>
      <c r="L663" s="4"/>
      <c r="M663" s="4"/>
      <c r="N663" s="118"/>
      <c r="O663" s="118"/>
      <c r="P663" s="144"/>
      <c r="Q663" s="144"/>
      <c r="R663" s="144"/>
      <c r="S663" s="145"/>
      <c r="T663" s="4"/>
      <c r="U663" s="482"/>
      <c r="V663" s="4"/>
      <c r="W663" s="4"/>
      <c r="X663" s="4"/>
      <c r="Y663" s="4"/>
      <c r="Z663" s="4"/>
    </row>
    <row r="664" spans="1:26" ht="16.5" customHeight="1">
      <c r="A664" s="143"/>
      <c r="B664" s="4"/>
      <c r="C664" s="4"/>
      <c r="D664" s="143"/>
      <c r="E664" s="558"/>
      <c r="F664" s="558"/>
      <c r="G664" s="4"/>
      <c r="H664" s="558"/>
      <c r="I664" s="4"/>
      <c r="J664" s="4"/>
      <c r="K664" s="4"/>
      <c r="L664" s="4"/>
      <c r="M664" s="4"/>
      <c r="N664" s="118"/>
      <c r="O664" s="118"/>
      <c r="P664" s="144"/>
      <c r="Q664" s="144"/>
      <c r="R664" s="144"/>
      <c r="S664" s="145"/>
      <c r="T664" s="4"/>
      <c r="U664" s="482"/>
      <c r="V664" s="4"/>
      <c r="W664" s="4"/>
      <c r="X664" s="4"/>
      <c r="Y664" s="4"/>
      <c r="Z664" s="4"/>
    </row>
    <row r="665" spans="1:26" ht="16.5" customHeight="1">
      <c r="A665" s="143"/>
      <c r="B665" s="4"/>
      <c r="C665" s="4"/>
      <c r="D665" s="143"/>
      <c r="E665" s="558"/>
      <c r="F665" s="558"/>
      <c r="G665" s="4"/>
      <c r="H665" s="558"/>
      <c r="I665" s="4"/>
      <c r="J665" s="4"/>
      <c r="K665" s="4"/>
      <c r="L665" s="4"/>
      <c r="M665" s="4"/>
      <c r="N665" s="118"/>
      <c r="O665" s="118"/>
      <c r="P665" s="144"/>
      <c r="Q665" s="144"/>
      <c r="R665" s="144"/>
      <c r="S665" s="145"/>
      <c r="T665" s="4"/>
      <c r="U665" s="482"/>
      <c r="V665" s="4"/>
      <c r="W665" s="4"/>
      <c r="X665" s="4"/>
      <c r="Y665" s="4"/>
      <c r="Z665" s="4"/>
    </row>
    <row r="666" spans="1:26" ht="16.5" customHeight="1">
      <c r="A666" s="143"/>
      <c r="B666" s="4"/>
      <c r="C666" s="4"/>
      <c r="D666" s="143"/>
      <c r="E666" s="558"/>
      <c r="F666" s="558"/>
      <c r="G666" s="4"/>
      <c r="H666" s="558"/>
      <c r="I666" s="4"/>
      <c r="J666" s="4"/>
      <c r="K666" s="4"/>
      <c r="L666" s="4"/>
      <c r="M666" s="4"/>
      <c r="N666" s="118"/>
      <c r="O666" s="118"/>
      <c r="P666" s="144"/>
      <c r="Q666" s="144"/>
      <c r="R666" s="144"/>
      <c r="S666" s="145"/>
      <c r="T666" s="4"/>
      <c r="U666" s="482"/>
      <c r="V666" s="4"/>
      <c r="W666" s="4"/>
      <c r="X666" s="4"/>
      <c r="Y666" s="4"/>
      <c r="Z666" s="4"/>
    </row>
    <row r="667" spans="1:26" ht="16.5" customHeight="1">
      <c r="A667" s="143"/>
      <c r="B667" s="4"/>
      <c r="C667" s="4"/>
      <c r="D667" s="143"/>
      <c r="E667" s="558"/>
      <c r="F667" s="558"/>
      <c r="G667" s="4"/>
      <c r="H667" s="558"/>
      <c r="I667" s="4"/>
      <c r="J667" s="4"/>
      <c r="K667" s="4"/>
      <c r="L667" s="4"/>
      <c r="M667" s="4"/>
      <c r="N667" s="118"/>
      <c r="O667" s="118"/>
      <c r="P667" s="144"/>
      <c r="Q667" s="144"/>
      <c r="R667" s="144"/>
      <c r="S667" s="145"/>
      <c r="T667" s="4"/>
      <c r="U667" s="482"/>
      <c r="V667" s="4"/>
      <c r="W667" s="4"/>
      <c r="X667" s="4"/>
      <c r="Y667" s="4"/>
      <c r="Z667" s="4"/>
    </row>
    <row r="668" spans="1:26" ht="16.5" customHeight="1">
      <c r="A668" s="143"/>
      <c r="B668" s="4"/>
      <c r="C668" s="4"/>
      <c r="D668" s="143"/>
      <c r="E668" s="558"/>
      <c r="F668" s="558"/>
      <c r="G668" s="4"/>
      <c r="H668" s="558"/>
      <c r="I668" s="4"/>
      <c r="J668" s="4"/>
      <c r="K668" s="4"/>
      <c r="L668" s="4"/>
      <c r="M668" s="4"/>
      <c r="N668" s="118"/>
      <c r="O668" s="118"/>
      <c r="P668" s="144"/>
      <c r="Q668" s="144"/>
      <c r="R668" s="144"/>
      <c r="S668" s="145"/>
      <c r="T668" s="4"/>
      <c r="U668" s="482"/>
      <c r="V668" s="4"/>
      <c r="W668" s="4"/>
      <c r="X668" s="4"/>
      <c r="Y668" s="4"/>
      <c r="Z668" s="4"/>
    </row>
    <row r="669" spans="1:26" ht="16.5" customHeight="1">
      <c r="A669" s="143"/>
      <c r="B669" s="4"/>
      <c r="C669" s="4"/>
      <c r="D669" s="143"/>
      <c r="E669" s="558"/>
      <c r="F669" s="558"/>
      <c r="G669" s="4"/>
      <c r="H669" s="558"/>
      <c r="I669" s="4"/>
      <c r="J669" s="4"/>
      <c r="K669" s="4"/>
      <c r="L669" s="4"/>
      <c r="M669" s="4"/>
      <c r="N669" s="118"/>
      <c r="O669" s="118"/>
      <c r="P669" s="144"/>
      <c r="Q669" s="144"/>
      <c r="R669" s="144"/>
      <c r="S669" s="145"/>
      <c r="T669" s="4"/>
      <c r="U669" s="482"/>
      <c r="V669" s="4"/>
      <c r="W669" s="4"/>
      <c r="X669" s="4"/>
      <c r="Y669" s="4"/>
      <c r="Z669" s="4"/>
    </row>
    <row r="670" spans="1:26" ht="16.5" customHeight="1">
      <c r="A670" s="143"/>
      <c r="B670" s="4"/>
      <c r="C670" s="4"/>
      <c r="D670" s="143"/>
      <c r="E670" s="558"/>
      <c r="F670" s="558"/>
      <c r="G670" s="4"/>
      <c r="H670" s="558"/>
      <c r="I670" s="4"/>
      <c r="J670" s="4"/>
      <c r="K670" s="4"/>
      <c r="L670" s="4"/>
      <c r="M670" s="4"/>
      <c r="N670" s="118"/>
      <c r="O670" s="118"/>
      <c r="P670" s="144"/>
      <c r="Q670" s="144"/>
      <c r="R670" s="144"/>
      <c r="S670" s="145"/>
      <c r="T670" s="4"/>
      <c r="U670" s="482"/>
      <c r="V670" s="4"/>
      <c r="W670" s="4"/>
      <c r="X670" s="4"/>
      <c r="Y670" s="4"/>
      <c r="Z670" s="4"/>
    </row>
    <row r="671" spans="1:26" ht="16.5" customHeight="1">
      <c r="A671" s="143"/>
      <c r="B671" s="4"/>
      <c r="C671" s="4"/>
      <c r="D671" s="143"/>
      <c r="E671" s="558"/>
      <c r="F671" s="558"/>
      <c r="G671" s="4"/>
      <c r="H671" s="558"/>
      <c r="I671" s="4"/>
      <c r="J671" s="4"/>
      <c r="K671" s="4"/>
      <c r="L671" s="4"/>
      <c r="M671" s="4"/>
      <c r="N671" s="118"/>
      <c r="O671" s="118"/>
      <c r="P671" s="144"/>
      <c r="Q671" s="144"/>
      <c r="R671" s="144"/>
      <c r="S671" s="145"/>
      <c r="T671" s="4"/>
      <c r="U671" s="482"/>
      <c r="V671" s="4"/>
      <c r="W671" s="4"/>
      <c r="X671" s="4"/>
      <c r="Y671" s="4"/>
      <c r="Z671" s="4"/>
    </row>
    <row r="672" spans="1:26" ht="16.5" customHeight="1">
      <c r="A672" s="143"/>
      <c r="B672" s="4"/>
      <c r="C672" s="4"/>
      <c r="D672" s="143"/>
      <c r="E672" s="558"/>
      <c r="F672" s="558"/>
      <c r="G672" s="4"/>
      <c r="H672" s="558"/>
      <c r="I672" s="4"/>
      <c r="J672" s="4"/>
      <c r="K672" s="4"/>
      <c r="L672" s="4"/>
      <c r="M672" s="4"/>
      <c r="N672" s="118"/>
      <c r="O672" s="118"/>
      <c r="P672" s="144"/>
      <c r="Q672" s="144"/>
      <c r="R672" s="144"/>
      <c r="S672" s="145"/>
      <c r="T672" s="4"/>
      <c r="U672" s="482"/>
      <c r="V672" s="4"/>
      <c r="W672" s="4"/>
      <c r="X672" s="4"/>
      <c r="Y672" s="4"/>
      <c r="Z672" s="4"/>
    </row>
    <row r="673" spans="1:26" ht="16.5" customHeight="1">
      <c r="A673" s="143"/>
      <c r="B673" s="4"/>
      <c r="C673" s="4"/>
      <c r="D673" s="143"/>
      <c r="E673" s="558"/>
      <c r="F673" s="558"/>
      <c r="G673" s="4"/>
      <c r="H673" s="558"/>
      <c r="I673" s="4"/>
      <c r="J673" s="4"/>
      <c r="K673" s="4"/>
      <c r="L673" s="4"/>
      <c r="M673" s="4"/>
      <c r="N673" s="118"/>
      <c r="O673" s="118"/>
      <c r="P673" s="144"/>
      <c r="Q673" s="144"/>
      <c r="R673" s="144"/>
      <c r="S673" s="145"/>
      <c r="T673" s="4"/>
      <c r="U673" s="482"/>
      <c r="V673" s="4"/>
      <c r="W673" s="4"/>
      <c r="X673" s="4"/>
      <c r="Y673" s="4"/>
      <c r="Z673" s="4"/>
    </row>
    <row r="674" spans="1:26" ht="16.5" customHeight="1">
      <c r="A674" s="143"/>
      <c r="B674" s="4"/>
      <c r="C674" s="4"/>
      <c r="D674" s="143"/>
      <c r="E674" s="558"/>
      <c r="F674" s="558"/>
      <c r="G674" s="4"/>
      <c r="H674" s="558"/>
      <c r="I674" s="4"/>
      <c r="J674" s="4"/>
      <c r="K674" s="4"/>
      <c r="L674" s="4"/>
      <c r="M674" s="4"/>
      <c r="N674" s="118"/>
      <c r="O674" s="118"/>
      <c r="P674" s="144"/>
      <c r="Q674" s="144"/>
      <c r="R674" s="144"/>
      <c r="S674" s="145"/>
      <c r="T674" s="4"/>
      <c r="U674" s="482"/>
      <c r="V674" s="4"/>
      <c r="W674" s="4"/>
      <c r="X674" s="4"/>
      <c r="Y674" s="4"/>
      <c r="Z674" s="4"/>
    </row>
    <row r="675" spans="1:26" ht="16.5" customHeight="1">
      <c r="A675" s="143"/>
      <c r="B675" s="4"/>
      <c r="C675" s="4"/>
      <c r="D675" s="143"/>
      <c r="E675" s="558"/>
      <c r="F675" s="558"/>
      <c r="G675" s="4"/>
      <c r="H675" s="558"/>
      <c r="I675" s="4"/>
      <c r="J675" s="4"/>
      <c r="K675" s="4"/>
      <c r="L675" s="4"/>
      <c r="M675" s="4"/>
      <c r="N675" s="118"/>
      <c r="O675" s="118"/>
      <c r="P675" s="144"/>
      <c r="Q675" s="144"/>
      <c r="R675" s="144"/>
      <c r="S675" s="145"/>
      <c r="T675" s="4"/>
      <c r="U675" s="482"/>
      <c r="V675" s="4"/>
      <c r="W675" s="4"/>
      <c r="X675" s="4"/>
      <c r="Y675" s="4"/>
      <c r="Z675" s="4"/>
    </row>
    <row r="676" spans="1:26" ht="16.5" customHeight="1">
      <c r="A676" s="143"/>
      <c r="B676" s="4"/>
      <c r="C676" s="4"/>
      <c r="D676" s="143"/>
      <c r="E676" s="558"/>
      <c r="F676" s="558"/>
      <c r="G676" s="4"/>
      <c r="H676" s="558"/>
      <c r="I676" s="4"/>
      <c r="J676" s="4"/>
      <c r="K676" s="4"/>
      <c r="L676" s="4"/>
      <c r="M676" s="4"/>
      <c r="N676" s="118"/>
      <c r="O676" s="118"/>
      <c r="P676" s="144"/>
      <c r="Q676" s="144"/>
      <c r="R676" s="144"/>
      <c r="S676" s="145"/>
      <c r="T676" s="4"/>
      <c r="U676" s="482"/>
      <c r="V676" s="4"/>
      <c r="W676" s="4"/>
      <c r="X676" s="4"/>
      <c r="Y676" s="4"/>
      <c r="Z676" s="4"/>
    </row>
    <row r="677" spans="1:26" ht="16.5" customHeight="1">
      <c r="A677" s="143"/>
      <c r="B677" s="4"/>
      <c r="C677" s="4"/>
      <c r="D677" s="143"/>
      <c r="E677" s="558"/>
      <c r="F677" s="558"/>
      <c r="G677" s="4"/>
      <c r="H677" s="558"/>
      <c r="I677" s="4"/>
      <c r="J677" s="4"/>
      <c r="K677" s="4"/>
      <c r="L677" s="4"/>
      <c r="M677" s="4"/>
      <c r="N677" s="118"/>
      <c r="O677" s="118"/>
      <c r="P677" s="144"/>
      <c r="Q677" s="144"/>
      <c r="R677" s="144"/>
      <c r="S677" s="145"/>
      <c r="T677" s="4"/>
      <c r="U677" s="482"/>
      <c r="V677" s="4"/>
      <c r="W677" s="4"/>
      <c r="X677" s="4"/>
      <c r="Y677" s="4"/>
      <c r="Z677" s="4"/>
    </row>
    <row r="678" spans="1:26" ht="16.5" customHeight="1">
      <c r="A678" s="143"/>
      <c r="B678" s="4"/>
      <c r="C678" s="4"/>
      <c r="D678" s="143"/>
      <c r="E678" s="558"/>
      <c r="F678" s="558"/>
      <c r="G678" s="4"/>
      <c r="H678" s="558"/>
      <c r="I678" s="4"/>
      <c r="J678" s="4"/>
      <c r="K678" s="4"/>
      <c r="L678" s="4"/>
      <c r="M678" s="4"/>
      <c r="N678" s="118"/>
      <c r="O678" s="118"/>
      <c r="P678" s="144"/>
      <c r="Q678" s="144"/>
      <c r="R678" s="144"/>
      <c r="S678" s="145"/>
      <c r="T678" s="4"/>
      <c r="U678" s="482"/>
      <c r="V678" s="4"/>
      <c r="W678" s="4"/>
      <c r="X678" s="4"/>
      <c r="Y678" s="4"/>
      <c r="Z678" s="4"/>
    </row>
    <row r="679" spans="1:26" ht="16.5" customHeight="1">
      <c r="A679" s="143"/>
      <c r="B679" s="4"/>
      <c r="C679" s="4"/>
      <c r="D679" s="143"/>
      <c r="E679" s="558"/>
      <c r="F679" s="558"/>
      <c r="G679" s="4"/>
      <c r="H679" s="558"/>
      <c r="I679" s="4"/>
      <c r="J679" s="4"/>
      <c r="K679" s="4"/>
      <c r="L679" s="4"/>
      <c r="M679" s="4"/>
      <c r="N679" s="118"/>
      <c r="O679" s="118"/>
      <c r="P679" s="144"/>
      <c r="Q679" s="144"/>
      <c r="R679" s="144"/>
      <c r="S679" s="145"/>
      <c r="T679" s="4"/>
      <c r="U679" s="482"/>
      <c r="V679" s="4"/>
      <c r="W679" s="4"/>
      <c r="X679" s="4"/>
      <c r="Y679" s="4"/>
      <c r="Z679" s="4"/>
    </row>
    <row r="680" spans="1:26" ht="16.5" customHeight="1">
      <c r="A680" s="143"/>
      <c r="B680" s="4"/>
      <c r="C680" s="4"/>
      <c r="D680" s="143"/>
      <c r="E680" s="558"/>
      <c r="F680" s="558"/>
      <c r="G680" s="4"/>
      <c r="H680" s="558"/>
      <c r="I680" s="4"/>
      <c r="J680" s="4"/>
      <c r="K680" s="4"/>
      <c r="L680" s="4"/>
      <c r="M680" s="4"/>
      <c r="N680" s="118"/>
      <c r="O680" s="118"/>
      <c r="P680" s="144"/>
      <c r="Q680" s="144"/>
      <c r="R680" s="144"/>
      <c r="S680" s="145"/>
      <c r="T680" s="4"/>
      <c r="U680" s="482"/>
      <c r="V680" s="4"/>
      <c r="W680" s="4"/>
      <c r="X680" s="4"/>
      <c r="Y680" s="4"/>
      <c r="Z680" s="4"/>
    </row>
    <row r="681" spans="1:26" ht="16.5" customHeight="1">
      <c r="A681" s="143"/>
      <c r="B681" s="4"/>
      <c r="C681" s="4"/>
      <c r="D681" s="143"/>
      <c r="E681" s="558"/>
      <c r="F681" s="558"/>
      <c r="G681" s="4"/>
      <c r="H681" s="558"/>
      <c r="I681" s="4"/>
      <c r="J681" s="4"/>
      <c r="K681" s="4"/>
      <c r="L681" s="4"/>
      <c r="M681" s="4"/>
      <c r="N681" s="118"/>
      <c r="O681" s="118"/>
      <c r="P681" s="144"/>
      <c r="Q681" s="144"/>
      <c r="R681" s="144"/>
      <c r="S681" s="145"/>
      <c r="T681" s="4"/>
      <c r="U681" s="482"/>
      <c r="V681" s="4"/>
      <c r="W681" s="4"/>
      <c r="X681" s="4"/>
      <c r="Y681" s="4"/>
      <c r="Z681" s="4"/>
    </row>
    <row r="682" spans="1:26" ht="16.5" customHeight="1">
      <c r="A682" s="143"/>
      <c r="B682" s="4"/>
      <c r="C682" s="4"/>
      <c r="D682" s="143"/>
      <c r="E682" s="558"/>
      <c r="F682" s="558"/>
      <c r="G682" s="4"/>
      <c r="H682" s="558"/>
      <c r="I682" s="4"/>
      <c r="J682" s="4"/>
      <c r="K682" s="4"/>
      <c r="L682" s="4"/>
      <c r="M682" s="4"/>
      <c r="N682" s="118"/>
      <c r="O682" s="118"/>
      <c r="P682" s="144"/>
      <c r="Q682" s="144"/>
      <c r="R682" s="144"/>
      <c r="S682" s="145"/>
      <c r="T682" s="4"/>
      <c r="U682" s="482"/>
      <c r="V682" s="4"/>
      <c r="W682" s="4"/>
      <c r="X682" s="4"/>
      <c r="Y682" s="4"/>
      <c r="Z682" s="4"/>
    </row>
    <row r="683" spans="1:26" ht="16.5" customHeight="1">
      <c r="A683" s="143"/>
      <c r="B683" s="4"/>
      <c r="C683" s="4"/>
      <c r="D683" s="143"/>
      <c r="E683" s="558"/>
      <c r="F683" s="558"/>
      <c r="G683" s="4"/>
      <c r="H683" s="558"/>
      <c r="I683" s="4"/>
      <c r="J683" s="4"/>
      <c r="K683" s="4"/>
      <c r="L683" s="4"/>
      <c r="M683" s="4"/>
      <c r="N683" s="118"/>
      <c r="O683" s="118"/>
      <c r="P683" s="144"/>
      <c r="Q683" s="144"/>
      <c r="R683" s="144"/>
      <c r="S683" s="145"/>
      <c r="T683" s="4"/>
      <c r="U683" s="482"/>
      <c r="V683" s="4"/>
      <c r="W683" s="4"/>
      <c r="X683" s="4"/>
      <c r="Y683" s="4"/>
      <c r="Z683" s="4"/>
    </row>
    <row r="684" spans="1:26" ht="16.5" customHeight="1">
      <c r="A684" s="143"/>
      <c r="B684" s="4"/>
      <c r="C684" s="4"/>
      <c r="D684" s="143"/>
      <c r="E684" s="558"/>
      <c r="F684" s="558"/>
      <c r="G684" s="4"/>
      <c r="H684" s="558"/>
      <c r="I684" s="4"/>
      <c r="J684" s="4"/>
      <c r="K684" s="4"/>
      <c r="L684" s="4"/>
      <c r="M684" s="4"/>
      <c r="N684" s="118"/>
      <c r="O684" s="118"/>
      <c r="P684" s="144"/>
      <c r="Q684" s="144"/>
      <c r="R684" s="144"/>
      <c r="S684" s="145"/>
      <c r="T684" s="4"/>
      <c r="U684" s="482"/>
      <c r="V684" s="4"/>
      <c r="W684" s="4"/>
      <c r="X684" s="4"/>
      <c r="Y684" s="4"/>
      <c r="Z684" s="4"/>
    </row>
    <row r="685" spans="1:26" ht="16.5" customHeight="1">
      <c r="A685" s="143"/>
      <c r="B685" s="4"/>
      <c r="C685" s="4"/>
      <c r="D685" s="143"/>
      <c r="E685" s="558"/>
      <c r="F685" s="558"/>
      <c r="G685" s="4"/>
      <c r="H685" s="558"/>
      <c r="I685" s="4"/>
      <c r="J685" s="4"/>
      <c r="K685" s="4"/>
      <c r="L685" s="4"/>
      <c r="M685" s="4"/>
      <c r="N685" s="118"/>
      <c r="O685" s="118"/>
      <c r="P685" s="144"/>
      <c r="Q685" s="144"/>
      <c r="R685" s="144"/>
      <c r="S685" s="145"/>
      <c r="T685" s="4"/>
      <c r="U685" s="482"/>
      <c r="V685" s="4"/>
      <c r="W685" s="4"/>
      <c r="X685" s="4"/>
      <c r="Y685" s="4"/>
      <c r="Z685" s="4"/>
    </row>
    <row r="686" spans="1:26" ht="16.5" customHeight="1">
      <c r="A686" s="143"/>
      <c r="B686" s="4"/>
      <c r="C686" s="4"/>
      <c r="D686" s="143"/>
      <c r="E686" s="558"/>
      <c r="F686" s="558"/>
      <c r="G686" s="4"/>
      <c r="H686" s="558"/>
      <c r="I686" s="4"/>
      <c r="J686" s="4"/>
      <c r="K686" s="4"/>
      <c r="L686" s="4"/>
      <c r="M686" s="4"/>
      <c r="N686" s="118"/>
      <c r="O686" s="118"/>
      <c r="P686" s="144"/>
      <c r="Q686" s="144"/>
      <c r="R686" s="144"/>
      <c r="S686" s="145"/>
      <c r="T686" s="4"/>
      <c r="U686" s="482"/>
      <c r="V686" s="4"/>
      <c r="W686" s="4"/>
      <c r="X686" s="4"/>
      <c r="Y686" s="4"/>
      <c r="Z686" s="4"/>
    </row>
    <row r="687" spans="1:26" ht="16.5" customHeight="1">
      <c r="A687" s="143"/>
      <c r="B687" s="4"/>
      <c r="C687" s="4"/>
      <c r="D687" s="143"/>
      <c r="E687" s="558"/>
      <c r="F687" s="558"/>
      <c r="G687" s="4"/>
      <c r="H687" s="558"/>
      <c r="I687" s="4"/>
      <c r="J687" s="4"/>
      <c r="K687" s="4"/>
      <c r="L687" s="4"/>
      <c r="M687" s="4"/>
      <c r="N687" s="118"/>
      <c r="O687" s="118"/>
      <c r="P687" s="144"/>
      <c r="Q687" s="144"/>
      <c r="R687" s="144"/>
      <c r="S687" s="145"/>
      <c r="T687" s="4"/>
      <c r="U687" s="482"/>
      <c r="V687" s="4"/>
      <c r="W687" s="4"/>
      <c r="X687" s="4"/>
      <c r="Y687" s="4"/>
      <c r="Z687" s="4"/>
    </row>
    <row r="688" spans="1:26" ht="16.5" customHeight="1">
      <c r="A688" s="143"/>
      <c r="B688" s="4"/>
      <c r="C688" s="4"/>
      <c r="D688" s="143"/>
      <c r="E688" s="558"/>
      <c r="F688" s="558"/>
      <c r="G688" s="4"/>
      <c r="H688" s="558"/>
      <c r="I688" s="4"/>
      <c r="J688" s="4"/>
      <c r="K688" s="4"/>
      <c r="L688" s="4"/>
      <c r="M688" s="4"/>
      <c r="N688" s="118"/>
      <c r="O688" s="118"/>
      <c r="P688" s="144"/>
      <c r="Q688" s="144"/>
      <c r="R688" s="144"/>
      <c r="S688" s="145"/>
      <c r="T688" s="4"/>
      <c r="U688" s="482"/>
      <c r="V688" s="4"/>
      <c r="W688" s="4"/>
      <c r="X688" s="4"/>
      <c r="Y688" s="4"/>
      <c r="Z688" s="4"/>
    </row>
    <row r="689" spans="1:26" ht="16.5" customHeight="1">
      <c r="A689" s="143"/>
      <c r="B689" s="4"/>
      <c r="C689" s="4"/>
      <c r="D689" s="143"/>
      <c r="E689" s="558"/>
      <c r="F689" s="558"/>
      <c r="G689" s="4"/>
      <c r="H689" s="558"/>
      <c r="I689" s="4"/>
      <c r="J689" s="4"/>
      <c r="K689" s="4"/>
      <c r="L689" s="4"/>
      <c r="M689" s="4"/>
      <c r="N689" s="118"/>
      <c r="O689" s="118"/>
      <c r="P689" s="144"/>
      <c r="Q689" s="144"/>
      <c r="R689" s="144"/>
      <c r="S689" s="145"/>
      <c r="T689" s="4"/>
      <c r="U689" s="482"/>
      <c r="V689" s="4"/>
      <c r="W689" s="4"/>
      <c r="X689" s="4"/>
      <c r="Y689" s="4"/>
      <c r="Z689" s="4"/>
    </row>
    <row r="690" spans="1:26" ht="16.5" customHeight="1">
      <c r="A690" s="143"/>
      <c r="B690" s="4"/>
      <c r="C690" s="4"/>
      <c r="D690" s="143"/>
      <c r="E690" s="558"/>
      <c r="F690" s="558"/>
      <c r="G690" s="4"/>
      <c r="H690" s="558"/>
      <c r="I690" s="4"/>
      <c r="J690" s="4"/>
      <c r="K690" s="4"/>
      <c r="L690" s="4"/>
      <c r="M690" s="4"/>
      <c r="N690" s="118"/>
      <c r="O690" s="118"/>
      <c r="P690" s="144"/>
      <c r="Q690" s="144"/>
      <c r="R690" s="144"/>
      <c r="S690" s="145"/>
      <c r="T690" s="4"/>
      <c r="U690" s="482"/>
      <c r="V690" s="4"/>
      <c r="W690" s="4"/>
      <c r="X690" s="4"/>
      <c r="Y690" s="4"/>
      <c r="Z690" s="4"/>
    </row>
    <row r="691" spans="1:26" ht="16.5" customHeight="1">
      <c r="A691" s="143"/>
      <c r="B691" s="4"/>
      <c r="C691" s="4"/>
      <c r="D691" s="143"/>
      <c r="E691" s="558"/>
      <c r="F691" s="558"/>
      <c r="G691" s="4"/>
      <c r="H691" s="558"/>
      <c r="I691" s="4"/>
      <c r="J691" s="4"/>
      <c r="K691" s="4"/>
      <c r="L691" s="4"/>
      <c r="M691" s="4"/>
      <c r="N691" s="118"/>
      <c r="O691" s="118"/>
      <c r="P691" s="144"/>
      <c r="Q691" s="144"/>
      <c r="R691" s="144"/>
      <c r="S691" s="145"/>
      <c r="T691" s="4"/>
      <c r="U691" s="482"/>
      <c r="V691" s="4"/>
      <c r="W691" s="4"/>
      <c r="X691" s="4"/>
      <c r="Y691" s="4"/>
      <c r="Z691" s="4"/>
    </row>
    <row r="692" spans="1:26" ht="16.5" customHeight="1">
      <c r="A692" s="143"/>
      <c r="B692" s="4"/>
      <c r="C692" s="4"/>
      <c r="D692" s="143"/>
      <c r="E692" s="558"/>
      <c r="F692" s="558"/>
      <c r="G692" s="4"/>
      <c r="H692" s="558"/>
      <c r="I692" s="4"/>
      <c r="J692" s="4"/>
      <c r="K692" s="4"/>
      <c r="L692" s="4"/>
      <c r="M692" s="4"/>
      <c r="N692" s="118"/>
      <c r="O692" s="118"/>
      <c r="P692" s="144"/>
      <c r="Q692" s="144"/>
      <c r="R692" s="144"/>
      <c r="S692" s="145"/>
      <c r="T692" s="4"/>
      <c r="U692" s="482"/>
      <c r="V692" s="4"/>
      <c r="W692" s="4"/>
      <c r="X692" s="4"/>
      <c r="Y692" s="4"/>
      <c r="Z692" s="4"/>
    </row>
    <row r="693" spans="1:26" ht="16.5" customHeight="1">
      <c r="A693" s="143"/>
      <c r="B693" s="4"/>
      <c r="C693" s="4"/>
      <c r="D693" s="143"/>
      <c r="E693" s="558"/>
      <c r="F693" s="558"/>
      <c r="G693" s="4"/>
      <c r="H693" s="558"/>
      <c r="I693" s="4"/>
      <c r="J693" s="4"/>
      <c r="K693" s="4"/>
      <c r="L693" s="4"/>
      <c r="M693" s="4"/>
      <c r="N693" s="118"/>
      <c r="O693" s="118"/>
      <c r="P693" s="144"/>
      <c r="Q693" s="144"/>
      <c r="R693" s="144"/>
      <c r="S693" s="145"/>
      <c r="T693" s="4"/>
      <c r="U693" s="482"/>
      <c r="V693" s="4"/>
      <c r="W693" s="4"/>
      <c r="X693" s="4"/>
      <c r="Y693" s="4"/>
      <c r="Z693" s="4"/>
    </row>
    <row r="694" spans="1:26" ht="16.5" customHeight="1">
      <c r="A694" s="143"/>
      <c r="B694" s="4"/>
      <c r="C694" s="4"/>
      <c r="D694" s="143"/>
      <c r="E694" s="558"/>
      <c r="F694" s="558"/>
      <c r="G694" s="4"/>
      <c r="H694" s="558"/>
      <c r="I694" s="4"/>
      <c r="J694" s="4"/>
      <c r="K694" s="4"/>
      <c r="L694" s="4"/>
      <c r="M694" s="4"/>
      <c r="N694" s="118"/>
      <c r="O694" s="118"/>
      <c r="P694" s="144"/>
      <c r="Q694" s="144"/>
      <c r="R694" s="144"/>
      <c r="S694" s="145"/>
      <c r="T694" s="4"/>
      <c r="U694" s="482"/>
      <c r="V694" s="4"/>
      <c r="W694" s="4"/>
      <c r="X694" s="4"/>
      <c r="Y694" s="4"/>
      <c r="Z694" s="4"/>
    </row>
    <row r="695" spans="1:26" ht="16.5" customHeight="1">
      <c r="A695" s="143"/>
      <c r="B695" s="4"/>
      <c r="C695" s="4"/>
      <c r="D695" s="143"/>
      <c r="E695" s="558"/>
      <c r="F695" s="558"/>
      <c r="G695" s="4"/>
      <c r="H695" s="558"/>
      <c r="I695" s="4"/>
      <c r="J695" s="4"/>
      <c r="K695" s="4"/>
      <c r="L695" s="4"/>
      <c r="M695" s="4"/>
      <c r="N695" s="118"/>
      <c r="O695" s="118"/>
      <c r="P695" s="144"/>
      <c r="Q695" s="144"/>
      <c r="R695" s="144"/>
      <c r="S695" s="145"/>
      <c r="T695" s="4"/>
      <c r="U695" s="482"/>
      <c r="V695" s="4"/>
      <c r="W695" s="4"/>
      <c r="X695" s="4"/>
      <c r="Y695" s="4"/>
      <c r="Z695" s="4"/>
    </row>
    <row r="696" spans="1:26" ht="16.5" customHeight="1">
      <c r="A696" s="143"/>
      <c r="B696" s="4"/>
      <c r="C696" s="4"/>
      <c r="D696" s="143"/>
      <c r="E696" s="558"/>
      <c r="F696" s="558"/>
      <c r="G696" s="4"/>
      <c r="H696" s="558"/>
      <c r="I696" s="4"/>
      <c r="J696" s="4"/>
      <c r="K696" s="4"/>
      <c r="L696" s="4"/>
      <c r="M696" s="4"/>
      <c r="N696" s="118"/>
      <c r="O696" s="118"/>
      <c r="P696" s="144"/>
      <c r="Q696" s="144"/>
      <c r="R696" s="144"/>
      <c r="S696" s="145"/>
      <c r="T696" s="4"/>
      <c r="U696" s="482"/>
      <c r="V696" s="4"/>
      <c r="W696" s="4"/>
      <c r="X696" s="4"/>
      <c r="Y696" s="4"/>
      <c r="Z696" s="4"/>
    </row>
    <row r="697" spans="1:26" ht="16.5" customHeight="1">
      <c r="A697" s="143"/>
      <c r="B697" s="4"/>
      <c r="C697" s="4"/>
      <c r="D697" s="143"/>
      <c r="E697" s="558"/>
      <c r="F697" s="558"/>
      <c r="G697" s="4"/>
      <c r="H697" s="558"/>
      <c r="I697" s="4"/>
      <c r="J697" s="4"/>
      <c r="K697" s="4"/>
      <c r="L697" s="4"/>
      <c r="M697" s="4"/>
      <c r="N697" s="118"/>
      <c r="O697" s="118"/>
      <c r="P697" s="144"/>
      <c r="Q697" s="144"/>
      <c r="R697" s="144"/>
      <c r="S697" s="145"/>
      <c r="T697" s="4"/>
      <c r="U697" s="482"/>
      <c r="V697" s="4"/>
      <c r="W697" s="4"/>
      <c r="X697" s="4"/>
      <c r="Y697" s="4"/>
      <c r="Z697" s="4"/>
    </row>
    <row r="698" spans="1:26" ht="16.5" customHeight="1">
      <c r="A698" s="143"/>
      <c r="B698" s="4"/>
      <c r="C698" s="4"/>
      <c r="D698" s="143"/>
      <c r="E698" s="558"/>
      <c r="F698" s="558"/>
      <c r="G698" s="4"/>
      <c r="H698" s="558"/>
      <c r="I698" s="4"/>
      <c r="J698" s="4"/>
      <c r="K698" s="4"/>
      <c r="L698" s="4"/>
      <c r="M698" s="4"/>
      <c r="N698" s="118"/>
      <c r="O698" s="118"/>
      <c r="P698" s="144"/>
      <c r="Q698" s="144"/>
      <c r="R698" s="144"/>
      <c r="S698" s="145"/>
      <c r="T698" s="4"/>
      <c r="U698" s="482"/>
      <c r="V698" s="4"/>
      <c r="W698" s="4"/>
      <c r="X698" s="4"/>
      <c r="Y698" s="4"/>
      <c r="Z698" s="4"/>
    </row>
    <row r="699" spans="1:26" ht="16.5" customHeight="1">
      <c r="A699" s="143"/>
      <c r="B699" s="4"/>
      <c r="C699" s="4"/>
      <c r="D699" s="143"/>
      <c r="E699" s="558"/>
      <c r="F699" s="558"/>
      <c r="G699" s="4"/>
      <c r="H699" s="558"/>
      <c r="I699" s="4"/>
      <c r="J699" s="4"/>
      <c r="K699" s="4"/>
      <c r="L699" s="4"/>
      <c r="M699" s="4"/>
      <c r="N699" s="118"/>
      <c r="O699" s="118"/>
      <c r="P699" s="144"/>
      <c r="Q699" s="144"/>
      <c r="R699" s="144"/>
      <c r="S699" s="145"/>
      <c r="T699" s="4"/>
      <c r="U699" s="482"/>
      <c r="V699" s="4"/>
      <c r="W699" s="4"/>
      <c r="X699" s="4"/>
      <c r="Y699" s="4"/>
      <c r="Z699" s="4"/>
    </row>
    <row r="700" spans="1:26" ht="16.5" customHeight="1">
      <c r="A700" s="143"/>
      <c r="B700" s="4"/>
      <c r="C700" s="4"/>
      <c r="D700" s="143"/>
      <c r="E700" s="558"/>
      <c r="F700" s="558"/>
      <c r="G700" s="4"/>
      <c r="H700" s="558"/>
      <c r="I700" s="4"/>
      <c r="J700" s="4"/>
      <c r="K700" s="4"/>
      <c r="L700" s="4"/>
      <c r="M700" s="4"/>
      <c r="N700" s="118"/>
      <c r="O700" s="118"/>
      <c r="P700" s="144"/>
      <c r="Q700" s="144"/>
      <c r="R700" s="144"/>
      <c r="S700" s="145"/>
      <c r="T700" s="4"/>
      <c r="U700" s="482"/>
      <c r="V700" s="4"/>
      <c r="W700" s="4"/>
      <c r="X700" s="4"/>
      <c r="Y700" s="4"/>
      <c r="Z700" s="4"/>
    </row>
    <row r="701" spans="1:26" ht="16.5" customHeight="1">
      <c r="A701" s="143"/>
      <c r="B701" s="4"/>
      <c r="C701" s="4"/>
      <c r="D701" s="143"/>
      <c r="E701" s="558"/>
      <c r="F701" s="558"/>
      <c r="G701" s="4"/>
      <c r="H701" s="558"/>
      <c r="I701" s="4"/>
      <c r="J701" s="4"/>
      <c r="K701" s="4"/>
      <c r="L701" s="4"/>
      <c r="M701" s="4"/>
      <c r="N701" s="118"/>
      <c r="O701" s="118"/>
      <c r="P701" s="144"/>
      <c r="Q701" s="144"/>
      <c r="R701" s="144"/>
      <c r="S701" s="145"/>
      <c r="T701" s="4"/>
      <c r="U701" s="482"/>
      <c r="V701" s="4"/>
      <c r="W701" s="4"/>
      <c r="X701" s="4"/>
      <c r="Y701" s="4"/>
      <c r="Z701" s="4"/>
    </row>
    <row r="702" spans="1:26" ht="16.5" customHeight="1">
      <c r="A702" s="143"/>
      <c r="B702" s="4"/>
      <c r="C702" s="4"/>
      <c r="D702" s="143"/>
      <c r="E702" s="558"/>
      <c r="F702" s="558"/>
      <c r="G702" s="4"/>
      <c r="H702" s="558"/>
      <c r="I702" s="4"/>
      <c r="J702" s="4"/>
      <c r="K702" s="4"/>
      <c r="L702" s="4"/>
      <c r="M702" s="4"/>
      <c r="N702" s="118"/>
      <c r="O702" s="118"/>
      <c r="P702" s="144"/>
      <c r="Q702" s="144"/>
      <c r="R702" s="144"/>
      <c r="S702" s="145"/>
      <c r="T702" s="4"/>
      <c r="U702" s="482"/>
      <c r="V702" s="4"/>
      <c r="W702" s="4"/>
      <c r="X702" s="4"/>
      <c r="Y702" s="4"/>
      <c r="Z702" s="4"/>
    </row>
    <row r="703" spans="1:26" ht="16.5" customHeight="1">
      <c r="A703" s="143"/>
      <c r="B703" s="4"/>
      <c r="C703" s="4"/>
      <c r="D703" s="143"/>
      <c r="E703" s="558"/>
      <c r="F703" s="558"/>
      <c r="G703" s="4"/>
      <c r="H703" s="558"/>
      <c r="I703" s="4"/>
      <c r="J703" s="4"/>
      <c r="K703" s="4"/>
      <c r="L703" s="4"/>
      <c r="M703" s="4"/>
      <c r="N703" s="118"/>
      <c r="O703" s="118"/>
      <c r="P703" s="144"/>
      <c r="Q703" s="144"/>
      <c r="R703" s="144"/>
      <c r="S703" s="145"/>
      <c r="T703" s="4"/>
      <c r="U703" s="482"/>
      <c r="V703" s="4"/>
      <c r="W703" s="4"/>
      <c r="X703" s="4"/>
      <c r="Y703" s="4"/>
      <c r="Z703" s="4"/>
    </row>
    <row r="704" spans="1:26" ht="16.5" customHeight="1">
      <c r="A704" s="143"/>
      <c r="B704" s="4"/>
      <c r="C704" s="4"/>
      <c r="D704" s="143"/>
      <c r="E704" s="558"/>
      <c r="F704" s="558"/>
      <c r="G704" s="4"/>
      <c r="H704" s="558"/>
      <c r="I704" s="4"/>
      <c r="J704" s="4"/>
      <c r="K704" s="4"/>
      <c r="L704" s="4"/>
      <c r="M704" s="4"/>
      <c r="N704" s="118"/>
      <c r="O704" s="118"/>
      <c r="P704" s="144"/>
      <c r="Q704" s="144"/>
      <c r="R704" s="144"/>
      <c r="S704" s="145"/>
      <c r="T704" s="4"/>
      <c r="U704" s="482"/>
      <c r="V704" s="4"/>
      <c r="W704" s="4"/>
      <c r="X704" s="4"/>
      <c r="Y704" s="4"/>
      <c r="Z704" s="4"/>
    </row>
    <row r="705" spans="1:26" ht="16.5" customHeight="1">
      <c r="A705" s="143"/>
      <c r="B705" s="4"/>
      <c r="C705" s="4"/>
      <c r="D705" s="143"/>
      <c r="E705" s="558"/>
      <c r="F705" s="558"/>
      <c r="G705" s="4"/>
      <c r="H705" s="558"/>
      <c r="I705" s="4"/>
      <c r="J705" s="4"/>
      <c r="K705" s="4"/>
      <c r="L705" s="4"/>
      <c r="M705" s="4"/>
      <c r="N705" s="118"/>
      <c r="O705" s="118"/>
      <c r="P705" s="144"/>
      <c r="Q705" s="144"/>
      <c r="R705" s="144"/>
      <c r="S705" s="145"/>
      <c r="T705" s="4"/>
      <c r="U705" s="482"/>
      <c r="V705" s="4"/>
      <c r="W705" s="4"/>
      <c r="X705" s="4"/>
      <c r="Y705" s="4"/>
      <c r="Z705" s="4"/>
    </row>
    <row r="706" spans="1:26" ht="16.5" customHeight="1">
      <c r="A706" s="143"/>
      <c r="B706" s="4"/>
      <c r="C706" s="4"/>
      <c r="D706" s="143"/>
      <c r="E706" s="558"/>
      <c r="F706" s="558"/>
      <c r="G706" s="4"/>
      <c r="H706" s="558"/>
      <c r="I706" s="4"/>
      <c r="J706" s="4"/>
      <c r="K706" s="4"/>
      <c r="L706" s="4"/>
      <c r="M706" s="4"/>
      <c r="N706" s="118"/>
      <c r="O706" s="118"/>
      <c r="P706" s="144"/>
      <c r="Q706" s="144"/>
      <c r="R706" s="144"/>
      <c r="S706" s="145"/>
      <c r="T706" s="4"/>
      <c r="U706" s="482"/>
      <c r="V706" s="4"/>
      <c r="W706" s="4"/>
      <c r="X706" s="4"/>
      <c r="Y706" s="4"/>
      <c r="Z706" s="4"/>
    </row>
    <row r="707" spans="1:26" ht="16.5" customHeight="1">
      <c r="A707" s="143"/>
      <c r="B707" s="4"/>
      <c r="C707" s="4"/>
      <c r="D707" s="143"/>
      <c r="E707" s="558"/>
      <c r="F707" s="558"/>
      <c r="G707" s="4"/>
      <c r="H707" s="558"/>
      <c r="I707" s="4"/>
      <c r="J707" s="4"/>
      <c r="K707" s="4"/>
      <c r="L707" s="4"/>
      <c r="M707" s="4"/>
      <c r="N707" s="118"/>
      <c r="O707" s="118"/>
      <c r="P707" s="144"/>
      <c r="Q707" s="144"/>
      <c r="R707" s="144"/>
      <c r="S707" s="145"/>
      <c r="T707" s="4"/>
      <c r="U707" s="482"/>
      <c r="V707" s="4"/>
      <c r="W707" s="4"/>
      <c r="X707" s="4"/>
      <c r="Y707" s="4"/>
      <c r="Z707" s="4"/>
    </row>
    <row r="708" spans="1:26" ht="16.5" customHeight="1">
      <c r="A708" s="143"/>
      <c r="B708" s="4"/>
      <c r="C708" s="4"/>
      <c r="D708" s="143"/>
      <c r="E708" s="558"/>
      <c r="F708" s="558"/>
      <c r="G708" s="4"/>
      <c r="H708" s="558"/>
      <c r="I708" s="4"/>
      <c r="J708" s="4"/>
      <c r="K708" s="4"/>
      <c r="L708" s="4"/>
      <c r="M708" s="4"/>
      <c r="N708" s="118"/>
      <c r="O708" s="118"/>
      <c r="P708" s="144"/>
      <c r="Q708" s="144"/>
      <c r="R708" s="144"/>
      <c r="S708" s="145"/>
      <c r="T708" s="4"/>
      <c r="U708" s="482"/>
      <c r="V708" s="4"/>
      <c r="W708" s="4"/>
      <c r="X708" s="4"/>
      <c r="Y708" s="4"/>
      <c r="Z708" s="4"/>
    </row>
    <row r="709" spans="1:26" ht="16.5" customHeight="1">
      <c r="A709" s="143"/>
      <c r="B709" s="4"/>
      <c r="C709" s="4"/>
      <c r="D709" s="143"/>
      <c r="E709" s="558"/>
      <c r="F709" s="558"/>
      <c r="G709" s="4"/>
      <c r="H709" s="558"/>
      <c r="I709" s="4"/>
      <c r="J709" s="4"/>
      <c r="K709" s="4"/>
      <c r="L709" s="4"/>
      <c r="M709" s="4"/>
      <c r="N709" s="118"/>
      <c r="O709" s="118"/>
      <c r="P709" s="144"/>
      <c r="Q709" s="144"/>
      <c r="R709" s="144"/>
      <c r="S709" s="145"/>
      <c r="T709" s="4"/>
      <c r="U709" s="482"/>
      <c r="V709" s="4"/>
      <c r="W709" s="4"/>
      <c r="X709" s="4"/>
      <c r="Y709" s="4"/>
      <c r="Z709" s="4"/>
    </row>
    <row r="710" spans="1:26" ht="16.5" customHeight="1">
      <c r="A710" s="143"/>
      <c r="B710" s="4"/>
      <c r="C710" s="4"/>
      <c r="D710" s="143"/>
      <c r="E710" s="558"/>
      <c r="F710" s="558"/>
      <c r="G710" s="4"/>
      <c r="H710" s="558"/>
      <c r="I710" s="4"/>
      <c r="J710" s="4"/>
      <c r="K710" s="4"/>
      <c r="L710" s="4"/>
      <c r="M710" s="4"/>
      <c r="N710" s="118"/>
      <c r="O710" s="118"/>
      <c r="P710" s="144"/>
      <c r="Q710" s="144"/>
      <c r="R710" s="144"/>
      <c r="S710" s="145"/>
      <c r="T710" s="4"/>
      <c r="U710" s="482"/>
      <c r="V710" s="4"/>
      <c r="W710" s="4"/>
      <c r="X710" s="4"/>
      <c r="Y710" s="4"/>
      <c r="Z710" s="4"/>
    </row>
    <row r="711" spans="1:26" ht="16.5" customHeight="1">
      <c r="A711" s="143"/>
      <c r="B711" s="4"/>
      <c r="C711" s="4"/>
      <c r="D711" s="143"/>
      <c r="E711" s="558"/>
      <c r="F711" s="558"/>
      <c r="G711" s="4"/>
      <c r="H711" s="558"/>
      <c r="I711" s="4"/>
      <c r="J711" s="4"/>
      <c r="K711" s="4"/>
      <c r="L711" s="4"/>
      <c r="M711" s="4"/>
      <c r="N711" s="118"/>
      <c r="O711" s="118"/>
      <c r="P711" s="144"/>
      <c r="Q711" s="144"/>
      <c r="R711" s="144"/>
      <c r="S711" s="145"/>
      <c r="T711" s="4"/>
      <c r="U711" s="482"/>
      <c r="V711" s="4"/>
      <c r="W711" s="4"/>
      <c r="X711" s="4"/>
      <c r="Y711" s="4"/>
      <c r="Z711" s="4"/>
    </row>
    <row r="712" spans="1:26" ht="16.5" customHeight="1">
      <c r="A712" s="143"/>
      <c r="B712" s="4"/>
      <c r="C712" s="4"/>
      <c r="D712" s="143"/>
      <c r="E712" s="558"/>
      <c r="F712" s="558"/>
      <c r="G712" s="4"/>
      <c r="H712" s="558"/>
      <c r="I712" s="4"/>
      <c r="J712" s="4"/>
      <c r="K712" s="4"/>
      <c r="L712" s="4"/>
      <c r="M712" s="4"/>
      <c r="N712" s="118"/>
      <c r="O712" s="118"/>
      <c r="P712" s="144"/>
      <c r="Q712" s="144"/>
      <c r="R712" s="144"/>
      <c r="S712" s="145"/>
      <c r="T712" s="4"/>
      <c r="U712" s="482"/>
      <c r="V712" s="4"/>
      <c r="W712" s="4"/>
      <c r="X712" s="4"/>
      <c r="Y712" s="4"/>
      <c r="Z712" s="4"/>
    </row>
    <row r="713" spans="1:26" ht="16.5" customHeight="1">
      <c r="A713" s="143"/>
      <c r="B713" s="4"/>
      <c r="C713" s="4"/>
      <c r="D713" s="143"/>
      <c r="E713" s="558"/>
      <c r="F713" s="558"/>
      <c r="G713" s="4"/>
      <c r="H713" s="558"/>
      <c r="I713" s="4"/>
      <c r="J713" s="4"/>
      <c r="K713" s="4"/>
      <c r="L713" s="4"/>
      <c r="M713" s="4"/>
      <c r="N713" s="118"/>
      <c r="O713" s="118"/>
      <c r="P713" s="144"/>
      <c r="Q713" s="144"/>
      <c r="R713" s="144"/>
      <c r="S713" s="145"/>
      <c r="T713" s="4"/>
      <c r="U713" s="482"/>
      <c r="V713" s="4"/>
      <c r="W713" s="4"/>
      <c r="X713" s="4"/>
      <c r="Y713" s="4"/>
      <c r="Z713" s="4"/>
    </row>
    <row r="714" spans="1:26" ht="16.5" customHeight="1">
      <c r="A714" s="143"/>
      <c r="B714" s="4"/>
      <c r="C714" s="4"/>
      <c r="D714" s="143"/>
      <c r="E714" s="558"/>
      <c r="F714" s="558"/>
      <c r="G714" s="4"/>
      <c r="H714" s="558"/>
      <c r="I714" s="4"/>
      <c r="J714" s="4"/>
      <c r="K714" s="4"/>
      <c r="L714" s="4"/>
      <c r="M714" s="4"/>
      <c r="N714" s="118"/>
      <c r="O714" s="118"/>
      <c r="P714" s="144"/>
      <c r="Q714" s="144"/>
      <c r="R714" s="144"/>
      <c r="S714" s="145"/>
      <c r="T714" s="4"/>
      <c r="U714" s="482"/>
      <c r="V714" s="4"/>
      <c r="W714" s="4"/>
      <c r="X714" s="4"/>
      <c r="Y714" s="4"/>
      <c r="Z714" s="4"/>
    </row>
    <row r="715" spans="1:26" ht="16.5" customHeight="1">
      <c r="A715" s="143"/>
      <c r="B715" s="4"/>
      <c r="C715" s="4"/>
      <c r="D715" s="143"/>
      <c r="E715" s="558"/>
      <c r="F715" s="558"/>
      <c r="G715" s="4"/>
      <c r="H715" s="558"/>
      <c r="I715" s="4"/>
      <c r="J715" s="4"/>
      <c r="K715" s="4"/>
      <c r="L715" s="4"/>
      <c r="M715" s="4"/>
      <c r="N715" s="118"/>
      <c r="O715" s="118"/>
      <c r="P715" s="144"/>
      <c r="Q715" s="144"/>
      <c r="R715" s="144"/>
      <c r="S715" s="145"/>
      <c r="T715" s="4"/>
      <c r="U715" s="482"/>
      <c r="V715" s="4"/>
      <c r="W715" s="4"/>
      <c r="X715" s="4"/>
      <c r="Y715" s="4"/>
      <c r="Z715" s="4"/>
    </row>
    <row r="716" spans="1:26" ht="16.5" customHeight="1">
      <c r="A716" s="143"/>
      <c r="B716" s="4"/>
      <c r="C716" s="4"/>
      <c r="D716" s="143"/>
      <c r="E716" s="558"/>
      <c r="F716" s="558"/>
      <c r="G716" s="4"/>
      <c r="H716" s="558"/>
      <c r="I716" s="4"/>
      <c r="J716" s="4"/>
      <c r="K716" s="4"/>
      <c r="L716" s="4"/>
      <c r="M716" s="4"/>
      <c r="N716" s="118"/>
      <c r="O716" s="118"/>
      <c r="P716" s="144"/>
      <c r="Q716" s="144"/>
      <c r="R716" s="144"/>
      <c r="S716" s="145"/>
      <c r="T716" s="4"/>
      <c r="U716" s="482"/>
      <c r="V716" s="4"/>
      <c r="W716" s="4"/>
      <c r="X716" s="4"/>
      <c r="Y716" s="4"/>
      <c r="Z716" s="4"/>
    </row>
    <row r="717" spans="1:26" ht="16.5" customHeight="1">
      <c r="A717" s="143"/>
      <c r="B717" s="4"/>
      <c r="C717" s="4"/>
      <c r="D717" s="143"/>
      <c r="E717" s="558"/>
      <c r="F717" s="558"/>
      <c r="G717" s="4"/>
      <c r="H717" s="558"/>
      <c r="I717" s="4"/>
      <c r="J717" s="4"/>
      <c r="K717" s="4"/>
      <c r="L717" s="4"/>
      <c r="M717" s="4"/>
      <c r="N717" s="118"/>
      <c r="O717" s="118"/>
      <c r="P717" s="144"/>
      <c r="Q717" s="144"/>
      <c r="R717" s="144"/>
      <c r="S717" s="145"/>
      <c r="T717" s="4"/>
      <c r="U717" s="482"/>
      <c r="V717" s="4"/>
      <c r="W717" s="4"/>
      <c r="X717" s="4"/>
      <c r="Y717" s="4"/>
      <c r="Z717" s="4"/>
    </row>
    <row r="718" spans="1:26" ht="16.5" customHeight="1">
      <c r="A718" s="143"/>
      <c r="B718" s="4"/>
      <c r="C718" s="4"/>
      <c r="D718" s="143"/>
      <c r="E718" s="558"/>
      <c r="F718" s="558"/>
      <c r="G718" s="4"/>
      <c r="H718" s="558"/>
      <c r="I718" s="4"/>
      <c r="J718" s="4"/>
      <c r="K718" s="4"/>
      <c r="L718" s="4"/>
      <c r="M718" s="4"/>
      <c r="N718" s="118"/>
      <c r="O718" s="118"/>
      <c r="P718" s="144"/>
      <c r="Q718" s="144"/>
      <c r="R718" s="144"/>
      <c r="S718" s="145"/>
      <c r="T718" s="4"/>
      <c r="U718" s="482"/>
      <c r="V718" s="4"/>
      <c r="W718" s="4"/>
      <c r="X718" s="4"/>
      <c r="Y718" s="4"/>
      <c r="Z718" s="4"/>
    </row>
    <row r="719" spans="1:26" ht="16.5" customHeight="1">
      <c r="A719" s="143"/>
      <c r="B719" s="4"/>
      <c r="C719" s="4"/>
      <c r="D719" s="143"/>
      <c r="E719" s="558"/>
      <c r="F719" s="558"/>
      <c r="G719" s="4"/>
      <c r="H719" s="558"/>
      <c r="I719" s="4"/>
      <c r="J719" s="4"/>
      <c r="K719" s="4"/>
      <c r="L719" s="4"/>
      <c r="M719" s="4"/>
      <c r="N719" s="118"/>
      <c r="O719" s="118"/>
      <c r="P719" s="144"/>
      <c r="Q719" s="144"/>
      <c r="R719" s="144"/>
      <c r="S719" s="145"/>
      <c r="T719" s="4"/>
      <c r="U719" s="482"/>
      <c r="V719" s="4"/>
      <c r="W719" s="4"/>
      <c r="X719" s="4"/>
      <c r="Y719" s="4"/>
      <c r="Z719" s="4"/>
    </row>
    <row r="720" spans="1:26" ht="16.5" customHeight="1">
      <c r="A720" s="143"/>
      <c r="B720" s="4"/>
      <c r="C720" s="4"/>
      <c r="D720" s="143"/>
      <c r="E720" s="558"/>
      <c r="F720" s="558"/>
      <c r="G720" s="4"/>
      <c r="H720" s="558"/>
      <c r="I720" s="4"/>
      <c r="J720" s="4"/>
      <c r="K720" s="4"/>
      <c r="L720" s="4"/>
      <c r="M720" s="4"/>
      <c r="N720" s="118"/>
      <c r="O720" s="118"/>
      <c r="P720" s="144"/>
      <c r="Q720" s="144"/>
      <c r="R720" s="144"/>
      <c r="S720" s="145"/>
      <c r="T720" s="4"/>
      <c r="U720" s="482"/>
      <c r="V720" s="4"/>
      <c r="W720" s="4"/>
      <c r="X720" s="4"/>
      <c r="Y720" s="4"/>
      <c r="Z720" s="4"/>
    </row>
    <row r="721" spans="1:26" ht="16.5" customHeight="1">
      <c r="A721" s="143"/>
      <c r="B721" s="4"/>
      <c r="C721" s="4"/>
      <c r="D721" s="143"/>
      <c r="E721" s="558"/>
      <c r="F721" s="558"/>
      <c r="G721" s="4"/>
      <c r="H721" s="558"/>
      <c r="I721" s="4"/>
      <c r="J721" s="4"/>
      <c r="K721" s="4"/>
      <c r="L721" s="4"/>
      <c r="M721" s="4"/>
      <c r="N721" s="118"/>
      <c r="O721" s="118"/>
      <c r="P721" s="144"/>
      <c r="Q721" s="144"/>
      <c r="R721" s="144"/>
      <c r="S721" s="145"/>
      <c r="T721" s="4"/>
      <c r="U721" s="482"/>
      <c r="V721" s="4"/>
      <c r="W721" s="4"/>
      <c r="X721" s="4"/>
      <c r="Y721" s="4"/>
      <c r="Z721" s="4"/>
    </row>
    <row r="722" spans="1:26" ht="16.5" customHeight="1">
      <c r="A722" s="143"/>
      <c r="B722" s="4"/>
      <c r="C722" s="4"/>
      <c r="D722" s="143"/>
      <c r="E722" s="558"/>
      <c r="F722" s="558"/>
      <c r="G722" s="4"/>
      <c r="H722" s="558"/>
      <c r="I722" s="4"/>
      <c r="J722" s="4"/>
      <c r="K722" s="4"/>
      <c r="L722" s="4"/>
      <c r="M722" s="4"/>
      <c r="N722" s="118"/>
      <c r="O722" s="118"/>
      <c r="P722" s="144"/>
      <c r="Q722" s="144"/>
      <c r="R722" s="144"/>
      <c r="S722" s="145"/>
      <c r="T722" s="4"/>
      <c r="U722" s="482"/>
      <c r="V722" s="4"/>
      <c r="W722" s="4"/>
      <c r="X722" s="4"/>
      <c r="Y722" s="4"/>
      <c r="Z722" s="4"/>
    </row>
    <row r="723" spans="1:26" ht="16.5" customHeight="1">
      <c r="A723" s="143"/>
      <c r="B723" s="4"/>
      <c r="C723" s="4"/>
      <c r="D723" s="143"/>
      <c r="E723" s="558"/>
      <c r="F723" s="558"/>
      <c r="G723" s="4"/>
      <c r="H723" s="558"/>
      <c r="I723" s="4"/>
      <c r="J723" s="4"/>
      <c r="K723" s="4"/>
      <c r="L723" s="4"/>
      <c r="M723" s="4"/>
      <c r="N723" s="118"/>
      <c r="O723" s="118"/>
      <c r="P723" s="144"/>
      <c r="Q723" s="144"/>
      <c r="R723" s="144"/>
      <c r="S723" s="145"/>
      <c r="T723" s="4"/>
      <c r="U723" s="482"/>
      <c r="V723" s="4"/>
      <c r="W723" s="4"/>
      <c r="X723" s="4"/>
      <c r="Y723" s="4"/>
      <c r="Z723" s="4"/>
    </row>
    <row r="724" spans="1:26" ht="16.5" customHeight="1">
      <c r="A724" s="143"/>
      <c r="B724" s="4"/>
      <c r="C724" s="4"/>
      <c r="D724" s="143"/>
      <c r="E724" s="558"/>
      <c r="F724" s="558"/>
      <c r="G724" s="4"/>
      <c r="H724" s="558"/>
      <c r="I724" s="4"/>
      <c r="J724" s="4"/>
      <c r="K724" s="4"/>
      <c r="L724" s="4"/>
      <c r="M724" s="4"/>
      <c r="N724" s="118"/>
      <c r="O724" s="118"/>
      <c r="P724" s="144"/>
      <c r="Q724" s="144"/>
      <c r="R724" s="144"/>
      <c r="S724" s="145"/>
      <c r="T724" s="4"/>
      <c r="U724" s="482"/>
      <c r="V724" s="4"/>
      <c r="W724" s="4"/>
      <c r="X724" s="4"/>
      <c r="Y724" s="4"/>
      <c r="Z724" s="4"/>
    </row>
    <row r="725" spans="1:26" ht="16.5" customHeight="1">
      <c r="A725" s="143"/>
      <c r="B725" s="4"/>
      <c r="C725" s="4"/>
      <c r="D725" s="143"/>
      <c r="E725" s="558"/>
      <c r="F725" s="558"/>
      <c r="G725" s="4"/>
      <c r="H725" s="558"/>
      <c r="I725" s="4"/>
      <c r="J725" s="4"/>
      <c r="K725" s="4"/>
      <c r="L725" s="4"/>
      <c r="M725" s="4"/>
      <c r="N725" s="118"/>
      <c r="O725" s="118"/>
      <c r="P725" s="144"/>
      <c r="Q725" s="144"/>
      <c r="R725" s="144"/>
      <c r="S725" s="145"/>
      <c r="T725" s="4"/>
      <c r="U725" s="482"/>
      <c r="V725" s="4"/>
      <c r="W725" s="4"/>
      <c r="X725" s="4"/>
      <c r="Y725" s="4"/>
      <c r="Z725" s="4"/>
    </row>
    <row r="726" spans="1:26" ht="16.5" customHeight="1">
      <c r="A726" s="143"/>
      <c r="B726" s="4"/>
      <c r="C726" s="4"/>
      <c r="D726" s="143"/>
      <c r="E726" s="558"/>
      <c r="F726" s="558"/>
      <c r="G726" s="4"/>
      <c r="H726" s="558"/>
      <c r="I726" s="4"/>
      <c r="J726" s="4"/>
      <c r="K726" s="4"/>
      <c r="L726" s="4"/>
      <c r="M726" s="4"/>
      <c r="N726" s="118"/>
      <c r="O726" s="118"/>
      <c r="P726" s="144"/>
      <c r="Q726" s="144"/>
      <c r="R726" s="144"/>
      <c r="S726" s="145"/>
      <c r="T726" s="4"/>
      <c r="U726" s="482"/>
      <c r="V726" s="4"/>
      <c r="W726" s="4"/>
      <c r="X726" s="4"/>
      <c r="Y726" s="4"/>
      <c r="Z726" s="4"/>
    </row>
    <row r="727" spans="1:26" ht="16.5" customHeight="1">
      <c r="A727" s="143"/>
      <c r="B727" s="4"/>
      <c r="C727" s="4"/>
      <c r="D727" s="143"/>
      <c r="E727" s="558"/>
      <c r="F727" s="558"/>
      <c r="G727" s="4"/>
      <c r="H727" s="558"/>
      <c r="I727" s="4"/>
      <c r="J727" s="4"/>
      <c r="K727" s="4"/>
      <c r="L727" s="4"/>
      <c r="M727" s="4"/>
      <c r="N727" s="118"/>
      <c r="O727" s="118"/>
      <c r="P727" s="144"/>
      <c r="Q727" s="144"/>
      <c r="R727" s="144"/>
      <c r="S727" s="145"/>
      <c r="T727" s="4"/>
      <c r="U727" s="482"/>
      <c r="V727" s="4"/>
      <c r="W727" s="4"/>
      <c r="X727" s="4"/>
      <c r="Y727" s="4"/>
      <c r="Z727" s="4"/>
    </row>
    <row r="728" spans="1:26" ht="16.5" customHeight="1">
      <c r="A728" s="143"/>
      <c r="B728" s="4"/>
      <c r="C728" s="4"/>
      <c r="D728" s="143"/>
      <c r="E728" s="558"/>
      <c r="F728" s="558"/>
      <c r="G728" s="4"/>
      <c r="H728" s="558"/>
      <c r="I728" s="4"/>
      <c r="J728" s="4"/>
      <c r="K728" s="4"/>
      <c r="L728" s="4"/>
      <c r="M728" s="4"/>
      <c r="N728" s="118"/>
      <c r="O728" s="118"/>
      <c r="P728" s="144"/>
      <c r="Q728" s="144"/>
      <c r="R728" s="144"/>
      <c r="S728" s="145"/>
      <c r="T728" s="4"/>
      <c r="U728" s="482"/>
      <c r="V728" s="4"/>
      <c r="W728" s="4"/>
      <c r="X728" s="4"/>
      <c r="Y728" s="4"/>
      <c r="Z728" s="4"/>
    </row>
    <row r="729" spans="1:26" ht="16.5" customHeight="1">
      <c r="A729" s="143"/>
      <c r="B729" s="4"/>
      <c r="C729" s="4"/>
      <c r="D729" s="143"/>
      <c r="E729" s="558"/>
      <c r="F729" s="558"/>
      <c r="G729" s="4"/>
      <c r="H729" s="558"/>
      <c r="I729" s="4"/>
      <c r="J729" s="4"/>
      <c r="K729" s="4"/>
      <c r="L729" s="4"/>
      <c r="M729" s="4"/>
      <c r="N729" s="118"/>
      <c r="O729" s="118"/>
      <c r="P729" s="144"/>
      <c r="Q729" s="144"/>
      <c r="R729" s="144"/>
      <c r="S729" s="145"/>
      <c r="T729" s="4"/>
      <c r="U729" s="482"/>
      <c r="V729" s="4"/>
      <c r="W729" s="4"/>
      <c r="X729" s="4"/>
      <c r="Y729" s="4"/>
      <c r="Z729" s="4"/>
    </row>
    <row r="730" spans="1:26" ht="16.5" customHeight="1">
      <c r="A730" s="143"/>
      <c r="B730" s="4"/>
      <c r="C730" s="4"/>
      <c r="D730" s="143"/>
      <c r="E730" s="558"/>
      <c r="F730" s="558"/>
      <c r="G730" s="4"/>
      <c r="H730" s="558"/>
      <c r="I730" s="4"/>
      <c r="J730" s="4"/>
      <c r="K730" s="4"/>
      <c r="L730" s="4"/>
      <c r="M730" s="4"/>
      <c r="N730" s="118"/>
      <c r="O730" s="118"/>
      <c r="P730" s="144"/>
      <c r="Q730" s="144"/>
      <c r="R730" s="144"/>
      <c r="S730" s="145"/>
      <c r="T730" s="4"/>
      <c r="U730" s="482"/>
      <c r="V730" s="4"/>
      <c r="W730" s="4"/>
      <c r="X730" s="4"/>
      <c r="Y730" s="4"/>
      <c r="Z730" s="4"/>
    </row>
    <row r="731" spans="1:26" ht="16.5" customHeight="1">
      <c r="A731" s="143"/>
      <c r="B731" s="4"/>
      <c r="C731" s="4"/>
      <c r="D731" s="143"/>
      <c r="E731" s="558"/>
      <c r="F731" s="558"/>
      <c r="G731" s="4"/>
      <c r="H731" s="558"/>
      <c r="I731" s="4"/>
      <c r="J731" s="4"/>
      <c r="K731" s="4"/>
      <c r="L731" s="4"/>
      <c r="M731" s="4"/>
      <c r="N731" s="118"/>
      <c r="O731" s="118"/>
      <c r="P731" s="144"/>
      <c r="Q731" s="144"/>
      <c r="R731" s="144"/>
      <c r="S731" s="145"/>
      <c r="T731" s="4"/>
      <c r="U731" s="482"/>
      <c r="V731" s="4"/>
      <c r="W731" s="4"/>
      <c r="X731" s="4"/>
      <c r="Y731" s="4"/>
      <c r="Z731" s="4"/>
    </row>
    <row r="732" spans="1:26" ht="16.5" customHeight="1">
      <c r="A732" s="143"/>
      <c r="B732" s="4"/>
      <c r="C732" s="4"/>
      <c r="D732" s="143"/>
      <c r="E732" s="558"/>
      <c r="F732" s="558"/>
      <c r="G732" s="4"/>
      <c r="H732" s="558"/>
      <c r="I732" s="4"/>
      <c r="J732" s="4"/>
      <c r="K732" s="4"/>
      <c r="L732" s="4"/>
      <c r="M732" s="4"/>
      <c r="N732" s="118"/>
      <c r="O732" s="118"/>
      <c r="P732" s="144"/>
      <c r="Q732" s="144"/>
      <c r="R732" s="144"/>
      <c r="S732" s="145"/>
      <c r="T732" s="4"/>
      <c r="U732" s="482"/>
      <c r="V732" s="4"/>
      <c r="W732" s="4"/>
      <c r="X732" s="4"/>
      <c r="Y732" s="4"/>
      <c r="Z732" s="4"/>
    </row>
    <row r="733" spans="1:26" ht="16.5" customHeight="1">
      <c r="A733" s="143"/>
      <c r="B733" s="4"/>
      <c r="C733" s="4"/>
      <c r="D733" s="143"/>
      <c r="E733" s="558"/>
      <c r="F733" s="558"/>
      <c r="G733" s="4"/>
      <c r="H733" s="558"/>
      <c r="I733" s="4"/>
      <c r="J733" s="4"/>
      <c r="K733" s="4"/>
      <c r="L733" s="4"/>
      <c r="M733" s="4"/>
      <c r="N733" s="118"/>
      <c r="O733" s="118"/>
      <c r="P733" s="144"/>
      <c r="Q733" s="144"/>
      <c r="R733" s="144"/>
      <c r="S733" s="145"/>
      <c r="T733" s="4"/>
      <c r="U733" s="482"/>
      <c r="V733" s="4"/>
      <c r="W733" s="4"/>
      <c r="X733" s="4"/>
      <c r="Y733" s="4"/>
      <c r="Z733" s="4"/>
    </row>
    <row r="734" spans="1:26" ht="16.5" customHeight="1">
      <c r="A734" s="143"/>
      <c r="B734" s="4"/>
      <c r="C734" s="4"/>
      <c r="D734" s="143"/>
      <c r="E734" s="558"/>
      <c r="F734" s="558"/>
      <c r="G734" s="4"/>
      <c r="H734" s="558"/>
      <c r="I734" s="4"/>
      <c r="J734" s="4"/>
      <c r="K734" s="4"/>
      <c r="L734" s="4"/>
      <c r="M734" s="4"/>
      <c r="N734" s="118"/>
      <c r="O734" s="118"/>
      <c r="P734" s="144"/>
      <c r="Q734" s="144"/>
      <c r="R734" s="144"/>
      <c r="S734" s="145"/>
      <c r="T734" s="4"/>
      <c r="U734" s="482"/>
      <c r="V734" s="4"/>
      <c r="W734" s="4"/>
      <c r="X734" s="4"/>
      <c r="Y734" s="4"/>
      <c r="Z734" s="4"/>
    </row>
    <row r="735" spans="1:26" ht="16.5" customHeight="1">
      <c r="A735" s="143"/>
      <c r="B735" s="4"/>
      <c r="C735" s="4"/>
      <c r="D735" s="143"/>
      <c r="E735" s="558"/>
      <c r="F735" s="558"/>
      <c r="G735" s="4"/>
      <c r="H735" s="558"/>
      <c r="I735" s="4"/>
      <c r="J735" s="4"/>
      <c r="K735" s="4"/>
      <c r="L735" s="4"/>
      <c r="M735" s="4"/>
      <c r="N735" s="118"/>
      <c r="O735" s="118"/>
      <c r="P735" s="144"/>
      <c r="Q735" s="144"/>
      <c r="R735" s="144"/>
      <c r="S735" s="145"/>
      <c r="T735" s="4"/>
      <c r="U735" s="482"/>
      <c r="V735" s="4"/>
      <c r="W735" s="4"/>
      <c r="X735" s="4"/>
      <c r="Y735" s="4"/>
      <c r="Z735" s="4"/>
    </row>
    <row r="736" spans="1:26" ht="16.5" customHeight="1">
      <c r="A736" s="143"/>
      <c r="B736" s="4"/>
      <c r="C736" s="4"/>
      <c r="D736" s="143"/>
      <c r="E736" s="558"/>
      <c r="F736" s="558"/>
      <c r="G736" s="4"/>
      <c r="H736" s="558"/>
      <c r="I736" s="4"/>
      <c r="J736" s="4"/>
      <c r="K736" s="4"/>
      <c r="L736" s="4"/>
      <c r="M736" s="4"/>
      <c r="N736" s="118"/>
      <c r="O736" s="118"/>
      <c r="P736" s="144"/>
      <c r="Q736" s="144"/>
      <c r="R736" s="144"/>
      <c r="S736" s="145"/>
      <c r="T736" s="4"/>
      <c r="U736" s="482"/>
      <c r="V736" s="4"/>
      <c r="W736" s="4"/>
      <c r="X736" s="4"/>
      <c r="Y736" s="4"/>
      <c r="Z736" s="4"/>
    </row>
    <row r="737" spans="1:26" ht="16.5" customHeight="1">
      <c r="A737" s="143"/>
      <c r="B737" s="4"/>
      <c r="C737" s="4"/>
      <c r="D737" s="143"/>
      <c r="E737" s="558"/>
      <c r="F737" s="558"/>
      <c r="G737" s="4"/>
      <c r="H737" s="558"/>
      <c r="I737" s="4"/>
      <c r="J737" s="4"/>
      <c r="K737" s="4"/>
      <c r="L737" s="4"/>
      <c r="M737" s="4"/>
      <c r="N737" s="118"/>
      <c r="O737" s="118"/>
      <c r="P737" s="144"/>
      <c r="Q737" s="144"/>
      <c r="R737" s="144"/>
      <c r="S737" s="145"/>
      <c r="T737" s="4"/>
      <c r="U737" s="482"/>
      <c r="V737" s="4"/>
      <c r="W737" s="4"/>
      <c r="X737" s="4"/>
      <c r="Y737" s="4"/>
      <c r="Z737" s="4"/>
    </row>
    <row r="738" spans="1:26" ht="16.5" customHeight="1">
      <c r="A738" s="143"/>
      <c r="B738" s="4"/>
      <c r="C738" s="4"/>
      <c r="D738" s="143"/>
      <c r="E738" s="558"/>
      <c r="F738" s="558"/>
      <c r="G738" s="4"/>
      <c r="H738" s="558"/>
      <c r="I738" s="4"/>
      <c r="J738" s="4"/>
      <c r="K738" s="4"/>
      <c r="L738" s="4"/>
      <c r="M738" s="4"/>
      <c r="N738" s="118"/>
      <c r="O738" s="118"/>
      <c r="P738" s="144"/>
      <c r="Q738" s="144"/>
      <c r="R738" s="144"/>
      <c r="S738" s="145"/>
      <c r="T738" s="4"/>
      <c r="U738" s="482"/>
      <c r="V738" s="4"/>
      <c r="W738" s="4"/>
      <c r="X738" s="4"/>
      <c r="Y738" s="4"/>
      <c r="Z738" s="4"/>
    </row>
    <row r="739" spans="1:26" ht="16.5" customHeight="1">
      <c r="A739" s="143"/>
      <c r="B739" s="4"/>
      <c r="C739" s="4"/>
      <c r="D739" s="143"/>
      <c r="E739" s="558"/>
      <c r="F739" s="558"/>
      <c r="G739" s="4"/>
      <c r="H739" s="558"/>
      <c r="I739" s="4"/>
      <c r="J739" s="4"/>
      <c r="K739" s="4"/>
      <c r="L739" s="4"/>
      <c r="M739" s="4"/>
      <c r="N739" s="118"/>
      <c r="O739" s="118"/>
      <c r="P739" s="144"/>
      <c r="Q739" s="144"/>
      <c r="R739" s="144"/>
      <c r="S739" s="145"/>
      <c r="T739" s="4"/>
      <c r="U739" s="482"/>
      <c r="V739" s="4"/>
      <c r="W739" s="4"/>
      <c r="X739" s="4"/>
      <c r="Y739" s="4"/>
      <c r="Z739" s="4"/>
    </row>
    <row r="740" spans="1:26" ht="16.5" customHeight="1">
      <c r="A740" s="143"/>
      <c r="B740" s="4"/>
      <c r="C740" s="4"/>
      <c r="D740" s="143"/>
      <c r="E740" s="558"/>
      <c r="F740" s="558"/>
      <c r="G740" s="4"/>
      <c r="H740" s="558"/>
      <c r="I740" s="4"/>
      <c r="J740" s="4"/>
      <c r="K740" s="4"/>
      <c r="L740" s="4"/>
      <c r="M740" s="4"/>
      <c r="N740" s="118"/>
      <c r="O740" s="118"/>
      <c r="P740" s="144"/>
      <c r="Q740" s="144"/>
      <c r="R740" s="144"/>
      <c r="S740" s="145"/>
      <c r="T740" s="4"/>
      <c r="U740" s="482"/>
      <c r="V740" s="4"/>
      <c r="W740" s="4"/>
      <c r="X740" s="4"/>
      <c r="Y740" s="4"/>
      <c r="Z740" s="4"/>
    </row>
    <row r="741" spans="1:26" ht="16.5" customHeight="1">
      <c r="A741" s="143"/>
      <c r="B741" s="4"/>
      <c r="C741" s="4"/>
      <c r="D741" s="143"/>
      <c r="E741" s="558"/>
      <c r="F741" s="558"/>
      <c r="G741" s="4"/>
      <c r="H741" s="558"/>
      <c r="I741" s="4"/>
      <c r="J741" s="4"/>
      <c r="K741" s="4"/>
      <c r="L741" s="4"/>
      <c r="M741" s="4"/>
      <c r="N741" s="118"/>
      <c r="O741" s="118"/>
      <c r="P741" s="144"/>
      <c r="Q741" s="144"/>
      <c r="R741" s="144"/>
      <c r="S741" s="145"/>
      <c r="T741" s="4"/>
      <c r="U741" s="482"/>
      <c r="V741" s="4"/>
      <c r="W741" s="4"/>
      <c r="X741" s="4"/>
      <c r="Y741" s="4"/>
      <c r="Z741" s="4"/>
    </row>
    <row r="742" spans="1:26" ht="16.5" customHeight="1">
      <c r="A742" s="143"/>
      <c r="B742" s="4"/>
      <c r="C742" s="4"/>
      <c r="D742" s="143"/>
      <c r="E742" s="558"/>
      <c r="F742" s="558"/>
      <c r="G742" s="4"/>
      <c r="H742" s="558"/>
      <c r="I742" s="4"/>
      <c r="J742" s="4"/>
      <c r="K742" s="4"/>
      <c r="L742" s="4"/>
      <c r="M742" s="4"/>
      <c r="N742" s="118"/>
      <c r="O742" s="118"/>
      <c r="P742" s="144"/>
      <c r="Q742" s="144"/>
      <c r="R742" s="144"/>
      <c r="S742" s="145"/>
      <c r="T742" s="4"/>
      <c r="U742" s="482"/>
      <c r="V742" s="4"/>
      <c r="W742" s="4"/>
      <c r="X742" s="4"/>
      <c r="Y742" s="4"/>
      <c r="Z742" s="4"/>
    </row>
    <row r="743" spans="1:26" ht="16.5" customHeight="1">
      <c r="A743" s="143"/>
      <c r="B743" s="4"/>
      <c r="C743" s="4"/>
      <c r="D743" s="143"/>
      <c r="E743" s="558"/>
      <c r="F743" s="558"/>
      <c r="G743" s="4"/>
      <c r="H743" s="558"/>
      <c r="I743" s="4"/>
      <c r="J743" s="4"/>
      <c r="K743" s="4"/>
      <c r="L743" s="4"/>
      <c r="M743" s="4"/>
      <c r="N743" s="118"/>
      <c r="O743" s="118"/>
      <c r="P743" s="144"/>
      <c r="Q743" s="144"/>
      <c r="R743" s="144"/>
      <c r="S743" s="145"/>
      <c r="T743" s="4"/>
      <c r="U743" s="482"/>
      <c r="V743" s="4"/>
      <c r="W743" s="4"/>
      <c r="X743" s="4"/>
      <c r="Y743" s="4"/>
      <c r="Z743" s="4"/>
    </row>
    <row r="744" spans="1:26" ht="16.5" customHeight="1">
      <c r="A744" s="143"/>
      <c r="B744" s="4"/>
      <c r="C744" s="4"/>
      <c r="D744" s="143"/>
      <c r="E744" s="558"/>
      <c r="F744" s="558"/>
      <c r="G744" s="4"/>
      <c r="H744" s="558"/>
      <c r="I744" s="4"/>
      <c r="J744" s="4"/>
      <c r="K744" s="4"/>
      <c r="L744" s="4"/>
      <c r="M744" s="4"/>
      <c r="N744" s="118"/>
      <c r="O744" s="118"/>
      <c r="P744" s="144"/>
      <c r="Q744" s="144"/>
      <c r="R744" s="144"/>
      <c r="S744" s="145"/>
      <c r="T744" s="4"/>
      <c r="U744" s="482"/>
      <c r="V744" s="4"/>
      <c r="W744" s="4"/>
      <c r="X744" s="4"/>
      <c r="Y744" s="4"/>
      <c r="Z744" s="4"/>
    </row>
    <row r="745" spans="1:26" ht="16.5" customHeight="1">
      <c r="A745" s="143"/>
      <c r="B745" s="4"/>
      <c r="C745" s="4"/>
      <c r="D745" s="143"/>
      <c r="E745" s="558"/>
      <c r="F745" s="558"/>
      <c r="G745" s="4"/>
      <c r="H745" s="558"/>
      <c r="I745" s="4"/>
      <c r="J745" s="4"/>
      <c r="K745" s="4"/>
      <c r="L745" s="4"/>
      <c r="M745" s="4"/>
      <c r="N745" s="118"/>
      <c r="O745" s="118"/>
      <c r="P745" s="144"/>
      <c r="Q745" s="144"/>
      <c r="R745" s="144"/>
      <c r="S745" s="145"/>
      <c r="T745" s="4"/>
      <c r="U745" s="482"/>
      <c r="V745" s="4"/>
      <c r="W745" s="4"/>
      <c r="X745" s="4"/>
      <c r="Y745" s="4"/>
      <c r="Z745" s="4"/>
    </row>
    <row r="746" spans="1:26" ht="16.5" customHeight="1">
      <c r="A746" s="143"/>
      <c r="B746" s="4"/>
      <c r="C746" s="4"/>
      <c r="D746" s="143"/>
      <c r="E746" s="558"/>
      <c r="F746" s="558"/>
      <c r="G746" s="4"/>
      <c r="H746" s="558"/>
      <c r="I746" s="4"/>
      <c r="J746" s="4"/>
      <c r="K746" s="4"/>
      <c r="L746" s="4"/>
      <c r="M746" s="4"/>
      <c r="N746" s="118"/>
      <c r="O746" s="118"/>
      <c r="P746" s="144"/>
      <c r="Q746" s="144"/>
      <c r="R746" s="144"/>
      <c r="S746" s="145"/>
      <c r="T746" s="4"/>
      <c r="U746" s="482"/>
      <c r="V746" s="4"/>
      <c r="W746" s="4"/>
      <c r="X746" s="4"/>
      <c r="Y746" s="4"/>
      <c r="Z746" s="4"/>
    </row>
    <row r="747" spans="1:26" ht="16.5" customHeight="1">
      <c r="A747" s="143"/>
      <c r="B747" s="4"/>
      <c r="C747" s="4"/>
      <c r="D747" s="143"/>
      <c r="E747" s="558"/>
      <c r="F747" s="558"/>
      <c r="G747" s="4"/>
      <c r="H747" s="558"/>
      <c r="I747" s="4"/>
      <c r="J747" s="4"/>
      <c r="K747" s="4"/>
      <c r="L747" s="4"/>
      <c r="M747" s="4"/>
      <c r="N747" s="118"/>
      <c r="O747" s="118"/>
      <c r="P747" s="144"/>
      <c r="Q747" s="144"/>
      <c r="R747" s="144"/>
      <c r="S747" s="145"/>
      <c r="T747" s="4"/>
      <c r="U747" s="482"/>
      <c r="V747" s="4"/>
      <c r="W747" s="4"/>
      <c r="X747" s="4"/>
      <c r="Y747" s="4"/>
      <c r="Z747" s="4"/>
    </row>
    <row r="748" spans="1:26" ht="16.5" customHeight="1">
      <c r="A748" s="143"/>
      <c r="B748" s="4"/>
      <c r="C748" s="4"/>
      <c r="D748" s="143"/>
      <c r="E748" s="558"/>
      <c r="F748" s="558"/>
      <c r="G748" s="4"/>
      <c r="H748" s="558"/>
      <c r="I748" s="4"/>
      <c r="J748" s="4"/>
      <c r="K748" s="4"/>
      <c r="L748" s="4"/>
      <c r="M748" s="4"/>
      <c r="N748" s="118"/>
      <c r="O748" s="118"/>
      <c r="P748" s="144"/>
      <c r="Q748" s="144"/>
      <c r="R748" s="144"/>
      <c r="S748" s="145"/>
      <c r="T748" s="4"/>
      <c r="U748" s="482"/>
      <c r="V748" s="4"/>
      <c r="W748" s="4"/>
      <c r="X748" s="4"/>
      <c r="Y748" s="4"/>
      <c r="Z748" s="4"/>
    </row>
    <row r="749" spans="1:26" ht="16.5" customHeight="1">
      <c r="A749" s="143"/>
      <c r="B749" s="4"/>
      <c r="C749" s="4"/>
      <c r="D749" s="143"/>
      <c r="E749" s="558"/>
      <c r="F749" s="558"/>
      <c r="G749" s="4"/>
      <c r="H749" s="558"/>
      <c r="I749" s="4"/>
      <c r="J749" s="4"/>
      <c r="K749" s="4"/>
      <c r="L749" s="4"/>
      <c r="M749" s="4"/>
      <c r="N749" s="118"/>
      <c r="O749" s="118"/>
      <c r="P749" s="144"/>
      <c r="Q749" s="144"/>
      <c r="R749" s="144"/>
      <c r="S749" s="145"/>
      <c r="T749" s="4"/>
      <c r="U749" s="482"/>
      <c r="V749" s="4"/>
      <c r="W749" s="4"/>
      <c r="X749" s="4"/>
      <c r="Y749" s="4"/>
      <c r="Z749" s="4"/>
    </row>
    <row r="750" spans="1:26" ht="16.5" customHeight="1">
      <c r="A750" s="143"/>
      <c r="B750" s="4"/>
      <c r="C750" s="4"/>
      <c r="D750" s="143"/>
      <c r="E750" s="558"/>
      <c r="F750" s="558"/>
      <c r="G750" s="4"/>
      <c r="H750" s="558"/>
      <c r="I750" s="4"/>
      <c r="J750" s="4"/>
      <c r="K750" s="4"/>
      <c r="L750" s="4"/>
      <c r="M750" s="4"/>
      <c r="N750" s="118"/>
      <c r="O750" s="118"/>
      <c r="P750" s="144"/>
      <c r="Q750" s="144"/>
      <c r="R750" s="144"/>
      <c r="S750" s="145"/>
      <c r="T750" s="4"/>
      <c r="U750" s="482"/>
      <c r="V750" s="4"/>
      <c r="W750" s="4"/>
      <c r="X750" s="4"/>
      <c r="Y750" s="4"/>
      <c r="Z750" s="4"/>
    </row>
    <row r="751" spans="1:26" ht="16.5" customHeight="1">
      <c r="A751" s="143"/>
      <c r="B751" s="4"/>
      <c r="C751" s="4"/>
      <c r="D751" s="143"/>
      <c r="E751" s="558"/>
      <c r="F751" s="558"/>
      <c r="G751" s="4"/>
      <c r="H751" s="558"/>
      <c r="I751" s="4"/>
      <c r="J751" s="4"/>
      <c r="K751" s="4"/>
      <c r="L751" s="4"/>
      <c r="M751" s="4"/>
      <c r="N751" s="118"/>
      <c r="O751" s="118"/>
      <c r="P751" s="144"/>
      <c r="Q751" s="144"/>
      <c r="R751" s="144"/>
      <c r="S751" s="145"/>
      <c r="T751" s="4"/>
      <c r="U751" s="482"/>
      <c r="V751" s="4"/>
      <c r="W751" s="4"/>
      <c r="X751" s="4"/>
      <c r="Y751" s="4"/>
      <c r="Z751" s="4"/>
    </row>
    <row r="752" spans="1:26" ht="16.5" customHeight="1">
      <c r="A752" s="143"/>
      <c r="B752" s="4"/>
      <c r="C752" s="4"/>
      <c r="D752" s="143"/>
      <c r="E752" s="558"/>
      <c r="F752" s="558"/>
      <c r="G752" s="4"/>
      <c r="H752" s="558"/>
      <c r="I752" s="4"/>
      <c r="J752" s="4"/>
      <c r="K752" s="4"/>
      <c r="L752" s="4"/>
      <c r="M752" s="4"/>
      <c r="N752" s="118"/>
      <c r="O752" s="118"/>
      <c r="P752" s="144"/>
      <c r="Q752" s="144"/>
      <c r="R752" s="144"/>
      <c r="S752" s="145"/>
      <c r="T752" s="4"/>
      <c r="U752" s="482"/>
      <c r="V752" s="4"/>
      <c r="W752" s="4"/>
      <c r="X752" s="4"/>
      <c r="Y752" s="4"/>
      <c r="Z752" s="4"/>
    </row>
    <row r="753" spans="1:26" ht="16.5" customHeight="1">
      <c r="A753" s="143"/>
      <c r="B753" s="4"/>
      <c r="C753" s="4"/>
      <c r="D753" s="143"/>
      <c r="E753" s="558"/>
      <c r="F753" s="558"/>
      <c r="G753" s="4"/>
      <c r="H753" s="558"/>
      <c r="I753" s="4"/>
      <c r="J753" s="4"/>
      <c r="K753" s="4"/>
      <c r="L753" s="4"/>
      <c r="M753" s="4"/>
      <c r="N753" s="118"/>
      <c r="O753" s="118"/>
      <c r="P753" s="144"/>
      <c r="Q753" s="144"/>
      <c r="R753" s="144"/>
      <c r="S753" s="145"/>
      <c r="T753" s="4"/>
      <c r="U753" s="482"/>
      <c r="V753" s="4"/>
      <c r="W753" s="4"/>
      <c r="X753" s="4"/>
      <c r="Y753" s="4"/>
      <c r="Z753" s="4"/>
    </row>
    <row r="754" spans="1:26" ht="16.5" customHeight="1">
      <c r="A754" s="143"/>
      <c r="B754" s="4"/>
      <c r="C754" s="4"/>
      <c r="D754" s="143"/>
      <c r="E754" s="558"/>
      <c r="F754" s="558"/>
      <c r="G754" s="4"/>
      <c r="H754" s="558"/>
      <c r="I754" s="4"/>
      <c r="J754" s="4"/>
      <c r="K754" s="4"/>
      <c r="L754" s="4"/>
      <c r="M754" s="4"/>
      <c r="N754" s="118"/>
      <c r="O754" s="118"/>
      <c r="P754" s="144"/>
      <c r="Q754" s="144"/>
      <c r="R754" s="144"/>
      <c r="S754" s="145"/>
      <c r="T754" s="4"/>
      <c r="U754" s="482"/>
      <c r="V754" s="4"/>
      <c r="W754" s="4"/>
      <c r="X754" s="4"/>
      <c r="Y754" s="4"/>
      <c r="Z754" s="4"/>
    </row>
    <row r="755" spans="1:26" ht="16.5" customHeight="1">
      <c r="A755" s="143"/>
      <c r="B755" s="4"/>
      <c r="C755" s="4"/>
      <c r="D755" s="143"/>
      <c r="E755" s="558"/>
      <c r="F755" s="558"/>
      <c r="G755" s="4"/>
      <c r="H755" s="558"/>
      <c r="I755" s="4"/>
      <c r="J755" s="4"/>
      <c r="K755" s="4"/>
      <c r="L755" s="4"/>
      <c r="M755" s="4"/>
      <c r="N755" s="118"/>
      <c r="O755" s="118"/>
      <c r="P755" s="144"/>
      <c r="Q755" s="144"/>
      <c r="R755" s="144"/>
      <c r="S755" s="145"/>
      <c r="T755" s="4"/>
      <c r="U755" s="482"/>
      <c r="V755" s="4"/>
      <c r="W755" s="4"/>
      <c r="X755" s="4"/>
      <c r="Y755" s="4"/>
      <c r="Z755" s="4"/>
    </row>
    <row r="756" spans="1:26" ht="16.5" customHeight="1">
      <c r="A756" s="143"/>
      <c r="B756" s="4"/>
      <c r="C756" s="4"/>
      <c r="D756" s="143"/>
      <c r="E756" s="558"/>
      <c r="F756" s="558"/>
      <c r="G756" s="4"/>
      <c r="H756" s="558"/>
      <c r="I756" s="4"/>
      <c r="J756" s="4"/>
      <c r="K756" s="4"/>
      <c r="L756" s="4"/>
      <c r="M756" s="4"/>
      <c r="N756" s="118"/>
      <c r="O756" s="118"/>
      <c r="P756" s="144"/>
      <c r="Q756" s="144"/>
      <c r="R756" s="144"/>
      <c r="S756" s="145"/>
      <c r="T756" s="4"/>
      <c r="U756" s="482"/>
      <c r="V756" s="4"/>
      <c r="W756" s="4"/>
      <c r="X756" s="4"/>
      <c r="Y756" s="4"/>
      <c r="Z756" s="4"/>
    </row>
    <row r="757" spans="1:26" ht="16.5" customHeight="1">
      <c r="A757" s="143"/>
      <c r="B757" s="4"/>
      <c r="C757" s="4"/>
      <c r="D757" s="143"/>
      <c r="E757" s="558"/>
      <c r="F757" s="558"/>
      <c r="G757" s="4"/>
      <c r="H757" s="558"/>
      <c r="I757" s="4"/>
      <c r="J757" s="4"/>
      <c r="K757" s="4"/>
      <c r="L757" s="4"/>
      <c r="M757" s="4"/>
      <c r="N757" s="118"/>
      <c r="O757" s="118"/>
      <c r="P757" s="144"/>
      <c r="Q757" s="144"/>
      <c r="R757" s="144"/>
      <c r="S757" s="145"/>
      <c r="T757" s="4"/>
      <c r="U757" s="482"/>
      <c r="V757" s="4"/>
      <c r="W757" s="4"/>
      <c r="X757" s="4"/>
      <c r="Y757" s="4"/>
      <c r="Z757" s="4"/>
    </row>
    <row r="758" spans="1:26" ht="16.5" customHeight="1">
      <c r="A758" s="143"/>
      <c r="B758" s="4"/>
      <c r="C758" s="4"/>
      <c r="D758" s="143"/>
      <c r="E758" s="558"/>
      <c r="F758" s="558"/>
      <c r="G758" s="4"/>
      <c r="H758" s="558"/>
      <c r="I758" s="4"/>
      <c r="J758" s="4"/>
      <c r="K758" s="4"/>
      <c r="L758" s="4"/>
      <c r="M758" s="4"/>
      <c r="N758" s="118"/>
      <c r="O758" s="118"/>
      <c r="P758" s="144"/>
      <c r="Q758" s="144"/>
      <c r="R758" s="144"/>
      <c r="S758" s="145"/>
      <c r="T758" s="4"/>
      <c r="U758" s="482"/>
      <c r="V758" s="4"/>
      <c r="W758" s="4"/>
      <c r="X758" s="4"/>
      <c r="Y758" s="4"/>
      <c r="Z758" s="4"/>
    </row>
    <row r="759" spans="1:26" ht="16.5" customHeight="1">
      <c r="A759" s="143"/>
      <c r="B759" s="4"/>
      <c r="C759" s="4"/>
      <c r="D759" s="143"/>
      <c r="E759" s="558"/>
      <c r="F759" s="558"/>
      <c r="G759" s="4"/>
      <c r="H759" s="558"/>
      <c r="I759" s="4"/>
      <c r="J759" s="4"/>
      <c r="K759" s="4"/>
      <c r="L759" s="4"/>
      <c r="M759" s="4"/>
      <c r="N759" s="118"/>
      <c r="O759" s="118"/>
      <c r="P759" s="144"/>
      <c r="Q759" s="144"/>
      <c r="R759" s="144"/>
      <c r="S759" s="145"/>
      <c r="T759" s="4"/>
      <c r="U759" s="482"/>
      <c r="V759" s="4"/>
      <c r="W759" s="4"/>
      <c r="X759" s="4"/>
      <c r="Y759" s="4"/>
      <c r="Z759" s="4"/>
    </row>
    <row r="760" spans="1:26" ht="16.5" customHeight="1">
      <c r="A760" s="143"/>
      <c r="B760" s="4"/>
      <c r="C760" s="4"/>
      <c r="D760" s="143"/>
      <c r="E760" s="558"/>
      <c r="F760" s="558"/>
      <c r="G760" s="4"/>
      <c r="H760" s="558"/>
      <c r="I760" s="4"/>
      <c r="J760" s="4"/>
      <c r="K760" s="4"/>
      <c r="L760" s="4"/>
      <c r="M760" s="4"/>
      <c r="N760" s="118"/>
      <c r="O760" s="118"/>
      <c r="P760" s="144"/>
      <c r="Q760" s="144"/>
      <c r="R760" s="144"/>
      <c r="S760" s="145"/>
      <c r="T760" s="4"/>
      <c r="U760" s="482"/>
      <c r="V760" s="4"/>
      <c r="W760" s="4"/>
      <c r="X760" s="4"/>
      <c r="Y760" s="4"/>
      <c r="Z760" s="4"/>
    </row>
    <row r="761" spans="1:26" ht="16.5" customHeight="1">
      <c r="A761" s="143"/>
      <c r="B761" s="4"/>
      <c r="C761" s="4"/>
      <c r="D761" s="143"/>
      <c r="E761" s="558"/>
      <c r="F761" s="558"/>
      <c r="G761" s="4"/>
      <c r="H761" s="558"/>
      <c r="I761" s="4"/>
      <c r="J761" s="4"/>
      <c r="K761" s="4"/>
      <c r="L761" s="4"/>
      <c r="M761" s="4"/>
      <c r="N761" s="118"/>
      <c r="O761" s="118"/>
      <c r="P761" s="144"/>
      <c r="Q761" s="144"/>
      <c r="R761" s="144"/>
      <c r="S761" s="145"/>
      <c r="T761" s="4"/>
      <c r="U761" s="482"/>
      <c r="V761" s="4"/>
      <c r="W761" s="4"/>
      <c r="X761" s="4"/>
      <c r="Y761" s="4"/>
      <c r="Z761" s="4"/>
    </row>
    <row r="762" spans="1:26" ht="16.5" customHeight="1">
      <c r="A762" s="143"/>
      <c r="B762" s="4"/>
      <c r="C762" s="4"/>
      <c r="D762" s="143"/>
      <c r="E762" s="558"/>
      <c r="F762" s="558"/>
      <c r="G762" s="4"/>
      <c r="H762" s="558"/>
      <c r="I762" s="4"/>
      <c r="J762" s="4"/>
      <c r="K762" s="4"/>
      <c r="L762" s="4"/>
      <c r="M762" s="4"/>
      <c r="N762" s="118"/>
      <c r="O762" s="118"/>
      <c r="P762" s="144"/>
      <c r="Q762" s="144"/>
      <c r="R762" s="144"/>
      <c r="S762" s="145"/>
      <c r="T762" s="4"/>
      <c r="U762" s="482"/>
      <c r="V762" s="4"/>
      <c r="W762" s="4"/>
      <c r="X762" s="4"/>
      <c r="Y762" s="4"/>
      <c r="Z762" s="4"/>
    </row>
    <row r="763" spans="1:26" ht="16.5" customHeight="1">
      <c r="A763" s="143"/>
      <c r="B763" s="4"/>
      <c r="C763" s="4"/>
      <c r="D763" s="143"/>
      <c r="E763" s="558"/>
      <c r="F763" s="558"/>
      <c r="G763" s="4"/>
      <c r="H763" s="558"/>
      <c r="I763" s="4"/>
      <c r="J763" s="4"/>
      <c r="K763" s="4"/>
      <c r="L763" s="4"/>
      <c r="M763" s="4"/>
      <c r="N763" s="118"/>
      <c r="O763" s="118"/>
      <c r="P763" s="144"/>
      <c r="Q763" s="144"/>
      <c r="R763" s="144"/>
      <c r="S763" s="145"/>
      <c r="T763" s="4"/>
      <c r="U763" s="482"/>
      <c r="V763" s="4"/>
      <c r="W763" s="4"/>
      <c r="X763" s="4"/>
      <c r="Y763" s="4"/>
      <c r="Z763" s="4"/>
    </row>
    <row r="764" spans="1:26" ht="16.5" customHeight="1">
      <c r="A764" s="143"/>
      <c r="B764" s="4"/>
      <c r="C764" s="4"/>
      <c r="D764" s="143"/>
      <c r="E764" s="558"/>
      <c r="F764" s="558"/>
      <c r="G764" s="4"/>
      <c r="H764" s="558"/>
      <c r="I764" s="4"/>
      <c r="J764" s="4"/>
      <c r="K764" s="4"/>
      <c r="L764" s="4"/>
      <c r="M764" s="4"/>
      <c r="N764" s="118"/>
      <c r="O764" s="118"/>
      <c r="P764" s="144"/>
      <c r="Q764" s="144"/>
      <c r="R764" s="144"/>
      <c r="S764" s="145"/>
      <c r="T764" s="4"/>
      <c r="U764" s="482"/>
      <c r="V764" s="4"/>
      <c r="W764" s="4"/>
      <c r="X764" s="4"/>
      <c r="Y764" s="4"/>
      <c r="Z764" s="4"/>
    </row>
    <row r="765" spans="1:26" ht="16.5" customHeight="1">
      <c r="A765" s="143"/>
      <c r="B765" s="4"/>
      <c r="C765" s="4"/>
      <c r="D765" s="143"/>
      <c r="E765" s="558"/>
      <c r="F765" s="558"/>
      <c r="G765" s="4"/>
      <c r="H765" s="558"/>
      <c r="I765" s="4"/>
      <c r="J765" s="4"/>
      <c r="K765" s="4"/>
      <c r="L765" s="4"/>
      <c r="M765" s="4"/>
      <c r="N765" s="118"/>
      <c r="O765" s="118"/>
      <c r="P765" s="144"/>
      <c r="Q765" s="144"/>
      <c r="R765" s="144"/>
      <c r="S765" s="145"/>
      <c r="T765" s="4"/>
      <c r="U765" s="482"/>
      <c r="V765" s="4"/>
      <c r="W765" s="4"/>
      <c r="X765" s="4"/>
      <c r="Y765" s="4"/>
      <c r="Z765" s="4"/>
    </row>
    <row r="766" spans="1:26" ht="16.5" customHeight="1">
      <c r="A766" s="143"/>
      <c r="B766" s="4"/>
      <c r="C766" s="4"/>
      <c r="D766" s="143"/>
      <c r="E766" s="558"/>
      <c r="F766" s="558"/>
      <c r="G766" s="4"/>
      <c r="H766" s="558"/>
      <c r="I766" s="4"/>
      <c r="J766" s="4"/>
      <c r="K766" s="4"/>
      <c r="L766" s="4"/>
      <c r="M766" s="4"/>
      <c r="N766" s="118"/>
      <c r="O766" s="118"/>
      <c r="P766" s="144"/>
      <c r="Q766" s="144"/>
      <c r="R766" s="144"/>
      <c r="S766" s="145"/>
      <c r="T766" s="4"/>
      <c r="U766" s="482"/>
      <c r="V766" s="4"/>
      <c r="W766" s="4"/>
      <c r="X766" s="4"/>
      <c r="Y766" s="4"/>
      <c r="Z766" s="4"/>
    </row>
    <row r="767" spans="1:26" ht="16.5" customHeight="1">
      <c r="A767" s="143"/>
      <c r="B767" s="4"/>
      <c r="C767" s="4"/>
      <c r="D767" s="143"/>
      <c r="E767" s="558"/>
      <c r="F767" s="558"/>
      <c r="G767" s="4"/>
      <c r="H767" s="558"/>
      <c r="I767" s="4"/>
      <c r="J767" s="4"/>
      <c r="K767" s="4"/>
      <c r="L767" s="4"/>
      <c r="M767" s="4"/>
      <c r="N767" s="118"/>
      <c r="O767" s="118"/>
      <c r="P767" s="144"/>
      <c r="Q767" s="144"/>
      <c r="R767" s="144"/>
      <c r="S767" s="145"/>
      <c r="T767" s="4"/>
      <c r="U767" s="482"/>
      <c r="V767" s="4"/>
      <c r="W767" s="4"/>
      <c r="X767" s="4"/>
      <c r="Y767" s="4"/>
      <c r="Z767" s="4"/>
    </row>
    <row r="768" spans="1:26" ht="16.5" customHeight="1">
      <c r="A768" s="143"/>
      <c r="B768" s="4"/>
      <c r="C768" s="4"/>
      <c r="D768" s="143"/>
      <c r="E768" s="558"/>
      <c r="F768" s="558"/>
      <c r="G768" s="4"/>
      <c r="H768" s="558"/>
      <c r="I768" s="4"/>
      <c r="J768" s="4"/>
      <c r="K768" s="4"/>
      <c r="L768" s="4"/>
      <c r="M768" s="4"/>
      <c r="N768" s="118"/>
      <c r="O768" s="118"/>
      <c r="P768" s="144"/>
      <c r="Q768" s="144"/>
      <c r="R768" s="144"/>
      <c r="S768" s="145"/>
      <c r="T768" s="4"/>
      <c r="U768" s="482"/>
      <c r="V768" s="4"/>
      <c r="W768" s="4"/>
      <c r="X768" s="4"/>
      <c r="Y768" s="4"/>
      <c r="Z768" s="4"/>
    </row>
    <row r="769" spans="1:26" ht="16.5" customHeight="1">
      <c r="A769" s="143"/>
      <c r="B769" s="4"/>
      <c r="C769" s="4"/>
      <c r="D769" s="143"/>
      <c r="E769" s="558"/>
      <c r="F769" s="558"/>
      <c r="G769" s="4"/>
      <c r="H769" s="558"/>
      <c r="I769" s="4"/>
      <c r="J769" s="4"/>
      <c r="K769" s="4"/>
      <c r="L769" s="4"/>
      <c r="M769" s="4"/>
      <c r="N769" s="118"/>
      <c r="O769" s="118"/>
      <c r="P769" s="144"/>
      <c r="Q769" s="144"/>
      <c r="R769" s="144"/>
      <c r="S769" s="145"/>
      <c r="T769" s="4"/>
      <c r="U769" s="482"/>
      <c r="V769" s="4"/>
      <c r="W769" s="4"/>
      <c r="X769" s="4"/>
      <c r="Y769" s="4"/>
      <c r="Z769" s="4"/>
    </row>
    <row r="770" spans="1:26" ht="16.5" customHeight="1">
      <c r="A770" s="143"/>
      <c r="B770" s="4"/>
      <c r="C770" s="4"/>
      <c r="D770" s="143"/>
      <c r="E770" s="558"/>
      <c r="F770" s="558"/>
      <c r="G770" s="4"/>
      <c r="H770" s="558"/>
      <c r="I770" s="4"/>
      <c r="J770" s="4"/>
      <c r="K770" s="4"/>
      <c r="L770" s="4"/>
      <c r="M770" s="4"/>
      <c r="N770" s="118"/>
      <c r="O770" s="118"/>
      <c r="P770" s="144"/>
      <c r="Q770" s="144"/>
      <c r="R770" s="144"/>
      <c r="S770" s="145"/>
      <c r="T770" s="4"/>
      <c r="U770" s="482"/>
      <c r="V770" s="4"/>
      <c r="W770" s="4"/>
      <c r="X770" s="4"/>
      <c r="Y770" s="4"/>
      <c r="Z770" s="4"/>
    </row>
    <row r="771" spans="1:26" ht="16.5" customHeight="1">
      <c r="A771" s="143"/>
      <c r="B771" s="4"/>
      <c r="C771" s="4"/>
      <c r="D771" s="143"/>
      <c r="E771" s="558"/>
      <c r="F771" s="558"/>
      <c r="G771" s="4"/>
      <c r="H771" s="558"/>
      <c r="I771" s="4"/>
      <c r="J771" s="4"/>
      <c r="K771" s="4"/>
      <c r="L771" s="4"/>
      <c r="M771" s="4"/>
      <c r="N771" s="118"/>
      <c r="O771" s="118"/>
      <c r="P771" s="144"/>
      <c r="Q771" s="144"/>
      <c r="R771" s="144"/>
      <c r="S771" s="145"/>
      <c r="T771" s="4"/>
      <c r="U771" s="482"/>
      <c r="V771" s="4"/>
      <c r="W771" s="4"/>
      <c r="X771" s="4"/>
      <c r="Y771" s="4"/>
      <c r="Z771" s="4"/>
    </row>
    <row r="772" spans="1:26" ht="16.5" customHeight="1">
      <c r="A772" s="143"/>
      <c r="B772" s="4"/>
      <c r="C772" s="4"/>
      <c r="D772" s="143"/>
      <c r="E772" s="558"/>
      <c r="F772" s="558"/>
      <c r="G772" s="4"/>
      <c r="H772" s="558"/>
      <c r="I772" s="4"/>
      <c r="J772" s="4"/>
      <c r="K772" s="4"/>
      <c r="L772" s="4"/>
      <c r="M772" s="4"/>
      <c r="N772" s="118"/>
      <c r="O772" s="118"/>
      <c r="P772" s="144"/>
      <c r="Q772" s="144"/>
      <c r="R772" s="144"/>
      <c r="S772" s="145"/>
      <c r="T772" s="4"/>
      <c r="U772" s="482"/>
      <c r="V772" s="4"/>
      <c r="W772" s="4"/>
      <c r="X772" s="4"/>
      <c r="Y772" s="4"/>
      <c r="Z772" s="4"/>
    </row>
    <row r="773" spans="1:26" ht="16.5" customHeight="1">
      <c r="A773" s="143"/>
      <c r="B773" s="4"/>
      <c r="C773" s="4"/>
      <c r="D773" s="143"/>
      <c r="E773" s="558"/>
      <c r="F773" s="558"/>
      <c r="G773" s="4"/>
      <c r="H773" s="558"/>
      <c r="I773" s="4"/>
      <c r="J773" s="4"/>
      <c r="K773" s="4"/>
      <c r="L773" s="4"/>
      <c r="M773" s="4"/>
      <c r="N773" s="118"/>
      <c r="O773" s="118"/>
      <c r="P773" s="144"/>
      <c r="Q773" s="144"/>
      <c r="R773" s="144"/>
      <c r="S773" s="145"/>
      <c r="T773" s="4"/>
      <c r="U773" s="482"/>
      <c r="V773" s="4"/>
      <c r="W773" s="4"/>
      <c r="X773" s="4"/>
      <c r="Y773" s="4"/>
      <c r="Z773" s="4"/>
    </row>
    <row r="774" spans="1:26" ht="16.5" customHeight="1">
      <c r="A774" s="143"/>
      <c r="B774" s="4"/>
      <c r="C774" s="4"/>
      <c r="D774" s="143"/>
      <c r="E774" s="558"/>
      <c r="F774" s="558"/>
      <c r="G774" s="4"/>
      <c r="H774" s="558"/>
      <c r="I774" s="4"/>
      <c r="J774" s="4"/>
      <c r="K774" s="4"/>
      <c r="L774" s="4"/>
      <c r="M774" s="4"/>
      <c r="N774" s="118"/>
      <c r="O774" s="118"/>
      <c r="P774" s="144"/>
      <c r="Q774" s="144"/>
      <c r="R774" s="144"/>
      <c r="S774" s="145"/>
      <c r="T774" s="4"/>
      <c r="U774" s="482"/>
      <c r="V774" s="4"/>
      <c r="W774" s="4"/>
      <c r="X774" s="4"/>
      <c r="Y774" s="4"/>
      <c r="Z774" s="4"/>
    </row>
    <row r="775" spans="1:26" ht="16.5" customHeight="1">
      <c r="A775" s="143"/>
      <c r="B775" s="4"/>
      <c r="C775" s="4"/>
      <c r="D775" s="143"/>
      <c r="E775" s="558"/>
      <c r="F775" s="558"/>
      <c r="G775" s="4"/>
      <c r="H775" s="558"/>
      <c r="I775" s="4"/>
      <c r="J775" s="4"/>
      <c r="K775" s="4"/>
      <c r="L775" s="4"/>
      <c r="M775" s="4"/>
      <c r="N775" s="118"/>
      <c r="O775" s="118"/>
      <c r="P775" s="144"/>
      <c r="Q775" s="144"/>
      <c r="R775" s="144"/>
      <c r="S775" s="145"/>
      <c r="T775" s="4"/>
      <c r="U775" s="482"/>
      <c r="V775" s="4"/>
      <c r="W775" s="4"/>
      <c r="X775" s="4"/>
      <c r="Y775" s="4"/>
      <c r="Z775" s="4"/>
    </row>
    <row r="776" spans="1:26" ht="16.5" customHeight="1">
      <c r="A776" s="143"/>
      <c r="B776" s="4"/>
      <c r="C776" s="4"/>
      <c r="D776" s="143"/>
      <c r="E776" s="558"/>
      <c r="F776" s="558"/>
      <c r="G776" s="4"/>
      <c r="H776" s="558"/>
      <c r="I776" s="4"/>
      <c r="J776" s="4"/>
      <c r="K776" s="4"/>
      <c r="L776" s="4"/>
      <c r="M776" s="4"/>
      <c r="N776" s="118"/>
      <c r="O776" s="118"/>
      <c r="P776" s="144"/>
      <c r="Q776" s="144"/>
      <c r="R776" s="144"/>
      <c r="S776" s="145"/>
      <c r="T776" s="4"/>
      <c r="U776" s="482"/>
      <c r="V776" s="4"/>
      <c r="W776" s="4"/>
      <c r="X776" s="4"/>
      <c r="Y776" s="4"/>
      <c r="Z776" s="4"/>
    </row>
    <row r="777" spans="1:26" ht="16.5" customHeight="1">
      <c r="A777" s="143"/>
      <c r="B777" s="4"/>
      <c r="C777" s="4"/>
      <c r="D777" s="143"/>
      <c r="E777" s="558"/>
      <c r="F777" s="558"/>
      <c r="G777" s="4"/>
      <c r="H777" s="558"/>
      <c r="I777" s="4"/>
      <c r="J777" s="4"/>
      <c r="K777" s="4"/>
      <c r="L777" s="4"/>
      <c r="M777" s="4"/>
      <c r="N777" s="118"/>
      <c r="O777" s="118"/>
      <c r="P777" s="144"/>
      <c r="Q777" s="144"/>
      <c r="R777" s="144"/>
      <c r="S777" s="145"/>
      <c r="T777" s="4"/>
      <c r="U777" s="482"/>
      <c r="V777" s="4"/>
      <c r="W777" s="4"/>
      <c r="X777" s="4"/>
      <c r="Y777" s="4"/>
      <c r="Z777" s="4"/>
    </row>
    <row r="778" spans="1:26" ht="16.5" customHeight="1">
      <c r="A778" s="143"/>
      <c r="B778" s="4"/>
      <c r="C778" s="4"/>
      <c r="D778" s="143"/>
      <c r="E778" s="558"/>
      <c r="F778" s="558"/>
      <c r="G778" s="4"/>
      <c r="H778" s="558"/>
      <c r="I778" s="4"/>
      <c r="J778" s="4"/>
      <c r="K778" s="4"/>
      <c r="L778" s="4"/>
      <c r="M778" s="4"/>
      <c r="N778" s="118"/>
      <c r="O778" s="118"/>
      <c r="P778" s="144"/>
      <c r="Q778" s="144"/>
      <c r="R778" s="144"/>
      <c r="S778" s="145"/>
      <c r="T778" s="4"/>
      <c r="U778" s="482"/>
      <c r="V778" s="4"/>
      <c r="W778" s="4"/>
      <c r="X778" s="4"/>
      <c r="Y778" s="4"/>
      <c r="Z778" s="4"/>
    </row>
    <row r="779" spans="1:26" ht="16.5" customHeight="1">
      <c r="A779" s="143"/>
      <c r="B779" s="4"/>
      <c r="C779" s="4"/>
      <c r="D779" s="143"/>
      <c r="E779" s="558"/>
      <c r="F779" s="558"/>
      <c r="G779" s="4"/>
      <c r="H779" s="558"/>
      <c r="I779" s="4"/>
      <c r="J779" s="4"/>
      <c r="K779" s="4"/>
      <c r="L779" s="4"/>
      <c r="M779" s="4"/>
      <c r="N779" s="118"/>
      <c r="O779" s="118"/>
      <c r="P779" s="144"/>
      <c r="Q779" s="144"/>
      <c r="R779" s="144"/>
      <c r="S779" s="145"/>
      <c r="T779" s="4"/>
      <c r="U779" s="482"/>
      <c r="V779" s="4"/>
      <c r="W779" s="4"/>
      <c r="X779" s="4"/>
      <c r="Y779" s="4"/>
      <c r="Z779" s="4"/>
    </row>
    <row r="780" spans="1:26" ht="16.5" customHeight="1">
      <c r="A780" s="143"/>
      <c r="B780" s="4"/>
      <c r="C780" s="4"/>
      <c r="D780" s="143"/>
      <c r="E780" s="558"/>
      <c r="F780" s="558"/>
      <c r="G780" s="4"/>
      <c r="H780" s="558"/>
      <c r="I780" s="4"/>
      <c r="J780" s="4"/>
      <c r="K780" s="4"/>
      <c r="L780" s="4"/>
      <c r="M780" s="4"/>
      <c r="N780" s="118"/>
      <c r="O780" s="118"/>
      <c r="P780" s="144"/>
      <c r="Q780" s="144"/>
      <c r="R780" s="144"/>
      <c r="S780" s="145"/>
      <c r="T780" s="4"/>
      <c r="U780" s="482"/>
      <c r="V780" s="4"/>
      <c r="W780" s="4"/>
      <c r="X780" s="4"/>
      <c r="Y780" s="4"/>
      <c r="Z780" s="4"/>
    </row>
    <row r="781" spans="1:26" ht="16.5" customHeight="1">
      <c r="A781" s="143"/>
      <c r="B781" s="4"/>
      <c r="C781" s="4"/>
      <c r="D781" s="143"/>
      <c r="E781" s="558"/>
      <c r="F781" s="558"/>
      <c r="G781" s="4"/>
      <c r="H781" s="558"/>
      <c r="I781" s="4"/>
      <c r="J781" s="4"/>
      <c r="K781" s="4"/>
      <c r="L781" s="4"/>
      <c r="M781" s="4"/>
      <c r="N781" s="118"/>
      <c r="O781" s="118"/>
      <c r="P781" s="144"/>
      <c r="Q781" s="144"/>
      <c r="R781" s="144"/>
      <c r="S781" s="145"/>
      <c r="T781" s="4"/>
      <c r="U781" s="482"/>
      <c r="V781" s="4"/>
      <c r="W781" s="4"/>
      <c r="X781" s="4"/>
      <c r="Y781" s="4"/>
      <c r="Z781" s="4"/>
    </row>
    <row r="782" spans="1:26" ht="16.5" customHeight="1">
      <c r="A782" s="143"/>
      <c r="B782" s="4"/>
      <c r="C782" s="4"/>
      <c r="D782" s="143"/>
      <c r="E782" s="558"/>
      <c r="F782" s="558"/>
      <c r="G782" s="4"/>
      <c r="H782" s="558"/>
      <c r="I782" s="4"/>
      <c r="J782" s="4"/>
      <c r="K782" s="4"/>
      <c r="L782" s="4"/>
      <c r="M782" s="4"/>
      <c r="N782" s="118"/>
      <c r="O782" s="118"/>
      <c r="P782" s="144"/>
      <c r="Q782" s="144"/>
      <c r="R782" s="144"/>
      <c r="S782" s="145"/>
      <c r="T782" s="4"/>
      <c r="U782" s="482"/>
      <c r="V782" s="4"/>
      <c r="W782" s="4"/>
      <c r="X782" s="4"/>
      <c r="Y782" s="4"/>
      <c r="Z782" s="4"/>
    </row>
    <row r="783" spans="1:26" ht="16.5" customHeight="1">
      <c r="A783" s="143"/>
      <c r="B783" s="4"/>
      <c r="C783" s="4"/>
      <c r="D783" s="143"/>
      <c r="E783" s="558"/>
      <c r="F783" s="558"/>
      <c r="G783" s="4"/>
      <c r="H783" s="558"/>
      <c r="I783" s="4"/>
      <c r="J783" s="4"/>
      <c r="K783" s="4"/>
      <c r="L783" s="4"/>
      <c r="M783" s="4"/>
      <c r="N783" s="118"/>
      <c r="O783" s="118"/>
      <c r="P783" s="144"/>
      <c r="Q783" s="144"/>
      <c r="R783" s="144"/>
      <c r="S783" s="145"/>
      <c r="T783" s="4"/>
      <c r="U783" s="482"/>
      <c r="V783" s="4"/>
      <c r="W783" s="4"/>
      <c r="X783" s="4"/>
      <c r="Y783" s="4"/>
      <c r="Z783" s="4"/>
    </row>
    <row r="784" spans="1:26" ht="16.5" customHeight="1">
      <c r="A784" s="143"/>
      <c r="B784" s="4"/>
      <c r="C784" s="4"/>
      <c r="D784" s="143"/>
      <c r="E784" s="558"/>
      <c r="F784" s="558"/>
      <c r="G784" s="4"/>
      <c r="H784" s="558"/>
      <c r="I784" s="4"/>
      <c r="J784" s="4"/>
      <c r="K784" s="4"/>
      <c r="L784" s="4"/>
      <c r="M784" s="4"/>
      <c r="N784" s="118"/>
      <c r="O784" s="118"/>
      <c r="P784" s="144"/>
      <c r="Q784" s="144"/>
      <c r="R784" s="144"/>
      <c r="S784" s="145"/>
      <c r="T784" s="4"/>
      <c r="U784" s="482"/>
      <c r="V784" s="4"/>
      <c r="W784" s="4"/>
      <c r="X784" s="4"/>
      <c r="Y784" s="4"/>
      <c r="Z784" s="4"/>
    </row>
    <row r="785" spans="1:26" ht="16.5" customHeight="1">
      <c r="A785" s="143"/>
      <c r="B785" s="4"/>
      <c r="C785" s="4"/>
      <c r="D785" s="143"/>
      <c r="E785" s="558"/>
      <c r="F785" s="558"/>
      <c r="G785" s="4"/>
      <c r="H785" s="558"/>
      <c r="I785" s="4"/>
      <c r="J785" s="4"/>
      <c r="K785" s="4"/>
      <c r="L785" s="4"/>
      <c r="M785" s="4"/>
      <c r="N785" s="118"/>
      <c r="O785" s="118"/>
      <c r="P785" s="144"/>
      <c r="Q785" s="144"/>
      <c r="R785" s="144"/>
      <c r="S785" s="145"/>
      <c r="T785" s="4"/>
      <c r="U785" s="482"/>
      <c r="V785" s="4"/>
      <c r="W785" s="4"/>
      <c r="X785" s="4"/>
      <c r="Y785" s="4"/>
      <c r="Z785" s="4"/>
    </row>
    <row r="786" spans="1:26" ht="16.5" customHeight="1">
      <c r="A786" s="143"/>
      <c r="B786" s="4"/>
      <c r="C786" s="4"/>
      <c r="D786" s="143"/>
      <c r="E786" s="558"/>
      <c r="F786" s="558"/>
      <c r="G786" s="4"/>
      <c r="H786" s="558"/>
      <c r="I786" s="4"/>
      <c r="J786" s="4"/>
      <c r="K786" s="4"/>
      <c r="L786" s="4"/>
      <c r="M786" s="4"/>
      <c r="N786" s="118"/>
      <c r="O786" s="118"/>
      <c r="P786" s="144"/>
      <c r="Q786" s="144"/>
      <c r="R786" s="144"/>
      <c r="S786" s="145"/>
      <c r="T786" s="4"/>
      <c r="U786" s="482"/>
      <c r="V786" s="4"/>
      <c r="W786" s="4"/>
      <c r="X786" s="4"/>
      <c r="Y786" s="4"/>
      <c r="Z786" s="4"/>
    </row>
    <row r="787" spans="1:26" ht="16.5" customHeight="1">
      <c r="A787" s="143"/>
      <c r="B787" s="4"/>
      <c r="C787" s="4"/>
      <c r="D787" s="143"/>
      <c r="E787" s="558"/>
      <c r="F787" s="558"/>
      <c r="G787" s="4"/>
      <c r="H787" s="558"/>
      <c r="I787" s="4"/>
      <c r="J787" s="4"/>
      <c r="K787" s="4"/>
      <c r="L787" s="4"/>
      <c r="M787" s="4"/>
      <c r="N787" s="118"/>
      <c r="O787" s="118"/>
      <c r="P787" s="144"/>
      <c r="Q787" s="144"/>
      <c r="R787" s="144"/>
      <c r="S787" s="145"/>
      <c r="T787" s="4"/>
      <c r="U787" s="482"/>
      <c r="V787" s="4"/>
      <c r="W787" s="4"/>
      <c r="X787" s="4"/>
      <c r="Y787" s="4"/>
      <c r="Z787" s="4"/>
    </row>
    <row r="788" spans="1:26" ht="16.5" customHeight="1">
      <c r="A788" s="143"/>
      <c r="B788" s="4"/>
      <c r="C788" s="4"/>
      <c r="D788" s="143"/>
      <c r="E788" s="558"/>
      <c r="F788" s="558"/>
      <c r="G788" s="4"/>
      <c r="H788" s="558"/>
      <c r="I788" s="4"/>
      <c r="J788" s="4"/>
      <c r="K788" s="4"/>
      <c r="L788" s="4"/>
      <c r="M788" s="4"/>
      <c r="N788" s="118"/>
      <c r="O788" s="118"/>
      <c r="P788" s="144"/>
      <c r="Q788" s="144"/>
      <c r="R788" s="144"/>
      <c r="S788" s="145"/>
      <c r="T788" s="4"/>
      <c r="U788" s="482"/>
      <c r="V788" s="4"/>
      <c r="W788" s="4"/>
      <c r="X788" s="4"/>
      <c r="Y788" s="4"/>
      <c r="Z788" s="4"/>
    </row>
    <row r="789" spans="1:26" ht="16.5" customHeight="1">
      <c r="A789" s="143"/>
      <c r="B789" s="4"/>
      <c r="C789" s="4"/>
      <c r="D789" s="143"/>
      <c r="E789" s="558"/>
      <c r="F789" s="558"/>
      <c r="G789" s="4"/>
      <c r="H789" s="558"/>
      <c r="I789" s="4"/>
      <c r="J789" s="4"/>
      <c r="K789" s="4"/>
      <c r="L789" s="4"/>
      <c r="M789" s="4"/>
      <c r="N789" s="118"/>
      <c r="O789" s="118"/>
      <c r="P789" s="144"/>
      <c r="Q789" s="144"/>
      <c r="R789" s="144"/>
      <c r="S789" s="145"/>
      <c r="T789" s="4"/>
      <c r="U789" s="482"/>
      <c r="V789" s="4"/>
      <c r="W789" s="4"/>
      <c r="X789" s="4"/>
      <c r="Y789" s="4"/>
      <c r="Z789" s="4"/>
    </row>
    <row r="790" spans="1:26" ht="16.5" customHeight="1">
      <c r="A790" s="143"/>
      <c r="B790" s="4"/>
      <c r="C790" s="4"/>
      <c r="D790" s="143"/>
      <c r="E790" s="558"/>
      <c r="F790" s="558"/>
      <c r="G790" s="4"/>
      <c r="H790" s="558"/>
      <c r="I790" s="4"/>
      <c r="J790" s="4"/>
      <c r="K790" s="4"/>
      <c r="L790" s="4"/>
      <c r="M790" s="4"/>
      <c r="N790" s="118"/>
      <c r="O790" s="118"/>
      <c r="P790" s="144"/>
      <c r="Q790" s="144"/>
      <c r="R790" s="144"/>
      <c r="S790" s="145"/>
      <c r="T790" s="4"/>
      <c r="U790" s="482"/>
      <c r="V790" s="4"/>
      <c r="W790" s="4"/>
      <c r="X790" s="4"/>
      <c r="Y790" s="4"/>
      <c r="Z790" s="4"/>
    </row>
    <row r="791" spans="1:26" ht="16.5" customHeight="1">
      <c r="A791" s="143"/>
      <c r="B791" s="4"/>
      <c r="C791" s="4"/>
      <c r="D791" s="143"/>
      <c r="E791" s="558"/>
      <c r="F791" s="558"/>
      <c r="G791" s="4"/>
      <c r="H791" s="558"/>
      <c r="I791" s="4"/>
      <c r="J791" s="4"/>
      <c r="K791" s="4"/>
      <c r="L791" s="4"/>
      <c r="M791" s="4"/>
      <c r="N791" s="118"/>
      <c r="O791" s="118"/>
      <c r="P791" s="144"/>
      <c r="Q791" s="144"/>
      <c r="R791" s="144"/>
      <c r="S791" s="145"/>
      <c r="T791" s="4"/>
      <c r="U791" s="482"/>
      <c r="V791" s="4"/>
      <c r="W791" s="4"/>
      <c r="X791" s="4"/>
      <c r="Y791" s="4"/>
      <c r="Z791" s="4"/>
    </row>
    <row r="792" spans="1:26" ht="16.5" customHeight="1">
      <c r="A792" s="143"/>
      <c r="B792" s="4"/>
      <c r="C792" s="4"/>
      <c r="D792" s="143"/>
      <c r="E792" s="558"/>
      <c r="F792" s="558"/>
      <c r="G792" s="4"/>
      <c r="H792" s="558"/>
      <c r="I792" s="4"/>
      <c r="J792" s="4"/>
      <c r="K792" s="4"/>
      <c r="L792" s="4"/>
      <c r="M792" s="4"/>
      <c r="N792" s="118"/>
      <c r="O792" s="118"/>
      <c r="P792" s="144"/>
      <c r="Q792" s="144"/>
      <c r="R792" s="144"/>
      <c r="S792" s="145"/>
      <c r="T792" s="4"/>
      <c r="U792" s="482"/>
      <c r="V792" s="4"/>
      <c r="W792" s="4"/>
      <c r="X792" s="4"/>
      <c r="Y792" s="4"/>
      <c r="Z792" s="4"/>
    </row>
    <row r="793" spans="1:26" ht="16.5" customHeight="1">
      <c r="A793" s="143"/>
      <c r="B793" s="4"/>
      <c r="C793" s="4"/>
      <c r="D793" s="143"/>
      <c r="E793" s="558"/>
      <c r="F793" s="558"/>
      <c r="G793" s="4"/>
      <c r="H793" s="558"/>
      <c r="I793" s="4"/>
      <c r="J793" s="4"/>
      <c r="K793" s="4"/>
      <c r="L793" s="4"/>
      <c r="M793" s="4"/>
      <c r="N793" s="118"/>
      <c r="O793" s="118"/>
      <c r="P793" s="144"/>
      <c r="Q793" s="144"/>
      <c r="R793" s="144"/>
      <c r="S793" s="145"/>
      <c r="T793" s="4"/>
      <c r="U793" s="482"/>
      <c r="V793" s="4"/>
      <c r="W793" s="4"/>
      <c r="X793" s="4"/>
      <c r="Y793" s="4"/>
      <c r="Z793" s="4"/>
    </row>
    <row r="794" spans="1:26" ht="16.5" customHeight="1">
      <c r="A794" s="143"/>
      <c r="B794" s="4"/>
      <c r="C794" s="4"/>
      <c r="D794" s="143"/>
      <c r="E794" s="558"/>
      <c r="F794" s="558"/>
      <c r="G794" s="4"/>
      <c r="H794" s="558"/>
      <c r="I794" s="4"/>
      <c r="J794" s="4"/>
      <c r="K794" s="4"/>
      <c r="L794" s="4"/>
      <c r="M794" s="4"/>
      <c r="N794" s="118"/>
      <c r="O794" s="118"/>
      <c r="P794" s="144"/>
      <c r="Q794" s="144"/>
      <c r="R794" s="144"/>
      <c r="S794" s="145"/>
      <c r="T794" s="4"/>
      <c r="U794" s="482"/>
      <c r="V794" s="4"/>
      <c r="W794" s="4"/>
      <c r="X794" s="4"/>
      <c r="Y794" s="4"/>
      <c r="Z794" s="4"/>
    </row>
    <row r="795" spans="1:26" ht="16.5" customHeight="1">
      <c r="A795" s="143"/>
      <c r="B795" s="4"/>
      <c r="C795" s="4"/>
      <c r="D795" s="143"/>
      <c r="E795" s="558"/>
      <c r="F795" s="558"/>
      <c r="G795" s="4"/>
      <c r="H795" s="558"/>
      <c r="I795" s="4"/>
      <c r="J795" s="4"/>
      <c r="K795" s="4"/>
      <c r="L795" s="4"/>
      <c r="M795" s="4"/>
      <c r="N795" s="118"/>
      <c r="O795" s="118"/>
      <c r="P795" s="144"/>
      <c r="Q795" s="144"/>
      <c r="R795" s="144"/>
      <c r="S795" s="145"/>
      <c r="T795" s="4"/>
      <c r="U795" s="482"/>
      <c r="V795" s="4"/>
      <c r="W795" s="4"/>
      <c r="X795" s="4"/>
      <c r="Y795" s="4"/>
      <c r="Z795" s="4"/>
    </row>
    <row r="796" spans="1:26" ht="16.5" customHeight="1">
      <c r="A796" s="143"/>
      <c r="B796" s="4"/>
      <c r="C796" s="4"/>
      <c r="D796" s="143"/>
      <c r="E796" s="558"/>
      <c r="F796" s="558"/>
      <c r="G796" s="4"/>
      <c r="H796" s="558"/>
      <c r="I796" s="4"/>
      <c r="J796" s="4"/>
      <c r="K796" s="4"/>
      <c r="L796" s="4"/>
      <c r="M796" s="4"/>
      <c r="N796" s="118"/>
      <c r="O796" s="118"/>
      <c r="P796" s="144"/>
      <c r="Q796" s="144"/>
      <c r="R796" s="144"/>
      <c r="S796" s="145"/>
      <c r="T796" s="4"/>
      <c r="U796" s="482"/>
      <c r="V796" s="4"/>
      <c r="W796" s="4"/>
      <c r="X796" s="4"/>
      <c r="Y796" s="4"/>
      <c r="Z796" s="4"/>
    </row>
    <row r="797" spans="1:26" ht="16.5" customHeight="1">
      <c r="A797" s="143"/>
      <c r="B797" s="4"/>
      <c r="C797" s="4"/>
      <c r="D797" s="143"/>
      <c r="E797" s="558"/>
      <c r="F797" s="558"/>
      <c r="G797" s="4"/>
      <c r="H797" s="558"/>
      <c r="I797" s="4"/>
      <c r="J797" s="4"/>
      <c r="K797" s="4"/>
      <c r="L797" s="4"/>
      <c r="M797" s="4"/>
      <c r="N797" s="118"/>
      <c r="O797" s="118"/>
      <c r="P797" s="144"/>
      <c r="Q797" s="144"/>
      <c r="R797" s="144"/>
      <c r="S797" s="145"/>
      <c r="T797" s="4"/>
      <c r="U797" s="482"/>
      <c r="V797" s="4"/>
      <c r="W797" s="4"/>
      <c r="X797" s="4"/>
      <c r="Y797" s="4"/>
      <c r="Z797" s="4"/>
    </row>
    <row r="798" spans="1:26" ht="16.5" customHeight="1">
      <c r="A798" s="143"/>
      <c r="B798" s="4"/>
      <c r="C798" s="4"/>
      <c r="D798" s="143"/>
      <c r="E798" s="558"/>
      <c r="F798" s="558"/>
      <c r="G798" s="4"/>
      <c r="H798" s="558"/>
      <c r="I798" s="4"/>
      <c r="J798" s="4"/>
      <c r="K798" s="4"/>
      <c r="L798" s="4"/>
      <c r="M798" s="4"/>
      <c r="N798" s="118"/>
      <c r="O798" s="118"/>
      <c r="P798" s="144"/>
      <c r="Q798" s="144"/>
      <c r="R798" s="144"/>
      <c r="S798" s="145"/>
      <c r="T798" s="4"/>
      <c r="U798" s="482"/>
      <c r="V798" s="4"/>
      <c r="W798" s="4"/>
      <c r="X798" s="4"/>
      <c r="Y798" s="4"/>
      <c r="Z798" s="4"/>
    </row>
    <row r="799" spans="1:26" ht="16.5" customHeight="1">
      <c r="A799" s="143"/>
      <c r="B799" s="4"/>
      <c r="C799" s="4"/>
      <c r="D799" s="143"/>
      <c r="E799" s="558"/>
      <c r="F799" s="558"/>
      <c r="G799" s="4"/>
      <c r="H799" s="558"/>
      <c r="I799" s="4"/>
      <c r="J799" s="4"/>
      <c r="K799" s="4"/>
      <c r="L799" s="4"/>
      <c r="M799" s="4"/>
      <c r="N799" s="118"/>
      <c r="O799" s="118"/>
      <c r="P799" s="144"/>
      <c r="Q799" s="144"/>
      <c r="R799" s="144"/>
      <c r="S799" s="145"/>
      <c r="T799" s="4"/>
      <c r="U799" s="482"/>
      <c r="V799" s="4"/>
      <c r="W799" s="4"/>
      <c r="X799" s="4"/>
      <c r="Y799" s="4"/>
      <c r="Z799" s="4"/>
    </row>
    <row r="800" spans="1:26" ht="16.5" customHeight="1">
      <c r="A800" s="143"/>
      <c r="B800" s="4"/>
      <c r="C800" s="4"/>
      <c r="D800" s="143"/>
      <c r="E800" s="558"/>
      <c r="F800" s="558"/>
      <c r="G800" s="4"/>
      <c r="H800" s="558"/>
      <c r="I800" s="4"/>
      <c r="J800" s="4"/>
      <c r="K800" s="4"/>
      <c r="L800" s="4"/>
      <c r="M800" s="4"/>
      <c r="N800" s="118"/>
      <c r="O800" s="118"/>
      <c r="P800" s="144"/>
      <c r="Q800" s="144"/>
      <c r="R800" s="144"/>
      <c r="S800" s="145"/>
      <c r="T800" s="4"/>
      <c r="U800" s="482"/>
      <c r="V800" s="4"/>
      <c r="W800" s="4"/>
      <c r="X800" s="4"/>
      <c r="Y800" s="4"/>
      <c r="Z800" s="4"/>
    </row>
    <row r="801" spans="1:26" ht="16.5" customHeight="1">
      <c r="A801" s="143"/>
      <c r="B801" s="4"/>
      <c r="C801" s="4"/>
      <c r="D801" s="143"/>
      <c r="E801" s="558"/>
      <c r="F801" s="558"/>
      <c r="G801" s="4"/>
      <c r="H801" s="558"/>
      <c r="I801" s="4"/>
      <c r="J801" s="4"/>
      <c r="K801" s="4"/>
      <c r="L801" s="4"/>
      <c r="M801" s="4"/>
      <c r="N801" s="118"/>
      <c r="O801" s="118"/>
      <c r="P801" s="144"/>
      <c r="Q801" s="144"/>
      <c r="R801" s="144"/>
      <c r="S801" s="145"/>
      <c r="T801" s="4"/>
      <c r="U801" s="482"/>
      <c r="V801" s="4"/>
      <c r="W801" s="4"/>
      <c r="X801" s="4"/>
      <c r="Y801" s="4"/>
      <c r="Z801" s="4"/>
    </row>
    <row r="802" spans="1:26" ht="16.5" customHeight="1">
      <c r="A802" s="143"/>
      <c r="B802" s="4"/>
      <c r="C802" s="4"/>
      <c r="D802" s="143"/>
      <c r="E802" s="558"/>
      <c r="F802" s="558"/>
      <c r="G802" s="4"/>
      <c r="H802" s="558"/>
      <c r="I802" s="4"/>
      <c r="J802" s="4"/>
      <c r="K802" s="4"/>
      <c r="L802" s="4"/>
      <c r="M802" s="4"/>
      <c r="N802" s="118"/>
      <c r="O802" s="118"/>
      <c r="P802" s="144"/>
      <c r="Q802" s="144"/>
      <c r="R802" s="144"/>
      <c r="S802" s="145"/>
      <c r="T802" s="4"/>
      <c r="U802" s="482"/>
      <c r="V802" s="4"/>
      <c r="W802" s="4"/>
      <c r="X802" s="4"/>
      <c r="Y802" s="4"/>
      <c r="Z802" s="4"/>
    </row>
    <row r="803" spans="1:26" ht="16.5" customHeight="1">
      <c r="A803" s="143"/>
      <c r="B803" s="4"/>
      <c r="C803" s="4"/>
      <c r="D803" s="143"/>
      <c r="E803" s="558"/>
      <c r="F803" s="558"/>
      <c r="G803" s="4"/>
      <c r="H803" s="558"/>
      <c r="I803" s="4"/>
      <c r="J803" s="4"/>
      <c r="K803" s="4"/>
      <c r="L803" s="4"/>
      <c r="M803" s="4"/>
      <c r="N803" s="118"/>
      <c r="O803" s="118"/>
      <c r="P803" s="144"/>
      <c r="Q803" s="144"/>
      <c r="R803" s="144"/>
      <c r="S803" s="145"/>
      <c r="T803" s="4"/>
      <c r="U803" s="482"/>
      <c r="V803" s="4"/>
      <c r="W803" s="4"/>
      <c r="X803" s="4"/>
      <c r="Y803" s="4"/>
      <c r="Z803" s="4"/>
    </row>
    <row r="804" spans="1:26" ht="16.5" customHeight="1">
      <c r="A804" s="143"/>
      <c r="B804" s="4"/>
      <c r="C804" s="4"/>
      <c r="D804" s="143"/>
      <c r="E804" s="558"/>
      <c r="F804" s="558"/>
      <c r="G804" s="4"/>
      <c r="H804" s="558"/>
      <c r="I804" s="4"/>
      <c r="J804" s="4"/>
      <c r="K804" s="4"/>
      <c r="L804" s="4"/>
      <c r="M804" s="4"/>
      <c r="N804" s="118"/>
      <c r="O804" s="118"/>
      <c r="P804" s="144"/>
      <c r="Q804" s="144"/>
      <c r="R804" s="144"/>
      <c r="S804" s="145"/>
      <c r="T804" s="4"/>
      <c r="U804" s="482"/>
      <c r="V804" s="4"/>
      <c r="W804" s="4"/>
      <c r="X804" s="4"/>
      <c r="Y804" s="4"/>
      <c r="Z804" s="4"/>
    </row>
    <row r="805" spans="1:26" ht="16.5" customHeight="1">
      <c r="A805" s="143"/>
      <c r="B805" s="4"/>
      <c r="C805" s="4"/>
      <c r="D805" s="143"/>
      <c r="E805" s="558"/>
      <c r="F805" s="558"/>
      <c r="G805" s="4"/>
      <c r="H805" s="558"/>
      <c r="I805" s="4"/>
      <c r="J805" s="4"/>
      <c r="K805" s="4"/>
      <c r="L805" s="4"/>
      <c r="M805" s="4"/>
      <c r="N805" s="118"/>
      <c r="O805" s="118"/>
      <c r="P805" s="144"/>
      <c r="Q805" s="144"/>
      <c r="R805" s="144"/>
      <c r="S805" s="145"/>
      <c r="T805" s="4"/>
      <c r="U805" s="482"/>
      <c r="V805" s="4"/>
      <c r="W805" s="4"/>
      <c r="X805" s="4"/>
      <c r="Y805" s="4"/>
      <c r="Z805" s="4"/>
    </row>
    <row r="806" spans="1:26" ht="16.5" customHeight="1">
      <c r="A806" s="143"/>
      <c r="B806" s="4"/>
      <c r="C806" s="4"/>
      <c r="D806" s="143"/>
      <c r="E806" s="558"/>
      <c r="F806" s="558"/>
      <c r="G806" s="4"/>
      <c r="H806" s="558"/>
      <c r="I806" s="4"/>
      <c r="J806" s="4"/>
      <c r="K806" s="4"/>
      <c r="L806" s="4"/>
      <c r="M806" s="4"/>
      <c r="N806" s="118"/>
      <c r="O806" s="118"/>
      <c r="P806" s="144"/>
      <c r="Q806" s="144"/>
      <c r="R806" s="144"/>
      <c r="S806" s="145"/>
      <c r="T806" s="4"/>
      <c r="U806" s="482"/>
      <c r="V806" s="4"/>
      <c r="W806" s="4"/>
      <c r="X806" s="4"/>
      <c r="Y806" s="4"/>
      <c r="Z806" s="4"/>
    </row>
    <row r="807" spans="1:26" ht="16.5" customHeight="1">
      <c r="A807" s="143"/>
      <c r="B807" s="4"/>
      <c r="C807" s="4"/>
      <c r="D807" s="143"/>
      <c r="E807" s="558"/>
      <c r="F807" s="558"/>
      <c r="G807" s="4"/>
      <c r="H807" s="558"/>
      <c r="I807" s="4"/>
      <c r="J807" s="4"/>
      <c r="K807" s="4"/>
      <c r="L807" s="4"/>
      <c r="M807" s="4"/>
      <c r="N807" s="118"/>
      <c r="O807" s="118"/>
      <c r="P807" s="144"/>
      <c r="Q807" s="144"/>
      <c r="R807" s="144"/>
      <c r="S807" s="145"/>
      <c r="T807" s="4"/>
      <c r="U807" s="482"/>
      <c r="V807" s="4"/>
      <c r="W807" s="4"/>
      <c r="X807" s="4"/>
      <c r="Y807" s="4"/>
      <c r="Z807" s="4"/>
    </row>
    <row r="808" spans="1:26" ht="16.5" customHeight="1">
      <c r="A808" s="143"/>
      <c r="B808" s="4"/>
      <c r="C808" s="4"/>
      <c r="D808" s="143"/>
      <c r="E808" s="558"/>
      <c r="F808" s="558"/>
      <c r="G808" s="4"/>
      <c r="H808" s="558"/>
      <c r="I808" s="4"/>
      <c r="J808" s="4"/>
      <c r="K808" s="4"/>
      <c r="L808" s="4"/>
      <c r="M808" s="4"/>
      <c r="N808" s="118"/>
      <c r="O808" s="118"/>
      <c r="P808" s="144"/>
      <c r="Q808" s="144"/>
      <c r="R808" s="144"/>
      <c r="S808" s="145"/>
      <c r="T808" s="4"/>
      <c r="U808" s="482"/>
      <c r="V808" s="4"/>
      <c r="W808" s="4"/>
      <c r="X808" s="4"/>
      <c r="Y808" s="4"/>
      <c r="Z808" s="4"/>
    </row>
    <row r="809" spans="1:26" ht="16.5" customHeight="1">
      <c r="A809" s="143"/>
      <c r="B809" s="4"/>
      <c r="C809" s="4"/>
      <c r="D809" s="143"/>
      <c r="E809" s="558"/>
      <c r="F809" s="558"/>
      <c r="G809" s="4"/>
      <c r="H809" s="558"/>
      <c r="I809" s="4"/>
      <c r="J809" s="4"/>
      <c r="K809" s="4"/>
      <c r="L809" s="4"/>
      <c r="M809" s="4"/>
      <c r="N809" s="118"/>
      <c r="O809" s="118"/>
      <c r="P809" s="144"/>
      <c r="Q809" s="144"/>
      <c r="R809" s="144"/>
      <c r="S809" s="145"/>
      <c r="T809" s="4"/>
      <c r="U809" s="482"/>
      <c r="V809" s="4"/>
      <c r="W809" s="4"/>
      <c r="X809" s="4"/>
      <c r="Y809" s="4"/>
      <c r="Z809" s="4"/>
    </row>
    <row r="810" spans="1:26" ht="16.5" customHeight="1">
      <c r="A810" s="143"/>
      <c r="B810" s="4"/>
      <c r="C810" s="4"/>
      <c r="D810" s="143"/>
      <c r="E810" s="558"/>
      <c r="F810" s="558"/>
      <c r="G810" s="4"/>
      <c r="H810" s="558"/>
      <c r="I810" s="4"/>
      <c r="J810" s="4"/>
      <c r="K810" s="4"/>
      <c r="L810" s="4"/>
      <c r="M810" s="4"/>
      <c r="N810" s="118"/>
      <c r="O810" s="118"/>
      <c r="P810" s="144"/>
      <c r="Q810" s="144"/>
      <c r="R810" s="144"/>
      <c r="S810" s="145"/>
      <c r="T810" s="4"/>
      <c r="U810" s="482"/>
      <c r="V810" s="4"/>
      <c r="W810" s="4"/>
      <c r="X810" s="4"/>
      <c r="Y810" s="4"/>
      <c r="Z810" s="4"/>
    </row>
    <row r="811" spans="1:26" ht="16.5" customHeight="1">
      <c r="A811" s="143"/>
      <c r="B811" s="4"/>
      <c r="C811" s="4"/>
      <c r="D811" s="143"/>
      <c r="E811" s="558"/>
      <c r="F811" s="558"/>
      <c r="G811" s="4"/>
      <c r="H811" s="558"/>
      <c r="I811" s="4"/>
      <c r="J811" s="4"/>
      <c r="K811" s="4"/>
      <c r="L811" s="4"/>
      <c r="M811" s="4"/>
      <c r="N811" s="118"/>
      <c r="O811" s="118"/>
      <c r="P811" s="144"/>
      <c r="Q811" s="144"/>
      <c r="R811" s="144"/>
      <c r="S811" s="145"/>
      <c r="T811" s="4"/>
      <c r="U811" s="482"/>
      <c r="V811" s="4"/>
      <c r="W811" s="4"/>
      <c r="X811" s="4"/>
      <c r="Y811" s="4"/>
      <c r="Z811" s="4"/>
    </row>
    <row r="812" spans="1:26" ht="16.5" customHeight="1">
      <c r="A812" s="143"/>
      <c r="B812" s="4"/>
      <c r="C812" s="4"/>
      <c r="D812" s="143"/>
      <c r="E812" s="558"/>
      <c r="F812" s="558"/>
      <c r="G812" s="4"/>
      <c r="H812" s="558"/>
      <c r="I812" s="4"/>
      <c r="J812" s="4"/>
      <c r="K812" s="4"/>
      <c r="L812" s="4"/>
      <c r="M812" s="4"/>
      <c r="N812" s="118"/>
      <c r="O812" s="118"/>
      <c r="P812" s="144"/>
      <c r="Q812" s="144"/>
      <c r="R812" s="144"/>
      <c r="S812" s="145"/>
      <c r="T812" s="4"/>
      <c r="U812" s="482"/>
      <c r="V812" s="4"/>
      <c r="W812" s="4"/>
      <c r="X812" s="4"/>
      <c r="Y812" s="4"/>
      <c r="Z812" s="4"/>
    </row>
    <row r="813" spans="1:26" ht="16.5" customHeight="1">
      <c r="A813" s="143"/>
      <c r="B813" s="4"/>
      <c r="C813" s="4"/>
      <c r="D813" s="143"/>
      <c r="E813" s="558"/>
      <c r="F813" s="558"/>
      <c r="G813" s="4"/>
      <c r="H813" s="558"/>
      <c r="I813" s="4"/>
      <c r="J813" s="4"/>
      <c r="K813" s="4"/>
      <c r="L813" s="4"/>
      <c r="M813" s="4"/>
      <c r="N813" s="118"/>
      <c r="O813" s="118"/>
      <c r="P813" s="144"/>
      <c r="Q813" s="144"/>
      <c r="R813" s="144"/>
      <c r="S813" s="145"/>
      <c r="T813" s="4"/>
      <c r="U813" s="482"/>
      <c r="V813" s="4"/>
      <c r="W813" s="4"/>
      <c r="X813" s="4"/>
      <c r="Y813" s="4"/>
      <c r="Z813" s="4"/>
    </row>
    <row r="814" spans="1:26" ht="16.5" customHeight="1">
      <c r="A814" s="143"/>
      <c r="B814" s="4"/>
      <c r="C814" s="4"/>
      <c r="D814" s="143"/>
      <c r="E814" s="558"/>
      <c r="F814" s="558"/>
      <c r="G814" s="4"/>
      <c r="H814" s="558"/>
      <c r="I814" s="4"/>
      <c r="J814" s="4"/>
      <c r="K814" s="4"/>
      <c r="L814" s="4"/>
      <c r="M814" s="4"/>
      <c r="N814" s="118"/>
      <c r="O814" s="118"/>
      <c r="P814" s="144"/>
      <c r="Q814" s="144"/>
      <c r="R814" s="144"/>
      <c r="S814" s="145"/>
      <c r="T814" s="4"/>
      <c r="U814" s="482"/>
      <c r="V814" s="4"/>
      <c r="W814" s="4"/>
      <c r="X814" s="4"/>
      <c r="Y814" s="4"/>
      <c r="Z814" s="4"/>
    </row>
    <row r="815" spans="1:26" ht="16.5" customHeight="1">
      <c r="A815" s="143"/>
      <c r="B815" s="4"/>
      <c r="C815" s="4"/>
      <c r="D815" s="143"/>
      <c r="E815" s="558"/>
      <c r="F815" s="558"/>
      <c r="G815" s="4"/>
      <c r="H815" s="558"/>
      <c r="I815" s="4"/>
      <c r="J815" s="4"/>
      <c r="K815" s="4"/>
      <c r="L815" s="4"/>
      <c r="M815" s="4"/>
      <c r="N815" s="118"/>
      <c r="O815" s="118"/>
      <c r="P815" s="144"/>
      <c r="Q815" s="144"/>
      <c r="R815" s="144"/>
      <c r="S815" s="145"/>
      <c r="T815" s="4"/>
      <c r="U815" s="482"/>
      <c r="V815" s="4"/>
      <c r="W815" s="4"/>
      <c r="X815" s="4"/>
      <c r="Y815" s="4"/>
      <c r="Z815" s="4"/>
    </row>
    <row r="816" spans="1:26" ht="16.5" customHeight="1">
      <c r="A816" s="143"/>
      <c r="B816" s="4"/>
      <c r="C816" s="4"/>
      <c r="D816" s="143"/>
      <c r="E816" s="558"/>
      <c r="F816" s="558"/>
      <c r="G816" s="4"/>
      <c r="H816" s="558"/>
      <c r="I816" s="4"/>
      <c r="J816" s="4"/>
      <c r="K816" s="4"/>
      <c r="L816" s="4"/>
      <c r="M816" s="4"/>
      <c r="N816" s="118"/>
      <c r="O816" s="118"/>
      <c r="P816" s="144"/>
      <c r="Q816" s="144"/>
      <c r="R816" s="144"/>
      <c r="S816" s="145"/>
      <c r="T816" s="4"/>
      <c r="U816" s="482"/>
      <c r="V816" s="4"/>
      <c r="W816" s="4"/>
      <c r="X816" s="4"/>
      <c r="Y816" s="4"/>
      <c r="Z816" s="4"/>
    </row>
    <row r="817" spans="1:26" ht="16.5" customHeight="1">
      <c r="A817" s="143"/>
      <c r="B817" s="4"/>
      <c r="C817" s="4"/>
      <c r="D817" s="143"/>
      <c r="E817" s="558"/>
      <c r="F817" s="558"/>
      <c r="G817" s="4"/>
      <c r="H817" s="558"/>
      <c r="I817" s="4"/>
      <c r="J817" s="4"/>
      <c r="K817" s="4"/>
      <c r="L817" s="4"/>
      <c r="M817" s="4"/>
      <c r="N817" s="118"/>
      <c r="O817" s="118"/>
      <c r="P817" s="144"/>
      <c r="Q817" s="144"/>
      <c r="R817" s="144"/>
      <c r="S817" s="145"/>
      <c r="T817" s="4"/>
      <c r="U817" s="482"/>
      <c r="V817" s="4"/>
      <c r="W817" s="4"/>
      <c r="X817" s="4"/>
      <c r="Y817" s="4"/>
      <c r="Z817" s="4"/>
    </row>
    <row r="818" spans="1:26" ht="16.5" customHeight="1">
      <c r="A818" s="143"/>
      <c r="B818" s="4"/>
      <c r="C818" s="4"/>
      <c r="D818" s="143"/>
      <c r="E818" s="558"/>
      <c r="F818" s="558"/>
      <c r="G818" s="4"/>
      <c r="H818" s="558"/>
      <c r="I818" s="4"/>
      <c r="J818" s="4"/>
      <c r="K818" s="4"/>
      <c r="L818" s="4"/>
      <c r="M818" s="4"/>
      <c r="N818" s="118"/>
      <c r="O818" s="118"/>
      <c r="P818" s="144"/>
      <c r="Q818" s="144"/>
      <c r="R818" s="144"/>
      <c r="S818" s="145"/>
      <c r="T818" s="4"/>
      <c r="U818" s="482"/>
      <c r="V818" s="4"/>
      <c r="W818" s="4"/>
      <c r="X818" s="4"/>
      <c r="Y818" s="4"/>
      <c r="Z818" s="4"/>
    </row>
    <row r="819" spans="1:26" ht="16.5" customHeight="1">
      <c r="A819" s="143"/>
      <c r="B819" s="4"/>
      <c r="C819" s="4"/>
      <c r="D819" s="143"/>
      <c r="E819" s="558"/>
      <c r="F819" s="558"/>
      <c r="G819" s="4"/>
      <c r="H819" s="558"/>
      <c r="I819" s="4"/>
      <c r="J819" s="4"/>
      <c r="K819" s="4"/>
      <c r="L819" s="4"/>
      <c r="M819" s="4"/>
      <c r="N819" s="118"/>
      <c r="O819" s="118"/>
      <c r="P819" s="144"/>
      <c r="Q819" s="144"/>
      <c r="R819" s="144"/>
      <c r="S819" s="145"/>
      <c r="T819" s="4"/>
      <c r="U819" s="482"/>
      <c r="V819" s="4"/>
      <c r="W819" s="4"/>
      <c r="X819" s="4"/>
      <c r="Y819" s="4"/>
      <c r="Z819" s="4"/>
    </row>
    <row r="820" spans="1:26" ht="16.5" customHeight="1">
      <c r="A820" s="143"/>
      <c r="B820" s="4"/>
      <c r="C820" s="4"/>
      <c r="D820" s="143"/>
      <c r="E820" s="558"/>
      <c r="F820" s="558"/>
      <c r="G820" s="4"/>
      <c r="H820" s="558"/>
      <c r="I820" s="4"/>
      <c r="J820" s="4"/>
      <c r="K820" s="4"/>
      <c r="L820" s="4"/>
      <c r="M820" s="4"/>
      <c r="N820" s="118"/>
      <c r="O820" s="118"/>
      <c r="P820" s="144"/>
      <c r="Q820" s="144"/>
      <c r="R820" s="144"/>
      <c r="S820" s="145"/>
      <c r="T820" s="4"/>
      <c r="U820" s="482"/>
      <c r="V820" s="4"/>
      <c r="W820" s="4"/>
      <c r="X820" s="4"/>
      <c r="Y820" s="4"/>
      <c r="Z820" s="4"/>
    </row>
    <row r="821" spans="1:26" ht="16.5" customHeight="1">
      <c r="A821" s="143"/>
      <c r="B821" s="4"/>
      <c r="C821" s="4"/>
      <c r="D821" s="143"/>
      <c r="E821" s="558"/>
      <c r="F821" s="558"/>
      <c r="G821" s="4"/>
      <c r="H821" s="558"/>
      <c r="I821" s="4"/>
      <c r="J821" s="4"/>
      <c r="K821" s="4"/>
      <c r="L821" s="4"/>
      <c r="M821" s="4"/>
      <c r="N821" s="118"/>
      <c r="O821" s="118"/>
      <c r="P821" s="144"/>
      <c r="Q821" s="144"/>
      <c r="R821" s="144"/>
      <c r="S821" s="145"/>
      <c r="T821" s="4"/>
      <c r="U821" s="482"/>
      <c r="V821" s="4"/>
      <c r="W821" s="4"/>
      <c r="X821" s="4"/>
      <c r="Y821" s="4"/>
      <c r="Z821" s="4"/>
    </row>
    <row r="822" spans="1:26" ht="16.5" customHeight="1">
      <c r="A822" s="143"/>
      <c r="B822" s="4"/>
      <c r="C822" s="4"/>
      <c r="D822" s="143"/>
      <c r="E822" s="558"/>
      <c r="F822" s="558"/>
      <c r="G822" s="4"/>
      <c r="H822" s="558"/>
      <c r="I822" s="4"/>
      <c r="J822" s="4"/>
      <c r="K822" s="4"/>
      <c r="L822" s="4"/>
      <c r="M822" s="4"/>
      <c r="N822" s="118"/>
      <c r="O822" s="118"/>
      <c r="P822" s="144"/>
      <c r="Q822" s="144"/>
      <c r="R822" s="144"/>
      <c r="S822" s="145"/>
      <c r="T822" s="4"/>
      <c r="U822" s="482"/>
      <c r="V822" s="4"/>
      <c r="W822" s="4"/>
      <c r="X822" s="4"/>
      <c r="Y822" s="4"/>
      <c r="Z822" s="4"/>
    </row>
    <row r="823" spans="1:26" ht="16.5" customHeight="1">
      <c r="A823" s="143"/>
      <c r="B823" s="4"/>
      <c r="C823" s="4"/>
      <c r="D823" s="143"/>
      <c r="E823" s="558"/>
      <c r="F823" s="558"/>
      <c r="G823" s="4"/>
      <c r="H823" s="558"/>
      <c r="I823" s="4"/>
      <c r="J823" s="4"/>
      <c r="K823" s="4"/>
      <c r="L823" s="4"/>
      <c r="M823" s="4"/>
      <c r="N823" s="118"/>
      <c r="O823" s="118"/>
      <c r="P823" s="144"/>
      <c r="Q823" s="144"/>
      <c r="R823" s="144"/>
      <c r="S823" s="145"/>
      <c r="T823" s="4"/>
      <c r="U823" s="482"/>
      <c r="V823" s="4"/>
      <c r="W823" s="4"/>
      <c r="X823" s="4"/>
      <c r="Y823" s="4"/>
      <c r="Z823" s="4"/>
    </row>
    <row r="824" spans="1:26" ht="16.5" customHeight="1">
      <c r="A824" s="143"/>
      <c r="B824" s="4"/>
      <c r="C824" s="4"/>
      <c r="D824" s="143"/>
      <c r="E824" s="558"/>
      <c r="F824" s="558"/>
      <c r="G824" s="4"/>
      <c r="H824" s="558"/>
      <c r="I824" s="4"/>
      <c r="J824" s="4"/>
      <c r="K824" s="4"/>
      <c r="L824" s="4"/>
      <c r="M824" s="4"/>
      <c r="N824" s="118"/>
      <c r="O824" s="118"/>
      <c r="P824" s="144"/>
      <c r="Q824" s="144"/>
      <c r="R824" s="144"/>
      <c r="S824" s="145"/>
      <c r="T824" s="4"/>
      <c r="U824" s="482"/>
      <c r="V824" s="4"/>
      <c r="W824" s="4"/>
      <c r="X824" s="4"/>
      <c r="Y824" s="4"/>
      <c r="Z824" s="4"/>
    </row>
    <row r="825" spans="1:26" ht="16.5" customHeight="1">
      <c r="A825" s="143"/>
      <c r="B825" s="4"/>
      <c r="C825" s="4"/>
      <c r="D825" s="143"/>
      <c r="E825" s="558"/>
      <c r="F825" s="558"/>
      <c r="G825" s="4"/>
      <c r="H825" s="558"/>
      <c r="I825" s="4"/>
      <c r="J825" s="4"/>
      <c r="K825" s="4"/>
      <c r="L825" s="4"/>
      <c r="M825" s="4"/>
      <c r="N825" s="118"/>
      <c r="O825" s="118"/>
      <c r="P825" s="144"/>
      <c r="Q825" s="144"/>
      <c r="R825" s="144"/>
      <c r="S825" s="145"/>
      <c r="T825" s="4"/>
      <c r="U825" s="482"/>
      <c r="V825" s="4"/>
      <c r="W825" s="4"/>
      <c r="X825" s="4"/>
      <c r="Y825" s="4"/>
      <c r="Z825" s="4"/>
    </row>
    <row r="826" spans="1:26" ht="16.5" customHeight="1">
      <c r="A826" s="143"/>
      <c r="B826" s="4"/>
      <c r="C826" s="4"/>
      <c r="D826" s="143"/>
      <c r="E826" s="558"/>
      <c r="F826" s="558"/>
      <c r="G826" s="4"/>
      <c r="H826" s="558"/>
      <c r="I826" s="4"/>
      <c r="J826" s="4"/>
      <c r="K826" s="4"/>
      <c r="L826" s="4"/>
      <c r="M826" s="4"/>
      <c r="N826" s="118"/>
      <c r="O826" s="118"/>
      <c r="P826" s="144"/>
      <c r="Q826" s="144"/>
      <c r="R826" s="144"/>
      <c r="S826" s="145"/>
      <c r="T826" s="4"/>
      <c r="U826" s="482"/>
      <c r="V826" s="4"/>
      <c r="W826" s="4"/>
      <c r="X826" s="4"/>
      <c r="Y826" s="4"/>
      <c r="Z826" s="4"/>
    </row>
    <row r="827" spans="1:26" ht="16.5" customHeight="1">
      <c r="A827" s="143"/>
      <c r="B827" s="4"/>
      <c r="C827" s="4"/>
      <c r="D827" s="143"/>
      <c r="E827" s="558"/>
      <c r="F827" s="558"/>
      <c r="G827" s="4"/>
      <c r="H827" s="558"/>
      <c r="I827" s="4"/>
      <c r="J827" s="4"/>
      <c r="K827" s="4"/>
      <c r="L827" s="4"/>
      <c r="M827" s="4"/>
      <c r="N827" s="118"/>
      <c r="O827" s="118"/>
      <c r="P827" s="144"/>
      <c r="Q827" s="144"/>
      <c r="R827" s="144"/>
      <c r="S827" s="145"/>
      <c r="T827" s="4"/>
      <c r="U827" s="482"/>
      <c r="V827" s="4"/>
      <c r="W827" s="4"/>
      <c r="X827" s="4"/>
      <c r="Y827" s="4"/>
      <c r="Z827" s="4"/>
    </row>
    <row r="828" spans="1:26" ht="16.5" customHeight="1">
      <c r="A828" s="143"/>
      <c r="B828" s="4"/>
      <c r="C828" s="4"/>
      <c r="D828" s="143"/>
      <c r="E828" s="558"/>
      <c r="F828" s="558"/>
      <c r="G828" s="4"/>
      <c r="H828" s="558"/>
      <c r="I828" s="4"/>
      <c r="J828" s="4"/>
      <c r="K828" s="4"/>
      <c r="L828" s="4"/>
      <c r="M828" s="4"/>
      <c r="N828" s="118"/>
      <c r="O828" s="118"/>
      <c r="P828" s="144"/>
      <c r="Q828" s="144"/>
      <c r="R828" s="144"/>
      <c r="S828" s="145"/>
      <c r="T828" s="4"/>
      <c r="U828" s="482"/>
      <c r="V828" s="4"/>
      <c r="W828" s="4"/>
      <c r="X828" s="4"/>
      <c r="Y828" s="4"/>
      <c r="Z828" s="4"/>
    </row>
    <row r="829" spans="1:26" ht="16.5" customHeight="1">
      <c r="A829" s="143"/>
      <c r="B829" s="4"/>
      <c r="C829" s="4"/>
      <c r="D829" s="143"/>
      <c r="E829" s="558"/>
      <c r="F829" s="558"/>
      <c r="G829" s="4"/>
      <c r="H829" s="558"/>
      <c r="I829" s="4"/>
      <c r="J829" s="4"/>
      <c r="K829" s="4"/>
      <c r="L829" s="4"/>
      <c r="M829" s="4"/>
      <c r="N829" s="118"/>
      <c r="O829" s="118"/>
      <c r="P829" s="144"/>
      <c r="Q829" s="144"/>
      <c r="R829" s="144"/>
      <c r="S829" s="145"/>
      <c r="T829" s="4"/>
      <c r="U829" s="482"/>
      <c r="V829" s="4"/>
      <c r="W829" s="4"/>
      <c r="X829" s="4"/>
      <c r="Y829" s="4"/>
      <c r="Z829" s="4"/>
    </row>
    <row r="830" spans="1:26" ht="16.5" customHeight="1">
      <c r="A830" s="143"/>
      <c r="B830" s="4"/>
      <c r="C830" s="4"/>
      <c r="D830" s="143"/>
      <c r="E830" s="558"/>
      <c r="F830" s="558"/>
      <c r="G830" s="4"/>
      <c r="H830" s="558"/>
      <c r="I830" s="4"/>
      <c r="J830" s="4"/>
      <c r="K830" s="4"/>
      <c r="L830" s="4"/>
      <c r="M830" s="4"/>
      <c r="N830" s="118"/>
      <c r="O830" s="118"/>
      <c r="P830" s="144"/>
      <c r="Q830" s="144"/>
      <c r="R830" s="144"/>
      <c r="S830" s="145"/>
      <c r="T830" s="4"/>
      <c r="U830" s="482"/>
      <c r="V830" s="4"/>
      <c r="W830" s="4"/>
      <c r="X830" s="4"/>
      <c r="Y830" s="4"/>
      <c r="Z830" s="4"/>
    </row>
    <row r="831" spans="1:26" ht="16.5" customHeight="1">
      <c r="A831" s="143"/>
      <c r="B831" s="4"/>
      <c r="C831" s="4"/>
      <c r="D831" s="143"/>
      <c r="E831" s="558"/>
      <c r="F831" s="558"/>
      <c r="G831" s="4"/>
      <c r="H831" s="558"/>
      <c r="I831" s="4"/>
      <c r="J831" s="4"/>
      <c r="K831" s="4"/>
      <c r="L831" s="4"/>
      <c r="M831" s="4"/>
      <c r="N831" s="118"/>
      <c r="O831" s="118"/>
      <c r="P831" s="144"/>
      <c r="Q831" s="144"/>
      <c r="R831" s="144"/>
      <c r="S831" s="145"/>
      <c r="T831" s="4"/>
      <c r="U831" s="482"/>
      <c r="V831" s="4"/>
      <c r="W831" s="4"/>
      <c r="X831" s="4"/>
      <c r="Y831" s="4"/>
      <c r="Z831" s="4"/>
    </row>
    <row r="832" spans="1:26" ht="16.5" customHeight="1">
      <c r="A832" s="143"/>
      <c r="B832" s="4"/>
      <c r="C832" s="4"/>
      <c r="D832" s="143"/>
      <c r="E832" s="558"/>
      <c r="F832" s="558"/>
      <c r="G832" s="4"/>
      <c r="H832" s="558"/>
      <c r="I832" s="4"/>
      <c r="J832" s="4"/>
      <c r="K832" s="4"/>
      <c r="L832" s="4"/>
      <c r="M832" s="4"/>
      <c r="N832" s="118"/>
      <c r="O832" s="118"/>
      <c r="P832" s="144"/>
      <c r="Q832" s="144"/>
      <c r="R832" s="144"/>
      <c r="S832" s="145"/>
      <c r="T832" s="4"/>
      <c r="U832" s="482"/>
      <c r="V832" s="4"/>
      <c r="W832" s="4"/>
      <c r="X832" s="4"/>
      <c r="Y832" s="4"/>
      <c r="Z832" s="4"/>
    </row>
    <row r="833" spans="1:26" ht="16.5" customHeight="1">
      <c r="A833" s="143"/>
      <c r="B833" s="4"/>
      <c r="C833" s="4"/>
      <c r="D833" s="143"/>
      <c r="E833" s="558"/>
      <c r="F833" s="558"/>
      <c r="G833" s="4"/>
      <c r="H833" s="558"/>
      <c r="I833" s="4"/>
      <c r="J833" s="4"/>
      <c r="K833" s="4"/>
      <c r="L833" s="4"/>
      <c r="M833" s="4"/>
      <c r="N833" s="118"/>
      <c r="O833" s="118"/>
      <c r="P833" s="144"/>
      <c r="Q833" s="144"/>
      <c r="R833" s="144"/>
      <c r="S833" s="145"/>
      <c r="T833" s="4"/>
      <c r="U833" s="482"/>
      <c r="V833" s="4"/>
      <c r="W833" s="4"/>
      <c r="X833" s="4"/>
      <c r="Y833" s="4"/>
      <c r="Z833" s="4"/>
    </row>
    <row r="834" spans="1:26" ht="16.5" customHeight="1">
      <c r="A834" s="143"/>
      <c r="B834" s="4"/>
      <c r="C834" s="4"/>
      <c r="D834" s="143"/>
      <c r="E834" s="558"/>
      <c r="F834" s="558"/>
      <c r="G834" s="4"/>
      <c r="H834" s="558"/>
      <c r="I834" s="4"/>
      <c r="J834" s="4"/>
      <c r="K834" s="4"/>
      <c r="L834" s="4"/>
      <c r="M834" s="4"/>
      <c r="N834" s="118"/>
      <c r="O834" s="118"/>
      <c r="P834" s="144"/>
      <c r="Q834" s="144"/>
      <c r="R834" s="144"/>
      <c r="S834" s="145"/>
      <c r="T834" s="4"/>
      <c r="U834" s="482"/>
      <c r="V834" s="4"/>
      <c r="W834" s="4"/>
      <c r="X834" s="4"/>
      <c r="Y834" s="4"/>
      <c r="Z834" s="4"/>
    </row>
    <row r="835" spans="1:26" ht="16.5" customHeight="1">
      <c r="A835" s="143"/>
      <c r="B835" s="4"/>
      <c r="C835" s="4"/>
      <c r="D835" s="143"/>
      <c r="E835" s="558"/>
      <c r="F835" s="558"/>
      <c r="G835" s="4"/>
      <c r="H835" s="558"/>
      <c r="I835" s="4"/>
      <c r="J835" s="4"/>
      <c r="K835" s="4"/>
      <c r="L835" s="4"/>
      <c r="M835" s="4"/>
      <c r="N835" s="118"/>
      <c r="O835" s="118"/>
      <c r="P835" s="144"/>
      <c r="Q835" s="144"/>
      <c r="R835" s="144"/>
      <c r="S835" s="145"/>
      <c r="T835" s="4"/>
      <c r="U835" s="482"/>
      <c r="V835" s="4"/>
      <c r="W835" s="4"/>
      <c r="X835" s="4"/>
      <c r="Y835" s="4"/>
      <c r="Z835" s="4"/>
    </row>
    <row r="836" spans="1:26" ht="16.5" customHeight="1">
      <c r="A836" s="143"/>
      <c r="B836" s="4"/>
      <c r="C836" s="4"/>
      <c r="D836" s="143"/>
      <c r="E836" s="558"/>
      <c r="F836" s="558"/>
      <c r="G836" s="4"/>
      <c r="H836" s="558"/>
      <c r="I836" s="4"/>
      <c r="J836" s="4"/>
      <c r="K836" s="4"/>
      <c r="L836" s="4"/>
      <c r="M836" s="4"/>
      <c r="N836" s="118"/>
      <c r="O836" s="118"/>
      <c r="P836" s="144"/>
      <c r="Q836" s="144"/>
      <c r="R836" s="144"/>
      <c r="S836" s="145"/>
      <c r="T836" s="4"/>
      <c r="U836" s="482"/>
      <c r="V836" s="4"/>
      <c r="W836" s="4"/>
      <c r="X836" s="4"/>
      <c r="Y836" s="4"/>
      <c r="Z836" s="4"/>
    </row>
    <row r="837" spans="1:26" ht="16.5" customHeight="1">
      <c r="A837" s="143"/>
      <c r="B837" s="4"/>
      <c r="C837" s="4"/>
      <c r="D837" s="143"/>
      <c r="E837" s="558"/>
      <c r="F837" s="558"/>
      <c r="G837" s="4"/>
      <c r="H837" s="558"/>
      <c r="I837" s="4"/>
      <c r="J837" s="4"/>
      <c r="K837" s="4"/>
      <c r="L837" s="4"/>
      <c r="M837" s="4"/>
      <c r="N837" s="118"/>
      <c r="O837" s="118"/>
      <c r="P837" s="144"/>
      <c r="Q837" s="144"/>
      <c r="R837" s="144"/>
      <c r="S837" s="145"/>
      <c r="T837" s="4"/>
      <c r="U837" s="482"/>
      <c r="V837" s="4"/>
      <c r="W837" s="4"/>
      <c r="X837" s="4"/>
      <c r="Y837" s="4"/>
      <c r="Z837" s="4"/>
    </row>
    <row r="838" spans="1:26" ht="16.5" customHeight="1">
      <c r="A838" s="143"/>
      <c r="B838" s="4"/>
      <c r="C838" s="4"/>
      <c r="D838" s="143"/>
      <c r="E838" s="558"/>
      <c r="F838" s="558"/>
      <c r="G838" s="4"/>
      <c r="H838" s="558"/>
      <c r="I838" s="4"/>
      <c r="J838" s="4"/>
      <c r="K838" s="4"/>
      <c r="L838" s="4"/>
      <c r="M838" s="4"/>
      <c r="N838" s="118"/>
      <c r="O838" s="118"/>
      <c r="P838" s="144"/>
      <c r="Q838" s="144"/>
      <c r="R838" s="144"/>
      <c r="S838" s="145"/>
      <c r="T838" s="4"/>
      <c r="U838" s="482"/>
      <c r="V838" s="4"/>
      <c r="W838" s="4"/>
      <c r="X838" s="4"/>
      <c r="Y838" s="4"/>
      <c r="Z838" s="4"/>
    </row>
    <row r="839" spans="1:26" ht="16.5" customHeight="1">
      <c r="A839" s="143"/>
      <c r="B839" s="4"/>
      <c r="C839" s="4"/>
      <c r="D839" s="143"/>
      <c r="E839" s="558"/>
      <c r="F839" s="558"/>
      <c r="G839" s="4"/>
      <c r="H839" s="558"/>
      <c r="I839" s="4"/>
      <c r="J839" s="4"/>
      <c r="K839" s="4"/>
      <c r="L839" s="4"/>
      <c r="M839" s="4"/>
      <c r="N839" s="118"/>
      <c r="O839" s="118"/>
      <c r="P839" s="144"/>
      <c r="Q839" s="144"/>
      <c r="R839" s="144"/>
      <c r="S839" s="145"/>
      <c r="T839" s="4"/>
      <c r="U839" s="482"/>
      <c r="V839" s="4"/>
      <c r="W839" s="4"/>
      <c r="X839" s="4"/>
      <c r="Y839" s="4"/>
      <c r="Z839" s="4"/>
    </row>
    <row r="840" spans="1:26" ht="16.5" customHeight="1">
      <c r="A840" s="143"/>
      <c r="B840" s="4"/>
      <c r="C840" s="4"/>
      <c r="D840" s="143"/>
      <c r="E840" s="558"/>
      <c r="F840" s="558"/>
      <c r="G840" s="4"/>
      <c r="H840" s="558"/>
      <c r="I840" s="4"/>
      <c r="J840" s="4"/>
      <c r="K840" s="4"/>
      <c r="L840" s="4"/>
      <c r="M840" s="4"/>
      <c r="N840" s="118"/>
      <c r="O840" s="118"/>
      <c r="P840" s="144"/>
      <c r="Q840" s="144"/>
      <c r="R840" s="144"/>
      <c r="S840" s="145"/>
      <c r="T840" s="4"/>
      <c r="U840" s="482"/>
      <c r="V840" s="4"/>
      <c r="W840" s="4"/>
      <c r="X840" s="4"/>
      <c r="Y840" s="4"/>
      <c r="Z840" s="4"/>
    </row>
    <row r="841" spans="1:26" ht="16.5" customHeight="1">
      <c r="A841" s="143"/>
      <c r="B841" s="4"/>
      <c r="C841" s="4"/>
      <c r="D841" s="143"/>
      <c r="E841" s="558"/>
      <c r="F841" s="558"/>
      <c r="G841" s="4"/>
      <c r="H841" s="558"/>
      <c r="I841" s="4"/>
      <c r="J841" s="4"/>
      <c r="K841" s="4"/>
      <c r="L841" s="4"/>
      <c r="M841" s="4"/>
      <c r="N841" s="118"/>
      <c r="O841" s="118"/>
      <c r="P841" s="144"/>
      <c r="Q841" s="144"/>
      <c r="R841" s="144"/>
      <c r="S841" s="145"/>
      <c r="T841" s="4"/>
      <c r="U841" s="482"/>
      <c r="V841" s="4"/>
      <c r="W841" s="4"/>
      <c r="X841" s="4"/>
      <c r="Y841" s="4"/>
      <c r="Z841" s="4"/>
    </row>
    <row r="842" spans="1:26" ht="16.5" customHeight="1">
      <c r="A842" s="143"/>
      <c r="B842" s="4"/>
      <c r="C842" s="4"/>
      <c r="D842" s="143"/>
      <c r="E842" s="558"/>
      <c r="F842" s="558"/>
      <c r="G842" s="4"/>
      <c r="H842" s="558"/>
      <c r="I842" s="4"/>
      <c r="J842" s="4"/>
      <c r="K842" s="4"/>
      <c r="L842" s="4"/>
      <c r="M842" s="4"/>
      <c r="N842" s="118"/>
      <c r="O842" s="118"/>
      <c r="P842" s="144"/>
      <c r="Q842" s="144"/>
      <c r="R842" s="144"/>
      <c r="S842" s="145"/>
      <c r="T842" s="4"/>
      <c r="U842" s="482"/>
      <c r="V842" s="4"/>
      <c r="W842" s="4"/>
      <c r="X842" s="4"/>
      <c r="Y842" s="4"/>
      <c r="Z842" s="4"/>
    </row>
    <row r="843" spans="1:26" ht="16.5" customHeight="1">
      <c r="A843" s="143"/>
      <c r="B843" s="4"/>
      <c r="C843" s="4"/>
      <c r="D843" s="143"/>
      <c r="E843" s="558"/>
      <c r="F843" s="558"/>
      <c r="G843" s="4"/>
      <c r="H843" s="558"/>
      <c r="I843" s="4"/>
      <c r="J843" s="4"/>
      <c r="K843" s="4"/>
      <c r="L843" s="4"/>
      <c r="M843" s="4"/>
      <c r="N843" s="118"/>
      <c r="O843" s="118"/>
      <c r="P843" s="144"/>
      <c r="Q843" s="144"/>
      <c r="R843" s="144"/>
      <c r="S843" s="145"/>
      <c r="T843" s="4"/>
      <c r="U843" s="482"/>
      <c r="V843" s="4"/>
      <c r="W843" s="4"/>
      <c r="X843" s="4"/>
      <c r="Y843" s="4"/>
      <c r="Z843" s="4"/>
    </row>
    <row r="844" spans="1:26" ht="16.5" customHeight="1">
      <c r="A844" s="143"/>
      <c r="B844" s="4"/>
      <c r="C844" s="4"/>
      <c r="D844" s="143"/>
      <c r="E844" s="558"/>
      <c r="F844" s="558"/>
      <c r="G844" s="4"/>
      <c r="H844" s="558"/>
      <c r="I844" s="4"/>
      <c r="J844" s="4"/>
      <c r="K844" s="4"/>
      <c r="L844" s="4"/>
      <c r="M844" s="4"/>
      <c r="N844" s="118"/>
      <c r="O844" s="118"/>
      <c r="P844" s="144"/>
      <c r="Q844" s="144"/>
      <c r="R844" s="144"/>
      <c r="S844" s="145"/>
      <c r="T844" s="4"/>
      <c r="U844" s="482"/>
      <c r="V844" s="4"/>
      <c r="W844" s="4"/>
      <c r="X844" s="4"/>
      <c r="Y844" s="4"/>
      <c r="Z844" s="4"/>
    </row>
    <row r="845" spans="1:26" ht="16.5" customHeight="1">
      <c r="A845" s="143"/>
      <c r="B845" s="4"/>
      <c r="C845" s="4"/>
      <c r="D845" s="143"/>
      <c r="E845" s="558"/>
      <c r="F845" s="558"/>
      <c r="G845" s="4"/>
      <c r="H845" s="558"/>
      <c r="I845" s="4"/>
      <c r="J845" s="4"/>
      <c r="K845" s="4"/>
      <c r="L845" s="4"/>
      <c r="M845" s="4"/>
      <c r="N845" s="118"/>
      <c r="O845" s="118"/>
      <c r="P845" s="144"/>
      <c r="Q845" s="144"/>
      <c r="R845" s="144"/>
      <c r="S845" s="145"/>
      <c r="T845" s="4"/>
      <c r="U845" s="482"/>
      <c r="V845" s="4"/>
      <c r="W845" s="4"/>
      <c r="X845" s="4"/>
      <c r="Y845" s="4"/>
      <c r="Z845" s="4"/>
    </row>
    <row r="846" spans="1:26" ht="16.5" customHeight="1">
      <c r="A846" s="143"/>
      <c r="B846" s="4"/>
      <c r="C846" s="4"/>
      <c r="D846" s="143"/>
      <c r="E846" s="558"/>
      <c r="F846" s="558"/>
      <c r="G846" s="4"/>
      <c r="H846" s="558"/>
      <c r="I846" s="4"/>
      <c r="J846" s="4"/>
      <c r="K846" s="4"/>
      <c r="L846" s="4"/>
      <c r="M846" s="4"/>
      <c r="N846" s="118"/>
      <c r="O846" s="118"/>
      <c r="P846" s="144"/>
      <c r="Q846" s="144"/>
      <c r="R846" s="144"/>
      <c r="S846" s="145"/>
      <c r="T846" s="4"/>
      <c r="U846" s="482"/>
      <c r="V846" s="4"/>
      <c r="W846" s="4"/>
      <c r="X846" s="4"/>
      <c r="Y846" s="4"/>
      <c r="Z846" s="4"/>
    </row>
    <row r="847" spans="1:26" ht="16.5" customHeight="1">
      <c r="A847" s="143"/>
      <c r="B847" s="4"/>
      <c r="C847" s="4"/>
      <c r="D847" s="143"/>
      <c r="E847" s="558"/>
      <c r="F847" s="558"/>
      <c r="G847" s="4"/>
      <c r="H847" s="558"/>
      <c r="I847" s="4"/>
      <c r="J847" s="4"/>
      <c r="K847" s="4"/>
      <c r="L847" s="4"/>
      <c r="M847" s="4"/>
      <c r="N847" s="118"/>
      <c r="O847" s="118"/>
      <c r="P847" s="144"/>
      <c r="Q847" s="144"/>
      <c r="R847" s="144"/>
      <c r="S847" s="145"/>
      <c r="T847" s="4"/>
      <c r="U847" s="482"/>
      <c r="V847" s="4"/>
      <c r="W847" s="4"/>
      <c r="X847" s="4"/>
      <c r="Y847" s="4"/>
      <c r="Z847" s="4"/>
    </row>
    <row r="848" spans="1:26" ht="16.5" customHeight="1">
      <c r="A848" s="143"/>
      <c r="B848" s="4"/>
      <c r="C848" s="4"/>
      <c r="D848" s="143"/>
      <c r="E848" s="558"/>
      <c r="F848" s="558"/>
      <c r="G848" s="4"/>
      <c r="H848" s="558"/>
      <c r="I848" s="4"/>
      <c r="J848" s="4"/>
      <c r="K848" s="4"/>
      <c r="L848" s="4"/>
      <c r="M848" s="4"/>
      <c r="N848" s="118"/>
      <c r="O848" s="118"/>
      <c r="P848" s="144"/>
      <c r="Q848" s="144"/>
      <c r="R848" s="144"/>
      <c r="S848" s="145"/>
      <c r="T848" s="4"/>
      <c r="U848" s="482"/>
      <c r="V848" s="4"/>
      <c r="W848" s="4"/>
      <c r="X848" s="4"/>
      <c r="Y848" s="4"/>
      <c r="Z848" s="4"/>
    </row>
    <row r="849" spans="1:26" ht="16.5" customHeight="1">
      <c r="A849" s="143"/>
      <c r="B849" s="4"/>
      <c r="C849" s="4"/>
      <c r="D849" s="143"/>
      <c r="E849" s="558"/>
      <c r="F849" s="558"/>
      <c r="G849" s="4"/>
      <c r="H849" s="558"/>
      <c r="I849" s="4"/>
      <c r="J849" s="4"/>
      <c r="K849" s="4"/>
      <c r="L849" s="4"/>
      <c r="M849" s="4"/>
      <c r="N849" s="118"/>
      <c r="O849" s="118"/>
      <c r="P849" s="144"/>
      <c r="Q849" s="144"/>
      <c r="R849" s="144"/>
      <c r="S849" s="145"/>
      <c r="T849" s="4"/>
      <c r="U849" s="482"/>
      <c r="V849" s="4"/>
      <c r="W849" s="4"/>
      <c r="X849" s="4"/>
      <c r="Y849" s="4"/>
      <c r="Z849" s="4"/>
    </row>
    <row r="850" spans="1:26" ht="16.5" customHeight="1">
      <c r="A850" s="143"/>
      <c r="B850" s="4"/>
      <c r="C850" s="4"/>
      <c r="D850" s="143"/>
      <c r="E850" s="558"/>
      <c r="F850" s="558"/>
      <c r="G850" s="4"/>
      <c r="H850" s="558"/>
      <c r="I850" s="4"/>
      <c r="J850" s="4"/>
      <c r="K850" s="4"/>
      <c r="L850" s="4"/>
      <c r="M850" s="4"/>
      <c r="N850" s="118"/>
      <c r="O850" s="118"/>
      <c r="P850" s="144"/>
      <c r="Q850" s="144"/>
      <c r="R850" s="144"/>
      <c r="S850" s="145"/>
      <c r="T850" s="4"/>
      <c r="U850" s="482"/>
      <c r="V850" s="4"/>
      <c r="W850" s="4"/>
      <c r="X850" s="4"/>
      <c r="Y850" s="4"/>
      <c r="Z850" s="4"/>
    </row>
    <row r="851" spans="1:26" ht="16.5" customHeight="1">
      <c r="A851" s="143"/>
      <c r="B851" s="4"/>
      <c r="C851" s="4"/>
      <c r="D851" s="143"/>
      <c r="E851" s="558"/>
      <c r="F851" s="558"/>
      <c r="G851" s="4"/>
      <c r="H851" s="558"/>
      <c r="I851" s="4"/>
      <c r="J851" s="4"/>
      <c r="K851" s="4"/>
      <c r="L851" s="4"/>
      <c r="M851" s="4"/>
      <c r="N851" s="118"/>
      <c r="O851" s="118"/>
      <c r="P851" s="144"/>
      <c r="Q851" s="144"/>
      <c r="R851" s="144"/>
      <c r="S851" s="145"/>
      <c r="T851" s="4"/>
      <c r="U851" s="482"/>
      <c r="V851" s="4"/>
      <c r="W851" s="4"/>
      <c r="X851" s="4"/>
      <c r="Y851" s="4"/>
      <c r="Z851" s="4"/>
    </row>
    <row r="852" spans="1:26" ht="16.5" customHeight="1">
      <c r="A852" s="143"/>
      <c r="B852" s="4"/>
      <c r="C852" s="4"/>
      <c r="D852" s="143"/>
      <c r="E852" s="558"/>
      <c r="F852" s="558"/>
      <c r="G852" s="4"/>
      <c r="H852" s="558"/>
      <c r="I852" s="4"/>
      <c r="J852" s="4"/>
      <c r="K852" s="4"/>
      <c r="L852" s="4"/>
      <c r="M852" s="4"/>
      <c r="N852" s="118"/>
      <c r="O852" s="118"/>
      <c r="P852" s="144"/>
      <c r="Q852" s="144"/>
      <c r="R852" s="144"/>
      <c r="S852" s="145"/>
      <c r="T852" s="4"/>
      <c r="U852" s="482"/>
      <c r="V852" s="4"/>
      <c r="W852" s="4"/>
      <c r="X852" s="4"/>
      <c r="Y852" s="4"/>
      <c r="Z852" s="4"/>
    </row>
    <row r="853" spans="1:26" ht="16.5" customHeight="1">
      <c r="A853" s="143"/>
      <c r="B853" s="4"/>
      <c r="C853" s="4"/>
      <c r="D853" s="143"/>
      <c r="E853" s="558"/>
      <c r="F853" s="558"/>
      <c r="G853" s="4"/>
      <c r="H853" s="558"/>
      <c r="I853" s="4"/>
      <c r="J853" s="4"/>
      <c r="K853" s="4"/>
      <c r="L853" s="4"/>
      <c r="M853" s="4"/>
      <c r="N853" s="118"/>
      <c r="O853" s="118"/>
      <c r="P853" s="144"/>
      <c r="Q853" s="144"/>
      <c r="R853" s="144"/>
      <c r="S853" s="145"/>
      <c r="T853" s="4"/>
      <c r="U853" s="482"/>
      <c r="V853" s="4"/>
      <c r="W853" s="4"/>
      <c r="X853" s="4"/>
      <c r="Y853" s="4"/>
      <c r="Z853" s="4"/>
    </row>
    <row r="854" spans="1:26" ht="16.5" customHeight="1">
      <c r="A854" s="143"/>
      <c r="B854" s="4"/>
      <c r="C854" s="4"/>
      <c r="D854" s="143"/>
      <c r="E854" s="558"/>
      <c r="F854" s="558"/>
      <c r="G854" s="4"/>
      <c r="H854" s="558"/>
      <c r="I854" s="4"/>
      <c r="J854" s="4"/>
      <c r="K854" s="4"/>
      <c r="L854" s="4"/>
      <c r="M854" s="4"/>
      <c r="N854" s="118"/>
      <c r="O854" s="118"/>
      <c r="P854" s="144"/>
      <c r="Q854" s="144"/>
      <c r="R854" s="144"/>
      <c r="S854" s="145"/>
      <c r="T854" s="4"/>
      <c r="U854" s="482"/>
      <c r="V854" s="4"/>
      <c r="W854" s="4"/>
      <c r="X854" s="4"/>
      <c r="Y854" s="4"/>
      <c r="Z854" s="4"/>
    </row>
    <row r="855" spans="1:26" ht="16.5" customHeight="1">
      <c r="A855" s="143"/>
      <c r="B855" s="4"/>
      <c r="C855" s="4"/>
      <c r="D855" s="143"/>
      <c r="E855" s="558"/>
      <c r="F855" s="558"/>
      <c r="G855" s="4"/>
      <c r="H855" s="558"/>
      <c r="I855" s="4"/>
      <c r="J855" s="4"/>
      <c r="K855" s="4"/>
      <c r="L855" s="4"/>
      <c r="M855" s="4"/>
      <c r="N855" s="118"/>
      <c r="O855" s="118"/>
      <c r="P855" s="144"/>
      <c r="Q855" s="144"/>
      <c r="R855" s="144"/>
      <c r="S855" s="145"/>
      <c r="T855" s="4"/>
      <c r="U855" s="482"/>
      <c r="V855" s="4"/>
      <c r="W855" s="4"/>
      <c r="X855" s="4"/>
      <c r="Y855" s="4"/>
      <c r="Z855" s="4"/>
    </row>
    <row r="856" spans="1:26" ht="16.5" customHeight="1">
      <c r="A856" s="143"/>
      <c r="B856" s="4"/>
      <c r="C856" s="4"/>
      <c r="D856" s="143"/>
      <c r="E856" s="558"/>
      <c r="F856" s="558"/>
      <c r="G856" s="4"/>
      <c r="H856" s="558"/>
      <c r="I856" s="4"/>
      <c r="J856" s="4"/>
      <c r="K856" s="4"/>
      <c r="L856" s="4"/>
      <c r="M856" s="4"/>
      <c r="N856" s="118"/>
      <c r="O856" s="118"/>
      <c r="P856" s="144"/>
      <c r="Q856" s="144"/>
      <c r="R856" s="144"/>
      <c r="S856" s="145"/>
      <c r="T856" s="4"/>
      <c r="U856" s="482"/>
      <c r="V856" s="4"/>
      <c r="W856" s="4"/>
      <c r="X856" s="4"/>
      <c r="Y856" s="4"/>
      <c r="Z856" s="4"/>
    </row>
    <row r="857" spans="1:26" ht="16.5" customHeight="1">
      <c r="A857" s="143"/>
      <c r="B857" s="4"/>
      <c r="C857" s="4"/>
      <c r="D857" s="143"/>
      <c r="E857" s="558"/>
      <c r="F857" s="558"/>
      <c r="G857" s="4"/>
      <c r="H857" s="558"/>
      <c r="I857" s="4"/>
      <c r="J857" s="4"/>
      <c r="K857" s="4"/>
      <c r="L857" s="4"/>
      <c r="M857" s="4"/>
      <c r="N857" s="118"/>
      <c r="O857" s="118"/>
      <c r="P857" s="144"/>
      <c r="Q857" s="144"/>
      <c r="R857" s="144"/>
      <c r="S857" s="145"/>
      <c r="T857" s="4"/>
      <c r="U857" s="482"/>
      <c r="V857" s="4"/>
      <c r="W857" s="4"/>
      <c r="X857" s="4"/>
      <c r="Y857" s="4"/>
      <c r="Z857" s="4"/>
    </row>
    <row r="858" spans="1:26" ht="16.5" customHeight="1">
      <c r="A858" s="143"/>
      <c r="B858" s="4"/>
      <c r="C858" s="4"/>
      <c r="D858" s="143"/>
      <c r="E858" s="558"/>
      <c r="F858" s="558"/>
      <c r="G858" s="4"/>
      <c r="H858" s="558"/>
      <c r="I858" s="4"/>
      <c r="J858" s="4"/>
      <c r="K858" s="4"/>
      <c r="L858" s="4"/>
      <c r="M858" s="4"/>
      <c r="N858" s="118"/>
      <c r="O858" s="118"/>
      <c r="P858" s="144"/>
      <c r="Q858" s="144"/>
      <c r="R858" s="144"/>
      <c r="S858" s="145"/>
      <c r="T858" s="4"/>
      <c r="U858" s="482"/>
      <c r="V858" s="4"/>
      <c r="W858" s="4"/>
      <c r="X858" s="4"/>
      <c r="Y858" s="4"/>
      <c r="Z858" s="4"/>
    </row>
    <row r="859" spans="1:26" ht="16.5" customHeight="1">
      <c r="A859" s="143"/>
      <c r="B859" s="4"/>
      <c r="C859" s="4"/>
      <c r="D859" s="143"/>
      <c r="E859" s="558"/>
      <c r="F859" s="558"/>
      <c r="G859" s="4"/>
      <c r="H859" s="558"/>
      <c r="I859" s="4"/>
      <c r="J859" s="4"/>
      <c r="K859" s="4"/>
      <c r="L859" s="4"/>
      <c r="M859" s="4"/>
      <c r="N859" s="118"/>
      <c r="O859" s="118"/>
      <c r="P859" s="144"/>
      <c r="Q859" s="144"/>
      <c r="R859" s="144"/>
      <c r="S859" s="145"/>
      <c r="T859" s="4"/>
      <c r="U859" s="482"/>
      <c r="V859" s="4"/>
      <c r="W859" s="4"/>
      <c r="X859" s="4"/>
      <c r="Y859" s="4"/>
      <c r="Z859" s="4"/>
    </row>
    <row r="860" spans="1:26" ht="16.5" customHeight="1">
      <c r="A860" s="143"/>
      <c r="B860" s="4"/>
      <c r="C860" s="4"/>
      <c r="D860" s="143"/>
      <c r="E860" s="558"/>
      <c r="F860" s="558"/>
      <c r="G860" s="4"/>
      <c r="H860" s="558"/>
      <c r="I860" s="4"/>
      <c r="J860" s="4"/>
      <c r="K860" s="4"/>
      <c r="L860" s="4"/>
      <c r="M860" s="4"/>
      <c r="N860" s="118"/>
      <c r="O860" s="118"/>
      <c r="P860" s="144"/>
      <c r="Q860" s="144"/>
      <c r="R860" s="144"/>
      <c r="S860" s="145"/>
      <c r="T860" s="4"/>
      <c r="U860" s="482"/>
      <c r="V860" s="4"/>
      <c r="W860" s="4"/>
      <c r="X860" s="4"/>
      <c r="Y860" s="4"/>
      <c r="Z860" s="4"/>
    </row>
    <row r="861" spans="1:26" ht="16.5" customHeight="1">
      <c r="A861" s="143"/>
      <c r="B861" s="4"/>
      <c r="C861" s="4"/>
      <c r="D861" s="143"/>
      <c r="E861" s="558"/>
      <c r="F861" s="558"/>
      <c r="G861" s="4"/>
      <c r="H861" s="558"/>
      <c r="I861" s="4"/>
      <c r="J861" s="4"/>
      <c r="K861" s="4"/>
      <c r="L861" s="4"/>
      <c r="M861" s="4"/>
      <c r="N861" s="118"/>
      <c r="O861" s="118"/>
      <c r="P861" s="144"/>
      <c r="Q861" s="144"/>
      <c r="R861" s="144"/>
      <c r="S861" s="145"/>
      <c r="T861" s="4"/>
      <c r="U861" s="482"/>
      <c r="V861" s="4"/>
      <c r="W861" s="4"/>
      <c r="X861" s="4"/>
      <c r="Y861" s="4"/>
      <c r="Z861" s="4"/>
    </row>
    <row r="862" spans="1:26" ht="16.5" customHeight="1">
      <c r="A862" s="143"/>
      <c r="B862" s="4"/>
      <c r="C862" s="4"/>
      <c r="D862" s="143"/>
      <c r="E862" s="558"/>
      <c r="F862" s="558"/>
      <c r="G862" s="4"/>
      <c r="H862" s="558"/>
      <c r="I862" s="4"/>
      <c r="J862" s="4"/>
      <c r="K862" s="4"/>
      <c r="L862" s="4"/>
      <c r="M862" s="4"/>
      <c r="N862" s="118"/>
      <c r="O862" s="118"/>
      <c r="P862" s="144"/>
      <c r="Q862" s="144"/>
      <c r="R862" s="144"/>
      <c r="S862" s="145"/>
      <c r="T862" s="4"/>
      <c r="U862" s="482"/>
      <c r="V862" s="4"/>
      <c r="W862" s="4"/>
      <c r="X862" s="4"/>
      <c r="Y862" s="4"/>
      <c r="Z862" s="4"/>
    </row>
    <row r="863" spans="1:26" ht="16.5" customHeight="1">
      <c r="A863" s="143"/>
      <c r="B863" s="4"/>
      <c r="C863" s="4"/>
      <c r="D863" s="143"/>
      <c r="E863" s="558"/>
      <c r="F863" s="558"/>
      <c r="G863" s="4"/>
      <c r="H863" s="558"/>
      <c r="I863" s="4"/>
      <c r="J863" s="4"/>
      <c r="K863" s="4"/>
      <c r="L863" s="4"/>
      <c r="M863" s="4"/>
      <c r="N863" s="118"/>
      <c r="O863" s="118"/>
      <c r="P863" s="144"/>
      <c r="Q863" s="144"/>
      <c r="R863" s="144"/>
      <c r="S863" s="145"/>
      <c r="T863" s="4"/>
      <c r="U863" s="482"/>
      <c r="V863" s="4"/>
      <c r="W863" s="4"/>
      <c r="X863" s="4"/>
      <c r="Y863" s="4"/>
      <c r="Z863" s="4"/>
    </row>
    <row r="864" spans="1:26" ht="16.5" customHeight="1">
      <c r="A864" s="143"/>
      <c r="B864" s="4"/>
      <c r="C864" s="4"/>
      <c r="D864" s="143"/>
      <c r="E864" s="558"/>
      <c r="F864" s="558"/>
      <c r="G864" s="4"/>
      <c r="H864" s="558"/>
      <c r="I864" s="4"/>
      <c r="J864" s="4"/>
      <c r="K864" s="4"/>
      <c r="L864" s="4"/>
      <c r="M864" s="4"/>
      <c r="N864" s="118"/>
      <c r="O864" s="118"/>
      <c r="P864" s="144"/>
      <c r="Q864" s="144"/>
      <c r="R864" s="144"/>
      <c r="S864" s="145"/>
      <c r="T864" s="4"/>
      <c r="U864" s="482"/>
      <c r="V864" s="4"/>
      <c r="W864" s="4"/>
      <c r="X864" s="4"/>
      <c r="Y864" s="4"/>
      <c r="Z864" s="4"/>
    </row>
    <row r="865" spans="1:26" ht="16.5" customHeight="1">
      <c r="A865" s="143"/>
      <c r="B865" s="4"/>
      <c r="C865" s="4"/>
      <c r="D865" s="143"/>
      <c r="E865" s="558"/>
      <c r="F865" s="558"/>
      <c r="G865" s="4"/>
      <c r="H865" s="558"/>
      <c r="I865" s="4"/>
      <c r="J865" s="4"/>
      <c r="K865" s="4"/>
      <c r="L865" s="4"/>
      <c r="M865" s="4"/>
      <c r="N865" s="118"/>
      <c r="O865" s="118"/>
      <c r="P865" s="144"/>
      <c r="Q865" s="144"/>
      <c r="R865" s="144"/>
      <c r="S865" s="145"/>
      <c r="T865" s="4"/>
      <c r="U865" s="482"/>
      <c r="V865" s="4"/>
      <c r="W865" s="4"/>
      <c r="X865" s="4"/>
      <c r="Y865" s="4"/>
      <c r="Z865" s="4"/>
    </row>
    <row r="866" spans="1:26" ht="16.5" customHeight="1">
      <c r="A866" s="143"/>
      <c r="B866" s="4"/>
      <c r="C866" s="4"/>
      <c r="D866" s="143"/>
      <c r="E866" s="558"/>
      <c r="F866" s="558"/>
      <c r="G866" s="4"/>
      <c r="H866" s="558"/>
      <c r="I866" s="4"/>
      <c r="J866" s="4"/>
      <c r="K866" s="4"/>
      <c r="L866" s="4"/>
      <c r="M866" s="4"/>
      <c r="N866" s="118"/>
      <c r="O866" s="118"/>
      <c r="P866" s="144"/>
      <c r="Q866" s="144"/>
      <c r="R866" s="144"/>
      <c r="S866" s="145"/>
      <c r="T866" s="4"/>
      <c r="U866" s="482"/>
      <c r="V866" s="4"/>
      <c r="W866" s="4"/>
      <c r="X866" s="4"/>
      <c r="Y866" s="4"/>
      <c r="Z866" s="4"/>
    </row>
    <row r="867" spans="1:26" ht="16.5" customHeight="1">
      <c r="A867" s="143"/>
      <c r="B867" s="4"/>
      <c r="C867" s="4"/>
      <c r="D867" s="143"/>
      <c r="E867" s="558"/>
      <c r="F867" s="558"/>
      <c r="G867" s="4"/>
      <c r="H867" s="558"/>
      <c r="I867" s="4"/>
      <c r="J867" s="4"/>
      <c r="K867" s="4"/>
      <c r="L867" s="4"/>
      <c r="M867" s="4"/>
      <c r="N867" s="118"/>
      <c r="O867" s="118"/>
      <c r="P867" s="144"/>
      <c r="Q867" s="144"/>
      <c r="R867" s="144"/>
      <c r="S867" s="145"/>
      <c r="T867" s="4"/>
      <c r="U867" s="482"/>
      <c r="V867" s="4"/>
      <c r="W867" s="4"/>
      <c r="X867" s="4"/>
      <c r="Y867" s="4"/>
      <c r="Z867" s="4"/>
    </row>
    <row r="868" spans="1:26" ht="16.5" customHeight="1">
      <c r="A868" s="143"/>
      <c r="B868" s="4"/>
      <c r="C868" s="4"/>
      <c r="D868" s="143"/>
      <c r="E868" s="558"/>
      <c r="F868" s="558"/>
      <c r="G868" s="4"/>
      <c r="H868" s="558"/>
      <c r="I868" s="4"/>
      <c r="J868" s="4"/>
      <c r="K868" s="4"/>
      <c r="L868" s="4"/>
      <c r="M868" s="4"/>
      <c r="N868" s="118"/>
      <c r="O868" s="118"/>
      <c r="P868" s="144"/>
      <c r="Q868" s="144"/>
      <c r="R868" s="144"/>
      <c r="S868" s="145"/>
      <c r="T868" s="4"/>
      <c r="U868" s="482"/>
      <c r="V868" s="4"/>
      <c r="W868" s="4"/>
      <c r="X868" s="4"/>
      <c r="Y868" s="4"/>
      <c r="Z868" s="4"/>
    </row>
    <row r="869" spans="1:26" ht="16.5" customHeight="1">
      <c r="A869" s="143"/>
      <c r="B869" s="4"/>
      <c r="C869" s="4"/>
      <c r="D869" s="143"/>
      <c r="E869" s="558"/>
      <c r="F869" s="558"/>
      <c r="G869" s="4"/>
      <c r="H869" s="558"/>
      <c r="I869" s="4"/>
      <c r="J869" s="4"/>
      <c r="K869" s="4"/>
      <c r="L869" s="4"/>
      <c r="M869" s="4"/>
      <c r="N869" s="118"/>
      <c r="O869" s="118"/>
      <c r="P869" s="144"/>
      <c r="Q869" s="144"/>
      <c r="R869" s="144"/>
      <c r="S869" s="145"/>
      <c r="T869" s="4"/>
      <c r="U869" s="482"/>
      <c r="V869" s="4"/>
      <c r="W869" s="4"/>
      <c r="X869" s="4"/>
      <c r="Y869" s="4"/>
      <c r="Z869" s="4"/>
    </row>
    <row r="870" spans="1:26" ht="16.5" customHeight="1">
      <c r="A870" s="143"/>
      <c r="B870" s="4"/>
      <c r="C870" s="4"/>
      <c r="D870" s="143"/>
      <c r="E870" s="558"/>
      <c r="F870" s="558"/>
      <c r="G870" s="4"/>
      <c r="H870" s="558"/>
      <c r="I870" s="4"/>
      <c r="J870" s="4"/>
      <c r="K870" s="4"/>
      <c r="L870" s="4"/>
      <c r="M870" s="4"/>
      <c r="N870" s="118"/>
      <c r="O870" s="118"/>
      <c r="P870" s="144"/>
      <c r="Q870" s="144"/>
      <c r="R870" s="144"/>
      <c r="S870" s="145"/>
      <c r="T870" s="4"/>
      <c r="U870" s="482"/>
      <c r="V870" s="4"/>
      <c r="W870" s="4"/>
      <c r="X870" s="4"/>
      <c r="Y870" s="4"/>
      <c r="Z870" s="4"/>
    </row>
    <row r="871" spans="1:26" ht="16.5" customHeight="1">
      <c r="A871" s="143"/>
      <c r="B871" s="4"/>
      <c r="C871" s="4"/>
      <c r="D871" s="143"/>
      <c r="E871" s="558"/>
      <c r="F871" s="558"/>
      <c r="G871" s="4"/>
      <c r="H871" s="558"/>
      <c r="I871" s="4"/>
      <c r="J871" s="4"/>
      <c r="K871" s="4"/>
      <c r="L871" s="4"/>
      <c r="M871" s="4"/>
      <c r="N871" s="118"/>
      <c r="O871" s="118"/>
      <c r="P871" s="144"/>
      <c r="Q871" s="144"/>
      <c r="R871" s="144"/>
      <c r="S871" s="145"/>
      <c r="T871" s="4"/>
      <c r="U871" s="482"/>
      <c r="V871" s="4"/>
      <c r="W871" s="4"/>
      <c r="X871" s="4"/>
      <c r="Y871" s="4"/>
      <c r="Z871" s="4"/>
    </row>
    <row r="872" spans="1:26" ht="16.5" customHeight="1">
      <c r="A872" s="143"/>
      <c r="B872" s="4"/>
      <c r="C872" s="4"/>
      <c r="D872" s="143"/>
      <c r="E872" s="558"/>
      <c r="F872" s="558"/>
      <c r="G872" s="4"/>
      <c r="H872" s="558"/>
      <c r="I872" s="4"/>
      <c r="J872" s="4"/>
      <c r="K872" s="4"/>
      <c r="L872" s="4"/>
      <c r="M872" s="4"/>
      <c r="N872" s="118"/>
      <c r="O872" s="118"/>
      <c r="P872" s="144"/>
      <c r="Q872" s="144"/>
      <c r="R872" s="144"/>
      <c r="S872" s="145"/>
      <c r="T872" s="4"/>
      <c r="U872" s="482"/>
      <c r="V872" s="4"/>
      <c r="W872" s="4"/>
      <c r="X872" s="4"/>
      <c r="Y872" s="4"/>
      <c r="Z872" s="4"/>
    </row>
    <row r="873" spans="1:26" ht="16.5" customHeight="1">
      <c r="A873" s="143"/>
      <c r="B873" s="4"/>
      <c r="C873" s="4"/>
      <c r="D873" s="143"/>
      <c r="E873" s="558"/>
      <c r="F873" s="558"/>
      <c r="G873" s="4"/>
      <c r="H873" s="558"/>
      <c r="I873" s="4"/>
      <c r="J873" s="4"/>
      <c r="K873" s="4"/>
      <c r="L873" s="4"/>
      <c r="M873" s="4"/>
      <c r="N873" s="118"/>
      <c r="O873" s="118"/>
      <c r="P873" s="144"/>
      <c r="Q873" s="144"/>
      <c r="R873" s="144"/>
      <c r="S873" s="145"/>
      <c r="T873" s="4"/>
      <c r="U873" s="482"/>
      <c r="V873" s="4"/>
      <c r="W873" s="4"/>
      <c r="X873" s="4"/>
      <c r="Y873" s="4"/>
      <c r="Z873" s="4"/>
    </row>
    <row r="874" spans="1:26" ht="16.5" customHeight="1">
      <c r="A874" s="143"/>
      <c r="B874" s="4"/>
      <c r="C874" s="4"/>
      <c r="D874" s="143"/>
      <c r="E874" s="558"/>
      <c r="F874" s="558"/>
      <c r="G874" s="4"/>
      <c r="H874" s="558"/>
      <c r="I874" s="4"/>
      <c r="J874" s="4"/>
      <c r="K874" s="4"/>
      <c r="L874" s="4"/>
      <c r="M874" s="4"/>
      <c r="N874" s="118"/>
      <c r="O874" s="118"/>
      <c r="P874" s="144"/>
      <c r="Q874" s="144"/>
      <c r="R874" s="144"/>
      <c r="S874" s="145"/>
      <c r="T874" s="4"/>
      <c r="U874" s="482"/>
      <c r="V874" s="4"/>
      <c r="W874" s="4"/>
      <c r="X874" s="4"/>
      <c r="Y874" s="4"/>
      <c r="Z874" s="4"/>
    </row>
    <row r="875" spans="1:26" ht="16.5" customHeight="1">
      <c r="A875" s="143"/>
      <c r="B875" s="4"/>
      <c r="C875" s="4"/>
      <c r="D875" s="143"/>
      <c r="E875" s="558"/>
      <c r="F875" s="558"/>
      <c r="G875" s="4"/>
      <c r="H875" s="558"/>
      <c r="I875" s="4"/>
      <c r="J875" s="4"/>
      <c r="K875" s="4"/>
      <c r="L875" s="4"/>
      <c r="M875" s="4"/>
      <c r="N875" s="118"/>
      <c r="O875" s="118"/>
      <c r="P875" s="144"/>
      <c r="Q875" s="144"/>
      <c r="R875" s="144"/>
      <c r="S875" s="145"/>
      <c r="T875" s="4"/>
      <c r="U875" s="482"/>
      <c r="V875" s="4"/>
      <c r="W875" s="4"/>
      <c r="X875" s="4"/>
      <c r="Y875" s="4"/>
      <c r="Z875" s="4"/>
    </row>
    <row r="876" spans="1:26" ht="16.5" customHeight="1">
      <c r="A876" s="143"/>
      <c r="B876" s="4"/>
      <c r="C876" s="4"/>
      <c r="D876" s="143"/>
      <c r="E876" s="558"/>
      <c r="F876" s="558"/>
      <c r="G876" s="4"/>
      <c r="H876" s="558"/>
      <c r="I876" s="4"/>
      <c r="J876" s="4"/>
      <c r="K876" s="4"/>
      <c r="L876" s="4"/>
      <c r="M876" s="4"/>
      <c r="N876" s="118"/>
      <c r="O876" s="118"/>
      <c r="P876" s="144"/>
      <c r="Q876" s="144"/>
      <c r="R876" s="144"/>
      <c r="S876" s="145"/>
      <c r="T876" s="4"/>
      <c r="U876" s="482"/>
      <c r="V876" s="4"/>
      <c r="W876" s="4"/>
      <c r="X876" s="4"/>
      <c r="Y876" s="4"/>
      <c r="Z876" s="4"/>
    </row>
    <row r="877" spans="1:26" ht="16.5" customHeight="1">
      <c r="A877" s="143"/>
      <c r="B877" s="4"/>
      <c r="C877" s="4"/>
      <c r="D877" s="143"/>
      <c r="E877" s="558"/>
      <c r="F877" s="558"/>
      <c r="G877" s="4"/>
      <c r="H877" s="558"/>
      <c r="I877" s="4"/>
      <c r="J877" s="4"/>
      <c r="K877" s="4"/>
      <c r="L877" s="4"/>
      <c r="M877" s="4"/>
      <c r="N877" s="118"/>
      <c r="O877" s="118"/>
      <c r="P877" s="144"/>
      <c r="Q877" s="144"/>
      <c r="R877" s="144"/>
      <c r="S877" s="145"/>
      <c r="T877" s="4"/>
      <c r="U877" s="482"/>
      <c r="V877" s="4"/>
      <c r="W877" s="4"/>
      <c r="X877" s="4"/>
      <c r="Y877" s="4"/>
      <c r="Z877" s="4"/>
    </row>
    <row r="878" spans="1:26" ht="16.5" customHeight="1">
      <c r="A878" s="143"/>
      <c r="B878" s="4"/>
      <c r="C878" s="4"/>
      <c r="D878" s="143"/>
      <c r="E878" s="558"/>
      <c r="F878" s="558"/>
      <c r="G878" s="4"/>
      <c r="H878" s="558"/>
      <c r="I878" s="4"/>
      <c r="J878" s="4"/>
      <c r="K878" s="4"/>
      <c r="L878" s="4"/>
      <c r="M878" s="4"/>
      <c r="N878" s="118"/>
      <c r="O878" s="118"/>
      <c r="P878" s="144"/>
      <c r="Q878" s="144"/>
      <c r="R878" s="144"/>
      <c r="S878" s="145"/>
      <c r="T878" s="4"/>
      <c r="U878" s="482"/>
      <c r="V878" s="4"/>
      <c r="W878" s="4"/>
      <c r="X878" s="4"/>
      <c r="Y878" s="4"/>
      <c r="Z878" s="4"/>
    </row>
    <row r="879" spans="1:26" ht="16.5" customHeight="1">
      <c r="A879" s="143"/>
      <c r="B879" s="4"/>
      <c r="C879" s="4"/>
      <c r="D879" s="143"/>
      <c r="E879" s="558"/>
      <c r="F879" s="558"/>
      <c r="G879" s="4"/>
      <c r="H879" s="558"/>
      <c r="I879" s="4"/>
      <c r="J879" s="4"/>
      <c r="K879" s="4"/>
      <c r="L879" s="4"/>
      <c r="M879" s="4"/>
      <c r="N879" s="118"/>
      <c r="O879" s="118"/>
      <c r="P879" s="144"/>
      <c r="Q879" s="144"/>
      <c r="R879" s="144"/>
      <c r="S879" s="145"/>
      <c r="T879" s="4"/>
      <c r="U879" s="482"/>
      <c r="V879" s="4"/>
      <c r="W879" s="4"/>
      <c r="X879" s="4"/>
      <c r="Y879" s="4"/>
      <c r="Z879" s="4"/>
    </row>
    <row r="880" spans="1:26" ht="16.5" customHeight="1">
      <c r="A880" s="143"/>
      <c r="B880" s="4"/>
      <c r="C880" s="4"/>
      <c r="D880" s="143"/>
      <c r="E880" s="558"/>
      <c r="F880" s="558"/>
      <c r="G880" s="4"/>
      <c r="H880" s="558"/>
      <c r="I880" s="4"/>
      <c r="J880" s="4"/>
      <c r="K880" s="4"/>
      <c r="L880" s="4"/>
      <c r="M880" s="4"/>
      <c r="N880" s="118"/>
      <c r="O880" s="118"/>
      <c r="P880" s="144"/>
      <c r="Q880" s="144"/>
      <c r="R880" s="144"/>
      <c r="S880" s="145"/>
      <c r="T880" s="4"/>
      <c r="U880" s="482"/>
      <c r="V880" s="4"/>
      <c r="W880" s="4"/>
      <c r="X880" s="4"/>
      <c r="Y880" s="4"/>
      <c r="Z880" s="4"/>
    </row>
    <row r="881" spans="1:26" ht="16.5" customHeight="1">
      <c r="A881" s="143"/>
      <c r="B881" s="4"/>
      <c r="C881" s="4"/>
      <c r="D881" s="143"/>
      <c r="E881" s="558"/>
      <c r="F881" s="558"/>
      <c r="G881" s="4"/>
      <c r="H881" s="558"/>
      <c r="I881" s="4"/>
      <c r="J881" s="4"/>
      <c r="K881" s="4"/>
      <c r="L881" s="4"/>
      <c r="M881" s="4"/>
      <c r="N881" s="118"/>
      <c r="O881" s="118"/>
      <c r="P881" s="144"/>
      <c r="Q881" s="144"/>
      <c r="R881" s="144"/>
      <c r="S881" s="145"/>
      <c r="T881" s="4"/>
      <c r="U881" s="482"/>
      <c r="V881" s="4"/>
      <c r="W881" s="4"/>
      <c r="X881" s="4"/>
      <c r="Y881" s="4"/>
      <c r="Z881" s="4"/>
    </row>
    <row r="882" spans="1:26" ht="16.5" customHeight="1">
      <c r="A882" s="143"/>
      <c r="B882" s="4"/>
      <c r="C882" s="4"/>
      <c r="D882" s="143"/>
      <c r="E882" s="558"/>
      <c r="F882" s="558"/>
      <c r="G882" s="4"/>
      <c r="H882" s="558"/>
      <c r="I882" s="4"/>
      <c r="J882" s="4"/>
      <c r="K882" s="4"/>
      <c r="L882" s="4"/>
      <c r="M882" s="4"/>
      <c r="N882" s="118"/>
      <c r="O882" s="118"/>
      <c r="P882" s="144"/>
      <c r="Q882" s="144"/>
      <c r="R882" s="144"/>
      <c r="S882" s="145"/>
      <c r="T882" s="4"/>
      <c r="U882" s="482"/>
      <c r="V882" s="4"/>
      <c r="W882" s="4"/>
      <c r="X882" s="4"/>
      <c r="Y882" s="4"/>
      <c r="Z882" s="4"/>
    </row>
    <row r="883" spans="1:26" ht="16.5" customHeight="1">
      <c r="A883" s="143"/>
      <c r="B883" s="4"/>
      <c r="C883" s="4"/>
      <c r="D883" s="143"/>
      <c r="E883" s="558"/>
      <c r="F883" s="558"/>
      <c r="G883" s="4"/>
      <c r="H883" s="558"/>
      <c r="I883" s="4"/>
      <c r="J883" s="4"/>
      <c r="K883" s="4"/>
      <c r="L883" s="4"/>
      <c r="M883" s="4"/>
      <c r="N883" s="118"/>
      <c r="O883" s="118"/>
      <c r="P883" s="144"/>
      <c r="Q883" s="144"/>
      <c r="R883" s="144"/>
      <c r="S883" s="145"/>
      <c r="T883" s="4"/>
      <c r="U883" s="482"/>
      <c r="V883" s="4"/>
      <c r="W883" s="4"/>
      <c r="X883" s="4"/>
      <c r="Y883" s="4"/>
      <c r="Z883" s="4"/>
    </row>
    <row r="884" spans="1:26" ht="16.5" customHeight="1">
      <c r="A884" s="143"/>
      <c r="B884" s="4"/>
      <c r="C884" s="4"/>
      <c r="D884" s="143"/>
      <c r="E884" s="558"/>
      <c r="F884" s="558"/>
      <c r="G884" s="4"/>
      <c r="H884" s="558"/>
      <c r="I884" s="4"/>
      <c r="J884" s="4"/>
      <c r="K884" s="4"/>
      <c r="L884" s="4"/>
      <c r="M884" s="4"/>
      <c r="N884" s="118"/>
      <c r="O884" s="118"/>
      <c r="P884" s="144"/>
      <c r="Q884" s="144"/>
      <c r="R884" s="144"/>
      <c r="S884" s="145"/>
      <c r="T884" s="4"/>
      <c r="U884" s="482"/>
      <c r="V884" s="4"/>
      <c r="W884" s="4"/>
      <c r="X884" s="4"/>
      <c r="Y884" s="4"/>
      <c r="Z884" s="4"/>
    </row>
    <row r="885" spans="1:26" ht="16.5" customHeight="1">
      <c r="A885" s="143"/>
      <c r="B885" s="4"/>
      <c r="C885" s="4"/>
      <c r="D885" s="143"/>
      <c r="E885" s="558"/>
      <c r="F885" s="558"/>
      <c r="G885" s="4"/>
      <c r="H885" s="558"/>
      <c r="I885" s="4"/>
      <c r="J885" s="4"/>
      <c r="K885" s="4"/>
      <c r="L885" s="4"/>
      <c r="M885" s="4"/>
      <c r="N885" s="118"/>
      <c r="O885" s="118"/>
      <c r="P885" s="144"/>
      <c r="Q885" s="144"/>
      <c r="R885" s="144"/>
      <c r="S885" s="145"/>
      <c r="T885" s="4"/>
      <c r="U885" s="482"/>
      <c r="V885" s="4"/>
      <c r="W885" s="4"/>
      <c r="X885" s="4"/>
      <c r="Y885" s="4"/>
      <c r="Z885" s="4"/>
    </row>
    <row r="886" spans="1:26" ht="16.5" customHeight="1">
      <c r="A886" s="143"/>
      <c r="B886" s="4"/>
      <c r="C886" s="4"/>
      <c r="D886" s="143"/>
      <c r="E886" s="558"/>
      <c r="F886" s="558"/>
      <c r="G886" s="4"/>
      <c r="H886" s="558"/>
      <c r="I886" s="4"/>
      <c r="J886" s="4"/>
      <c r="K886" s="4"/>
      <c r="L886" s="4"/>
      <c r="M886" s="4"/>
      <c r="N886" s="118"/>
      <c r="O886" s="118"/>
      <c r="P886" s="144"/>
      <c r="Q886" s="144"/>
      <c r="R886" s="144"/>
      <c r="S886" s="145"/>
      <c r="T886" s="4"/>
      <c r="U886" s="482"/>
      <c r="V886" s="4"/>
      <c r="W886" s="4"/>
      <c r="X886" s="4"/>
      <c r="Y886" s="4"/>
      <c r="Z886" s="4"/>
    </row>
    <row r="887" spans="1:26" ht="16.5" customHeight="1">
      <c r="A887" s="143"/>
      <c r="B887" s="4"/>
      <c r="C887" s="4"/>
      <c r="D887" s="143"/>
      <c r="E887" s="558"/>
      <c r="F887" s="558"/>
      <c r="G887" s="4"/>
      <c r="H887" s="558"/>
      <c r="I887" s="4"/>
      <c r="J887" s="4"/>
      <c r="K887" s="4"/>
      <c r="L887" s="4"/>
      <c r="M887" s="4"/>
      <c r="N887" s="118"/>
      <c r="O887" s="118"/>
      <c r="P887" s="144"/>
      <c r="Q887" s="144"/>
      <c r="R887" s="144"/>
      <c r="S887" s="145"/>
      <c r="T887" s="4"/>
      <c r="U887" s="482"/>
      <c r="V887" s="4"/>
      <c r="W887" s="4"/>
      <c r="X887" s="4"/>
      <c r="Y887" s="4"/>
      <c r="Z887" s="4"/>
    </row>
    <row r="888" spans="1:26" ht="16.5" customHeight="1">
      <c r="A888" s="143"/>
      <c r="B888" s="4"/>
      <c r="C888" s="4"/>
      <c r="D888" s="143"/>
      <c r="E888" s="558"/>
      <c r="F888" s="558"/>
      <c r="G888" s="4"/>
      <c r="H888" s="558"/>
      <c r="I888" s="4"/>
      <c r="J888" s="4"/>
      <c r="K888" s="4"/>
      <c r="L888" s="4"/>
      <c r="M888" s="4"/>
      <c r="N888" s="118"/>
      <c r="O888" s="118"/>
      <c r="P888" s="144"/>
      <c r="Q888" s="144"/>
      <c r="R888" s="144"/>
      <c r="S888" s="145"/>
      <c r="T888" s="4"/>
      <c r="U888" s="482"/>
      <c r="V888" s="4"/>
      <c r="W888" s="4"/>
      <c r="X888" s="4"/>
      <c r="Y888" s="4"/>
      <c r="Z888" s="4"/>
    </row>
    <row r="889" spans="1:26" ht="16.5" customHeight="1">
      <c r="A889" s="143"/>
      <c r="B889" s="4"/>
      <c r="C889" s="4"/>
      <c r="D889" s="143"/>
      <c r="E889" s="558"/>
      <c r="F889" s="558"/>
      <c r="G889" s="4"/>
      <c r="H889" s="558"/>
      <c r="I889" s="4"/>
      <c r="J889" s="4"/>
      <c r="K889" s="4"/>
      <c r="L889" s="4"/>
      <c r="M889" s="4"/>
      <c r="N889" s="118"/>
      <c r="O889" s="118"/>
      <c r="P889" s="144"/>
      <c r="Q889" s="144"/>
      <c r="R889" s="144"/>
      <c r="S889" s="145"/>
      <c r="T889" s="4"/>
      <c r="U889" s="482"/>
      <c r="V889" s="4"/>
      <c r="W889" s="4"/>
      <c r="X889" s="4"/>
      <c r="Y889" s="4"/>
      <c r="Z889" s="4"/>
    </row>
    <row r="890" spans="1:26" ht="16.5" customHeight="1">
      <c r="A890" s="143"/>
      <c r="B890" s="4"/>
      <c r="C890" s="4"/>
      <c r="D890" s="143"/>
      <c r="E890" s="558"/>
      <c r="F890" s="558"/>
      <c r="G890" s="4"/>
      <c r="H890" s="558"/>
      <c r="I890" s="4"/>
      <c r="J890" s="4"/>
      <c r="K890" s="4"/>
      <c r="L890" s="4"/>
      <c r="M890" s="4"/>
      <c r="N890" s="118"/>
      <c r="O890" s="118"/>
      <c r="P890" s="144"/>
      <c r="Q890" s="144"/>
      <c r="R890" s="144"/>
      <c r="S890" s="145"/>
      <c r="T890" s="4"/>
      <c r="U890" s="482"/>
      <c r="V890" s="4"/>
      <c r="W890" s="4"/>
      <c r="X890" s="4"/>
      <c r="Y890" s="4"/>
      <c r="Z890" s="4"/>
    </row>
    <row r="891" spans="1:26" ht="16.5" customHeight="1">
      <c r="A891" s="143"/>
      <c r="B891" s="4"/>
      <c r="C891" s="4"/>
      <c r="D891" s="143"/>
      <c r="E891" s="558"/>
      <c r="F891" s="558"/>
      <c r="G891" s="4"/>
      <c r="H891" s="558"/>
      <c r="I891" s="4"/>
      <c r="J891" s="4"/>
      <c r="K891" s="4"/>
      <c r="L891" s="4"/>
      <c r="M891" s="4"/>
      <c r="N891" s="118"/>
      <c r="O891" s="118"/>
      <c r="P891" s="144"/>
      <c r="Q891" s="144"/>
      <c r="R891" s="144"/>
      <c r="S891" s="145"/>
      <c r="T891" s="4"/>
      <c r="U891" s="482"/>
      <c r="V891" s="4"/>
      <c r="W891" s="4"/>
      <c r="X891" s="4"/>
      <c r="Y891" s="4"/>
      <c r="Z891" s="4"/>
    </row>
    <row r="892" spans="1:26" ht="16.5" customHeight="1">
      <c r="A892" s="143"/>
      <c r="B892" s="4"/>
      <c r="C892" s="4"/>
      <c r="D892" s="143"/>
      <c r="E892" s="558"/>
      <c r="F892" s="558"/>
      <c r="G892" s="4"/>
      <c r="H892" s="558"/>
      <c r="I892" s="4"/>
      <c r="J892" s="4"/>
      <c r="K892" s="4"/>
      <c r="L892" s="4"/>
      <c r="M892" s="4"/>
      <c r="N892" s="118"/>
      <c r="O892" s="118"/>
      <c r="P892" s="144"/>
      <c r="Q892" s="144"/>
      <c r="R892" s="144"/>
      <c r="S892" s="145"/>
      <c r="T892" s="4"/>
      <c r="U892" s="482"/>
      <c r="V892" s="4"/>
      <c r="W892" s="4"/>
      <c r="X892" s="4"/>
      <c r="Y892" s="4"/>
      <c r="Z892" s="4"/>
    </row>
    <row r="893" spans="1:26" ht="16.5" customHeight="1">
      <c r="A893" s="143"/>
      <c r="B893" s="4"/>
      <c r="C893" s="4"/>
      <c r="D893" s="143"/>
      <c r="E893" s="558"/>
      <c r="F893" s="558"/>
      <c r="G893" s="4"/>
      <c r="H893" s="558"/>
      <c r="I893" s="4"/>
      <c r="J893" s="4"/>
      <c r="K893" s="4"/>
      <c r="L893" s="4"/>
      <c r="M893" s="4"/>
      <c r="N893" s="118"/>
      <c r="O893" s="118"/>
      <c r="P893" s="144"/>
      <c r="Q893" s="144"/>
      <c r="R893" s="144"/>
      <c r="S893" s="145"/>
      <c r="T893" s="4"/>
      <c r="U893" s="482"/>
      <c r="V893" s="4"/>
      <c r="W893" s="4"/>
      <c r="X893" s="4"/>
      <c r="Y893" s="4"/>
      <c r="Z893" s="4"/>
    </row>
    <row r="894" spans="1:26" ht="16.5" customHeight="1">
      <c r="A894" s="143"/>
      <c r="B894" s="4"/>
      <c r="C894" s="4"/>
      <c r="D894" s="143"/>
      <c r="E894" s="558"/>
      <c r="F894" s="558"/>
      <c r="G894" s="4"/>
      <c r="H894" s="558"/>
      <c r="I894" s="4"/>
      <c r="J894" s="4"/>
      <c r="K894" s="4"/>
      <c r="L894" s="4"/>
      <c r="M894" s="4"/>
      <c r="N894" s="118"/>
      <c r="O894" s="118"/>
      <c r="P894" s="144"/>
      <c r="Q894" s="144"/>
      <c r="R894" s="144"/>
      <c r="S894" s="145"/>
      <c r="T894" s="4"/>
      <c r="U894" s="482"/>
      <c r="V894" s="4"/>
      <c r="W894" s="4"/>
      <c r="X894" s="4"/>
      <c r="Y894" s="4"/>
      <c r="Z894" s="4"/>
    </row>
    <row r="895" spans="1:26" ht="16.5" customHeight="1">
      <c r="A895" s="143"/>
      <c r="B895" s="4"/>
      <c r="C895" s="4"/>
      <c r="D895" s="143"/>
      <c r="E895" s="558"/>
      <c r="F895" s="558"/>
      <c r="G895" s="4"/>
      <c r="H895" s="558"/>
      <c r="I895" s="4"/>
      <c r="J895" s="4"/>
      <c r="K895" s="4"/>
      <c r="L895" s="4"/>
      <c r="M895" s="4"/>
      <c r="N895" s="118"/>
      <c r="O895" s="118"/>
      <c r="P895" s="144"/>
      <c r="Q895" s="144"/>
      <c r="R895" s="144"/>
      <c r="S895" s="145"/>
      <c r="T895" s="4"/>
      <c r="U895" s="482"/>
      <c r="V895" s="4"/>
      <c r="W895" s="4"/>
      <c r="X895" s="4"/>
      <c r="Y895" s="4"/>
      <c r="Z895" s="4"/>
    </row>
    <row r="896" spans="1:26" ht="16.5" customHeight="1">
      <c r="A896" s="143"/>
      <c r="B896" s="4"/>
      <c r="C896" s="4"/>
      <c r="D896" s="143"/>
      <c r="E896" s="558"/>
      <c r="F896" s="558"/>
      <c r="G896" s="4"/>
      <c r="H896" s="558"/>
      <c r="I896" s="4"/>
      <c r="J896" s="4"/>
      <c r="K896" s="4"/>
      <c r="L896" s="4"/>
      <c r="M896" s="4"/>
      <c r="N896" s="118"/>
      <c r="O896" s="118"/>
      <c r="P896" s="144"/>
      <c r="Q896" s="144"/>
      <c r="R896" s="144"/>
      <c r="S896" s="145"/>
      <c r="T896" s="4"/>
      <c r="U896" s="482"/>
      <c r="V896" s="4"/>
      <c r="W896" s="4"/>
      <c r="X896" s="4"/>
      <c r="Y896" s="4"/>
      <c r="Z896" s="4"/>
    </row>
    <row r="897" spans="1:26" ht="16.5" customHeight="1">
      <c r="A897" s="143"/>
      <c r="B897" s="4"/>
      <c r="C897" s="4"/>
      <c r="D897" s="143"/>
      <c r="E897" s="558"/>
      <c r="F897" s="558"/>
      <c r="G897" s="4"/>
      <c r="H897" s="558"/>
      <c r="I897" s="4"/>
      <c r="J897" s="4"/>
      <c r="K897" s="4"/>
      <c r="L897" s="4"/>
      <c r="M897" s="4"/>
      <c r="N897" s="118"/>
      <c r="O897" s="118"/>
      <c r="P897" s="144"/>
      <c r="Q897" s="144"/>
      <c r="R897" s="144"/>
      <c r="S897" s="145"/>
      <c r="T897" s="4"/>
      <c r="U897" s="482"/>
      <c r="V897" s="4"/>
      <c r="W897" s="4"/>
      <c r="X897" s="4"/>
      <c r="Y897" s="4"/>
      <c r="Z897" s="4"/>
    </row>
    <row r="898" spans="1:26" ht="16.5" customHeight="1">
      <c r="A898" s="143"/>
      <c r="B898" s="4"/>
      <c r="C898" s="4"/>
      <c r="D898" s="143"/>
      <c r="E898" s="558"/>
      <c r="F898" s="558"/>
      <c r="G898" s="4"/>
      <c r="H898" s="558"/>
      <c r="I898" s="4"/>
      <c r="J898" s="4"/>
      <c r="K898" s="4"/>
      <c r="L898" s="4"/>
      <c r="M898" s="4"/>
      <c r="N898" s="118"/>
      <c r="O898" s="118"/>
      <c r="P898" s="144"/>
      <c r="Q898" s="144"/>
      <c r="R898" s="144"/>
      <c r="S898" s="145"/>
      <c r="T898" s="4"/>
      <c r="U898" s="482"/>
      <c r="V898" s="4"/>
      <c r="W898" s="4"/>
      <c r="X898" s="4"/>
      <c r="Y898" s="4"/>
      <c r="Z898" s="4"/>
    </row>
    <row r="899" spans="1:26" ht="16.5" customHeight="1">
      <c r="A899" s="143"/>
      <c r="B899" s="4"/>
      <c r="C899" s="4"/>
      <c r="D899" s="143"/>
      <c r="E899" s="558"/>
      <c r="F899" s="558"/>
      <c r="G899" s="4"/>
      <c r="H899" s="558"/>
      <c r="I899" s="4"/>
      <c r="J899" s="4"/>
      <c r="K899" s="4"/>
      <c r="L899" s="4"/>
      <c r="M899" s="4"/>
      <c r="N899" s="118"/>
      <c r="O899" s="118"/>
      <c r="P899" s="144"/>
      <c r="Q899" s="144"/>
      <c r="R899" s="144"/>
      <c r="S899" s="145"/>
      <c r="T899" s="4"/>
      <c r="U899" s="482"/>
      <c r="V899" s="4"/>
      <c r="W899" s="4"/>
      <c r="X899" s="4"/>
      <c r="Y899" s="4"/>
      <c r="Z899" s="4"/>
    </row>
    <row r="900" spans="1:26" ht="16.5" customHeight="1">
      <c r="A900" s="143"/>
      <c r="B900" s="4"/>
      <c r="C900" s="4"/>
      <c r="D900" s="143"/>
      <c r="E900" s="558"/>
      <c r="F900" s="558"/>
      <c r="G900" s="4"/>
      <c r="H900" s="558"/>
      <c r="I900" s="4"/>
      <c r="J900" s="4"/>
      <c r="K900" s="4"/>
      <c r="L900" s="4"/>
      <c r="M900" s="4"/>
      <c r="N900" s="118"/>
      <c r="O900" s="118"/>
      <c r="P900" s="144"/>
      <c r="Q900" s="144"/>
      <c r="R900" s="144"/>
      <c r="S900" s="145"/>
      <c r="T900" s="4"/>
      <c r="U900" s="482"/>
      <c r="V900" s="4"/>
      <c r="W900" s="4"/>
      <c r="X900" s="4"/>
      <c r="Y900" s="4"/>
      <c r="Z900" s="4"/>
    </row>
    <row r="901" spans="1:26" ht="16.5" customHeight="1">
      <c r="A901" s="143"/>
      <c r="B901" s="4"/>
      <c r="C901" s="4"/>
      <c r="D901" s="143"/>
      <c r="E901" s="558"/>
      <c r="F901" s="558"/>
      <c r="G901" s="4"/>
      <c r="H901" s="558"/>
      <c r="I901" s="4"/>
      <c r="J901" s="4"/>
      <c r="K901" s="4"/>
      <c r="L901" s="4"/>
      <c r="M901" s="4"/>
      <c r="N901" s="118"/>
      <c r="O901" s="118"/>
      <c r="P901" s="144"/>
      <c r="Q901" s="144"/>
      <c r="R901" s="144"/>
      <c r="S901" s="145"/>
      <c r="T901" s="4"/>
      <c r="U901" s="482"/>
      <c r="V901" s="4"/>
      <c r="W901" s="4"/>
      <c r="X901" s="4"/>
      <c r="Y901" s="4"/>
      <c r="Z901" s="4"/>
    </row>
    <row r="902" spans="1:26" ht="16.5" customHeight="1">
      <c r="A902" s="143"/>
      <c r="B902" s="4"/>
      <c r="C902" s="4"/>
      <c r="D902" s="143"/>
      <c r="E902" s="558"/>
      <c r="F902" s="558"/>
      <c r="G902" s="4"/>
      <c r="H902" s="558"/>
      <c r="I902" s="4"/>
      <c r="J902" s="4"/>
      <c r="K902" s="4"/>
      <c r="L902" s="4"/>
      <c r="M902" s="4"/>
      <c r="N902" s="118"/>
      <c r="O902" s="118"/>
      <c r="P902" s="144"/>
      <c r="Q902" s="144"/>
      <c r="R902" s="144"/>
      <c r="S902" s="145"/>
      <c r="T902" s="4"/>
      <c r="U902" s="482"/>
      <c r="V902" s="4"/>
      <c r="W902" s="4"/>
      <c r="X902" s="4"/>
      <c r="Y902" s="4"/>
      <c r="Z902" s="4"/>
    </row>
    <row r="903" spans="1:26" ht="16.5" customHeight="1">
      <c r="A903" s="143"/>
      <c r="B903" s="4"/>
      <c r="C903" s="4"/>
      <c r="D903" s="143"/>
      <c r="E903" s="558"/>
      <c r="F903" s="558"/>
      <c r="G903" s="4"/>
      <c r="H903" s="558"/>
      <c r="I903" s="4"/>
      <c r="J903" s="4"/>
      <c r="K903" s="4"/>
      <c r="L903" s="4"/>
      <c r="M903" s="4"/>
      <c r="N903" s="118"/>
      <c r="O903" s="118"/>
      <c r="P903" s="144"/>
      <c r="Q903" s="144"/>
      <c r="R903" s="144"/>
      <c r="S903" s="145"/>
      <c r="T903" s="4"/>
      <c r="U903" s="482"/>
      <c r="V903" s="4"/>
      <c r="W903" s="4"/>
      <c r="X903" s="4"/>
      <c r="Y903" s="4"/>
      <c r="Z903" s="4"/>
    </row>
    <row r="904" spans="1:26" ht="16.5" customHeight="1">
      <c r="A904" s="143"/>
      <c r="B904" s="4"/>
      <c r="C904" s="4"/>
      <c r="D904" s="143"/>
      <c r="E904" s="558"/>
      <c r="F904" s="558"/>
      <c r="G904" s="4"/>
      <c r="H904" s="558"/>
      <c r="I904" s="4"/>
      <c r="J904" s="4"/>
      <c r="K904" s="4"/>
      <c r="L904" s="4"/>
      <c r="M904" s="4"/>
      <c r="N904" s="118"/>
      <c r="O904" s="118"/>
      <c r="P904" s="144"/>
      <c r="Q904" s="144"/>
      <c r="R904" s="144"/>
      <c r="S904" s="145"/>
      <c r="T904" s="4"/>
      <c r="U904" s="482"/>
      <c r="V904" s="4"/>
      <c r="W904" s="4"/>
      <c r="X904" s="4"/>
      <c r="Y904" s="4"/>
      <c r="Z904" s="4"/>
    </row>
    <row r="905" spans="1:26" ht="16.5" customHeight="1">
      <c r="A905" s="143"/>
      <c r="B905" s="4"/>
      <c r="C905" s="4"/>
      <c r="D905" s="143"/>
      <c r="E905" s="558"/>
      <c r="F905" s="558"/>
      <c r="G905" s="4"/>
      <c r="H905" s="558"/>
      <c r="I905" s="4"/>
      <c r="J905" s="4"/>
      <c r="K905" s="4"/>
      <c r="L905" s="4"/>
      <c r="M905" s="4"/>
      <c r="N905" s="118"/>
      <c r="O905" s="118"/>
      <c r="P905" s="144"/>
      <c r="Q905" s="144"/>
      <c r="R905" s="144"/>
      <c r="S905" s="145"/>
      <c r="T905" s="4"/>
      <c r="U905" s="482"/>
      <c r="V905" s="4"/>
      <c r="W905" s="4"/>
      <c r="X905" s="4"/>
      <c r="Y905" s="4"/>
      <c r="Z905" s="4"/>
    </row>
    <row r="906" spans="1:26" ht="16.5" customHeight="1">
      <c r="A906" s="143"/>
      <c r="B906" s="4"/>
      <c r="C906" s="4"/>
      <c r="D906" s="143"/>
      <c r="E906" s="558"/>
      <c r="F906" s="558"/>
      <c r="G906" s="4"/>
      <c r="H906" s="558"/>
      <c r="I906" s="4"/>
      <c r="J906" s="4"/>
      <c r="K906" s="4"/>
      <c r="L906" s="4"/>
      <c r="M906" s="4"/>
      <c r="N906" s="118"/>
      <c r="O906" s="118"/>
      <c r="P906" s="144"/>
      <c r="Q906" s="144"/>
      <c r="R906" s="144"/>
      <c r="S906" s="145"/>
      <c r="T906" s="4"/>
      <c r="U906" s="482"/>
      <c r="V906" s="4"/>
      <c r="W906" s="4"/>
      <c r="X906" s="4"/>
      <c r="Y906" s="4"/>
      <c r="Z906" s="4"/>
    </row>
    <row r="907" spans="1:26" ht="16.5" customHeight="1">
      <c r="A907" s="143"/>
      <c r="B907" s="4"/>
      <c r="C907" s="4"/>
      <c r="D907" s="143"/>
      <c r="E907" s="558"/>
      <c r="F907" s="558"/>
      <c r="G907" s="4"/>
      <c r="H907" s="558"/>
      <c r="I907" s="4"/>
      <c r="J907" s="4"/>
      <c r="K907" s="4"/>
      <c r="L907" s="4"/>
      <c r="M907" s="4"/>
      <c r="N907" s="118"/>
      <c r="O907" s="118"/>
      <c r="P907" s="144"/>
      <c r="Q907" s="144"/>
      <c r="R907" s="144"/>
      <c r="S907" s="145"/>
      <c r="T907" s="4"/>
      <c r="U907" s="482"/>
      <c r="V907" s="4"/>
      <c r="W907" s="4"/>
      <c r="X907" s="4"/>
      <c r="Y907" s="4"/>
      <c r="Z907" s="4"/>
    </row>
    <row r="908" spans="1:26" ht="16.5" customHeight="1">
      <c r="A908" s="143"/>
      <c r="B908" s="4"/>
      <c r="C908" s="4"/>
      <c r="D908" s="143"/>
      <c r="E908" s="558"/>
      <c r="F908" s="558"/>
      <c r="G908" s="4"/>
      <c r="H908" s="558"/>
      <c r="I908" s="4"/>
      <c r="J908" s="4"/>
      <c r="K908" s="4"/>
      <c r="L908" s="4"/>
      <c r="M908" s="4"/>
      <c r="N908" s="118"/>
      <c r="O908" s="118"/>
      <c r="P908" s="144"/>
      <c r="Q908" s="144"/>
      <c r="R908" s="144"/>
      <c r="S908" s="145"/>
      <c r="T908" s="4"/>
      <c r="U908" s="482"/>
      <c r="V908" s="4"/>
      <c r="W908" s="4"/>
      <c r="X908" s="4"/>
      <c r="Y908" s="4"/>
      <c r="Z908" s="4"/>
    </row>
    <row r="909" spans="1:26" ht="16.5" customHeight="1">
      <c r="A909" s="143"/>
      <c r="B909" s="4"/>
      <c r="C909" s="4"/>
      <c r="D909" s="143"/>
      <c r="E909" s="558"/>
      <c r="F909" s="558"/>
      <c r="G909" s="4"/>
      <c r="H909" s="558"/>
      <c r="I909" s="4"/>
      <c r="J909" s="4"/>
      <c r="K909" s="4"/>
      <c r="L909" s="4"/>
      <c r="M909" s="4"/>
      <c r="N909" s="118"/>
      <c r="O909" s="118"/>
      <c r="P909" s="144"/>
      <c r="Q909" s="144"/>
      <c r="R909" s="144"/>
      <c r="S909" s="145"/>
      <c r="T909" s="4"/>
      <c r="U909" s="482"/>
      <c r="V909" s="4"/>
      <c r="W909" s="4"/>
      <c r="X909" s="4"/>
      <c r="Y909" s="4"/>
      <c r="Z909" s="4"/>
    </row>
    <row r="910" spans="1:26" ht="16.5" customHeight="1">
      <c r="A910" s="143"/>
      <c r="B910" s="4"/>
      <c r="C910" s="4"/>
      <c r="D910" s="143"/>
      <c r="E910" s="558"/>
      <c r="F910" s="558"/>
      <c r="G910" s="4"/>
      <c r="H910" s="558"/>
      <c r="I910" s="4"/>
      <c r="J910" s="4"/>
      <c r="K910" s="4"/>
      <c r="L910" s="4"/>
      <c r="M910" s="4"/>
      <c r="N910" s="118"/>
      <c r="O910" s="118"/>
      <c r="P910" s="144"/>
      <c r="Q910" s="144"/>
      <c r="R910" s="144"/>
      <c r="S910" s="145"/>
      <c r="T910" s="4"/>
      <c r="U910" s="482"/>
      <c r="V910" s="4"/>
      <c r="W910" s="4"/>
      <c r="X910" s="4"/>
      <c r="Y910" s="4"/>
      <c r="Z910" s="4"/>
    </row>
    <row r="911" spans="1:26" ht="16.5" customHeight="1">
      <c r="A911" s="143"/>
      <c r="B911" s="4"/>
      <c r="C911" s="4"/>
      <c r="D911" s="143"/>
      <c r="E911" s="558"/>
      <c r="F911" s="558"/>
      <c r="G911" s="4"/>
      <c r="H911" s="558"/>
      <c r="I911" s="4"/>
      <c r="J911" s="4"/>
      <c r="K911" s="4"/>
      <c r="L911" s="4"/>
      <c r="M911" s="4"/>
      <c r="N911" s="118"/>
      <c r="O911" s="118"/>
      <c r="P911" s="144"/>
      <c r="Q911" s="144"/>
      <c r="R911" s="144"/>
      <c r="S911" s="145"/>
      <c r="T911" s="4"/>
      <c r="U911" s="482"/>
      <c r="V911" s="4"/>
      <c r="W911" s="4"/>
      <c r="X911" s="4"/>
      <c r="Y911" s="4"/>
      <c r="Z911" s="4"/>
    </row>
    <row r="912" spans="1:26" ht="16.5" customHeight="1">
      <c r="A912" s="143"/>
      <c r="B912" s="4"/>
      <c r="C912" s="4"/>
      <c r="D912" s="143"/>
      <c r="E912" s="558"/>
      <c r="F912" s="558"/>
      <c r="G912" s="4"/>
      <c r="H912" s="558"/>
      <c r="I912" s="4"/>
      <c r="J912" s="4"/>
      <c r="K912" s="4"/>
      <c r="L912" s="4"/>
      <c r="M912" s="4"/>
      <c r="N912" s="118"/>
      <c r="O912" s="118"/>
      <c r="P912" s="144"/>
      <c r="Q912" s="144"/>
      <c r="R912" s="144"/>
      <c r="S912" s="145"/>
      <c r="T912" s="4"/>
      <c r="U912" s="482"/>
      <c r="V912" s="4"/>
      <c r="W912" s="4"/>
      <c r="X912" s="4"/>
      <c r="Y912" s="4"/>
      <c r="Z912" s="4"/>
    </row>
    <row r="913" spans="1:26" ht="16.5" customHeight="1">
      <c r="A913" s="143"/>
      <c r="B913" s="4"/>
      <c r="C913" s="4"/>
      <c r="D913" s="143"/>
      <c r="E913" s="558"/>
      <c r="F913" s="558"/>
      <c r="G913" s="4"/>
      <c r="H913" s="558"/>
      <c r="I913" s="4"/>
      <c r="J913" s="4"/>
      <c r="K913" s="4"/>
      <c r="L913" s="4"/>
      <c r="M913" s="4"/>
      <c r="N913" s="118"/>
      <c r="O913" s="118"/>
      <c r="P913" s="144"/>
      <c r="Q913" s="144"/>
      <c r="R913" s="144"/>
      <c r="S913" s="145"/>
      <c r="T913" s="4"/>
      <c r="U913" s="482"/>
      <c r="V913" s="4"/>
      <c r="W913" s="4"/>
      <c r="X913" s="4"/>
      <c r="Y913" s="4"/>
      <c r="Z913" s="4"/>
    </row>
    <row r="914" spans="1:26" ht="16.5" customHeight="1">
      <c r="A914" s="143"/>
      <c r="B914" s="4"/>
      <c r="C914" s="4"/>
      <c r="D914" s="143"/>
      <c r="E914" s="558"/>
      <c r="F914" s="558"/>
      <c r="G914" s="4"/>
      <c r="H914" s="558"/>
      <c r="I914" s="4"/>
      <c r="J914" s="4"/>
      <c r="K914" s="4"/>
      <c r="L914" s="4"/>
      <c r="M914" s="4"/>
      <c r="N914" s="118"/>
      <c r="O914" s="118"/>
      <c r="P914" s="144"/>
      <c r="Q914" s="144"/>
      <c r="R914" s="144"/>
      <c r="S914" s="145"/>
      <c r="T914" s="4"/>
      <c r="U914" s="482"/>
      <c r="V914" s="4"/>
      <c r="W914" s="4"/>
      <c r="X914" s="4"/>
      <c r="Y914" s="4"/>
      <c r="Z914" s="4"/>
    </row>
    <row r="915" spans="1:26" ht="16.5" customHeight="1">
      <c r="A915" s="143"/>
      <c r="B915" s="4"/>
      <c r="C915" s="4"/>
      <c r="D915" s="143"/>
      <c r="E915" s="558"/>
      <c r="F915" s="558"/>
      <c r="G915" s="4"/>
      <c r="H915" s="558"/>
      <c r="I915" s="4"/>
      <c r="J915" s="4"/>
      <c r="K915" s="4"/>
      <c r="L915" s="4"/>
      <c r="M915" s="4"/>
      <c r="N915" s="118"/>
      <c r="O915" s="118"/>
      <c r="P915" s="144"/>
      <c r="Q915" s="144"/>
      <c r="R915" s="144"/>
      <c r="S915" s="145"/>
      <c r="T915" s="4"/>
      <c r="U915" s="482"/>
      <c r="V915" s="4"/>
      <c r="W915" s="4"/>
      <c r="X915" s="4"/>
      <c r="Y915" s="4"/>
      <c r="Z915" s="4"/>
    </row>
    <row r="916" spans="1:26" ht="16.5" customHeight="1">
      <c r="A916" s="143"/>
      <c r="B916" s="4"/>
      <c r="C916" s="4"/>
      <c r="D916" s="143"/>
      <c r="E916" s="558"/>
      <c r="F916" s="558"/>
      <c r="G916" s="4"/>
      <c r="H916" s="558"/>
      <c r="I916" s="4"/>
      <c r="J916" s="4"/>
      <c r="K916" s="4"/>
      <c r="L916" s="4"/>
      <c r="M916" s="4"/>
      <c r="N916" s="118"/>
      <c r="O916" s="118"/>
      <c r="P916" s="144"/>
      <c r="Q916" s="144"/>
      <c r="R916" s="144"/>
      <c r="S916" s="145"/>
      <c r="T916" s="4"/>
      <c r="U916" s="482"/>
      <c r="V916" s="4"/>
      <c r="W916" s="4"/>
      <c r="X916" s="4"/>
      <c r="Y916" s="4"/>
      <c r="Z916" s="4"/>
    </row>
    <row r="917" spans="1:26" ht="16.5" customHeight="1">
      <c r="A917" s="143"/>
      <c r="B917" s="4"/>
      <c r="C917" s="4"/>
      <c r="D917" s="143"/>
      <c r="E917" s="558"/>
      <c r="F917" s="558"/>
      <c r="G917" s="4"/>
      <c r="H917" s="558"/>
      <c r="I917" s="4"/>
      <c r="J917" s="4"/>
      <c r="K917" s="4"/>
      <c r="L917" s="4"/>
      <c r="M917" s="4"/>
      <c r="N917" s="118"/>
      <c r="O917" s="118"/>
      <c r="P917" s="144"/>
      <c r="Q917" s="144"/>
      <c r="R917" s="144"/>
      <c r="S917" s="145"/>
      <c r="T917" s="4"/>
      <c r="U917" s="482"/>
      <c r="V917" s="4"/>
      <c r="W917" s="4"/>
      <c r="X917" s="4"/>
      <c r="Y917" s="4"/>
      <c r="Z917" s="4"/>
    </row>
    <row r="918" spans="1:26" ht="16.5" customHeight="1">
      <c r="A918" s="143"/>
      <c r="B918" s="4"/>
      <c r="C918" s="4"/>
      <c r="D918" s="143"/>
      <c r="E918" s="558"/>
      <c r="F918" s="558"/>
      <c r="G918" s="4"/>
      <c r="H918" s="558"/>
      <c r="I918" s="4"/>
      <c r="J918" s="4"/>
      <c r="K918" s="4"/>
      <c r="L918" s="4"/>
      <c r="M918" s="4"/>
      <c r="N918" s="118"/>
      <c r="O918" s="118"/>
      <c r="P918" s="144"/>
      <c r="Q918" s="144"/>
      <c r="R918" s="144"/>
      <c r="S918" s="145"/>
      <c r="T918" s="4"/>
      <c r="U918" s="482"/>
      <c r="V918" s="4"/>
      <c r="W918" s="4"/>
      <c r="X918" s="4"/>
      <c r="Y918" s="4"/>
      <c r="Z918" s="4"/>
    </row>
    <row r="919" spans="1:26" ht="16.5" customHeight="1">
      <c r="A919" s="143"/>
      <c r="B919" s="4"/>
      <c r="C919" s="4"/>
      <c r="D919" s="143"/>
      <c r="E919" s="558"/>
      <c r="F919" s="558"/>
      <c r="G919" s="4"/>
      <c r="H919" s="558"/>
      <c r="I919" s="4"/>
      <c r="J919" s="4"/>
      <c r="K919" s="4"/>
      <c r="L919" s="4"/>
      <c r="M919" s="4"/>
      <c r="N919" s="118"/>
      <c r="O919" s="118"/>
      <c r="P919" s="144"/>
      <c r="Q919" s="144"/>
      <c r="R919" s="144"/>
      <c r="S919" s="145"/>
      <c r="T919" s="4"/>
      <c r="U919" s="482"/>
      <c r="V919" s="4"/>
      <c r="W919" s="4"/>
      <c r="X919" s="4"/>
      <c r="Y919" s="4"/>
      <c r="Z919" s="4"/>
    </row>
    <row r="920" spans="1:26" ht="16.5" customHeight="1">
      <c r="A920" s="143"/>
      <c r="B920" s="4"/>
      <c r="C920" s="4"/>
      <c r="D920" s="143"/>
      <c r="E920" s="558"/>
      <c r="F920" s="558"/>
      <c r="G920" s="4"/>
      <c r="H920" s="558"/>
      <c r="I920" s="4"/>
      <c r="J920" s="4"/>
      <c r="K920" s="4"/>
      <c r="L920" s="4"/>
      <c r="M920" s="4"/>
      <c r="N920" s="118"/>
      <c r="O920" s="118"/>
      <c r="P920" s="144"/>
      <c r="Q920" s="144"/>
      <c r="R920" s="144"/>
      <c r="S920" s="145"/>
      <c r="T920" s="4"/>
      <c r="U920" s="482"/>
      <c r="V920" s="4"/>
      <c r="W920" s="4"/>
      <c r="X920" s="4"/>
      <c r="Y920" s="4"/>
      <c r="Z920" s="4"/>
    </row>
    <row r="921" spans="1:26" ht="16.5" customHeight="1">
      <c r="A921" s="143"/>
      <c r="B921" s="4"/>
      <c r="C921" s="4"/>
      <c r="D921" s="143"/>
      <c r="E921" s="558"/>
      <c r="F921" s="558"/>
      <c r="G921" s="4"/>
      <c r="H921" s="558"/>
      <c r="I921" s="4"/>
      <c r="J921" s="4"/>
      <c r="K921" s="4"/>
      <c r="L921" s="4"/>
      <c r="M921" s="4"/>
      <c r="N921" s="118"/>
      <c r="O921" s="118"/>
      <c r="P921" s="144"/>
      <c r="Q921" s="144"/>
      <c r="R921" s="144"/>
      <c r="S921" s="145"/>
      <c r="T921" s="4"/>
      <c r="U921" s="482"/>
      <c r="V921" s="4"/>
      <c r="W921" s="4"/>
      <c r="X921" s="4"/>
      <c r="Y921" s="4"/>
      <c r="Z921" s="4"/>
    </row>
    <row r="922" spans="1:26" ht="16.5" customHeight="1">
      <c r="A922" s="143"/>
      <c r="B922" s="4"/>
      <c r="C922" s="4"/>
      <c r="D922" s="143"/>
      <c r="E922" s="558"/>
      <c r="F922" s="558"/>
      <c r="G922" s="4"/>
      <c r="H922" s="558"/>
      <c r="I922" s="4"/>
      <c r="J922" s="4"/>
      <c r="K922" s="4"/>
      <c r="L922" s="4"/>
      <c r="M922" s="4"/>
      <c r="N922" s="118"/>
      <c r="O922" s="118"/>
      <c r="P922" s="144"/>
      <c r="Q922" s="144"/>
      <c r="R922" s="144"/>
      <c r="S922" s="145"/>
      <c r="T922" s="4"/>
      <c r="U922" s="482"/>
      <c r="V922" s="4"/>
      <c r="W922" s="4"/>
      <c r="X922" s="4"/>
      <c r="Y922" s="4"/>
      <c r="Z922" s="4"/>
    </row>
    <row r="923" spans="1:26" ht="16.5" customHeight="1">
      <c r="A923" s="143"/>
      <c r="B923" s="4"/>
      <c r="C923" s="4"/>
      <c r="D923" s="143"/>
      <c r="E923" s="558"/>
      <c r="F923" s="558"/>
      <c r="G923" s="4"/>
      <c r="H923" s="558"/>
      <c r="I923" s="4"/>
      <c r="J923" s="4"/>
      <c r="K923" s="4"/>
      <c r="L923" s="4"/>
      <c r="M923" s="4"/>
      <c r="N923" s="118"/>
      <c r="O923" s="118"/>
      <c r="P923" s="144"/>
      <c r="Q923" s="144"/>
      <c r="R923" s="144"/>
      <c r="S923" s="145"/>
      <c r="T923" s="4"/>
      <c r="U923" s="482"/>
      <c r="V923" s="4"/>
      <c r="W923" s="4"/>
      <c r="X923" s="4"/>
      <c r="Y923" s="4"/>
      <c r="Z923" s="4"/>
    </row>
    <row r="924" spans="1:26" ht="16.5" customHeight="1">
      <c r="A924" s="143"/>
      <c r="B924" s="4"/>
      <c r="C924" s="4"/>
      <c r="D924" s="143"/>
      <c r="E924" s="558"/>
      <c r="F924" s="558"/>
      <c r="G924" s="4"/>
      <c r="H924" s="558"/>
      <c r="I924" s="4"/>
      <c r="J924" s="4"/>
      <c r="K924" s="4"/>
      <c r="L924" s="4"/>
      <c r="M924" s="4"/>
      <c r="N924" s="118"/>
      <c r="O924" s="118"/>
      <c r="P924" s="144"/>
      <c r="Q924" s="144"/>
      <c r="R924" s="144"/>
      <c r="S924" s="145"/>
      <c r="T924" s="4"/>
      <c r="U924" s="482"/>
      <c r="V924" s="4"/>
      <c r="W924" s="4"/>
      <c r="X924" s="4"/>
      <c r="Y924" s="4"/>
      <c r="Z924" s="4"/>
    </row>
    <row r="925" spans="1:26" ht="16.5" customHeight="1">
      <c r="A925" s="143"/>
      <c r="B925" s="4"/>
      <c r="C925" s="4"/>
      <c r="D925" s="143"/>
      <c r="E925" s="558"/>
      <c r="F925" s="558"/>
      <c r="G925" s="4"/>
      <c r="H925" s="558"/>
      <c r="I925" s="4"/>
      <c r="J925" s="4"/>
      <c r="K925" s="4"/>
      <c r="L925" s="4"/>
      <c r="M925" s="4"/>
      <c r="N925" s="118"/>
      <c r="O925" s="118"/>
      <c r="P925" s="144"/>
      <c r="Q925" s="144"/>
      <c r="R925" s="144"/>
      <c r="S925" s="145"/>
      <c r="T925" s="4"/>
      <c r="U925" s="482"/>
      <c r="V925" s="4"/>
      <c r="W925" s="4"/>
      <c r="X925" s="4"/>
      <c r="Y925" s="4"/>
      <c r="Z925" s="4"/>
    </row>
    <row r="926" spans="1:26" ht="16.5" customHeight="1">
      <c r="A926" s="143"/>
      <c r="B926" s="4"/>
      <c r="C926" s="4"/>
      <c r="D926" s="143"/>
      <c r="E926" s="558"/>
      <c r="F926" s="558"/>
      <c r="G926" s="4"/>
      <c r="H926" s="558"/>
      <c r="I926" s="4"/>
      <c r="J926" s="4"/>
      <c r="K926" s="4"/>
      <c r="L926" s="4"/>
      <c r="M926" s="4"/>
      <c r="N926" s="118"/>
      <c r="O926" s="118"/>
      <c r="P926" s="144"/>
      <c r="Q926" s="144"/>
      <c r="R926" s="144"/>
      <c r="S926" s="145"/>
      <c r="T926" s="4"/>
      <c r="U926" s="482"/>
      <c r="V926" s="4"/>
      <c r="W926" s="4"/>
      <c r="X926" s="4"/>
      <c r="Y926" s="4"/>
      <c r="Z926" s="4"/>
    </row>
    <row r="927" spans="1:26" ht="16.5" customHeight="1">
      <c r="A927" s="143"/>
      <c r="B927" s="4"/>
      <c r="C927" s="4"/>
      <c r="D927" s="143"/>
      <c r="E927" s="558"/>
      <c r="F927" s="558"/>
      <c r="G927" s="4"/>
      <c r="H927" s="558"/>
      <c r="I927" s="4"/>
      <c r="J927" s="4"/>
      <c r="K927" s="4"/>
      <c r="L927" s="4"/>
      <c r="M927" s="4"/>
      <c r="N927" s="118"/>
      <c r="O927" s="118"/>
      <c r="P927" s="144"/>
      <c r="Q927" s="144"/>
      <c r="R927" s="144"/>
      <c r="S927" s="145"/>
      <c r="T927" s="4"/>
      <c r="U927" s="482"/>
      <c r="V927" s="4"/>
      <c r="W927" s="4"/>
      <c r="X927" s="4"/>
      <c r="Y927" s="4"/>
      <c r="Z927" s="4"/>
    </row>
    <row r="928" spans="1:26" ht="16.5" customHeight="1">
      <c r="A928" s="143"/>
      <c r="B928" s="4"/>
      <c r="C928" s="4"/>
      <c r="D928" s="143"/>
      <c r="E928" s="558"/>
      <c r="F928" s="558"/>
      <c r="G928" s="4"/>
      <c r="H928" s="558"/>
      <c r="I928" s="4"/>
      <c r="J928" s="4"/>
      <c r="K928" s="4"/>
      <c r="L928" s="4"/>
      <c r="M928" s="4"/>
      <c r="N928" s="118"/>
      <c r="O928" s="118"/>
      <c r="P928" s="144"/>
      <c r="Q928" s="144"/>
      <c r="R928" s="144"/>
      <c r="S928" s="145"/>
      <c r="T928" s="4"/>
      <c r="U928" s="482"/>
      <c r="V928" s="4"/>
      <c r="W928" s="4"/>
      <c r="X928" s="4"/>
      <c r="Y928" s="4"/>
      <c r="Z928" s="4"/>
    </row>
    <row r="929" spans="1:26" ht="16.5" customHeight="1">
      <c r="A929" s="143"/>
      <c r="B929" s="4"/>
      <c r="C929" s="4"/>
      <c r="D929" s="143"/>
      <c r="E929" s="558"/>
      <c r="F929" s="558"/>
      <c r="G929" s="4"/>
      <c r="H929" s="558"/>
      <c r="I929" s="4"/>
      <c r="J929" s="4"/>
      <c r="K929" s="4"/>
      <c r="L929" s="4"/>
      <c r="M929" s="4"/>
      <c r="N929" s="118"/>
      <c r="O929" s="118"/>
      <c r="P929" s="144"/>
      <c r="Q929" s="144"/>
      <c r="R929" s="144"/>
      <c r="S929" s="145"/>
      <c r="T929" s="4"/>
      <c r="U929" s="482"/>
      <c r="V929" s="4"/>
      <c r="W929" s="4"/>
      <c r="X929" s="4"/>
      <c r="Y929" s="4"/>
      <c r="Z929" s="4"/>
    </row>
    <row r="930" spans="1:26" ht="16.5" customHeight="1">
      <c r="A930" s="143"/>
      <c r="B930" s="4"/>
      <c r="C930" s="4"/>
      <c r="D930" s="143"/>
      <c r="E930" s="558"/>
      <c r="F930" s="558"/>
      <c r="G930" s="4"/>
      <c r="H930" s="558"/>
      <c r="I930" s="4"/>
      <c r="J930" s="4"/>
      <c r="K930" s="4"/>
      <c r="L930" s="4"/>
      <c r="M930" s="4"/>
      <c r="N930" s="118"/>
      <c r="O930" s="118"/>
      <c r="P930" s="144"/>
      <c r="Q930" s="144"/>
      <c r="R930" s="144"/>
      <c r="S930" s="145"/>
      <c r="T930" s="4"/>
      <c r="U930" s="482"/>
      <c r="V930" s="4"/>
      <c r="W930" s="4"/>
      <c r="X930" s="4"/>
      <c r="Y930" s="4"/>
      <c r="Z930" s="4"/>
    </row>
    <row r="931" spans="1:26" ht="16.5" customHeight="1">
      <c r="A931" s="143"/>
      <c r="B931" s="4"/>
      <c r="C931" s="4"/>
      <c r="D931" s="143"/>
      <c r="E931" s="558"/>
      <c r="F931" s="558"/>
      <c r="G931" s="4"/>
      <c r="H931" s="558"/>
      <c r="I931" s="4"/>
      <c r="J931" s="4"/>
      <c r="K931" s="4"/>
      <c r="L931" s="4"/>
      <c r="M931" s="4"/>
      <c r="N931" s="118"/>
      <c r="O931" s="118"/>
      <c r="P931" s="144"/>
      <c r="Q931" s="144"/>
      <c r="R931" s="144"/>
      <c r="S931" s="145"/>
      <c r="T931" s="4"/>
      <c r="U931" s="482"/>
      <c r="V931" s="4"/>
      <c r="W931" s="4"/>
      <c r="X931" s="4"/>
      <c r="Y931" s="4"/>
      <c r="Z931" s="4"/>
    </row>
    <row r="932" spans="1:26" ht="16.5" customHeight="1">
      <c r="A932" s="143"/>
      <c r="B932" s="4"/>
      <c r="C932" s="4"/>
      <c r="D932" s="143"/>
      <c r="E932" s="558"/>
      <c r="F932" s="558"/>
      <c r="G932" s="4"/>
      <c r="H932" s="558"/>
      <c r="I932" s="4"/>
      <c r="J932" s="4"/>
      <c r="K932" s="4"/>
      <c r="L932" s="4"/>
      <c r="M932" s="4"/>
      <c r="N932" s="118"/>
      <c r="O932" s="118"/>
      <c r="P932" s="144"/>
      <c r="Q932" s="144"/>
      <c r="R932" s="144"/>
      <c r="S932" s="145"/>
      <c r="T932" s="4"/>
      <c r="U932" s="482"/>
      <c r="V932" s="4"/>
      <c r="W932" s="4"/>
      <c r="X932" s="4"/>
      <c r="Y932" s="4"/>
      <c r="Z932" s="4"/>
    </row>
    <row r="933" spans="1:26" ht="16.5" customHeight="1">
      <c r="A933" s="143"/>
      <c r="B933" s="4"/>
      <c r="C933" s="4"/>
      <c r="D933" s="143"/>
      <c r="E933" s="558"/>
      <c r="F933" s="558"/>
      <c r="G933" s="4"/>
      <c r="H933" s="558"/>
      <c r="I933" s="4"/>
      <c r="J933" s="4"/>
      <c r="K933" s="4"/>
      <c r="L933" s="4"/>
      <c r="M933" s="4"/>
      <c r="N933" s="118"/>
      <c r="O933" s="118"/>
      <c r="P933" s="144"/>
      <c r="Q933" s="144"/>
      <c r="R933" s="144"/>
      <c r="S933" s="145"/>
      <c r="T933" s="4"/>
      <c r="U933" s="482"/>
      <c r="V933" s="4"/>
      <c r="W933" s="4"/>
      <c r="X933" s="4"/>
      <c r="Y933" s="4"/>
      <c r="Z933" s="4"/>
    </row>
    <row r="934" spans="1:26" ht="16.5" customHeight="1">
      <c r="A934" s="143"/>
      <c r="B934" s="4"/>
      <c r="C934" s="4"/>
      <c r="D934" s="143"/>
      <c r="E934" s="558"/>
      <c r="F934" s="558"/>
      <c r="G934" s="4"/>
      <c r="H934" s="558"/>
      <c r="I934" s="4"/>
      <c r="J934" s="4"/>
      <c r="K934" s="4"/>
      <c r="L934" s="4"/>
      <c r="M934" s="4"/>
      <c r="N934" s="118"/>
      <c r="O934" s="118"/>
      <c r="P934" s="144"/>
      <c r="Q934" s="144"/>
      <c r="R934" s="144"/>
      <c r="S934" s="145"/>
      <c r="T934" s="4"/>
      <c r="U934" s="482"/>
      <c r="V934" s="4"/>
      <c r="W934" s="4"/>
      <c r="X934" s="4"/>
      <c r="Y934" s="4"/>
      <c r="Z934" s="4"/>
    </row>
    <row r="935" spans="1:26" ht="16.5" customHeight="1">
      <c r="A935" s="143"/>
      <c r="B935" s="4"/>
      <c r="C935" s="4"/>
      <c r="D935" s="143"/>
      <c r="E935" s="558"/>
      <c r="F935" s="558"/>
      <c r="G935" s="4"/>
      <c r="H935" s="558"/>
      <c r="I935" s="4"/>
      <c r="J935" s="4"/>
      <c r="K935" s="4"/>
      <c r="L935" s="4"/>
      <c r="M935" s="4"/>
      <c r="N935" s="118"/>
      <c r="O935" s="118"/>
      <c r="P935" s="144"/>
      <c r="Q935" s="144"/>
      <c r="R935" s="144"/>
      <c r="S935" s="145"/>
      <c r="T935" s="4"/>
      <c r="U935" s="482"/>
      <c r="V935" s="4"/>
      <c r="W935" s="4"/>
      <c r="X935" s="4"/>
      <c r="Y935" s="4"/>
      <c r="Z935" s="4"/>
    </row>
    <row r="936" spans="1:26" ht="16.5" customHeight="1">
      <c r="A936" s="143"/>
      <c r="B936" s="4"/>
      <c r="C936" s="4"/>
      <c r="D936" s="143"/>
      <c r="E936" s="558"/>
      <c r="F936" s="558"/>
      <c r="G936" s="4"/>
      <c r="H936" s="558"/>
      <c r="I936" s="4"/>
      <c r="J936" s="4"/>
      <c r="K936" s="4"/>
      <c r="L936" s="4"/>
      <c r="M936" s="4"/>
      <c r="N936" s="118"/>
      <c r="O936" s="118"/>
      <c r="P936" s="144"/>
      <c r="Q936" s="144"/>
      <c r="R936" s="144"/>
      <c r="S936" s="145"/>
      <c r="T936" s="4"/>
      <c r="U936" s="482"/>
      <c r="V936" s="4"/>
      <c r="W936" s="4"/>
      <c r="X936" s="4"/>
      <c r="Y936" s="4"/>
      <c r="Z936" s="4"/>
    </row>
    <row r="937" spans="1:26" ht="16.5" customHeight="1">
      <c r="A937" s="143"/>
      <c r="B937" s="4"/>
      <c r="C937" s="4"/>
      <c r="D937" s="143"/>
      <c r="E937" s="558"/>
      <c r="F937" s="558"/>
      <c r="G937" s="4"/>
      <c r="H937" s="558"/>
      <c r="I937" s="4"/>
      <c r="J937" s="4"/>
      <c r="K937" s="4"/>
      <c r="L937" s="4"/>
      <c r="M937" s="4"/>
      <c r="N937" s="118"/>
      <c r="O937" s="118"/>
      <c r="P937" s="144"/>
      <c r="Q937" s="144"/>
      <c r="R937" s="144"/>
      <c r="S937" s="145"/>
      <c r="T937" s="4"/>
      <c r="U937" s="482"/>
      <c r="V937" s="4"/>
      <c r="W937" s="4"/>
      <c r="X937" s="4"/>
      <c r="Y937" s="4"/>
      <c r="Z937" s="4"/>
    </row>
    <row r="938" spans="1:26" ht="16.5" customHeight="1">
      <c r="A938" s="143"/>
      <c r="B938" s="4"/>
      <c r="C938" s="4"/>
      <c r="D938" s="143"/>
      <c r="E938" s="558"/>
      <c r="F938" s="558"/>
      <c r="G938" s="4"/>
      <c r="H938" s="558"/>
      <c r="I938" s="4"/>
      <c r="J938" s="4"/>
      <c r="K938" s="4"/>
      <c r="L938" s="4"/>
      <c r="M938" s="4"/>
      <c r="N938" s="118"/>
      <c r="O938" s="118"/>
      <c r="P938" s="144"/>
      <c r="Q938" s="144"/>
      <c r="R938" s="144"/>
      <c r="S938" s="145"/>
      <c r="T938" s="4"/>
      <c r="U938" s="482"/>
      <c r="V938" s="4"/>
      <c r="W938" s="4"/>
      <c r="X938" s="4"/>
      <c r="Y938" s="4"/>
      <c r="Z938" s="4"/>
    </row>
    <row r="939" spans="1:26" ht="16.5" customHeight="1">
      <c r="A939" s="143"/>
      <c r="B939" s="4"/>
      <c r="C939" s="4"/>
      <c r="D939" s="143"/>
      <c r="E939" s="558"/>
      <c r="F939" s="558"/>
      <c r="G939" s="4"/>
      <c r="H939" s="558"/>
      <c r="I939" s="4"/>
      <c r="J939" s="4"/>
      <c r="K939" s="4"/>
      <c r="L939" s="4"/>
      <c r="M939" s="4"/>
      <c r="N939" s="118"/>
      <c r="O939" s="118"/>
      <c r="P939" s="144"/>
      <c r="Q939" s="144"/>
      <c r="R939" s="144"/>
      <c r="S939" s="145"/>
      <c r="T939" s="4"/>
      <c r="U939" s="482"/>
      <c r="V939" s="4"/>
      <c r="W939" s="4"/>
      <c r="X939" s="4"/>
      <c r="Y939" s="4"/>
      <c r="Z939" s="4"/>
    </row>
    <row r="940" spans="1:26" ht="16.5" customHeight="1">
      <c r="A940" s="143"/>
      <c r="B940" s="4"/>
      <c r="C940" s="4"/>
      <c r="D940" s="143"/>
      <c r="E940" s="558"/>
      <c r="F940" s="558"/>
      <c r="G940" s="4"/>
      <c r="H940" s="558"/>
      <c r="I940" s="4"/>
      <c r="J940" s="4"/>
      <c r="K940" s="4"/>
      <c r="L940" s="4"/>
      <c r="M940" s="4"/>
      <c r="N940" s="118"/>
      <c r="O940" s="118"/>
      <c r="P940" s="144"/>
      <c r="Q940" s="144"/>
      <c r="R940" s="144"/>
      <c r="S940" s="145"/>
      <c r="T940" s="4"/>
      <c r="U940" s="482"/>
      <c r="V940" s="4"/>
      <c r="W940" s="4"/>
      <c r="X940" s="4"/>
      <c r="Y940" s="4"/>
      <c r="Z940" s="4"/>
    </row>
    <row r="941" spans="1:26" ht="16.5" customHeight="1">
      <c r="A941" s="143"/>
      <c r="B941" s="4"/>
      <c r="C941" s="4"/>
      <c r="D941" s="143"/>
      <c r="E941" s="558"/>
      <c r="F941" s="558"/>
      <c r="G941" s="4"/>
      <c r="H941" s="558"/>
      <c r="I941" s="4"/>
      <c r="J941" s="4"/>
      <c r="K941" s="4"/>
      <c r="L941" s="4"/>
      <c r="M941" s="4"/>
      <c r="N941" s="118"/>
      <c r="O941" s="118"/>
      <c r="P941" s="144"/>
      <c r="Q941" s="144"/>
      <c r="R941" s="144"/>
      <c r="S941" s="145"/>
      <c r="T941" s="4"/>
      <c r="U941" s="482"/>
      <c r="V941" s="4"/>
      <c r="W941" s="4"/>
      <c r="X941" s="4"/>
      <c r="Y941" s="4"/>
      <c r="Z941" s="4"/>
    </row>
    <row r="942" spans="1:26" ht="16.5" customHeight="1">
      <c r="A942" s="143"/>
      <c r="B942" s="4"/>
      <c r="C942" s="4"/>
      <c r="D942" s="143"/>
      <c r="E942" s="558"/>
      <c r="F942" s="558"/>
      <c r="G942" s="4"/>
      <c r="H942" s="558"/>
      <c r="I942" s="4"/>
      <c r="J942" s="4"/>
      <c r="K942" s="4"/>
      <c r="L942" s="4"/>
      <c r="M942" s="4"/>
      <c r="N942" s="118"/>
      <c r="O942" s="118"/>
      <c r="P942" s="144"/>
      <c r="Q942" s="144"/>
      <c r="R942" s="144"/>
      <c r="S942" s="145"/>
      <c r="T942" s="4"/>
      <c r="U942" s="482"/>
      <c r="V942" s="4"/>
      <c r="W942" s="4"/>
      <c r="X942" s="4"/>
      <c r="Y942" s="4"/>
      <c r="Z942" s="4"/>
    </row>
    <row r="943" spans="1:26" ht="16.5" customHeight="1">
      <c r="A943" s="143"/>
      <c r="B943" s="4"/>
      <c r="C943" s="4"/>
      <c r="D943" s="143"/>
      <c r="E943" s="558"/>
      <c r="F943" s="558"/>
      <c r="G943" s="4"/>
      <c r="H943" s="558"/>
      <c r="I943" s="4"/>
      <c r="J943" s="4"/>
      <c r="K943" s="4"/>
      <c r="L943" s="4"/>
      <c r="M943" s="4"/>
      <c r="N943" s="118"/>
      <c r="O943" s="118"/>
      <c r="P943" s="144"/>
      <c r="Q943" s="144"/>
      <c r="R943" s="144"/>
      <c r="S943" s="145"/>
      <c r="T943" s="4"/>
      <c r="U943" s="482"/>
      <c r="V943" s="4"/>
      <c r="W943" s="4"/>
      <c r="X943" s="4"/>
      <c r="Y943" s="4"/>
      <c r="Z943" s="4"/>
    </row>
    <row r="944" spans="1:26" ht="16.5" customHeight="1">
      <c r="A944" s="143"/>
      <c r="B944" s="4"/>
      <c r="C944" s="4"/>
      <c r="D944" s="143"/>
      <c r="E944" s="558"/>
      <c r="F944" s="558"/>
      <c r="G944" s="4"/>
      <c r="H944" s="558"/>
      <c r="I944" s="4"/>
      <c r="J944" s="4"/>
      <c r="K944" s="4"/>
      <c r="L944" s="4"/>
      <c r="M944" s="4"/>
      <c r="N944" s="118"/>
      <c r="O944" s="118"/>
      <c r="P944" s="144"/>
      <c r="Q944" s="144"/>
      <c r="R944" s="144"/>
      <c r="S944" s="145"/>
      <c r="T944" s="4"/>
      <c r="U944" s="482"/>
      <c r="V944" s="4"/>
      <c r="W944" s="4"/>
      <c r="X944" s="4"/>
      <c r="Y944" s="4"/>
      <c r="Z944" s="4"/>
    </row>
    <row r="945" spans="1:26" ht="16.5" customHeight="1">
      <c r="A945" s="143"/>
      <c r="B945" s="4"/>
      <c r="C945" s="4"/>
      <c r="D945" s="143"/>
      <c r="E945" s="558"/>
      <c r="F945" s="558"/>
      <c r="G945" s="4"/>
      <c r="H945" s="558"/>
      <c r="I945" s="4"/>
      <c r="J945" s="4"/>
      <c r="K945" s="4"/>
      <c r="L945" s="4"/>
      <c r="M945" s="4"/>
      <c r="N945" s="118"/>
      <c r="O945" s="118"/>
      <c r="P945" s="144"/>
      <c r="Q945" s="144"/>
      <c r="R945" s="144"/>
      <c r="S945" s="145"/>
      <c r="T945" s="4"/>
      <c r="U945" s="482"/>
      <c r="V945" s="4"/>
      <c r="W945" s="4"/>
      <c r="X945" s="4"/>
      <c r="Y945" s="4"/>
      <c r="Z945" s="4"/>
    </row>
    <row r="946" spans="1:26" ht="16.5" customHeight="1">
      <c r="A946" s="143"/>
      <c r="B946" s="4"/>
      <c r="C946" s="4"/>
      <c r="D946" s="143"/>
      <c r="E946" s="558"/>
      <c r="F946" s="558"/>
      <c r="G946" s="4"/>
      <c r="H946" s="558"/>
      <c r="I946" s="4"/>
      <c r="J946" s="4"/>
      <c r="K946" s="4"/>
      <c r="L946" s="4"/>
      <c r="M946" s="4"/>
      <c r="N946" s="118"/>
      <c r="O946" s="118"/>
      <c r="P946" s="144"/>
      <c r="Q946" s="144"/>
      <c r="R946" s="144"/>
      <c r="S946" s="145"/>
      <c r="T946" s="4"/>
      <c r="U946" s="482"/>
      <c r="V946" s="4"/>
      <c r="W946" s="4"/>
      <c r="X946" s="4"/>
      <c r="Y946" s="4"/>
      <c r="Z946" s="4"/>
    </row>
    <row r="947" spans="1:26" ht="16.5" customHeight="1">
      <c r="A947" s="143"/>
      <c r="B947" s="4"/>
      <c r="C947" s="4"/>
      <c r="D947" s="143"/>
      <c r="E947" s="558"/>
      <c r="F947" s="558"/>
      <c r="G947" s="4"/>
      <c r="H947" s="558"/>
      <c r="I947" s="4"/>
      <c r="J947" s="4"/>
      <c r="K947" s="4"/>
      <c r="L947" s="4"/>
      <c r="M947" s="4"/>
      <c r="N947" s="118"/>
      <c r="O947" s="118"/>
      <c r="P947" s="144"/>
      <c r="Q947" s="144"/>
      <c r="R947" s="144"/>
      <c r="S947" s="145"/>
      <c r="T947" s="4"/>
      <c r="U947" s="482"/>
      <c r="V947" s="4"/>
      <c r="W947" s="4"/>
      <c r="X947" s="4"/>
      <c r="Y947" s="4"/>
      <c r="Z947" s="4"/>
    </row>
    <row r="948" spans="1:26" ht="16.5" customHeight="1">
      <c r="A948" s="143"/>
      <c r="B948" s="4"/>
      <c r="C948" s="4"/>
      <c r="D948" s="143"/>
      <c r="E948" s="558"/>
      <c r="F948" s="558"/>
      <c r="G948" s="4"/>
      <c r="H948" s="558"/>
      <c r="I948" s="4"/>
      <c r="J948" s="4"/>
      <c r="K948" s="4"/>
      <c r="L948" s="4"/>
      <c r="M948" s="4"/>
      <c r="N948" s="118"/>
      <c r="O948" s="118"/>
      <c r="P948" s="144"/>
      <c r="Q948" s="144"/>
      <c r="R948" s="144"/>
      <c r="S948" s="145"/>
      <c r="T948" s="4"/>
      <c r="U948" s="482"/>
      <c r="V948" s="4"/>
      <c r="W948" s="4"/>
      <c r="X948" s="4"/>
      <c r="Y948" s="4"/>
      <c r="Z948" s="4"/>
    </row>
    <row r="949" spans="1:26" ht="16.5" customHeight="1">
      <c r="A949" s="143"/>
      <c r="B949" s="4"/>
      <c r="C949" s="4"/>
      <c r="D949" s="143"/>
      <c r="E949" s="558"/>
      <c r="F949" s="558"/>
      <c r="G949" s="4"/>
      <c r="H949" s="558"/>
      <c r="I949" s="4"/>
      <c r="J949" s="4"/>
      <c r="K949" s="4"/>
      <c r="L949" s="4"/>
      <c r="M949" s="4"/>
      <c r="N949" s="118"/>
      <c r="O949" s="118"/>
      <c r="P949" s="144"/>
      <c r="Q949" s="144"/>
      <c r="R949" s="144"/>
      <c r="S949" s="145"/>
      <c r="T949" s="4"/>
      <c r="U949" s="482"/>
      <c r="V949" s="4"/>
      <c r="W949" s="4"/>
      <c r="X949" s="4"/>
      <c r="Y949" s="4"/>
      <c r="Z949" s="4"/>
    </row>
    <row r="950" spans="1:26" ht="16.5" customHeight="1">
      <c r="A950" s="143"/>
      <c r="B950" s="4"/>
      <c r="C950" s="4"/>
      <c r="D950" s="143"/>
      <c r="E950" s="558"/>
      <c r="F950" s="558"/>
      <c r="G950" s="4"/>
      <c r="H950" s="558"/>
      <c r="I950" s="4"/>
      <c r="J950" s="4"/>
      <c r="K950" s="4"/>
      <c r="L950" s="4"/>
      <c r="M950" s="4"/>
      <c r="N950" s="118"/>
      <c r="O950" s="118"/>
      <c r="P950" s="144"/>
      <c r="Q950" s="144"/>
      <c r="R950" s="144"/>
      <c r="S950" s="145"/>
      <c r="T950" s="4"/>
      <c r="U950" s="482"/>
      <c r="V950" s="4"/>
      <c r="W950" s="4"/>
      <c r="X950" s="4"/>
      <c r="Y950" s="4"/>
      <c r="Z950" s="4"/>
    </row>
    <row r="951" spans="1:26" ht="16.5" customHeight="1">
      <c r="A951" s="143"/>
      <c r="B951" s="4"/>
      <c r="C951" s="4"/>
      <c r="D951" s="143"/>
      <c r="E951" s="558"/>
      <c r="F951" s="558"/>
      <c r="G951" s="4"/>
      <c r="H951" s="558"/>
      <c r="I951" s="4"/>
      <c r="J951" s="4"/>
      <c r="K951" s="4"/>
      <c r="L951" s="4"/>
      <c r="M951" s="4"/>
      <c r="N951" s="118"/>
      <c r="O951" s="118"/>
      <c r="P951" s="144"/>
      <c r="Q951" s="144"/>
      <c r="R951" s="144"/>
      <c r="S951" s="145"/>
      <c r="T951" s="4"/>
      <c r="U951" s="482"/>
      <c r="V951" s="4"/>
      <c r="W951" s="4"/>
      <c r="X951" s="4"/>
      <c r="Y951" s="4"/>
      <c r="Z951" s="4"/>
    </row>
    <row r="952" spans="1:26" ht="16.5" customHeight="1">
      <c r="A952" s="143"/>
      <c r="B952" s="4"/>
      <c r="C952" s="4"/>
      <c r="D952" s="143"/>
      <c r="E952" s="558"/>
      <c r="F952" s="558"/>
      <c r="G952" s="4"/>
      <c r="H952" s="558"/>
      <c r="I952" s="4"/>
      <c r="J952" s="4"/>
      <c r="K952" s="4"/>
      <c r="L952" s="4"/>
      <c r="M952" s="4"/>
      <c r="N952" s="118"/>
      <c r="O952" s="118"/>
      <c r="P952" s="144"/>
      <c r="Q952" s="144"/>
      <c r="R952" s="144"/>
      <c r="S952" s="145"/>
      <c r="T952" s="4"/>
      <c r="U952" s="482"/>
      <c r="V952" s="4"/>
      <c r="W952" s="4"/>
      <c r="X952" s="4"/>
      <c r="Y952" s="4"/>
      <c r="Z952" s="4"/>
    </row>
    <row r="953" spans="1:26" ht="16.5" customHeight="1">
      <c r="A953" s="143"/>
      <c r="B953" s="4"/>
      <c r="C953" s="4"/>
      <c r="D953" s="143"/>
      <c r="E953" s="558"/>
      <c r="F953" s="558"/>
      <c r="G953" s="4"/>
      <c r="H953" s="558"/>
      <c r="I953" s="4"/>
      <c r="J953" s="4"/>
      <c r="K953" s="4"/>
      <c r="L953" s="4"/>
      <c r="M953" s="4"/>
      <c r="N953" s="118"/>
      <c r="O953" s="118"/>
      <c r="P953" s="144"/>
      <c r="Q953" s="144"/>
      <c r="R953" s="144"/>
      <c r="S953" s="145"/>
      <c r="T953" s="4"/>
      <c r="U953" s="482"/>
      <c r="V953" s="4"/>
      <c r="W953" s="4"/>
      <c r="X953" s="4"/>
      <c r="Y953" s="4"/>
      <c r="Z953" s="4"/>
    </row>
    <row r="954" spans="1:26" ht="16.5" customHeight="1">
      <c r="A954" s="143"/>
      <c r="B954" s="4"/>
      <c r="C954" s="4"/>
      <c r="D954" s="143"/>
      <c r="E954" s="558"/>
      <c r="F954" s="558"/>
      <c r="G954" s="4"/>
      <c r="H954" s="558"/>
      <c r="I954" s="4"/>
      <c r="J954" s="4"/>
      <c r="K954" s="4"/>
      <c r="L954" s="4"/>
      <c r="M954" s="4"/>
      <c r="N954" s="118"/>
      <c r="O954" s="118"/>
      <c r="P954" s="144"/>
      <c r="Q954" s="144"/>
      <c r="R954" s="144"/>
      <c r="S954" s="145"/>
      <c r="T954" s="4"/>
      <c r="U954" s="482"/>
      <c r="V954" s="4"/>
      <c r="W954" s="4"/>
      <c r="X954" s="4"/>
      <c r="Y954" s="4"/>
      <c r="Z954" s="4"/>
    </row>
    <row r="955" spans="1:26" ht="16.5" customHeight="1">
      <c r="A955" s="143"/>
      <c r="B955" s="4"/>
      <c r="C955" s="4"/>
      <c r="D955" s="143"/>
      <c r="E955" s="558"/>
      <c r="F955" s="558"/>
      <c r="G955" s="4"/>
      <c r="H955" s="558"/>
      <c r="I955" s="4"/>
      <c r="J955" s="4"/>
      <c r="K955" s="4"/>
      <c r="L955" s="4"/>
      <c r="M955" s="4"/>
      <c r="N955" s="118"/>
      <c r="O955" s="118"/>
      <c r="P955" s="144"/>
      <c r="Q955" s="144"/>
      <c r="R955" s="144"/>
      <c r="S955" s="145"/>
      <c r="T955" s="4"/>
      <c r="U955" s="482"/>
      <c r="V955" s="4"/>
      <c r="W955" s="4"/>
      <c r="X955" s="4"/>
      <c r="Y955" s="4"/>
      <c r="Z955" s="4"/>
    </row>
    <row r="956" spans="1:26" ht="16.5" customHeight="1">
      <c r="A956" s="143"/>
      <c r="B956" s="4"/>
      <c r="C956" s="4"/>
      <c r="D956" s="143"/>
      <c r="E956" s="558"/>
      <c r="F956" s="558"/>
      <c r="G956" s="4"/>
      <c r="H956" s="558"/>
      <c r="I956" s="4"/>
      <c r="J956" s="4"/>
      <c r="K956" s="4"/>
      <c r="L956" s="4"/>
      <c r="M956" s="4"/>
      <c r="N956" s="118"/>
      <c r="O956" s="118"/>
      <c r="P956" s="144"/>
      <c r="Q956" s="144"/>
      <c r="R956" s="144"/>
      <c r="S956" s="145"/>
      <c r="T956" s="4"/>
      <c r="U956" s="482"/>
      <c r="V956" s="4"/>
      <c r="W956" s="4"/>
      <c r="X956" s="4"/>
      <c r="Y956" s="4"/>
      <c r="Z956" s="4"/>
    </row>
    <row r="957" spans="1:26" ht="16.5" customHeight="1">
      <c r="A957" s="143"/>
      <c r="B957" s="4"/>
      <c r="C957" s="4"/>
      <c r="D957" s="143"/>
      <c r="E957" s="558"/>
      <c r="F957" s="558"/>
      <c r="G957" s="4"/>
      <c r="H957" s="558"/>
      <c r="I957" s="4"/>
      <c r="J957" s="4"/>
      <c r="K957" s="4"/>
      <c r="L957" s="4"/>
      <c r="M957" s="4"/>
      <c r="N957" s="118"/>
      <c r="O957" s="118"/>
      <c r="P957" s="144"/>
      <c r="Q957" s="144"/>
      <c r="R957" s="144"/>
      <c r="S957" s="145"/>
      <c r="T957" s="4"/>
      <c r="U957" s="482"/>
      <c r="V957" s="4"/>
      <c r="W957" s="4"/>
      <c r="X957" s="4"/>
      <c r="Y957" s="4"/>
      <c r="Z957" s="4"/>
    </row>
    <row r="958" spans="1:26" ht="16.5" customHeight="1">
      <c r="A958" s="143"/>
      <c r="B958" s="4"/>
      <c r="C958" s="4"/>
      <c r="D958" s="143"/>
      <c r="E958" s="558"/>
      <c r="F958" s="558"/>
      <c r="G958" s="4"/>
      <c r="H958" s="558"/>
      <c r="I958" s="4"/>
      <c r="J958" s="4"/>
      <c r="K958" s="4"/>
      <c r="L958" s="4"/>
      <c r="M958" s="4"/>
      <c r="N958" s="118"/>
      <c r="O958" s="118"/>
      <c r="P958" s="144"/>
      <c r="Q958" s="144"/>
      <c r="R958" s="144"/>
      <c r="S958" s="145"/>
      <c r="T958" s="4"/>
      <c r="U958" s="482"/>
      <c r="V958" s="4"/>
      <c r="W958" s="4"/>
      <c r="X958" s="4"/>
      <c r="Y958" s="4"/>
      <c r="Z958" s="4"/>
    </row>
    <row r="959" spans="1:26" ht="16.5" customHeight="1">
      <c r="A959" s="143"/>
      <c r="B959" s="4"/>
      <c r="C959" s="4"/>
      <c r="D959" s="143"/>
      <c r="E959" s="558"/>
      <c r="F959" s="558"/>
      <c r="G959" s="4"/>
      <c r="H959" s="558"/>
      <c r="I959" s="4"/>
      <c r="J959" s="4"/>
      <c r="K959" s="4"/>
      <c r="L959" s="4"/>
      <c r="M959" s="4"/>
      <c r="N959" s="118"/>
      <c r="O959" s="118"/>
      <c r="P959" s="144"/>
      <c r="Q959" s="144"/>
      <c r="R959" s="144"/>
      <c r="S959" s="145"/>
      <c r="T959" s="4"/>
      <c r="U959" s="482"/>
      <c r="V959" s="4"/>
      <c r="W959" s="4"/>
      <c r="X959" s="4"/>
      <c r="Y959" s="4"/>
      <c r="Z959" s="4"/>
    </row>
    <row r="960" spans="1:26" ht="16.5" customHeight="1">
      <c r="A960" s="143"/>
      <c r="B960" s="4"/>
      <c r="C960" s="4"/>
      <c r="D960" s="143"/>
      <c r="E960" s="558"/>
      <c r="F960" s="558"/>
      <c r="G960" s="4"/>
      <c r="H960" s="558"/>
      <c r="I960" s="4"/>
      <c r="J960" s="4"/>
      <c r="K960" s="4"/>
      <c r="L960" s="4"/>
      <c r="M960" s="4"/>
      <c r="N960" s="118"/>
      <c r="O960" s="118"/>
      <c r="P960" s="144"/>
      <c r="Q960" s="144"/>
      <c r="R960" s="144"/>
      <c r="S960" s="145"/>
      <c r="T960" s="4"/>
      <c r="U960" s="482"/>
      <c r="V960" s="4"/>
      <c r="W960" s="4"/>
      <c r="X960" s="4"/>
      <c r="Y960" s="4"/>
      <c r="Z960" s="4"/>
    </row>
    <row r="961" spans="1:26" ht="16.5" customHeight="1">
      <c r="A961" s="143"/>
      <c r="B961" s="4"/>
      <c r="C961" s="4"/>
      <c r="D961" s="143"/>
      <c r="E961" s="558"/>
      <c r="F961" s="558"/>
      <c r="G961" s="4"/>
      <c r="H961" s="558"/>
      <c r="I961" s="4"/>
      <c r="J961" s="4"/>
      <c r="K961" s="4"/>
      <c r="L961" s="4"/>
      <c r="M961" s="4"/>
      <c r="N961" s="118"/>
      <c r="O961" s="118"/>
      <c r="P961" s="144"/>
      <c r="Q961" s="144"/>
      <c r="R961" s="144"/>
      <c r="S961" s="145"/>
      <c r="T961" s="4"/>
      <c r="U961" s="482"/>
      <c r="V961" s="4"/>
      <c r="W961" s="4"/>
      <c r="X961" s="4"/>
      <c r="Y961" s="4"/>
      <c r="Z961" s="4"/>
    </row>
    <row r="962" spans="1:26" ht="16.5" customHeight="1">
      <c r="A962" s="143"/>
      <c r="B962" s="4"/>
      <c r="C962" s="4"/>
      <c r="D962" s="143"/>
      <c r="E962" s="558"/>
      <c r="F962" s="558"/>
      <c r="G962" s="4"/>
      <c r="H962" s="558"/>
      <c r="I962" s="4"/>
      <c r="J962" s="4"/>
      <c r="K962" s="4"/>
      <c r="L962" s="4"/>
      <c r="M962" s="4"/>
      <c r="N962" s="118"/>
      <c r="O962" s="118"/>
      <c r="P962" s="144"/>
      <c r="Q962" s="144"/>
      <c r="R962" s="144"/>
      <c r="S962" s="145"/>
      <c r="T962" s="4"/>
      <c r="U962" s="482"/>
      <c r="V962" s="4"/>
      <c r="W962" s="4"/>
      <c r="X962" s="4"/>
      <c r="Y962" s="4"/>
      <c r="Z962" s="4"/>
    </row>
    <row r="963" spans="1:26" ht="16.5" customHeight="1">
      <c r="A963" s="143"/>
      <c r="B963" s="4"/>
      <c r="C963" s="4"/>
      <c r="D963" s="143"/>
      <c r="E963" s="558"/>
      <c r="F963" s="558"/>
      <c r="G963" s="4"/>
      <c r="H963" s="558"/>
      <c r="I963" s="4"/>
      <c r="J963" s="4"/>
      <c r="K963" s="4"/>
      <c r="L963" s="4"/>
      <c r="M963" s="4"/>
      <c r="N963" s="118"/>
      <c r="O963" s="118"/>
      <c r="P963" s="144"/>
      <c r="Q963" s="144"/>
      <c r="R963" s="144"/>
      <c r="S963" s="145"/>
      <c r="T963" s="4"/>
      <c r="U963" s="482"/>
      <c r="V963" s="4"/>
      <c r="W963" s="4"/>
      <c r="X963" s="4"/>
      <c r="Y963" s="4"/>
      <c r="Z963" s="4"/>
    </row>
    <row r="964" spans="1:26" ht="16.5" customHeight="1">
      <c r="A964" s="143"/>
      <c r="B964" s="4"/>
      <c r="C964" s="4"/>
      <c r="D964" s="143"/>
      <c r="E964" s="558"/>
      <c r="F964" s="558"/>
      <c r="G964" s="4"/>
      <c r="H964" s="558"/>
      <c r="I964" s="4"/>
      <c r="J964" s="4"/>
      <c r="K964" s="4"/>
      <c r="L964" s="4"/>
      <c r="M964" s="4"/>
      <c r="N964" s="118"/>
      <c r="O964" s="118"/>
      <c r="P964" s="144"/>
      <c r="Q964" s="144"/>
      <c r="R964" s="144"/>
      <c r="S964" s="145"/>
      <c r="T964" s="4"/>
      <c r="U964" s="482"/>
      <c r="V964" s="4"/>
      <c r="W964" s="4"/>
      <c r="X964" s="4"/>
      <c r="Y964" s="4"/>
      <c r="Z964" s="4"/>
    </row>
    <row r="965" spans="1:26" ht="16.5" customHeight="1">
      <c r="A965" s="143"/>
      <c r="B965" s="4"/>
      <c r="C965" s="4"/>
      <c r="D965" s="143"/>
      <c r="E965" s="558"/>
      <c r="F965" s="558"/>
      <c r="G965" s="4"/>
      <c r="H965" s="558"/>
      <c r="I965" s="4"/>
      <c r="J965" s="4"/>
      <c r="K965" s="4"/>
      <c r="L965" s="4"/>
      <c r="M965" s="4"/>
      <c r="N965" s="118"/>
      <c r="O965" s="118"/>
      <c r="P965" s="144"/>
      <c r="Q965" s="144"/>
      <c r="R965" s="144"/>
      <c r="S965" s="145"/>
      <c r="T965" s="4"/>
      <c r="U965" s="482"/>
      <c r="V965" s="4"/>
      <c r="W965" s="4"/>
      <c r="X965" s="4"/>
      <c r="Y965" s="4"/>
      <c r="Z965" s="4"/>
    </row>
    <row r="966" spans="1:26" ht="16.5" customHeight="1">
      <c r="A966" s="143"/>
      <c r="B966" s="4"/>
      <c r="C966" s="4"/>
      <c r="D966" s="143"/>
      <c r="E966" s="558"/>
      <c r="F966" s="558"/>
      <c r="G966" s="4"/>
      <c r="H966" s="558"/>
      <c r="I966" s="4"/>
      <c r="J966" s="4"/>
      <c r="K966" s="4"/>
      <c r="L966" s="4"/>
      <c r="M966" s="4"/>
      <c r="N966" s="118"/>
      <c r="O966" s="118"/>
      <c r="P966" s="144"/>
      <c r="Q966" s="144"/>
      <c r="R966" s="144"/>
      <c r="S966" s="145"/>
      <c r="T966" s="4"/>
      <c r="U966" s="482"/>
      <c r="V966" s="4"/>
      <c r="W966" s="4"/>
      <c r="X966" s="4"/>
      <c r="Y966" s="4"/>
      <c r="Z966" s="4"/>
    </row>
    <row r="967" spans="1:26" ht="16.5" customHeight="1">
      <c r="A967" s="143"/>
      <c r="B967" s="4"/>
      <c r="C967" s="4"/>
      <c r="D967" s="143"/>
      <c r="E967" s="558"/>
      <c r="F967" s="558"/>
      <c r="G967" s="4"/>
      <c r="H967" s="558"/>
      <c r="I967" s="4"/>
      <c r="J967" s="4"/>
      <c r="K967" s="4"/>
      <c r="L967" s="4"/>
      <c r="M967" s="4"/>
      <c r="N967" s="118"/>
      <c r="O967" s="118"/>
      <c r="P967" s="144"/>
      <c r="Q967" s="144"/>
      <c r="R967" s="144"/>
      <c r="S967" s="145"/>
      <c r="T967" s="4"/>
      <c r="U967" s="482"/>
      <c r="V967" s="4"/>
      <c r="W967" s="4"/>
      <c r="X967" s="4"/>
      <c r="Y967" s="4"/>
      <c r="Z967" s="4"/>
    </row>
    <row r="968" spans="1:26" ht="16.5" customHeight="1">
      <c r="A968" s="143"/>
      <c r="B968" s="4"/>
      <c r="C968" s="4"/>
      <c r="D968" s="143"/>
      <c r="E968" s="558"/>
      <c r="F968" s="558"/>
      <c r="G968" s="4"/>
      <c r="H968" s="558"/>
      <c r="I968" s="4"/>
      <c r="J968" s="4"/>
      <c r="K968" s="4"/>
      <c r="L968" s="4"/>
      <c r="M968" s="4"/>
      <c r="N968" s="118"/>
      <c r="O968" s="118"/>
      <c r="P968" s="144"/>
      <c r="Q968" s="144"/>
      <c r="R968" s="144"/>
      <c r="S968" s="145"/>
      <c r="T968" s="4"/>
      <c r="U968" s="482"/>
      <c r="V968" s="4"/>
      <c r="W968" s="4"/>
      <c r="X968" s="4"/>
      <c r="Y968" s="4"/>
      <c r="Z968" s="4"/>
    </row>
    <row r="969" spans="1:26" ht="16.5" customHeight="1">
      <c r="A969" s="143"/>
      <c r="B969" s="4"/>
      <c r="C969" s="4"/>
      <c r="D969" s="143"/>
      <c r="E969" s="558"/>
      <c r="F969" s="558"/>
      <c r="G969" s="4"/>
      <c r="H969" s="558"/>
      <c r="I969" s="4"/>
      <c r="J969" s="4"/>
      <c r="K969" s="4"/>
      <c r="L969" s="4"/>
      <c r="M969" s="4"/>
      <c r="N969" s="118"/>
      <c r="O969" s="118"/>
      <c r="P969" s="144"/>
      <c r="Q969" s="144"/>
      <c r="R969" s="144"/>
      <c r="S969" s="145"/>
      <c r="T969" s="4"/>
      <c r="U969" s="482"/>
      <c r="V969" s="4"/>
      <c r="W969" s="4"/>
      <c r="X969" s="4"/>
      <c r="Y969" s="4"/>
      <c r="Z969" s="4"/>
    </row>
    <row r="970" spans="1:26" ht="16.5" customHeight="1">
      <c r="A970" s="143"/>
      <c r="B970" s="4"/>
      <c r="C970" s="4"/>
      <c r="D970" s="143"/>
      <c r="E970" s="558"/>
      <c r="F970" s="558"/>
      <c r="G970" s="4"/>
      <c r="H970" s="558"/>
      <c r="I970" s="4"/>
      <c r="J970" s="4"/>
      <c r="K970" s="4"/>
      <c r="L970" s="4"/>
      <c r="M970" s="4"/>
      <c r="N970" s="118"/>
      <c r="O970" s="118"/>
      <c r="P970" s="144"/>
      <c r="Q970" s="144"/>
      <c r="R970" s="144"/>
      <c r="S970" s="145"/>
      <c r="T970" s="4"/>
      <c r="U970" s="482"/>
      <c r="V970" s="4"/>
      <c r="W970" s="4"/>
      <c r="X970" s="4"/>
      <c r="Y970" s="4"/>
      <c r="Z970" s="4"/>
    </row>
    <row r="971" spans="1:26" ht="16.5" customHeight="1">
      <c r="A971" s="143"/>
      <c r="B971" s="4"/>
      <c r="C971" s="4"/>
      <c r="D971" s="143"/>
      <c r="E971" s="558"/>
      <c r="F971" s="558"/>
      <c r="G971" s="4"/>
      <c r="H971" s="558"/>
      <c r="I971" s="4"/>
      <c r="J971" s="4"/>
      <c r="K971" s="4"/>
      <c r="L971" s="4"/>
      <c r="M971" s="4"/>
      <c r="N971" s="118"/>
      <c r="O971" s="118"/>
      <c r="P971" s="144"/>
      <c r="Q971" s="144"/>
      <c r="R971" s="144"/>
      <c r="S971" s="145"/>
      <c r="T971" s="4"/>
      <c r="U971" s="482"/>
      <c r="V971" s="4"/>
      <c r="W971" s="4"/>
      <c r="X971" s="4"/>
      <c r="Y971" s="4"/>
      <c r="Z971" s="4"/>
    </row>
    <row r="972" spans="1:26" ht="16.5" customHeight="1">
      <c r="A972" s="143"/>
      <c r="B972" s="4"/>
      <c r="C972" s="4"/>
      <c r="D972" s="143"/>
      <c r="E972" s="558"/>
      <c r="F972" s="558"/>
      <c r="G972" s="4"/>
      <c r="H972" s="558"/>
      <c r="I972" s="4"/>
      <c r="J972" s="4"/>
      <c r="K972" s="4"/>
      <c r="L972" s="4"/>
      <c r="M972" s="4"/>
      <c r="N972" s="118"/>
      <c r="O972" s="118"/>
      <c r="P972" s="144"/>
      <c r="Q972" s="144"/>
      <c r="R972" s="144"/>
      <c r="S972" s="145"/>
      <c r="T972" s="4"/>
      <c r="U972" s="482"/>
      <c r="V972" s="4"/>
      <c r="W972" s="4"/>
      <c r="X972" s="4"/>
      <c r="Y972" s="4"/>
      <c r="Z972" s="4"/>
    </row>
    <row r="973" spans="1:26" ht="16.5" customHeight="1">
      <c r="A973" s="143"/>
      <c r="B973" s="4"/>
      <c r="C973" s="4"/>
      <c r="D973" s="143"/>
      <c r="E973" s="558"/>
      <c r="F973" s="558"/>
      <c r="G973" s="4"/>
      <c r="H973" s="558"/>
      <c r="I973" s="4"/>
      <c r="J973" s="4"/>
      <c r="K973" s="4"/>
      <c r="L973" s="4"/>
      <c r="M973" s="4"/>
      <c r="N973" s="118"/>
      <c r="O973" s="118"/>
      <c r="P973" s="144"/>
      <c r="Q973" s="144"/>
      <c r="R973" s="144"/>
      <c r="S973" s="145"/>
      <c r="T973" s="4"/>
      <c r="U973" s="482"/>
      <c r="V973" s="4"/>
      <c r="W973" s="4"/>
      <c r="X973" s="4"/>
      <c r="Y973" s="4"/>
      <c r="Z973" s="4"/>
    </row>
    <row r="974" spans="1:26" ht="16.5" customHeight="1">
      <c r="A974" s="143"/>
      <c r="B974" s="4"/>
      <c r="C974" s="4"/>
      <c r="D974" s="143"/>
      <c r="E974" s="558"/>
      <c r="F974" s="558"/>
      <c r="G974" s="4"/>
      <c r="H974" s="558"/>
      <c r="I974" s="4"/>
      <c r="J974" s="4"/>
      <c r="K974" s="4"/>
      <c r="L974" s="4"/>
      <c r="M974" s="4"/>
      <c r="N974" s="118"/>
      <c r="O974" s="118"/>
      <c r="P974" s="144"/>
      <c r="Q974" s="144"/>
      <c r="R974" s="144"/>
      <c r="S974" s="145"/>
      <c r="T974" s="4"/>
      <c r="U974" s="482"/>
      <c r="V974" s="4"/>
      <c r="W974" s="4"/>
      <c r="X974" s="4"/>
      <c r="Y974" s="4"/>
      <c r="Z974" s="4"/>
    </row>
    <row r="975" spans="1:26" ht="16.5" customHeight="1">
      <c r="A975" s="143"/>
      <c r="B975" s="4"/>
      <c r="C975" s="4"/>
      <c r="D975" s="143"/>
      <c r="E975" s="558"/>
      <c r="F975" s="558"/>
      <c r="G975" s="4"/>
      <c r="H975" s="558"/>
      <c r="I975" s="4"/>
      <c r="J975" s="4"/>
      <c r="K975" s="4"/>
      <c r="L975" s="4"/>
      <c r="M975" s="4"/>
      <c r="N975" s="118"/>
      <c r="O975" s="118"/>
      <c r="P975" s="144"/>
      <c r="Q975" s="144"/>
      <c r="R975" s="144"/>
      <c r="S975" s="145"/>
      <c r="T975" s="4"/>
      <c r="U975" s="482"/>
      <c r="V975" s="4"/>
      <c r="W975" s="4"/>
      <c r="X975" s="4"/>
      <c r="Y975" s="4"/>
      <c r="Z975" s="4"/>
    </row>
    <row r="976" spans="1:26" ht="16.5" customHeight="1">
      <c r="A976" s="143"/>
      <c r="B976" s="4"/>
      <c r="C976" s="4"/>
      <c r="D976" s="143"/>
      <c r="E976" s="558"/>
      <c r="F976" s="558"/>
      <c r="G976" s="4"/>
      <c r="H976" s="558"/>
      <c r="I976" s="4"/>
      <c r="J976" s="4"/>
      <c r="K976" s="4"/>
      <c r="L976" s="4"/>
      <c r="M976" s="4"/>
      <c r="N976" s="118"/>
      <c r="O976" s="118"/>
      <c r="P976" s="144"/>
      <c r="Q976" s="144"/>
      <c r="R976" s="144"/>
      <c r="S976" s="145"/>
      <c r="T976" s="4"/>
      <c r="U976" s="482"/>
      <c r="V976" s="4"/>
      <c r="W976" s="4"/>
      <c r="X976" s="4"/>
      <c r="Y976" s="4"/>
      <c r="Z976" s="4"/>
    </row>
    <row r="977" spans="1:26" ht="16.5" customHeight="1">
      <c r="A977" s="143"/>
      <c r="B977" s="4"/>
      <c r="C977" s="4"/>
      <c r="D977" s="143"/>
      <c r="E977" s="558"/>
      <c r="F977" s="558"/>
      <c r="G977" s="4"/>
      <c r="H977" s="558"/>
      <c r="I977" s="4"/>
      <c r="J977" s="4"/>
      <c r="K977" s="4"/>
      <c r="L977" s="4"/>
      <c r="M977" s="4"/>
      <c r="N977" s="118"/>
      <c r="O977" s="118"/>
      <c r="P977" s="144"/>
      <c r="Q977" s="144"/>
      <c r="R977" s="144"/>
      <c r="S977" s="145"/>
      <c r="T977" s="4"/>
      <c r="U977" s="482"/>
      <c r="V977" s="4"/>
      <c r="W977" s="4"/>
      <c r="X977" s="4"/>
      <c r="Y977" s="4"/>
      <c r="Z977" s="4"/>
    </row>
    <row r="978" spans="1:26" ht="16.5" customHeight="1">
      <c r="A978" s="143"/>
      <c r="B978" s="4"/>
      <c r="C978" s="4"/>
      <c r="D978" s="143"/>
      <c r="E978" s="558"/>
      <c r="F978" s="558"/>
      <c r="G978" s="4"/>
      <c r="H978" s="558"/>
      <c r="I978" s="4"/>
      <c r="J978" s="4"/>
      <c r="K978" s="4"/>
      <c r="L978" s="4"/>
      <c r="M978" s="4"/>
      <c r="N978" s="118"/>
      <c r="O978" s="118"/>
      <c r="P978" s="144"/>
      <c r="Q978" s="144"/>
      <c r="R978" s="144"/>
      <c r="S978" s="145"/>
      <c r="T978" s="4"/>
      <c r="U978" s="482"/>
      <c r="V978" s="4"/>
      <c r="W978" s="4"/>
      <c r="X978" s="4"/>
      <c r="Y978" s="4"/>
      <c r="Z978" s="4"/>
    </row>
    <row r="979" spans="1:26" ht="16.5" customHeight="1">
      <c r="A979" s="143"/>
      <c r="B979" s="4"/>
      <c r="C979" s="4"/>
      <c r="D979" s="143"/>
      <c r="E979" s="558"/>
      <c r="F979" s="558"/>
      <c r="G979" s="4"/>
      <c r="H979" s="558"/>
      <c r="I979" s="4"/>
      <c r="J979" s="4"/>
      <c r="K979" s="4"/>
      <c r="L979" s="4"/>
      <c r="M979" s="4"/>
      <c r="N979" s="118"/>
      <c r="O979" s="118"/>
      <c r="P979" s="144"/>
      <c r="Q979" s="144"/>
      <c r="R979" s="144"/>
      <c r="S979" s="145"/>
      <c r="T979" s="4"/>
      <c r="U979" s="482"/>
      <c r="V979" s="4"/>
      <c r="W979" s="4"/>
      <c r="X979" s="4"/>
      <c r="Y979" s="4"/>
      <c r="Z979" s="4"/>
    </row>
    <row r="980" spans="1:26" ht="16.5" customHeight="1">
      <c r="A980" s="143"/>
      <c r="B980" s="4"/>
      <c r="C980" s="4"/>
      <c r="D980" s="143"/>
      <c r="E980" s="558"/>
      <c r="F980" s="558"/>
      <c r="G980" s="4"/>
      <c r="H980" s="558"/>
      <c r="I980" s="4"/>
      <c r="J980" s="4"/>
      <c r="K980" s="4"/>
      <c r="L980" s="4"/>
      <c r="M980" s="4"/>
      <c r="N980" s="118"/>
      <c r="O980" s="118"/>
      <c r="P980" s="144"/>
      <c r="Q980" s="144"/>
      <c r="R980" s="144"/>
      <c r="S980" s="145"/>
      <c r="T980" s="4"/>
      <c r="U980" s="482"/>
      <c r="V980" s="4"/>
      <c r="W980" s="4"/>
      <c r="X980" s="4"/>
      <c r="Y980" s="4"/>
      <c r="Z980" s="4"/>
    </row>
    <row r="981" spans="1:26" ht="16.5" customHeight="1">
      <c r="A981" s="143"/>
      <c r="B981" s="4"/>
      <c r="C981" s="4"/>
      <c r="D981" s="143"/>
      <c r="E981" s="558"/>
      <c r="F981" s="558"/>
      <c r="G981" s="4"/>
      <c r="H981" s="558"/>
      <c r="I981" s="4"/>
      <c r="J981" s="4"/>
      <c r="K981" s="4"/>
      <c r="L981" s="4"/>
      <c r="M981" s="4"/>
      <c r="N981" s="118"/>
      <c r="O981" s="118"/>
      <c r="P981" s="144"/>
      <c r="Q981" s="144"/>
      <c r="R981" s="144"/>
      <c r="S981" s="145"/>
      <c r="T981" s="4"/>
      <c r="U981" s="482"/>
      <c r="V981" s="4"/>
      <c r="W981" s="4"/>
      <c r="X981" s="4"/>
      <c r="Y981" s="4"/>
      <c r="Z981" s="4"/>
    </row>
    <row r="982" spans="1:26" ht="16.5" customHeight="1">
      <c r="A982" s="143"/>
      <c r="B982" s="4"/>
      <c r="C982" s="4"/>
      <c r="D982" s="143"/>
      <c r="E982" s="558"/>
      <c r="F982" s="558"/>
      <c r="G982" s="4"/>
      <c r="H982" s="558"/>
      <c r="I982" s="4"/>
      <c r="J982" s="4"/>
      <c r="K982" s="4"/>
      <c r="L982" s="4"/>
      <c r="M982" s="4"/>
      <c r="N982" s="118"/>
      <c r="O982" s="118"/>
      <c r="P982" s="144"/>
      <c r="Q982" s="144"/>
      <c r="R982" s="144"/>
      <c r="S982" s="145"/>
      <c r="T982" s="4"/>
      <c r="U982" s="482"/>
      <c r="V982" s="4"/>
      <c r="W982" s="4"/>
      <c r="X982" s="4"/>
      <c r="Y982" s="4"/>
      <c r="Z982" s="4"/>
    </row>
    <row r="983" spans="1:26" ht="16.5" customHeight="1">
      <c r="A983" s="143"/>
      <c r="B983" s="4"/>
      <c r="C983" s="4"/>
      <c r="D983" s="143"/>
      <c r="E983" s="558"/>
      <c r="F983" s="558"/>
      <c r="G983" s="4"/>
      <c r="H983" s="558"/>
      <c r="I983" s="4"/>
      <c r="J983" s="4"/>
      <c r="K983" s="4"/>
      <c r="L983" s="4"/>
      <c r="M983" s="4"/>
      <c r="N983" s="118"/>
      <c r="O983" s="118"/>
      <c r="P983" s="144"/>
      <c r="Q983" s="144"/>
      <c r="R983" s="144"/>
      <c r="S983" s="145"/>
      <c r="T983" s="4"/>
      <c r="U983" s="482"/>
      <c r="V983" s="4"/>
      <c r="W983" s="4"/>
      <c r="X983" s="4"/>
      <c r="Y983" s="4"/>
      <c r="Z983" s="4"/>
    </row>
    <row r="984" spans="1:26" ht="16.5" customHeight="1">
      <c r="A984" s="143"/>
      <c r="B984" s="4"/>
      <c r="C984" s="4"/>
      <c r="D984" s="143"/>
      <c r="E984" s="558"/>
      <c r="F984" s="558"/>
      <c r="G984" s="4"/>
      <c r="H984" s="558"/>
      <c r="I984" s="4"/>
      <c r="J984" s="4"/>
      <c r="K984" s="4"/>
      <c r="L984" s="4"/>
      <c r="M984" s="4"/>
      <c r="N984" s="118"/>
      <c r="O984" s="118"/>
      <c r="P984" s="144"/>
      <c r="Q984" s="144"/>
      <c r="R984" s="144"/>
      <c r="S984" s="145"/>
      <c r="T984" s="4"/>
      <c r="U984" s="482"/>
      <c r="V984" s="4"/>
      <c r="W984" s="4"/>
      <c r="X984" s="4"/>
      <c r="Y984" s="4"/>
      <c r="Z984" s="4"/>
    </row>
    <row r="985" spans="1:26" ht="16.5" customHeight="1">
      <c r="A985" s="143"/>
      <c r="B985" s="4"/>
      <c r="C985" s="4"/>
      <c r="D985" s="143"/>
      <c r="E985" s="558"/>
      <c r="F985" s="558"/>
      <c r="G985" s="4"/>
      <c r="H985" s="558"/>
      <c r="I985" s="4"/>
      <c r="J985" s="4"/>
      <c r="K985" s="4"/>
      <c r="L985" s="4"/>
      <c r="M985" s="4"/>
      <c r="N985" s="118"/>
      <c r="O985" s="118"/>
      <c r="P985" s="144"/>
      <c r="Q985" s="144"/>
      <c r="R985" s="144"/>
      <c r="S985" s="145"/>
      <c r="T985" s="4"/>
      <c r="U985" s="482"/>
      <c r="V985" s="4"/>
      <c r="W985" s="4"/>
      <c r="X985" s="4"/>
      <c r="Y985" s="4"/>
      <c r="Z985" s="4"/>
    </row>
    <row r="986" spans="1:26" ht="16.5" customHeight="1">
      <c r="A986" s="143"/>
      <c r="B986" s="4"/>
      <c r="C986" s="4"/>
      <c r="D986" s="143"/>
      <c r="E986" s="558"/>
      <c r="F986" s="558"/>
      <c r="G986" s="4"/>
      <c r="H986" s="558"/>
      <c r="I986" s="4"/>
      <c r="J986" s="4"/>
      <c r="K986" s="4"/>
      <c r="L986" s="4"/>
      <c r="M986" s="4"/>
      <c r="N986" s="118"/>
      <c r="O986" s="118"/>
      <c r="P986" s="144"/>
      <c r="Q986" s="144"/>
      <c r="R986" s="144"/>
      <c r="S986" s="145"/>
      <c r="T986" s="4"/>
      <c r="U986" s="482"/>
      <c r="V986" s="4"/>
      <c r="W986" s="4"/>
      <c r="X986" s="4"/>
      <c r="Y986" s="4"/>
      <c r="Z986" s="4"/>
    </row>
    <row r="987" spans="1:26" ht="16.5" customHeight="1">
      <c r="A987" s="143"/>
      <c r="B987" s="4"/>
      <c r="C987" s="4"/>
      <c r="D987" s="143"/>
      <c r="E987" s="558"/>
      <c r="F987" s="558"/>
      <c r="G987" s="4"/>
      <c r="H987" s="558"/>
      <c r="I987" s="4"/>
      <c r="J987" s="4"/>
      <c r="K987" s="4"/>
      <c r="L987" s="4"/>
      <c r="M987" s="4"/>
      <c r="N987" s="118"/>
      <c r="O987" s="118"/>
      <c r="P987" s="144"/>
      <c r="Q987" s="144"/>
      <c r="R987" s="144"/>
      <c r="S987" s="145"/>
      <c r="T987" s="4"/>
      <c r="U987" s="482"/>
      <c r="V987" s="4"/>
      <c r="W987" s="4"/>
      <c r="X987" s="4"/>
      <c r="Y987" s="4"/>
      <c r="Z987" s="4"/>
    </row>
    <row r="988" spans="1:26" ht="16.5" customHeight="1">
      <c r="A988" s="143"/>
      <c r="B988" s="4"/>
      <c r="C988" s="4"/>
      <c r="D988" s="143"/>
      <c r="E988" s="558"/>
      <c r="F988" s="558"/>
      <c r="G988" s="4"/>
      <c r="H988" s="558"/>
      <c r="I988" s="4"/>
      <c r="J988" s="4"/>
      <c r="K988" s="4"/>
      <c r="L988" s="4"/>
      <c r="M988" s="4"/>
      <c r="N988" s="118"/>
      <c r="O988" s="118"/>
      <c r="P988" s="144"/>
      <c r="Q988" s="144"/>
      <c r="R988" s="144"/>
      <c r="S988" s="145"/>
      <c r="T988" s="4"/>
      <c r="U988" s="482"/>
      <c r="V988" s="4"/>
      <c r="W988" s="4"/>
      <c r="X988" s="4"/>
      <c r="Y988" s="4"/>
      <c r="Z988" s="4"/>
    </row>
    <row r="989" spans="1:26" ht="16.5" customHeight="1">
      <c r="A989" s="143"/>
      <c r="B989" s="4"/>
      <c r="C989" s="4"/>
      <c r="D989" s="143"/>
      <c r="E989" s="558"/>
      <c r="F989" s="558"/>
      <c r="G989" s="4"/>
      <c r="H989" s="558"/>
      <c r="I989" s="4"/>
      <c r="J989" s="4"/>
      <c r="K989" s="4"/>
      <c r="L989" s="4"/>
      <c r="M989" s="4"/>
      <c r="N989" s="118"/>
      <c r="O989" s="118"/>
      <c r="P989" s="144"/>
      <c r="Q989" s="144"/>
      <c r="R989" s="144"/>
      <c r="S989" s="145"/>
      <c r="T989" s="4"/>
      <c r="U989" s="482"/>
      <c r="V989" s="4"/>
      <c r="W989" s="4"/>
      <c r="X989" s="4"/>
      <c r="Y989" s="4"/>
      <c r="Z989" s="4"/>
    </row>
    <row r="990" spans="1:26" ht="16.5" customHeight="1">
      <c r="A990" s="143"/>
      <c r="B990" s="4"/>
      <c r="C990" s="4"/>
      <c r="D990" s="143"/>
      <c r="E990" s="558"/>
      <c r="F990" s="558"/>
      <c r="G990" s="4"/>
      <c r="H990" s="558"/>
      <c r="I990" s="4"/>
      <c r="J990" s="4"/>
      <c r="K990" s="4"/>
      <c r="L990" s="4"/>
      <c r="M990" s="4"/>
      <c r="N990" s="118"/>
      <c r="O990" s="118"/>
      <c r="P990" s="144"/>
      <c r="Q990" s="144"/>
      <c r="R990" s="144"/>
      <c r="S990" s="145"/>
      <c r="T990" s="4"/>
      <c r="U990" s="482"/>
      <c r="V990" s="4"/>
      <c r="W990" s="4"/>
      <c r="X990" s="4"/>
      <c r="Y990" s="4"/>
      <c r="Z990" s="4"/>
    </row>
    <row r="991" spans="1:26" ht="16.5" customHeight="1">
      <c r="A991" s="143"/>
      <c r="B991" s="4"/>
      <c r="C991" s="4"/>
      <c r="D991" s="143"/>
      <c r="E991" s="558"/>
      <c r="F991" s="558"/>
      <c r="G991" s="4"/>
      <c r="H991" s="558"/>
      <c r="I991" s="4"/>
      <c r="J991" s="4"/>
      <c r="K991" s="4"/>
      <c r="L991" s="4"/>
      <c r="M991" s="4"/>
      <c r="N991" s="118"/>
      <c r="O991" s="118"/>
      <c r="P991" s="144"/>
      <c r="Q991" s="144"/>
      <c r="R991" s="144"/>
      <c r="S991" s="145"/>
      <c r="T991" s="4"/>
      <c r="U991" s="482"/>
      <c r="V991" s="4"/>
      <c r="W991" s="4"/>
      <c r="X991" s="4"/>
      <c r="Y991" s="4"/>
      <c r="Z991" s="4"/>
    </row>
    <row r="992" spans="1:26" ht="16.5" customHeight="1">
      <c r="A992" s="143"/>
      <c r="B992" s="4"/>
      <c r="C992" s="4"/>
      <c r="D992" s="143"/>
      <c r="E992" s="558"/>
      <c r="F992" s="558"/>
      <c r="G992" s="4"/>
      <c r="H992" s="558"/>
      <c r="I992" s="4"/>
      <c r="J992" s="4"/>
      <c r="K992" s="4"/>
      <c r="L992" s="4"/>
      <c r="M992" s="4"/>
      <c r="N992" s="118"/>
      <c r="O992" s="118"/>
      <c r="P992" s="144"/>
      <c r="Q992" s="144"/>
      <c r="R992" s="144"/>
      <c r="S992" s="145"/>
      <c r="T992" s="4"/>
      <c r="U992" s="482"/>
      <c r="V992" s="4"/>
      <c r="W992" s="4"/>
      <c r="X992" s="4"/>
      <c r="Y992" s="4"/>
      <c r="Z992" s="4"/>
    </row>
    <row r="993" spans="1:26" ht="16.5" customHeight="1">
      <c r="A993" s="143"/>
      <c r="B993" s="4"/>
      <c r="C993" s="4"/>
      <c r="D993" s="143"/>
      <c r="E993" s="558"/>
      <c r="F993" s="558"/>
      <c r="G993" s="4"/>
      <c r="H993" s="558"/>
      <c r="I993" s="4"/>
      <c r="J993" s="4"/>
      <c r="K993" s="4"/>
      <c r="L993" s="4"/>
      <c r="M993" s="4"/>
      <c r="N993" s="118"/>
      <c r="O993" s="118"/>
      <c r="P993" s="144"/>
      <c r="Q993" s="144"/>
      <c r="R993" s="144"/>
      <c r="S993" s="145"/>
      <c r="T993" s="4"/>
      <c r="U993" s="482"/>
      <c r="V993" s="4"/>
      <c r="W993" s="4"/>
      <c r="X993" s="4"/>
      <c r="Y993" s="4"/>
      <c r="Z993" s="4"/>
    </row>
    <row r="994" spans="1:26" ht="16.5" customHeight="1">
      <c r="A994" s="143"/>
      <c r="B994" s="4"/>
      <c r="C994" s="4"/>
      <c r="D994" s="143"/>
      <c r="E994" s="558"/>
      <c r="F994" s="558"/>
      <c r="G994" s="4"/>
      <c r="H994" s="558"/>
      <c r="I994" s="4"/>
      <c r="J994" s="4"/>
      <c r="K994" s="4"/>
      <c r="L994" s="4"/>
      <c r="M994" s="4"/>
      <c r="N994" s="118"/>
      <c r="O994" s="118"/>
      <c r="P994" s="144"/>
      <c r="Q994" s="144"/>
      <c r="R994" s="144"/>
      <c r="S994" s="145"/>
      <c r="T994" s="4"/>
      <c r="U994" s="482"/>
      <c r="V994" s="4"/>
      <c r="W994" s="4"/>
      <c r="X994" s="4"/>
      <c r="Y994" s="4"/>
      <c r="Z994" s="4"/>
    </row>
    <row r="995" spans="1:26" ht="16.5" customHeight="1">
      <c r="A995" s="143"/>
      <c r="B995" s="4"/>
      <c r="C995" s="4"/>
      <c r="D995" s="143"/>
      <c r="E995" s="558"/>
      <c r="F995" s="558"/>
      <c r="G995" s="4"/>
      <c r="H995" s="558"/>
      <c r="I995" s="4"/>
      <c r="J995" s="4"/>
      <c r="K995" s="4"/>
      <c r="L995" s="4"/>
      <c r="M995" s="4"/>
      <c r="N995" s="118"/>
      <c r="O995" s="118"/>
      <c r="P995" s="144"/>
      <c r="Q995" s="144"/>
      <c r="R995" s="144"/>
      <c r="S995" s="145"/>
      <c r="T995" s="4"/>
      <c r="U995" s="482"/>
      <c r="V995" s="4"/>
      <c r="W995" s="4"/>
      <c r="X995" s="4"/>
      <c r="Y995" s="4"/>
      <c r="Z995" s="4"/>
    </row>
    <row r="996" spans="1:26" ht="16.5" customHeight="1">
      <c r="A996" s="143"/>
      <c r="B996" s="4"/>
      <c r="C996" s="4"/>
      <c r="D996" s="143"/>
      <c r="E996" s="558"/>
      <c r="F996" s="558"/>
      <c r="G996" s="4"/>
      <c r="H996" s="558"/>
      <c r="I996" s="4"/>
      <c r="J996" s="4"/>
      <c r="K996" s="4"/>
      <c r="L996" s="4"/>
      <c r="M996" s="4"/>
      <c r="N996" s="118"/>
      <c r="O996" s="118"/>
      <c r="P996" s="144"/>
      <c r="Q996" s="144"/>
      <c r="R996" s="144"/>
      <c r="S996" s="145"/>
      <c r="T996" s="4"/>
      <c r="U996" s="482"/>
      <c r="V996" s="4"/>
      <c r="W996" s="4"/>
      <c r="X996" s="4"/>
      <c r="Y996" s="4"/>
      <c r="Z996" s="4"/>
    </row>
    <row r="997" spans="1:26" ht="16.5" customHeight="1">
      <c r="A997" s="143"/>
      <c r="B997" s="4"/>
      <c r="C997" s="4"/>
      <c r="D997" s="143"/>
      <c r="E997" s="558"/>
      <c r="F997" s="558"/>
      <c r="G997" s="4"/>
      <c r="H997" s="558"/>
      <c r="I997" s="4"/>
      <c r="J997" s="4"/>
      <c r="K997" s="4"/>
      <c r="L997" s="4"/>
      <c r="M997" s="4"/>
      <c r="N997" s="118"/>
      <c r="O997" s="118"/>
      <c r="P997" s="144"/>
      <c r="Q997" s="144"/>
      <c r="R997" s="144"/>
      <c r="S997" s="145"/>
      <c r="T997" s="4"/>
      <c r="U997" s="482"/>
      <c r="V997" s="4"/>
      <c r="W997" s="4"/>
      <c r="X997" s="4"/>
      <c r="Y997" s="4"/>
      <c r="Z997" s="4"/>
    </row>
    <row r="998" spans="1:26" ht="16.5" customHeight="1">
      <c r="A998" s="143"/>
      <c r="B998" s="4"/>
      <c r="C998" s="4"/>
      <c r="D998" s="143"/>
      <c r="E998" s="558"/>
      <c r="F998" s="558"/>
      <c r="G998" s="4"/>
      <c r="H998" s="558"/>
      <c r="I998" s="4"/>
      <c r="J998" s="4"/>
      <c r="K998" s="4"/>
      <c r="L998" s="4"/>
      <c r="M998" s="4"/>
      <c r="N998" s="118"/>
      <c r="O998" s="118"/>
      <c r="P998" s="144"/>
      <c r="Q998" s="144"/>
      <c r="R998" s="144"/>
      <c r="S998" s="145"/>
      <c r="T998" s="4"/>
      <c r="U998" s="482"/>
      <c r="V998" s="4"/>
      <c r="W998" s="4"/>
      <c r="X998" s="4"/>
      <c r="Y998" s="4"/>
      <c r="Z998" s="4"/>
    </row>
    <row r="999" spans="1:26" ht="16.5" customHeight="1">
      <c r="A999" s="143"/>
      <c r="B999" s="4"/>
      <c r="C999" s="4"/>
      <c r="D999" s="143"/>
      <c r="E999" s="558"/>
      <c r="F999" s="558"/>
      <c r="G999" s="4"/>
      <c r="H999" s="558"/>
      <c r="I999" s="4"/>
      <c r="J999" s="4"/>
      <c r="K999" s="4"/>
      <c r="L999" s="4"/>
      <c r="M999" s="4"/>
      <c r="N999" s="118"/>
      <c r="O999" s="118"/>
      <c r="P999" s="144"/>
      <c r="Q999" s="144"/>
      <c r="R999" s="144"/>
      <c r="S999" s="145"/>
      <c r="T999" s="4"/>
      <c r="U999" s="482"/>
      <c r="V999" s="4"/>
      <c r="W999" s="4"/>
      <c r="X999" s="4"/>
      <c r="Y999" s="4"/>
      <c r="Z999" s="4"/>
    </row>
    <row r="1000" spans="1:26" ht="16.5" customHeight="1">
      <c r="A1000" s="143"/>
      <c r="B1000" s="4"/>
      <c r="C1000" s="4"/>
      <c r="D1000" s="143"/>
      <c r="E1000" s="558"/>
      <c r="F1000" s="558"/>
      <c r="G1000" s="4"/>
      <c r="H1000" s="558"/>
      <c r="I1000" s="4"/>
      <c r="J1000" s="4"/>
      <c r="K1000" s="4"/>
      <c r="L1000" s="4"/>
      <c r="M1000" s="4"/>
      <c r="N1000" s="118"/>
      <c r="O1000" s="118"/>
      <c r="P1000" s="144"/>
      <c r="Q1000" s="144"/>
      <c r="R1000" s="144"/>
      <c r="S1000" s="145"/>
      <c r="T1000" s="4"/>
      <c r="U1000" s="482"/>
      <c r="V1000" s="4"/>
      <c r="W1000" s="4"/>
      <c r="X1000" s="4"/>
      <c r="Y1000" s="4"/>
      <c r="Z1000" s="4"/>
    </row>
  </sheetData>
  <mergeCells count="17">
    <mergeCell ref="A2:O2"/>
    <mergeCell ref="T4:T5"/>
    <mergeCell ref="U4:U5"/>
    <mergeCell ref="A1:P1"/>
    <mergeCell ref="C4:C5"/>
    <mergeCell ref="D4:D5"/>
    <mergeCell ref="P4:P5"/>
    <mergeCell ref="B4:B5"/>
    <mergeCell ref="A4:A5"/>
    <mergeCell ref="O4:O5"/>
    <mergeCell ref="L3:P3"/>
    <mergeCell ref="Q4:Q5"/>
    <mergeCell ref="S4:S5"/>
    <mergeCell ref="E4:L4"/>
    <mergeCell ref="R4:R5"/>
    <mergeCell ref="N4:N5"/>
    <mergeCell ref="M4:M5"/>
  </mergeCells>
  <phoneticPr fontId="38" type="noConversion"/>
  <pageMargins left="0.61" right="0.2" top="0.74803149606299213" bottom="0.45" header="0.31496062992125984" footer="0.11811023622047245"/>
  <pageSetup paperSize="9" firstPageNumber="27" orientation="landscape" useFirstPageNumber="1" verticalDpi="0"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R1001"/>
  <sheetViews>
    <sheetView workbookViewId="0">
      <selection activeCell="E6" sqref="E6:E7"/>
    </sheetView>
  </sheetViews>
  <sheetFormatPr defaultColWidth="13.44140625" defaultRowHeight="15" customHeight="1"/>
  <cols>
    <col min="1" max="1" width="4.33203125" customWidth="1"/>
    <col min="2" max="2" width="12.6640625" customWidth="1"/>
    <col min="3" max="3" width="5.77734375" customWidth="1"/>
    <col min="4" max="4" width="12.6640625" customWidth="1"/>
    <col min="5" max="5" width="9.88671875" customWidth="1"/>
    <col min="6" max="6" width="6.21875" customWidth="1"/>
    <col min="7" max="7" width="7.88671875" hidden="1" customWidth="1"/>
    <col min="8" max="8" width="7.44140625" customWidth="1"/>
    <col min="9" max="10" width="7.77734375" customWidth="1"/>
    <col min="11" max="11" width="7.33203125" customWidth="1"/>
    <col min="12" max="12" width="8.6640625" customWidth="1"/>
    <col min="13" max="13" width="8.21875" customWidth="1"/>
    <col min="14" max="14" width="8.77734375" customWidth="1"/>
    <col min="15" max="15" width="7.88671875" customWidth="1"/>
    <col min="16" max="17" width="8.88671875" hidden="1" customWidth="1"/>
    <col min="18" max="18" width="0.44140625" hidden="1" customWidth="1"/>
    <col min="19" max="26" width="8" customWidth="1"/>
  </cols>
  <sheetData>
    <row r="1" spans="1:18" ht="32.25" customHeight="1">
      <c r="A1" s="628" t="s">
        <v>230</v>
      </c>
      <c r="B1" s="607"/>
      <c r="C1" s="607"/>
      <c r="D1" s="607"/>
      <c r="E1" s="607"/>
      <c r="F1" s="607"/>
      <c r="G1" s="607"/>
      <c r="H1" s="607"/>
      <c r="I1" s="607"/>
      <c r="J1" s="607"/>
      <c r="K1" s="607"/>
      <c r="L1" s="607"/>
      <c r="M1" s="607"/>
      <c r="N1" s="607"/>
      <c r="O1" s="607"/>
      <c r="P1" s="4"/>
      <c r="Q1" s="82">
        <v>0</v>
      </c>
      <c r="R1" s="82"/>
    </row>
    <row r="2" spans="1:18" ht="16.5" customHeight="1">
      <c r="A2" s="622" t="s">
        <v>633</v>
      </c>
      <c r="B2" s="622"/>
      <c r="C2" s="622"/>
      <c r="D2" s="622"/>
      <c r="E2" s="622"/>
      <c r="F2" s="622"/>
      <c r="G2" s="622"/>
      <c r="H2" s="622"/>
      <c r="I2" s="622"/>
      <c r="J2" s="622"/>
      <c r="K2" s="622"/>
      <c r="L2" s="622"/>
      <c r="M2" s="622"/>
      <c r="N2" s="622"/>
      <c r="O2" s="622"/>
      <c r="P2" s="4"/>
      <c r="Q2" s="82"/>
      <c r="R2" s="82"/>
    </row>
    <row r="3" spans="1:18" ht="18.75" customHeight="1">
      <c r="A3" s="88"/>
      <c r="B3" s="88"/>
      <c r="C3" s="89"/>
      <c r="D3" s="88"/>
      <c r="E3" s="88"/>
      <c r="F3" s="88"/>
      <c r="G3" s="88"/>
      <c r="H3" s="88"/>
      <c r="I3" s="88"/>
      <c r="J3" s="88"/>
      <c r="K3" s="88"/>
      <c r="L3" s="88"/>
      <c r="M3" s="91"/>
      <c r="N3" s="632" t="s">
        <v>231</v>
      </c>
      <c r="O3" s="633"/>
      <c r="P3" s="4"/>
      <c r="Q3" s="4"/>
      <c r="R3" s="4"/>
    </row>
    <row r="4" spans="1:18" s="492" customFormat="1" ht="8.25" customHeight="1">
      <c r="A4" s="642" t="s">
        <v>189</v>
      </c>
      <c r="B4" s="629" t="s">
        <v>235</v>
      </c>
      <c r="C4" s="629" t="s">
        <v>236</v>
      </c>
      <c r="D4" s="629" t="s">
        <v>628</v>
      </c>
      <c r="E4" s="634" t="s">
        <v>211</v>
      </c>
      <c r="F4" s="635"/>
      <c r="G4" s="635"/>
      <c r="H4" s="635"/>
      <c r="I4" s="635"/>
      <c r="J4" s="635"/>
      <c r="K4" s="635"/>
      <c r="L4" s="636"/>
      <c r="M4" s="629" t="s">
        <v>630</v>
      </c>
      <c r="N4" s="629" t="s">
        <v>241</v>
      </c>
      <c r="O4" s="629" t="s">
        <v>242</v>
      </c>
      <c r="P4" s="567" t="s">
        <v>214</v>
      </c>
      <c r="Q4" s="567" t="s">
        <v>214</v>
      </c>
      <c r="R4" s="568" t="s">
        <v>243</v>
      </c>
    </row>
    <row r="5" spans="1:18" s="492" customFormat="1" ht="12" customHeight="1">
      <c r="A5" s="630"/>
      <c r="B5" s="630"/>
      <c r="C5" s="630"/>
      <c r="D5" s="630"/>
      <c r="E5" s="637"/>
      <c r="F5" s="638"/>
      <c r="G5" s="638"/>
      <c r="H5" s="638"/>
      <c r="I5" s="638"/>
      <c r="J5" s="638"/>
      <c r="K5" s="638"/>
      <c r="L5" s="639"/>
      <c r="M5" s="630"/>
      <c r="N5" s="630"/>
      <c r="O5" s="630"/>
      <c r="P5" s="569" t="s">
        <v>244</v>
      </c>
      <c r="Q5" s="569" t="s">
        <v>245</v>
      </c>
      <c r="R5" s="570" t="s">
        <v>246</v>
      </c>
    </row>
    <row r="6" spans="1:18" s="492" customFormat="1" ht="15" customHeight="1">
      <c r="A6" s="630"/>
      <c r="B6" s="630"/>
      <c r="C6" s="630"/>
      <c r="D6" s="630"/>
      <c r="E6" s="629" t="s">
        <v>219</v>
      </c>
      <c r="F6" s="629" t="s">
        <v>220</v>
      </c>
      <c r="G6" s="571" t="s">
        <v>221</v>
      </c>
      <c r="H6" s="629" t="s">
        <v>7</v>
      </c>
      <c r="I6" s="629" t="s">
        <v>14</v>
      </c>
      <c r="J6" s="629" t="s">
        <v>11</v>
      </c>
      <c r="K6" s="629" t="s">
        <v>249</v>
      </c>
      <c r="L6" s="629" t="s">
        <v>198</v>
      </c>
      <c r="M6" s="630"/>
      <c r="N6" s="630"/>
      <c r="O6" s="630"/>
      <c r="P6" s="572">
        <f>'He so chung'!D18</f>
        <v>5346.1538461538457</v>
      </c>
      <c r="Q6" s="572">
        <f>'He so chung'!D19</f>
        <v>1336.5384615384617</v>
      </c>
      <c r="R6" s="573"/>
    </row>
    <row r="7" spans="1:18" s="492" customFormat="1" ht="15.75" customHeight="1">
      <c r="A7" s="631"/>
      <c r="B7" s="631"/>
      <c r="C7" s="631"/>
      <c r="D7" s="631"/>
      <c r="E7" s="631"/>
      <c r="F7" s="631"/>
      <c r="G7" s="574">
        <f>$Q$1</f>
        <v>0</v>
      </c>
      <c r="H7" s="631"/>
      <c r="I7" s="631"/>
      <c r="J7" s="631"/>
      <c r="K7" s="631"/>
      <c r="L7" s="631"/>
      <c r="M7" s="631"/>
      <c r="N7" s="631"/>
      <c r="O7" s="631"/>
      <c r="P7" s="575">
        <f>'He so chung'!D21</f>
        <v>5346.1538461538457</v>
      </c>
      <c r="Q7" s="575">
        <f>'He so chung'!D22</f>
        <v>801.92307692307691</v>
      </c>
      <c r="R7" s="562"/>
    </row>
    <row r="8" spans="1:18" s="492" customFormat="1" ht="18.75" customHeight="1">
      <c r="A8" s="640">
        <v>1</v>
      </c>
      <c r="B8" s="561" t="s">
        <v>199</v>
      </c>
      <c r="C8" s="640" t="s">
        <v>250</v>
      </c>
      <c r="D8" s="640" t="s">
        <v>251</v>
      </c>
      <c r="E8" s="498" t="e">
        <f>'NC-TRICHDO'!H5</f>
        <v>#VALUE!</v>
      </c>
      <c r="F8" s="498"/>
      <c r="G8" s="289">
        <f>P8*$Q$1*10</f>
        <v>0</v>
      </c>
      <c r="H8" s="498">
        <f>'II. ĐƠN GIÁ ĐO ĐẠC'!H77*0.02</f>
        <v>1320.0438641025644</v>
      </c>
      <c r="I8" s="498">
        <f>'II. ĐƠN GIÁ ĐO ĐẠC'!I77*0.02</f>
        <v>2096.2368000000006</v>
      </c>
      <c r="J8" s="498">
        <f>'II. ĐƠN GIÁ ĐO ĐẠC'!J77*0.02</f>
        <v>2385.5360000000001</v>
      </c>
      <c r="K8" s="289">
        <v>0</v>
      </c>
      <c r="L8" s="498" t="e">
        <f>SUM(E8:K8)</f>
        <v>#VALUE!</v>
      </c>
      <c r="M8" s="498" t="e">
        <f>L8*'He so chung'!$D$15/100</f>
        <v>#VALUE!</v>
      </c>
      <c r="N8" s="563" t="e">
        <f>M8+L8</f>
        <v>#VALUE!</v>
      </c>
      <c r="O8" s="498">
        <f>P8+Q8</f>
        <v>32076.923076923074</v>
      </c>
      <c r="P8" s="564">
        <f>R8*P6</f>
        <v>25661.538461538457</v>
      </c>
      <c r="Q8" s="564">
        <f>R8*Q6</f>
        <v>6415.3846153846162</v>
      </c>
      <c r="R8" s="565">
        <f>'NC-TRICHDO'!F5</f>
        <v>4.8</v>
      </c>
    </row>
    <row r="9" spans="1:18" s="492" customFormat="1" ht="18.75" customHeight="1">
      <c r="A9" s="641"/>
      <c r="B9" s="561" t="s">
        <v>202</v>
      </c>
      <c r="C9" s="641"/>
      <c r="D9" s="641"/>
      <c r="E9" s="498" t="e">
        <f>'NC-TRICHDO'!H6</f>
        <v>#VALUE!</v>
      </c>
      <c r="F9" s="498"/>
      <c r="G9" s="289">
        <f>P9*$Q$1*10</f>
        <v>0</v>
      </c>
      <c r="H9" s="498">
        <f>'II. ĐƠN GIÁ ĐO ĐẠC'!H123*0.02</f>
        <v>208.26716934871794</v>
      </c>
      <c r="I9" s="498">
        <f>'II. ĐƠN GIÁ ĐO ĐẠC'!I123*0.02</f>
        <v>9657.7574399999994</v>
      </c>
      <c r="J9" s="498">
        <f>'II. ĐƠN GIÁ ĐO ĐẠC'!J123*0.02</f>
        <v>587.67136000000005</v>
      </c>
      <c r="K9" s="498">
        <f>'II. ĐƠN GIÁ ĐO ĐẠC'!K123*0.02</f>
        <v>896.94393600000012</v>
      </c>
      <c r="L9" s="498" t="e">
        <f>SUM(E9:K9)</f>
        <v>#VALUE!</v>
      </c>
      <c r="M9" s="498" t="e">
        <f>L9*'He so chung'!$D$16/100</f>
        <v>#VALUE!</v>
      </c>
      <c r="N9" s="563" t="e">
        <f>M9+L9</f>
        <v>#VALUE!</v>
      </c>
      <c r="O9" s="498">
        <f>P9+Q9</f>
        <v>5902.1538461538457</v>
      </c>
      <c r="P9" s="564">
        <f>P7*R9</f>
        <v>5132.3076923076915</v>
      </c>
      <c r="Q9" s="564">
        <f>Q7*R9</f>
        <v>769.84615384615381</v>
      </c>
      <c r="R9" s="565">
        <f>'NC-TRICHDO'!F6</f>
        <v>0.96</v>
      </c>
    </row>
    <row r="10" spans="1:18" s="492" customFormat="1" ht="18.75" customHeight="1">
      <c r="A10" s="641"/>
      <c r="B10" s="178" t="s">
        <v>198</v>
      </c>
      <c r="C10" s="641"/>
      <c r="D10" s="641"/>
      <c r="E10" s="566" t="e">
        <f>E8+E9</f>
        <v>#VALUE!</v>
      </c>
      <c r="F10" s="566"/>
      <c r="G10" s="233">
        <f t="shared" ref="G10:O10" si="0">G8+G9</f>
        <v>0</v>
      </c>
      <c r="H10" s="566">
        <f t="shared" si="0"/>
        <v>1528.3110334512824</v>
      </c>
      <c r="I10" s="566">
        <f t="shared" si="0"/>
        <v>11753.99424</v>
      </c>
      <c r="J10" s="566">
        <f t="shared" si="0"/>
        <v>2973.2073600000003</v>
      </c>
      <c r="K10" s="566">
        <f t="shared" si="0"/>
        <v>896.94393600000012</v>
      </c>
      <c r="L10" s="566" t="e">
        <f t="shared" si="0"/>
        <v>#VALUE!</v>
      </c>
      <c r="M10" s="566" t="e">
        <f t="shared" si="0"/>
        <v>#VALUE!</v>
      </c>
      <c r="N10" s="566" t="e">
        <f t="shared" si="0"/>
        <v>#VALUE!</v>
      </c>
      <c r="O10" s="494">
        <f t="shared" si="0"/>
        <v>37979.076923076922</v>
      </c>
      <c r="P10" s="564"/>
      <c r="Q10" s="564"/>
      <c r="R10" s="565"/>
    </row>
    <row r="11" spans="1:18" s="492" customFormat="1" ht="18.75" customHeight="1">
      <c r="A11" s="640">
        <v>2</v>
      </c>
      <c r="B11" s="561" t="s">
        <v>199</v>
      </c>
      <c r="C11" s="640" t="s">
        <v>250</v>
      </c>
      <c r="D11" s="640" t="s">
        <v>256</v>
      </c>
      <c r="E11" s="498" t="e">
        <f>'NC-TRICHDO'!H8</f>
        <v>#VALUE!</v>
      </c>
      <c r="F11" s="498"/>
      <c r="G11" s="289">
        <f>P11*$Q$1*10</f>
        <v>0</v>
      </c>
      <c r="H11" s="498">
        <f>H8*'NC-TRICHDO'!I8</f>
        <v>1567.5520886217955</v>
      </c>
      <c r="I11" s="498">
        <f>I8*'NC-TRICHDO'!I8</f>
        <v>2489.2812000000013</v>
      </c>
      <c r="J11" s="498">
        <f>J8*'NC-TRICHDO'!I8</f>
        <v>2832.8240000000005</v>
      </c>
      <c r="K11" s="289">
        <f>K8*'NC-TRICHDO'!I8</f>
        <v>0</v>
      </c>
      <c r="L11" s="498" t="e">
        <f>SUM(E11:K11)</f>
        <v>#VALUE!</v>
      </c>
      <c r="M11" s="498" t="e">
        <f>L11*'He so chung'!$D$15/100</f>
        <v>#VALUE!</v>
      </c>
      <c r="N11" s="563" t="e">
        <f>M11+L11</f>
        <v>#VALUE!</v>
      </c>
      <c r="O11" s="498">
        <f>P11+Q11</f>
        <v>38091.346153846156</v>
      </c>
      <c r="P11" s="564">
        <f>P6*R11</f>
        <v>30473.076923076926</v>
      </c>
      <c r="Q11" s="564">
        <f>Q6*R11</f>
        <v>7618.2692307692332</v>
      </c>
      <c r="R11" s="565">
        <f>'NC-TRICHDO'!F8</f>
        <v>5.7000000000000011</v>
      </c>
    </row>
    <row r="12" spans="1:18" s="492" customFormat="1" ht="18.75" customHeight="1">
      <c r="A12" s="641"/>
      <c r="B12" s="561" t="s">
        <v>202</v>
      </c>
      <c r="C12" s="641"/>
      <c r="D12" s="641"/>
      <c r="E12" s="498" t="e">
        <f>'NC-TRICHDO'!H9</f>
        <v>#VALUE!</v>
      </c>
      <c r="F12" s="498"/>
      <c r="G12" s="289">
        <f>P12*$Q$1*10</f>
        <v>0</v>
      </c>
      <c r="H12" s="498">
        <f>H9*'NC-TRICHDO'!I9</f>
        <v>247.3172636016026</v>
      </c>
      <c r="I12" s="498">
        <f>I9*'NC-TRICHDO'!I9</f>
        <v>11468.586960000001</v>
      </c>
      <c r="J12" s="498">
        <f>J9*'NC-TRICHDO'!I9</f>
        <v>697.85974000000022</v>
      </c>
      <c r="K12" s="498">
        <f>K9*'NC-TRICHDO'!I9</f>
        <v>1065.1209240000003</v>
      </c>
      <c r="L12" s="498" t="e">
        <f>SUM(E12:K12)</f>
        <v>#VALUE!</v>
      </c>
      <c r="M12" s="498" t="e">
        <f>L12*'He so chung'!$D$16/100</f>
        <v>#VALUE!</v>
      </c>
      <c r="N12" s="563" t="e">
        <f>M12+L12</f>
        <v>#VALUE!</v>
      </c>
      <c r="O12" s="498">
        <f>P12+Q12</f>
        <v>7008.8076923076924</v>
      </c>
      <c r="P12" s="564">
        <f>P7*R12</f>
        <v>6094.6153846153848</v>
      </c>
      <c r="Q12" s="564">
        <f>Q7*R12</f>
        <v>914.19230769230774</v>
      </c>
      <c r="R12" s="565">
        <f>'NC-TRICHDO'!F9</f>
        <v>1.1400000000000001</v>
      </c>
    </row>
    <row r="13" spans="1:18" s="492" customFormat="1" ht="18.75" customHeight="1">
      <c r="A13" s="641"/>
      <c r="B13" s="178" t="s">
        <v>198</v>
      </c>
      <c r="C13" s="641"/>
      <c r="D13" s="641"/>
      <c r="E13" s="566" t="e">
        <f>E11+E12</f>
        <v>#VALUE!</v>
      </c>
      <c r="F13" s="566"/>
      <c r="G13" s="233">
        <f t="shared" ref="G13:O13" si="1">G11+G12</f>
        <v>0</v>
      </c>
      <c r="H13" s="566">
        <f t="shared" si="1"/>
        <v>1814.8693522233982</v>
      </c>
      <c r="I13" s="566">
        <f t="shared" si="1"/>
        <v>13957.868160000002</v>
      </c>
      <c r="J13" s="566">
        <f t="shared" si="1"/>
        <v>3530.6837400000009</v>
      </c>
      <c r="K13" s="566">
        <f t="shared" si="1"/>
        <v>1065.1209240000003</v>
      </c>
      <c r="L13" s="566" t="e">
        <f t="shared" si="1"/>
        <v>#VALUE!</v>
      </c>
      <c r="M13" s="566" t="e">
        <f t="shared" si="1"/>
        <v>#VALUE!</v>
      </c>
      <c r="N13" s="566" t="e">
        <f t="shared" si="1"/>
        <v>#VALUE!</v>
      </c>
      <c r="O13" s="494">
        <f t="shared" si="1"/>
        <v>45100.153846153851</v>
      </c>
      <c r="P13" s="564"/>
      <c r="Q13" s="564"/>
      <c r="R13" s="565"/>
    </row>
    <row r="14" spans="1:18" s="492" customFormat="1" ht="18.75" customHeight="1">
      <c r="A14" s="640">
        <v>3</v>
      </c>
      <c r="B14" s="561" t="s">
        <v>199</v>
      </c>
      <c r="C14" s="640" t="s">
        <v>250</v>
      </c>
      <c r="D14" s="640" t="s">
        <v>262</v>
      </c>
      <c r="E14" s="498" t="e">
        <f>'NC-TRICHDO'!H11</f>
        <v>#VALUE!</v>
      </c>
      <c r="F14" s="498"/>
      <c r="G14" s="289">
        <f>P14*$Q$1*10</f>
        <v>0</v>
      </c>
      <c r="H14" s="498">
        <f>H8*'NC-TRICHDO'!I11</f>
        <v>1670.680515504808</v>
      </c>
      <c r="I14" s="498">
        <f>I8*'NC-TRICHDO'!I11</f>
        <v>2653.0497000000009</v>
      </c>
      <c r="J14" s="498">
        <f>J8*'NC-TRICHDO'!I11</f>
        <v>3019.194</v>
      </c>
      <c r="K14" s="289">
        <f>K8*'NC-TRICHDO'!I11</f>
        <v>0</v>
      </c>
      <c r="L14" s="498" t="e">
        <f>SUM(E14:K14)</f>
        <v>#VALUE!</v>
      </c>
      <c r="M14" s="498" t="e">
        <f>L14*'He so chung'!$D$15/100</f>
        <v>#VALUE!</v>
      </c>
      <c r="N14" s="563" t="e">
        <f>M14+L14</f>
        <v>#VALUE!</v>
      </c>
      <c r="O14" s="498">
        <f>P14+Q14</f>
        <v>40597.355769230766</v>
      </c>
      <c r="P14" s="564">
        <f>P6*R14</f>
        <v>32477.884615384613</v>
      </c>
      <c r="Q14" s="564">
        <f>Q6*R14</f>
        <v>8119.4711538461552</v>
      </c>
      <c r="R14" s="565">
        <f>'NC-TRICHDO'!F11</f>
        <v>6.0750000000000002</v>
      </c>
    </row>
    <row r="15" spans="1:18" s="492" customFormat="1" ht="18.75" customHeight="1">
      <c r="A15" s="641"/>
      <c r="B15" s="561" t="s">
        <v>202</v>
      </c>
      <c r="C15" s="641"/>
      <c r="D15" s="641"/>
      <c r="E15" s="498" t="e">
        <f>'NC-TRICHDO'!H12</f>
        <v>#VALUE!</v>
      </c>
      <c r="F15" s="498"/>
      <c r="G15" s="289">
        <f>P15*$Q$1*10</f>
        <v>0</v>
      </c>
      <c r="H15" s="498">
        <f>H9*'NC-TRICHDO'!I12</f>
        <v>260.33396168589746</v>
      </c>
      <c r="I15" s="498">
        <f>I9*'NC-TRICHDO'!I12</f>
        <v>12072.196800000002</v>
      </c>
      <c r="J15" s="498">
        <f>J9*'NC-TRICHDO'!I12</f>
        <v>734.58920000000023</v>
      </c>
      <c r="K15" s="498">
        <f>K9*'NC-TRICHDO'!I12</f>
        <v>1121.1799200000003</v>
      </c>
      <c r="L15" s="498" t="e">
        <f>SUM(E15:K15)</f>
        <v>#VALUE!</v>
      </c>
      <c r="M15" s="498" t="e">
        <f>L15*'He so chung'!$D$16/100</f>
        <v>#VALUE!</v>
      </c>
      <c r="N15" s="563" t="e">
        <f>M15+L15</f>
        <v>#VALUE!</v>
      </c>
      <c r="O15" s="498">
        <f>P15+Q15</f>
        <v>7377.6923076923085</v>
      </c>
      <c r="P15" s="564">
        <f>P7*R15</f>
        <v>6415.3846153846162</v>
      </c>
      <c r="Q15" s="564">
        <f>Q7*R15</f>
        <v>962.30769230769238</v>
      </c>
      <c r="R15" s="565">
        <f>'NC-TRICHDO'!F12</f>
        <v>1.2000000000000002</v>
      </c>
    </row>
    <row r="16" spans="1:18" s="492" customFormat="1" ht="18.75" customHeight="1">
      <c r="A16" s="641"/>
      <c r="B16" s="178" t="s">
        <v>198</v>
      </c>
      <c r="C16" s="641"/>
      <c r="D16" s="641"/>
      <c r="E16" s="566" t="e">
        <f>E14+E15</f>
        <v>#VALUE!</v>
      </c>
      <c r="F16" s="566"/>
      <c r="G16" s="233">
        <f t="shared" ref="G16:O16" si="2">G14+G15</f>
        <v>0</v>
      </c>
      <c r="H16" s="566">
        <f t="shared" si="2"/>
        <v>1931.0144771907055</v>
      </c>
      <c r="I16" s="566">
        <f t="shared" si="2"/>
        <v>14725.246500000003</v>
      </c>
      <c r="J16" s="566">
        <f t="shared" si="2"/>
        <v>3753.7832000000003</v>
      </c>
      <c r="K16" s="566">
        <f t="shared" si="2"/>
        <v>1121.1799200000003</v>
      </c>
      <c r="L16" s="566" t="e">
        <f t="shared" si="2"/>
        <v>#VALUE!</v>
      </c>
      <c r="M16" s="566" t="e">
        <f t="shared" si="2"/>
        <v>#VALUE!</v>
      </c>
      <c r="N16" s="566" t="e">
        <f t="shared" si="2"/>
        <v>#VALUE!</v>
      </c>
      <c r="O16" s="494">
        <f t="shared" si="2"/>
        <v>47975.048076923078</v>
      </c>
      <c r="P16" s="564"/>
      <c r="Q16" s="564"/>
      <c r="R16" s="565"/>
    </row>
    <row r="17" spans="1:18" s="492" customFormat="1" ht="18.75" customHeight="1">
      <c r="A17" s="640">
        <v>4</v>
      </c>
      <c r="B17" s="561" t="s">
        <v>199</v>
      </c>
      <c r="C17" s="640" t="s">
        <v>250</v>
      </c>
      <c r="D17" s="640" t="s">
        <v>266</v>
      </c>
      <c r="E17" s="498" t="e">
        <f>'NC-TRICHDO'!H14</f>
        <v>#VALUE!</v>
      </c>
      <c r="F17" s="498"/>
      <c r="G17" s="289">
        <f>P17*$Q$1*10</f>
        <v>0</v>
      </c>
      <c r="H17" s="498">
        <f>H8*'NC-TRICHDO'!I14</f>
        <v>2031.6300095953529</v>
      </c>
      <c r="I17" s="498">
        <f>I8*'NC-TRICHDO'!I14</f>
        <v>3226.2394500000009</v>
      </c>
      <c r="J17" s="498">
        <f>J8*'NC-TRICHDO'!I14</f>
        <v>3671.489</v>
      </c>
      <c r="K17" s="289">
        <f>K8*'NC-TRICHDO'!I14</f>
        <v>0</v>
      </c>
      <c r="L17" s="498" t="e">
        <f>SUM(E17:K17)</f>
        <v>#VALUE!</v>
      </c>
      <c r="M17" s="498" t="e">
        <f>L17*'He so chung'!$D$15/100</f>
        <v>#VALUE!</v>
      </c>
      <c r="N17" s="563" t="e">
        <f>M17+L17</f>
        <v>#VALUE!</v>
      </c>
      <c r="O17" s="498">
        <f>P17+Q17</f>
        <v>49368.389423076922</v>
      </c>
      <c r="P17" s="564">
        <f>P6*R17</f>
        <v>39494.711538461539</v>
      </c>
      <c r="Q17" s="564">
        <f>Q6*R17</f>
        <v>9873.6778846153866</v>
      </c>
      <c r="R17" s="565">
        <f>'NC-TRICHDO'!F14</f>
        <v>7.3875000000000002</v>
      </c>
    </row>
    <row r="18" spans="1:18" s="492" customFormat="1" ht="18.75" customHeight="1">
      <c r="A18" s="641"/>
      <c r="B18" s="561" t="s">
        <v>202</v>
      </c>
      <c r="C18" s="641"/>
      <c r="D18" s="641"/>
      <c r="E18" s="498" t="e">
        <f>'NC-TRICHDO'!H15</f>
        <v>#VALUE!</v>
      </c>
      <c r="F18" s="498"/>
      <c r="G18" s="289">
        <f>P18*$Q$1*10</f>
        <v>0</v>
      </c>
      <c r="H18" s="498">
        <f>H9*'NC-TRICHDO'!I15</f>
        <v>318.90910306522437</v>
      </c>
      <c r="I18" s="498">
        <f>I9*'NC-TRICHDO'!I15</f>
        <v>14788.441079999999</v>
      </c>
      <c r="J18" s="498">
        <f>J9*'NC-TRICHDO'!I15</f>
        <v>899.87177000000008</v>
      </c>
      <c r="K18" s="498">
        <f>K9*'NC-TRICHDO'!I15</f>
        <v>1373.4454020000003</v>
      </c>
      <c r="L18" s="498" t="e">
        <f>SUM(E18:K18)</f>
        <v>#VALUE!</v>
      </c>
      <c r="M18" s="498" t="e">
        <f>L18*'He so chung'!$D$16/100</f>
        <v>#VALUE!</v>
      </c>
      <c r="N18" s="563" t="e">
        <f>M18+L18</f>
        <v>#VALUE!</v>
      </c>
      <c r="O18" s="498">
        <f>P18+Q18</f>
        <v>9037.6730769230762</v>
      </c>
      <c r="P18" s="564">
        <f>P7*R18</f>
        <v>7858.8461538461534</v>
      </c>
      <c r="Q18" s="564">
        <f>Q7*R18</f>
        <v>1178.8269230769231</v>
      </c>
      <c r="R18" s="565">
        <f>'NC-TRICHDO'!F15</f>
        <v>1.47</v>
      </c>
    </row>
    <row r="19" spans="1:18" s="492" customFormat="1" ht="18.75" customHeight="1">
      <c r="A19" s="641"/>
      <c r="B19" s="178" t="s">
        <v>198</v>
      </c>
      <c r="C19" s="641"/>
      <c r="D19" s="641"/>
      <c r="E19" s="566" t="e">
        <f>E17+E18</f>
        <v>#VALUE!</v>
      </c>
      <c r="F19" s="566"/>
      <c r="G19" s="233">
        <f t="shared" ref="G19:O19" si="3">G17+G18</f>
        <v>0</v>
      </c>
      <c r="H19" s="566">
        <f t="shared" si="3"/>
        <v>2350.5391126605773</v>
      </c>
      <c r="I19" s="566">
        <f t="shared" si="3"/>
        <v>18014.680529999998</v>
      </c>
      <c r="J19" s="566">
        <f t="shared" si="3"/>
        <v>4571.3607700000002</v>
      </c>
      <c r="K19" s="566">
        <f t="shared" si="3"/>
        <v>1373.4454020000003</v>
      </c>
      <c r="L19" s="566" t="e">
        <f t="shared" si="3"/>
        <v>#VALUE!</v>
      </c>
      <c r="M19" s="566" t="e">
        <f t="shared" si="3"/>
        <v>#VALUE!</v>
      </c>
      <c r="N19" s="566" t="e">
        <f t="shared" si="3"/>
        <v>#VALUE!</v>
      </c>
      <c r="O19" s="494">
        <f t="shared" si="3"/>
        <v>58406.0625</v>
      </c>
      <c r="P19" s="564"/>
      <c r="Q19" s="564"/>
      <c r="R19" s="565"/>
    </row>
    <row r="20" spans="1:18" s="492" customFormat="1" ht="18.75" customHeight="1">
      <c r="A20" s="640">
        <v>5</v>
      </c>
      <c r="B20" s="561" t="s">
        <v>199</v>
      </c>
      <c r="C20" s="640" t="s">
        <v>250</v>
      </c>
      <c r="D20" s="640" t="s">
        <v>267</v>
      </c>
      <c r="E20" s="498" t="e">
        <f>'NC-TRICHDO'!H17</f>
        <v>#VALUE!</v>
      </c>
      <c r="F20" s="498"/>
      <c r="G20" s="289">
        <f>P20*$Q$1*10</f>
        <v>0</v>
      </c>
      <c r="H20" s="498">
        <f>H8*'NC-TRICHDO'!I17</f>
        <v>2784.4675258413472</v>
      </c>
      <c r="I20" s="498">
        <f>I8*'NC-TRICHDO'!I17</f>
        <v>4421.7495000000017</v>
      </c>
      <c r="J20" s="498">
        <f>J8*'NC-TRICHDO'!I17</f>
        <v>5031.9900000000016</v>
      </c>
      <c r="K20" s="289">
        <f>K8*'NC-TRICHDO'!I17</f>
        <v>0</v>
      </c>
      <c r="L20" s="498" t="e">
        <f>SUM(E20:K20)</f>
        <v>#VALUE!</v>
      </c>
      <c r="M20" s="498" t="e">
        <f>L20*'He so chung'!$D$15/100</f>
        <v>#VALUE!</v>
      </c>
      <c r="N20" s="563" t="e">
        <f>M20+L20</f>
        <v>#VALUE!</v>
      </c>
      <c r="O20" s="498">
        <f>P20+Q20</f>
        <v>67662.259615384624</v>
      </c>
      <c r="P20" s="564">
        <f>P6*R20</f>
        <v>54129.807692307695</v>
      </c>
      <c r="Q20" s="564">
        <f>Q6*R20</f>
        <v>13532.451923076927</v>
      </c>
      <c r="R20" s="565">
        <f>'NC-TRICHDO'!F17</f>
        <v>10.125000000000002</v>
      </c>
    </row>
    <row r="21" spans="1:18" s="492" customFormat="1" ht="18.75" customHeight="1">
      <c r="A21" s="641"/>
      <c r="B21" s="561" t="s">
        <v>202</v>
      </c>
      <c r="C21" s="641"/>
      <c r="D21" s="641"/>
      <c r="E21" s="498" t="e">
        <f>'NC-TRICHDO'!H18</f>
        <v>#VALUE!</v>
      </c>
      <c r="F21" s="498"/>
      <c r="G21" s="289">
        <f>P21*$Q$1*10</f>
        <v>0</v>
      </c>
      <c r="H21" s="498">
        <f>H9*'NC-TRICHDO'!I18</f>
        <v>436.0593858238783</v>
      </c>
      <c r="I21" s="498">
        <f>I9*'NC-TRICHDO'!I18</f>
        <v>20220.929640000002</v>
      </c>
      <c r="J21" s="498">
        <f>J9*'NC-TRICHDO'!I18</f>
        <v>1230.4369100000004</v>
      </c>
      <c r="K21" s="498">
        <f>K9*'NC-TRICHDO'!I18</f>
        <v>1877.9763660000006</v>
      </c>
      <c r="L21" s="498" t="e">
        <f>SUM(E21:K21)</f>
        <v>#VALUE!</v>
      </c>
      <c r="M21" s="498" t="e">
        <f>L21*'He so chung'!$D$16/100</f>
        <v>#VALUE!</v>
      </c>
      <c r="N21" s="563" t="e">
        <f>M21+L21</f>
        <v>#VALUE!</v>
      </c>
      <c r="O21" s="498">
        <f>P21+Q21</f>
        <v>12357.634615384615</v>
      </c>
      <c r="P21" s="564">
        <f>P7*R21</f>
        <v>10745.76923076923</v>
      </c>
      <c r="Q21" s="564">
        <f>Q7*R21</f>
        <v>1611.8653846153848</v>
      </c>
      <c r="R21" s="565">
        <f>'NC-TRICHDO'!F18</f>
        <v>2.0100000000000002</v>
      </c>
    </row>
    <row r="22" spans="1:18" s="492" customFormat="1" ht="18.75" customHeight="1">
      <c r="A22" s="641"/>
      <c r="B22" s="178" t="s">
        <v>198</v>
      </c>
      <c r="C22" s="641"/>
      <c r="D22" s="641"/>
      <c r="E22" s="566" t="e">
        <f>E20+E21</f>
        <v>#VALUE!</v>
      </c>
      <c r="F22" s="566"/>
      <c r="G22" s="233">
        <f t="shared" ref="G22:O22" si="4">G20+G21</f>
        <v>0</v>
      </c>
      <c r="H22" s="566">
        <f t="shared" si="4"/>
        <v>3220.5269116652253</v>
      </c>
      <c r="I22" s="566">
        <f t="shared" si="4"/>
        <v>24642.679140000004</v>
      </c>
      <c r="J22" s="566">
        <f t="shared" si="4"/>
        <v>6262.426910000002</v>
      </c>
      <c r="K22" s="566">
        <f t="shared" si="4"/>
        <v>1877.9763660000006</v>
      </c>
      <c r="L22" s="566" t="e">
        <f t="shared" si="4"/>
        <v>#VALUE!</v>
      </c>
      <c r="M22" s="566" t="e">
        <f t="shared" si="4"/>
        <v>#VALUE!</v>
      </c>
      <c r="N22" s="566" t="e">
        <f t="shared" si="4"/>
        <v>#VALUE!</v>
      </c>
      <c r="O22" s="494">
        <f t="shared" si="4"/>
        <v>80019.894230769234</v>
      </c>
      <c r="P22" s="564"/>
      <c r="Q22" s="564"/>
      <c r="R22" s="565"/>
    </row>
    <row r="23" spans="1:18" s="492" customFormat="1" ht="18.75" customHeight="1">
      <c r="A23" s="640">
        <v>6</v>
      </c>
      <c r="B23" s="561" t="s">
        <v>199</v>
      </c>
      <c r="C23" s="640" t="s">
        <v>250</v>
      </c>
      <c r="D23" s="640" t="s">
        <v>272</v>
      </c>
      <c r="E23" s="498" t="e">
        <f>'NC-TRICHDO'!H20</f>
        <v>#VALUE!</v>
      </c>
      <c r="F23" s="498"/>
      <c r="G23" s="289">
        <f>P23*$Q$1*10</f>
        <v>0</v>
      </c>
      <c r="H23" s="498">
        <f>H8*'NC-TRICHDO'!I20</f>
        <v>4290.1425583333348</v>
      </c>
      <c r="I23" s="498">
        <f>I8*'NC-TRICHDO'!I20</f>
        <v>6812.7696000000033</v>
      </c>
      <c r="J23" s="498">
        <f>J8*'NC-TRICHDO'!I20</f>
        <v>7752.9920000000011</v>
      </c>
      <c r="K23" s="289">
        <f>K8*'NC-TRICHDO'!I20</f>
        <v>0</v>
      </c>
      <c r="L23" s="498" t="e">
        <f>SUM(E23:K23)</f>
        <v>#VALUE!</v>
      </c>
      <c r="M23" s="498" t="e">
        <f>L23*'He so chung'!$D$15/100</f>
        <v>#VALUE!</v>
      </c>
      <c r="N23" s="563" t="e">
        <f>M23+L23</f>
        <v>#VALUE!</v>
      </c>
      <c r="O23" s="498">
        <f>P23+Q23</f>
        <v>104250</v>
      </c>
      <c r="P23" s="564">
        <f>P6*R23</f>
        <v>83400</v>
      </c>
      <c r="Q23" s="564">
        <f>Q6*R23</f>
        <v>20850.000000000004</v>
      </c>
      <c r="R23" s="565">
        <f>'NC-TRICHDO'!F20</f>
        <v>15.600000000000001</v>
      </c>
    </row>
    <row r="24" spans="1:18" s="492" customFormat="1" ht="18.75" customHeight="1">
      <c r="A24" s="641"/>
      <c r="B24" s="561" t="s">
        <v>202</v>
      </c>
      <c r="C24" s="641"/>
      <c r="D24" s="641"/>
      <c r="E24" s="498" t="e">
        <f>'NC-TRICHDO'!H21</f>
        <v>#VALUE!</v>
      </c>
      <c r="F24" s="498"/>
      <c r="G24" s="289">
        <f>P24*$Q$1*10</f>
        <v>0</v>
      </c>
      <c r="H24" s="498">
        <f>H9*'NC-TRICHDO'!I21</f>
        <v>676.86830038333346</v>
      </c>
      <c r="I24" s="498">
        <f>I9*'NC-TRICHDO'!I21</f>
        <v>31387.711680000004</v>
      </c>
      <c r="J24" s="498">
        <f>J9*'NC-TRICHDO'!I21</f>
        <v>1909.9319200000004</v>
      </c>
      <c r="K24" s="498">
        <f>K9*'NC-TRICHDO'!I21</f>
        <v>2915.0677920000007</v>
      </c>
      <c r="L24" s="498" t="e">
        <f>SUM(E24:K24)</f>
        <v>#VALUE!</v>
      </c>
      <c r="M24" s="498" t="e">
        <f>L24*'He so chung'!$D$16/100</f>
        <v>#VALUE!</v>
      </c>
      <c r="N24" s="563" t="e">
        <f>M24+L24</f>
        <v>#VALUE!</v>
      </c>
      <c r="O24" s="498">
        <f>P24+Q24</f>
        <v>19182</v>
      </c>
      <c r="P24" s="564">
        <f>P7*R24</f>
        <v>16680</v>
      </c>
      <c r="Q24" s="564">
        <f>Q7*R24</f>
        <v>2502</v>
      </c>
      <c r="R24" s="565">
        <f>'NC-TRICHDO'!F21</f>
        <v>3.12</v>
      </c>
    </row>
    <row r="25" spans="1:18" s="492" customFormat="1" ht="18.75" customHeight="1">
      <c r="A25" s="641"/>
      <c r="B25" s="178" t="s">
        <v>198</v>
      </c>
      <c r="C25" s="641"/>
      <c r="D25" s="641"/>
      <c r="E25" s="566" t="e">
        <f>E23+E24</f>
        <v>#VALUE!</v>
      </c>
      <c r="F25" s="566"/>
      <c r="G25" s="233">
        <f t="shared" ref="G25:O25" si="5">G23+G24</f>
        <v>0</v>
      </c>
      <c r="H25" s="566">
        <f t="shared" si="5"/>
        <v>4967.0108587166687</v>
      </c>
      <c r="I25" s="566">
        <f t="shared" si="5"/>
        <v>38200.481280000007</v>
      </c>
      <c r="J25" s="566">
        <f t="shared" si="5"/>
        <v>9662.9239200000011</v>
      </c>
      <c r="K25" s="566">
        <f t="shared" si="5"/>
        <v>2915.0677920000007</v>
      </c>
      <c r="L25" s="566" t="e">
        <f t="shared" si="5"/>
        <v>#VALUE!</v>
      </c>
      <c r="M25" s="566" t="e">
        <f t="shared" si="5"/>
        <v>#VALUE!</v>
      </c>
      <c r="N25" s="566" t="e">
        <f t="shared" si="5"/>
        <v>#VALUE!</v>
      </c>
      <c r="O25" s="494">
        <f t="shared" si="5"/>
        <v>123432</v>
      </c>
      <c r="P25" s="491"/>
      <c r="Q25" s="491"/>
      <c r="R25" s="491"/>
    </row>
    <row r="26" spans="1:18" s="492" customFormat="1" ht="18.75" customHeight="1">
      <c r="A26" s="640">
        <v>7</v>
      </c>
      <c r="B26" s="561" t="s">
        <v>199</v>
      </c>
      <c r="C26" s="640" t="s">
        <v>250</v>
      </c>
      <c r="D26" s="640" t="s">
        <v>279</v>
      </c>
      <c r="E26" s="289" t="e">
        <f t="shared" ref="E26:K26" si="6">E$23*1.2</f>
        <v>#VALUE!</v>
      </c>
      <c r="F26" s="289"/>
      <c r="G26" s="289">
        <f t="shared" si="6"/>
        <v>0</v>
      </c>
      <c r="H26" s="289">
        <f t="shared" si="6"/>
        <v>5148.1710700000012</v>
      </c>
      <c r="I26" s="289">
        <f t="shared" si="6"/>
        <v>8175.3235200000036</v>
      </c>
      <c r="J26" s="289">
        <f t="shared" si="6"/>
        <v>9303.590400000001</v>
      </c>
      <c r="K26" s="289">
        <f t="shared" si="6"/>
        <v>0</v>
      </c>
      <c r="L26" s="289" t="e">
        <f>SUM(E26:K26)</f>
        <v>#VALUE!</v>
      </c>
      <c r="M26" s="498" t="e">
        <f>L26*'He so chung'!$D$15/100</f>
        <v>#VALUE!</v>
      </c>
      <c r="N26" s="289" t="e">
        <f>M26+L26</f>
        <v>#VALUE!</v>
      </c>
      <c r="O26" s="289">
        <f>O$23*1.2</f>
        <v>125100</v>
      </c>
      <c r="P26" s="546"/>
      <c r="Q26" s="546"/>
      <c r="R26" s="546"/>
    </row>
    <row r="27" spans="1:18" s="492" customFormat="1" ht="18.75" customHeight="1">
      <c r="A27" s="641"/>
      <c r="B27" s="561" t="s">
        <v>202</v>
      </c>
      <c r="C27" s="641"/>
      <c r="D27" s="641"/>
      <c r="E27" s="289" t="e">
        <f t="shared" ref="E27:K27" si="7">E$24*1.2</f>
        <v>#VALUE!</v>
      </c>
      <c r="F27" s="289"/>
      <c r="G27" s="289">
        <f t="shared" si="7"/>
        <v>0</v>
      </c>
      <c r="H27" s="289">
        <f t="shared" si="7"/>
        <v>812.24196046000009</v>
      </c>
      <c r="I27" s="289">
        <f t="shared" si="7"/>
        <v>37665.254016000006</v>
      </c>
      <c r="J27" s="289">
        <f t="shared" si="7"/>
        <v>2291.9183040000003</v>
      </c>
      <c r="K27" s="289">
        <f t="shared" si="7"/>
        <v>3498.0813504000007</v>
      </c>
      <c r="L27" s="289" t="e">
        <f>SUM(E27:K27)</f>
        <v>#VALUE!</v>
      </c>
      <c r="M27" s="498" t="e">
        <f>L27*'He so chung'!$D$16/100</f>
        <v>#VALUE!</v>
      </c>
      <c r="N27" s="289" t="e">
        <f>M27+L27</f>
        <v>#VALUE!</v>
      </c>
      <c r="O27" s="289">
        <f>O$24*1.2</f>
        <v>23018.399999999998</v>
      </c>
      <c r="P27" s="546"/>
      <c r="Q27" s="546"/>
      <c r="R27" s="546"/>
    </row>
    <row r="28" spans="1:18" s="492" customFormat="1" ht="18.75" customHeight="1">
      <c r="A28" s="641"/>
      <c r="B28" s="178" t="s">
        <v>198</v>
      </c>
      <c r="C28" s="641"/>
      <c r="D28" s="641"/>
      <c r="E28" s="233" t="e">
        <f>E26+E27</f>
        <v>#VALUE!</v>
      </c>
      <c r="F28" s="233"/>
      <c r="G28" s="233">
        <f t="shared" ref="G28:O28" si="8">G26+G27</f>
        <v>0</v>
      </c>
      <c r="H28" s="233">
        <f t="shared" si="8"/>
        <v>5960.4130304600012</v>
      </c>
      <c r="I28" s="233">
        <f t="shared" si="8"/>
        <v>45840.577536000012</v>
      </c>
      <c r="J28" s="233">
        <f t="shared" si="8"/>
        <v>11595.508704000002</v>
      </c>
      <c r="K28" s="233">
        <f t="shared" si="8"/>
        <v>3498.0813504000007</v>
      </c>
      <c r="L28" s="233" t="e">
        <f t="shared" si="8"/>
        <v>#VALUE!</v>
      </c>
      <c r="M28" s="233" t="e">
        <f t="shared" si="8"/>
        <v>#VALUE!</v>
      </c>
      <c r="N28" s="233" t="e">
        <f t="shared" si="8"/>
        <v>#VALUE!</v>
      </c>
      <c r="O28" s="233">
        <f t="shared" si="8"/>
        <v>148118.39999999999</v>
      </c>
      <c r="P28" s="546"/>
      <c r="Q28" s="546"/>
      <c r="R28" s="546"/>
    </row>
    <row r="29" spans="1:18" s="492" customFormat="1" ht="18.75" customHeight="1">
      <c r="A29" s="640">
        <v>8</v>
      </c>
      <c r="B29" s="561" t="s">
        <v>199</v>
      </c>
      <c r="C29" s="640" t="s">
        <v>250</v>
      </c>
      <c r="D29" s="640" t="s">
        <v>284</v>
      </c>
      <c r="E29" s="289" t="e">
        <f t="shared" ref="E29:K29" si="9">E$23*1.3</f>
        <v>#VALUE!</v>
      </c>
      <c r="F29" s="289"/>
      <c r="G29" s="289">
        <f t="shared" si="9"/>
        <v>0</v>
      </c>
      <c r="H29" s="289">
        <f t="shared" si="9"/>
        <v>5577.1853258333358</v>
      </c>
      <c r="I29" s="289">
        <f t="shared" si="9"/>
        <v>8856.6004800000046</v>
      </c>
      <c r="J29" s="289">
        <f t="shared" si="9"/>
        <v>10078.889600000002</v>
      </c>
      <c r="K29" s="289">
        <f t="shared" si="9"/>
        <v>0</v>
      </c>
      <c r="L29" s="289" t="e">
        <f>SUM(E29:K29)</f>
        <v>#VALUE!</v>
      </c>
      <c r="M29" s="498" t="e">
        <f>L29*'He so chung'!$D$15/100</f>
        <v>#VALUE!</v>
      </c>
      <c r="N29" s="289" t="e">
        <f>M29+L29</f>
        <v>#VALUE!</v>
      </c>
      <c r="O29" s="289">
        <f>O$23*1.3</f>
        <v>135525</v>
      </c>
      <c r="P29" s="546"/>
      <c r="Q29" s="546"/>
      <c r="R29" s="546"/>
    </row>
    <row r="30" spans="1:18" s="492" customFormat="1" ht="18.75" customHeight="1">
      <c r="A30" s="641"/>
      <c r="B30" s="561" t="s">
        <v>202</v>
      </c>
      <c r="C30" s="641"/>
      <c r="D30" s="641"/>
      <c r="E30" s="289" t="e">
        <f t="shared" ref="E30:K30" si="10">E$24*1.3</f>
        <v>#VALUE!</v>
      </c>
      <c r="F30" s="289"/>
      <c r="G30" s="289">
        <f t="shared" si="10"/>
        <v>0</v>
      </c>
      <c r="H30" s="289">
        <f t="shared" si="10"/>
        <v>879.92879049833357</v>
      </c>
      <c r="I30" s="289">
        <f t="shared" si="10"/>
        <v>40804.025184000006</v>
      </c>
      <c r="J30" s="289">
        <f t="shared" si="10"/>
        <v>2482.9114960000006</v>
      </c>
      <c r="K30" s="289">
        <f t="shared" si="10"/>
        <v>3789.5881296000011</v>
      </c>
      <c r="L30" s="289" t="e">
        <f>SUM(E30:K30)</f>
        <v>#VALUE!</v>
      </c>
      <c r="M30" s="498" t="e">
        <f>L30*'He so chung'!$D$16/100</f>
        <v>#VALUE!</v>
      </c>
      <c r="N30" s="289" t="e">
        <f>M30+L30</f>
        <v>#VALUE!</v>
      </c>
      <c r="O30" s="289">
        <f>O$24*1.3</f>
        <v>24936.600000000002</v>
      </c>
      <c r="P30" s="546"/>
      <c r="Q30" s="546"/>
      <c r="R30" s="546"/>
    </row>
    <row r="31" spans="1:18" s="492" customFormat="1" ht="18.75" customHeight="1">
      <c r="A31" s="641"/>
      <c r="B31" s="178" t="s">
        <v>198</v>
      </c>
      <c r="C31" s="641"/>
      <c r="D31" s="641"/>
      <c r="E31" s="233" t="e">
        <f>E29+E30</f>
        <v>#VALUE!</v>
      </c>
      <c r="F31" s="233"/>
      <c r="G31" s="233">
        <f t="shared" ref="G31:O31" si="11">G29+G30</f>
        <v>0</v>
      </c>
      <c r="H31" s="233">
        <f t="shared" si="11"/>
        <v>6457.1141163316697</v>
      </c>
      <c r="I31" s="233">
        <f t="shared" si="11"/>
        <v>49660.625664000007</v>
      </c>
      <c r="J31" s="233">
        <f t="shared" si="11"/>
        <v>12561.801096000003</v>
      </c>
      <c r="K31" s="233">
        <f t="shared" si="11"/>
        <v>3789.5881296000011</v>
      </c>
      <c r="L31" s="233" t="e">
        <f t="shared" si="11"/>
        <v>#VALUE!</v>
      </c>
      <c r="M31" s="233" t="e">
        <f t="shared" si="11"/>
        <v>#VALUE!</v>
      </c>
      <c r="N31" s="233" t="e">
        <f t="shared" si="11"/>
        <v>#VALUE!</v>
      </c>
      <c r="O31" s="233">
        <f t="shared" si="11"/>
        <v>160461.6</v>
      </c>
      <c r="P31" s="546"/>
      <c r="Q31" s="546"/>
      <c r="R31" s="546"/>
    </row>
    <row r="32" spans="1:18" s="492" customFormat="1" ht="18.75" customHeight="1">
      <c r="A32" s="640">
        <v>9</v>
      </c>
      <c r="B32" s="561" t="s">
        <v>199</v>
      </c>
      <c r="C32" s="640" t="s">
        <v>250</v>
      </c>
      <c r="D32" s="640" t="s">
        <v>285</v>
      </c>
      <c r="E32" s="289" t="e">
        <f t="shared" ref="E32:K32" si="12">E$23*1.4</f>
        <v>#VALUE!</v>
      </c>
      <c r="F32" s="289"/>
      <c r="G32" s="289">
        <f t="shared" si="12"/>
        <v>0</v>
      </c>
      <c r="H32" s="289">
        <f t="shared" si="12"/>
        <v>6006.1995816666686</v>
      </c>
      <c r="I32" s="289">
        <f t="shared" si="12"/>
        <v>9537.8774400000038</v>
      </c>
      <c r="J32" s="289">
        <f t="shared" si="12"/>
        <v>10854.188800000002</v>
      </c>
      <c r="K32" s="289">
        <f t="shared" si="12"/>
        <v>0</v>
      </c>
      <c r="L32" s="289" t="e">
        <f>SUM(E32:K32)</f>
        <v>#VALUE!</v>
      </c>
      <c r="M32" s="498" t="e">
        <f>L32*'He so chung'!$D$15/100</f>
        <v>#VALUE!</v>
      </c>
      <c r="N32" s="289" t="e">
        <f>M32+L32</f>
        <v>#VALUE!</v>
      </c>
      <c r="O32" s="289">
        <f>O$23*1.4</f>
        <v>145950</v>
      </c>
      <c r="P32" s="546"/>
      <c r="Q32" s="546"/>
      <c r="R32" s="546"/>
    </row>
    <row r="33" spans="1:18" s="492" customFormat="1" ht="18.75" customHeight="1">
      <c r="A33" s="641"/>
      <c r="B33" s="561" t="s">
        <v>202</v>
      </c>
      <c r="C33" s="641"/>
      <c r="D33" s="641"/>
      <c r="E33" s="289" t="e">
        <f t="shared" ref="E33:K33" si="13">E$24*1.4</f>
        <v>#VALUE!</v>
      </c>
      <c r="F33" s="289"/>
      <c r="G33" s="289">
        <f t="shared" si="13"/>
        <v>0</v>
      </c>
      <c r="H33" s="289">
        <f t="shared" si="13"/>
        <v>947.61562053666682</v>
      </c>
      <c r="I33" s="289">
        <f t="shared" si="13"/>
        <v>43942.796352000005</v>
      </c>
      <c r="J33" s="289">
        <f t="shared" si="13"/>
        <v>2673.9046880000005</v>
      </c>
      <c r="K33" s="289">
        <f t="shared" si="13"/>
        <v>4081.0949088000007</v>
      </c>
      <c r="L33" s="289" t="e">
        <f>SUM(E33:K33)</f>
        <v>#VALUE!</v>
      </c>
      <c r="M33" s="498" t="e">
        <f>L33*'He so chung'!$D$16/100</f>
        <v>#VALUE!</v>
      </c>
      <c r="N33" s="289" t="e">
        <f>M33+L33</f>
        <v>#VALUE!</v>
      </c>
      <c r="O33" s="289">
        <f>O$24*1.4</f>
        <v>26854.799999999999</v>
      </c>
      <c r="P33" s="546"/>
      <c r="Q33" s="546"/>
      <c r="R33" s="546"/>
    </row>
    <row r="34" spans="1:18" s="492" customFormat="1" ht="18.75" customHeight="1">
      <c r="A34" s="641"/>
      <c r="B34" s="178" t="s">
        <v>198</v>
      </c>
      <c r="C34" s="641"/>
      <c r="D34" s="641"/>
      <c r="E34" s="233" t="e">
        <f>E32+E33</f>
        <v>#VALUE!</v>
      </c>
      <c r="F34" s="233"/>
      <c r="G34" s="233">
        <f t="shared" ref="G34:O34" si="14">G32+G33</f>
        <v>0</v>
      </c>
      <c r="H34" s="233">
        <f t="shared" si="14"/>
        <v>6953.8152022033355</v>
      </c>
      <c r="I34" s="233">
        <f t="shared" si="14"/>
        <v>53480.673792000009</v>
      </c>
      <c r="J34" s="233">
        <f t="shared" si="14"/>
        <v>13528.093488000002</v>
      </c>
      <c r="K34" s="233">
        <f t="shared" si="14"/>
        <v>4081.0949088000007</v>
      </c>
      <c r="L34" s="233" t="e">
        <f t="shared" si="14"/>
        <v>#VALUE!</v>
      </c>
      <c r="M34" s="233" t="e">
        <f t="shared" si="14"/>
        <v>#VALUE!</v>
      </c>
      <c r="N34" s="233" t="e">
        <f t="shared" si="14"/>
        <v>#VALUE!</v>
      </c>
      <c r="O34" s="233">
        <f t="shared" si="14"/>
        <v>172804.8</v>
      </c>
      <c r="P34" s="546"/>
      <c r="Q34" s="546"/>
      <c r="R34" s="546"/>
    </row>
    <row r="35" spans="1:18" s="492" customFormat="1" ht="18.75" customHeight="1">
      <c r="A35" s="640">
        <v>10</v>
      </c>
      <c r="B35" s="561" t="s">
        <v>199</v>
      </c>
      <c r="C35" s="640" t="s">
        <v>250</v>
      </c>
      <c r="D35" s="640" t="s">
        <v>287</v>
      </c>
      <c r="E35" s="289" t="e">
        <f t="shared" ref="E35:K35" si="15">E$23*1.6</f>
        <v>#VALUE!</v>
      </c>
      <c r="F35" s="289"/>
      <c r="G35" s="289">
        <f t="shared" si="15"/>
        <v>0</v>
      </c>
      <c r="H35" s="289">
        <f t="shared" si="15"/>
        <v>6864.2280933333359</v>
      </c>
      <c r="I35" s="289">
        <f t="shared" si="15"/>
        <v>10900.431360000006</v>
      </c>
      <c r="J35" s="289">
        <f t="shared" si="15"/>
        <v>12404.787200000002</v>
      </c>
      <c r="K35" s="289">
        <f t="shared" si="15"/>
        <v>0</v>
      </c>
      <c r="L35" s="289" t="e">
        <f>SUM(E35:K35)</f>
        <v>#VALUE!</v>
      </c>
      <c r="M35" s="498" t="e">
        <f>L35*'He so chung'!$D$15/100</f>
        <v>#VALUE!</v>
      </c>
      <c r="N35" s="289" t="e">
        <f>M35+L35</f>
        <v>#VALUE!</v>
      </c>
      <c r="O35" s="289">
        <f>O$23*1.6</f>
        <v>166800</v>
      </c>
      <c r="P35" s="546"/>
      <c r="Q35" s="546"/>
      <c r="R35" s="546"/>
    </row>
    <row r="36" spans="1:18" s="492" customFormat="1" ht="18.75" customHeight="1">
      <c r="A36" s="641"/>
      <c r="B36" s="561" t="s">
        <v>202</v>
      </c>
      <c r="C36" s="641"/>
      <c r="D36" s="641"/>
      <c r="E36" s="289" t="e">
        <f t="shared" ref="E36:K36" si="16">E$24*1.6</f>
        <v>#VALUE!</v>
      </c>
      <c r="F36" s="289"/>
      <c r="G36" s="289">
        <f t="shared" si="16"/>
        <v>0</v>
      </c>
      <c r="H36" s="289">
        <f t="shared" si="16"/>
        <v>1082.9892806133337</v>
      </c>
      <c r="I36" s="289">
        <f t="shared" si="16"/>
        <v>50220.338688000011</v>
      </c>
      <c r="J36" s="289">
        <f t="shared" si="16"/>
        <v>3055.8910720000008</v>
      </c>
      <c r="K36" s="289">
        <f t="shared" si="16"/>
        <v>4664.1084672000015</v>
      </c>
      <c r="L36" s="289" t="e">
        <f>SUM(E36:K36)</f>
        <v>#VALUE!</v>
      </c>
      <c r="M36" s="498" t="e">
        <f>L36*'He so chung'!$D$16/100</f>
        <v>#VALUE!</v>
      </c>
      <c r="N36" s="289" t="e">
        <f>M36+L36</f>
        <v>#VALUE!</v>
      </c>
      <c r="O36" s="289">
        <f>O$24*1.6</f>
        <v>30691.200000000001</v>
      </c>
      <c r="P36" s="546"/>
      <c r="Q36" s="546"/>
      <c r="R36" s="546"/>
    </row>
    <row r="37" spans="1:18" s="492" customFormat="1" ht="18.75" customHeight="1">
      <c r="A37" s="641"/>
      <c r="B37" s="178" t="s">
        <v>198</v>
      </c>
      <c r="C37" s="641"/>
      <c r="D37" s="641"/>
      <c r="E37" s="233" t="e">
        <f>E35+E36</f>
        <v>#VALUE!</v>
      </c>
      <c r="F37" s="233"/>
      <c r="G37" s="233">
        <f t="shared" ref="G37:O37" si="17">G35+G36</f>
        <v>0</v>
      </c>
      <c r="H37" s="233">
        <f t="shared" si="17"/>
        <v>7947.2173739466698</v>
      </c>
      <c r="I37" s="233">
        <f t="shared" si="17"/>
        <v>61120.77004800002</v>
      </c>
      <c r="J37" s="233">
        <f t="shared" si="17"/>
        <v>15460.678272000003</v>
      </c>
      <c r="K37" s="233">
        <f t="shared" si="17"/>
        <v>4664.1084672000015</v>
      </c>
      <c r="L37" s="233" t="e">
        <f t="shared" si="17"/>
        <v>#VALUE!</v>
      </c>
      <c r="M37" s="233" t="e">
        <f t="shared" si="17"/>
        <v>#VALUE!</v>
      </c>
      <c r="N37" s="233" t="e">
        <f t="shared" si="17"/>
        <v>#VALUE!</v>
      </c>
      <c r="O37" s="233">
        <f t="shared" si="17"/>
        <v>197491.20000000001</v>
      </c>
      <c r="P37" s="546"/>
      <c r="Q37" s="546"/>
      <c r="R37" s="546"/>
    </row>
    <row r="38" spans="1:18" s="492" customFormat="1" ht="18.75" customHeight="1">
      <c r="A38" s="640">
        <v>11</v>
      </c>
      <c r="B38" s="561" t="s">
        <v>199</v>
      </c>
      <c r="C38" s="640" t="s">
        <v>250</v>
      </c>
      <c r="D38" s="640" t="s">
        <v>288</v>
      </c>
      <c r="E38" s="289" t="e">
        <f t="shared" ref="E38:K38" si="18">E$23*1.8</f>
        <v>#VALUE!</v>
      </c>
      <c r="F38" s="289"/>
      <c r="G38" s="289">
        <f t="shared" si="18"/>
        <v>0</v>
      </c>
      <c r="H38" s="289">
        <f t="shared" si="18"/>
        <v>7722.2566050000032</v>
      </c>
      <c r="I38" s="289">
        <f t="shared" si="18"/>
        <v>12262.985280000006</v>
      </c>
      <c r="J38" s="289">
        <f t="shared" si="18"/>
        <v>13955.385600000001</v>
      </c>
      <c r="K38" s="289">
        <f t="shared" si="18"/>
        <v>0</v>
      </c>
      <c r="L38" s="289" t="e">
        <f>SUM(E38:K38)</f>
        <v>#VALUE!</v>
      </c>
      <c r="M38" s="498" t="e">
        <f>L38*'He so chung'!$D$15/100</f>
        <v>#VALUE!</v>
      </c>
      <c r="N38" s="289" t="e">
        <f>M38+L38</f>
        <v>#VALUE!</v>
      </c>
      <c r="O38" s="289">
        <f>O$23*1.8</f>
        <v>187650</v>
      </c>
      <c r="P38" s="546"/>
      <c r="Q38" s="546"/>
      <c r="R38" s="546"/>
    </row>
    <row r="39" spans="1:18" s="492" customFormat="1" ht="18.75" customHeight="1">
      <c r="A39" s="641"/>
      <c r="B39" s="561" t="s">
        <v>202</v>
      </c>
      <c r="C39" s="641"/>
      <c r="D39" s="641"/>
      <c r="E39" s="289" t="e">
        <f t="shared" ref="E39:K39" si="19">E$24*1.8</f>
        <v>#VALUE!</v>
      </c>
      <c r="F39" s="289"/>
      <c r="G39" s="289">
        <f t="shared" si="19"/>
        <v>0</v>
      </c>
      <c r="H39" s="289">
        <f t="shared" si="19"/>
        <v>1218.3629406900002</v>
      </c>
      <c r="I39" s="289">
        <f t="shared" si="19"/>
        <v>56497.881024000009</v>
      </c>
      <c r="J39" s="289">
        <f t="shared" si="19"/>
        <v>3437.8774560000011</v>
      </c>
      <c r="K39" s="289">
        <f t="shared" si="19"/>
        <v>5247.1220256000015</v>
      </c>
      <c r="L39" s="289" t="e">
        <f>SUM(E39:K39)</f>
        <v>#VALUE!</v>
      </c>
      <c r="M39" s="498" t="e">
        <f>L39*'He so chung'!$D$16/100</f>
        <v>#VALUE!</v>
      </c>
      <c r="N39" s="289" t="e">
        <f>M39+L39</f>
        <v>#VALUE!</v>
      </c>
      <c r="O39" s="289">
        <f>O$24*1.8</f>
        <v>34527.599999999999</v>
      </c>
      <c r="P39" s="546"/>
      <c r="Q39" s="546"/>
      <c r="R39" s="546"/>
    </row>
    <row r="40" spans="1:18" s="492" customFormat="1" ht="18.75" customHeight="1">
      <c r="A40" s="641"/>
      <c r="B40" s="178" t="s">
        <v>198</v>
      </c>
      <c r="C40" s="641"/>
      <c r="D40" s="641"/>
      <c r="E40" s="233" t="e">
        <f>E38+E39</f>
        <v>#VALUE!</v>
      </c>
      <c r="F40" s="233"/>
      <c r="G40" s="233">
        <f t="shared" ref="G40:O40" si="20">G38+G39</f>
        <v>0</v>
      </c>
      <c r="H40" s="233">
        <f t="shared" si="20"/>
        <v>8940.6195456900041</v>
      </c>
      <c r="I40" s="233">
        <f t="shared" si="20"/>
        <v>68760.86630400001</v>
      </c>
      <c r="J40" s="233">
        <f t="shared" si="20"/>
        <v>17393.263056000003</v>
      </c>
      <c r="K40" s="233">
        <f t="shared" si="20"/>
        <v>5247.1220256000015</v>
      </c>
      <c r="L40" s="233" t="e">
        <f t="shared" si="20"/>
        <v>#VALUE!</v>
      </c>
      <c r="M40" s="233" t="e">
        <f t="shared" si="20"/>
        <v>#VALUE!</v>
      </c>
      <c r="N40" s="233" t="e">
        <f t="shared" si="20"/>
        <v>#VALUE!</v>
      </c>
      <c r="O40" s="233">
        <f t="shared" si="20"/>
        <v>222177.6</v>
      </c>
      <c r="P40" s="546"/>
      <c r="Q40" s="546"/>
      <c r="R40" s="546"/>
    </row>
    <row r="41" spans="1:18" ht="12.75" hidden="1" customHeight="1">
      <c r="A41" s="4"/>
      <c r="B41" s="4"/>
      <c r="C41" s="34"/>
      <c r="D41" s="4"/>
      <c r="E41" s="4"/>
      <c r="F41" s="4"/>
      <c r="G41" s="4"/>
      <c r="H41" s="4"/>
      <c r="I41" s="4"/>
      <c r="J41" s="4"/>
      <c r="K41" s="4"/>
      <c r="L41" s="4"/>
      <c r="M41" s="4"/>
      <c r="N41" s="4"/>
      <c r="O41" s="4"/>
      <c r="P41" s="4"/>
      <c r="Q41" s="4"/>
      <c r="R41" s="4"/>
    </row>
    <row r="42" spans="1:18" ht="19.5" customHeight="1">
      <c r="A42" s="4"/>
      <c r="B42" s="118" t="s">
        <v>293</v>
      </c>
      <c r="C42" s="34"/>
      <c r="D42" s="4"/>
      <c r="E42" s="4"/>
      <c r="F42" s="4"/>
      <c r="G42" s="4"/>
      <c r="H42" s="4"/>
      <c r="I42" s="4"/>
      <c r="J42" s="4"/>
      <c r="K42" s="4"/>
      <c r="L42" s="4"/>
      <c r="M42" s="4"/>
      <c r="N42" s="4"/>
      <c r="O42" s="4"/>
      <c r="P42" s="4"/>
      <c r="Q42" s="4"/>
      <c r="R42" s="4"/>
    </row>
    <row r="43" spans="1:18" ht="54.75" customHeight="1">
      <c r="A43" s="119"/>
      <c r="B43" s="644" t="s">
        <v>294</v>
      </c>
      <c r="C43" s="607"/>
      <c r="D43" s="607"/>
      <c r="E43" s="607"/>
      <c r="F43" s="607"/>
      <c r="G43" s="607"/>
      <c r="H43" s="607"/>
      <c r="I43" s="607"/>
      <c r="J43" s="607"/>
      <c r="K43" s="607"/>
      <c r="L43" s="607"/>
      <c r="M43" s="607"/>
      <c r="N43" s="607"/>
      <c r="O43" s="607"/>
      <c r="P43" s="4"/>
      <c r="Q43" s="4"/>
      <c r="R43" s="4"/>
    </row>
    <row r="44" spans="1:18" ht="16.5" customHeight="1">
      <c r="A44" s="119"/>
      <c r="B44" s="119" t="s">
        <v>295</v>
      </c>
      <c r="C44" s="34"/>
      <c r="D44" s="4"/>
      <c r="E44" s="4"/>
      <c r="F44" s="4"/>
      <c r="G44" s="4"/>
      <c r="H44" s="4"/>
      <c r="I44" s="4"/>
      <c r="J44" s="4"/>
      <c r="K44" s="4"/>
      <c r="L44" s="4"/>
      <c r="M44" s="4"/>
      <c r="N44" s="4"/>
      <c r="O44" s="4"/>
      <c r="P44" s="4"/>
      <c r="Q44" s="4"/>
      <c r="R44" s="4"/>
    </row>
    <row r="45" spans="1:18" ht="39" customHeight="1">
      <c r="A45" s="4"/>
      <c r="B45" s="643" t="s">
        <v>296</v>
      </c>
      <c r="C45" s="607"/>
      <c r="D45" s="607"/>
      <c r="E45" s="607"/>
      <c r="F45" s="607"/>
      <c r="G45" s="607"/>
      <c r="H45" s="607"/>
      <c r="I45" s="607"/>
      <c r="J45" s="607"/>
      <c r="K45" s="607"/>
      <c r="L45" s="607"/>
      <c r="M45" s="607"/>
      <c r="N45" s="607"/>
      <c r="O45" s="607"/>
      <c r="P45" s="4"/>
      <c r="Q45" s="4"/>
      <c r="R45" s="4"/>
    </row>
    <row r="46" spans="1:18" ht="36" customHeight="1">
      <c r="A46" s="4"/>
      <c r="B46" s="643" t="s">
        <v>297</v>
      </c>
      <c r="C46" s="607"/>
      <c r="D46" s="607"/>
      <c r="E46" s="607"/>
      <c r="F46" s="607"/>
      <c r="G46" s="607"/>
      <c r="H46" s="607"/>
      <c r="I46" s="607"/>
      <c r="J46" s="607"/>
      <c r="K46" s="607"/>
      <c r="L46" s="607"/>
      <c r="M46" s="607"/>
      <c r="N46" s="607"/>
      <c r="O46" s="607"/>
      <c r="P46" s="4"/>
      <c r="Q46" s="4"/>
      <c r="R46" s="4"/>
    </row>
    <row r="47" spans="1:18" ht="16.5" customHeight="1">
      <c r="A47" s="4"/>
      <c r="B47" s="4"/>
      <c r="C47" s="34"/>
      <c r="D47" s="4"/>
      <c r="E47" s="4"/>
      <c r="F47" s="4"/>
      <c r="G47" s="4"/>
      <c r="H47" s="4"/>
      <c r="I47" s="4"/>
      <c r="J47" s="4"/>
      <c r="K47" s="4"/>
      <c r="L47" s="4"/>
      <c r="M47" s="4"/>
      <c r="N47" s="4"/>
      <c r="O47" s="4"/>
      <c r="P47" s="4"/>
      <c r="Q47" s="4"/>
      <c r="R47" s="4"/>
    </row>
    <row r="48" spans="1:18" ht="16.5" customHeight="1">
      <c r="A48" s="4"/>
      <c r="B48" s="4"/>
      <c r="C48" s="34"/>
      <c r="D48" s="4"/>
      <c r="E48" s="4"/>
      <c r="F48" s="4"/>
      <c r="G48" s="4"/>
      <c r="H48" s="4"/>
      <c r="I48" s="4"/>
      <c r="J48" s="4"/>
      <c r="K48" s="4"/>
      <c r="L48" s="4"/>
      <c r="M48" s="4"/>
      <c r="N48" s="4"/>
      <c r="O48" s="4"/>
      <c r="P48" s="4"/>
      <c r="Q48" s="4"/>
      <c r="R48" s="4"/>
    </row>
    <row r="49" spans="1:18" ht="16.5" customHeight="1">
      <c r="A49" s="4"/>
      <c r="B49" s="4"/>
      <c r="C49" s="34"/>
      <c r="D49" s="4"/>
      <c r="E49" s="4"/>
      <c r="F49" s="4"/>
      <c r="G49" s="4"/>
      <c r="H49" s="4"/>
      <c r="I49" s="4"/>
      <c r="J49" s="4"/>
      <c r="K49" s="4"/>
      <c r="L49" s="4"/>
      <c r="M49" s="4"/>
      <c r="N49" s="4"/>
      <c r="O49" s="4"/>
      <c r="P49" s="4"/>
      <c r="Q49" s="4"/>
      <c r="R49" s="4"/>
    </row>
    <row r="50" spans="1:18" ht="16.5" customHeight="1">
      <c r="A50" s="4"/>
      <c r="B50" s="4"/>
      <c r="C50" s="34"/>
      <c r="D50" s="4"/>
      <c r="E50" s="4"/>
      <c r="F50" s="4"/>
      <c r="G50" s="4"/>
      <c r="H50" s="4"/>
      <c r="I50" s="4"/>
      <c r="J50" s="4"/>
      <c r="K50" s="4"/>
      <c r="L50" s="4"/>
      <c r="M50" s="4"/>
      <c r="N50" s="4"/>
      <c r="O50" s="4"/>
      <c r="P50" s="4"/>
      <c r="Q50" s="4"/>
      <c r="R50" s="4"/>
    </row>
    <row r="51" spans="1:18" ht="16.5" customHeight="1">
      <c r="A51" s="4"/>
      <c r="B51" s="4"/>
      <c r="C51" s="34"/>
      <c r="D51" s="4"/>
      <c r="E51" s="4"/>
      <c r="F51" s="4"/>
      <c r="G51" s="4"/>
      <c r="H51" s="4"/>
      <c r="I51" s="4"/>
      <c r="J51" s="4"/>
      <c r="K51" s="4"/>
      <c r="L51" s="4"/>
      <c r="M51" s="4"/>
      <c r="N51" s="4"/>
      <c r="O51" s="4"/>
      <c r="P51" s="4"/>
      <c r="Q51" s="4"/>
      <c r="R51" s="4"/>
    </row>
    <row r="52" spans="1:18" ht="16.5" customHeight="1">
      <c r="A52" s="4"/>
      <c r="B52" s="4"/>
      <c r="C52" s="34"/>
      <c r="D52" s="4"/>
      <c r="E52" s="4"/>
      <c r="F52" s="4"/>
      <c r="G52" s="4"/>
      <c r="H52" s="4"/>
      <c r="I52" s="4"/>
      <c r="J52" s="4"/>
      <c r="K52" s="4"/>
      <c r="L52" s="4"/>
      <c r="M52" s="4"/>
      <c r="N52" s="4"/>
      <c r="O52" s="4"/>
      <c r="P52" s="4"/>
      <c r="Q52" s="4"/>
      <c r="R52" s="4"/>
    </row>
    <row r="53" spans="1:18" ht="16.5" customHeight="1">
      <c r="A53" s="4"/>
      <c r="B53" s="4"/>
      <c r="C53" s="34"/>
      <c r="D53" s="4"/>
      <c r="E53" s="4"/>
      <c r="F53" s="4"/>
      <c r="G53" s="4"/>
      <c r="H53" s="4"/>
      <c r="I53" s="4"/>
      <c r="J53" s="4"/>
      <c r="K53" s="4"/>
      <c r="L53" s="4"/>
      <c r="M53" s="4"/>
      <c r="N53" s="4"/>
      <c r="O53" s="4"/>
      <c r="P53" s="4"/>
      <c r="Q53" s="4"/>
      <c r="R53" s="4"/>
    </row>
    <row r="54" spans="1:18" ht="16.5" customHeight="1">
      <c r="A54" s="4"/>
      <c r="B54" s="4"/>
      <c r="C54" s="34"/>
      <c r="D54" s="4"/>
      <c r="E54" s="4"/>
      <c r="F54" s="4"/>
      <c r="G54" s="4"/>
      <c r="H54" s="4"/>
      <c r="I54" s="4"/>
      <c r="J54" s="4"/>
      <c r="K54" s="4"/>
      <c r="L54" s="4"/>
      <c r="M54" s="4"/>
      <c r="N54" s="4"/>
      <c r="O54" s="4"/>
      <c r="P54" s="4"/>
      <c r="Q54" s="4"/>
      <c r="R54" s="4"/>
    </row>
    <row r="55" spans="1:18" ht="16.5" customHeight="1">
      <c r="A55" s="4"/>
      <c r="B55" s="4"/>
      <c r="C55" s="34"/>
      <c r="D55" s="4"/>
      <c r="E55" s="4"/>
      <c r="F55" s="4"/>
      <c r="G55" s="4"/>
      <c r="H55" s="4"/>
      <c r="I55" s="4"/>
      <c r="J55" s="4"/>
      <c r="K55" s="4"/>
      <c r="L55" s="4"/>
      <c r="M55" s="4"/>
      <c r="N55" s="4"/>
      <c r="O55" s="4"/>
      <c r="P55" s="4"/>
      <c r="Q55" s="4"/>
      <c r="R55" s="4"/>
    </row>
    <row r="56" spans="1:18" ht="16.5" customHeight="1">
      <c r="A56" s="4"/>
      <c r="B56" s="4"/>
      <c r="C56" s="34"/>
      <c r="D56" s="4"/>
      <c r="E56" s="4"/>
      <c r="F56" s="4"/>
      <c r="G56" s="4"/>
      <c r="H56" s="4"/>
      <c r="I56" s="4"/>
      <c r="J56" s="4"/>
      <c r="K56" s="4"/>
      <c r="L56" s="4"/>
      <c r="M56" s="4"/>
      <c r="N56" s="4"/>
      <c r="O56" s="4"/>
      <c r="P56" s="4"/>
      <c r="Q56" s="4"/>
      <c r="R56" s="4"/>
    </row>
    <row r="57" spans="1:18" ht="16.5" customHeight="1">
      <c r="A57" s="4"/>
      <c r="B57" s="4"/>
      <c r="C57" s="34"/>
      <c r="D57" s="4"/>
      <c r="E57" s="4"/>
      <c r="F57" s="4"/>
      <c r="G57" s="4"/>
      <c r="H57" s="4"/>
      <c r="I57" s="4"/>
      <c r="J57" s="4"/>
      <c r="K57" s="4"/>
      <c r="L57" s="4"/>
      <c r="M57" s="4"/>
      <c r="N57" s="4"/>
      <c r="O57" s="4"/>
      <c r="P57" s="4"/>
      <c r="Q57" s="4"/>
      <c r="R57" s="4"/>
    </row>
    <row r="58" spans="1:18" ht="16.5" customHeight="1">
      <c r="A58" s="4"/>
      <c r="B58" s="4"/>
      <c r="C58" s="34"/>
      <c r="D58" s="4"/>
      <c r="E58" s="4"/>
      <c r="F58" s="4"/>
      <c r="G58" s="4"/>
      <c r="H58" s="4"/>
      <c r="I58" s="4"/>
      <c r="J58" s="4"/>
      <c r="K58" s="4"/>
      <c r="L58" s="4"/>
      <c r="M58" s="4"/>
      <c r="N58" s="4"/>
      <c r="O58" s="4"/>
      <c r="P58" s="4"/>
      <c r="Q58" s="4"/>
      <c r="R58" s="4"/>
    </row>
    <row r="59" spans="1:18" ht="16.5" customHeight="1">
      <c r="A59" s="4"/>
      <c r="B59" s="4"/>
      <c r="C59" s="34"/>
      <c r="D59" s="4"/>
      <c r="E59" s="4"/>
      <c r="F59" s="4"/>
      <c r="G59" s="4"/>
      <c r="H59" s="4"/>
      <c r="I59" s="4"/>
      <c r="J59" s="4"/>
      <c r="K59" s="4"/>
      <c r="L59" s="4"/>
      <c r="M59" s="4"/>
      <c r="N59" s="4"/>
      <c r="O59" s="4"/>
      <c r="P59" s="4"/>
      <c r="Q59" s="4"/>
      <c r="R59" s="4"/>
    </row>
    <row r="60" spans="1:18" ht="16.5" customHeight="1">
      <c r="A60" s="4"/>
      <c r="B60" s="4"/>
      <c r="C60" s="34"/>
      <c r="D60" s="4"/>
      <c r="E60" s="4"/>
      <c r="F60" s="4"/>
      <c r="G60" s="4"/>
      <c r="H60" s="4"/>
      <c r="I60" s="4"/>
      <c r="J60" s="4"/>
      <c r="K60" s="4"/>
      <c r="L60" s="4"/>
      <c r="M60" s="4"/>
      <c r="N60" s="4"/>
      <c r="O60" s="4"/>
      <c r="P60" s="4"/>
      <c r="Q60" s="4"/>
      <c r="R60" s="4"/>
    </row>
    <row r="61" spans="1:18" ht="16.5" customHeight="1">
      <c r="A61" s="4"/>
      <c r="B61" s="4"/>
      <c r="C61" s="34"/>
      <c r="D61" s="4"/>
      <c r="E61" s="4"/>
      <c r="F61" s="4"/>
      <c r="G61" s="4"/>
      <c r="H61" s="4"/>
      <c r="I61" s="4"/>
      <c r="J61" s="4"/>
      <c r="K61" s="4"/>
      <c r="L61" s="4"/>
      <c r="M61" s="4"/>
      <c r="N61" s="4"/>
      <c r="O61" s="4"/>
      <c r="P61" s="4"/>
      <c r="Q61" s="4"/>
      <c r="R61" s="4"/>
    </row>
    <row r="62" spans="1:18" ht="16.5" customHeight="1">
      <c r="A62" s="4"/>
      <c r="B62" s="4"/>
      <c r="C62" s="34"/>
      <c r="D62" s="4"/>
      <c r="E62" s="4"/>
      <c r="F62" s="4"/>
      <c r="G62" s="4"/>
      <c r="H62" s="4"/>
      <c r="I62" s="4"/>
      <c r="J62" s="4"/>
      <c r="K62" s="4"/>
      <c r="L62" s="4"/>
      <c r="M62" s="4"/>
      <c r="N62" s="4"/>
      <c r="O62" s="4"/>
      <c r="P62" s="4"/>
      <c r="Q62" s="4"/>
      <c r="R62" s="4"/>
    </row>
    <row r="63" spans="1:18" ht="16.5" customHeight="1">
      <c r="A63" s="4"/>
      <c r="B63" s="4"/>
      <c r="C63" s="34"/>
      <c r="D63" s="4"/>
      <c r="E63" s="4"/>
      <c r="F63" s="4"/>
      <c r="G63" s="4"/>
      <c r="H63" s="4"/>
      <c r="I63" s="4"/>
      <c r="J63" s="4"/>
      <c r="K63" s="4"/>
      <c r="L63" s="4"/>
      <c r="M63" s="4"/>
      <c r="N63" s="4"/>
      <c r="O63" s="4"/>
      <c r="P63" s="4"/>
      <c r="Q63" s="4"/>
      <c r="R63" s="4"/>
    </row>
    <row r="64" spans="1:18" ht="16.5" customHeight="1">
      <c r="A64" s="4"/>
      <c r="B64" s="4"/>
      <c r="C64" s="34"/>
      <c r="D64" s="4"/>
      <c r="E64" s="4"/>
      <c r="F64" s="4"/>
      <c r="G64" s="4"/>
      <c r="H64" s="4"/>
      <c r="I64" s="4"/>
      <c r="J64" s="4"/>
      <c r="K64" s="4"/>
      <c r="L64" s="4"/>
      <c r="M64" s="4"/>
      <c r="N64" s="4"/>
      <c r="O64" s="4"/>
      <c r="P64" s="4"/>
      <c r="Q64" s="4"/>
      <c r="R64" s="4"/>
    </row>
    <row r="65" spans="1:18" ht="16.5" customHeight="1">
      <c r="A65" s="4"/>
      <c r="B65" s="4"/>
      <c r="C65" s="34"/>
      <c r="D65" s="4"/>
      <c r="E65" s="4"/>
      <c r="F65" s="4"/>
      <c r="G65" s="4"/>
      <c r="H65" s="4"/>
      <c r="I65" s="4"/>
      <c r="J65" s="4"/>
      <c r="K65" s="4"/>
      <c r="L65" s="4"/>
      <c r="M65" s="4"/>
      <c r="N65" s="4"/>
      <c r="O65" s="4"/>
      <c r="P65" s="4"/>
      <c r="Q65" s="4"/>
      <c r="R65" s="4"/>
    </row>
    <row r="66" spans="1:18" ht="16.5" customHeight="1">
      <c r="A66" s="4"/>
      <c r="B66" s="4"/>
      <c r="C66" s="34"/>
      <c r="D66" s="4"/>
      <c r="E66" s="4"/>
      <c r="F66" s="4"/>
      <c r="G66" s="4"/>
      <c r="H66" s="4"/>
      <c r="I66" s="4"/>
      <c r="J66" s="4"/>
      <c r="K66" s="4"/>
      <c r="L66" s="4"/>
      <c r="M66" s="4"/>
      <c r="N66" s="4"/>
      <c r="O66" s="4"/>
      <c r="P66" s="4"/>
      <c r="Q66" s="4"/>
      <c r="R66" s="4"/>
    </row>
    <row r="67" spans="1:18" ht="16.5" customHeight="1">
      <c r="A67" s="4"/>
      <c r="B67" s="4"/>
      <c r="C67" s="34"/>
      <c r="D67" s="4"/>
      <c r="E67" s="4"/>
      <c r="F67" s="4"/>
      <c r="G67" s="4"/>
      <c r="H67" s="4"/>
      <c r="I67" s="4"/>
      <c r="J67" s="4"/>
      <c r="K67" s="4"/>
      <c r="L67" s="4"/>
      <c r="M67" s="4"/>
      <c r="N67" s="4"/>
      <c r="O67" s="4"/>
      <c r="P67" s="4"/>
      <c r="Q67" s="4"/>
      <c r="R67" s="4"/>
    </row>
    <row r="68" spans="1:18" ht="16.5" customHeight="1">
      <c r="A68" s="4"/>
      <c r="B68" s="4"/>
      <c r="C68" s="34"/>
      <c r="D68" s="4"/>
      <c r="E68" s="4"/>
      <c r="F68" s="4"/>
      <c r="G68" s="4"/>
      <c r="H68" s="4"/>
      <c r="I68" s="4"/>
      <c r="J68" s="4"/>
      <c r="K68" s="4"/>
      <c r="L68" s="4"/>
      <c r="M68" s="4"/>
      <c r="N68" s="4"/>
      <c r="O68" s="4"/>
      <c r="P68" s="4"/>
      <c r="Q68" s="4"/>
      <c r="R68" s="4"/>
    </row>
    <row r="69" spans="1:18" ht="16.5" customHeight="1">
      <c r="A69" s="4"/>
      <c r="B69" s="4"/>
      <c r="C69" s="34"/>
      <c r="D69" s="4"/>
      <c r="E69" s="4"/>
      <c r="F69" s="4"/>
      <c r="G69" s="4"/>
      <c r="H69" s="4"/>
      <c r="I69" s="4"/>
      <c r="J69" s="4"/>
      <c r="K69" s="4"/>
      <c r="L69" s="4"/>
      <c r="M69" s="4"/>
      <c r="N69" s="4"/>
      <c r="O69" s="4"/>
      <c r="P69" s="4"/>
      <c r="Q69" s="4"/>
      <c r="R69" s="4"/>
    </row>
    <row r="70" spans="1:18" ht="16.5" customHeight="1">
      <c r="A70" s="4"/>
      <c r="B70" s="4"/>
      <c r="C70" s="34"/>
      <c r="D70" s="4"/>
      <c r="E70" s="4"/>
      <c r="F70" s="4"/>
      <c r="G70" s="4"/>
      <c r="H70" s="4"/>
      <c r="I70" s="4"/>
      <c r="J70" s="4"/>
      <c r="K70" s="4"/>
      <c r="L70" s="4"/>
      <c r="M70" s="4"/>
      <c r="N70" s="4"/>
      <c r="O70" s="4"/>
      <c r="P70" s="4"/>
      <c r="Q70" s="4"/>
      <c r="R70" s="4"/>
    </row>
    <row r="71" spans="1:18" ht="16.5" customHeight="1">
      <c r="A71" s="4"/>
      <c r="B71" s="4"/>
      <c r="C71" s="34"/>
      <c r="D71" s="4"/>
      <c r="E71" s="4"/>
      <c r="F71" s="4"/>
      <c r="G71" s="4"/>
      <c r="H71" s="4"/>
      <c r="I71" s="4"/>
      <c r="J71" s="4"/>
      <c r="K71" s="4"/>
      <c r="L71" s="4"/>
      <c r="M71" s="4"/>
      <c r="N71" s="4"/>
      <c r="O71" s="4"/>
      <c r="P71" s="4"/>
      <c r="Q71" s="4"/>
      <c r="R71" s="4"/>
    </row>
    <row r="72" spans="1:18" ht="16.5" customHeight="1">
      <c r="A72" s="4"/>
      <c r="B72" s="4"/>
      <c r="C72" s="34"/>
      <c r="D72" s="4"/>
      <c r="E72" s="4"/>
      <c r="F72" s="4"/>
      <c r="G72" s="4"/>
      <c r="H72" s="4"/>
      <c r="I72" s="4"/>
      <c r="J72" s="4"/>
      <c r="K72" s="4"/>
      <c r="L72" s="4"/>
      <c r="M72" s="4"/>
      <c r="N72" s="4"/>
      <c r="O72" s="4"/>
      <c r="P72" s="4"/>
      <c r="Q72" s="4"/>
      <c r="R72" s="4"/>
    </row>
    <row r="73" spans="1:18" ht="16.5" customHeight="1">
      <c r="A73" s="4"/>
      <c r="B73" s="4"/>
      <c r="C73" s="34"/>
      <c r="D73" s="4"/>
      <c r="E73" s="4"/>
      <c r="F73" s="4"/>
      <c r="G73" s="4"/>
      <c r="H73" s="4"/>
      <c r="I73" s="4"/>
      <c r="J73" s="4"/>
      <c r="K73" s="4"/>
      <c r="L73" s="4"/>
      <c r="M73" s="4"/>
      <c r="N73" s="4"/>
      <c r="O73" s="4"/>
      <c r="P73" s="4"/>
      <c r="Q73" s="4"/>
      <c r="R73" s="4"/>
    </row>
    <row r="74" spans="1:18" ht="16.5" customHeight="1">
      <c r="A74" s="4"/>
      <c r="B74" s="4"/>
      <c r="C74" s="34"/>
      <c r="D74" s="4"/>
      <c r="E74" s="4"/>
      <c r="F74" s="4"/>
      <c r="G74" s="4"/>
      <c r="H74" s="4"/>
      <c r="I74" s="4"/>
      <c r="J74" s="4"/>
      <c r="K74" s="4"/>
      <c r="L74" s="4"/>
      <c r="M74" s="4"/>
      <c r="N74" s="4"/>
      <c r="O74" s="4"/>
      <c r="P74" s="4"/>
      <c r="Q74" s="4"/>
      <c r="R74" s="4"/>
    </row>
    <row r="75" spans="1:18" ht="16.5" customHeight="1">
      <c r="A75" s="4"/>
      <c r="B75" s="4"/>
      <c r="C75" s="34"/>
      <c r="D75" s="4"/>
      <c r="E75" s="4"/>
      <c r="F75" s="4"/>
      <c r="G75" s="4"/>
      <c r="H75" s="4"/>
      <c r="I75" s="4"/>
      <c r="J75" s="4"/>
      <c r="K75" s="4"/>
      <c r="L75" s="4"/>
      <c r="M75" s="4"/>
      <c r="N75" s="4"/>
      <c r="O75" s="4"/>
      <c r="P75" s="4"/>
      <c r="Q75" s="4"/>
      <c r="R75" s="4"/>
    </row>
    <row r="76" spans="1:18" ht="16.5" customHeight="1">
      <c r="A76" s="4"/>
      <c r="B76" s="4"/>
      <c r="C76" s="34"/>
      <c r="D76" s="4"/>
      <c r="E76" s="4"/>
      <c r="F76" s="4"/>
      <c r="G76" s="4"/>
      <c r="H76" s="4"/>
      <c r="I76" s="4"/>
      <c r="J76" s="4"/>
      <c r="K76" s="4"/>
      <c r="L76" s="4"/>
      <c r="M76" s="4"/>
      <c r="N76" s="4"/>
      <c r="O76" s="4"/>
      <c r="P76" s="4"/>
      <c r="Q76" s="4"/>
      <c r="R76" s="4"/>
    </row>
    <row r="77" spans="1:18" ht="16.5" customHeight="1">
      <c r="A77" s="4"/>
      <c r="B77" s="4"/>
      <c r="C77" s="34"/>
      <c r="D77" s="4"/>
      <c r="E77" s="4"/>
      <c r="F77" s="4"/>
      <c r="G77" s="4"/>
      <c r="H77" s="4"/>
      <c r="I77" s="4"/>
      <c r="J77" s="4"/>
      <c r="K77" s="4"/>
      <c r="L77" s="4"/>
      <c r="M77" s="4"/>
      <c r="N77" s="4"/>
      <c r="O77" s="4"/>
      <c r="P77" s="4"/>
      <c r="Q77" s="4"/>
      <c r="R77" s="4"/>
    </row>
    <row r="78" spans="1:18" ht="16.5" customHeight="1">
      <c r="A78" s="4"/>
      <c r="B78" s="4"/>
      <c r="C78" s="34"/>
      <c r="D78" s="4"/>
      <c r="E78" s="4"/>
      <c r="F78" s="4"/>
      <c r="G78" s="4"/>
      <c r="H78" s="4"/>
      <c r="I78" s="4"/>
      <c r="J78" s="4"/>
      <c r="K78" s="4"/>
      <c r="L78" s="4"/>
      <c r="M78" s="4"/>
      <c r="N78" s="4"/>
      <c r="O78" s="4"/>
      <c r="P78" s="4"/>
      <c r="Q78" s="4"/>
      <c r="R78" s="4"/>
    </row>
    <row r="79" spans="1:18" ht="16.5" customHeight="1">
      <c r="A79" s="4"/>
      <c r="B79" s="4"/>
      <c r="C79" s="34"/>
      <c r="D79" s="4"/>
      <c r="E79" s="4"/>
      <c r="F79" s="4"/>
      <c r="G79" s="4"/>
      <c r="H79" s="4"/>
      <c r="I79" s="4"/>
      <c r="J79" s="4"/>
      <c r="K79" s="4"/>
      <c r="L79" s="4"/>
      <c r="M79" s="4"/>
      <c r="N79" s="4"/>
      <c r="O79" s="4"/>
      <c r="P79" s="4"/>
      <c r="Q79" s="4"/>
      <c r="R79" s="4"/>
    </row>
    <row r="80" spans="1:18" ht="16.5" customHeight="1">
      <c r="A80" s="4"/>
      <c r="B80" s="4"/>
      <c r="C80" s="34"/>
      <c r="D80" s="4"/>
      <c r="E80" s="4"/>
      <c r="F80" s="4"/>
      <c r="G80" s="4"/>
      <c r="H80" s="4"/>
      <c r="I80" s="4"/>
      <c r="J80" s="4"/>
      <c r="K80" s="4"/>
      <c r="L80" s="4"/>
      <c r="M80" s="4"/>
      <c r="N80" s="4"/>
      <c r="O80" s="4"/>
      <c r="P80" s="4"/>
      <c r="Q80" s="4"/>
      <c r="R80" s="4"/>
    </row>
    <row r="81" spans="1:18" ht="16.5" customHeight="1">
      <c r="A81" s="4"/>
      <c r="B81" s="4"/>
      <c r="C81" s="34"/>
      <c r="D81" s="4"/>
      <c r="E81" s="4"/>
      <c r="F81" s="4"/>
      <c r="G81" s="4"/>
      <c r="H81" s="4"/>
      <c r="I81" s="4"/>
      <c r="J81" s="4"/>
      <c r="K81" s="4"/>
      <c r="L81" s="4"/>
      <c r="M81" s="4"/>
      <c r="N81" s="4"/>
      <c r="O81" s="4"/>
      <c r="P81" s="4"/>
      <c r="Q81" s="4"/>
      <c r="R81" s="4"/>
    </row>
    <row r="82" spans="1:18" ht="16.5" customHeight="1">
      <c r="A82" s="4"/>
      <c r="B82" s="4"/>
      <c r="C82" s="34"/>
      <c r="D82" s="4"/>
      <c r="E82" s="4"/>
      <c r="F82" s="4"/>
      <c r="G82" s="4"/>
      <c r="H82" s="4"/>
      <c r="I82" s="4"/>
      <c r="J82" s="4"/>
      <c r="K82" s="4"/>
      <c r="L82" s="4"/>
      <c r="M82" s="4"/>
      <c r="N82" s="4"/>
      <c r="O82" s="4"/>
      <c r="P82" s="4"/>
      <c r="Q82" s="4"/>
      <c r="R82" s="4"/>
    </row>
    <row r="83" spans="1:18" ht="16.5" customHeight="1">
      <c r="A83" s="4"/>
      <c r="B83" s="4"/>
      <c r="C83" s="34"/>
      <c r="D83" s="4"/>
      <c r="E83" s="4"/>
      <c r="F83" s="4"/>
      <c r="G83" s="4"/>
      <c r="H83" s="4"/>
      <c r="I83" s="4"/>
      <c r="J83" s="4"/>
      <c r="K83" s="4"/>
      <c r="L83" s="4"/>
      <c r="M83" s="4"/>
      <c r="N83" s="4"/>
      <c r="O83" s="4"/>
      <c r="P83" s="4"/>
      <c r="Q83" s="4"/>
      <c r="R83" s="4"/>
    </row>
    <row r="84" spans="1:18" ht="16.5" customHeight="1">
      <c r="A84" s="4"/>
      <c r="B84" s="4"/>
      <c r="C84" s="34"/>
      <c r="D84" s="4"/>
      <c r="E84" s="4"/>
      <c r="F84" s="4"/>
      <c r="G84" s="4"/>
      <c r="H84" s="4"/>
      <c r="I84" s="4"/>
      <c r="J84" s="4"/>
      <c r="K84" s="4"/>
      <c r="L84" s="4"/>
      <c r="M84" s="4"/>
      <c r="N84" s="4"/>
      <c r="O84" s="4"/>
      <c r="P84" s="4"/>
      <c r="Q84" s="4"/>
      <c r="R84" s="4"/>
    </row>
    <row r="85" spans="1:18" ht="16.5" customHeight="1">
      <c r="A85" s="4"/>
      <c r="B85" s="4"/>
      <c r="C85" s="34"/>
      <c r="D85" s="4"/>
      <c r="E85" s="4"/>
      <c r="F85" s="4"/>
      <c r="G85" s="4"/>
      <c r="H85" s="4"/>
      <c r="I85" s="4"/>
      <c r="J85" s="4"/>
      <c r="K85" s="4"/>
      <c r="L85" s="4"/>
      <c r="M85" s="4"/>
      <c r="N85" s="4"/>
      <c r="O85" s="4"/>
      <c r="P85" s="4"/>
      <c r="Q85" s="4"/>
      <c r="R85" s="4"/>
    </row>
    <row r="86" spans="1:18" ht="16.5" customHeight="1">
      <c r="A86" s="4"/>
      <c r="B86" s="4"/>
      <c r="C86" s="34"/>
      <c r="D86" s="4"/>
      <c r="E86" s="4"/>
      <c r="F86" s="4"/>
      <c r="G86" s="4"/>
      <c r="H86" s="4"/>
      <c r="I86" s="4"/>
      <c r="J86" s="4"/>
      <c r="K86" s="4"/>
      <c r="L86" s="4"/>
      <c r="M86" s="4"/>
      <c r="N86" s="4"/>
      <c r="O86" s="4"/>
      <c r="P86" s="4"/>
      <c r="Q86" s="4"/>
      <c r="R86" s="4"/>
    </row>
    <row r="87" spans="1:18" ht="16.5" customHeight="1">
      <c r="A87" s="4"/>
      <c r="B87" s="4"/>
      <c r="C87" s="34"/>
      <c r="D87" s="4"/>
      <c r="E87" s="4"/>
      <c r="F87" s="4"/>
      <c r="G87" s="4"/>
      <c r="H87" s="4"/>
      <c r="I87" s="4"/>
      <c r="J87" s="4"/>
      <c r="K87" s="4"/>
      <c r="L87" s="4"/>
      <c r="M87" s="4"/>
      <c r="N87" s="4"/>
      <c r="O87" s="4"/>
      <c r="P87" s="4"/>
      <c r="Q87" s="4"/>
      <c r="R87" s="4"/>
    </row>
    <row r="88" spans="1:18" ht="16.5" customHeight="1">
      <c r="A88" s="4"/>
      <c r="B88" s="4"/>
      <c r="C88" s="34"/>
      <c r="D88" s="4"/>
      <c r="E88" s="4"/>
      <c r="F88" s="4"/>
      <c r="G88" s="4"/>
      <c r="H88" s="4"/>
      <c r="I88" s="4"/>
      <c r="J88" s="4"/>
      <c r="K88" s="4"/>
      <c r="L88" s="4"/>
      <c r="M88" s="4"/>
      <c r="N88" s="4"/>
      <c r="O88" s="4"/>
      <c r="P88" s="4"/>
      <c r="Q88" s="4"/>
      <c r="R88" s="4"/>
    </row>
    <row r="89" spans="1:18" ht="16.5" customHeight="1">
      <c r="A89" s="4"/>
      <c r="B89" s="4"/>
      <c r="C89" s="34"/>
      <c r="D89" s="4"/>
      <c r="E89" s="4"/>
      <c r="F89" s="4"/>
      <c r="G89" s="4"/>
      <c r="H89" s="4"/>
      <c r="I89" s="4"/>
      <c r="J89" s="4"/>
      <c r="K89" s="4"/>
      <c r="L89" s="4"/>
      <c r="M89" s="4"/>
      <c r="N89" s="4"/>
      <c r="O89" s="4"/>
      <c r="P89" s="4"/>
      <c r="Q89" s="4"/>
      <c r="R89" s="4"/>
    </row>
    <row r="90" spans="1:18" ht="16.5" customHeight="1">
      <c r="A90" s="4"/>
      <c r="B90" s="4"/>
      <c r="C90" s="34"/>
      <c r="D90" s="4"/>
      <c r="E90" s="4"/>
      <c r="F90" s="4"/>
      <c r="G90" s="4"/>
      <c r="H90" s="4"/>
      <c r="I90" s="4"/>
      <c r="J90" s="4"/>
      <c r="K90" s="4"/>
      <c r="L90" s="4"/>
      <c r="M90" s="4"/>
      <c r="N90" s="4"/>
      <c r="O90" s="4"/>
      <c r="P90" s="4"/>
      <c r="Q90" s="4"/>
      <c r="R90" s="4"/>
    </row>
    <row r="91" spans="1:18" ht="16.5" customHeight="1">
      <c r="A91" s="4"/>
      <c r="B91" s="4"/>
      <c r="C91" s="34"/>
      <c r="D91" s="4"/>
      <c r="E91" s="4"/>
      <c r="F91" s="4"/>
      <c r="G91" s="4"/>
      <c r="H91" s="4"/>
      <c r="I91" s="4"/>
      <c r="J91" s="4"/>
      <c r="K91" s="4"/>
      <c r="L91" s="4"/>
      <c r="M91" s="4"/>
      <c r="N91" s="4"/>
      <c r="O91" s="4"/>
      <c r="P91" s="4"/>
      <c r="Q91" s="4"/>
      <c r="R91" s="4"/>
    </row>
    <row r="92" spans="1:18" ht="16.5" customHeight="1">
      <c r="A92" s="4"/>
      <c r="B92" s="4"/>
      <c r="C92" s="34"/>
      <c r="D92" s="4"/>
      <c r="E92" s="4"/>
      <c r="F92" s="4"/>
      <c r="G92" s="4"/>
      <c r="H92" s="4"/>
      <c r="I92" s="4"/>
      <c r="J92" s="4"/>
      <c r="K92" s="4"/>
      <c r="L92" s="4"/>
      <c r="M92" s="4"/>
      <c r="N92" s="4"/>
      <c r="O92" s="4"/>
      <c r="P92" s="4"/>
      <c r="Q92" s="4"/>
      <c r="R92" s="4"/>
    </row>
    <row r="93" spans="1:18" ht="16.5" customHeight="1">
      <c r="A93" s="4"/>
      <c r="B93" s="4"/>
      <c r="C93" s="34"/>
      <c r="D93" s="4"/>
      <c r="E93" s="4"/>
      <c r="F93" s="4"/>
      <c r="G93" s="4"/>
      <c r="H93" s="4"/>
      <c r="I93" s="4"/>
      <c r="J93" s="4"/>
      <c r="K93" s="4"/>
      <c r="L93" s="4"/>
      <c r="M93" s="4"/>
      <c r="N93" s="4"/>
      <c r="O93" s="4"/>
      <c r="P93" s="4"/>
      <c r="Q93" s="4"/>
      <c r="R93" s="4"/>
    </row>
    <row r="94" spans="1:18" ht="16.5" customHeight="1">
      <c r="A94" s="4"/>
      <c r="B94" s="4"/>
      <c r="C94" s="34"/>
      <c r="D94" s="4"/>
      <c r="E94" s="4"/>
      <c r="F94" s="4"/>
      <c r="G94" s="4"/>
      <c r="H94" s="4"/>
      <c r="I94" s="4"/>
      <c r="J94" s="4"/>
      <c r="K94" s="4"/>
      <c r="L94" s="4"/>
      <c r="M94" s="4"/>
      <c r="N94" s="4"/>
      <c r="O94" s="4"/>
      <c r="P94" s="4"/>
      <c r="Q94" s="4"/>
      <c r="R94" s="4"/>
    </row>
    <row r="95" spans="1:18" ht="16.5" customHeight="1">
      <c r="A95" s="4"/>
      <c r="B95" s="4"/>
      <c r="C95" s="34"/>
      <c r="D95" s="4"/>
      <c r="E95" s="4"/>
      <c r="F95" s="4"/>
      <c r="G95" s="4"/>
      <c r="H95" s="4"/>
      <c r="I95" s="4"/>
      <c r="J95" s="4"/>
      <c r="K95" s="4"/>
      <c r="L95" s="4"/>
      <c r="M95" s="4"/>
      <c r="N95" s="4"/>
      <c r="O95" s="4"/>
      <c r="P95" s="4"/>
      <c r="Q95" s="4"/>
      <c r="R95" s="4"/>
    </row>
    <row r="96" spans="1:18" ht="16.5" customHeight="1">
      <c r="A96" s="4"/>
      <c r="B96" s="4"/>
      <c r="C96" s="34"/>
      <c r="D96" s="4"/>
      <c r="E96" s="4"/>
      <c r="F96" s="4"/>
      <c r="G96" s="4"/>
      <c r="H96" s="4"/>
      <c r="I96" s="4"/>
      <c r="J96" s="4"/>
      <c r="K96" s="4"/>
      <c r="L96" s="4"/>
      <c r="M96" s="4"/>
      <c r="N96" s="4"/>
      <c r="O96" s="4"/>
      <c r="P96" s="4"/>
      <c r="Q96" s="4"/>
      <c r="R96" s="4"/>
    </row>
    <row r="97" spans="1:18" ht="16.5" customHeight="1">
      <c r="A97" s="4"/>
      <c r="B97" s="4"/>
      <c r="C97" s="34"/>
      <c r="D97" s="4"/>
      <c r="E97" s="4"/>
      <c r="F97" s="4"/>
      <c r="G97" s="4"/>
      <c r="H97" s="4"/>
      <c r="I97" s="4"/>
      <c r="J97" s="4"/>
      <c r="K97" s="4"/>
      <c r="L97" s="4"/>
      <c r="M97" s="4"/>
      <c r="N97" s="4"/>
      <c r="O97" s="4"/>
      <c r="P97" s="4"/>
      <c r="Q97" s="4"/>
      <c r="R97" s="4"/>
    </row>
    <row r="98" spans="1:18" ht="16.5" customHeight="1">
      <c r="A98" s="4"/>
      <c r="B98" s="4"/>
      <c r="C98" s="34"/>
      <c r="D98" s="4"/>
      <c r="E98" s="4"/>
      <c r="F98" s="4"/>
      <c r="G98" s="4"/>
      <c r="H98" s="4"/>
      <c r="I98" s="4"/>
      <c r="J98" s="4"/>
      <c r="K98" s="4"/>
      <c r="L98" s="4"/>
      <c r="M98" s="4"/>
      <c r="N98" s="4"/>
      <c r="O98" s="4"/>
      <c r="P98" s="4"/>
      <c r="Q98" s="4"/>
      <c r="R98" s="4"/>
    </row>
    <row r="99" spans="1:18" ht="16.5" customHeight="1">
      <c r="A99" s="4"/>
      <c r="B99" s="4"/>
      <c r="C99" s="34"/>
      <c r="D99" s="4"/>
      <c r="E99" s="4"/>
      <c r="F99" s="4"/>
      <c r="G99" s="4"/>
      <c r="H99" s="4"/>
      <c r="I99" s="4"/>
      <c r="J99" s="4"/>
      <c r="K99" s="4"/>
      <c r="L99" s="4"/>
      <c r="M99" s="4"/>
      <c r="N99" s="4"/>
      <c r="O99" s="4"/>
      <c r="P99" s="4"/>
      <c r="Q99" s="4"/>
      <c r="R99" s="4"/>
    </row>
    <row r="100" spans="1:18" ht="16.5" customHeight="1">
      <c r="A100" s="4"/>
      <c r="B100" s="4"/>
      <c r="C100" s="34"/>
      <c r="D100" s="4"/>
      <c r="E100" s="4"/>
      <c r="F100" s="4"/>
      <c r="G100" s="4"/>
      <c r="H100" s="4"/>
      <c r="I100" s="4"/>
      <c r="J100" s="4"/>
      <c r="K100" s="4"/>
      <c r="L100" s="4"/>
      <c r="M100" s="4"/>
      <c r="N100" s="4"/>
      <c r="O100" s="4"/>
      <c r="P100" s="4"/>
      <c r="Q100" s="4"/>
      <c r="R100" s="4"/>
    </row>
    <row r="101" spans="1:18" ht="16.5" customHeight="1">
      <c r="A101" s="4"/>
      <c r="B101" s="4"/>
      <c r="C101" s="34"/>
      <c r="D101" s="4"/>
      <c r="E101" s="4"/>
      <c r="F101" s="4"/>
      <c r="G101" s="4"/>
      <c r="H101" s="4"/>
      <c r="I101" s="4"/>
      <c r="J101" s="4"/>
      <c r="K101" s="4"/>
      <c r="L101" s="4"/>
      <c r="M101" s="4"/>
      <c r="N101" s="4"/>
      <c r="O101" s="4"/>
      <c r="P101" s="4"/>
      <c r="Q101" s="4"/>
      <c r="R101" s="4"/>
    </row>
    <row r="102" spans="1:18" ht="16.5" customHeight="1">
      <c r="A102" s="4"/>
      <c r="B102" s="4"/>
      <c r="C102" s="34"/>
      <c r="D102" s="4"/>
      <c r="E102" s="4"/>
      <c r="F102" s="4"/>
      <c r="G102" s="4"/>
      <c r="H102" s="4"/>
      <c r="I102" s="4"/>
      <c r="J102" s="4"/>
      <c r="K102" s="4"/>
      <c r="L102" s="4"/>
      <c r="M102" s="4"/>
      <c r="N102" s="4"/>
      <c r="O102" s="4"/>
      <c r="P102" s="4"/>
      <c r="Q102" s="4"/>
      <c r="R102" s="4"/>
    </row>
    <row r="103" spans="1:18" ht="16.5" customHeight="1">
      <c r="A103" s="4"/>
      <c r="B103" s="4"/>
      <c r="C103" s="34"/>
      <c r="D103" s="4"/>
      <c r="E103" s="4"/>
      <c r="F103" s="4"/>
      <c r="G103" s="4"/>
      <c r="H103" s="4"/>
      <c r="I103" s="4"/>
      <c r="J103" s="4"/>
      <c r="K103" s="4"/>
      <c r="L103" s="4"/>
      <c r="M103" s="4"/>
      <c r="N103" s="4"/>
      <c r="O103" s="4"/>
      <c r="P103" s="4"/>
      <c r="Q103" s="4"/>
      <c r="R103" s="4"/>
    </row>
    <row r="104" spans="1:18" ht="16.5" customHeight="1">
      <c r="A104" s="4"/>
      <c r="B104" s="4"/>
      <c r="C104" s="34"/>
      <c r="D104" s="4"/>
      <c r="E104" s="4"/>
      <c r="F104" s="4"/>
      <c r="G104" s="4"/>
      <c r="H104" s="4"/>
      <c r="I104" s="4"/>
      <c r="J104" s="4"/>
      <c r="K104" s="4"/>
      <c r="L104" s="4"/>
      <c r="M104" s="4"/>
      <c r="N104" s="4"/>
      <c r="O104" s="4"/>
      <c r="P104" s="4"/>
      <c r="Q104" s="4"/>
      <c r="R104" s="4"/>
    </row>
    <row r="105" spans="1:18" ht="16.5" customHeight="1">
      <c r="A105" s="4"/>
      <c r="B105" s="4"/>
      <c r="C105" s="34"/>
      <c r="D105" s="4"/>
      <c r="E105" s="4"/>
      <c r="F105" s="4"/>
      <c r="G105" s="4"/>
      <c r="H105" s="4"/>
      <c r="I105" s="4"/>
      <c r="J105" s="4"/>
      <c r="K105" s="4"/>
      <c r="L105" s="4"/>
      <c r="M105" s="4"/>
      <c r="N105" s="4"/>
      <c r="O105" s="4"/>
      <c r="P105" s="4"/>
      <c r="Q105" s="4"/>
      <c r="R105" s="4"/>
    </row>
    <row r="106" spans="1:18" ht="16.5" customHeight="1">
      <c r="A106" s="4"/>
      <c r="B106" s="4"/>
      <c r="C106" s="34"/>
      <c r="D106" s="4"/>
      <c r="E106" s="4"/>
      <c r="F106" s="4"/>
      <c r="G106" s="4"/>
      <c r="H106" s="4"/>
      <c r="I106" s="4"/>
      <c r="J106" s="4"/>
      <c r="K106" s="4"/>
      <c r="L106" s="4"/>
      <c r="M106" s="4"/>
      <c r="N106" s="4"/>
      <c r="O106" s="4"/>
      <c r="P106" s="4"/>
      <c r="Q106" s="4"/>
      <c r="R106" s="4"/>
    </row>
    <row r="107" spans="1:18" ht="16.5" customHeight="1">
      <c r="A107" s="4"/>
      <c r="B107" s="4"/>
      <c r="C107" s="34"/>
      <c r="D107" s="4"/>
      <c r="E107" s="4"/>
      <c r="F107" s="4"/>
      <c r="G107" s="4"/>
      <c r="H107" s="4"/>
      <c r="I107" s="4"/>
      <c r="J107" s="4"/>
      <c r="K107" s="4"/>
      <c r="L107" s="4"/>
      <c r="M107" s="4"/>
      <c r="N107" s="4"/>
      <c r="O107" s="4"/>
      <c r="P107" s="4"/>
      <c r="Q107" s="4"/>
      <c r="R107" s="4"/>
    </row>
    <row r="108" spans="1:18" ht="16.5" customHeight="1">
      <c r="A108" s="4"/>
      <c r="B108" s="4"/>
      <c r="C108" s="34"/>
      <c r="D108" s="4"/>
      <c r="E108" s="4"/>
      <c r="F108" s="4"/>
      <c r="G108" s="4"/>
      <c r="H108" s="4"/>
      <c r="I108" s="4"/>
      <c r="J108" s="4"/>
      <c r="K108" s="4"/>
      <c r="L108" s="4"/>
      <c r="M108" s="4"/>
      <c r="N108" s="4"/>
      <c r="O108" s="4"/>
      <c r="P108" s="4"/>
      <c r="Q108" s="4"/>
      <c r="R108" s="4"/>
    </row>
    <row r="109" spans="1:18" ht="16.5" customHeight="1">
      <c r="A109" s="4"/>
      <c r="B109" s="4"/>
      <c r="C109" s="34"/>
      <c r="D109" s="4"/>
      <c r="E109" s="4"/>
      <c r="F109" s="4"/>
      <c r="G109" s="4"/>
      <c r="H109" s="4"/>
      <c r="I109" s="4"/>
      <c r="J109" s="4"/>
      <c r="K109" s="4"/>
      <c r="L109" s="4"/>
      <c r="M109" s="4"/>
      <c r="N109" s="4"/>
      <c r="O109" s="4"/>
      <c r="P109" s="4"/>
      <c r="Q109" s="4"/>
      <c r="R109" s="4"/>
    </row>
    <row r="110" spans="1:18" ht="16.5" customHeight="1">
      <c r="A110" s="4"/>
      <c r="B110" s="4"/>
      <c r="C110" s="34"/>
      <c r="D110" s="4"/>
      <c r="E110" s="4"/>
      <c r="F110" s="4"/>
      <c r="G110" s="4"/>
      <c r="H110" s="4"/>
      <c r="I110" s="4"/>
      <c r="J110" s="4"/>
      <c r="K110" s="4"/>
      <c r="L110" s="4"/>
      <c r="M110" s="4"/>
      <c r="N110" s="4"/>
      <c r="O110" s="4"/>
      <c r="P110" s="4"/>
      <c r="Q110" s="4"/>
      <c r="R110" s="4"/>
    </row>
    <row r="111" spans="1:18" ht="16.5" customHeight="1">
      <c r="A111" s="4"/>
      <c r="B111" s="4"/>
      <c r="C111" s="34"/>
      <c r="D111" s="4"/>
      <c r="E111" s="4"/>
      <c r="F111" s="4"/>
      <c r="G111" s="4"/>
      <c r="H111" s="4"/>
      <c r="I111" s="4"/>
      <c r="J111" s="4"/>
      <c r="K111" s="4"/>
      <c r="L111" s="4"/>
      <c r="M111" s="4"/>
      <c r="N111" s="4"/>
      <c r="O111" s="4"/>
      <c r="P111" s="4"/>
      <c r="Q111" s="4"/>
      <c r="R111" s="4"/>
    </row>
    <row r="112" spans="1:18" ht="16.5" customHeight="1">
      <c r="A112" s="4"/>
      <c r="B112" s="4"/>
      <c r="C112" s="34"/>
      <c r="D112" s="4"/>
      <c r="E112" s="4"/>
      <c r="F112" s="4"/>
      <c r="G112" s="4"/>
      <c r="H112" s="4"/>
      <c r="I112" s="4"/>
      <c r="J112" s="4"/>
      <c r="K112" s="4"/>
      <c r="L112" s="4"/>
      <c r="M112" s="4"/>
      <c r="N112" s="4"/>
      <c r="O112" s="4"/>
      <c r="P112" s="4"/>
      <c r="Q112" s="4"/>
      <c r="R112" s="4"/>
    </row>
    <row r="113" spans="1:18" ht="16.5" customHeight="1">
      <c r="A113" s="4"/>
      <c r="B113" s="4"/>
      <c r="C113" s="34"/>
      <c r="D113" s="4"/>
      <c r="E113" s="4"/>
      <c r="F113" s="4"/>
      <c r="G113" s="4"/>
      <c r="H113" s="4"/>
      <c r="I113" s="4"/>
      <c r="J113" s="4"/>
      <c r="K113" s="4"/>
      <c r="L113" s="4"/>
      <c r="M113" s="4"/>
      <c r="N113" s="4"/>
      <c r="O113" s="4"/>
      <c r="P113" s="4"/>
      <c r="Q113" s="4"/>
      <c r="R113" s="4"/>
    </row>
    <row r="114" spans="1:18" ht="16.5" customHeight="1">
      <c r="A114" s="4"/>
      <c r="B114" s="4"/>
      <c r="C114" s="34"/>
      <c r="D114" s="4"/>
      <c r="E114" s="4"/>
      <c r="F114" s="4"/>
      <c r="G114" s="4"/>
      <c r="H114" s="4"/>
      <c r="I114" s="4"/>
      <c r="J114" s="4"/>
      <c r="K114" s="4"/>
      <c r="L114" s="4"/>
      <c r="M114" s="4"/>
      <c r="N114" s="4"/>
      <c r="O114" s="4"/>
      <c r="P114" s="4"/>
      <c r="Q114" s="4"/>
      <c r="R114" s="4"/>
    </row>
    <row r="115" spans="1:18" ht="16.5" customHeight="1">
      <c r="A115" s="4"/>
      <c r="B115" s="4"/>
      <c r="C115" s="34"/>
      <c r="D115" s="4"/>
      <c r="E115" s="4"/>
      <c r="F115" s="4"/>
      <c r="G115" s="4"/>
      <c r="H115" s="4"/>
      <c r="I115" s="4"/>
      <c r="J115" s="4"/>
      <c r="K115" s="4"/>
      <c r="L115" s="4"/>
      <c r="M115" s="4"/>
      <c r="N115" s="4"/>
      <c r="O115" s="4"/>
      <c r="P115" s="4"/>
      <c r="Q115" s="4"/>
      <c r="R115" s="4"/>
    </row>
    <row r="116" spans="1:18" ht="16.5" customHeight="1">
      <c r="A116" s="4"/>
      <c r="B116" s="4"/>
      <c r="C116" s="34"/>
      <c r="D116" s="4"/>
      <c r="E116" s="4"/>
      <c r="F116" s="4"/>
      <c r="G116" s="4"/>
      <c r="H116" s="4"/>
      <c r="I116" s="4"/>
      <c r="J116" s="4"/>
      <c r="K116" s="4"/>
      <c r="L116" s="4"/>
      <c r="M116" s="4"/>
      <c r="N116" s="4"/>
      <c r="O116" s="4"/>
      <c r="P116" s="4"/>
      <c r="Q116" s="4"/>
      <c r="R116" s="4"/>
    </row>
    <row r="117" spans="1:18" ht="16.5" customHeight="1">
      <c r="A117" s="4"/>
      <c r="B117" s="4"/>
      <c r="C117" s="34"/>
      <c r="D117" s="4"/>
      <c r="E117" s="4"/>
      <c r="F117" s="4"/>
      <c r="G117" s="4"/>
      <c r="H117" s="4"/>
      <c r="I117" s="4"/>
      <c r="J117" s="4"/>
      <c r="K117" s="4"/>
      <c r="L117" s="4"/>
      <c r="M117" s="4"/>
      <c r="N117" s="4"/>
      <c r="O117" s="4"/>
      <c r="P117" s="4"/>
      <c r="Q117" s="4"/>
      <c r="R117" s="4"/>
    </row>
    <row r="118" spans="1:18" ht="16.5" customHeight="1">
      <c r="A118" s="4"/>
      <c r="B118" s="4"/>
      <c r="C118" s="34"/>
      <c r="D118" s="4"/>
      <c r="E118" s="4"/>
      <c r="F118" s="4"/>
      <c r="G118" s="4"/>
      <c r="H118" s="4"/>
      <c r="I118" s="4"/>
      <c r="J118" s="4"/>
      <c r="K118" s="4"/>
      <c r="L118" s="4"/>
      <c r="M118" s="4"/>
      <c r="N118" s="4"/>
      <c r="O118" s="4"/>
      <c r="P118" s="4"/>
      <c r="Q118" s="4"/>
      <c r="R118" s="4"/>
    </row>
    <row r="119" spans="1:18" ht="16.5" customHeight="1">
      <c r="A119" s="4"/>
      <c r="B119" s="4"/>
      <c r="C119" s="34"/>
      <c r="D119" s="4"/>
      <c r="E119" s="4"/>
      <c r="F119" s="4"/>
      <c r="G119" s="4"/>
      <c r="H119" s="4"/>
      <c r="I119" s="4"/>
      <c r="J119" s="4"/>
      <c r="K119" s="4"/>
      <c r="L119" s="4"/>
      <c r="M119" s="4"/>
      <c r="N119" s="4"/>
      <c r="O119" s="4"/>
      <c r="P119" s="4"/>
      <c r="Q119" s="4"/>
      <c r="R119" s="4"/>
    </row>
    <row r="120" spans="1:18" ht="16.5" customHeight="1">
      <c r="A120" s="4"/>
      <c r="B120" s="4"/>
      <c r="C120" s="34"/>
      <c r="D120" s="4"/>
      <c r="E120" s="4"/>
      <c r="F120" s="4"/>
      <c r="G120" s="4"/>
      <c r="H120" s="4"/>
      <c r="I120" s="4"/>
      <c r="J120" s="4"/>
      <c r="K120" s="4"/>
      <c r="L120" s="4"/>
      <c r="M120" s="4"/>
      <c r="N120" s="4"/>
      <c r="O120" s="4"/>
      <c r="P120" s="4"/>
      <c r="Q120" s="4"/>
      <c r="R120" s="4"/>
    </row>
    <row r="121" spans="1:18" ht="16.5" customHeight="1">
      <c r="A121" s="4"/>
      <c r="B121" s="4"/>
      <c r="C121" s="34"/>
      <c r="D121" s="4"/>
      <c r="E121" s="4"/>
      <c r="F121" s="4"/>
      <c r="G121" s="4"/>
      <c r="H121" s="4"/>
      <c r="I121" s="4"/>
      <c r="J121" s="4"/>
      <c r="K121" s="4"/>
      <c r="L121" s="4"/>
      <c r="M121" s="4"/>
      <c r="N121" s="4"/>
      <c r="O121" s="4"/>
      <c r="P121" s="4"/>
      <c r="Q121" s="4"/>
      <c r="R121" s="4"/>
    </row>
    <row r="122" spans="1:18" ht="16.5" customHeight="1">
      <c r="A122" s="4"/>
      <c r="B122" s="4"/>
      <c r="C122" s="34"/>
      <c r="D122" s="4"/>
      <c r="E122" s="4"/>
      <c r="F122" s="4"/>
      <c r="G122" s="4"/>
      <c r="H122" s="4"/>
      <c r="I122" s="4"/>
      <c r="J122" s="4"/>
      <c r="K122" s="4"/>
      <c r="L122" s="4"/>
      <c r="M122" s="4"/>
      <c r="N122" s="4"/>
      <c r="O122" s="4"/>
      <c r="P122" s="4"/>
      <c r="Q122" s="4"/>
      <c r="R122" s="4"/>
    </row>
    <row r="123" spans="1:18" ht="16.5" customHeight="1">
      <c r="A123" s="4"/>
      <c r="B123" s="4"/>
      <c r="C123" s="34"/>
      <c r="D123" s="4"/>
      <c r="E123" s="4"/>
      <c r="F123" s="4"/>
      <c r="G123" s="4"/>
      <c r="H123" s="4"/>
      <c r="I123" s="4"/>
      <c r="J123" s="4"/>
      <c r="K123" s="4"/>
      <c r="L123" s="4"/>
      <c r="M123" s="4"/>
      <c r="N123" s="4"/>
      <c r="O123" s="4"/>
      <c r="P123" s="4"/>
      <c r="Q123" s="4"/>
      <c r="R123" s="4"/>
    </row>
    <row r="124" spans="1:18" ht="16.5" customHeight="1">
      <c r="A124" s="4"/>
      <c r="B124" s="4"/>
      <c r="C124" s="34"/>
      <c r="D124" s="4"/>
      <c r="E124" s="4"/>
      <c r="F124" s="4"/>
      <c r="G124" s="4"/>
      <c r="H124" s="4"/>
      <c r="I124" s="4"/>
      <c r="J124" s="4"/>
      <c r="K124" s="4"/>
      <c r="L124" s="4"/>
      <c r="M124" s="4"/>
      <c r="N124" s="4"/>
      <c r="O124" s="4"/>
      <c r="P124" s="4"/>
      <c r="Q124" s="4"/>
      <c r="R124" s="4"/>
    </row>
    <row r="125" spans="1:18" ht="16.5" customHeight="1">
      <c r="A125" s="4"/>
      <c r="B125" s="4"/>
      <c r="C125" s="34"/>
      <c r="D125" s="4"/>
      <c r="E125" s="4"/>
      <c r="F125" s="4"/>
      <c r="G125" s="4"/>
      <c r="H125" s="4"/>
      <c r="I125" s="4"/>
      <c r="J125" s="4"/>
      <c r="K125" s="4"/>
      <c r="L125" s="4"/>
      <c r="M125" s="4"/>
      <c r="N125" s="4"/>
      <c r="O125" s="4"/>
      <c r="P125" s="4"/>
      <c r="Q125" s="4"/>
      <c r="R125" s="4"/>
    </row>
    <row r="126" spans="1:18" ht="16.5" customHeight="1">
      <c r="A126" s="4"/>
      <c r="B126" s="4"/>
      <c r="C126" s="34"/>
      <c r="D126" s="4"/>
      <c r="E126" s="4"/>
      <c r="F126" s="4"/>
      <c r="G126" s="4"/>
      <c r="H126" s="4"/>
      <c r="I126" s="4"/>
      <c r="J126" s="4"/>
      <c r="K126" s="4"/>
      <c r="L126" s="4"/>
      <c r="M126" s="4"/>
      <c r="N126" s="4"/>
      <c r="O126" s="4"/>
      <c r="P126" s="4"/>
      <c r="Q126" s="4"/>
      <c r="R126" s="4"/>
    </row>
    <row r="127" spans="1:18" ht="16.5" customHeight="1">
      <c r="A127" s="4"/>
      <c r="B127" s="4"/>
      <c r="C127" s="34"/>
      <c r="D127" s="4"/>
      <c r="E127" s="4"/>
      <c r="F127" s="4"/>
      <c r="G127" s="4"/>
      <c r="H127" s="4"/>
      <c r="I127" s="4"/>
      <c r="J127" s="4"/>
      <c r="K127" s="4"/>
      <c r="L127" s="4"/>
      <c r="M127" s="4"/>
      <c r="N127" s="4"/>
      <c r="O127" s="4"/>
      <c r="P127" s="4"/>
      <c r="Q127" s="4"/>
      <c r="R127" s="4"/>
    </row>
    <row r="128" spans="1:18" ht="16.5" customHeight="1">
      <c r="A128" s="4"/>
      <c r="B128" s="4"/>
      <c r="C128" s="34"/>
      <c r="D128" s="4"/>
      <c r="E128" s="4"/>
      <c r="F128" s="4"/>
      <c r="G128" s="4"/>
      <c r="H128" s="4"/>
      <c r="I128" s="4"/>
      <c r="J128" s="4"/>
      <c r="K128" s="4"/>
      <c r="L128" s="4"/>
      <c r="M128" s="4"/>
      <c r="N128" s="4"/>
      <c r="O128" s="4"/>
      <c r="P128" s="4"/>
      <c r="Q128" s="4"/>
      <c r="R128" s="4"/>
    </row>
    <row r="129" spans="1:18" ht="16.5" customHeight="1">
      <c r="A129" s="4"/>
      <c r="B129" s="4"/>
      <c r="C129" s="34"/>
      <c r="D129" s="4"/>
      <c r="E129" s="4"/>
      <c r="F129" s="4"/>
      <c r="G129" s="4"/>
      <c r="H129" s="4"/>
      <c r="I129" s="4"/>
      <c r="J129" s="4"/>
      <c r="K129" s="4"/>
      <c r="L129" s="4"/>
      <c r="M129" s="4"/>
      <c r="N129" s="4"/>
      <c r="O129" s="4"/>
      <c r="P129" s="4"/>
      <c r="Q129" s="4"/>
      <c r="R129" s="4"/>
    </row>
    <row r="130" spans="1:18" ht="16.5" customHeight="1">
      <c r="A130" s="4"/>
      <c r="B130" s="4"/>
      <c r="C130" s="34"/>
      <c r="D130" s="4"/>
      <c r="E130" s="4"/>
      <c r="F130" s="4"/>
      <c r="G130" s="4"/>
      <c r="H130" s="4"/>
      <c r="I130" s="4"/>
      <c r="J130" s="4"/>
      <c r="K130" s="4"/>
      <c r="L130" s="4"/>
      <c r="M130" s="4"/>
      <c r="N130" s="4"/>
      <c r="O130" s="4"/>
      <c r="P130" s="4"/>
      <c r="Q130" s="4"/>
      <c r="R130" s="4"/>
    </row>
    <row r="131" spans="1:18" ht="16.5" customHeight="1">
      <c r="A131" s="4"/>
      <c r="B131" s="4"/>
      <c r="C131" s="34"/>
      <c r="D131" s="4"/>
      <c r="E131" s="4"/>
      <c r="F131" s="4"/>
      <c r="G131" s="4"/>
      <c r="H131" s="4"/>
      <c r="I131" s="4"/>
      <c r="J131" s="4"/>
      <c r="K131" s="4"/>
      <c r="L131" s="4"/>
      <c r="M131" s="4"/>
      <c r="N131" s="4"/>
      <c r="O131" s="4"/>
      <c r="P131" s="4"/>
      <c r="Q131" s="4"/>
      <c r="R131" s="4"/>
    </row>
    <row r="132" spans="1:18" ht="16.5" customHeight="1">
      <c r="A132" s="4"/>
      <c r="B132" s="4"/>
      <c r="C132" s="34"/>
      <c r="D132" s="4"/>
      <c r="E132" s="4"/>
      <c r="F132" s="4"/>
      <c r="G132" s="4"/>
      <c r="H132" s="4"/>
      <c r="I132" s="4"/>
      <c r="J132" s="4"/>
      <c r="K132" s="4"/>
      <c r="L132" s="4"/>
      <c r="M132" s="4"/>
      <c r="N132" s="4"/>
      <c r="O132" s="4"/>
      <c r="P132" s="4"/>
      <c r="Q132" s="4"/>
      <c r="R132" s="4"/>
    </row>
    <row r="133" spans="1:18" ht="16.5" customHeight="1">
      <c r="A133" s="4"/>
      <c r="B133" s="4"/>
      <c r="C133" s="34"/>
      <c r="D133" s="4"/>
      <c r="E133" s="4"/>
      <c r="F133" s="4"/>
      <c r="G133" s="4"/>
      <c r="H133" s="4"/>
      <c r="I133" s="4"/>
      <c r="J133" s="4"/>
      <c r="K133" s="4"/>
      <c r="L133" s="4"/>
      <c r="M133" s="4"/>
      <c r="N133" s="4"/>
      <c r="O133" s="4"/>
      <c r="P133" s="4"/>
      <c r="Q133" s="4"/>
      <c r="R133" s="4"/>
    </row>
    <row r="134" spans="1:18" ht="16.5" customHeight="1">
      <c r="A134" s="4"/>
      <c r="B134" s="4"/>
      <c r="C134" s="34"/>
      <c r="D134" s="4"/>
      <c r="E134" s="4"/>
      <c r="F134" s="4"/>
      <c r="G134" s="4"/>
      <c r="H134" s="4"/>
      <c r="I134" s="4"/>
      <c r="J134" s="4"/>
      <c r="K134" s="4"/>
      <c r="L134" s="4"/>
      <c r="M134" s="4"/>
      <c r="N134" s="4"/>
      <c r="O134" s="4"/>
      <c r="P134" s="4"/>
      <c r="Q134" s="4"/>
      <c r="R134" s="4"/>
    </row>
    <row r="135" spans="1:18" ht="16.5" customHeight="1">
      <c r="A135" s="4"/>
      <c r="B135" s="4"/>
      <c r="C135" s="34"/>
      <c r="D135" s="4"/>
      <c r="E135" s="4"/>
      <c r="F135" s="4"/>
      <c r="G135" s="4"/>
      <c r="H135" s="4"/>
      <c r="I135" s="4"/>
      <c r="J135" s="4"/>
      <c r="K135" s="4"/>
      <c r="L135" s="4"/>
      <c r="M135" s="4"/>
      <c r="N135" s="4"/>
      <c r="O135" s="4"/>
      <c r="P135" s="4"/>
      <c r="Q135" s="4"/>
      <c r="R135" s="4"/>
    </row>
    <row r="136" spans="1:18" ht="16.5" customHeight="1">
      <c r="A136" s="4"/>
      <c r="B136" s="4"/>
      <c r="C136" s="34"/>
      <c r="D136" s="4"/>
      <c r="E136" s="4"/>
      <c r="F136" s="4"/>
      <c r="G136" s="4"/>
      <c r="H136" s="4"/>
      <c r="I136" s="4"/>
      <c r="J136" s="4"/>
      <c r="K136" s="4"/>
      <c r="L136" s="4"/>
      <c r="M136" s="4"/>
      <c r="N136" s="4"/>
      <c r="O136" s="4"/>
      <c r="P136" s="4"/>
      <c r="Q136" s="4"/>
      <c r="R136" s="4"/>
    </row>
    <row r="137" spans="1:18" ht="16.5" customHeight="1">
      <c r="A137" s="4"/>
      <c r="B137" s="4"/>
      <c r="C137" s="34"/>
      <c r="D137" s="4"/>
      <c r="E137" s="4"/>
      <c r="F137" s="4"/>
      <c r="G137" s="4"/>
      <c r="H137" s="4"/>
      <c r="I137" s="4"/>
      <c r="J137" s="4"/>
      <c r="K137" s="4"/>
      <c r="L137" s="4"/>
      <c r="M137" s="4"/>
      <c r="N137" s="4"/>
      <c r="O137" s="4"/>
      <c r="P137" s="4"/>
      <c r="Q137" s="4"/>
      <c r="R137" s="4"/>
    </row>
    <row r="138" spans="1:18" ht="16.5" customHeight="1">
      <c r="A138" s="4"/>
      <c r="B138" s="4"/>
      <c r="C138" s="34"/>
      <c r="D138" s="4"/>
      <c r="E138" s="4"/>
      <c r="F138" s="4"/>
      <c r="G138" s="4"/>
      <c r="H138" s="4"/>
      <c r="I138" s="4"/>
      <c r="J138" s="4"/>
      <c r="K138" s="4"/>
      <c r="L138" s="4"/>
      <c r="M138" s="4"/>
      <c r="N138" s="4"/>
      <c r="O138" s="4"/>
      <c r="P138" s="4"/>
      <c r="Q138" s="4"/>
      <c r="R138" s="4"/>
    </row>
    <row r="139" spans="1:18" ht="16.5" customHeight="1">
      <c r="A139" s="4"/>
      <c r="B139" s="4"/>
      <c r="C139" s="34"/>
      <c r="D139" s="4"/>
      <c r="E139" s="4"/>
      <c r="F139" s="4"/>
      <c r="G139" s="4"/>
      <c r="H139" s="4"/>
      <c r="I139" s="4"/>
      <c r="J139" s="4"/>
      <c r="K139" s="4"/>
      <c r="L139" s="4"/>
      <c r="M139" s="4"/>
      <c r="N139" s="4"/>
      <c r="O139" s="4"/>
      <c r="P139" s="4"/>
      <c r="Q139" s="4"/>
      <c r="R139" s="4"/>
    </row>
    <row r="140" spans="1:18" ht="16.5" customHeight="1">
      <c r="A140" s="4"/>
      <c r="B140" s="4"/>
      <c r="C140" s="34"/>
      <c r="D140" s="4"/>
      <c r="E140" s="4"/>
      <c r="F140" s="4"/>
      <c r="G140" s="4"/>
      <c r="H140" s="4"/>
      <c r="I140" s="4"/>
      <c r="J140" s="4"/>
      <c r="K140" s="4"/>
      <c r="L140" s="4"/>
      <c r="M140" s="4"/>
      <c r="N140" s="4"/>
      <c r="O140" s="4"/>
      <c r="P140" s="4"/>
      <c r="Q140" s="4"/>
      <c r="R140" s="4"/>
    </row>
    <row r="141" spans="1:18" ht="16.5" customHeight="1">
      <c r="A141" s="4"/>
      <c r="B141" s="4"/>
      <c r="C141" s="34"/>
      <c r="D141" s="4"/>
      <c r="E141" s="4"/>
      <c r="F141" s="4"/>
      <c r="G141" s="4"/>
      <c r="H141" s="4"/>
      <c r="I141" s="4"/>
      <c r="J141" s="4"/>
      <c r="K141" s="4"/>
      <c r="L141" s="4"/>
      <c r="M141" s="4"/>
      <c r="N141" s="4"/>
      <c r="O141" s="4"/>
      <c r="P141" s="4"/>
      <c r="Q141" s="4"/>
      <c r="R141" s="4"/>
    </row>
    <row r="142" spans="1:18" ht="16.5" customHeight="1">
      <c r="A142" s="4"/>
      <c r="B142" s="4"/>
      <c r="C142" s="34"/>
      <c r="D142" s="4"/>
      <c r="E142" s="4"/>
      <c r="F142" s="4"/>
      <c r="G142" s="4"/>
      <c r="H142" s="4"/>
      <c r="I142" s="4"/>
      <c r="J142" s="4"/>
      <c r="K142" s="4"/>
      <c r="L142" s="4"/>
      <c r="M142" s="4"/>
      <c r="N142" s="4"/>
      <c r="O142" s="4"/>
      <c r="P142" s="4"/>
      <c r="Q142" s="4"/>
      <c r="R142" s="4"/>
    </row>
    <row r="143" spans="1:18" ht="16.5" customHeight="1">
      <c r="A143" s="4"/>
      <c r="B143" s="4"/>
      <c r="C143" s="34"/>
      <c r="D143" s="4"/>
      <c r="E143" s="4"/>
      <c r="F143" s="4"/>
      <c r="G143" s="4"/>
      <c r="H143" s="4"/>
      <c r="I143" s="4"/>
      <c r="J143" s="4"/>
      <c r="K143" s="4"/>
      <c r="L143" s="4"/>
      <c r="M143" s="4"/>
      <c r="N143" s="4"/>
      <c r="O143" s="4"/>
      <c r="P143" s="4"/>
      <c r="Q143" s="4"/>
      <c r="R143" s="4"/>
    </row>
    <row r="144" spans="1:18" ht="16.5" customHeight="1">
      <c r="A144" s="4"/>
      <c r="B144" s="4"/>
      <c r="C144" s="34"/>
      <c r="D144" s="4"/>
      <c r="E144" s="4"/>
      <c r="F144" s="4"/>
      <c r="G144" s="4"/>
      <c r="H144" s="4"/>
      <c r="I144" s="4"/>
      <c r="J144" s="4"/>
      <c r="K144" s="4"/>
      <c r="L144" s="4"/>
      <c r="M144" s="4"/>
      <c r="N144" s="4"/>
      <c r="O144" s="4"/>
      <c r="P144" s="4"/>
      <c r="Q144" s="4"/>
      <c r="R144" s="4"/>
    </row>
    <row r="145" spans="1:18" ht="16.5" customHeight="1">
      <c r="A145" s="4"/>
      <c r="B145" s="4"/>
      <c r="C145" s="34"/>
      <c r="D145" s="4"/>
      <c r="E145" s="4"/>
      <c r="F145" s="4"/>
      <c r="G145" s="4"/>
      <c r="H145" s="4"/>
      <c r="I145" s="4"/>
      <c r="J145" s="4"/>
      <c r="K145" s="4"/>
      <c r="L145" s="4"/>
      <c r="M145" s="4"/>
      <c r="N145" s="4"/>
      <c r="O145" s="4"/>
      <c r="P145" s="4"/>
      <c r="Q145" s="4"/>
      <c r="R145" s="4"/>
    </row>
    <row r="146" spans="1:18" ht="16.5" customHeight="1">
      <c r="A146" s="4"/>
      <c r="B146" s="4"/>
      <c r="C146" s="34"/>
      <c r="D146" s="4"/>
      <c r="E146" s="4"/>
      <c r="F146" s="4"/>
      <c r="G146" s="4"/>
      <c r="H146" s="4"/>
      <c r="I146" s="4"/>
      <c r="J146" s="4"/>
      <c r="K146" s="4"/>
      <c r="L146" s="4"/>
      <c r="M146" s="4"/>
      <c r="N146" s="4"/>
      <c r="O146" s="4"/>
      <c r="P146" s="4"/>
      <c r="Q146" s="4"/>
      <c r="R146" s="4"/>
    </row>
    <row r="147" spans="1:18" ht="16.5" customHeight="1">
      <c r="A147" s="4"/>
      <c r="B147" s="4"/>
      <c r="C147" s="34"/>
      <c r="D147" s="4"/>
      <c r="E147" s="4"/>
      <c r="F147" s="4"/>
      <c r="G147" s="4"/>
      <c r="H147" s="4"/>
      <c r="I147" s="4"/>
      <c r="J147" s="4"/>
      <c r="K147" s="4"/>
      <c r="L147" s="4"/>
      <c r="M147" s="4"/>
      <c r="N147" s="4"/>
      <c r="O147" s="4"/>
      <c r="P147" s="4"/>
      <c r="Q147" s="4"/>
      <c r="R147" s="4"/>
    </row>
    <row r="148" spans="1:18" ht="16.5" customHeight="1">
      <c r="A148" s="4"/>
      <c r="B148" s="4"/>
      <c r="C148" s="34"/>
      <c r="D148" s="4"/>
      <c r="E148" s="4"/>
      <c r="F148" s="4"/>
      <c r="G148" s="4"/>
      <c r="H148" s="4"/>
      <c r="I148" s="4"/>
      <c r="J148" s="4"/>
      <c r="K148" s="4"/>
      <c r="L148" s="4"/>
      <c r="M148" s="4"/>
      <c r="N148" s="4"/>
      <c r="O148" s="4"/>
      <c r="P148" s="4"/>
      <c r="Q148" s="4"/>
      <c r="R148" s="4"/>
    </row>
    <row r="149" spans="1:18" ht="16.5" customHeight="1">
      <c r="A149" s="4"/>
      <c r="B149" s="4"/>
      <c r="C149" s="34"/>
      <c r="D149" s="4"/>
      <c r="E149" s="4"/>
      <c r="F149" s="4"/>
      <c r="G149" s="4"/>
      <c r="H149" s="4"/>
      <c r="I149" s="4"/>
      <c r="J149" s="4"/>
      <c r="K149" s="4"/>
      <c r="L149" s="4"/>
      <c r="M149" s="4"/>
      <c r="N149" s="4"/>
      <c r="O149" s="4"/>
      <c r="P149" s="4"/>
      <c r="Q149" s="4"/>
      <c r="R149" s="4"/>
    </row>
    <row r="150" spans="1:18" ht="16.5" customHeight="1">
      <c r="A150" s="4"/>
      <c r="B150" s="4"/>
      <c r="C150" s="34"/>
      <c r="D150" s="4"/>
      <c r="E150" s="4"/>
      <c r="F150" s="4"/>
      <c r="G150" s="4"/>
      <c r="H150" s="4"/>
      <c r="I150" s="4"/>
      <c r="J150" s="4"/>
      <c r="K150" s="4"/>
      <c r="L150" s="4"/>
      <c r="M150" s="4"/>
      <c r="N150" s="4"/>
      <c r="O150" s="4"/>
      <c r="P150" s="4"/>
      <c r="Q150" s="4"/>
      <c r="R150" s="4"/>
    </row>
    <row r="151" spans="1:18" ht="16.5" customHeight="1">
      <c r="A151" s="4"/>
      <c r="B151" s="4"/>
      <c r="C151" s="34"/>
      <c r="D151" s="4"/>
      <c r="E151" s="4"/>
      <c r="F151" s="4"/>
      <c r="G151" s="4"/>
      <c r="H151" s="4"/>
      <c r="I151" s="4"/>
      <c r="J151" s="4"/>
      <c r="K151" s="4"/>
      <c r="L151" s="4"/>
      <c r="M151" s="4"/>
      <c r="N151" s="4"/>
      <c r="O151" s="4"/>
      <c r="P151" s="4"/>
      <c r="Q151" s="4"/>
      <c r="R151" s="4"/>
    </row>
    <row r="152" spans="1:18" ht="16.5" customHeight="1">
      <c r="A152" s="4"/>
      <c r="B152" s="4"/>
      <c r="C152" s="34"/>
      <c r="D152" s="4"/>
      <c r="E152" s="4"/>
      <c r="F152" s="4"/>
      <c r="G152" s="4"/>
      <c r="H152" s="4"/>
      <c r="I152" s="4"/>
      <c r="J152" s="4"/>
      <c r="K152" s="4"/>
      <c r="L152" s="4"/>
      <c r="M152" s="4"/>
      <c r="N152" s="4"/>
      <c r="O152" s="4"/>
      <c r="P152" s="4"/>
      <c r="Q152" s="4"/>
      <c r="R152" s="4"/>
    </row>
    <row r="153" spans="1:18" ht="16.5" customHeight="1">
      <c r="A153" s="4"/>
      <c r="B153" s="4"/>
      <c r="C153" s="34"/>
      <c r="D153" s="4"/>
      <c r="E153" s="4"/>
      <c r="F153" s="4"/>
      <c r="G153" s="4"/>
      <c r="H153" s="4"/>
      <c r="I153" s="4"/>
      <c r="J153" s="4"/>
      <c r="K153" s="4"/>
      <c r="L153" s="4"/>
      <c r="M153" s="4"/>
      <c r="N153" s="4"/>
      <c r="O153" s="4"/>
      <c r="P153" s="4"/>
      <c r="Q153" s="4"/>
      <c r="R153" s="4"/>
    </row>
    <row r="154" spans="1:18" ht="16.5" customHeight="1">
      <c r="A154" s="4"/>
      <c r="B154" s="4"/>
      <c r="C154" s="34"/>
      <c r="D154" s="4"/>
      <c r="E154" s="4"/>
      <c r="F154" s="4"/>
      <c r="G154" s="4"/>
      <c r="H154" s="4"/>
      <c r="I154" s="4"/>
      <c r="J154" s="4"/>
      <c r="K154" s="4"/>
      <c r="L154" s="4"/>
      <c r="M154" s="4"/>
      <c r="N154" s="4"/>
      <c r="O154" s="4"/>
      <c r="P154" s="4"/>
      <c r="Q154" s="4"/>
      <c r="R154" s="4"/>
    </row>
    <row r="155" spans="1:18" ht="16.5" customHeight="1">
      <c r="A155" s="4"/>
      <c r="B155" s="4"/>
      <c r="C155" s="34"/>
      <c r="D155" s="4"/>
      <c r="E155" s="4"/>
      <c r="F155" s="4"/>
      <c r="G155" s="4"/>
      <c r="H155" s="4"/>
      <c r="I155" s="4"/>
      <c r="J155" s="4"/>
      <c r="K155" s="4"/>
      <c r="L155" s="4"/>
      <c r="M155" s="4"/>
      <c r="N155" s="4"/>
      <c r="O155" s="4"/>
      <c r="P155" s="4"/>
      <c r="Q155" s="4"/>
      <c r="R155" s="4"/>
    </row>
    <row r="156" spans="1:18" ht="16.5" customHeight="1">
      <c r="A156" s="4"/>
      <c r="B156" s="4"/>
      <c r="C156" s="34"/>
      <c r="D156" s="4"/>
      <c r="E156" s="4"/>
      <c r="F156" s="4"/>
      <c r="G156" s="4"/>
      <c r="H156" s="4"/>
      <c r="I156" s="4"/>
      <c r="J156" s="4"/>
      <c r="K156" s="4"/>
      <c r="L156" s="4"/>
      <c r="M156" s="4"/>
      <c r="N156" s="4"/>
      <c r="O156" s="4"/>
      <c r="P156" s="4"/>
      <c r="Q156" s="4"/>
      <c r="R156" s="4"/>
    </row>
    <row r="157" spans="1:18" ht="16.5" customHeight="1">
      <c r="A157" s="4"/>
      <c r="B157" s="4"/>
      <c r="C157" s="34"/>
      <c r="D157" s="4"/>
      <c r="E157" s="4"/>
      <c r="F157" s="4"/>
      <c r="G157" s="4"/>
      <c r="H157" s="4"/>
      <c r="I157" s="4"/>
      <c r="J157" s="4"/>
      <c r="K157" s="4"/>
      <c r="L157" s="4"/>
      <c r="M157" s="4"/>
      <c r="N157" s="4"/>
      <c r="O157" s="4"/>
      <c r="P157" s="4"/>
      <c r="Q157" s="4"/>
      <c r="R157" s="4"/>
    </row>
    <row r="158" spans="1:18" ht="16.5" customHeight="1">
      <c r="A158" s="4"/>
      <c r="B158" s="4"/>
      <c r="C158" s="34"/>
      <c r="D158" s="4"/>
      <c r="E158" s="4"/>
      <c r="F158" s="4"/>
      <c r="G158" s="4"/>
      <c r="H158" s="4"/>
      <c r="I158" s="4"/>
      <c r="J158" s="4"/>
      <c r="K158" s="4"/>
      <c r="L158" s="4"/>
      <c r="M158" s="4"/>
      <c r="N158" s="4"/>
      <c r="O158" s="4"/>
      <c r="P158" s="4"/>
      <c r="Q158" s="4"/>
      <c r="R158" s="4"/>
    </row>
    <row r="159" spans="1:18" ht="16.5" customHeight="1">
      <c r="A159" s="4"/>
      <c r="B159" s="4"/>
      <c r="C159" s="34"/>
      <c r="D159" s="4"/>
      <c r="E159" s="4"/>
      <c r="F159" s="4"/>
      <c r="G159" s="4"/>
      <c r="H159" s="4"/>
      <c r="I159" s="4"/>
      <c r="J159" s="4"/>
      <c r="K159" s="4"/>
      <c r="L159" s="4"/>
      <c r="M159" s="4"/>
      <c r="N159" s="4"/>
      <c r="O159" s="4"/>
      <c r="P159" s="4"/>
      <c r="Q159" s="4"/>
      <c r="R159" s="4"/>
    </row>
    <row r="160" spans="1:18" ht="16.5" customHeight="1">
      <c r="A160" s="4"/>
      <c r="B160" s="4"/>
      <c r="C160" s="34"/>
      <c r="D160" s="4"/>
      <c r="E160" s="4"/>
      <c r="F160" s="4"/>
      <c r="G160" s="4"/>
      <c r="H160" s="4"/>
      <c r="I160" s="4"/>
      <c r="J160" s="4"/>
      <c r="K160" s="4"/>
      <c r="L160" s="4"/>
      <c r="M160" s="4"/>
      <c r="N160" s="4"/>
      <c r="O160" s="4"/>
      <c r="P160" s="4"/>
      <c r="Q160" s="4"/>
      <c r="R160" s="4"/>
    </row>
    <row r="161" spans="1:18" ht="16.5" customHeight="1">
      <c r="A161" s="4"/>
      <c r="B161" s="4"/>
      <c r="C161" s="34"/>
      <c r="D161" s="4"/>
      <c r="E161" s="4"/>
      <c r="F161" s="4"/>
      <c r="G161" s="4"/>
      <c r="H161" s="4"/>
      <c r="I161" s="4"/>
      <c r="J161" s="4"/>
      <c r="K161" s="4"/>
      <c r="L161" s="4"/>
      <c r="M161" s="4"/>
      <c r="N161" s="4"/>
      <c r="O161" s="4"/>
      <c r="P161" s="4"/>
      <c r="Q161" s="4"/>
      <c r="R161" s="4"/>
    </row>
    <row r="162" spans="1:18" ht="16.5" customHeight="1">
      <c r="A162" s="4"/>
      <c r="B162" s="4"/>
      <c r="C162" s="34"/>
      <c r="D162" s="4"/>
      <c r="E162" s="4"/>
      <c r="F162" s="4"/>
      <c r="G162" s="4"/>
      <c r="H162" s="4"/>
      <c r="I162" s="4"/>
      <c r="J162" s="4"/>
      <c r="K162" s="4"/>
      <c r="L162" s="4"/>
      <c r="M162" s="4"/>
      <c r="N162" s="4"/>
      <c r="O162" s="4"/>
      <c r="P162" s="4"/>
      <c r="Q162" s="4"/>
      <c r="R162" s="4"/>
    </row>
    <row r="163" spans="1:18" ht="16.5" customHeight="1">
      <c r="A163" s="4"/>
      <c r="B163" s="4"/>
      <c r="C163" s="34"/>
      <c r="D163" s="4"/>
      <c r="E163" s="4"/>
      <c r="F163" s="4"/>
      <c r="G163" s="4"/>
      <c r="H163" s="4"/>
      <c r="I163" s="4"/>
      <c r="J163" s="4"/>
      <c r="K163" s="4"/>
      <c r="L163" s="4"/>
      <c r="M163" s="4"/>
      <c r="N163" s="4"/>
      <c r="O163" s="4"/>
      <c r="P163" s="4"/>
      <c r="Q163" s="4"/>
      <c r="R163" s="4"/>
    </row>
    <row r="164" spans="1:18" ht="16.5" customHeight="1">
      <c r="A164" s="4"/>
      <c r="B164" s="4"/>
      <c r="C164" s="34"/>
      <c r="D164" s="4"/>
      <c r="E164" s="4"/>
      <c r="F164" s="4"/>
      <c r="G164" s="4"/>
      <c r="H164" s="4"/>
      <c r="I164" s="4"/>
      <c r="J164" s="4"/>
      <c r="K164" s="4"/>
      <c r="L164" s="4"/>
      <c r="M164" s="4"/>
      <c r="N164" s="4"/>
      <c r="O164" s="4"/>
      <c r="P164" s="4"/>
      <c r="Q164" s="4"/>
      <c r="R164" s="4"/>
    </row>
    <row r="165" spans="1:18" ht="16.5" customHeight="1">
      <c r="A165" s="4"/>
      <c r="B165" s="4"/>
      <c r="C165" s="34"/>
      <c r="D165" s="4"/>
      <c r="E165" s="4"/>
      <c r="F165" s="4"/>
      <c r="G165" s="4"/>
      <c r="H165" s="4"/>
      <c r="I165" s="4"/>
      <c r="J165" s="4"/>
      <c r="K165" s="4"/>
      <c r="L165" s="4"/>
      <c r="M165" s="4"/>
      <c r="N165" s="4"/>
      <c r="O165" s="4"/>
      <c r="P165" s="4"/>
      <c r="Q165" s="4"/>
      <c r="R165" s="4"/>
    </row>
    <row r="166" spans="1:18" ht="16.5" customHeight="1">
      <c r="A166" s="4"/>
      <c r="B166" s="4"/>
      <c r="C166" s="34"/>
      <c r="D166" s="4"/>
      <c r="E166" s="4"/>
      <c r="F166" s="4"/>
      <c r="G166" s="4"/>
      <c r="H166" s="4"/>
      <c r="I166" s="4"/>
      <c r="J166" s="4"/>
      <c r="K166" s="4"/>
      <c r="L166" s="4"/>
      <c r="M166" s="4"/>
      <c r="N166" s="4"/>
      <c r="O166" s="4"/>
      <c r="P166" s="4"/>
      <c r="Q166" s="4"/>
      <c r="R166" s="4"/>
    </row>
    <row r="167" spans="1:18" ht="16.5" customHeight="1">
      <c r="A167" s="4"/>
      <c r="B167" s="4"/>
      <c r="C167" s="34"/>
      <c r="D167" s="4"/>
      <c r="E167" s="4"/>
      <c r="F167" s="4"/>
      <c r="G167" s="4"/>
      <c r="H167" s="4"/>
      <c r="I167" s="4"/>
      <c r="J167" s="4"/>
      <c r="K167" s="4"/>
      <c r="L167" s="4"/>
      <c r="M167" s="4"/>
      <c r="N167" s="4"/>
      <c r="O167" s="4"/>
      <c r="P167" s="4"/>
      <c r="Q167" s="4"/>
      <c r="R167" s="4"/>
    </row>
    <row r="168" spans="1:18" ht="16.5" customHeight="1">
      <c r="A168" s="4"/>
      <c r="B168" s="4"/>
      <c r="C168" s="34"/>
      <c r="D168" s="4"/>
      <c r="E168" s="4"/>
      <c r="F168" s="4"/>
      <c r="G168" s="4"/>
      <c r="H168" s="4"/>
      <c r="I168" s="4"/>
      <c r="J168" s="4"/>
      <c r="K168" s="4"/>
      <c r="L168" s="4"/>
      <c r="M168" s="4"/>
      <c r="N168" s="4"/>
      <c r="O168" s="4"/>
      <c r="P168" s="4"/>
      <c r="Q168" s="4"/>
      <c r="R168" s="4"/>
    </row>
    <row r="169" spans="1:18" ht="16.5" customHeight="1">
      <c r="A169" s="4"/>
      <c r="B169" s="4"/>
      <c r="C169" s="34"/>
      <c r="D169" s="4"/>
      <c r="E169" s="4"/>
      <c r="F169" s="4"/>
      <c r="G169" s="4"/>
      <c r="H169" s="4"/>
      <c r="I169" s="4"/>
      <c r="J169" s="4"/>
      <c r="K169" s="4"/>
      <c r="L169" s="4"/>
      <c r="M169" s="4"/>
      <c r="N169" s="4"/>
      <c r="O169" s="4"/>
      <c r="P169" s="4"/>
      <c r="Q169" s="4"/>
      <c r="R169" s="4"/>
    </row>
    <row r="170" spans="1:18" ht="16.5" customHeight="1">
      <c r="A170" s="4"/>
      <c r="B170" s="4"/>
      <c r="C170" s="34"/>
      <c r="D170" s="4"/>
      <c r="E170" s="4"/>
      <c r="F170" s="4"/>
      <c r="G170" s="4"/>
      <c r="H170" s="4"/>
      <c r="I170" s="4"/>
      <c r="J170" s="4"/>
      <c r="K170" s="4"/>
      <c r="L170" s="4"/>
      <c r="M170" s="4"/>
      <c r="N170" s="4"/>
      <c r="O170" s="4"/>
      <c r="P170" s="4"/>
      <c r="Q170" s="4"/>
      <c r="R170" s="4"/>
    </row>
    <row r="171" spans="1:18" ht="16.5" customHeight="1">
      <c r="A171" s="4"/>
      <c r="B171" s="4"/>
      <c r="C171" s="34"/>
      <c r="D171" s="4"/>
      <c r="E171" s="4"/>
      <c r="F171" s="4"/>
      <c r="G171" s="4"/>
      <c r="H171" s="4"/>
      <c r="I171" s="4"/>
      <c r="J171" s="4"/>
      <c r="K171" s="4"/>
      <c r="L171" s="4"/>
      <c r="M171" s="4"/>
      <c r="N171" s="4"/>
      <c r="O171" s="4"/>
      <c r="P171" s="4"/>
      <c r="Q171" s="4"/>
      <c r="R171" s="4"/>
    </row>
    <row r="172" spans="1:18" ht="16.5" customHeight="1">
      <c r="A172" s="4"/>
      <c r="B172" s="4"/>
      <c r="C172" s="34"/>
      <c r="D172" s="4"/>
      <c r="E172" s="4"/>
      <c r="F172" s="4"/>
      <c r="G172" s="4"/>
      <c r="H172" s="4"/>
      <c r="I172" s="4"/>
      <c r="J172" s="4"/>
      <c r="K172" s="4"/>
      <c r="L172" s="4"/>
      <c r="M172" s="4"/>
      <c r="N172" s="4"/>
      <c r="O172" s="4"/>
      <c r="P172" s="4"/>
      <c r="Q172" s="4"/>
      <c r="R172" s="4"/>
    </row>
    <row r="173" spans="1:18" ht="16.5" customHeight="1">
      <c r="A173" s="4"/>
      <c r="B173" s="4"/>
      <c r="C173" s="34"/>
      <c r="D173" s="4"/>
      <c r="E173" s="4"/>
      <c r="F173" s="4"/>
      <c r="G173" s="4"/>
      <c r="H173" s="4"/>
      <c r="I173" s="4"/>
      <c r="J173" s="4"/>
      <c r="K173" s="4"/>
      <c r="L173" s="4"/>
      <c r="M173" s="4"/>
      <c r="N173" s="4"/>
      <c r="O173" s="4"/>
      <c r="P173" s="4"/>
      <c r="Q173" s="4"/>
      <c r="R173" s="4"/>
    </row>
    <row r="174" spans="1:18" ht="16.5" customHeight="1">
      <c r="A174" s="4"/>
      <c r="B174" s="4"/>
      <c r="C174" s="34"/>
      <c r="D174" s="4"/>
      <c r="E174" s="4"/>
      <c r="F174" s="4"/>
      <c r="G174" s="4"/>
      <c r="H174" s="4"/>
      <c r="I174" s="4"/>
      <c r="J174" s="4"/>
      <c r="K174" s="4"/>
      <c r="L174" s="4"/>
      <c r="M174" s="4"/>
      <c r="N174" s="4"/>
      <c r="O174" s="4"/>
      <c r="P174" s="4"/>
      <c r="Q174" s="4"/>
      <c r="R174" s="4"/>
    </row>
    <row r="175" spans="1:18" ht="16.5" customHeight="1">
      <c r="A175" s="4"/>
      <c r="B175" s="4"/>
      <c r="C175" s="34"/>
      <c r="D175" s="4"/>
      <c r="E175" s="4"/>
      <c r="F175" s="4"/>
      <c r="G175" s="4"/>
      <c r="H175" s="4"/>
      <c r="I175" s="4"/>
      <c r="J175" s="4"/>
      <c r="K175" s="4"/>
      <c r="L175" s="4"/>
      <c r="M175" s="4"/>
      <c r="N175" s="4"/>
      <c r="O175" s="4"/>
      <c r="P175" s="4"/>
      <c r="Q175" s="4"/>
      <c r="R175" s="4"/>
    </row>
    <row r="176" spans="1:18" ht="16.5" customHeight="1">
      <c r="A176" s="4"/>
      <c r="B176" s="4"/>
      <c r="C176" s="34"/>
      <c r="D176" s="4"/>
      <c r="E176" s="4"/>
      <c r="F176" s="4"/>
      <c r="G176" s="4"/>
      <c r="H176" s="4"/>
      <c r="I176" s="4"/>
      <c r="J176" s="4"/>
      <c r="K176" s="4"/>
      <c r="L176" s="4"/>
      <c r="M176" s="4"/>
      <c r="N176" s="4"/>
      <c r="O176" s="4"/>
      <c r="P176" s="4"/>
      <c r="Q176" s="4"/>
      <c r="R176" s="4"/>
    </row>
    <row r="177" spans="1:18" ht="16.5" customHeight="1">
      <c r="A177" s="4"/>
      <c r="B177" s="4"/>
      <c r="C177" s="34"/>
      <c r="D177" s="4"/>
      <c r="E177" s="4"/>
      <c r="F177" s="4"/>
      <c r="G177" s="4"/>
      <c r="H177" s="4"/>
      <c r="I177" s="4"/>
      <c r="J177" s="4"/>
      <c r="K177" s="4"/>
      <c r="L177" s="4"/>
      <c r="M177" s="4"/>
      <c r="N177" s="4"/>
      <c r="O177" s="4"/>
      <c r="P177" s="4"/>
      <c r="Q177" s="4"/>
      <c r="R177" s="4"/>
    </row>
    <row r="178" spans="1:18" ht="16.5" customHeight="1">
      <c r="A178" s="4"/>
      <c r="B178" s="4"/>
      <c r="C178" s="34"/>
      <c r="D178" s="4"/>
      <c r="E178" s="4"/>
      <c r="F178" s="4"/>
      <c r="G178" s="4"/>
      <c r="H178" s="4"/>
      <c r="I178" s="4"/>
      <c r="J178" s="4"/>
      <c r="K178" s="4"/>
      <c r="L178" s="4"/>
      <c r="M178" s="4"/>
      <c r="N178" s="4"/>
      <c r="O178" s="4"/>
      <c r="P178" s="4"/>
      <c r="Q178" s="4"/>
      <c r="R178" s="4"/>
    </row>
    <row r="179" spans="1:18" ht="16.5" customHeight="1">
      <c r="A179" s="4"/>
      <c r="B179" s="4"/>
      <c r="C179" s="34"/>
      <c r="D179" s="4"/>
      <c r="E179" s="4"/>
      <c r="F179" s="4"/>
      <c r="G179" s="4"/>
      <c r="H179" s="4"/>
      <c r="I179" s="4"/>
      <c r="J179" s="4"/>
      <c r="K179" s="4"/>
      <c r="L179" s="4"/>
      <c r="M179" s="4"/>
      <c r="N179" s="4"/>
      <c r="O179" s="4"/>
      <c r="P179" s="4"/>
      <c r="Q179" s="4"/>
      <c r="R179" s="4"/>
    </row>
    <row r="180" spans="1:18" ht="16.5" customHeight="1">
      <c r="A180" s="4"/>
      <c r="B180" s="4"/>
      <c r="C180" s="34"/>
      <c r="D180" s="4"/>
      <c r="E180" s="4"/>
      <c r="F180" s="4"/>
      <c r="G180" s="4"/>
      <c r="H180" s="4"/>
      <c r="I180" s="4"/>
      <c r="J180" s="4"/>
      <c r="K180" s="4"/>
      <c r="L180" s="4"/>
      <c r="M180" s="4"/>
      <c r="N180" s="4"/>
      <c r="O180" s="4"/>
      <c r="P180" s="4"/>
      <c r="Q180" s="4"/>
      <c r="R180" s="4"/>
    </row>
    <row r="181" spans="1:18" ht="16.5" customHeight="1">
      <c r="A181" s="4"/>
      <c r="B181" s="4"/>
      <c r="C181" s="34"/>
      <c r="D181" s="4"/>
      <c r="E181" s="4"/>
      <c r="F181" s="4"/>
      <c r="G181" s="4"/>
      <c r="H181" s="4"/>
      <c r="I181" s="4"/>
      <c r="J181" s="4"/>
      <c r="K181" s="4"/>
      <c r="L181" s="4"/>
      <c r="M181" s="4"/>
      <c r="N181" s="4"/>
      <c r="O181" s="4"/>
      <c r="P181" s="4"/>
      <c r="Q181" s="4"/>
      <c r="R181" s="4"/>
    </row>
    <row r="182" spans="1:18" ht="16.5" customHeight="1">
      <c r="A182" s="4"/>
      <c r="B182" s="4"/>
      <c r="C182" s="34"/>
      <c r="D182" s="4"/>
      <c r="E182" s="4"/>
      <c r="F182" s="4"/>
      <c r="G182" s="4"/>
      <c r="H182" s="4"/>
      <c r="I182" s="4"/>
      <c r="J182" s="4"/>
      <c r="K182" s="4"/>
      <c r="L182" s="4"/>
      <c r="M182" s="4"/>
      <c r="N182" s="4"/>
      <c r="O182" s="4"/>
      <c r="P182" s="4"/>
      <c r="Q182" s="4"/>
      <c r="R182" s="4"/>
    </row>
    <row r="183" spans="1:18" ht="16.5" customHeight="1">
      <c r="A183" s="4"/>
      <c r="B183" s="4"/>
      <c r="C183" s="34"/>
      <c r="D183" s="4"/>
      <c r="E183" s="4"/>
      <c r="F183" s="4"/>
      <c r="G183" s="4"/>
      <c r="H183" s="4"/>
      <c r="I183" s="4"/>
      <c r="J183" s="4"/>
      <c r="K183" s="4"/>
      <c r="L183" s="4"/>
      <c r="M183" s="4"/>
      <c r="N183" s="4"/>
      <c r="O183" s="4"/>
      <c r="P183" s="4"/>
      <c r="Q183" s="4"/>
      <c r="R183" s="4"/>
    </row>
    <row r="184" spans="1:18" ht="16.5" customHeight="1">
      <c r="A184" s="4"/>
      <c r="B184" s="4"/>
      <c r="C184" s="34"/>
      <c r="D184" s="4"/>
      <c r="E184" s="4"/>
      <c r="F184" s="4"/>
      <c r="G184" s="4"/>
      <c r="H184" s="4"/>
      <c r="I184" s="4"/>
      <c r="J184" s="4"/>
      <c r="K184" s="4"/>
      <c r="L184" s="4"/>
      <c r="M184" s="4"/>
      <c r="N184" s="4"/>
      <c r="O184" s="4"/>
      <c r="P184" s="4"/>
      <c r="Q184" s="4"/>
      <c r="R184" s="4"/>
    </row>
    <row r="185" spans="1:18" ht="16.5" customHeight="1">
      <c r="A185" s="4"/>
      <c r="B185" s="4"/>
      <c r="C185" s="34"/>
      <c r="D185" s="4"/>
      <c r="E185" s="4"/>
      <c r="F185" s="4"/>
      <c r="G185" s="4"/>
      <c r="H185" s="4"/>
      <c r="I185" s="4"/>
      <c r="J185" s="4"/>
      <c r="K185" s="4"/>
      <c r="L185" s="4"/>
      <c r="M185" s="4"/>
      <c r="N185" s="4"/>
      <c r="O185" s="4"/>
      <c r="P185" s="4"/>
      <c r="Q185" s="4"/>
      <c r="R185" s="4"/>
    </row>
    <row r="186" spans="1:18" ht="16.5" customHeight="1">
      <c r="A186" s="4"/>
      <c r="B186" s="4"/>
      <c r="C186" s="34"/>
      <c r="D186" s="4"/>
      <c r="E186" s="4"/>
      <c r="F186" s="4"/>
      <c r="G186" s="4"/>
      <c r="H186" s="4"/>
      <c r="I186" s="4"/>
      <c r="J186" s="4"/>
      <c r="K186" s="4"/>
      <c r="L186" s="4"/>
      <c r="M186" s="4"/>
      <c r="N186" s="4"/>
      <c r="O186" s="4"/>
      <c r="P186" s="4"/>
      <c r="Q186" s="4"/>
      <c r="R186" s="4"/>
    </row>
    <row r="187" spans="1:18" ht="16.5" customHeight="1">
      <c r="A187" s="4"/>
      <c r="B187" s="4"/>
      <c r="C187" s="34"/>
      <c r="D187" s="4"/>
      <c r="E187" s="4"/>
      <c r="F187" s="4"/>
      <c r="G187" s="4"/>
      <c r="H187" s="4"/>
      <c r="I187" s="4"/>
      <c r="J187" s="4"/>
      <c r="K187" s="4"/>
      <c r="L187" s="4"/>
      <c r="M187" s="4"/>
      <c r="N187" s="4"/>
      <c r="O187" s="4"/>
      <c r="P187" s="4"/>
      <c r="Q187" s="4"/>
      <c r="R187" s="4"/>
    </row>
    <row r="188" spans="1:18" ht="16.5" customHeight="1">
      <c r="A188" s="4"/>
      <c r="B188" s="4"/>
      <c r="C188" s="34"/>
      <c r="D188" s="4"/>
      <c r="E188" s="4"/>
      <c r="F188" s="4"/>
      <c r="G188" s="4"/>
      <c r="H188" s="4"/>
      <c r="I188" s="4"/>
      <c r="J188" s="4"/>
      <c r="K188" s="4"/>
      <c r="L188" s="4"/>
      <c r="M188" s="4"/>
      <c r="N188" s="4"/>
      <c r="O188" s="4"/>
      <c r="P188" s="4"/>
      <c r="Q188" s="4"/>
      <c r="R188" s="4"/>
    </row>
    <row r="189" spans="1:18" ht="16.5" customHeight="1">
      <c r="A189" s="4"/>
      <c r="B189" s="4"/>
      <c r="C189" s="34"/>
      <c r="D189" s="4"/>
      <c r="E189" s="4"/>
      <c r="F189" s="4"/>
      <c r="G189" s="4"/>
      <c r="H189" s="4"/>
      <c r="I189" s="4"/>
      <c r="J189" s="4"/>
      <c r="K189" s="4"/>
      <c r="L189" s="4"/>
      <c r="M189" s="4"/>
      <c r="N189" s="4"/>
      <c r="O189" s="4"/>
      <c r="P189" s="4"/>
      <c r="Q189" s="4"/>
      <c r="R189" s="4"/>
    </row>
    <row r="190" spans="1:18" ht="16.5" customHeight="1">
      <c r="A190" s="4"/>
      <c r="B190" s="4"/>
      <c r="C190" s="34"/>
      <c r="D190" s="4"/>
      <c r="E190" s="4"/>
      <c r="F190" s="4"/>
      <c r="G190" s="4"/>
      <c r="H190" s="4"/>
      <c r="I190" s="4"/>
      <c r="J190" s="4"/>
      <c r="K190" s="4"/>
      <c r="L190" s="4"/>
      <c r="M190" s="4"/>
      <c r="N190" s="4"/>
      <c r="O190" s="4"/>
      <c r="P190" s="4"/>
      <c r="Q190" s="4"/>
      <c r="R190" s="4"/>
    </row>
    <row r="191" spans="1:18" ht="16.5" customHeight="1">
      <c r="A191" s="4"/>
      <c r="B191" s="4"/>
      <c r="C191" s="34"/>
      <c r="D191" s="4"/>
      <c r="E191" s="4"/>
      <c r="F191" s="4"/>
      <c r="G191" s="4"/>
      <c r="H191" s="4"/>
      <c r="I191" s="4"/>
      <c r="J191" s="4"/>
      <c r="K191" s="4"/>
      <c r="L191" s="4"/>
      <c r="M191" s="4"/>
      <c r="N191" s="4"/>
      <c r="O191" s="4"/>
      <c r="P191" s="4"/>
      <c r="Q191" s="4"/>
      <c r="R191" s="4"/>
    </row>
    <row r="192" spans="1:18" ht="16.5" customHeight="1">
      <c r="A192" s="4"/>
      <c r="B192" s="4"/>
      <c r="C192" s="34"/>
      <c r="D192" s="4"/>
      <c r="E192" s="4"/>
      <c r="F192" s="4"/>
      <c r="G192" s="4"/>
      <c r="H192" s="4"/>
      <c r="I192" s="4"/>
      <c r="J192" s="4"/>
      <c r="K192" s="4"/>
      <c r="L192" s="4"/>
      <c r="M192" s="4"/>
      <c r="N192" s="4"/>
      <c r="O192" s="4"/>
      <c r="P192" s="4"/>
      <c r="Q192" s="4"/>
      <c r="R192" s="4"/>
    </row>
    <row r="193" spans="1:18" ht="16.5" customHeight="1">
      <c r="A193" s="4"/>
      <c r="B193" s="4"/>
      <c r="C193" s="34"/>
      <c r="D193" s="4"/>
      <c r="E193" s="4"/>
      <c r="F193" s="4"/>
      <c r="G193" s="4"/>
      <c r="H193" s="4"/>
      <c r="I193" s="4"/>
      <c r="J193" s="4"/>
      <c r="K193" s="4"/>
      <c r="L193" s="4"/>
      <c r="M193" s="4"/>
      <c r="N193" s="4"/>
      <c r="O193" s="4"/>
      <c r="P193" s="4"/>
      <c r="Q193" s="4"/>
      <c r="R193" s="4"/>
    </row>
    <row r="194" spans="1:18" ht="16.5" customHeight="1">
      <c r="A194" s="4"/>
      <c r="B194" s="4"/>
      <c r="C194" s="34"/>
      <c r="D194" s="4"/>
      <c r="E194" s="4"/>
      <c r="F194" s="4"/>
      <c r="G194" s="4"/>
      <c r="H194" s="4"/>
      <c r="I194" s="4"/>
      <c r="J194" s="4"/>
      <c r="K194" s="4"/>
      <c r="L194" s="4"/>
      <c r="M194" s="4"/>
      <c r="N194" s="4"/>
      <c r="O194" s="4"/>
      <c r="P194" s="4"/>
      <c r="Q194" s="4"/>
      <c r="R194" s="4"/>
    </row>
    <row r="195" spans="1:18" ht="16.5" customHeight="1">
      <c r="A195" s="4"/>
      <c r="B195" s="4"/>
      <c r="C195" s="34"/>
      <c r="D195" s="4"/>
      <c r="E195" s="4"/>
      <c r="F195" s="4"/>
      <c r="G195" s="4"/>
      <c r="H195" s="4"/>
      <c r="I195" s="4"/>
      <c r="J195" s="4"/>
      <c r="K195" s="4"/>
      <c r="L195" s="4"/>
      <c r="M195" s="4"/>
      <c r="N195" s="4"/>
      <c r="O195" s="4"/>
      <c r="P195" s="4"/>
      <c r="Q195" s="4"/>
      <c r="R195" s="4"/>
    </row>
    <row r="196" spans="1:18" ht="16.5" customHeight="1">
      <c r="A196" s="4"/>
      <c r="B196" s="4"/>
      <c r="C196" s="34"/>
      <c r="D196" s="4"/>
      <c r="E196" s="4"/>
      <c r="F196" s="4"/>
      <c r="G196" s="4"/>
      <c r="H196" s="4"/>
      <c r="I196" s="4"/>
      <c r="J196" s="4"/>
      <c r="K196" s="4"/>
      <c r="L196" s="4"/>
      <c r="M196" s="4"/>
      <c r="N196" s="4"/>
      <c r="O196" s="4"/>
      <c r="P196" s="4"/>
      <c r="Q196" s="4"/>
      <c r="R196" s="4"/>
    </row>
    <row r="197" spans="1:18" ht="16.5" customHeight="1">
      <c r="A197" s="4"/>
      <c r="B197" s="4"/>
      <c r="C197" s="34"/>
      <c r="D197" s="4"/>
      <c r="E197" s="4"/>
      <c r="F197" s="4"/>
      <c r="G197" s="4"/>
      <c r="H197" s="4"/>
      <c r="I197" s="4"/>
      <c r="J197" s="4"/>
      <c r="K197" s="4"/>
      <c r="L197" s="4"/>
      <c r="M197" s="4"/>
      <c r="N197" s="4"/>
      <c r="O197" s="4"/>
      <c r="P197" s="4"/>
      <c r="Q197" s="4"/>
      <c r="R197" s="4"/>
    </row>
    <row r="198" spans="1:18" ht="16.5" customHeight="1">
      <c r="A198" s="4"/>
      <c r="B198" s="4"/>
      <c r="C198" s="34"/>
      <c r="D198" s="4"/>
      <c r="E198" s="4"/>
      <c r="F198" s="4"/>
      <c r="G198" s="4"/>
      <c r="H198" s="4"/>
      <c r="I198" s="4"/>
      <c r="J198" s="4"/>
      <c r="K198" s="4"/>
      <c r="L198" s="4"/>
      <c r="M198" s="4"/>
      <c r="N198" s="4"/>
      <c r="O198" s="4"/>
      <c r="P198" s="4"/>
      <c r="Q198" s="4"/>
      <c r="R198" s="4"/>
    </row>
    <row r="199" spans="1:18" ht="16.5" customHeight="1">
      <c r="A199" s="4"/>
      <c r="B199" s="4"/>
      <c r="C199" s="34"/>
      <c r="D199" s="4"/>
      <c r="E199" s="4"/>
      <c r="F199" s="4"/>
      <c r="G199" s="4"/>
      <c r="H199" s="4"/>
      <c r="I199" s="4"/>
      <c r="J199" s="4"/>
      <c r="K199" s="4"/>
      <c r="L199" s="4"/>
      <c r="M199" s="4"/>
      <c r="N199" s="4"/>
      <c r="O199" s="4"/>
      <c r="P199" s="4"/>
      <c r="Q199" s="4"/>
      <c r="R199" s="4"/>
    </row>
    <row r="200" spans="1:18" ht="16.5" customHeight="1">
      <c r="A200" s="4"/>
      <c r="B200" s="4"/>
      <c r="C200" s="34"/>
      <c r="D200" s="4"/>
      <c r="E200" s="4"/>
      <c r="F200" s="4"/>
      <c r="G200" s="4"/>
      <c r="H200" s="4"/>
      <c r="I200" s="4"/>
      <c r="J200" s="4"/>
      <c r="K200" s="4"/>
      <c r="L200" s="4"/>
      <c r="M200" s="4"/>
      <c r="N200" s="4"/>
      <c r="O200" s="4"/>
      <c r="P200" s="4"/>
      <c r="Q200" s="4"/>
      <c r="R200" s="4"/>
    </row>
    <row r="201" spans="1:18" ht="16.5" customHeight="1">
      <c r="A201" s="4"/>
      <c r="B201" s="4"/>
      <c r="C201" s="34"/>
      <c r="D201" s="4"/>
      <c r="E201" s="4"/>
      <c r="F201" s="4"/>
      <c r="G201" s="4"/>
      <c r="H201" s="4"/>
      <c r="I201" s="4"/>
      <c r="J201" s="4"/>
      <c r="K201" s="4"/>
      <c r="L201" s="4"/>
      <c r="M201" s="4"/>
      <c r="N201" s="4"/>
      <c r="O201" s="4"/>
      <c r="P201" s="4"/>
      <c r="Q201" s="4"/>
      <c r="R201" s="4"/>
    </row>
    <row r="202" spans="1:18" ht="16.5" customHeight="1">
      <c r="A202" s="4"/>
      <c r="B202" s="4"/>
      <c r="C202" s="34"/>
      <c r="D202" s="4"/>
      <c r="E202" s="4"/>
      <c r="F202" s="4"/>
      <c r="G202" s="4"/>
      <c r="H202" s="4"/>
      <c r="I202" s="4"/>
      <c r="J202" s="4"/>
      <c r="K202" s="4"/>
      <c r="L202" s="4"/>
      <c r="M202" s="4"/>
      <c r="N202" s="4"/>
      <c r="O202" s="4"/>
      <c r="P202" s="4"/>
      <c r="Q202" s="4"/>
      <c r="R202" s="4"/>
    </row>
    <row r="203" spans="1:18" ht="16.5" customHeight="1">
      <c r="A203" s="4"/>
      <c r="B203" s="4"/>
      <c r="C203" s="34"/>
      <c r="D203" s="4"/>
      <c r="E203" s="4"/>
      <c r="F203" s="4"/>
      <c r="G203" s="4"/>
      <c r="H203" s="4"/>
      <c r="I203" s="4"/>
      <c r="J203" s="4"/>
      <c r="K203" s="4"/>
      <c r="L203" s="4"/>
      <c r="M203" s="4"/>
      <c r="N203" s="4"/>
      <c r="O203" s="4"/>
      <c r="P203" s="4"/>
      <c r="Q203" s="4"/>
      <c r="R203" s="4"/>
    </row>
    <row r="204" spans="1:18" ht="16.5" customHeight="1">
      <c r="A204" s="4"/>
      <c r="B204" s="4"/>
      <c r="C204" s="34"/>
      <c r="D204" s="4"/>
      <c r="E204" s="4"/>
      <c r="F204" s="4"/>
      <c r="G204" s="4"/>
      <c r="H204" s="4"/>
      <c r="I204" s="4"/>
      <c r="J204" s="4"/>
      <c r="K204" s="4"/>
      <c r="L204" s="4"/>
      <c r="M204" s="4"/>
      <c r="N204" s="4"/>
      <c r="O204" s="4"/>
      <c r="P204" s="4"/>
      <c r="Q204" s="4"/>
      <c r="R204" s="4"/>
    </row>
    <row r="205" spans="1:18" ht="16.5" customHeight="1">
      <c r="A205" s="4"/>
      <c r="B205" s="4"/>
      <c r="C205" s="34"/>
      <c r="D205" s="4"/>
      <c r="E205" s="4"/>
      <c r="F205" s="4"/>
      <c r="G205" s="4"/>
      <c r="H205" s="4"/>
      <c r="I205" s="4"/>
      <c r="J205" s="4"/>
      <c r="K205" s="4"/>
      <c r="L205" s="4"/>
      <c r="M205" s="4"/>
      <c r="N205" s="4"/>
      <c r="O205" s="4"/>
      <c r="P205" s="4"/>
      <c r="Q205" s="4"/>
      <c r="R205" s="4"/>
    </row>
    <row r="206" spans="1:18" ht="16.5" customHeight="1">
      <c r="A206" s="4"/>
      <c r="B206" s="4"/>
      <c r="C206" s="34"/>
      <c r="D206" s="4"/>
      <c r="E206" s="4"/>
      <c r="F206" s="4"/>
      <c r="G206" s="4"/>
      <c r="H206" s="4"/>
      <c r="I206" s="4"/>
      <c r="J206" s="4"/>
      <c r="K206" s="4"/>
      <c r="L206" s="4"/>
      <c r="M206" s="4"/>
      <c r="N206" s="4"/>
      <c r="O206" s="4"/>
      <c r="P206" s="4"/>
      <c r="Q206" s="4"/>
      <c r="R206" s="4"/>
    </row>
    <row r="207" spans="1:18" ht="16.5" customHeight="1">
      <c r="A207" s="4"/>
      <c r="B207" s="4"/>
      <c r="C207" s="34"/>
      <c r="D207" s="4"/>
      <c r="E207" s="4"/>
      <c r="F207" s="4"/>
      <c r="G207" s="4"/>
      <c r="H207" s="4"/>
      <c r="I207" s="4"/>
      <c r="J207" s="4"/>
      <c r="K207" s="4"/>
      <c r="L207" s="4"/>
      <c r="M207" s="4"/>
      <c r="N207" s="4"/>
      <c r="O207" s="4"/>
      <c r="P207" s="4"/>
      <c r="Q207" s="4"/>
      <c r="R207" s="4"/>
    </row>
    <row r="208" spans="1:18" ht="16.5" customHeight="1">
      <c r="A208" s="4"/>
      <c r="B208" s="4"/>
      <c r="C208" s="34"/>
      <c r="D208" s="4"/>
      <c r="E208" s="4"/>
      <c r="F208" s="4"/>
      <c r="G208" s="4"/>
      <c r="H208" s="4"/>
      <c r="I208" s="4"/>
      <c r="J208" s="4"/>
      <c r="K208" s="4"/>
      <c r="L208" s="4"/>
      <c r="M208" s="4"/>
      <c r="N208" s="4"/>
      <c r="O208" s="4"/>
      <c r="P208" s="4"/>
      <c r="Q208" s="4"/>
      <c r="R208" s="4"/>
    </row>
    <row r="209" spans="1:18" ht="16.5" customHeight="1">
      <c r="A209" s="4"/>
      <c r="B209" s="4"/>
      <c r="C209" s="34"/>
      <c r="D209" s="4"/>
      <c r="E209" s="4"/>
      <c r="F209" s="4"/>
      <c r="G209" s="4"/>
      <c r="H209" s="4"/>
      <c r="I209" s="4"/>
      <c r="J209" s="4"/>
      <c r="K209" s="4"/>
      <c r="L209" s="4"/>
      <c r="M209" s="4"/>
      <c r="N209" s="4"/>
      <c r="O209" s="4"/>
      <c r="P209" s="4"/>
      <c r="Q209" s="4"/>
      <c r="R209" s="4"/>
    </row>
    <row r="210" spans="1:18" ht="16.5" customHeight="1">
      <c r="A210" s="4"/>
      <c r="B210" s="4"/>
      <c r="C210" s="34"/>
      <c r="D210" s="4"/>
      <c r="E210" s="4"/>
      <c r="F210" s="4"/>
      <c r="G210" s="4"/>
      <c r="H210" s="4"/>
      <c r="I210" s="4"/>
      <c r="J210" s="4"/>
      <c r="K210" s="4"/>
      <c r="L210" s="4"/>
      <c r="M210" s="4"/>
      <c r="N210" s="4"/>
      <c r="O210" s="4"/>
      <c r="P210" s="4"/>
      <c r="Q210" s="4"/>
      <c r="R210" s="4"/>
    </row>
    <row r="211" spans="1:18" ht="16.5" customHeight="1">
      <c r="A211" s="4"/>
      <c r="B211" s="4"/>
      <c r="C211" s="34"/>
      <c r="D211" s="4"/>
      <c r="E211" s="4"/>
      <c r="F211" s="4"/>
      <c r="G211" s="4"/>
      <c r="H211" s="4"/>
      <c r="I211" s="4"/>
      <c r="J211" s="4"/>
      <c r="K211" s="4"/>
      <c r="L211" s="4"/>
      <c r="M211" s="4"/>
      <c r="N211" s="4"/>
      <c r="O211" s="4"/>
      <c r="P211" s="4"/>
      <c r="Q211" s="4"/>
      <c r="R211" s="4"/>
    </row>
    <row r="212" spans="1:18" ht="16.5" customHeight="1">
      <c r="A212" s="4"/>
      <c r="B212" s="4"/>
      <c r="C212" s="34"/>
      <c r="D212" s="4"/>
      <c r="E212" s="4"/>
      <c r="F212" s="4"/>
      <c r="G212" s="4"/>
      <c r="H212" s="4"/>
      <c r="I212" s="4"/>
      <c r="J212" s="4"/>
      <c r="K212" s="4"/>
      <c r="L212" s="4"/>
      <c r="M212" s="4"/>
      <c r="N212" s="4"/>
      <c r="O212" s="4"/>
      <c r="P212" s="4"/>
      <c r="Q212" s="4"/>
      <c r="R212" s="4"/>
    </row>
    <row r="213" spans="1:18" ht="16.5" customHeight="1">
      <c r="A213" s="4"/>
      <c r="B213" s="4"/>
      <c r="C213" s="34"/>
      <c r="D213" s="4"/>
      <c r="E213" s="4"/>
      <c r="F213" s="4"/>
      <c r="G213" s="4"/>
      <c r="H213" s="4"/>
      <c r="I213" s="4"/>
      <c r="J213" s="4"/>
      <c r="K213" s="4"/>
      <c r="L213" s="4"/>
      <c r="M213" s="4"/>
      <c r="N213" s="4"/>
      <c r="O213" s="4"/>
      <c r="P213" s="4"/>
      <c r="Q213" s="4"/>
      <c r="R213" s="4"/>
    </row>
    <row r="214" spans="1:18" ht="16.5" customHeight="1">
      <c r="A214" s="4"/>
      <c r="B214" s="4"/>
      <c r="C214" s="34"/>
      <c r="D214" s="4"/>
      <c r="E214" s="4"/>
      <c r="F214" s="4"/>
      <c r="G214" s="4"/>
      <c r="H214" s="4"/>
      <c r="I214" s="4"/>
      <c r="J214" s="4"/>
      <c r="K214" s="4"/>
      <c r="L214" s="4"/>
      <c r="M214" s="4"/>
      <c r="N214" s="4"/>
      <c r="O214" s="4"/>
      <c r="P214" s="4"/>
      <c r="Q214" s="4"/>
      <c r="R214" s="4"/>
    </row>
    <row r="215" spans="1:18" ht="16.5" customHeight="1">
      <c r="A215" s="4"/>
      <c r="B215" s="4"/>
      <c r="C215" s="34"/>
      <c r="D215" s="4"/>
      <c r="E215" s="4"/>
      <c r="F215" s="4"/>
      <c r="G215" s="4"/>
      <c r="H215" s="4"/>
      <c r="I215" s="4"/>
      <c r="J215" s="4"/>
      <c r="K215" s="4"/>
      <c r="L215" s="4"/>
      <c r="M215" s="4"/>
      <c r="N215" s="4"/>
      <c r="O215" s="4"/>
      <c r="P215" s="4"/>
      <c r="Q215" s="4"/>
      <c r="R215" s="4"/>
    </row>
    <row r="216" spans="1:18" ht="16.5" customHeight="1">
      <c r="A216" s="4"/>
      <c r="B216" s="4"/>
      <c r="C216" s="34"/>
      <c r="D216" s="4"/>
      <c r="E216" s="4"/>
      <c r="F216" s="4"/>
      <c r="G216" s="4"/>
      <c r="H216" s="4"/>
      <c r="I216" s="4"/>
      <c r="J216" s="4"/>
      <c r="K216" s="4"/>
      <c r="L216" s="4"/>
      <c r="M216" s="4"/>
      <c r="N216" s="4"/>
      <c r="O216" s="4"/>
      <c r="P216" s="4"/>
      <c r="Q216" s="4"/>
      <c r="R216" s="4"/>
    </row>
    <row r="217" spans="1:18" ht="16.5" customHeight="1">
      <c r="A217" s="4"/>
      <c r="B217" s="4"/>
      <c r="C217" s="34"/>
      <c r="D217" s="4"/>
      <c r="E217" s="4"/>
      <c r="F217" s="4"/>
      <c r="G217" s="4"/>
      <c r="H217" s="4"/>
      <c r="I217" s="4"/>
      <c r="J217" s="4"/>
      <c r="K217" s="4"/>
      <c r="L217" s="4"/>
      <c r="M217" s="4"/>
      <c r="N217" s="4"/>
      <c r="O217" s="4"/>
      <c r="P217" s="4"/>
      <c r="Q217" s="4"/>
      <c r="R217" s="4"/>
    </row>
    <row r="218" spans="1:18" ht="16.5" customHeight="1">
      <c r="A218" s="4"/>
      <c r="B218" s="4"/>
      <c r="C218" s="34"/>
      <c r="D218" s="4"/>
      <c r="E218" s="4"/>
      <c r="F218" s="4"/>
      <c r="G218" s="4"/>
      <c r="H218" s="4"/>
      <c r="I218" s="4"/>
      <c r="J218" s="4"/>
      <c r="K218" s="4"/>
      <c r="L218" s="4"/>
      <c r="M218" s="4"/>
      <c r="N218" s="4"/>
      <c r="O218" s="4"/>
      <c r="P218" s="4"/>
      <c r="Q218" s="4"/>
      <c r="R218" s="4"/>
    </row>
    <row r="219" spans="1:18" ht="16.5" customHeight="1">
      <c r="A219" s="4"/>
      <c r="B219" s="4"/>
      <c r="C219" s="34"/>
      <c r="D219" s="4"/>
      <c r="E219" s="4"/>
      <c r="F219" s="4"/>
      <c r="G219" s="4"/>
      <c r="H219" s="4"/>
      <c r="I219" s="4"/>
      <c r="J219" s="4"/>
      <c r="K219" s="4"/>
      <c r="L219" s="4"/>
      <c r="M219" s="4"/>
      <c r="N219" s="4"/>
      <c r="O219" s="4"/>
      <c r="P219" s="4"/>
      <c r="Q219" s="4"/>
      <c r="R219" s="4"/>
    </row>
    <row r="220" spans="1:18" ht="16.5" customHeight="1">
      <c r="A220" s="4"/>
      <c r="B220" s="4"/>
      <c r="C220" s="34"/>
      <c r="D220" s="4"/>
      <c r="E220" s="4"/>
      <c r="F220" s="4"/>
      <c r="G220" s="4"/>
      <c r="H220" s="4"/>
      <c r="I220" s="4"/>
      <c r="J220" s="4"/>
      <c r="K220" s="4"/>
      <c r="L220" s="4"/>
      <c r="M220" s="4"/>
      <c r="N220" s="4"/>
      <c r="O220" s="4"/>
      <c r="P220" s="4"/>
      <c r="Q220" s="4"/>
      <c r="R220" s="4"/>
    </row>
    <row r="221" spans="1:18" ht="16.5" customHeight="1">
      <c r="A221" s="4"/>
      <c r="B221" s="4"/>
      <c r="C221" s="34"/>
      <c r="D221" s="4"/>
      <c r="E221" s="4"/>
      <c r="F221" s="4"/>
      <c r="G221" s="4"/>
      <c r="H221" s="4"/>
      <c r="I221" s="4"/>
      <c r="J221" s="4"/>
      <c r="K221" s="4"/>
      <c r="L221" s="4"/>
      <c r="M221" s="4"/>
      <c r="N221" s="4"/>
      <c r="O221" s="4"/>
      <c r="P221" s="4"/>
      <c r="Q221" s="4"/>
      <c r="R221" s="4"/>
    </row>
    <row r="222" spans="1:18" ht="16.5" customHeight="1">
      <c r="A222" s="4"/>
      <c r="B222" s="4"/>
      <c r="C222" s="34"/>
      <c r="D222" s="4"/>
      <c r="E222" s="4"/>
      <c r="F222" s="4"/>
      <c r="G222" s="4"/>
      <c r="H222" s="4"/>
      <c r="I222" s="4"/>
      <c r="J222" s="4"/>
      <c r="K222" s="4"/>
      <c r="L222" s="4"/>
      <c r="M222" s="4"/>
      <c r="N222" s="4"/>
      <c r="O222" s="4"/>
      <c r="P222" s="4"/>
      <c r="Q222" s="4"/>
      <c r="R222" s="4"/>
    </row>
    <row r="223" spans="1:18" ht="16.5" customHeight="1">
      <c r="A223" s="4"/>
      <c r="B223" s="4"/>
      <c r="C223" s="34"/>
      <c r="D223" s="4"/>
      <c r="E223" s="4"/>
      <c r="F223" s="4"/>
      <c r="G223" s="4"/>
      <c r="H223" s="4"/>
      <c r="I223" s="4"/>
      <c r="J223" s="4"/>
      <c r="K223" s="4"/>
      <c r="L223" s="4"/>
      <c r="M223" s="4"/>
      <c r="N223" s="4"/>
      <c r="O223" s="4"/>
      <c r="P223" s="4"/>
      <c r="Q223" s="4"/>
      <c r="R223" s="4"/>
    </row>
    <row r="224" spans="1:18" ht="16.5" customHeight="1">
      <c r="A224" s="4"/>
      <c r="B224" s="4"/>
      <c r="C224" s="34"/>
      <c r="D224" s="4"/>
      <c r="E224" s="4"/>
      <c r="F224" s="4"/>
      <c r="G224" s="4"/>
      <c r="H224" s="4"/>
      <c r="I224" s="4"/>
      <c r="J224" s="4"/>
      <c r="K224" s="4"/>
      <c r="L224" s="4"/>
      <c r="M224" s="4"/>
      <c r="N224" s="4"/>
      <c r="O224" s="4"/>
      <c r="P224" s="4"/>
      <c r="Q224" s="4"/>
      <c r="R224" s="4"/>
    </row>
    <row r="225" spans="1:18" ht="16.5" customHeight="1">
      <c r="A225" s="4"/>
      <c r="B225" s="4"/>
      <c r="C225" s="34"/>
      <c r="D225" s="4"/>
      <c r="E225" s="4"/>
      <c r="F225" s="4"/>
      <c r="G225" s="4"/>
      <c r="H225" s="4"/>
      <c r="I225" s="4"/>
      <c r="J225" s="4"/>
      <c r="K225" s="4"/>
      <c r="L225" s="4"/>
      <c r="M225" s="4"/>
      <c r="N225" s="4"/>
      <c r="O225" s="4"/>
      <c r="P225" s="4"/>
      <c r="Q225" s="4"/>
      <c r="R225" s="4"/>
    </row>
    <row r="226" spans="1:18" ht="16.5" customHeight="1">
      <c r="A226" s="4"/>
      <c r="B226" s="4"/>
      <c r="C226" s="34"/>
      <c r="D226" s="4"/>
      <c r="E226" s="4"/>
      <c r="F226" s="4"/>
      <c r="G226" s="4"/>
      <c r="H226" s="4"/>
      <c r="I226" s="4"/>
      <c r="J226" s="4"/>
      <c r="K226" s="4"/>
      <c r="L226" s="4"/>
      <c r="M226" s="4"/>
      <c r="N226" s="4"/>
      <c r="O226" s="4"/>
      <c r="P226" s="4"/>
      <c r="Q226" s="4"/>
      <c r="R226" s="4"/>
    </row>
    <row r="227" spans="1:18" ht="16.5" customHeight="1">
      <c r="A227" s="4"/>
      <c r="B227" s="4"/>
      <c r="C227" s="34"/>
      <c r="D227" s="4"/>
      <c r="E227" s="4"/>
      <c r="F227" s="4"/>
      <c r="G227" s="4"/>
      <c r="H227" s="4"/>
      <c r="I227" s="4"/>
      <c r="J227" s="4"/>
      <c r="K227" s="4"/>
      <c r="L227" s="4"/>
      <c r="M227" s="4"/>
      <c r="N227" s="4"/>
      <c r="O227" s="4"/>
      <c r="P227" s="4"/>
      <c r="Q227" s="4"/>
      <c r="R227" s="4"/>
    </row>
    <row r="228" spans="1:18" ht="16.5" customHeight="1">
      <c r="A228" s="4"/>
      <c r="B228" s="4"/>
      <c r="C228" s="34"/>
      <c r="D228" s="4"/>
      <c r="E228" s="4"/>
      <c r="F228" s="4"/>
      <c r="G228" s="4"/>
      <c r="H228" s="4"/>
      <c r="I228" s="4"/>
      <c r="J228" s="4"/>
      <c r="K228" s="4"/>
      <c r="L228" s="4"/>
      <c r="M228" s="4"/>
      <c r="N228" s="4"/>
      <c r="O228" s="4"/>
      <c r="P228" s="4"/>
      <c r="Q228" s="4"/>
      <c r="R228" s="4"/>
    </row>
    <row r="229" spans="1:18" ht="16.5" customHeight="1">
      <c r="A229" s="4"/>
      <c r="B229" s="4"/>
      <c r="C229" s="34"/>
      <c r="D229" s="4"/>
      <c r="E229" s="4"/>
      <c r="F229" s="4"/>
      <c r="G229" s="4"/>
      <c r="H229" s="4"/>
      <c r="I229" s="4"/>
      <c r="J229" s="4"/>
      <c r="K229" s="4"/>
      <c r="L229" s="4"/>
      <c r="M229" s="4"/>
      <c r="N229" s="4"/>
      <c r="O229" s="4"/>
      <c r="P229" s="4"/>
      <c r="Q229" s="4"/>
      <c r="R229" s="4"/>
    </row>
    <row r="230" spans="1:18" ht="16.5" customHeight="1">
      <c r="A230" s="4"/>
      <c r="B230" s="4"/>
      <c r="C230" s="34"/>
      <c r="D230" s="4"/>
      <c r="E230" s="4"/>
      <c r="F230" s="4"/>
      <c r="G230" s="4"/>
      <c r="H230" s="4"/>
      <c r="I230" s="4"/>
      <c r="J230" s="4"/>
      <c r="K230" s="4"/>
      <c r="L230" s="4"/>
      <c r="M230" s="4"/>
      <c r="N230" s="4"/>
      <c r="O230" s="4"/>
      <c r="P230" s="4"/>
      <c r="Q230" s="4"/>
      <c r="R230" s="4"/>
    </row>
    <row r="231" spans="1:18" ht="16.5" customHeight="1">
      <c r="A231" s="4"/>
      <c r="B231" s="4"/>
      <c r="C231" s="34"/>
      <c r="D231" s="4"/>
      <c r="E231" s="4"/>
      <c r="F231" s="4"/>
      <c r="G231" s="4"/>
      <c r="H231" s="4"/>
      <c r="I231" s="4"/>
      <c r="J231" s="4"/>
      <c r="K231" s="4"/>
      <c r="L231" s="4"/>
      <c r="M231" s="4"/>
      <c r="N231" s="4"/>
      <c r="O231" s="4"/>
      <c r="P231" s="4"/>
      <c r="Q231" s="4"/>
      <c r="R231" s="4"/>
    </row>
    <row r="232" spans="1:18" ht="16.5" customHeight="1">
      <c r="A232" s="4"/>
      <c r="B232" s="4"/>
      <c r="C232" s="34"/>
      <c r="D232" s="4"/>
      <c r="E232" s="4"/>
      <c r="F232" s="4"/>
      <c r="G232" s="4"/>
      <c r="H232" s="4"/>
      <c r="I232" s="4"/>
      <c r="J232" s="4"/>
      <c r="K232" s="4"/>
      <c r="L232" s="4"/>
      <c r="M232" s="4"/>
      <c r="N232" s="4"/>
      <c r="O232" s="4"/>
      <c r="P232" s="4"/>
      <c r="Q232" s="4"/>
      <c r="R232" s="4"/>
    </row>
    <row r="233" spans="1:18" ht="16.5" customHeight="1">
      <c r="A233" s="4"/>
      <c r="B233" s="4"/>
      <c r="C233" s="34"/>
      <c r="D233" s="4"/>
      <c r="E233" s="4"/>
      <c r="F233" s="4"/>
      <c r="G233" s="4"/>
      <c r="H233" s="4"/>
      <c r="I233" s="4"/>
      <c r="J233" s="4"/>
      <c r="K233" s="4"/>
      <c r="L233" s="4"/>
      <c r="M233" s="4"/>
      <c r="N233" s="4"/>
      <c r="O233" s="4"/>
      <c r="P233" s="4"/>
      <c r="Q233" s="4"/>
      <c r="R233" s="4"/>
    </row>
    <row r="234" spans="1:18" ht="16.5" customHeight="1">
      <c r="A234" s="4"/>
      <c r="B234" s="4"/>
      <c r="C234" s="34"/>
      <c r="D234" s="4"/>
      <c r="E234" s="4"/>
      <c r="F234" s="4"/>
      <c r="G234" s="4"/>
      <c r="H234" s="4"/>
      <c r="I234" s="4"/>
      <c r="J234" s="4"/>
      <c r="K234" s="4"/>
      <c r="L234" s="4"/>
      <c r="M234" s="4"/>
      <c r="N234" s="4"/>
      <c r="O234" s="4"/>
      <c r="P234" s="4"/>
      <c r="Q234" s="4"/>
      <c r="R234" s="4"/>
    </row>
    <row r="235" spans="1:18" ht="16.5" customHeight="1">
      <c r="A235" s="4"/>
      <c r="B235" s="4"/>
      <c r="C235" s="34"/>
      <c r="D235" s="4"/>
      <c r="E235" s="4"/>
      <c r="F235" s="4"/>
      <c r="G235" s="4"/>
      <c r="H235" s="4"/>
      <c r="I235" s="4"/>
      <c r="J235" s="4"/>
      <c r="K235" s="4"/>
      <c r="L235" s="4"/>
      <c r="M235" s="4"/>
      <c r="N235" s="4"/>
      <c r="O235" s="4"/>
      <c r="P235" s="4"/>
      <c r="Q235" s="4"/>
      <c r="R235" s="4"/>
    </row>
    <row r="236" spans="1:18" ht="16.5" customHeight="1">
      <c r="A236" s="4"/>
      <c r="B236" s="4"/>
      <c r="C236" s="34"/>
      <c r="D236" s="4"/>
      <c r="E236" s="4"/>
      <c r="F236" s="4"/>
      <c r="G236" s="4"/>
      <c r="H236" s="4"/>
      <c r="I236" s="4"/>
      <c r="J236" s="4"/>
      <c r="K236" s="4"/>
      <c r="L236" s="4"/>
      <c r="M236" s="4"/>
      <c r="N236" s="4"/>
      <c r="O236" s="4"/>
      <c r="P236" s="4"/>
      <c r="Q236" s="4"/>
      <c r="R236" s="4"/>
    </row>
    <row r="237" spans="1:18" ht="16.5" customHeight="1">
      <c r="A237" s="4"/>
      <c r="B237" s="4"/>
      <c r="C237" s="34"/>
      <c r="D237" s="4"/>
      <c r="E237" s="4"/>
      <c r="F237" s="4"/>
      <c r="G237" s="4"/>
      <c r="H237" s="4"/>
      <c r="I237" s="4"/>
      <c r="J237" s="4"/>
      <c r="K237" s="4"/>
      <c r="L237" s="4"/>
      <c r="M237" s="4"/>
      <c r="N237" s="4"/>
      <c r="O237" s="4"/>
      <c r="P237" s="4"/>
      <c r="Q237" s="4"/>
      <c r="R237" s="4"/>
    </row>
    <row r="238" spans="1:18" ht="16.5" customHeight="1">
      <c r="A238" s="4"/>
      <c r="B238" s="4"/>
      <c r="C238" s="34"/>
      <c r="D238" s="4"/>
      <c r="E238" s="4"/>
      <c r="F238" s="4"/>
      <c r="G238" s="4"/>
      <c r="H238" s="4"/>
      <c r="I238" s="4"/>
      <c r="J238" s="4"/>
      <c r="K238" s="4"/>
      <c r="L238" s="4"/>
      <c r="M238" s="4"/>
      <c r="N238" s="4"/>
      <c r="O238" s="4"/>
      <c r="P238" s="4"/>
      <c r="Q238" s="4"/>
      <c r="R238" s="4"/>
    </row>
    <row r="239" spans="1:18" ht="16.5" customHeight="1">
      <c r="A239" s="4"/>
      <c r="B239" s="4"/>
      <c r="C239" s="34"/>
      <c r="D239" s="4"/>
      <c r="E239" s="4"/>
      <c r="F239" s="4"/>
      <c r="G239" s="4"/>
      <c r="H239" s="4"/>
      <c r="I239" s="4"/>
      <c r="J239" s="4"/>
      <c r="K239" s="4"/>
      <c r="L239" s="4"/>
      <c r="M239" s="4"/>
      <c r="N239" s="4"/>
      <c r="O239" s="4"/>
      <c r="P239" s="4"/>
      <c r="Q239" s="4"/>
      <c r="R239" s="4"/>
    </row>
    <row r="240" spans="1:18" ht="16.5" customHeight="1">
      <c r="A240" s="4"/>
      <c r="B240" s="4"/>
      <c r="C240" s="34"/>
      <c r="D240" s="4"/>
      <c r="E240" s="4"/>
      <c r="F240" s="4"/>
      <c r="G240" s="4"/>
      <c r="H240" s="4"/>
      <c r="I240" s="4"/>
      <c r="J240" s="4"/>
      <c r="K240" s="4"/>
      <c r="L240" s="4"/>
      <c r="M240" s="4"/>
      <c r="N240" s="4"/>
      <c r="O240" s="4"/>
      <c r="P240" s="4"/>
      <c r="Q240" s="4"/>
      <c r="R240" s="4"/>
    </row>
    <row r="241" spans="1:18" ht="16.5" customHeight="1">
      <c r="A241" s="4"/>
      <c r="B241" s="4"/>
      <c r="C241" s="34"/>
      <c r="D241" s="4"/>
      <c r="E241" s="4"/>
      <c r="F241" s="4"/>
      <c r="G241" s="4"/>
      <c r="H241" s="4"/>
      <c r="I241" s="4"/>
      <c r="J241" s="4"/>
      <c r="K241" s="4"/>
      <c r="L241" s="4"/>
      <c r="M241" s="4"/>
      <c r="N241" s="4"/>
      <c r="O241" s="4"/>
      <c r="P241" s="4"/>
      <c r="Q241" s="4"/>
      <c r="R241" s="4"/>
    </row>
    <row r="242" spans="1:18" ht="16.5" customHeight="1">
      <c r="A242" s="4"/>
      <c r="B242" s="4"/>
      <c r="C242" s="34"/>
      <c r="D242" s="4"/>
      <c r="E242" s="4"/>
      <c r="F242" s="4"/>
      <c r="G242" s="4"/>
      <c r="H242" s="4"/>
      <c r="I242" s="4"/>
      <c r="J242" s="4"/>
      <c r="K242" s="4"/>
      <c r="L242" s="4"/>
      <c r="M242" s="4"/>
      <c r="N242" s="4"/>
      <c r="O242" s="4"/>
      <c r="P242" s="4"/>
      <c r="Q242" s="4"/>
      <c r="R242" s="4"/>
    </row>
    <row r="243" spans="1:18" ht="16.5" customHeight="1">
      <c r="A243" s="4"/>
      <c r="B243" s="4"/>
      <c r="C243" s="34"/>
      <c r="D243" s="4"/>
      <c r="E243" s="4"/>
      <c r="F243" s="4"/>
      <c r="G243" s="4"/>
      <c r="H243" s="4"/>
      <c r="I243" s="4"/>
      <c r="J243" s="4"/>
      <c r="K243" s="4"/>
      <c r="L243" s="4"/>
      <c r="M243" s="4"/>
      <c r="N243" s="4"/>
      <c r="O243" s="4"/>
      <c r="P243" s="4"/>
      <c r="Q243" s="4"/>
      <c r="R243" s="4"/>
    </row>
    <row r="244" spans="1:18" ht="16.5" customHeight="1">
      <c r="A244" s="4"/>
      <c r="B244" s="4"/>
      <c r="C244" s="34"/>
      <c r="D244" s="4"/>
      <c r="E244" s="4"/>
      <c r="F244" s="4"/>
      <c r="G244" s="4"/>
      <c r="H244" s="4"/>
      <c r="I244" s="4"/>
      <c r="J244" s="4"/>
      <c r="K244" s="4"/>
      <c r="L244" s="4"/>
      <c r="M244" s="4"/>
      <c r="N244" s="4"/>
      <c r="O244" s="4"/>
      <c r="P244" s="4"/>
      <c r="Q244" s="4"/>
      <c r="R244" s="4"/>
    </row>
    <row r="245" spans="1:18" ht="16.5" customHeight="1">
      <c r="A245" s="4"/>
      <c r="B245" s="4"/>
      <c r="C245" s="34"/>
      <c r="D245" s="4"/>
      <c r="E245" s="4"/>
      <c r="F245" s="4"/>
      <c r="G245" s="4"/>
      <c r="H245" s="4"/>
      <c r="I245" s="4"/>
      <c r="J245" s="4"/>
      <c r="K245" s="4"/>
      <c r="L245" s="4"/>
      <c r="M245" s="4"/>
      <c r="N245" s="4"/>
      <c r="O245" s="4"/>
      <c r="P245" s="4"/>
      <c r="Q245" s="4"/>
      <c r="R245" s="4"/>
    </row>
    <row r="246" spans="1:18" ht="16.5" customHeight="1">
      <c r="A246" s="4"/>
      <c r="B246" s="4"/>
      <c r="C246" s="34"/>
      <c r="D246" s="4"/>
      <c r="E246" s="4"/>
      <c r="F246" s="4"/>
      <c r="G246" s="4"/>
      <c r="H246" s="4"/>
      <c r="I246" s="4"/>
      <c r="J246" s="4"/>
      <c r="K246" s="4"/>
      <c r="L246" s="4"/>
      <c r="M246" s="4"/>
      <c r="N246" s="4"/>
      <c r="O246" s="4"/>
      <c r="P246" s="4"/>
      <c r="Q246" s="4"/>
      <c r="R246" s="4"/>
    </row>
    <row r="247" spans="1:18" ht="16.5" customHeight="1">
      <c r="A247" s="4"/>
      <c r="B247" s="4"/>
      <c r="C247" s="34"/>
      <c r="D247" s="4"/>
      <c r="E247" s="4"/>
      <c r="F247" s="4"/>
      <c r="G247" s="4"/>
      <c r="H247" s="4"/>
      <c r="I247" s="4"/>
      <c r="J247" s="4"/>
      <c r="K247" s="4"/>
      <c r="L247" s="4"/>
      <c r="M247" s="4"/>
      <c r="N247" s="4"/>
      <c r="O247" s="4"/>
      <c r="P247" s="4"/>
      <c r="Q247" s="4"/>
      <c r="R247" s="4"/>
    </row>
    <row r="248" spans="1:18" ht="16.5" customHeight="1">
      <c r="A248" s="4"/>
      <c r="B248" s="4"/>
      <c r="C248" s="34"/>
      <c r="D248" s="4"/>
      <c r="E248" s="4"/>
      <c r="F248" s="4"/>
      <c r="G248" s="4"/>
      <c r="H248" s="4"/>
      <c r="I248" s="4"/>
      <c r="J248" s="4"/>
      <c r="K248" s="4"/>
      <c r="L248" s="4"/>
      <c r="M248" s="4"/>
      <c r="N248" s="4"/>
      <c r="O248" s="4"/>
      <c r="P248" s="4"/>
      <c r="Q248" s="4"/>
      <c r="R248" s="4"/>
    </row>
    <row r="249" spans="1:18" ht="16.5" customHeight="1">
      <c r="A249" s="4"/>
      <c r="B249" s="4"/>
      <c r="C249" s="34"/>
      <c r="D249" s="4"/>
      <c r="E249" s="4"/>
      <c r="F249" s="4"/>
      <c r="G249" s="4"/>
      <c r="H249" s="4"/>
      <c r="I249" s="4"/>
      <c r="J249" s="4"/>
      <c r="K249" s="4"/>
      <c r="L249" s="4"/>
      <c r="M249" s="4"/>
      <c r="N249" s="4"/>
      <c r="O249" s="4"/>
      <c r="P249" s="4"/>
      <c r="Q249" s="4"/>
      <c r="R249" s="4"/>
    </row>
    <row r="250" spans="1:18" ht="16.5" customHeight="1">
      <c r="A250" s="4"/>
      <c r="B250" s="4"/>
      <c r="C250" s="34"/>
      <c r="D250" s="4"/>
      <c r="E250" s="4"/>
      <c r="F250" s="4"/>
      <c r="G250" s="4"/>
      <c r="H250" s="4"/>
      <c r="I250" s="4"/>
      <c r="J250" s="4"/>
      <c r="K250" s="4"/>
      <c r="L250" s="4"/>
      <c r="M250" s="4"/>
      <c r="N250" s="4"/>
      <c r="O250" s="4"/>
      <c r="P250" s="4"/>
      <c r="Q250" s="4"/>
      <c r="R250" s="4"/>
    </row>
    <row r="251" spans="1:18" ht="16.5" customHeight="1">
      <c r="A251" s="4"/>
      <c r="B251" s="4"/>
      <c r="C251" s="34"/>
      <c r="D251" s="4"/>
      <c r="E251" s="4"/>
      <c r="F251" s="4"/>
      <c r="G251" s="4"/>
      <c r="H251" s="4"/>
      <c r="I251" s="4"/>
      <c r="J251" s="4"/>
      <c r="K251" s="4"/>
      <c r="L251" s="4"/>
      <c r="M251" s="4"/>
      <c r="N251" s="4"/>
      <c r="O251" s="4"/>
      <c r="P251" s="4"/>
      <c r="Q251" s="4"/>
      <c r="R251" s="4"/>
    </row>
    <row r="252" spans="1:18" ht="16.5" customHeight="1">
      <c r="A252" s="4"/>
      <c r="B252" s="4"/>
      <c r="C252" s="34"/>
      <c r="D252" s="4"/>
      <c r="E252" s="4"/>
      <c r="F252" s="4"/>
      <c r="G252" s="4"/>
      <c r="H252" s="4"/>
      <c r="I252" s="4"/>
      <c r="J252" s="4"/>
      <c r="K252" s="4"/>
      <c r="L252" s="4"/>
      <c r="M252" s="4"/>
      <c r="N252" s="4"/>
      <c r="O252" s="4"/>
      <c r="P252" s="4"/>
      <c r="Q252" s="4"/>
      <c r="R252" s="4"/>
    </row>
    <row r="253" spans="1:18" ht="16.5" customHeight="1">
      <c r="A253" s="4"/>
      <c r="B253" s="4"/>
      <c r="C253" s="34"/>
      <c r="D253" s="4"/>
      <c r="E253" s="4"/>
      <c r="F253" s="4"/>
      <c r="G253" s="4"/>
      <c r="H253" s="4"/>
      <c r="I253" s="4"/>
      <c r="J253" s="4"/>
      <c r="K253" s="4"/>
      <c r="L253" s="4"/>
      <c r="M253" s="4"/>
      <c r="N253" s="4"/>
      <c r="O253" s="4"/>
      <c r="P253" s="4"/>
      <c r="Q253" s="4"/>
      <c r="R253" s="4"/>
    </row>
    <row r="254" spans="1:18" ht="16.5" customHeight="1">
      <c r="A254" s="4"/>
      <c r="B254" s="4"/>
      <c r="C254" s="34"/>
      <c r="D254" s="4"/>
      <c r="E254" s="4"/>
      <c r="F254" s="4"/>
      <c r="G254" s="4"/>
      <c r="H254" s="4"/>
      <c r="I254" s="4"/>
      <c r="J254" s="4"/>
      <c r="K254" s="4"/>
      <c r="L254" s="4"/>
      <c r="M254" s="4"/>
      <c r="N254" s="4"/>
      <c r="O254" s="4"/>
      <c r="P254" s="4"/>
      <c r="Q254" s="4"/>
      <c r="R254" s="4"/>
    </row>
    <row r="255" spans="1:18" ht="16.5" customHeight="1">
      <c r="A255" s="4"/>
      <c r="B255" s="4"/>
      <c r="C255" s="34"/>
      <c r="D255" s="4"/>
      <c r="E255" s="4"/>
      <c r="F255" s="4"/>
      <c r="G255" s="4"/>
      <c r="H255" s="4"/>
      <c r="I255" s="4"/>
      <c r="J255" s="4"/>
      <c r="K255" s="4"/>
      <c r="L255" s="4"/>
      <c r="M255" s="4"/>
      <c r="N255" s="4"/>
      <c r="O255" s="4"/>
      <c r="P255" s="4"/>
      <c r="Q255" s="4"/>
      <c r="R255" s="4"/>
    </row>
    <row r="256" spans="1:18" ht="16.5" customHeight="1">
      <c r="A256" s="4"/>
      <c r="B256" s="4"/>
      <c r="C256" s="34"/>
      <c r="D256" s="4"/>
      <c r="E256" s="4"/>
      <c r="F256" s="4"/>
      <c r="G256" s="4"/>
      <c r="H256" s="4"/>
      <c r="I256" s="4"/>
      <c r="J256" s="4"/>
      <c r="K256" s="4"/>
      <c r="L256" s="4"/>
      <c r="M256" s="4"/>
      <c r="N256" s="4"/>
      <c r="O256" s="4"/>
      <c r="P256" s="4"/>
      <c r="Q256" s="4"/>
      <c r="R256" s="4"/>
    </row>
    <row r="257" spans="1:18" ht="16.5" customHeight="1">
      <c r="A257" s="4"/>
      <c r="B257" s="4"/>
      <c r="C257" s="34"/>
      <c r="D257" s="4"/>
      <c r="E257" s="4"/>
      <c r="F257" s="4"/>
      <c r="G257" s="4"/>
      <c r="H257" s="4"/>
      <c r="I257" s="4"/>
      <c r="J257" s="4"/>
      <c r="K257" s="4"/>
      <c r="L257" s="4"/>
      <c r="M257" s="4"/>
      <c r="N257" s="4"/>
      <c r="O257" s="4"/>
      <c r="P257" s="4"/>
      <c r="Q257" s="4"/>
      <c r="R257" s="4"/>
    </row>
    <row r="258" spans="1:18" ht="16.5" customHeight="1">
      <c r="A258" s="4"/>
      <c r="B258" s="4"/>
      <c r="C258" s="34"/>
      <c r="D258" s="4"/>
      <c r="E258" s="4"/>
      <c r="F258" s="4"/>
      <c r="G258" s="4"/>
      <c r="H258" s="4"/>
      <c r="I258" s="4"/>
      <c r="J258" s="4"/>
      <c r="K258" s="4"/>
      <c r="L258" s="4"/>
      <c r="M258" s="4"/>
      <c r="N258" s="4"/>
      <c r="O258" s="4"/>
      <c r="P258" s="4"/>
      <c r="Q258" s="4"/>
      <c r="R258" s="4"/>
    </row>
    <row r="259" spans="1:18" ht="16.5" customHeight="1">
      <c r="A259" s="4"/>
      <c r="B259" s="4"/>
      <c r="C259" s="34"/>
      <c r="D259" s="4"/>
      <c r="E259" s="4"/>
      <c r="F259" s="4"/>
      <c r="G259" s="4"/>
      <c r="H259" s="4"/>
      <c r="I259" s="4"/>
      <c r="J259" s="4"/>
      <c r="K259" s="4"/>
      <c r="L259" s="4"/>
      <c r="M259" s="4"/>
      <c r="N259" s="4"/>
      <c r="O259" s="4"/>
      <c r="P259" s="4"/>
      <c r="Q259" s="4"/>
      <c r="R259" s="4"/>
    </row>
    <row r="260" spans="1:18" ht="16.5" customHeight="1">
      <c r="A260" s="4"/>
      <c r="B260" s="4"/>
      <c r="C260" s="34"/>
      <c r="D260" s="4"/>
      <c r="E260" s="4"/>
      <c r="F260" s="4"/>
      <c r="G260" s="4"/>
      <c r="H260" s="4"/>
      <c r="I260" s="4"/>
      <c r="J260" s="4"/>
      <c r="K260" s="4"/>
      <c r="L260" s="4"/>
      <c r="M260" s="4"/>
      <c r="N260" s="4"/>
      <c r="O260" s="4"/>
      <c r="P260" s="4"/>
      <c r="Q260" s="4"/>
      <c r="R260" s="4"/>
    </row>
    <row r="261" spans="1:18" ht="16.5" customHeight="1">
      <c r="A261" s="4"/>
      <c r="B261" s="4"/>
      <c r="C261" s="34"/>
      <c r="D261" s="4"/>
      <c r="E261" s="4"/>
      <c r="F261" s="4"/>
      <c r="G261" s="4"/>
      <c r="H261" s="4"/>
      <c r="I261" s="4"/>
      <c r="J261" s="4"/>
      <c r="K261" s="4"/>
      <c r="L261" s="4"/>
      <c r="M261" s="4"/>
      <c r="N261" s="4"/>
      <c r="O261" s="4"/>
      <c r="P261" s="4"/>
      <c r="Q261" s="4"/>
      <c r="R261" s="4"/>
    </row>
    <row r="262" spans="1:18" ht="16.5" customHeight="1">
      <c r="A262" s="4"/>
      <c r="B262" s="4"/>
      <c r="C262" s="34"/>
      <c r="D262" s="4"/>
      <c r="E262" s="4"/>
      <c r="F262" s="4"/>
      <c r="G262" s="4"/>
      <c r="H262" s="4"/>
      <c r="I262" s="4"/>
      <c r="J262" s="4"/>
      <c r="K262" s="4"/>
      <c r="L262" s="4"/>
      <c r="M262" s="4"/>
      <c r="N262" s="4"/>
      <c r="O262" s="4"/>
      <c r="P262" s="4"/>
      <c r="Q262" s="4"/>
      <c r="R262" s="4"/>
    </row>
    <row r="263" spans="1:18" ht="16.5" customHeight="1">
      <c r="A263" s="4"/>
      <c r="B263" s="4"/>
      <c r="C263" s="34"/>
      <c r="D263" s="4"/>
      <c r="E263" s="4"/>
      <c r="F263" s="4"/>
      <c r="G263" s="4"/>
      <c r="H263" s="4"/>
      <c r="I263" s="4"/>
      <c r="J263" s="4"/>
      <c r="K263" s="4"/>
      <c r="L263" s="4"/>
      <c r="M263" s="4"/>
      <c r="N263" s="4"/>
      <c r="O263" s="4"/>
      <c r="P263" s="4"/>
      <c r="Q263" s="4"/>
      <c r="R263" s="4"/>
    </row>
    <row r="264" spans="1:18" ht="16.5" customHeight="1">
      <c r="A264" s="4"/>
      <c r="B264" s="4"/>
      <c r="C264" s="34"/>
      <c r="D264" s="4"/>
      <c r="E264" s="4"/>
      <c r="F264" s="4"/>
      <c r="G264" s="4"/>
      <c r="H264" s="4"/>
      <c r="I264" s="4"/>
      <c r="J264" s="4"/>
      <c r="K264" s="4"/>
      <c r="L264" s="4"/>
      <c r="M264" s="4"/>
      <c r="N264" s="4"/>
      <c r="O264" s="4"/>
      <c r="P264" s="4"/>
      <c r="Q264" s="4"/>
      <c r="R264" s="4"/>
    </row>
    <row r="265" spans="1:18" ht="16.5" customHeight="1">
      <c r="A265" s="4"/>
      <c r="B265" s="4"/>
      <c r="C265" s="34"/>
      <c r="D265" s="4"/>
      <c r="E265" s="4"/>
      <c r="F265" s="4"/>
      <c r="G265" s="4"/>
      <c r="H265" s="4"/>
      <c r="I265" s="4"/>
      <c r="J265" s="4"/>
      <c r="K265" s="4"/>
      <c r="L265" s="4"/>
      <c r="M265" s="4"/>
      <c r="N265" s="4"/>
      <c r="O265" s="4"/>
      <c r="P265" s="4"/>
      <c r="Q265" s="4"/>
      <c r="R265" s="4"/>
    </row>
    <row r="266" spans="1:18" ht="16.5" customHeight="1">
      <c r="A266" s="4"/>
      <c r="B266" s="4"/>
      <c r="C266" s="34"/>
      <c r="D266" s="4"/>
      <c r="E266" s="4"/>
      <c r="F266" s="4"/>
      <c r="G266" s="4"/>
      <c r="H266" s="4"/>
      <c r="I266" s="4"/>
      <c r="J266" s="4"/>
      <c r="K266" s="4"/>
      <c r="L266" s="4"/>
      <c r="M266" s="4"/>
      <c r="N266" s="4"/>
      <c r="O266" s="4"/>
      <c r="P266" s="4"/>
      <c r="Q266" s="4"/>
      <c r="R266" s="4"/>
    </row>
    <row r="267" spans="1:18" ht="16.5" customHeight="1">
      <c r="A267" s="4"/>
      <c r="B267" s="4"/>
      <c r="C267" s="34"/>
      <c r="D267" s="4"/>
      <c r="E267" s="4"/>
      <c r="F267" s="4"/>
      <c r="G267" s="4"/>
      <c r="H267" s="4"/>
      <c r="I267" s="4"/>
      <c r="J267" s="4"/>
      <c r="K267" s="4"/>
      <c r="L267" s="4"/>
      <c r="M267" s="4"/>
      <c r="N267" s="4"/>
      <c r="O267" s="4"/>
      <c r="P267" s="4"/>
      <c r="Q267" s="4"/>
      <c r="R267" s="4"/>
    </row>
    <row r="268" spans="1:18" ht="16.5" customHeight="1">
      <c r="A268" s="4"/>
      <c r="B268" s="4"/>
      <c r="C268" s="34"/>
      <c r="D268" s="4"/>
      <c r="E268" s="4"/>
      <c r="F268" s="4"/>
      <c r="G268" s="4"/>
      <c r="H268" s="4"/>
      <c r="I268" s="4"/>
      <c r="J268" s="4"/>
      <c r="K268" s="4"/>
      <c r="L268" s="4"/>
      <c r="M268" s="4"/>
      <c r="N268" s="4"/>
      <c r="O268" s="4"/>
      <c r="P268" s="4"/>
      <c r="Q268" s="4"/>
      <c r="R268" s="4"/>
    </row>
    <row r="269" spans="1:18" ht="16.5" customHeight="1">
      <c r="A269" s="4"/>
      <c r="B269" s="4"/>
      <c r="C269" s="34"/>
      <c r="D269" s="4"/>
      <c r="E269" s="4"/>
      <c r="F269" s="4"/>
      <c r="G269" s="4"/>
      <c r="H269" s="4"/>
      <c r="I269" s="4"/>
      <c r="J269" s="4"/>
      <c r="K269" s="4"/>
      <c r="L269" s="4"/>
      <c r="M269" s="4"/>
      <c r="N269" s="4"/>
      <c r="O269" s="4"/>
      <c r="P269" s="4"/>
      <c r="Q269" s="4"/>
      <c r="R269" s="4"/>
    </row>
    <row r="270" spans="1:18" ht="16.5" customHeight="1">
      <c r="A270" s="4"/>
      <c r="B270" s="4"/>
      <c r="C270" s="34"/>
      <c r="D270" s="4"/>
      <c r="E270" s="4"/>
      <c r="F270" s="4"/>
      <c r="G270" s="4"/>
      <c r="H270" s="4"/>
      <c r="I270" s="4"/>
      <c r="J270" s="4"/>
      <c r="K270" s="4"/>
      <c r="L270" s="4"/>
      <c r="M270" s="4"/>
      <c r="N270" s="4"/>
      <c r="O270" s="4"/>
      <c r="P270" s="4"/>
      <c r="Q270" s="4"/>
      <c r="R270" s="4"/>
    </row>
    <row r="271" spans="1:18" ht="16.5" customHeight="1">
      <c r="A271" s="4"/>
      <c r="B271" s="4"/>
      <c r="C271" s="34"/>
      <c r="D271" s="4"/>
      <c r="E271" s="4"/>
      <c r="F271" s="4"/>
      <c r="G271" s="4"/>
      <c r="H271" s="4"/>
      <c r="I271" s="4"/>
      <c r="J271" s="4"/>
      <c r="K271" s="4"/>
      <c r="L271" s="4"/>
      <c r="M271" s="4"/>
      <c r="N271" s="4"/>
      <c r="O271" s="4"/>
      <c r="P271" s="4"/>
      <c r="Q271" s="4"/>
      <c r="R271" s="4"/>
    </row>
    <row r="272" spans="1:18" ht="16.5" customHeight="1">
      <c r="A272" s="4"/>
      <c r="B272" s="4"/>
      <c r="C272" s="34"/>
      <c r="D272" s="4"/>
      <c r="E272" s="4"/>
      <c r="F272" s="4"/>
      <c r="G272" s="4"/>
      <c r="H272" s="4"/>
      <c r="I272" s="4"/>
      <c r="J272" s="4"/>
      <c r="K272" s="4"/>
      <c r="L272" s="4"/>
      <c r="M272" s="4"/>
      <c r="N272" s="4"/>
      <c r="O272" s="4"/>
      <c r="P272" s="4"/>
      <c r="Q272" s="4"/>
      <c r="R272" s="4"/>
    </row>
    <row r="273" spans="1:18" ht="16.5" customHeight="1">
      <c r="A273" s="4"/>
      <c r="B273" s="4"/>
      <c r="C273" s="34"/>
      <c r="D273" s="4"/>
      <c r="E273" s="4"/>
      <c r="F273" s="4"/>
      <c r="G273" s="4"/>
      <c r="H273" s="4"/>
      <c r="I273" s="4"/>
      <c r="J273" s="4"/>
      <c r="K273" s="4"/>
      <c r="L273" s="4"/>
      <c r="M273" s="4"/>
      <c r="N273" s="4"/>
      <c r="O273" s="4"/>
      <c r="P273" s="4"/>
      <c r="Q273" s="4"/>
      <c r="R273" s="4"/>
    </row>
    <row r="274" spans="1:18" ht="16.5" customHeight="1">
      <c r="A274" s="4"/>
      <c r="B274" s="4"/>
      <c r="C274" s="34"/>
      <c r="D274" s="4"/>
      <c r="E274" s="4"/>
      <c r="F274" s="4"/>
      <c r="G274" s="4"/>
      <c r="H274" s="4"/>
      <c r="I274" s="4"/>
      <c r="J274" s="4"/>
      <c r="K274" s="4"/>
      <c r="L274" s="4"/>
      <c r="M274" s="4"/>
      <c r="N274" s="4"/>
      <c r="O274" s="4"/>
      <c r="P274" s="4"/>
      <c r="Q274" s="4"/>
      <c r="R274" s="4"/>
    </row>
    <row r="275" spans="1:18" ht="16.5" customHeight="1">
      <c r="A275" s="4"/>
      <c r="B275" s="4"/>
      <c r="C275" s="34"/>
      <c r="D275" s="4"/>
      <c r="E275" s="4"/>
      <c r="F275" s="4"/>
      <c r="G275" s="4"/>
      <c r="H275" s="4"/>
      <c r="I275" s="4"/>
      <c r="J275" s="4"/>
      <c r="K275" s="4"/>
      <c r="L275" s="4"/>
      <c r="M275" s="4"/>
      <c r="N275" s="4"/>
      <c r="O275" s="4"/>
      <c r="P275" s="4"/>
      <c r="Q275" s="4"/>
      <c r="R275" s="4"/>
    </row>
    <row r="276" spans="1:18" ht="16.5" customHeight="1">
      <c r="A276" s="4"/>
      <c r="B276" s="4"/>
      <c r="C276" s="34"/>
      <c r="D276" s="4"/>
      <c r="E276" s="4"/>
      <c r="F276" s="4"/>
      <c r="G276" s="4"/>
      <c r="H276" s="4"/>
      <c r="I276" s="4"/>
      <c r="J276" s="4"/>
      <c r="K276" s="4"/>
      <c r="L276" s="4"/>
      <c r="M276" s="4"/>
      <c r="N276" s="4"/>
      <c r="O276" s="4"/>
      <c r="P276" s="4"/>
      <c r="Q276" s="4"/>
      <c r="R276" s="4"/>
    </row>
    <row r="277" spans="1:18" ht="16.5" customHeight="1">
      <c r="A277" s="4"/>
      <c r="B277" s="4"/>
      <c r="C277" s="34"/>
      <c r="D277" s="4"/>
      <c r="E277" s="4"/>
      <c r="F277" s="4"/>
      <c r="G277" s="4"/>
      <c r="H277" s="4"/>
      <c r="I277" s="4"/>
      <c r="J277" s="4"/>
      <c r="K277" s="4"/>
      <c r="L277" s="4"/>
      <c r="M277" s="4"/>
      <c r="N277" s="4"/>
      <c r="O277" s="4"/>
      <c r="P277" s="4"/>
      <c r="Q277" s="4"/>
      <c r="R277" s="4"/>
    </row>
    <row r="278" spans="1:18" ht="16.5" customHeight="1">
      <c r="A278" s="4"/>
      <c r="B278" s="4"/>
      <c r="C278" s="34"/>
      <c r="D278" s="4"/>
      <c r="E278" s="4"/>
      <c r="F278" s="4"/>
      <c r="G278" s="4"/>
      <c r="H278" s="4"/>
      <c r="I278" s="4"/>
      <c r="J278" s="4"/>
      <c r="K278" s="4"/>
      <c r="L278" s="4"/>
      <c r="M278" s="4"/>
      <c r="N278" s="4"/>
      <c r="O278" s="4"/>
      <c r="P278" s="4"/>
      <c r="Q278" s="4"/>
      <c r="R278" s="4"/>
    </row>
    <row r="279" spans="1:18" ht="16.5" customHeight="1">
      <c r="A279" s="4"/>
      <c r="B279" s="4"/>
      <c r="C279" s="34"/>
      <c r="D279" s="4"/>
      <c r="E279" s="4"/>
      <c r="F279" s="4"/>
      <c r="G279" s="4"/>
      <c r="H279" s="4"/>
      <c r="I279" s="4"/>
      <c r="J279" s="4"/>
      <c r="K279" s="4"/>
      <c r="L279" s="4"/>
      <c r="M279" s="4"/>
      <c r="N279" s="4"/>
      <c r="O279" s="4"/>
      <c r="P279" s="4"/>
      <c r="Q279" s="4"/>
      <c r="R279" s="4"/>
    </row>
    <row r="280" spans="1:18" ht="16.5" customHeight="1">
      <c r="A280" s="4"/>
      <c r="B280" s="4"/>
      <c r="C280" s="34"/>
      <c r="D280" s="4"/>
      <c r="E280" s="4"/>
      <c r="F280" s="4"/>
      <c r="G280" s="4"/>
      <c r="H280" s="4"/>
      <c r="I280" s="4"/>
      <c r="J280" s="4"/>
      <c r="K280" s="4"/>
      <c r="L280" s="4"/>
      <c r="M280" s="4"/>
      <c r="N280" s="4"/>
      <c r="O280" s="4"/>
      <c r="P280" s="4"/>
      <c r="Q280" s="4"/>
      <c r="R280" s="4"/>
    </row>
    <row r="281" spans="1:18" ht="16.5" customHeight="1">
      <c r="A281" s="4"/>
      <c r="B281" s="4"/>
      <c r="C281" s="34"/>
      <c r="D281" s="4"/>
      <c r="E281" s="4"/>
      <c r="F281" s="4"/>
      <c r="G281" s="4"/>
      <c r="H281" s="4"/>
      <c r="I281" s="4"/>
      <c r="J281" s="4"/>
      <c r="K281" s="4"/>
      <c r="L281" s="4"/>
      <c r="M281" s="4"/>
      <c r="N281" s="4"/>
      <c r="O281" s="4"/>
      <c r="P281" s="4"/>
      <c r="Q281" s="4"/>
      <c r="R281" s="4"/>
    </row>
    <row r="282" spans="1:18" ht="16.5" customHeight="1">
      <c r="A282" s="4"/>
      <c r="B282" s="4"/>
      <c r="C282" s="34"/>
      <c r="D282" s="4"/>
      <c r="E282" s="4"/>
      <c r="F282" s="4"/>
      <c r="G282" s="4"/>
      <c r="H282" s="4"/>
      <c r="I282" s="4"/>
      <c r="J282" s="4"/>
      <c r="K282" s="4"/>
      <c r="L282" s="4"/>
      <c r="M282" s="4"/>
      <c r="N282" s="4"/>
      <c r="O282" s="4"/>
      <c r="P282" s="4"/>
      <c r="Q282" s="4"/>
      <c r="R282" s="4"/>
    </row>
    <row r="283" spans="1:18" ht="16.5" customHeight="1">
      <c r="A283" s="4"/>
      <c r="B283" s="4"/>
      <c r="C283" s="34"/>
      <c r="D283" s="4"/>
      <c r="E283" s="4"/>
      <c r="F283" s="4"/>
      <c r="G283" s="4"/>
      <c r="H283" s="4"/>
      <c r="I283" s="4"/>
      <c r="J283" s="4"/>
      <c r="K283" s="4"/>
      <c r="L283" s="4"/>
      <c r="M283" s="4"/>
      <c r="N283" s="4"/>
      <c r="O283" s="4"/>
      <c r="P283" s="4"/>
      <c r="Q283" s="4"/>
      <c r="R283" s="4"/>
    </row>
    <row r="284" spans="1:18" ht="16.5" customHeight="1">
      <c r="A284" s="4"/>
      <c r="B284" s="4"/>
      <c r="C284" s="34"/>
      <c r="D284" s="4"/>
      <c r="E284" s="4"/>
      <c r="F284" s="4"/>
      <c r="G284" s="4"/>
      <c r="H284" s="4"/>
      <c r="I284" s="4"/>
      <c r="J284" s="4"/>
      <c r="K284" s="4"/>
      <c r="L284" s="4"/>
      <c r="M284" s="4"/>
      <c r="N284" s="4"/>
      <c r="O284" s="4"/>
      <c r="P284" s="4"/>
      <c r="Q284" s="4"/>
      <c r="R284" s="4"/>
    </row>
    <row r="285" spans="1:18" ht="16.5" customHeight="1">
      <c r="A285" s="4"/>
      <c r="B285" s="4"/>
      <c r="C285" s="34"/>
      <c r="D285" s="4"/>
      <c r="E285" s="4"/>
      <c r="F285" s="4"/>
      <c r="G285" s="4"/>
      <c r="H285" s="4"/>
      <c r="I285" s="4"/>
      <c r="J285" s="4"/>
      <c r="K285" s="4"/>
      <c r="L285" s="4"/>
      <c r="M285" s="4"/>
      <c r="N285" s="4"/>
      <c r="O285" s="4"/>
      <c r="P285" s="4"/>
      <c r="Q285" s="4"/>
      <c r="R285" s="4"/>
    </row>
    <row r="286" spans="1:18" ht="16.5" customHeight="1">
      <c r="A286" s="4"/>
      <c r="B286" s="4"/>
      <c r="C286" s="34"/>
      <c r="D286" s="4"/>
      <c r="E286" s="4"/>
      <c r="F286" s="4"/>
      <c r="G286" s="4"/>
      <c r="H286" s="4"/>
      <c r="I286" s="4"/>
      <c r="J286" s="4"/>
      <c r="K286" s="4"/>
      <c r="L286" s="4"/>
      <c r="M286" s="4"/>
      <c r="N286" s="4"/>
      <c r="O286" s="4"/>
      <c r="P286" s="4"/>
      <c r="Q286" s="4"/>
      <c r="R286" s="4"/>
    </row>
    <row r="287" spans="1:18" ht="16.5" customHeight="1">
      <c r="A287" s="4"/>
      <c r="B287" s="4"/>
      <c r="C287" s="34"/>
      <c r="D287" s="4"/>
      <c r="E287" s="4"/>
      <c r="F287" s="4"/>
      <c r="G287" s="4"/>
      <c r="H287" s="4"/>
      <c r="I287" s="4"/>
      <c r="J287" s="4"/>
      <c r="K287" s="4"/>
      <c r="L287" s="4"/>
      <c r="M287" s="4"/>
      <c r="N287" s="4"/>
      <c r="O287" s="4"/>
      <c r="P287" s="4"/>
      <c r="Q287" s="4"/>
      <c r="R287" s="4"/>
    </row>
    <row r="288" spans="1:18" ht="16.5" customHeight="1">
      <c r="A288" s="4"/>
      <c r="B288" s="4"/>
      <c r="C288" s="34"/>
      <c r="D288" s="4"/>
      <c r="E288" s="4"/>
      <c r="F288" s="4"/>
      <c r="G288" s="4"/>
      <c r="H288" s="4"/>
      <c r="I288" s="4"/>
      <c r="J288" s="4"/>
      <c r="K288" s="4"/>
      <c r="L288" s="4"/>
      <c r="M288" s="4"/>
      <c r="N288" s="4"/>
      <c r="O288" s="4"/>
      <c r="P288" s="4"/>
      <c r="Q288" s="4"/>
      <c r="R288" s="4"/>
    </row>
    <row r="289" spans="1:18" ht="16.5" customHeight="1">
      <c r="A289" s="4"/>
      <c r="B289" s="4"/>
      <c r="C289" s="34"/>
      <c r="D289" s="4"/>
      <c r="E289" s="4"/>
      <c r="F289" s="4"/>
      <c r="G289" s="4"/>
      <c r="H289" s="4"/>
      <c r="I289" s="4"/>
      <c r="J289" s="4"/>
      <c r="K289" s="4"/>
      <c r="L289" s="4"/>
      <c r="M289" s="4"/>
      <c r="N289" s="4"/>
      <c r="O289" s="4"/>
      <c r="P289" s="4"/>
      <c r="Q289" s="4"/>
      <c r="R289" s="4"/>
    </row>
    <row r="290" spans="1:18" ht="16.5" customHeight="1">
      <c r="A290" s="4"/>
      <c r="B290" s="4"/>
      <c r="C290" s="34"/>
      <c r="D290" s="4"/>
      <c r="E290" s="4"/>
      <c r="F290" s="4"/>
      <c r="G290" s="4"/>
      <c r="H290" s="4"/>
      <c r="I290" s="4"/>
      <c r="J290" s="4"/>
      <c r="K290" s="4"/>
      <c r="L290" s="4"/>
      <c r="M290" s="4"/>
      <c r="N290" s="4"/>
      <c r="O290" s="4"/>
      <c r="P290" s="4"/>
      <c r="Q290" s="4"/>
      <c r="R290" s="4"/>
    </row>
    <row r="291" spans="1:18" ht="16.5" customHeight="1">
      <c r="A291" s="4"/>
      <c r="B291" s="4"/>
      <c r="C291" s="34"/>
      <c r="D291" s="4"/>
      <c r="E291" s="4"/>
      <c r="F291" s="4"/>
      <c r="G291" s="4"/>
      <c r="H291" s="4"/>
      <c r="I291" s="4"/>
      <c r="J291" s="4"/>
      <c r="K291" s="4"/>
      <c r="L291" s="4"/>
      <c r="M291" s="4"/>
      <c r="N291" s="4"/>
      <c r="O291" s="4"/>
      <c r="P291" s="4"/>
      <c r="Q291" s="4"/>
      <c r="R291" s="4"/>
    </row>
    <row r="292" spans="1:18" ht="16.5" customHeight="1">
      <c r="A292" s="4"/>
      <c r="B292" s="4"/>
      <c r="C292" s="34"/>
      <c r="D292" s="4"/>
      <c r="E292" s="4"/>
      <c r="F292" s="4"/>
      <c r="G292" s="4"/>
      <c r="H292" s="4"/>
      <c r="I292" s="4"/>
      <c r="J292" s="4"/>
      <c r="K292" s="4"/>
      <c r="L292" s="4"/>
      <c r="M292" s="4"/>
      <c r="N292" s="4"/>
      <c r="O292" s="4"/>
      <c r="P292" s="4"/>
      <c r="Q292" s="4"/>
      <c r="R292" s="4"/>
    </row>
    <row r="293" spans="1:18" ht="16.5" customHeight="1">
      <c r="A293" s="4"/>
      <c r="B293" s="4"/>
      <c r="C293" s="34"/>
      <c r="D293" s="4"/>
      <c r="E293" s="4"/>
      <c r="F293" s="4"/>
      <c r="G293" s="4"/>
      <c r="H293" s="4"/>
      <c r="I293" s="4"/>
      <c r="J293" s="4"/>
      <c r="K293" s="4"/>
      <c r="L293" s="4"/>
      <c r="M293" s="4"/>
      <c r="N293" s="4"/>
      <c r="O293" s="4"/>
      <c r="P293" s="4"/>
      <c r="Q293" s="4"/>
      <c r="R293" s="4"/>
    </row>
    <row r="294" spans="1:18" ht="16.5" customHeight="1">
      <c r="A294" s="4"/>
      <c r="B294" s="4"/>
      <c r="C294" s="34"/>
      <c r="D294" s="4"/>
      <c r="E294" s="4"/>
      <c r="F294" s="4"/>
      <c r="G294" s="4"/>
      <c r="H294" s="4"/>
      <c r="I294" s="4"/>
      <c r="J294" s="4"/>
      <c r="K294" s="4"/>
      <c r="L294" s="4"/>
      <c r="M294" s="4"/>
      <c r="N294" s="4"/>
      <c r="O294" s="4"/>
      <c r="P294" s="4"/>
      <c r="Q294" s="4"/>
      <c r="R294" s="4"/>
    </row>
    <row r="295" spans="1:18" ht="16.5" customHeight="1">
      <c r="A295" s="4"/>
      <c r="B295" s="4"/>
      <c r="C295" s="34"/>
      <c r="D295" s="4"/>
      <c r="E295" s="4"/>
      <c r="F295" s="4"/>
      <c r="G295" s="4"/>
      <c r="H295" s="4"/>
      <c r="I295" s="4"/>
      <c r="J295" s="4"/>
      <c r="K295" s="4"/>
      <c r="L295" s="4"/>
      <c r="M295" s="4"/>
      <c r="N295" s="4"/>
      <c r="O295" s="4"/>
      <c r="P295" s="4"/>
      <c r="Q295" s="4"/>
      <c r="R295" s="4"/>
    </row>
    <row r="296" spans="1:18" ht="16.5" customHeight="1">
      <c r="A296" s="4"/>
      <c r="B296" s="4"/>
      <c r="C296" s="34"/>
      <c r="D296" s="4"/>
      <c r="E296" s="4"/>
      <c r="F296" s="4"/>
      <c r="G296" s="4"/>
      <c r="H296" s="4"/>
      <c r="I296" s="4"/>
      <c r="J296" s="4"/>
      <c r="K296" s="4"/>
      <c r="L296" s="4"/>
      <c r="M296" s="4"/>
      <c r="N296" s="4"/>
      <c r="O296" s="4"/>
      <c r="P296" s="4"/>
      <c r="Q296" s="4"/>
      <c r="R296" s="4"/>
    </row>
    <row r="297" spans="1:18" ht="16.5" customHeight="1">
      <c r="A297" s="4"/>
      <c r="B297" s="4"/>
      <c r="C297" s="34"/>
      <c r="D297" s="4"/>
      <c r="E297" s="4"/>
      <c r="F297" s="4"/>
      <c r="G297" s="4"/>
      <c r="H297" s="4"/>
      <c r="I297" s="4"/>
      <c r="J297" s="4"/>
      <c r="K297" s="4"/>
      <c r="L297" s="4"/>
      <c r="M297" s="4"/>
      <c r="N297" s="4"/>
      <c r="O297" s="4"/>
      <c r="P297" s="4"/>
      <c r="Q297" s="4"/>
      <c r="R297" s="4"/>
    </row>
    <row r="298" spans="1:18" ht="16.5" customHeight="1">
      <c r="A298" s="4"/>
      <c r="B298" s="4"/>
      <c r="C298" s="34"/>
      <c r="D298" s="4"/>
      <c r="E298" s="4"/>
      <c r="F298" s="4"/>
      <c r="G298" s="4"/>
      <c r="H298" s="4"/>
      <c r="I298" s="4"/>
      <c r="J298" s="4"/>
      <c r="K298" s="4"/>
      <c r="L298" s="4"/>
      <c r="M298" s="4"/>
      <c r="N298" s="4"/>
      <c r="O298" s="4"/>
      <c r="P298" s="4"/>
      <c r="Q298" s="4"/>
      <c r="R298" s="4"/>
    </row>
    <row r="299" spans="1:18" ht="16.5" customHeight="1">
      <c r="A299" s="4"/>
      <c r="B299" s="4"/>
      <c r="C299" s="34"/>
      <c r="D299" s="4"/>
      <c r="E299" s="4"/>
      <c r="F299" s="4"/>
      <c r="G299" s="4"/>
      <c r="H299" s="4"/>
      <c r="I299" s="4"/>
      <c r="J299" s="4"/>
      <c r="K299" s="4"/>
      <c r="L299" s="4"/>
      <c r="M299" s="4"/>
      <c r="N299" s="4"/>
      <c r="O299" s="4"/>
      <c r="P299" s="4"/>
      <c r="Q299" s="4"/>
      <c r="R299" s="4"/>
    </row>
    <row r="300" spans="1:18" ht="16.5" customHeight="1">
      <c r="A300" s="4"/>
      <c r="B300" s="4"/>
      <c r="C300" s="34"/>
      <c r="D300" s="4"/>
      <c r="E300" s="4"/>
      <c r="F300" s="4"/>
      <c r="G300" s="4"/>
      <c r="H300" s="4"/>
      <c r="I300" s="4"/>
      <c r="J300" s="4"/>
      <c r="K300" s="4"/>
      <c r="L300" s="4"/>
      <c r="M300" s="4"/>
      <c r="N300" s="4"/>
      <c r="O300" s="4"/>
      <c r="P300" s="4"/>
      <c r="Q300" s="4"/>
      <c r="R300" s="4"/>
    </row>
    <row r="301" spans="1:18" ht="16.5" customHeight="1">
      <c r="A301" s="4"/>
      <c r="B301" s="4"/>
      <c r="C301" s="34"/>
      <c r="D301" s="4"/>
      <c r="E301" s="4"/>
      <c r="F301" s="4"/>
      <c r="G301" s="4"/>
      <c r="H301" s="4"/>
      <c r="I301" s="4"/>
      <c r="J301" s="4"/>
      <c r="K301" s="4"/>
      <c r="L301" s="4"/>
      <c r="M301" s="4"/>
      <c r="N301" s="4"/>
      <c r="O301" s="4"/>
      <c r="P301" s="4"/>
      <c r="Q301" s="4"/>
      <c r="R301" s="4"/>
    </row>
    <row r="302" spans="1:18" ht="16.5" customHeight="1">
      <c r="A302" s="4"/>
      <c r="B302" s="4"/>
      <c r="C302" s="34"/>
      <c r="D302" s="4"/>
      <c r="E302" s="4"/>
      <c r="F302" s="4"/>
      <c r="G302" s="4"/>
      <c r="H302" s="4"/>
      <c r="I302" s="4"/>
      <c r="J302" s="4"/>
      <c r="K302" s="4"/>
      <c r="L302" s="4"/>
      <c r="M302" s="4"/>
      <c r="N302" s="4"/>
      <c r="O302" s="4"/>
      <c r="P302" s="4"/>
      <c r="Q302" s="4"/>
      <c r="R302" s="4"/>
    </row>
    <row r="303" spans="1:18" ht="16.5" customHeight="1">
      <c r="A303" s="4"/>
      <c r="B303" s="4"/>
      <c r="C303" s="34"/>
      <c r="D303" s="4"/>
      <c r="E303" s="4"/>
      <c r="F303" s="4"/>
      <c r="G303" s="4"/>
      <c r="H303" s="4"/>
      <c r="I303" s="4"/>
      <c r="J303" s="4"/>
      <c r="K303" s="4"/>
      <c r="L303" s="4"/>
      <c r="M303" s="4"/>
      <c r="N303" s="4"/>
      <c r="O303" s="4"/>
      <c r="P303" s="4"/>
      <c r="Q303" s="4"/>
      <c r="R303" s="4"/>
    </row>
    <row r="304" spans="1:18" ht="16.5" customHeight="1">
      <c r="A304" s="4"/>
      <c r="B304" s="4"/>
      <c r="C304" s="34"/>
      <c r="D304" s="4"/>
      <c r="E304" s="4"/>
      <c r="F304" s="4"/>
      <c r="G304" s="4"/>
      <c r="H304" s="4"/>
      <c r="I304" s="4"/>
      <c r="J304" s="4"/>
      <c r="K304" s="4"/>
      <c r="L304" s="4"/>
      <c r="M304" s="4"/>
      <c r="N304" s="4"/>
      <c r="O304" s="4"/>
      <c r="P304" s="4"/>
      <c r="Q304" s="4"/>
      <c r="R304" s="4"/>
    </row>
    <row r="305" spans="1:18" ht="16.5" customHeight="1">
      <c r="A305" s="4"/>
      <c r="B305" s="4"/>
      <c r="C305" s="34"/>
      <c r="D305" s="4"/>
      <c r="E305" s="4"/>
      <c r="F305" s="4"/>
      <c r="G305" s="4"/>
      <c r="H305" s="4"/>
      <c r="I305" s="4"/>
      <c r="J305" s="4"/>
      <c r="K305" s="4"/>
      <c r="L305" s="4"/>
      <c r="M305" s="4"/>
      <c r="N305" s="4"/>
      <c r="O305" s="4"/>
      <c r="P305" s="4"/>
      <c r="Q305" s="4"/>
      <c r="R305" s="4"/>
    </row>
    <row r="306" spans="1:18" ht="16.5" customHeight="1">
      <c r="A306" s="4"/>
      <c r="B306" s="4"/>
      <c r="C306" s="34"/>
      <c r="D306" s="4"/>
      <c r="E306" s="4"/>
      <c r="F306" s="4"/>
      <c r="G306" s="4"/>
      <c r="H306" s="4"/>
      <c r="I306" s="4"/>
      <c r="J306" s="4"/>
      <c r="K306" s="4"/>
      <c r="L306" s="4"/>
      <c r="M306" s="4"/>
      <c r="N306" s="4"/>
      <c r="O306" s="4"/>
      <c r="P306" s="4"/>
      <c r="Q306" s="4"/>
      <c r="R306" s="4"/>
    </row>
    <row r="307" spans="1:18" ht="16.5" customHeight="1">
      <c r="A307" s="4"/>
      <c r="B307" s="4"/>
      <c r="C307" s="34"/>
      <c r="D307" s="4"/>
      <c r="E307" s="4"/>
      <c r="F307" s="4"/>
      <c r="G307" s="4"/>
      <c r="H307" s="4"/>
      <c r="I307" s="4"/>
      <c r="J307" s="4"/>
      <c r="K307" s="4"/>
      <c r="L307" s="4"/>
      <c r="M307" s="4"/>
      <c r="N307" s="4"/>
      <c r="O307" s="4"/>
      <c r="P307" s="4"/>
      <c r="Q307" s="4"/>
      <c r="R307" s="4"/>
    </row>
    <row r="308" spans="1:18" ht="16.5" customHeight="1">
      <c r="A308" s="4"/>
      <c r="B308" s="4"/>
      <c r="C308" s="34"/>
      <c r="D308" s="4"/>
      <c r="E308" s="4"/>
      <c r="F308" s="4"/>
      <c r="G308" s="4"/>
      <c r="H308" s="4"/>
      <c r="I308" s="4"/>
      <c r="J308" s="4"/>
      <c r="K308" s="4"/>
      <c r="L308" s="4"/>
      <c r="M308" s="4"/>
      <c r="N308" s="4"/>
      <c r="O308" s="4"/>
      <c r="P308" s="4"/>
      <c r="Q308" s="4"/>
      <c r="R308" s="4"/>
    </row>
    <row r="309" spans="1:18" ht="16.5" customHeight="1">
      <c r="A309" s="4"/>
      <c r="B309" s="4"/>
      <c r="C309" s="34"/>
      <c r="D309" s="4"/>
      <c r="E309" s="4"/>
      <c r="F309" s="4"/>
      <c r="G309" s="4"/>
      <c r="H309" s="4"/>
      <c r="I309" s="4"/>
      <c r="J309" s="4"/>
      <c r="K309" s="4"/>
      <c r="L309" s="4"/>
      <c r="M309" s="4"/>
      <c r="N309" s="4"/>
      <c r="O309" s="4"/>
      <c r="P309" s="4"/>
      <c r="Q309" s="4"/>
      <c r="R309" s="4"/>
    </row>
    <row r="310" spans="1:18" ht="16.5" customHeight="1">
      <c r="A310" s="4"/>
      <c r="B310" s="4"/>
      <c r="C310" s="34"/>
      <c r="D310" s="4"/>
      <c r="E310" s="4"/>
      <c r="F310" s="4"/>
      <c r="G310" s="4"/>
      <c r="H310" s="4"/>
      <c r="I310" s="4"/>
      <c r="J310" s="4"/>
      <c r="K310" s="4"/>
      <c r="L310" s="4"/>
      <c r="M310" s="4"/>
      <c r="N310" s="4"/>
      <c r="O310" s="4"/>
      <c r="P310" s="4"/>
      <c r="Q310" s="4"/>
      <c r="R310" s="4"/>
    </row>
    <row r="311" spans="1:18" ht="16.5" customHeight="1">
      <c r="A311" s="4"/>
      <c r="B311" s="4"/>
      <c r="C311" s="34"/>
      <c r="D311" s="4"/>
      <c r="E311" s="4"/>
      <c r="F311" s="4"/>
      <c r="G311" s="4"/>
      <c r="H311" s="4"/>
      <c r="I311" s="4"/>
      <c r="J311" s="4"/>
      <c r="K311" s="4"/>
      <c r="L311" s="4"/>
      <c r="M311" s="4"/>
      <c r="N311" s="4"/>
      <c r="O311" s="4"/>
      <c r="P311" s="4"/>
      <c r="Q311" s="4"/>
      <c r="R311" s="4"/>
    </row>
    <row r="312" spans="1:18" ht="16.5" customHeight="1">
      <c r="A312" s="4"/>
      <c r="B312" s="4"/>
      <c r="C312" s="34"/>
      <c r="D312" s="4"/>
      <c r="E312" s="4"/>
      <c r="F312" s="4"/>
      <c r="G312" s="4"/>
      <c r="H312" s="4"/>
      <c r="I312" s="4"/>
      <c r="J312" s="4"/>
      <c r="K312" s="4"/>
      <c r="L312" s="4"/>
      <c r="M312" s="4"/>
      <c r="N312" s="4"/>
      <c r="O312" s="4"/>
      <c r="P312" s="4"/>
      <c r="Q312" s="4"/>
      <c r="R312" s="4"/>
    </row>
    <row r="313" spans="1:18" ht="16.5" customHeight="1">
      <c r="A313" s="4"/>
      <c r="B313" s="4"/>
      <c r="C313" s="34"/>
      <c r="D313" s="4"/>
      <c r="E313" s="4"/>
      <c r="F313" s="4"/>
      <c r="G313" s="4"/>
      <c r="H313" s="4"/>
      <c r="I313" s="4"/>
      <c r="J313" s="4"/>
      <c r="K313" s="4"/>
      <c r="L313" s="4"/>
      <c r="M313" s="4"/>
      <c r="N313" s="4"/>
      <c r="O313" s="4"/>
      <c r="P313" s="4"/>
      <c r="Q313" s="4"/>
      <c r="R313" s="4"/>
    </row>
    <row r="314" spans="1:18" ht="16.5" customHeight="1">
      <c r="A314" s="4"/>
      <c r="B314" s="4"/>
      <c r="C314" s="34"/>
      <c r="D314" s="4"/>
      <c r="E314" s="4"/>
      <c r="F314" s="4"/>
      <c r="G314" s="4"/>
      <c r="H314" s="4"/>
      <c r="I314" s="4"/>
      <c r="J314" s="4"/>
      <c r="K314" s="4"/>
      <c r="L314" s="4"/>
      <c r="M314" s="4"/>
      <c r="N314" s="4"/>
      <c r="O314" s="4"/>
      <c r="P314" s="4"/>
      <c r="Q314" s="4"/>
      <c r="R314" s="4"/>
    </row>
    <row r="315" spans="1:18" ht="16.5" customHeight="1">
      <c r="A315" s="4"/>
      <c r="B315" s="4"/>
      <c r="C315" s="34"/>
      <c r="D315" s="4"/>
      <c r="E315" s="4"/>
      <c r="F315" s="4"/>
      <c r="G315" s="4"/>
      <c r="H315" s="4"/>
      <c r="I315" s="4"/>
      <c r="J315" s="4"/>
      <c r="K315" s="4"/>
      <c r="L315" s="4"/>
      <c r="M315" s="4"/>
      <c r="N315" s="4"/>
      <c r="O315" s="4"/>
      <c r="P315" s="4"/>
      <c r="Q315" s="4"/>
      <c r="R315" s="4"/>
    </row>
    <row r="316" spans="1:18" ht="16.5" customHeight="1">
      <c r="A316" s="4"/>
      <c r="B316" s="4"/>
      <c r="C316" s="34"/>
      <c r="D316" s="4"/>
      <c r="E316" s="4"/>
      <c r="F316" s="4"/>
      <c r="G316" s="4"/>
      <c r="H316" s="4"/>
      <c r="I316" s="4"/>
      <c r="J316" s="4"/>
      <c r="K316" s="4"/>
      <c r="L316" s="4"/>
      <c r="M316" s="4"/>
      <c r="N316" s="4"/>
      <c r="O316" s="4"/>
      <c r="P316" s="4"/>
      <c r="Q316" s="4"/>
      <c r="R316" s="4"/>
    </row>
    <row r="317" spans="1:18" ht="16.5" customHeight="1">
      <c r="A317" s="4"/>
      <c r="B317" s="4"/>
      <c r="C317" s="34"/>
      <c r="D317" s="4"/>
      <c r="E317" s="4"/>
      <c r="F317" s="4"/>
      <c r="G317" s="4"/>
      <c r="H317" s="4"/>
      <c r="I317" s="4"/>
      <c r="J317" s="4"/>
      <c r="K317" s="4"/>
      <c r="L317" s="4"/>
      <c r="M317" s="4"/>
      <c r="N317" s="4"/>
      <c r="O317" s="4"/>
      <c r="P317" s="4"/>
      <c r="Q317" s="4"/>
      <c r="R317" s="4"/>
    </row>
    <row r="318" spans="1:18" ht="16.5" customHeight="1">
      <c r="A318" s="4"/>
      <c r="B318" s="4"/>
      <c r="C318" s="34"/>
      <c r="D318" s="4"/>
      <c r="E318" s="4"/>
      <c r="F318" s="4"/>
      <c r="G318" s="4"/>
      <c r="H318" s="4"/>
      <c r="I318" s="4"/>
      <c r="J318" s="4"/>
      <c r="K318" s="4"/>
      <c r="L318" s="4"/>
      <c r="M318" s="4"/>
      <c r="N318" s="4"/>
      <c r="O318" s="4"/>
      <c r="P318" s="4"/>
      <c r="Q318" s="4"/>
      <c r="R318" s="4"/>
    </row>
    <row r="319" spans="1:18" ht="16.5" customHeight="1">
      <c r="A319" s="4"/>
      <c r="B319" s="4"/>
      <c r="C319" s="34"/>
      <c r="D319" s="4"/>
      <c r="E319" s="4"/>
      <c r="F319" s="4"/>
      <c r="G319" s="4"/>
      <c r="H319" s="4"/>
      <c r="I319" s="4"/>
      <c r="J319" s="4"/>
      <c r="K319" s="4"/>
      <c r="L319" s="4"/>
      <c r="M319" s="4"/>
      <c r="N319" s="4"/>
      <c r="O319" s="4"/>
      <c r="P319" s="4"/>
      <c r="Q319" s="4"/>
      <c r="R319" s="4"/>
    </row>
    <row r="320" spans="1:18" ht="16.5" customHeight="1">
      <c r="A320" s="4"/>
      <c r="B320" s="4"/>
      <c r="C320" s="34"/>
      <c r="D320" s="4"/>
      <c r="E320" s="4"/>
      <c r="F320" s="4"/>
      <c r="G320" s="4"/>
      <c r="H320" s="4"/>
      <c r="I320" s="4"/>
      <c r="J320" s="4"/>
      <c r="K320" s="4"/>
      <c r="L320" s="4"/>
      <c r="M320" s="4"/>
      <c r="N320" s="4"/>
      <c r="O320" s="4"/>
      <c r="P320" s="4"/>
      <c r="Q320" s="4"/>
      <c r="R320" s="4"/>
    </row>
    <row r="321" spans="1:18" ht="16.5" customHeight="1">
      <c r="A321" s="4"/>
      <c r="B321" s="4"/>
      <c r="C321" s="34"/>
      <c r="D321" s="4"/>
      <c r="E321" s="4"/>
      <c r="F321" s="4"/>
      <c r="G321" s="4"/>
      <c r="H321" s="4"/>
      <c r="I321" s="4"/>
      <c r="J321" s="4"/>
      <c r="K321" s="4"/>
      <c r="L321" s="4"/>
      <c r="M321" s="4"/>
      <c r="N321" s="4"/>
      <c r="O321" s="4"/>
      <c r="P321" s="4"/>
      <c r="Q321" s="4"/>
      <c r="R321" s="4"/>
    </row>
    <row r="322" spans="1:18" ht="16.5" customHeight="1">
      <c r="A322" s="4"/>
      <c r="B322" s="4"/>
      <c r="C322" s="34"/>
      <c r="D322" s="4"/>
      <c r="E322" s="4"/>
      <c r="F322" s="4"/>
      <c r="G322" s="4"/>
      <c r="H322" s="4"/>
      <c r="I322" s="4"/>
      <c r="J322" s="4"/>
      <c r="K322" s="4"/>
      <c r="L322" s="4"/>
      <c r="M322" s="4"/>
      <c r="N322" s="4"/>
      <c r="O322" s="4"/>
      <c r="P322" s="4"/>
      <c r="Q322" s="4"/>
      <c r="R322" s="4"/>
    </row>
    <row r="323" spans="1:18" ht="16.5" customHeight="1">
      <c r="A323" s="4"/>
      <c r="B323" s="4"/>
      <c r="C323" s="34"/>
      <c r="D323" s="4"/>
      <c r="E323" s="4"/>
      <c r="F323" s="4"/>
      <c r="G323" s="4"/>
      <c r="H323" s="4"/>
      <c r="I323" s="4"/>
      <c r="J323" s="4"/>
      <c r="K323" s="4"/>
      <c r="L323" s="4"/>
      <c r="M323" s="4"/>
      <c r="N323" s="4"/>
      <c r="O323" s="4"/>
      <c r="P323" s="4"/>
      <c r="Q323" s="4"/>
      <c r="R323" s="4"/>
    </row>
    <row r="324" spans="1:18" ht="16.5" customHeight="1">
      <c r="A324" s="4"/>
      <c r="B324" s="4"/>
      <c r="C324" s="34"/>
      <c r="D324" s="4"/>
      <c r="E324" s="4"/>
      <c r="F324" s="4"/>
      <c r="G324" s="4"/>
      <c r="H324" s="4"/>
      <c r="I324" s="4"/>
      <c r="J324" s="4"/>
      <c r="K324" s="4"/>
      <c r="L324" s="4"/>
      <c r="M324" s="4"/>
      <c r="N324" s="4"/>
      <c r="O324" s="4"/>
      <c r="P324" s="4"/>
      <c r="Q324" s="4"/>
      <c r="R324" s="4"/>
    </row>
    <row r="325" spans="1:18" ht="16.5" customHeight="1">
      <c r="A325" s="4"/>
      <c r="B325" s="4"/>
      <c r="C325" s="34"/>
      <c r="D325" s="4"/>
      <c r="E325" s="4"/>
      <c r="F325" s="4"/>
      <c r="G325" s="4"/>
      <c r="H325" s="4"/>
      <c r="I325" s="4"/>
      <c r="J325" s="4"/>
      <c r="K325" s="4"/>
      <c r="L325" s="4"/>
      <c r="M325" s="4"/>
      <c r="N325" s="4"/>
      <c r="O325" s="4"/>
      <c r="P325" s="4"/>
      <c r="Q325" s="4"/>
      <c r="R325" s="4"/>
    </row>
    <row r="326" spans="1:18" ht="16.5" customHeight="1">
      <c r="A326" s="4"/>
      <c r="B326" s="4"/>
      <c r="C326" s="34"/>
      <c r="D326" s="4"/>
      <c r="E326" s="4"/>
      <c r="F326" s="4"/>
      <c r="G326" s="4"/>
      <c r="H326" s="4"/>
      <c r="I326" s="4"/>
      <c r="J326" s="4"/>
      <c r="K326" s="4"/>
      <c r="L326" s="4"/>
      <c r="M326" s="4"/>
      <c r="N326" s="4"/>
      <c r="O326" s="4"/>
      <c r="P326" s="4"/>
      <c r="Q326" s="4"/>
      <c r="R326" s="4"/>
    </row>
    <row r="327" spans="1:18" ht="16.5" customHeight="1">
      <c r="A327" s="4"/>
      <c r="B327" s="4"/>
      <c r="C327" s="34"/>
      <c r="D327" s="4"/>
      <c r="E327" s="4"/>
      <c r="F327" s="4"/>
      <c r="G327" s="4"/>
      <c r="H327" s="4"/>
      <c r="I327" s="4"/>
      <c r="J327" s="4"/>
      <c r="K327" s="4"/>
      <c r="L327" s="4"/>
      <c r="M327" s="4"/>
      <c r="N327" s="4"/>
      <c r="O327" s="4"/>
      <c r="P327" s="4"/>
      <c r="Q327" s="4"/>
      <c r="R327" s="4"/>
    </row>
    <row r="328" spans="1:18" ht="16.5" customHeight="1">
      <c r="A328" s="4"/>
      <c r="B328" s="4"/>
      <c r="C328" s="34"/>
      <c r="D328" s="4"/>
      <c r="E328" s="4"/>
      <c r="F328" s="4"/>
      <c r="G328" s="4"/>
      <c r="H328" s="4"/>
      <c r="I328" s="4"/>
      <c r="J328" s="4"/>
      <c r="K328" s="4"/>
      <c r="L328" s="4"/>
      <c r="M328" s="4"/>
      <c r="N328" s="4"/>
      <c r="O328" s="4"/>
      <c r="P328" s="4"/>
      <c r="Q328" s="4"/>
      <c r="R328" s="4"/>
    </row>
    <row r="329" spans="1:18" ht="16.5" customHeight="1">
      <c r="A329" s="4"/>
      <c r="B329" s="4"/>
      <c r="C329" s="34"/>
      <c r="D329" s="4"/>
      <c r="E329" s="4"/>
      <c r="F329" s="4"/>
      <c r="G329" s="4"/>
      <c r="H329" s="4"/>
      <c r="I329" s="4"/>
      <c r="J329" s="4"/>
      <c r="K329" s="4"/>
      <c r="L329" s="4"/>
      <c r="M329" s="4"/>
      <c r="N329" s="4"/>
      <c r="O329" s="4"/>
      <c r="P329" s="4"/>
      <c r="Q329" s="4"/>
      <c r="R329" s="4"/>
    </row>
    <row r="330" spans="1:18" ht="16.5" customHeight="1">
      <c r="A330" s="4"/>
      <c r="B330" s="4"/>
      <c r="C330" s="34"/>
      <c r="D330" s="4"/>
      <c r="E330" s="4"/>
      <c r="F330" s="4"/>
      <c r="G330" s="4"/>
      <c r="H330" s="4"/>
      <c r="I330" s="4"/>
      <c r="J330" s="4"/>
      <c r="K330" s="4"/>
      <c r="L330" s="4"/>
      <c r="M330" s="4"/>
      <c r="N330" s="4"/>
      <c r="O330" s="4"/>
      <c r="P330" s="4"/>
      <c r="Q330" s="4"/>
      <c r="R330" s="4"/>
    </row>
    <row r="331" spans="1:18" ht="16.5" customHeight="1">
      <c r="A331" s="4"/>
      <c r="B331" s="4"/>
      <c r="C331" s="34"/>
      <c r="D331" s="4"/>
      <c r="E331" s="4"/>
      <c r="F331" s="4"/>
      <c r="G331" s="4"/>
      <c r="H331" s="4"/>
      <c r="I331" s="4"/>
      <c r="J331" s="4"/>
      <c r="K331" s="4"/>
      <c r="L331" s="4"/>
      <c r="M331" s="4"/>
      <c r="N331" s="4"/>
      <c r="O331" s="4"/>
      <c r="P331" s="4"/>
      <c r="Q331" s="4"/>
      <c r="R331" s="4"/>
    </row>
    <row r="332" spans="1:18" ht="16.5" customHeight="1">
      <c r="A332" s="4"/>
      <c r="B332" s="4"/>
      <c r="C332" s="34"/>
      <c r="D332" s="4"/>
      <c r="E332" s="4"/>
      <c r="F332" s="4"/>
      <c r="G332" s="4"/>
      <c r="H332" s="4"/>
      <c r="I332" s="4"/>
      <c r="J332" s="4"/>
      <c r="K332" s="4"/>
      <c r="L332" s="4"/>
      <c r="M332" s="4"/>
      <c r="N332" s="4"/>
      <c r="O332" s="4"/>
      <c r="P332" s="4"/>
      <c r="Q332" s="4"/>
      <c r="R332" s="4"/>
    </row>
    <row r="333" spans="1:18" ht="16.5" customHeight="1">
      <c r="A333" s="4"/>
      <c r="B333" s="4"/>
      <c r="C333" s="34"/>
      <c r="D333" s="4"/>
      <c r="E333" s="4"/>
      <c r="F333" s="4"/>
      <c r="G333" s="4"/>
      <c r="H333" s="4"/>
      <c r="I333" s="4"/>
      <c r="J333" s="4"/>
      <c r="K333" s="4"/>
      <c r="L333" s="4"/>
      <c r="M333" s="4"/>
      <c r="N333" s="4"/>
      <c r="O333" s="4"/>
      <c r="P333" s="4"/>
      <c r="Q333" s="4"/>
      <c r="R333" s="4"/>
    </row>
    <row r="334" spans="1:18" ht="16.5" customHeight="1">
      <c r="A334" s="4"/>
      <c r="B334" s="4"/>
      <c r="C334" s="34"/>
      <c r="D334" s="4"/>
      <c r="E334" s="4"/>
      <c r="F334" s="4"/>
      <c r="G334" s="4"/>
      <c r="H334" s="4"/>
      <c r="I334" s="4"/>
      <c r="J334" s="4"/>
      <c r="K334" s="4"/>
      <c r="L334" s="4"/>
      <c r="M334" s="4"/>
      <c r="N334" s="4"/>
      <c r="O334" s="4"/>
      <c r="P334" s="4"/>
      <c r="Q334" s="4"/>
      <c r="R334" s="4"/>
    </row>
    <row r="335" spans="1:18" ht="16.5" customHeight="1">
      <c r="A335" s="4"/>
      <c r="B335" s="4"/>
      <c r="C335" s="34"/>
      <c r="D335" s="4"/>
      <c r="E335" s="4"/>
      <c r="F335" s="4"/>
      <c r="G335" s="4"/>
      <c r="H335" s="4"/>
      <c r="I335" s="4"/>
      <c r="J335" s="4"/>
      <c r="K335" s="4"/>
      <c r="L335" s="4"/>
      <c r="M335" s="4"/>
      <c r="N335" s="4"/>
      <c r="O335" s="4"/>
      <c r="P335" s="4"/>
      <c r="Q335" s="4"/>
      <c r="R335" s="4"/>
    </row>
    <row r="336" spans="1:18" ht="16.5" customHeight="1">
      <c r="A336" s="4"/>
      <c r="B336" s="4"/>
      <c r="C336" s="34"/>
      <c r="D336" s="4"/>
      <c r="E336" s="4"/>
      <c r="F336" s="4"/>
      <c r="G336" s="4"/>
      <c r="H336" s="4"/>
      <c r="I336" s="4"/>
      <c r="J336" s="4"/>
      <c r="K336" s="4"/>
      <c r="L336" s="4"/>
      <c r="M336" s="4"/>
      <c r="N336" s="4"/>
      <c r="O336" s="4"/>
      <c r="P336" s="4"/>
      <c r="Q336" s="4"/>
      <c r="R336" s="4"/>
    </row>
    <row r="337" spans="1:18" ht="16.5" customHeight="1">
      <c r="A337" s="4"/>
      <c r="B337" s="4"/>
      <c r="C337" s="34"/>
      <c r="D337" s="4"/>
      <c r="E337" s="4"/>
      <c r="F337" s="4"/>
      <c r="G337" s="4"/>
      <c r="H337" s="4"/>
      <c r="I337" s="4"/>
      <c r="J337" s="4"/>
      <c r="K337" s="4"/>
      <c r="L337" s="4"/>
      <c r="M337" s="4"/>
      <c r="N337" s="4"/>
      <c r="O337" s="4"/>
      <c r="P337" s="4"/>
      <c r="Q337" s="4"/>
      <c r="R337" s="4"/>
    </row>
    <row r="338" spans="1:18" ht="16.5" customHeight="1">
      <c r="A338" s="4"/>
      <c r="B338" s="4"/>
      <c r="C338" s="34"/>
      <c r="D338" s="4"/>
      <c r="E338" s="4"/>
      <c r="F338" s="4"/>
      <c r="G338" s="4"/>
      <c r="H338" s="4"/>
      <c r="I338" s="4"/>
      <c r="J338" s="4"/>
      <c r="K338" s="4"/>
      <c r="L338" s="4"/>
      <c r="M338" s="4"/>
      <c r="N338" s="4"/>
      <c r="O338" s="4"/>
      <c r="P338" s="4"/>
      <c r="Q338" s="4"/>
      <c r="R338" s="4"/>
    </row>
    <row r="339" spans="1:18" ht="16.5" customHeight="1">
      <c r="A339" s="4"/>
      <c r="B339" s="4"/>
      <c r="C339" s="34"/>
      <c r="D339" s="4"/>
      <c r="E339" s="4"/>
      <c r="F339" s="4"/>
      <c r="G339" s="4"/>
      <c r="H339" s="4"/>
      <c r="I339" s="4"/>
      <c r="J339" s="4"/>
      <c r="K339" s="4"/>
      <c r="L339" s="4"/>
      <c r="M339" s="4"/>
      <c r="N339" s="4"/>
      <c r="O339" s="4"/>
      <c r="P339" s="4"/>
      <c r="Q339" s="4"/>
      <c r="R339" s="4"/>
    </row>
    <row r="340" spans="1:18" ht="16.5" customHeight="1">
      <c r="A340" s="4"/>
      <c r="B340" s="4"/>
      <c r="C340" s="34"/>
      <c r="D340" s="4"/>
      <c r="E340" s="4"/>
      <c r="F340" s="4"/>
      <c r="G340" s="4"/>
      <c r="H340" s="4"/>
      <c r="I340" s="4"/>
      <c r="J340" s="4"/>
      <c r="K340" s="4"/>
      <c r="L340" s="4"/>
      <c r="M340" s="4"/>
      <c r="N340" s="4"/>
      <c r="O340" s="4"/>
      <c r="P340" s="4"/>
      <c r="Q340" s="4"/>
      <c r="R340" s="4"/>
    </row>
    <row r="341" spans="1:18" ht="16.5" customHeight="1">
      <c r="A341" s="4"/>
      <c r="B341" s="4"/>
      <c r="C341" s="34"/>
      <c r="D341" s="4"/>
      <c r="E341" s="4"/>
      <c r="F341" s="4"/>
      <c r="G341" s="4"/>
      <c r="H341" s="4"/>
      <c r="I341" s="4"/>
      <c r="J341" s="4"/>
      <c r="K341" s="4"/>
      <c r="L341" s="4"/>
      <c r="M341" s="4"/>
      <c r="N341" s="4"/>
      <c r="O341" s="4"/>
      <c r="P341" s="4"/>
      <c r="Q341" s="4"/>
      <c r="R341" s="4"/>
    </row>
    <row r="342" spans="1:18" ht="16.5" customHeight="1">
      <c r="A342" s="4"/>
      <c r="B342" s="4"/>
      <c r="C342" s="34"/>
      <c r="D342" s="4"/>
      <c r="E342" s="4"/>
      <c r="F342" s="4"/>
      <c r="G342" s="4"/>
      <c r="H342" s="4"/>
      <c r="I342" s="4"/>
      <c r="J342" s="4"/>
      <c r="K342" s="4"/>
      <c r="L342" s="4"/>
      <c r="M342" s="4"/>
      <c r="N342" s="4"/>
      <c r="O342" s="4"/>
      <c r="P342" s="4"/>
      <c r="Q342" s="4"/>
      <c r="R342" s="4"/>
    </row>
    <row r="343" spans="1:18" ht="16.5" customHeight="1">
      <c r="A343" s="4"/>
      <c r="B343" s="4"/>
      <c r="C343" s="34"/>
      <c r="D343" s="4"/>
      <c r="E343" s="4"/>
      <c r="F343" s="4"/>
      <c r="G343" s="4"/>
      <c r="H343" s="4"/>
      <c r="I343" s="4"/>
      <c r="J343" s="4"/>
      <c r="K343" s="4"/>
      <c r="L343" s="4"/>
      <c r="M343" s="4"/>
      <c r="N343" s="4"/>
      <c r="O343" s="4"/>
      <c r="P343" s="4"/>
      <c r="Q343" s="4"/>
      <c r="R343" s="4"/>
    </row>
    <row r="344" spans="1:18" ht="16.5" customHeight="1">
      <c r="A344" s="4"/>
      <c r="B344" s="4"/>
      <c r="C344" s="34"/>
      <c r="D344" s="4"/>
      <c r="E344" s="4"/>
      <c r="F344" s="4"/>
      <c r="G344" s="4"/>
      <c r="H344" s="4"/>
      <c r="I344" s="4"/>
      <c r="J344" s="4"/>
      <c r="K344" s="4"/>
      <c r="L344" s="4"/>
      <c r="M344" s="4"/>
      <c r="N344" s="4"/>
      <c r="O344" s="4"/>
      <c r="P344" s="4"/>
      <c r="Q344" s="4"/>
      <c r="R344" s="4"/>
    </row>
    <row r="345" spans="1:18" ht="16.5" customHeight="1">
      <c r="A345" s="4"/>
      <c r="B345" s="4"/>
      <c r="C345" s="34"/>
      <c r="D345" s="4"/>
      <c r="E345" s="4"/>
      <c r="F345" s="4"/>
      <c r="G345" s="4"/>
      <c r="H345" s="4"/>
      <c r="I345" s="4"/>
      <c r="J345" s="4"/>
      <c r="K345" s="4"/>
      <c r="L345" s="4"/>
      <c r="M345" s="4"/>
      <c r="N345" s="4"/>
      <c r="O345" s="4"/>
      <c r="P345" s="4"/>
      <c r="Q345" s="4"/>
      <c r="R345" s="4"/>
    </row>
    <row r="346" spans="1:18" ht="16.5" customHeight="1">
      <c r="A346" s="4"/>
      <c r="B346" s="4"/>
      <c r="C346" s="34"/>
      <c r="D346" s="4"/>
      <c r="E346" s="4"/>
      <c r="F346" s="4"/>
      <c r="G346" s="4"/>
      <c r="H346" s="4"/>
      <c r="I346" s="4"/>
      <c r="J346" s="4"/>
      <c r="K346" s="4"/>
      <c r="L346" s="4"/>
      <c r="M346" s="4"/>
      <c r="N346" s="4"/>
      <c r="O346" s="4"/>
      <c r="P346" s="4"/>
      <c r="Q346" s="4"/>
      <c r="R346" s="4"/>
    </row>
    <row r="347" spans="1:18" ht="16.5" customHeight="1">
      <c r="A347" s="4"/>
      <c r="B347" s="4"/>
      <c r="C347" s="34"/>
      <c r="D347" s="4"/>
      <c r="E347" s="4"/>
      <c r="F347" s="4"/>
      <c r="G347" s="4"/>
      <c r="H347" s="4"/>
      <c r="I347" s="4"/>
      <c r="J347" s="4"/>
      <c r="K347" s="4"/>
      <c r="L347" s="4"/>
      <c r="M347" s="4"/>
      <c r="N347" s="4"/>
      <c r="O347" s="4"/>
      <c r="P347" s="4"/>
      <c r="Q347" s="4"/>
      <c r="R347" s="4"/>
    </row>
    <row r="348" spans="1:18" ht="16.5" customHeight="1">
      <c r="A348" s="4"/>
      <c r="B348" s="4"/>
      <c r="C348" s="34"/>
      <c r="D348" s="4"/>
      <c r="E348" s="4"/>
      <c r="F348" s="4"/>
      <c r="G348" s="4"/>
      <c r="H348" s="4"/>
      <c r="I348" s="4"/>
      <c r="J348" s="4"/>
      <c r="K348" s="4"/>
      <c r="L348" s="4"/>
      <c r="M348" s="4"/>
      <c r="N348" s="4"/>
      <c r="O348" s="4"/>
      <c r="P348" s="4"/>
      <c r="Q348" s="4"/>
      <c r="R348" s="4"/>
    </row>
    <row r="349" spans="1:18" ht="16.5" customHeight="1">
      <c r="A349" s="4"/>
      <c r="B349" s="4"/>
      <c r="C349" s="34"/>
      <c r="D349" s="4"/>
      <c r="E349" s="4"/>
      <c r="F349" s="4"/>
      <c r="G349" s="4"/>
      <c r="H349" s="4"/>
      <c r="I349" s="4"/>
      <c r="J349" s="4"/>
      <c r="K349" s="4"/>
      <c r="L349" s="4"/>
      <c r="M349" s="4"/>
      <c r="N349" s="4"/>
      <c r="O349" s="4"/>
      <c r="P349" s="4"/>
      <c r="Q349" s="4"/>
      <c r="R349" s="4"/>
    </row>
    <row r="350" spans="1:18" ht="16.5" customHeight="1">
      <c r="A350" s="4"/>
      <c r="B350" s="4"/>
      <c r="C350" s="34"/>
      <c r="D350" s="4"/>
      <c r="E350" s="4"/>
      <c r="F350" s="4"/>
      <c r="G350" s="4"/>
      <c r="H350" s="4"/>
      <c r="I350" s="4"/>
      <c r="J350" s="4"/>
      <c r="K350" s="4"/>
      <c r="L350" s="4"/>
      <c r="M350" s="4"/>
      <c r="N350" s="4"/>
      <c r="O350" s="4"/>
      <c r="P350" s="4"/>
      <c r="Q350" s="4"/>
      <c r="R350" s="4"/>
    </row>
    <row r="351" spans="1:18" ht="16.5" customHeight="1">
      <c r="A351" s="4"/>
      <c r="B351" s="4"/>
      <c r="C351" s="34"/>
      <c r="D351" s="4"/>
      <c r="E351" s="4"/>
      <c r="F351" s="4"/>
      <c r="G351" s="4"/>
      <c r="H351" s="4"/>
      <c r="I351" s="4"/>
      <c r="J351" s="4"/>
      <c r="K351" s="4"/>
      <c r="L351" s="4"/>
      <c r="M351" s="4"/>
      <c r="N351" s="4"/>
      <c r="O351" s="4"/>
      <c r="P351" s="4"/>
      <c r="Q351" s="4"/>
      <c r="R351" s="4"/>
    </row>
    <row r="352" spans="1:18" ht="16.5" customHeight="1">
      <c r="A352" s="4"/>
      <c r="B352" s="4"/>
      <c r="C352" s="34"/>
      <c r="D352" s="4"/>
      <c r="E352" s="4"/>
      <c r="F352" s="4"/>
      <c r="G352" s="4"/>
      <c r="H352" s="4"/>
      <c r="I352" s="4"/>
      <c r="J352" s="4"/>
      <c r="K352" s="4"/>
      <c r="L352" s="4"/>
      <c r="M352" s="4"/>
      <c r="N352" s="4"/>
      <c r="O352" s="4"/>
      <c r="P352" s="4"/>
      <c r="Q352" s="4"/>
      <c r="R352" s="4"/>
    </row>
    <row r="353" spans="1:18" ht="16.5" customHeight="1">
      <c r="A353" s="4"/>
      <c r="B353" s="4"/>
      <c r="C353" s="34"/>
      <c r="D353" s="4"/>
      <c r="E353" s="4"/>
      <c r="F353" s="4"/>
      <c r="G353" s="4"/>
      <c r="H353" s="4"/>
      <c r="I353" s="4"/>
      <c r="J353" s="4"/>
      <c r="K353" s="4"/>
      <c r="L353" s="4"/>
      <c r="M353" s="4"/>
      <c r="N353" s="4"/>
      <c r="O353" s="4"/>
      <c r="P353" s="4"/>
      <c r="Q353" s="4"/>
      <c r="R353" s="4"/>
    </row>
    <row r="354" spans="1:18" ht="16.5" customHeight="1">
      <c r="A354" s="4"/>
      <c r="B354" s="4"/>
      <c r="C354" s="34"/>
      <c r="D354" s="4"/>
      <c r="E354" s="4"/>
      <c r="F354" s="4"/>
      <c r="G354" s="4"/>
      <c r="H354" s="4"/>
      <c r="I354" s="4"/>
      <c r="J354" s="4"/>
      <c r="K354" s="4"/>
      <c r="L354" s="4"/>
      <c r="M354" s="4"/>
      <c r="N354" s="4"/>
      <c r="O354" s="4"/>
      <c r="P354" s="4"/>
      <c r="Q354" s="4"/>
      <c r="R354" s="4"/>
    </row>
    <row r="355" spans="1:18" ht="16.5" customHeight="1">
      <c r="A355" s="4"/>
      <c r="B355" s="4"/>
      <c r="C355" s="34"/>
      <c r="D355" s="4"/>
      <c r="E355" s="4"/>
      <c r="F355" s="4"/>
      <c r="G355" s="4"/>
      <c r="H355" s="4"/>
      <c r="I355" s="4"/>
      <c r="J355" s="4"/>
      <c r="K355" s="4"/>
      <c r="L355" s="4"/>
      <c r="M355" s="4"/>
      <c r="N355" s="4"/>
      <c r="O355" s="4"/>
      <c r="P355" s="4"/>
      <c r="Q355" s="4"/>
      <c r="R355" s="4"/>
    </row>
    <row r="356" spans="1:18" ht="16.5" customHeight="1">
      <c r="A356" s="4"/>
      <c r="B356" s="4"/>
      <c r="C356" s="34"/>
      <c r="D356" s="4"/>
      <c r="E356" s="4"/>
      <c r="F356" s="4"/>
      <c r="G356" s="4"/>
      <c r="H356" s="4"/>
      <c r="I356" s="4"/>
      <c r="J356" s="4"/>
      <c r="K356" s="4"/>
      <c r="L356" s="4"/>
      <c r="M356" s="4"/>
      <c r="N356" s="4"/>
      <c r="O356" s="4"/>
      <c r="P356" s="4"/>
      <c r="Q356" s="4"/>
      <c r="R356" s="4"/>
    </row>
    <row r="357" spans="1:18" ht="16.5" customHeight="1">
      <c r="A357" s="4"/>
      <c r="B357" s="4"/>
      <c r="C357" s="34"/>
      <c r="D357" s="4"/>
      <c r="E357" s="4"/>
      <c r="F357" s="4"/>
      <c r="G357" s="4"/>
      <c r="H357" s="4"/>
      <c r="I357" s="4"/>
      <c r="J357" s="4"/>
      <c r="K357" s="4"/>
      <c r="L357" s="4"/>
      <c r="M357" s="4"/>
      <c r="N357" s="4"/>
      <c r="O357" s="4"/>
      <c r="P357" s="4"/>
      <c r="Q357" s="4"/>
      <c r="R357" s="4"/>
    </row>
    <row r="358" spans="1:18" ht="16.5" customHeight="1">
      <c r="A358" s="4"/>
      <c r="B358" s="4"/>
      <c r="C358" s="34"/>
      <c r="D358" s="4"/>
      <c r="E358" s="4"/>
      <c r="F358" s="4"/>
      <c r="G358" s="4"/>
      <c r="H358" s="4"/>
      <c r="I358" s="4"/>
      <c r="J358" s="4"/>
      <c r="K358" s="4"/>
      <c r="L358" s="4"/>
      <c r="M358" s="4"/>
      <c r="N358" s="4"/>
      <c r="O358" s="4"/>
      <c r="P358" s="4"/>
      <c r="Q358" s="4"/>
      <c r="R358" s="4"/>
    </row>
    <row r="359" spans="1:18" ht="16.5" customHeight="1">
      <c r="A359" s="4"/>
      <c r="B359" s="4"/>
      <c r="C359" s="34"/>
      <c r="D359" s="4"/>
      <c r="E359" s="4"/>
      <c r="F359" s="4"/>
      <c r="G359" s="4"/>
      <c r="H359" s="4"/>
      <c r="I359" s="4"/>
      <c r="J359" s="4"/>
      <c r="K359" s="4"/>
      <c r="L359" s="4"/>
      <c r="M359" s="4"/>
      <c r="N359" s="4"/>
      <c r="O359" s="4"/>
      <c r="P359" s="4"/>
      <c r="Q359" s="4"/>
      <c r="R359" s="4"/>
    </row>
    <row r="360" spans="1:18" ht="16.5" customHeight="1">
      <c r="A360" s="4"/>
      <c r="B360" s="4"/>
      <c r="C360" s="34"/>
      <c r="D360" s="4"/>
      <c r="E360" s="4"/>
      <c r="F360" s="4"/>
      <c r="G360" s="4"/>
      <c r="H360" s="4"/>
      <c r="I360" s="4"/>
      <c r="J360" s="4"/>
      <c r="K360" s="4"/>
      <c r="L360" s="4"/>
      <c r="M360" s="4"/>
      <c r="N360" s="4"/>
      <c r="O360" s="4"/>
      <c r="P360" s="4"/>
      <c r="Q360" s="4"/>
      <c r="R360" s="4"/>
    </row>
    <row r="361" spans="1:18" ht="16.5" customHeight="1">
      <c r="A361" s="4"/>
      <c r="B361" s="4"/>
      <c r="C361" s="34"/>
      <c r="D361" s="4"/>
      <c r="E361" s="4"/>
      <c r="F361" s="4"/>
      <c r="G361" s="4"/>
      <c r="H361" s="4"/>
      <c r="I361" s="4"/>
      <c r="J361" s="4"/>
      <c r="K361" s="4"/>
      <c r="L361" s="4"/>
      <c r="M361" s="4"/>
      <c r="N361" s="4"/>
      <c r="O361" s="4"/>
      <c r="P361" s="4"/>
      <c r="Q361" s="4"/>
      <c r="R361" s="4"/>
    </row>
    <row r="362" spans="1:18" ht="16.5" customHeight="1">
      <c r="A362" s="4"/>
      <c r="B362" s="4"/>
      <c r="C362" s="34"/>
      <c r="D362" s="4"/>
      <c r="E362" s="4"/>
      <c r="F362" s="4"/>
      <c r="G362" s="4"/>
      <c r="H362" s="4"/>
      <c r="I362" s="4"/>
      <c r="J362" s="4"/>
      <c r="K362" s="4"/>
      <c r="L362" s="4"/>
      <c r="M362" s="4"/>
      <c r="N362" s="4"/>
      <c r="O362" s="4"/>
      <c r="P362" s="4"/>
      <c r="Q362" s="4"/>
      <c r="R362" s="4"/>
    </row>
    <row r="363" spans="1:18" ht="16.5" customHeight="1">
      <c r="A363" s="4"/>
      <c r="B363" s="4"/>
      <c r="C363" s="34"/>
      <c r="D363" s="4"/>
      <c r="E363" s="4"/>
      <c r="F363" s="4"/>
      <c r="G363" s="4"/>
      <c r="H363" s="4"/>
      <c r="I363" s="4"/>
      <c r="J363" s="4"/>
      <c r="K363" s="4"/>
      <c r="L363" s="4"/>
      <c r="M363" s="4"/>
      <c r="N363" s="4"/>
      <c r="O363" s="4"/>
      <c r="P363" s="4"/>
      <c r="Q363" s="4"/>
      <c r="R363" s="4"/>
    </row>
    <row r="364" spans="1:18" ht="16.5" customHeight="1">
      <c r="A364" s="4"/>
      <c r="B364" s="4"/>
      <c r="C364" s="34"/>
      <c r="D364" s="4"/>
      <c r="E364" s="4"/>
      <c r="F364" s="4"/>
      <c r="G364" s="4"/>
      <c r="H364" s="4"/>
      <c r="I364" s="4"/>
      <c r="J364" s="4"/>
      <c r="K364" s="4"/>
      <c r="L364" s="4"/>
      <c r="M364" s="4"/>
      <c r="N364" s="4"/>
      <c r="O364" s="4"/>
      <c r="P364" s="4"/>
      <c r="Q364" s="4"/>
      <c r="R364" s="4"/>
    </row>
    <row r="365" spans="1:18" ht="16.5" customHeight="1">
      <c r="A365" s="4"/>
      <c r="B365" s="4"/>
      <c r="C365" s="34"/>
      <c r="D365" s="4"/>
      <c r="E365" s="4"/>
      <c r="F365" s="4"/>
      <c r="G365" s="4"/>
      <c r="H365" s="4"/>
      <c r="I365" s="4"/>
      <c r="J365" s="4"/>
      <c r="K365" s="4"/>
      <c r="L365" s="4"/>
      <c r="M365" s="4"/>
      <c r="N365" s="4"/>
      <c r="O365" s="4"/>
      <c r="P365" s="4"/>
      <c r="Q365" s="4"/>
      <c r="R365" s="4"/>
    </row>
    <row r="366" spans="1:18" ht="16.5" customHeight="1">
      <c r="A366" s="4"/>
      <c r="B366" s="4"/>
      <c r="C366" s="34"/>
      <c r="D366" s="4"/>
      <c r="E366" s="4"/>
      <c r="F366" s="4"/>
      <c r="G366" s="4"/>
      <c r="H366" s="4"/>
      <c r="I366" s="4"/>
      <c r="J366" s="4"/>
      <c r="K366" s="4"/>
      <c r="L366" s="4"/>
      <c r="M366" s="4"/>
      <c r="N366" s="4"/>
      <c r="O366" s="4"/>
      <c r="P366" s="4"/>
      <c r="Q366" s="4"/>
      <c r="R366" s="4"/>
    </row>
    <row r="367" spans="1:18" ht="16.5" customHeight="1">
      <c r="A367" s="4"/>
      <c r="B367" s="4"/>
      <c r="C367" s="34"/>
      <c r="D367" s="4"/>
      <c r="E367" s="4"/>
      <c r="F367" s="4"/>
      <c r="G367" s="4"/>
      <c r="H367" s="4"/>
      <c r="I367" s="4"/>
      <c r="J367" s="4"/>
      <c r="K367" s="4"/>
      <c r="L367" s="4"/>
      <c r="M367" s="4"/>
      <c r="N367" s="4"/>
      <c r="O367" s="4"/>
      <c r="P367" s="4"/>
      <c r="Q367" s="4"/>
      <c r="R367" s="4"/>
    </row>
    <row r="368" spans="1:18" ht="16.5" customHeight="1">
      <c r="A368" s="4"/>
      <c r="B368" s="4"/>
      <c r="C368" s="34"/>
      <c r="D368" s="4"/>
      <c r="E368" s="4"/>
      <c r="F368" s="4"/>
      <c r="G368" s="4"/>
      <c r="H368" s="4"/>
      <c r="I368" s="4"/>
      <c r="J368" s="4"/>
      <c r="K368" s="4"/>
      <c r="L368" s="4"/>
      <c r="M368" s="4"/>
      <c r="N368" s="4"/>
      <c r="O368" s="4"/>
      <c r="P368" s="4"/>
      <c r="Q368" s="4"/>
      <c r="R368" s="4"/>
    </row>
    <row r="369" spans="1:18" ht="16.5" customHeight="1">
      <c r="A369" s="4"/>
      <c r="B369" s="4"/>
      <c r="C369" s="34"/>
      <c r="D369" s="4"/>
      <c r="E369" s="4"/>
      <c r="F369" s="4"/>
      <c r="G369" s="4"/>
      <c r="H369" s="4"/>
      <c r="I369" s="4"/>
      <c r="J369" s="4"/>
      <c r="K369" s="4"/>
      <c r="L369" s="4"/>
      <c r="M369" s="4"/>
      <c r="N369" s="4"/>
      <c r="O369" s="4"/>
      <c r="P369" s="4"/>
      <c r="Q369" s="4"/>
      <c r="R369" s="4"/>
    </row>
    <row r="370" spans="1:18" ht="16.5" customHeight="1">
      <c r="A370" s="4"/>
      <c r="B370" s="4"/>
      <c r="C370" s="34"/>
      <c r="D370" s="4"/>
      <c r="E370" s="4"/>
      <c r="F370" s="4"/>
      <c r="G370" s="4"/>
      <c r="H370" s="4"/>
      <c r="I370" s="4"/>
      <c r="J370" s="4"/>
      <c r="K370" s="4"/>
      <c r="L370" s="4"/>
      <c r="M370" s="4"/>
      <c r="N370" s="4"/>
      <c r="O370" s="4"/>
      <c r="P370" s="4"/>
      <c r="Q370" s="4"/>
      <c r="R370" s="4"/>
    </row>
    <row r="371" spans="1:18" ht="16.5" customHeight="1">
      <c r="A371" s="4"/>
      <c r="B371" s="4"/>
      <c r="C371" s="34"/>
      <c r="D371" s="4"/>
      <c r="E371" s="4"/>
      <c r="F371" s="4"/>
      <c r="G371" s="4"/>
      <c r="H371" s="4"/>
      <c r="I371" s="4"/>
      <c r="J371" s="4"/>
      <c r="K371" s="4"/>
      <c r="L371" s="4"/>
      <c r="M371" s="4"/>
      <c r="N371" s="4"/>
      <c r="O371" s="4"/>
      <c r="P371" s="4"/>
      <c r="Q371" s="4"/>
      <c r="R371" s="4"/>
    </row>
    <row r="372" spans="1:18" ht="16.5" customHeight="1">
      <c r="A372" s="4"/>
      <c r="B372" s="4"/>
      <c r="C372" s="34"/>
      <c r="D372" s="4"/>
      <c r="E372" s="4"/>
      <c r="F372" s="4"/>
      <c r="G372" s="4"/>
      <c r="H372" s="4"/>
      <c r="I372" s="4"/>
      <c r="J372" s="4"/>
      <c r="K372" s="4"/>
      <c r="L372" s="4"/>
      <c r="M372" s="4"/>
      <c r="N372" s="4"/>
      <c r="O372" s="4"/>
      <c r="P372" s="4"/>
      <c r="Q372" s="4"/>
      <c r="R372" s="4"/>
    </row>
    <row r="373" spans="1:18" ht="16.5" customHeight="1">
      <c r="A373" s="4"/>
      <c r="B373" s="4"/>
      <c r="C373" s="34"/>
      <c r="D373" s="4"/>
      <c r="E373" s="4"/>
      <c r="F373" s="4"/>
      <c r="G373" s="4"/>
      <c r="H373" s="4"/>
      <c r="I373" s="4"/>
      <c r="J373" s="4"/>
      <c r="K373" s="4"/>
      <c r="L373" s="4"/>
      <c r="M373" s="4"/>
      <c r="N373" s="4"/>
      <c r="O373" s="4"/>
      <c r="P373" s="4"/>
      <c r="Q373" s="4"/>
      <c r="R373" s="4"/>
    </row>
    <row r="374" spans="1:18" ht="16.5" customHeight="1">
      <c r="A374" s="4"/>
      <c r="B374" s="4"/>
      <c r="C374" s="34"/>
      <c r="D374" s="4"/>
      <c r="E374" s="4"/>
      <c r="F374" s="4"/>
      <c r="G374" s="4"/>
      <c r="H374" s="4"/>
      <c r="I374" s="4"/>
      <c r="J374" s="4"/>
      <c r="K374" s="4"/>
      <c r="L374" s="4"/>
      <c r="M374" s="4"/>
      <c r="N374" s="4"/>
      <c r="O374" s="4"/>
      <c r="P374" s="4"/>
      <c r="Q374" s="4"/>
      <c r="R374" s="4"/>
    </row>
    <row r="375" spans="1:18" ht="16.5" customHeight="1">
      <c r="A375" s="4"/>
      <c r="B375" s="4"/>
      <c r="C375" s="34"/>
      <c r="D375" s="4"/>
      <c r="E375" s="4"/>
      <c r="F375" s="4"/>
      <c r="G375" s="4"/>
      <c r="H375" s="4"/>
      <c r="I375" s="4"/>
      <c r="J375" s="4"/>
      <c r="K375" s="4"/>
      <c r="L375" s="4"/>
      <c r="M375" s="4"/>
      <c r="N375" s="4"/>
      <c r="O375" s="4"/>
      <c r="P375" s="4"/>
      <c r="Q375" s="4"/>
      <c r="R375" s="4"/>
    </row>
    <row r="376" spans="1:18" ht="16.5" customHeight="1">
      <c r="A376" s="4"/>
      <c r="B376" s="4"/>
      <c r="C376" s="34"/>
      <c r="D376" s="4"/>
      <c r="E376" s="4"/>
      <c r="F376" s="4"/>
      <c r="G376" s="4"/>
      <c r="H376" s="4"/>
      <c r="I376" s="4"/>
      <c r="J376" s="4"/>
      <c r="K376" s="4"/>
      <c r="L376" s="4"/>
      <c r="M376" s="4"/>
      <c r="N376" s="4"/>
      <c r="O376" s="4"/>
      <c r="P376" s="4"/>
      <c r="Q376" s="4"/>
      <c r="R376" s="4"/>
    </row>
    <row r="377" spans="1:18" ht="16.5" customHeight="1">
      <c r="A377" s="4"/>
      <c r="B377" s="4"/>
      <c r="C377" s="34"/>
      <c r="D377" s="4"/>
      <c r="E377" s="4"/>
      <c r="F377" s="4"/>
      <c r="G377" s="4"/>
      <c r="H377" s="4"/>
      <c r="I377" s="4"/>
      <c r="J377" s="4"/>
      <c r="K377" s="4"/>
      <c r="L377" s="4"/>
      <c r="M377" s="4"/>
      <c r="N377" s="4"/>
      <c r="O377" s="4"/>
      <c r="P377" s="4"/>
      <c r="Q377" s="4"/>
      <c r="R377" s="4"/>
    </row>
    <row r="378" spans="1:18" ht="16.5" customHeight="1">
      <c r="A378" s="4"/>
      <c r="B378" s="4"/>
      <c r="C378" s="34"/>
      <c r="D378" s="4"/>
      <c r="E378" s="4"/>
      <c r="F378" s="4"/>
      <c r="G378" s="4"/>
      <c r="H378" s="4"/>
      <c r="I378" s="4"/>
      <c r="J378" s="4"/>
      <c r="K378" s="4"/>
      <c r="L378" s="4"/>
      <c r="M378" s="4"/>
      <c r="N378" s="4"/>
      <c r="O378" s="4"/>
      <c r="P378" s="4"/>
      <c r="Q378" s="4"/>
      <c r="R378" s="4"/>
    </row>
    <row r="379" spans="1:18" ht="16.5" customHeight="1">
      <c r="A379" s="4"/>
      <c r="B379" s="4"/>
      <c r="C379" s="34"/>
      <c r="D379" s="4"/>
      <c r="E379" s="4"/>
      <c r="F379" s="4"/>
      <c r="G379" s="4"/>
      <c r="H379" s="4"/>
      <c r="I379" s="4"/>
      <c r="J379" s="4"/>
      <c r="K379" s="4"/>
      <c r="L379" s="4"/>
      <c r="M379" s="4"/>
      <c r="N379" s="4"/>
      <c r="O379" s="4"/>
      <c r="P379" s="4"/>
      <c r="Q379" s="4"/>
      <c r="R379" s="4"/>
    </row>
    <row r="380" spans="1:18" ht="16.5" customHeight="1">
      <c r="A380" s="4"/>
      <c r="B380" s="4"/>
      <c r="C380" s="34"/>
      <c r="D380" s="4"/>
      <c r="E380" s="4"/>
      <c r="F380" s="4"/>
      <c r="G380" s="4"/>
      <c r="H380" s="4"/>
      <c r="I380" s="4"/>
      <c r="J380" s="4"/>
      <c r="K380" s="4"/>
      <c r="L380" s="4"/>
      <c r="M380" s="4"/>
      <c r="N380" s="4"/>
      <c r="O380" s="4"/>
      <c r="P380" s="4"/>
      <c r="Q380" s="4"/>
      <c r="R380" s="4"/>
    </row>
    <row r="381" spans="1:18" ht="16.5" customHeight="1">
      <c r="A381" s="4"/>
      <c r="B381" s="4"/>
      <c r="C381" s="34"/>
      <c r="D381" s="4"/>
      <c r="E381" s="4"/>
      <c r="F381" s="4"/>
      <c r="G381" s="4"/>
      <c r="H381" s="4"/>
      <c r="I381" s="4"/>
      <c r="J381" s="4"/>
      <c r="K381" s="4"/>
      <c r="L381" s="4"/>
      <c r="M381" s="4"/>
      <c r="N381" s="4"/>
      <c r="O381" s="4"/>
      <c r="P381" s="4"/>
      <c r="Q381" s="4"/>
      <c r="R381" s="4"/>
    </row>
    <row r="382" spans="1:18" ht="16.5" customHeight="1">
      <c r="A382" s="4"/>
      <c r="B382" s="4"/>
      <c r="C382" s="34"/>
      <c r="D382" s="4"/>
      <c r="E382" s="4"/>
      <c r="F382" s="4"/>
      <c r="G382" s="4"/>
      <c r="H382" s="4"/>
      <c r="I382" s="4"/>
      <c r="J382" s="4"/>
      <c r="K382" s="4"/>
      <c r="L382" s="4"/>
      <c r="M382" s="4"/>
      <c r="N382" s="4"/>
      <c r="O382" s="4"/>
      <c r="P382" s="4"/>
      <c r="Q382" s="4"/>
      <c r="R382" s="4"/>
    </row>
    <row r="383" spans="1:18" ht="16.5" customHeight="1">
      <c r="A383" s="4"/>
      <c r="B383" s="4"/>
      <c r="C383" s="34"/>
      <c r="D383" s="4"/>
      <c r="E383" s="4"/>
      <c r="F383" s="4"/>
      <c r="G383" s="4"/>
      <c r="H383" s="4"/>
      <c r="I383" s="4"/>
      <c r="J383" s="4"/>
      <c r="K383" s="4"/>
      <c r="L383" s="4"/>
      <c r="M383" s="4"/>
      <c r="N383" s="4"/>
      <c r="O383" s="4"/>
      <c r="P383" s="4"/>
      <c r="Q383" s="4"/>
      <c r="R383" s="4"/>
    </row>
    <row r="384" spans="1:18" ht="16.5" customHeight="1">
      <c r="A384" s="4"/>
      <c r="B384" s="4"/>
      <c r="C384" s="34"/>
      <c r="D384" s="4"/>
      <c r="E384" s="4"/>
      <c r="F384" s="4"/>
      <c r="G384" s="4"/>
      <c r="H384" s="4"/>
      <c r="I384" s="4"/>
      <c r="J384" s="4"/>
      <c r="K384" s="4"/>
      <c r="L384" s="4"/>
      <c r="M384" s="4"/>
      <c r="N384" s="4"/>
      <c r="O384" s="4"/>
      <c r="P384" s="4"/>
      <c r="Q384" s="4"/>
      <c r="R384" s="4"/>
    </row>
    <row r="385" spans="1:18" ht="16.5" customHeight="1">
      <c r="A385" s="4"/>
      <c r="B385" s="4"/>
      <c r="C385" s="34"/>
      <c r="D385" s="4"/>
      <c r="E385" s="4"/>
      <c r="F385" s="4"/>
      <c r="G385" s="4"/>
      <c r="H385" s="4"/>
      <c r="I385" s="4"/>
      <c r="J385" s="4"/>
      <c r="K385" s="4"/>
      <c r="L385" s="4"/>
      <c r="M385" s="4"/>
      <c r="N385" s="4"/>
      <c r="O385" s="4"/>
      <c r="P385" s="4"/>
      <c r="Q385" s="4"/>
      <c r="R385" s="4"/>
    </row>
    <row r="386" spans="1:18" ht="16.5" customHeight="1">
      <c r="A386" s="4"/>
      <c r="B386" s="4"/>
      <c r="C386" s="34"/>
      <c r="D386" s="4"/>
      <c r="E386" s="4"/>
      <c r="F386" s="4"/>
      <c r="G386" s="4"/>
      <c r="H386" s="4"/>
      <c r="I386" s="4"/>
      <c r="J386" s="4"/>
      <c r="K386" s="4"/>
      <c r="L386" s="4"/>
      <c r="M386" s="4"/>
      <c r="N386" s="4"/>
      <c r="O386" s="4"/>
      <c r="P386" s="4"/>
      <c r="Q386" s="4"/>
      <c r="R386" s="4"/>
    </row>
    <row r="387" spans="1:18" ht="16.5" customHeight="1">
      <c r="A387" s="4"/>
      <c r="B387" s="4"/>
      <c r="C387" s="34"/>
      <c r="D387" s="4"/>
      <c r="E387" s="4"/>
      <c r="F387" s="4"/>
      <c r="G387" s="4"/>
      <c r="H387" s="4"/>
      <c r="I387" s="4"/>
      <c r="J387" s="4"/>
      <c r="K387" s="4"/>
      <c r="L387" s="4"/>
      <c r="M387" s="4"/>
      <c r="N387" s="4"/>
      <c r="O387" s="4"/>
      <c r="P387" s="4"/>
      <c r="Q387" s="4"/>
      <c r="R387" s="4"/>
    </row>
    <row r="388" spans="1:18" ht="16.5" customHeight="1">
      <c r="A388" s="4"/>
      <c r="B388" s="4"/>
      <c r="C388" s="34"/>
      <c r="D388" s="4"/>
      <c r="E388" s="4"/>
      <c r="F388" s="4"/>
      <c r="G388" s="4"/>
      <c r="H388" s="4"/>
      <c r="I388" s="4"/>
      <c r="J388" s="4"/>
      <c r="K388" s="4"/>
      <c r="L388" s="4"/>
      <c r="M388" s="4"/>
      <c r="N388" s="4"/>
      <c r="O388" s="4"/>
      <c r="P388" s="4"/>
      <c r="Q388" s="4"/>
      <c r="R388" s="4"/>
    </row>
    <row r="389" spans="1:18" ht="16.5" customHeight="1">
      <c r="A389" s="4"/>
      <c r="B389" s="4"/>
      <c r="C389" s="34"/>
      <c r="D389" s="4"/>
      <c r="E389" s="4"/>
      <c r="F389" s="4"/>
      <c r="G389" s="4"/>
      <c r="H389" s="4"/>
      <c r="I389" s="4"/>
      <c r="J389" s="4"/>
      <c r="K389" s="4"/>
      <c r="L389" s="4"/>
      <c r="M389" s="4"/>
      <c r="N389" s="4"/>
      <c r="O389" s="4"/>
      <c r="P389" s="4"/>
      <c r="Q389" s="4"/>
      <c r="R389" s="4"/>
    </row>
    <row r="390" spans="1:18" ht="16.5" customHeight="1">
      <c r="A390" s="4"/>
      <c r="B390" s="4"/>
      <c r="C390" s="34"/>
      <c r="D390" s="4"/>
      <c r="E390" s="4"/>
      <c r="F390" s="4"/>
      <c r="G390" s="4"/>
      <c r="H390" s="4"/>
      <c r="I390" s="4"/>
      <c r="J390" s="4"/>
      <c r="K390" s="4"/>
      <c r="L390" s="4"/>
      <c r="M390" s="4"/>
      <c r="N390" s="4"/>
      <c r="O390" s="4"/>
      <c r="P390" s="4"/>
      <c r="Q390" s="4"/>
      <c r="R390" s="4"/>
    </row>
    <row r="391" spans="1:18" ht="16.5" customHeight="1">
      <c r="A391" s="4"/>
      <c r="B391" s="4"/>
      <c r="C391" s="34"/>
      <c r="D391" s="4"/>
      <c r="E391" s="4"/>
      <c r="F391" s="4"/>
      <c r="G391" s="4"/>
      <c r="H391" s="4"/>
      <c r="I391" s="4"/>
      <c r="J391" s="4"/>
      <c r="K391" s="4"/>
      <c r="L391" s="4"/>
      <c r="M391" s="4"/>
      <c r="N391" s="4"/>
      <c r="O391" s="4"/>
      <c r="P391" s="4"/>
      <c r="Q391" s="4"/>
      <c r="R391" s="4"/>
    </row>
    <row r="392" spans="1:18" ht="16.5" customHeight="1">
      <c r="A392" s="4"/>
      <c r="B392" s="4"/>
      <c r="C392" s="34"/>
      <c r="D392" s="4"/>
      <c r="E392" s="4"/>
      <c r="F392" s="4"/>
      <c r="G392" s="4"/>
      <c r="H392" s="4"/>
      <c r="I392" s="4"/>
      <c r="J392" s="4"/>
      <c r="K392" s="4"/>
      <c r="L392" s="4"/>
      <c r="M392" s="4"/>
      <c r="N392" s="4"/>
      <c r="O392" s="4"/>
      <c r="P392" s="4"/>
      <c r="Q392" s="4"/>
      <c r="R392" s="4"/>
    </row>
    <row r="393" spans="1:18" ht="16.5" customHeight="1">
      <c r="A393" s="4"/>
      <c r="B393" s="4"/>
      <c r="C393" s="34"/>
      <c r="D393" s="4"/>
      <c r="E393" s="4"/>
      <c r="F393" s="4"/>
      <c r="G393" s="4"/>
      <c r="H393" s="4"/>
      <c r="I393" s="4"/>
      <c r="J393" s="4"/>
      <c r="K393" s="4"/>
      <c r="L393" s="4"/>
      <c r="M393" s="4"/>
      <c r="N393" s="4"/>
      <c r="O393" s="4"/>
      <c r="P393" s="4"/>
      <c r="Q393" s="4"/>
      <c r="R393" s="4"/>
    </row>
    <row r="394" spans="1:18" ht="16.5" customHeight="1">
      <c r="A394" s="4"/>
      <c r="B394" s="4"/>
      <c r="C394" s="34"/>
      <c r="D394" s="4"/>
      <c r="E394" s="4"/>
      <c r="F394" s="4"/>
      <c r="G394" s="4"/>
      <c r="H394" s="4"/>
      <c r="I394" s="4"/>
      <c r="J394" s="4"/>
      <c r="K394" s="4"/>
      <c r="L394" s="4"/>
      <c r="M394" s="4"/>
      <c r="N394" s="4"/>
      <c r="O394" s="4"/>
      <c r="P394" s="4"/>
      <c r="Q394" s="4"/>
      <c r="R394" s="4"/>
    </row>
    <row r="395" spans="1:18" ht="16.5" customHeight="1">
      <c r="A395" s="4"/>
      <c r="B395" s="4"/>
      <c r="C395" s="34"/>
      <c r="D395" s="4"/>
      <c r="E395" s="4"/>
      <c r="F395" s="4"/>
      <c r="G395" s="4"/>
      <c r="H395" s="4"/>
      <c r="I395" s="4"/>
      <c r="J395" s="4"/>
      <c r="K395" s="4"/>
      <c r="L395" s="4"/>
      <c r="M395" s="4"/>
      <c r="N395" s="4"/>
      <c r="O395" s="4"/>
      <c r="P395" s="4"/>
      <c r="Q395" s="4"/>
      <c r="R395" s="4"/>
    </row>
    <row r="396" spans="1:18" ht="16.5" customHeight="1">
      <c r="A396" s="4"/>
      <c r="B396" s="4"/>
      <c r="C396" s="34"/>
      <c r="D396" s="4"/>
      <c r="E396" s="4"/>
      <c r="F396" s="4"/>
      <c r="G396" s="4"/>
      <c r="H396" s="4"/>
      <c r="I396" s="4"/>
      <c r="J396" s="4"/>
      <c r="K396" s="4"/>
      <c r="L396" s="4"/>
      <c r="M396" s="4"/>
      <c r="N396" s="4"/>
      <c r="O396" s="4"/>
      <c r="P396" s="4"/>
      <c r="Q396" s="4"/>
      <c r="R396" s="4"/>
    </row>
    <row r="397" spans="1:18" ht="16.5" customHeight="1">
      <c r="A397" s="4"/>
      <c r="B397" s="4"/>
      <c r="C397" s="34"/>
      <c r="D397" s="4"/>
      <c r="E397" s="4"/>
      <c r="F397" s="4"/>
      <c r="G397" s="4"/>
      <c r="H397" s="4"/>
      <c r="I397" s="4"/>
      <c r="J397" s="4"/>
      <c r="K397" s="4"/>
      <c r="L397" s="4"/>
      <c r="M397" s="4"/>
      <c r="N397" s="4"/>
      <c r="O397" s="4"/>
      <c r="P397" s="4"/>
      <c r="Q397" s="4"/>
      <c r="R397" s="4"/>
    </row>
    <row r="398" spans="1:18" ht="16.5" customHeight="1">
      <c r="A398" s="4"/>
      <c r="B398" s="4"/>
      <c r="C398" s="34"/>
      <c r="D398" s="4"/>
      <c r="E398" s="4"/>
      <c r="F398" s="4"/>
      <c r="G398" s="4"/>
      <c r="H398" s="4"/>
      <c r="I398" s="4"/>
      <c r="J398" s="4"/>
      <c r="K398" s="4"/>
      <c r="L398" s="4"/>
      <c r="M398" s="4"/>
      <c r="N398" s="4"/>
      <c r="O398" s="4"/>
      <c r="P398" s="4"/>
      <c r="Q398" s="4"/>
      <c r="R398" s="4"/>
    </row>
    <row r="399" spans="1:18" ht="16.5" customHeight="1">
      <c r="A399" s="4"/>
      <c r="B399" s="4"/>
      <c r="C399" s="34"/>
      <c r="D399" s="4"/>
      <c r="E399" s="4"/>
      <c r="F399" s="4"/>
      <c r="G399" s="4"/>
      <c r="H399" s="4"/>
      <c r="I399" s="4"/>
      <c r="J399" s="4"/>
      <c r="K399" s="4"/>
      <c r="L399" s="4"/>
      <c r="M399" s="4"/>
      <c r="N399" s="4"/>
      <c r="O399" s="4"/>
      <c r="P399" s="4"/>
      <c r="Q399" s="4"/>
      <c r="R399" s="4"/>
    </row>
    <row r="400" spans="1:18" ht="16.5" customHeight="1">
      <c r="A400" s="4"/>
      <c r="B400" s="4"/>
      <c r="C400" s="34"/>
      <c r="D400" s="4"/>
      <c r="E400" s="4"/>
      <c r="F400" s="4"/>
      <c r="G400" s="4"/>
      <c r="H400" s="4"/>
      <c r="I400" s="4"/>
      <c r="J400" s="4"/>
      <c r="K400" s="4"/>
      <c r="L400" s="4"/>
      <c r="M400" s="4"/>
      <c r="N400" s="4"/>
      <c r="O400" s="4"/>
      <c r="P400" s="4"/>
      <c r="Q400" s="4"/>
      <c r="R400" s="4"/>
    </row>
    <row r="401" spans="1:18" ht="16.5" customHeight="1">
      <c r="A401" s="4"/>
      <c r="B401" s="4"/>
      <c r="C401" s="34"/>
      <c r="D401" s="4"/>
      <c r="E401" s="4"/>
      <c r="F401" s="4"/>
      <c r="G401" s="4"/>
      <c r="H401" s="4"/>
      <c r="I401" s="4"/>
      <c r="J401" s="4"/>
      <c r="K401" s="4"/>
      <c r="L401" s="4"/>
      <c r="M401" s="4"/>
      <c r="N401" s="4"/>
      <c r="O401" s="4"/>
      <c r="P401" s="4"/>
      <c r="Q401" s="4"/>
      <c r="R401" s="4"/>
    </row>
    <row r="402" spans="1:18" ht="16.5" customHeight="1">
      <c r="A402" s="4"/>
      <c r="B402" s="4"/>
      <c r="C402" s="34"/>
      <c r="D402" s="4"/>
      <c r="E402" s="4"/>
      <c r="F402" s="4"/>
      <c r="G402" s="4"/>
      <c r="H402" s="4"/>
      <c r="I402" s="4"/>
      <c r="J402" s="4"/>
      <c r="K402" s="4"/>
      <c r="L402" s="4"/>
      <c r="M402" s="4"/>
      <c r="N402" s="4"/>
      <c r="O402" s="4"/>
      <c r="P402" s="4"/>
      <c r="Q402" s="4"/>
      <c r="R402" s="4"/>
    </row>
    <row r="403" spans="1:18" ht="16.5" customHeight="1">
      <c r="A403" s="4"/>
      <c r="B403" s="4"/>
      <c r="C403" s="34"/>
      <c r="D403" s="4"/>
      <c r="E403" s="4"/>
      <c r="F403" s="4"/>
      <c r="G403" s="4"/>
      <c r="H403" s="4"/>
      <c r="I403" s="4"/>
      <c r="J403" s="4"/>
      <c r="K403" s="4"/>
      <c r="L403" s="4"/>
      <c r="M403" s="4"/>
      <c r="N403" s="4"/>
      <c r="O403" s="4"/>
      <c r="P403" s="4"/>
      <c r="Q403" s="4"/>
      <c r="R403" s="4"/>
    </row>
    <row r="404" spans="1:18" ht="16.5" customHeight="1">
      <c r="A404" s="4"/>
      <c r="B404" s="4"/>
      <c r="C404" s="34"/>
      <c r="D404" s="4"/>
      <c r="E404" s="4"/>
      <c r="F404" s="4"/>
      <c r="G404" s="4"/>
      <c r="H404" s="4"/>
      <c r="I404" s="4"/>
      <c r="J404" s="4"/>
      <c r="K404" s="4"/>
      <c r="L404" s="4"/>
      <c r="M404" s="4"/>
      <c r="N404" s="4"/>
      <c r="O404" s="4"/>
      <c r="P404" s="4"/>
      <c r="Q404" s="4"/>
      <c r="R404" s="4"/>
    </row>
    <row r="405" spans="1:18" ht="16.5" customHeight="1">
      <c r="A405" s="4"/>
      <c r="B405" s="4"/>
      <c r="C405" s="34"/>
      <c r="D405" s="4"/>
      <c r="E405" s="4"/>
      <c r="F405" s="4"/>
      <c r="G405" s="4"/>
      <c r="H405" s="4"/>
      <c r="I405" s="4"/>
      <c r="J405" s="4"/>
      <c r="K405" s="4"/>
      <c r="L405" s="4"/>
      <c r="M405" s="4"/>
      <c r="N405" s="4"/>
      <c r="O405" s="4"/>
      <c r="P405" s="4"/>
      <c r="Q405" s="4"/>
      <c r="R405" s="4"/>
    </row>
    <row r="406" spans="1:18" ht="16.5" customHeight="1">
      <c r="A406" s="4"/>
      <c r="B406" s="4"/>
      <c r="C406" s="34"/>
      <c r="D406" s="4"/>
      <c r="E406" s="4"/>
      <c r="F406" s="4"/>
      <c r="G406" s="4"/>
      <c r="H406" s="4"/>
      <c r="I406" s="4"/>
      <c r="J406" s="4"/>
      <c r="K406" s="4"/>
      <c r="L406" s="4"/>
      <c r="M406" s="4"/>
      <c r="N406" s="4"/>
      <c r="O406" s="4"/>
      <c r="P406" s="4"/>
      <c r="Q406" s="4"/>
      <c r="R406" s="4"/>
    </row>
    <row r="407" spans="1:18" ht="16.5" customHeight="1">
      <c r="A407" s="4"/>
      <c r="B407" s="4"/>
      <c r="C407" s="34"/>
      <c r="D407" s="4"/>
      <c r="E407" s="4"/>
      <c r="F407" s="4"/>
      <c r="G407" s="4"/>
      <c r="H407" s="4"/>
      <c r="I407" s="4"/>
      <c r="J407" s="4"/>
      <c r="K407" s="4"/>
      <c r="L407" s="4"/>
      <c r="M407" s="4"/>
      <c r="N407" s="4"/>
      <c r="O407" s="4"/>
      <c r="P407" s="4"/>
      <c r="Q407" s="4"/>
      <c r="R407" s="4"/>
    </row>
    <row r="408" spans="1:18" ht="16.5" customHeight="1">
      <c r="A408" s="4"/>
      <c r="B408" s="4"/>
      <c r="C408" s="34"/>
      <c r="D408" s="4"/>
      <c r="E408" s="4"/>
      <c r="F408" s="4"/>
      <c r="G408" s="4"/>
      <c r="H408" s="4"/>
      <c r="I408" s="4"/>
      <c r="J408" s="4"/>
      <c r="K408" s="4"/>
      <c r="L408" s="4"/>
      <c r="M408" s="4"/>
      <c r="N408" s="4"/>
      <c r="O408" s="4"/>
      <c r="P408" s="4"/>
      <c r="Q408" s="4"/>
      <c r="R408" s="4"/>
    </row>
    <row r="409" spans="1:18" ht="16.5" customHeight="1">
      <c r="A409" s="4"/>
      <c r="B409" s="4"/>
      <c r="C409" s="34"/>
      <c r="D409" s="4"/>
      <c r="E409" s="4"/>
      <c r="F409" s="4"/>
      <c r="G409" s="4"/>
      <c r="H409" s="4"/>
      <c r="I409" s="4"/>
      <c r="J409" s="4"/>
      <c r="K409" s="4"/>
      <c r="L409" s="4"/>
      <c r="M409" s="4"/>
      <c r="N409" s="4"/>
      <c r="O409" s="4"/>
      <c r="P409" s="4"/>
      <c r="Q409" s="4"/>
      <c r="R409" s="4"/>
    </row>
    <row r="410" spans="1:18" ht="16.5" customHeight="1">
      <c r="A410" s="4"/>
      <c r="B410" s="4"/>
      <c r="C410" s="34"/>
      <c r="D410" s="4"/>
      <c r="E410" s="4"/>
      <c r="F410" s="4"/>
      <c r="G410" s="4"/>
      <c r="H410" s="4"/>
      <c r="I410" s="4"/>
      <c r="J410" s="4"/>
      <c r="K410" s="4"/>
      <c r="L410" s="4"/>
      <c r="M410" s="4"/>
      <c r="N410" s="4"/>
      <c r="O410" s="4"/>
      <c r="P410" s="4"/>
      <c r="Q410" s="4"/>
      <c r="R410" s="4"/>
    </row>
    <row r="411" spans="1:18" ht="16.5" customHeight="1">
      <c r="A411" s="4"/>
      <c r="B411" s="4"/>
      <c r="C411" s="34"/>
      <c r="D411" s="4"/>
      <c r="E411" s="4"/>
      <c r="F411" s="4"/>
      <c r="G411" s="4"/>
      <c r="H411" s="4"/>
      <c r="I411" s="4"/>
      <c r="J411" s="4"/>
      <c r="K411" s="4"/>
      <c r="L411" s="4"/>
      <c r="M411" s="4"/>
      <c r="N411" s="4"/>
      <c r="O411" s="4"/>
      <c r="P411" s="4"/>
      <c r="Q411" s="4"/>
      <c r="R411" s="4"/>
    </row>
    <row r="412" spans="1:18" ht="16.5" customHeight="1">
      <c r="A412" s="4"/>
      <c r="B412" s="4"/>
      <c r="C412" s="34"/>
      <c r="D412" s="4"/>
      <c r="E412" s="4"/>
      <c r="F412" s="4"/>
      <c r="G412" s="4"/>
      <c r="H412" s="4"/>
      <c r="I412" s="4"/>
      <c r="J412" s="4"/>
      <c r="K412" s="4"/>
      <c r="L412" s="4"/>
      <c r="M412" s="4"/>
      <c r="N412" s="4"/>
      <c r="O412" s="4"/>
      <c r="P412" s="4"/>
      <c r="Q412" s="4"/>
      <c r="R412" s="4"/>
    </row>
    <row r="413" spans="1:18" ht="16.5" customHeight="1">
      <c r="A413" s="4"/>
      <c r="B413" s="4"/>
      <c r="C413" s="34"/>
      <c r="D413" s="4"/>
      <c r="E413" s="4"/>
      <c r="F413" s="4"/>
      <c r="G413" s="4"/>
      <c r="H413" s="4"/>
      <c r="I413" s="4"/>
      <c r="J413" s="4"/>
      <c r="K413" s="4"/>
      <c r="L413" s="4"/>
      <c r="M413" s="4"/>
      <c r="N413" s="4"/>
      <c r="O413" s="4"/>
      <c r="P413" s="4"/>
      <c r="Q413" s="4"/>
      <c r="R413" s="4"/>
    </row>
    <row r="414" spans="1:18" ht="16.5" customHeight="1">
      <c r="A414" s="4"/>
      <c r="B414" s="4"/>
      <c r="C414" s="34"/>
      <c r="D414" s="4"/>
      <c r="E414" s="4"/>
      <c r="F414" s="4"/>
      <c r="G414" s="4"/>
      <c r="H414" s="4"/>
      <c r="I414" s="4"/>
      <c r="J414" s="4"/>
      <c r="K414" s="4"/>
      <c r="L414" s="4"/>
      <c r="M414" s="4"/>
      <c r="N414" s="4"/>
      <c r="O414" s="4"/>
      <c r="P414" s="4"/>
      <c r="Q414" s="4"/>
      <c r="R414" s="4"/>
    </row>
    <row r="415" spans="1:18" ht="16.5" customHeight="1">
      <c r="A415" s="4"/>
      <c r="B415" s="4"/>
      <c r="C415" s="34"/>
      <c r="D415" s="4"/>
      <c r="E415" s="4"/>
      <c r="F415" s="4"/>
      <c r="G415" s="4"/>
      <c r="H415" s="4"/>
      <c r="I415" s="4"/>
      <c r="J415" s="4"/>
      <c r="K415" s="4"/>
      <c r="L415" s="4"/>
      <c r="M415" s="4"/>
      <c r="N415" s="4"/>
      <c r="O415" s="4"/>
      <c r="P415" s="4"/>
      <c r="Q415" s="4"/>
      <c r="R415" s="4"/>
    </row>
    <row r="416" spans="1:18" ht="16.5" customHeight="1">
      <c r="A416" s="4"/>
      <c r="B416" s="4"/>
      <c r="C416" s="34"/>
      <c r="D416" s="4"/>
      <c r="E416" s="4"/>
      <c r="F416" s="4"/>
      <c r="G416" s="4"/>
      <c r="H416" s="4"/>
      <c r="I416" s="4"/>
      <c r="J416" s="4"/>
      <c r="K416" s="4"/>
      <c r="L416" s="4"/>
      <c r="M416" s="4"/>
      <c r="N416" s="4"/>
      <c r="O416" s="4"/>
      <c r="P416" s="4"/>
      <c r="Q416" s="4"/>
      <c r="R416" s="4"/>
    </row>
    <row r="417" spans="1:18" ht="16.5" customHeight="1">
      <c r="A417" s="4"/>
      <c r="B417" s="4"/>
      <c r="C417" s="34"/>
      <c r="D417" s="4"/>
      <c r="E417" s="4"/>
      <c r="F417" s="4"/>
      <c r="G417" s="4"/>
      <c r="H417" s="4"/>
      <c r="I417" s="4"/>
      <c r="J417" s="4"/>
      <c r="K417" s="4"/>
      <c r="L417" s="4"/>
      <c r="M417" s="4"/>
      <c r="N417" s="4"/>
      <c r="O417" s="4"/>
      <c r="P417" s="4"/>
      <c r="Q417" s="4"/>
      <c r="R417" s="4"/>
    </row>
    <row r="418" spans="1:18" ht="16.5" customHeight="1">
      <c r="A418" s="4"/>
      <c r="B418" s="4"/>
      <c r="C418" s="34"/>
      <c r="D418" s="4"/>
      <c r="E418" s="4"/>
      <c r="F418" s="4"/>
      <c r="G418" s="4"/>
      <c r="H418" s="4"/>
      <c r="I418" s="4"/>
      <c r="J418" s="4"/>
      <c r="K418" s="4"/>
      <c r="L418" s="4"/>
      <c r="M418" s="4"/>
      <c r="N418" s="4"/>
      <c r="O418" s="4"/>
      <c r="P418" s="4"/>
      <c r="Q418" s="4"/>
      <c r="R418" s="4"/>
    </row>
    <row r="419" spans="1:18" ht="16.5" customHeight="1">
      <c r="A419" s="4"/>
      <c r="B419" s="4"/>
      <c r="C419" s="34"/>
      <c r="D419" s="4"/>
      <c r="E419" s="4"/>
      <c r="F419" s="4"/>
      <c r="G419" s="4"/>
      <c r="H419" s="4"/>
      <c r="I419" s="4"/>
      <c r="J419" s="4"/>
      <c r="K419" s="4"/>
      <c r="L419" s="4"/>
      <c r="M419" s="4"/>
      <c r="N419" s="4"/>
      <c r="O419" s="4"/>
      <c r="P419" s="4"/>
      <c r="Q419" s="4"/>
      <c r="R419" s="4"/>
    </row>
    <row r="420" spans="1:18" ht="16.5" customHeight="1">
      <c r="A420" s="4"/>
      <c r="B420" s="4"/>
      <c r="C420" s="34"/>
      <c r="D420" s="4"/>
      <c r="E420" s="4"/>
      <c r="F420" s="4"/>
      <c r="G420" s="4"/>
      <c r="H420" s="4"/>
      <c r="I420" s="4"/>
      <c r="J420" s="4"/>
      <c r="K420" s="4"/>
      <c r="L420" s="4"/>
      <c r="M420" s="4"/>
      <c r="N420" s="4"/>
      <c r="O420" s="4"/>
      <c r="P420" s="4"/>
      <c r="Q420" s="4"/>
      <c r="R420" s="4"/>
    </row>
    <row r="421" spans="1:18" ht="16.5" customHeight="1">
      <c r="A421" s="4"/>
      <c r="B421" s="4"/>
      <c r="C421" s="34"/>
      <c r="D421" s="4"/>
      <c r="E421" s="4"/>
      <c r="F421" s="4"/>
      <c r="G421" s="4"/>
      <c r="H421" s="4"/>
      <c r="I421" s="4"/>
      <c r="J421" s="4"/>
      <c r="K421" s="4"/>
      <c r="L421" s="4"/>
      <c r="M421" s="4"/>
      <c r="N421" s="4"/>
      <c r="O421" s="4"/>
      <c r="P421" s="4"/>
      <c r="Q421" s="4"/>
      <c r="R421" s="4"/>
    </row>
    <row r="422" spans="1:18" ht="16.5" customHeight="1">
      <c r="A422" s="4"/>
      <c r="B422" s="4"/>
      <c r="C422" s="34"/>
      <c r="D422" s="4"/>
      <c r="E422" s="4"/>
      <c r="F422" s="4"/>
      <c r="G422" s="4"/>
      <c r="H422" s="4"/>
      <c r="I422" s="4"/>
      <c r="J422" s="4"/>
      <c r="K422" s="4"/>
      <c r="L422" s="4"/>
      <c r="M422" s="4"/>
      <c r="N422" s="4"/>
      <c r="O422" s="4"/>
      <c r="P422" s="4"/>
      <c r="Q422" s="4"/>
      <c r="R422" s="4"/>
    </row>
    <row r="423" spans="1:18" ht="16.5" customHeight="1">
      <c r="A423" s="4"/>
      <c r="B423" s="4"/>
      <c r="C423" s="34"/>
      <c r="D423" s="4"/>
      <c r="E423" s="4"/>
      <c r="F423" s="4"/>
      <c r="G423" s="4"/>
      <c r="H423" s="4"/>
      <c r="I423" s="4"/>
      <c r="J423" s="4"/>
      <c r="K423" s="4"/>
      <c r="L423" s="4"/>
      <c r="M423" s="4"/>
      <c r="N423" s="4"/>
      <c r="O423" s="4"/>
      <c r="P423" s="4"/>
      <c r="Q423" s="4"/>
      <c r="R423" s="4"/>
    </row>
    <row r="424" spans="1:18" ht="16.5" customHeight="1">
      <c r="A424" s="4"/>
      <c r="B424" s="4"/>
      <c r="C424" s="34"/>
      <c r="D424" s="4"/>
      <c r="E424" s="4"/>
      <c r="F424" s="4"/>
      <c r="G424" s="4"/>
      <c r="H424" s="4"/>
      <c r="I424" s="4"/>
      <c r="J424" s="4"/>
      <c r="K424" s="4"/>
      <c r="L424" s="4"/>
      <c r="M424" s="4"/>
      <c r="N424" s="4"/>
      <c r="O424" s="4"/>
      <c r="P424" s="4"/>
      <c r="Q424" s="4"/>
      <c r="R424" s="4"/>
    </row>
    <row r="425" spans="1:18" ht="16.5" customHeight="1">
      <c r="A425" s="4"/>
      <c r="B425" s="4"/>
      <c r="C425" s="34"/>
      <c r="D425" s="4"/>
      <c r="E425" s="4"/>
      <c r="F425" s="4"/>
      <c r="G425" s="4"/>
      <c r="H425" s="4"/>
      <c r="I425" s="4"/>
      <c r="J425" s="4"/>
      <c r="K425" s="4"/>
      <c r="L425" s="4"/>
      <c r="M425" s="4"/>
      <c r="N425" s="4"/>
      <c r="O425" s="4"/>
      <c r="P425" s="4"/>
      <c r="Q425" s="4"/>
      <c r="R425" s="4"/>
    </row>
    <row r="426" spans="1:18" ht="16.5" customHeight="1">
      <c r="A426" s="4"/>
      <c r="B426" s="4"/>
      <c r="C426" s="34"/>
      <c r="D426" s="4"/>
      <c r="E426" s="4"/>
      <c r="F426" s="4"/>
      <c r="G426" s="4"/>
      <c r="H426" s="4"/>
      <c r="I426" s="4"/>
      <c r="J426" s="4"/>
      <c r="K426" s="4"/>
      <c r="L426" s="4"/>
      <c r="M426" s="4"/>
      <c r="N426" s="4"/>
      <c r="O426" s="4"/>
      <c r="P426" s="4"/>
      <c r="Q426" s="4"/>
      <c r="R426" s="4"/>
    </row>
    <row r="427" spans="1:18" ht="16.5" customHeight="1">
      <c r="A427" s="4"/>
      <c r="B427" s="4"/>
      <c r="C427" s="34"/>
      <c r="D427" s="4"/>
      <c r="E427" s="4"/>
      <c r="F427" s="4"/>
      <c r="G427" s="4"/>
      <c r="H427" s="4"/>
      <c r="I427" s="4"/>
      <c r="J427" s="4"/>
      <c r="K427" s="4"/>
      <c r="L427" s="4"/>
      <c r="M427" s="4"/>
      <c r="N427" s="4"/>
      <c r="O427" s="4"/>
      <c r="P427" s="4"/>
      <c r="Q427" s="4"/>
      <c r="R427" s="4"/>
    </row>
    <row r="428" spans="1:18" ht="16.5" customHeight="1">
      <c r="A428" s="4"/>
      <c r="B428" s="4"/>
      <c r="C428" s="34"/>
      <c r="D428" s="4"/>
      <c r="E428" s="4"/>
      <c r="F428" s="4"/>
      <c r="G428" s="4"/>
      <c r="H428" s="4"/>
      <c r="I428" s="4"/>
      <c r="J428" s="4"/>
      <c r="K428" s="4"/>
      <c r="L428" s="4"/>
      <c r="M428" s="4"/>
      <c r="N428" s="4"/>
      <c r="O428" s="4"/>
      <c r="P428" s="4"/>
      <c r="Q428" s="4"/>
      <c r="R428" s="4"/>
    </row>
    <row r="429" spans="1:18" ht="16.5" customHeight="1">
      <c r="A429" s="4"/>
      <c r="B429" s="4"/>
      <c r="C429" s="34"/>
      <c r="D429" s="4"/>
      <c r="E429" s="4"/>
      <c r="F429" s="4"/>
      <c r="G429" s="4"/>
      <c r="H429" s="4"/>
      <c r="I429" s="4"/>
      <c r="J429" s="4"/>
      <c r="K429" s="4"/>
      <c r="L429" s="4"/>
      <c r="M429" s="4"/>
      <c r="N429" s="4"/>
      <c r="O429" s="4"/>
      <c r="P429" s="4"/>
      <c r="Q429" s="4"/>
      <c r="R429" s="4"/>
    </row>
    <row r="430" spans="1:18" ht="16.5" customHeight="1">
      <c r="A430" s="4"/>
      <c r="B430" s="4"/>
      <c r="C430" s="34"/>
      <c r="D430" s="4"/>
      <c r="E430" s="4"/>
      <c r="F430" s="4"/>
      <c r="G430" s="4"/>
      <c r="H430" s="4"/>
      <c r="I430" s="4"/>
      <c r="J430" s="4"/>
      <c r="K430" s="4"/>
      <c r="L430" s="4"/>
      <c r="M430" s="4"/>
      <c r="N430" s="4"/>
      <c r="O430" s="4"/>
      <c r="P430" s="4"/>
      <c r="Q430" s="4"/>
      <c r="R430" s="4"/>
    </row>
    <row r="431" spans="1:18" ht="16.5" customHeight="1">
      <c r="A431" s="4"/>
      <c r="B431" s="4"/>
      <c r="C431" s="34"/>
      <c r="D431" s="4"/>
      <c r="E431" s="4"/>
      <c r="F431" s="4"/>
      <c r="G431" s="4"/>
      <c r="H431" s="4"/>
      <c r="I431" s="4"/>
      <c r="J431" s="4"/>
      <c r="K431" s="4"/>
      <c r="L431" s="4"/>
      <c r="M431" s="4"/>
      <c r="N431" s="4"/>
      <c r="O431" s="4"/>
      <c r="P431" s="4"/>
      <c r="Q431" s="4"/>
      <c r="R431" s="4"/>
    </row>
    <row r="432" spans="1:18" ht="16.5" customHeight="1">
      <c r="A432" s="4"/>
      <c r="B432" s="4"/>
      <c r="C432" s="34"/>
      <c r="D432" s="4"/>
      <c r="E432" s="4"/>
      <c r="F432" s="4"/>
      <c r="G432" s="4"/>
      <c r="H432" s="4"/>
      <c r="I432" s="4"/>
      <c r="J432" s="4"/>
      <c r="K432" s="4"/>
      <c r="L432" s="4"/>
      <c r="M432" s="4"/>
      <c r="N432" s="4"/>
      <c r="O432" s="4"/>
      <c r="P432" s="4"/>
      <c r="Q432" s="4"/>
      <c r="R432" s="4"/>
    </row>
    <row r="433" spans="1:18" ht="16.5" customHeight="1">
      <c r="A433" s="4"/>
      <c r="B433" s="4"/>
      <c r="C433" s="34"/>
      <c r="D433" s="4"/>
      <c r="E433" s="4"/>
      <c r="F433" s="4"/>
      <c r="G433" s="4"/>
      <c r="H433" s="4"/>
      <c r="I433" s="4"/>
      <c r="J433" s="4"/>
      <c r="K433" s="4"/>
      <c r="L433" s="4"/>
      <c r="M433" s="4"/>
      <c r="N433" s="4"/>
      <c r="O433" s="4"/>
      <c r="P433" s="4"/>
      <c r="Q433" s="4"/>
      <c r="R433" s="4"/>
    </row>
    <row r="434" spans="1:18" ht="16.5" customHeight="1">
      <c r="A434" s="4"/>
      <c r="B434" s="4"/>
      <c r="C434" s="34"/>
      <c r="D434" s="4"/>
      <c r="E434" s="4"/>
      <c r="F434" s="4"/>
      <c r="G434" s="4"/>
      <c r="H434" s="4"/>
      <c r="I434" s="4"/>
      <c r="J434" s="4"/>
      <c r="K434" s="4"/>
      <c r="L434" s="4"/>
      <c r="M434" s="4"/>
      <c r="N434" s="4"/>
      <c r="O434" s="4"/>
      <c r="P434" s="4"/>
      <c r="Q434" s="4"/>
      <c r="R434" s="4"/>
    </row>
    <row r="435" spans="1:18" ht="16.5" customHeight="1">
      <c r="A435" s="4"/>
      <c r="B435" s="4"/>
      <c r="C435" s="34"/>
      <c r="D435" s="4"/>
      <c r="E435" s="4"/>
      <c r="F435" s="4"/>
      <c r="G435" s="4"/>
      <c r="H435" s="4"/>
      <c r="I435" s="4"/>
      <c r="J435" s="4"/>
      <c r="K435" s="4"/>
      <c r="L435" s="4"/>
      <c r="M435" s="4"/>
      <c r="N435" s="4"/>
      <c r="O435" s="4"/>
      <c r="P435" s="4"/>
      <c r="Q435" s="4"/>
      <c r="R435" s="4"/>
    </row>
    <row r="436" spans="1:18" ht="16.5" customHeight="1">
      <c r="A436" s="4"/>
      <c r="B436" s="4"/>
      <c r="C436" s="34"/>
      <c r="D436" s="4"/>
      <c r="E436" s="4"/>
      <c r="F436" s="4"/>
      <c r="G436" s="4"/>
      <c r="H436" s="4"/>
      <c r="I436" s="4"/>
      <c r="J436" s="4"/>
      <c r="K436" s="4"/>
      <c r="L436" s="4"/>
      <c r="M436" s="4"/>
      <c r="N436" s="4"/>
      <c r="O436" s="4"/>
      <c r="P436" s="4"/>
      <c r="Q436" s="4"/>
      <c r="R436" s="4"/>
    </row>
    <row r="437" spans="1:18" ht="16.5" customHeight="1">
      <c r="A437" s="4"/>
      <c r="B437" s="4"/>
      <c r="C437" s="34"/>
      <c r="D437" s="4"/>
      <c r="E437" s="4"/>
      <c r="F437" s="4"/>
      <c r="G437" s="4"/>
      <c r="H437" s="4"/>
      <c r="I437" s="4"/>
      <c r="J437" s="4"/>
      <c r="K437" s="4"/>
      <c r="L437" s="4"/>
      <c r="M437" s="4"/>
      <c r="N437" s="4"/>
      <c r="O437" s="4"/>
      <c r="P437" s="4"/>
      <c r="Q437" s="4"/>
      <c r="R437" s="4"/>
    </row>
    <row r="438" spans="1:18" ht="16.5" customHeight="1">
      <c r="A438" s="4"/>
      <c r="B438" s="4"/>
      <c r="C438" s="34"/>
      <c r="D438" s="4"/>
      <c r="E438" s="4"/>
      <c r="F438" s="4"/>
      <c r="G438" s="4"/>
      <c r="H438" s="4"/>
      <c r="I438" s="4"/>
      <c r="J438" s="4"/>
      <c r="K438" s="4"/>
      <c r="L438" s="4"/>
      <c r="M438" s="4"/>
      <c r="N438" s="4"/>
      <c r="O438" s="4"/>
      <c r="P438" s="4"/>
      <c r="Q438" s="4"/>
      <c r="R438" s="4"/>
    </row>
    <row r="439" spans="1:18" ht="16.5" customHeight="1">
      <c r="A439" s="4"/>
      <c r="B439" s="4"/>
      <c r="C439" s="34"/>
      <c r="D439" s="4"/>
      <c r="E439" s="4"/>
      <c r="F439" s="4"/>
      <c r="G439" s="4"/>
      <c r="H439" s="4"/>
      <c r="I439" s="4"/>
      <c r="J439" s="4"/>
      <c r="K439" s="4"/>
      <c r="L439" s="4"/>
      <c r="M439" s="4"/>
      <c r="N439" s="4"/>
      <c r="O439" s="4"/>
      <c r="P439" s="4"/>
      <c r="Q439" s="4"/>
      <c r="R439" s="4"/>
    </row>
    <row r="440" spans="1:18" ht="16.5" customHeight="1">
      <c r="A440" s="4"/>
      <c r="B440" s="4"/>
      <c r="C440" s="34"/>
      <c r="D440" s="4"/>
      <c r="E440" s="4"/>
      <c r="F440" s="4"/>
      <c r="G440" s="4"/>
      <c r="H440" s="4"/>
      <c r="I440" s="4"/>
      <c r="J440" s="4"/>
      <c r="K440" s="4"/>
      <c r="L440" s="4"/>
      <c r="M440" s="4"/>
      <c r="N440" s="4"/>
      <c r="O440" s="4"/>
      <c r="P440" s="4"/>
      <c r="Q440" s="4"/>
      <c r="R440" s="4"/>
    </row>
    <row r="441" spans="1:18" ht="16.5" customHeight="1">
      <c r="A441" s="4"/>
      <c r="B441" s="4"/>
      <c r="C441" s="34"/>
      <c r="D441" s="4"/>
      <c r="E441" s="4"/>
      <c r="F441" s="4"/>
      <c r="G441" s="4"/>
      <c r="H441" s="4"/>
      <c r="I441" s="4"/>
      <c r="J441" s="4"/>
      <c r="K441" s="4"/>
      <c r="L441" s="4"/>
      <c r="M441" s="4"/>
      <c r="N441" s="4"/>
      <c r="O441" s="4"/>
      <c r="P441" s="4"/>
      <c r="Q441" s="4"/>
      <c r="R441" s="4"/>
    </row>
    <row r="442" spans="1:18" ht="16.5" customHeight="1">
      <c r="A442" s="4"/>
      <c r="B442" s="4"/>
      <c r="C442" s="34"/>
      <c r="D442" s="4"/>
      <c r="E442" s="4"/>
      <c r="F442" s="4"/>
      <c r="G442" s="4"/>
      <c r="H442" s="4"/>
      <c r="I442" s="4"/>
      <c r="J442" s="4"/>
      <c r="K442" s="4"/>
      <c r="L442" s="4"/>
      <c r="M442" s="4"/>
      <c r="N442" s="4"/>
      <c r="O442" s="4"/>
      <c r="P442" s="4"/>
      <c r="Q442" s="4"/>
      <c r="R442" s="4"/>
    </row>
    <row r="443" spans="1:18" ht="16.5" customHeight="1">
      <c r="A443" s="4"/>
      <c r="B443" s="4"/>
      <c r="C443" s="34"/>
      <c r="D443" s="4"/>
      <c r="E443" s="4"/>
      <c r="F443" s="4"/>
      <c r="G443" s="4"/>
      <c r="H443" s="4"/>
      <c r="I443" s="4"/>
      <c r="J443" s="4"/>
      <c r="K443" s="4"/>
      <c r="L443" s="4"/>
      <c r="M443" s="4"/>
      <c r="N443" s="4"/>
      <c r="O443" s="4"/>
      <c r="P443" s="4"/>
      <c r="Q443" s="4"/>
      <c r="R443" s="4"/>
    </row>
    <row r="444" spans="1:18" ht="16.5" customHeight="1">
      <c r="A444" s="4"/>
      <c r="B444" s="4"/>
      <c r="C444" s="34"/>
      <c r="D444" s="4"/>
      <c r="E444" s="4"/>
      <c r="F444" s="4"/>
      <c r="G444" s="4"/>
      <c r="H444" s="4"/>
      <c r="I444" s="4"/>
      <c r="J444" s="4"/>
      <c r="K444" s="4"/>
      <c r="L444" s="4"/>
      <c r="M444" s="4"/>
      <c r="N444" s="4"/>
      <c r="O444" s="4"/>
      <c r="P444" s="4"/>
      <c r="Q444" s="4"/>
      <c r="R444" s="4"/>
    </row>
    <row r="445" spans="1:18" ht="16.5" customHeight="1">
      <c r="A445" s="4"/>
      <c r="B445" s="4"/>
      <c r="C445" s="34"/>
      <c r="D445" s="4"/>
      <c r="E445" s="4"/>
      <c r="F445" s="4"/>
      <c r="G445" s="4"/>
      <c r="H445" s="4"/>
      <c r="I445" s="4"/>
      <c r="J445" s="4"/>
      <c r="K445" s="4"/>
      <c r="L445" s="4"/>
      <c r="M445" s="4"/>
      <c r="N445" s="4"/>
      <c r="O445" s="4"/>
      <c r="P445" s="4"/>
      <c r="Q445" s="4"/>
      <c r="R445" s="4"/>
    </row>
    <row r="446" spans="1:18" ht="16.5" customHeight="1">
      <c r="A446" s="4"/>
      <c r="B446" s="4"/>
      <c r="C446" s="34"/>
      <c r="D446" s="4"/>
      <c r="E446" s="4"/>
      <c r="F446" s="4"/>
      <c r="G446" s="4"/>
      <c r="H446" s="4"/>
      <c r="I446" s="4"/>
      <c r="J446" s="4"/>
      <c r="K446" s="4"/>
      <c r="L446" s="4"/>
      <c r="M446" s="4"/>
      <c r="N446" s="4"/>
      <c r="O446" s="4"/>
      <c r="P446" s="4"/>
      <c r="Q446" s="4"/>
      <c r="R446" s="4"/>
    </row>
    <row r="447" spans="1:18" ht="16.5" customHeight="1">
      <c r="A447" s="4"/>
      <c r="B447" s="4"/>
      <c r="C447" s="34"/>
      <c r="D447" s="4"/>
      <c r="E447" s="4"/>
      <c r="F447" s="4"/>
      <c r="G447" s="4"/>
      <c r="H447" s="4"/>
      <c r="I447" s="4"/>
      <c r="J447" s="4"/>
      <c r="K447" s="4"/>
      <c r="L447" s="4"/>
      <c r="M447" s="4"/>
      <c r="N447" s="4"/>
      <c r="O447" s="4"/>
      <c r="P447" s="4"/>
      <c r="Q447" s="4"/>
      <c r="R447" s="4"/>
    </row>
    <row r="448" spans="1:18" ht="16.5" customHeight="1">
      <c r="A448" s="4"/>
      <c r="B448" s="4"/>
      <c r="C448" s="34"/>
      <c r="D448" s="4"/>
      <c r="E448" s="4"/>
      <c r="F448" s="4"/>
      <c r="G448" s="4"/>
      <c r="H448" s="4"/>
      <c r="I448" s="4"/>
      <c r="J448" s="4"/>
      <c r="K448" s="4"/>
      <c r="L448" s="4"/>
      <c r="M448" s="4"/>
      <c r="N448" s="4"/>
      <c r="O448" s="4"/>
      <c r="P448" s="4"/>
      <c r="Q448" s="4"/>
      <c r="R448" s="4"/>
    </row>
    <row r="449" spans="1:18" ht="16.5" customHeight="1">
      <c r="A449" s="4"/>
      <c r="B449" s="4"/>
      <c r="C449" s="34"/>
      <c r="D449" s="4"/>
      <c r="E449" s="4"/>
      <c r="F449" s="4"/>
      <c r="G449" s="4"/>
      <c r="H449" s="4"/>
      <c r="I449" s="4"/>
      <c r="J449" s="4"/>
      <c r="K449" s="4"/>
      <c r="L449" s="4"/>
      <c r="M449" s="4"/>
      <c r="N449" s="4"/>
      <c r="O449" s="4"/>
      <c r="P449" s="4"/>
      <c r="Q449" s="4"/>
      <c r="R449" s="4"/>
    </row>
    <row r="450" spans="1:18" ht="16.5" customHeight="1">
      <c r="A450" s="4"/>
      <c r="B450" s="4"/>
      <c r="C450" s="34"/>
      <c r="D450" s="4"/>
      <c r="E450" s="4"/>
      <c r="F450" s="4"/>
      <c r="G450" s="4"/>
      <c r="H450" s="4"/>
      <c r="I450" s="4"/>
      <c r="J450" s="4"/>
      <c r="K450" s="4"/>
      <c r="L450" s="4"/>
      <c r="M450" s="4"/>
      <c r="N450" s="4"/>
      <c r="O450" s="4"/>
      <c r="P450" s="4"/>
      <c r="Q450" s="4"/>
      <c r="R450" s="4"/>
    </row>
    <row r="451" spans="1:18" ht="16.5" customHeight="1">
      <c r="A451" s="4"/>
      <c r="B451" s="4"/>
      <c r="C451" s="34"/>
      <c r="D451" s="4"/>
      <c r="E451" s="4"/>
      <c r="F451" s="4"/>
      <c r="G451" s="4"/>
      <c r="H451" s="4"/>
      <c r="I451" s="4"/>
      <c r="J451" s="4"/>
      <c r="K451" s="4"/>
      <c r="L451" s="4"/>
      <c r="M451" s="4"/>
      <c r="N451" s="4"/>
      <c r="O451" s="4"/>
      <c r="P451" s="4"/>
      <c r="Q451" s="4"/>
      <c r="R451" s="4"/>
    </row>
    <row r="452" spans="1:18" ht="16.5" customHeight="1">
      <c r="A452" s="4"/>
      <c r="B452" s="4"/>
      <c r="C452" s="34"/>
      <c r="D452" s="4"/>
      <c r="E452" s="4"/>
      <c r="F452" s="4"/>
      <c r="G452" s="4"/>
      <c r="H452" s="4"/>
      <c r="I452" s="4"/>
      <c r="J452" s="4"/>
      <c r="K452" s="4"/>
      <c r="L452" s="4"/>
      <c r="M452" s="4"/>
      <c r="N452" s="4"/>
      <c r="O452" s="4"/>
      <c r="P452" s="4"/>
      <c r="Q452" s="4"/>
      <c r="R452" s="4"/>
    </row>
    <row r="453" spans="1:18" ht="16.5" customHeight="1">
      <c r="A453" s="4"/>
      <c r="B453" s="4"/>
      <c r="C453" s="34"/>
      <c r="D453" s="4"/>
      <c r="E453" s="4"/>
      <c r="F453" s="4"/>
      <c r="G453" s="4"/>
      <c r="H453" s="4"/>
      <c r="I453" s="4"/>
      <c r="J453" s="4"/>
      <c r="K453" s="4"/>
      <c r="L453" s="4"/>
      <c r="M453" s="4"/>
      <c r="N453" s="4"/>
      <c r="O453" s="4"/>
      <c r="P453" s="4"/>
      <c r="Q453" s="4"/>
      <c r="R453" s="4"/>
    </row>
    <row r="454" spans="1:18" ht="16.5" customHeight="1">
      <c r="A454" s="4"/>
      <c r="B454" s="4"/>
      <c r="C454" s="34"/>
      <c r="D454" s="4"/>
      <c r="E454" s="4"/>
      <c r="F454" s="4"/>
      <c r="G454" s="4"/>
      <c r="H454" s="4"/>
      <c r="I454" s="4"/>
      <c r="J454" s="4"/>
      <c r="K454" s="4"/>
      <c r="L454" s="4"/>
      <c r="M454" s="4"/>
      <c r="N454" s="4"/>
      <c r="O454" s="4"/>
      <c r="P454" s="4"/>
      <c r="Q454" s="4"/>
      <c r="R454" s="4"/>
    </row>
    <row r="455" spans="1:18" ht="16.5" customHeight="1">
      <c r="A455" s="4"/>
      <c r="B455" s="4"/>
      <c r="C455" s="34"/>
      <c r="D455" s="4"/>
      <c r="E455" s="4"/>
      <c r="F455" s="4"/>
      <c r="G455" s="4"/>
      <c r="H455" s="4"/>
      <c r="I455" s="4"/>
      <c r="J455" s="4"/>
      <c r="K455" s="4"/>
      <c r="L455" s="4"/>
      <c r="M455" s="4"/>
      <c r="N455" s="4"/>
      <c r="O455" s="4"/>
      <c r="P455" s="4"/>
      <c r="Q455" s="4"/>
      <c r="R455" s="4"/>
    </row>
    <row r="456" spans="1:18" ht="16.5" customHeight="1">
      <c r="A456" s="4"/>
      <c r="B456" s="4"/>
      <c r="C456" s="34"/>
      <c r="D456" s="4"/>
      <c r="E456" s="4"/>
      <c r="F456" s="4"/>
      <c r="G456" s="4"/>
      <c r="H456" s="4"/>
      <c r="I456" s="4"/>
      <c r="J456" s="4"/>
      <c r="K456" s="4"/>
      <c r="L456" s="4"/>
      <c r="M456" s="4"/>
      <c r="N456" s="4"/>
      <c r="O456" s="4"/>
      <c r="P456" s="4"/>
      <c r="Q456" s="4"/>
      <c r="R456" s="4"/>
    </row>
    <row r="457" spans="1:18" ht="16.5" customHeight="1">
      <c r="A457" s="4"/>
      <c r="B457" s="4"/>
      <c r="C457" s="34"/>
      <c r="D457" s="4"/>
      <c r="E457" s="4"/>
      <c r="F457" s="4"/>
      <c r="G457" s="4"/>
      <c r="H457" s="4"/>
      <c r="I457" s="4"/>
      <c r="J457" s="4"/>
      <c r="K457" s="4"/>
      <c r="L457" s="4"/>
      <c r="M457" s="4"/>
      <c r="N457" s="4"/>
      <c r="O457" s="4"/>
      <c r="P457" s="4"/>
      <c r="Q457" s="4"/>
      <c r="R457" s="4"/>
    </row>
    <row r="458" spans="1:18" ht="16.5" customHeight="1">
      <c r="A458" s="4"/>
      <c r="B458" s="4"/>
      <c r="C458" s="34"/>
      <c r="D458" s="4"/>
      <c r="E458" s="4"/>
      <c r="F458" s="4"/>
      <c r="G458" s="4"/>
      <c r="H458" s="4"/>
      <c r="I458" s="4"/>
      <c r="J458" s="4"/>
      <c r="K458" s="4"/>
      <c r="L458" s="4"/>
      <c r="M458" s="4"/>
      <c r="N458" s="4"/>
      <c r="O458" s="4"/>
      <c r="P458" s="4"/>
      <c r="Q458" s="4"/>
      <c r="R458" s="4"/>
    </row>
    <row r="459" spans="1:18" ht="16.5" customHeight="1">
      <c r="A459" s="4"/>
      <c r="B459" s="4"/>
      <c r="C459" s="34"/>
      <c r="D459" s="4"/>
      <c r="E459" s="4"/>
      <c r="F459" s="4"/>
      <c r="G459" s="4"/>
      <c r="H459" s="4"/>
      <c r="I459" s="4"/>
      <c r="J459" s="4"/>
      <c r="K459" s="4"/>
      <c r="L459" s="4"/>
      <c r="M459" s="4"/>
      <c r="N459" s="4"/>
      <c r="O459" s="4"/>
      <c r="P459" s="4"/>
      <c r="Q459" s="4"/>
      <c r="R459" s="4"/>
    </row>
    <row r="460" spans="1:18" ht="16.5" customHeight="1">
      <c r="A460" s="4"/>
      <c r="B460" s="4"/>
      <c r="C460" s="34"/>
      <c r="D460" s="4"/>
      <c r="E460" s="4"/>
      <c r="F460" s="4"/>
      <c r="G460" s="4"/>
      <c r="H460" s="4"/>
      <c r="I460" s="4"/>
      <c r="J460" s="4"/>
      <c r="K460" s="4"/>
      <c r="L460" s="4"/>
      <c r="M460" s="4"/>
      <c r="N460" s="4"/>
      <c r="O460" s="4"/>
      <c r="P460" s="4"/>
      <c r="Q460" s="4"/>
      <c r="R460" s="4"/>
    </row>
    <row r="461" spans="1:18" ht="16.5" customHeight="1">
      <c r="A461" s="4"/>
      <c r="B461" s="4"/>
      <c r="C461" s="34"/>
      <c r="D461" s="4"/>
      <c r="E461" s="4"/>
      <c r="F461" s="4"/>
      <c r="G461" s="4"/>
      <c r="H461" s="4"/>
      <c r="I461" s="4"/>
      <c r="J461" s="4"/>
      <c r="K461" s="4"/>
      <c r="L461" s="4"/>
      <c r="M461" s="4"/>
      <c r="N461" s="4"/>
      <c r="O461" s="4"/>
      <c r="P461" s="4"/>
      <c r="Q461" s="4"/>
      <c r="R461" s="4"/>
    </row>
    <row r="462" spans="1:18" ht="16.5" customHeight="1">
      <c r="A462" s="4"/>
      <c r="B462" s="4"/>
      <c r="C462" s="34"/>
      <c r="D462" s="4"/>
      <c r="E462" s="4"/>
      <c r="F462" s="4"/>
      <c r="G462" s="4"/>
      <c r="H462" s="4"/>
      <c r="I462" s="4"/>
      <c r="J462" s="4"/>
      <c r="K462" s="4"/>
      <c r="L462" s="4"/>
      <c r="M462" s="4"/>
      <c r="N462" s="4"/>
      <c r="O462" s="4"/>
      <c r="P462" s="4"/>
      <c r="Q462" s="4"/>
      <c r="R462" s="4"/>
    </row>
    <row r="463" spans="1:18" ht="16.5" customHeight="1">
      <c r="A463" s="4"/>
      <c r="B463" s="4"/>
      <c r="C463" s="34"/>
      <c r="D463" s="4"/>
      <c r="E463" s="4"/>
      <c r="F463" s="4"/>
      <c r="G463" s="4"/>
      <c r="H463" s="4"/>
      <c r="I463" s="4"/>
      <c r="J463" s="4"/>
      <c r="K463" s="4"/>
      <c r="L463" s="4"/>
      <c r="M463" s="4"/>
      <c r="N463" s="4"/>
      <c r="O463" s="4"/>
      <c r="P463" s="4"/>
      <c r="Q463" s="4"/>
      <c r="R463" s="4"/>
    </row>
    <row r="464" spans="1:18" ht="16.5" customHeight="1">
      <c r="A464" s="4"/>
      <c r="B464" s="4"/>
      <c r="C464" s="34"/>
      <c r="D464" s="4"/>
      <c r="E464" s="4"/>
      <c r="F464" s="4"/>
      <c r="G464" s="4"/>
      <c r="H464" s="4"/>
      <c r="I464" s="4"/>
      <c r="J464" s="4"/>
      <c r="K464" s="4"/>
      <c r="L464" s="4"/>
      <c r="M464" s="4"/>
      <c r="N464" s="4"/>
      <c r="O464" s="4"/>
      <c r="P464" s="4"/>
      <c r="Q464" s="4"/>
      <c r="R464" s="4"/>
    </row>
    <row r="465" spans="1:18" ht="16.5" customHeight="1">
      <c r="A465" s="4"/>
      <c r="B465" s="4"/>
      <c r="C465" s="34"/>
      <c r="D465" s="4"/>
      <c r="E465" s="4"/>
      <c r="F465" s="4"/>
      <c r="G465" s="4"/>
      <c r="H465" s="4"/>
      <c r="I465" s="4"/>
      <c r="J465" s="4"/>
      <c r="K465" s="4"/>
      <c r="L465" s="4"/>
      <c r="M465" s="4"/>
      <c r="N465" s="4"/>
      <c r="O465" s="4"/>
      <c r="P465" s="4"/>
      <c r="Q465" s="4"/>
      <c r="R465" s="4"/>
    </row>
    <row r="466" spans="1:18" ht="16.5" customHeight="1">
      <c r="A466" s="4"/>
      <c r="B466" s="4"/>
      <c r="C466" s="34"/>
      <c r="D466" s="4"/>
      <c r="E466" s="4"/>
      <c r="F466" s="4"/>
      <c r="G466" s="4"/>
      <c r="H466" s="4"/>
      <c r="I466" s="4"/>
      <c r="J466" s="4"/>
      <c r="K466" s="4"/>
      <c r="L466" s="4"/>
      <c r="M466" s="4"/>
      <c r="N466" s="4"/>
      <c r="O466" s="4"/>
      <c r="P466" s="4"/>
      <c r="Q466" s="4"/>
      <c r="R466" s="4"/>
    </row>
    <row r="467" spans="1:18" ht="16.5" customHeight="1">
      <c r="A467" s="4"/>
      <c r="B467" s="4"/>
      <c r="C467" s="34"/>
      <c r="D467" s="4"/>
      <c r="E467" s="4"/>
      <c r="F467" s="4"/>
      <c r="G467" s="4"/>
      <c r="H467" s="4"/>
      <c r="I467" s="4"/>
      <c r="J467" s="4"/>
      <c r="K467" s="4"/>
      <c r="L467" s="4"/>
      <c r="M467" s="4"/>
      <c r="N467" s="4"/>
      <c r="O467" s="4"/>
      <c r="P467" s="4"/>
      <c r="Q467" s="4"/>
      <c r="R467" s="4"/>
    </row>
    <row r="468" spans="1:18" ht="16.5" customHeight="1">
      <c r="A468" s="4"/>
      <c r="B468" s="4"/>
      <c r="C468" s="34"/>
      <c r="D468" s="4"/>
      <c r="E468" s="4"/>
      <c r="F468" s="4"/>
      <c r="G468" s="4"/>
      <c r="H468" s="4"/>
      <c r="I468" s="4"/>
      <c r="J468" s="4"/>
      <c r="K468" s="4"/>
      <c r="L468" s="4"/>
      <c r="M468" s="4"/>
      <c r="N468" s="4"/>
      <c r="O468" s="4"/>
      <c r="P468" s="4"/>
      <c r="Q468" s="4"/>
      <c r="R468" s="4"/>
    </row>
    <row r="469" spans="1:18" ht="16.5" customHeight="1">
      <c r="A469" s="4"/>
      <c r="B469" s="4"/>
      <c r="C469" s="34"/>
      <c r="D469" s="4"/>
      <c r="E469" s="4"/>
      <c r="F469" s="4"/>
      <c r="G469" s="4"/>
      <c r="H469" s="4"/>
      <c r="I469" s="4"/>
      <c r="J469" s="4"/>
      <c r="K469" s="4"/>
      <c r="L469" s="4"/>
      <c r="M469" s="4"/>
      <c r="N469" s="4"/>
      <c r="O469" s="4"/>
      <c r="P469" s="4"/>
      <c r="Q469" s="4"/>
      <c r="R469" s="4"/>
    </row>
    <row r="470" spans="1:18" ht="16.5" customHeight="1">
      <c r="A470" s="4"/>
      <c r="B470" s="4"/>
      <c r="C470" s="34"/>
      <c r="D470" s="4"/>
      <c r="E470" s="4"/>
      <c r="F470" s="4"/>
      <c r="G470" s="4"/>
      <c r="H470" s="4"/>
      <c r="I470" s="4"/>
      <c r="J470" s="4"/>
      <c r="K470" s="4"/>
      <c r="L470" s="4"/>
      <c r="M470" s="4"/>
      <c r="N470" s="4"/>
      <c r="O470" s="4"/>
      <c r="P470" s="4"/>
      <c r="Q470" s="4"/>
      <c r="R470" s="4"/>
    </row>
    <row r="471" spans="1:18" ht="16.5" customHeight="1">
      <c r="A471" s="4"/>
      <c r="B471" s="4"/>
      <c r="C471" s="34"/>
      <c r="D471" s="4"/>
      <c r="E471" s="4"/>
      <c r="F471" s="4"/>
      <c r="G471" s="4"/>
      <c r="H471" s="4"/>
      <c r="I471" s="4"/>
      <c r="J471" s="4"/>
      <c r="K471" s="4"/>
      <c r="L471" s="4"/>
      <c r="M471" s="4"/>
      <c r="N471" s="4"/>
      <c r="O471" s="4"/>
      <c r="P471" s="4"/>
      <c r="Q471" s="4"/>
      <c r="R471" s="4"/>
    </row>
    <row r="472" spans="1:18" ht="16.5" customHeight="1">
      <c r="A472" s="4"/>
      <c r="B472" s="4"/>
      <c r="C472" s="34"/>
      <c r="D472" s="4"/>
      <c r="E472" s="4"/>
      <c r="F472" s="4"/>
      <c r="G472" s="4"/>
      <c r="H472" s="4"/>
      <c r="I472" s="4"/>
      <c r="J472" s="4"/>
      <c r="K472" s="4"/>
      <c r="L472" s="4"/>
      <c r="M472" s="4"/>
      <c r="N472" s="4"/>
      <c r="O472" s="4"/>
      <c r="P472" s="4"/>
      <c r="Q472" s="4"/>
      <c r="R472" s="4"/>
    </row>
    <row r="473" spans="1:18" ht="16.5" customHeight="1">
      <c r="A473" s="4"/>
      <c r="B473" s="4"/>
      <c r="C473" s="34"/>
      <c r="D473" s="4"/>
      <c r="E473" s="4"/>
      <c r="F473" s="4"/>
      <c r="G473" s="4"/>
      <c r="H473" s="4"/>
      <c r="I473" s="4"/>
      <c r="J473" s="4"/>
      <c r="K473" s="4"/>
      <c r="L473" s="4"/>
      <c r="M473" s="4"/>
      <c r="N473" s="4"/>
      <c r="O473" s="4"/>
      <c r="P473" s="4"/>
      <c r="Q473" s="4"/>
      <c r="R473" s="4"/>
    </row>
    <row r="474" spans="1:18" ht="16.5" customHeight="1">
      <c r="A474" s="4"/>
      <c r="B474" s="4"/>
      <c r="C474" s="34"/>
      <c r="D474" s="4"/>
      <c r="E474" s="4"/>
      <c r="F474" s="4"/>
      <c r="G474" s="4"/>
      <c r="H474" s="4"/>
      <c r="I474" s="4"/>
      <c r="J474" s="4"/>
      <c r="K474" s="4"/>
      <c r="L474" s="4"/>
      <c r="M474" s="4"/>
      <c r="N474" s="4"/>
      <c r="O474" s="4"/>
      <c r="P474" s="4"/>
      <c r="Q474" s="4"/>
      <c r="R474" s="4"/>
    </row>
    <row r="475" spans="1:18" ht="16.5" customHeight="1">
      <c r="A475" s="4"/>
      <c r="B475" s="4"/>
      <c r="C475" s="34"/>
      <c r="D475" s="4"/>
      <c r="E475" s="4"/>
      <c r="F475" s="4"/>
      <c r="G475" s="4"/>
      <c r="H475" s="4"/>
      <c r="I475" s="4"/>
      <c r="J475" s="4"/>
      <c r="K475" s="4"/>
      <c r="L475" s="4"/>
      <c r="M475" s="4"/>
      <c r="N475" s="4"/>
      <c r="O475" s="4"/>
      <c r="P475" s="4"/>
      <c r="Q475" s="4"/>
      <c r="R475" s="4"/>
    </row>
    <row r="476" spans="1:18" ht="16.5" customHeight="1">
      <c r="A476" s="4"/>
      <c r="B476" s="4"/>
      <c r="C476" s="34"/>
      <c r="D476" s="4"/>
      <c r="E476" s="4"/>
      <c r="F476" s="4"/>
      <c r="G476" s="4"/>
      <c r="H476" s="4"/>
      <c r="I476" s="4"/>
      <c r="J476" s="4"/>
      <c r="K476" s="4"/>
      <c r="L476" s="4"/>
      <c r="M476" s="4"/>
      <c r="N476" s="4"/>
      <c r="O476" s="4"/>
      <c r="P476" s="4"/>
      <c r="Q476" s="4"/>
      <c r="R476" s="4"/>
    </row>
    <row r="477" spans="1:18" ht="16.5" customHeight="1">
      <c r="A477" s="4"/>
      <c r="B477" s="4"/>
      <c r="C477" s="34"/>
      <c r="D477" s="4"/>
      <c r="E477" s="4"/>
      <c r="F477" s="4"/>
      <c r="G477" s="4"/>
      <c r="H477" s="4"/>
      <c r="I477" s="4"/>
      <c r="J477" s="4"/>
      <c r="K477" s="4"/>
      <c r="L477" s="4"/>
      <c r="M477" s="4"/>
      <c r="N477" s="4"/>
      <c r="O477" s="4"/>
      <c r="P477" s="4"/>
      <c r="Q477" s="4"/>
      <c r="R477" s="4"/>
    </row>
    <row r="478" spans="1:18" ht="16.5" customHeight="1">
      <c r="A478" s="4"/>
      <c r="B478" s="4"/>
      <c r="C478" s="34"/>
      <c r="D478" s="4"/>
      <c r="E478" s="4"/>
      <c r="F478" s="4"/>
      <c r="G478" s="4"/>
      <c r="H478" s="4"/>
      <c r="I478" s="4"/>
      <c r="J478" s="4"/>
      <c r="K478" s="4"/>
      <c r="L478" s="4"/>
      <c r="M478" s="4"/>
      <c r="N478" s="4"/>
      <c r="O478" s="4"/>
      <c r="P478" s="4"/>
      <c r="Q478" s="4"/>
      <c r="R478" s="4"/>
    </row>
    <row r="479" spans="1:18" ht="16.5" customHeight="1">
      <c r="A479" s="4"/>
      <c r="B479" s="4"/>
      <c r="C479" s="34"/>
      <c r="D479" s="4"/>
      <c r="E479" s="4"/>
      <c r="F479" s="4"/>
      <c r="G479" s="4"/>
      <c r="H479" s="4"/>
      <c r="I479" s="4"/>
      <c r="J479" s="4"/>
      <c r="K479" s="4"/>
      <c r="L479" s="4"/>
      <c r="M479" s="4"/>
      <c r="N479" s="4"/>
      <c r="O479" s="4"/>
      <c r="P479" s="4"/>
      <c r="Q479" s="4"/>
      <c r="R479" s="4"/>
    </row>
    <row r="480" spans="1:18" ht="16.5" customHeight="1">
      <c r="A480" s="4"/>
      <c r="B480" s="4"/>
      <c r="C480" s="34"/>
      <c r="D480" s="4"/>
      <c r="E480" s="4"/>
      <c r="F480" s="4"/>
      <c r="G480" s="4"/>
      <c r="H480" s="4"/>
      <c r="I480" s="4"/>
      <c r="J480" s="4"/>
      <c r="K480" s="4"/>
      <c r="L480" s="4"/>
      <c r="M480" s="4"/>
      <c r="N480" s="4"/>
      <c r="O480" s="4"/>
      <c r="P480" s="4"/>
      <c r="Q480" s="4"/>
      <c r="R480" s="4"/>
    </row>
    <row r="481" spans="1:18" ht="16.5" customHeight="1">
      <c r="A481" s="4"/>
      <c r="B481" s="4"/>
      <c r="C481" s="34"/>
      <c r="D481" s="4"/>
      <c r="E481" s="4"/>
      <c r="F481" s="4"/>
      <c r="G481" s="4"/>
      <c r="H481" s="4"/>
      <c r="I481" s="4"/>
      <c r="J481" s="4"/>
      <c r="K481" s="4"/>
      <c r="L481" s="4"/>
      <c r="M481" s="4"/>
      <c r="N481" s="4"/>
      <c r="O481" s="4"/>
      <c r="P481" s="4"/>
      <c r="Q481" s="4"/>
      <c r="R481" s="4"/>
    </row>
    <row r="482" spans="1:18" ht="16.5" customHeight="1">
      <c r="A482" s="4"/>
      <c r="B482" s="4"/>
      <c r="C482" s="34"/>
      <c r="D482" s="4"/>
      <c r="E482" s="4"/>
      <c r="F482" s="4"/>
      <c r="G482" s="4"/>
      <c r="H482" s="4"/>
      <c r="I482" s="4"/>
      <c r="J482" s="4"/>
      <c r="K482" s="4"/>
      <c r="L482" s="4"/>
      <c r="M482" s="4"/>
      <c r="N482" s="4"/>
      <c r="O482" s="4"/>
      <c r="P482" s="4"/>
      <c r="Q482" s="4"/>
      <c r="R482" s="4"/>
    </row>
    <row r="483" spans="1:18" ht="16.5" customHeight="1">
      <c r="A483" s="4"/>
      <c r="B483" s="4"/>
      <c r="C483" s="34"/>
      <c r="D483" s="4"/>
      <c r="E483" s="4"/>
      <c r="F483" s="4"/>
      <c r="G483" s="4"/>
      <c r="H483" s="4"/>
      <c r="I483" s="4"/>
      <c r="J483" s="4"/>
      <c r="K483" s="4"/>
      <c r="L483" s="4"/>
      <c r="M483" s="4"/>
      <c r="N483" s="4"/>
      <c r="O483" s="4"/>
      <c r="P483" s="4"/>
      <c r="Q483" s="4"/>
      <c r="R483" s="4"/>
    </row>
    <row r="484" spans="1:18" ht="16.5" customHeight="1">
      <c r="A484" s="4"/>
      <c r="B484" s="4"/>
      <c r="C484" s="34"/>
      <c r="D484" s="4"/>
      <c r="E484" s="4"/>
      <c r="F484" s="4"/>
      <c r="G484" s="4"/>
      <c r="H484" s="4"/>
      <c r="I484" s="4"/>
      <c r="J484" s="4"/>
      <c r="K484" s="4"/>
      <c r="L484" s="4"/>
      <c r="M484" s="4"/>
      <c r="N484" s="4"/>
      <c r="O484" s="4"/>
      <c r="P484" s="4"/>
      <c r="Q484" s="4"/>
      <c r="R484" s="4"/>
    </row>
    <row r="485" spans="1:18" ht="16.5" customHeight="1">
      <c r="A485" s="4"/>
      <c r="B485" s="4"/>
      <c r="C485" s="34"/>
      <c r="D485" s="4"/>
      <c r="E485" s="4"/>
      <c r="F485" s="4"/>
      <c r="G485" s="4"/>
      <c r="H485" s="4"/>
      <c r="I485" s="4"/>
      <c r="J485" s="4"/>
      <c r="K485" s="4"/>
      <c r="L485" s="4"/>
      <c r="M485" s="4"/>
      <c r="N485" s="4"/>
      <c r="O485" s="4"/>
      <c r="P485" s="4"/>
      <c r="Q485" s="4"/>
      <c r="R485" s="4"/>
    </row>
    <row r="486" spans="1:18" ht="16.5" customHeight="1">
      <c r="A486" s="4"/>
      <c r="B486" s="4"/>
      <c r="C486" s="34"/>
      <c r="D486" s="4"/>
      <c r="E486" s="4"/>
      <c r="F486" s="4"/>
      <c r="G486" s="4"/>
      <c r="H486" s="4"/>
      <c r="I486" s="4"/>
      <c r="J486" s="4"/>
      <c r="K486" s="4"/>
      <c r="L486" s="4"/>
      <c r="M486" s="4"/>
      <c r="N486" s="4"/>
      <c r="O486" s="4"/>
      <c r="P486" s="4"/>
      <c r="Q486" s="4"/>
      <c r="R486" s="4"/>
    </row>
    <row r="487" spans="1:18" ht="16.5" customHeight="1">
      <c r="A487" s="4"/>
      <c r="B487" s="4"/>
      <c r="C487" s="34"/>
      <c r="D487" s="4"/>
      <c r="E487" s="4"/>
      <c r="F487" s="4"/>
      <c r="G487" s="4"/>
      <c r="H487" s="4"/>
      <c r="I487" s="4"/>
      <c r="J487" s="4"/>
      <c r="K487" s="4"/>
      <c r="L487" s="4"/>
      <c r="M487" s="4"/>
      <c r="N487" s="4"/>
      <c r="O487" s="4"/>
      <c r="P487" s="4"/>
      <c r="Q487" s="4"/>
      <c r="R487" s="4"/>
    </row>
    <row r="488" spans="1:18" ht="16.5" customHeight="1">
      <c r="A488" s="4"/>
      <c r="B488" s="4"/>
      <c r="C488" s="34"/>
      <c r="D488" s="4"/>
      <c r="E488" s="4"/>
      <c r="F488" s="4"/>
      <c r="G488" s="4"/>
      <c r="H488" s="4"/>
      <c r="I488" s="4"/>
      <c r="J488" s="4"/>
      <c r="K488" s="4"/>
      <c r="L488" s="4"/>
      <c r="M488" s="4"/>
      <c r="N488" s="4"/>
      <c r="O488" s="4"/>
      <c r="P488" s="4"/>
      <c r="Q488" s="4"/>
      <c r="R488" s="4"/>
    </row>
    <row r="489" spans="1:18" ht="16.5" customHeight="1">
      <c r="A489" s="4"/>
      <c r="B489" s="4"/>
      <c r="C489" s="34"/>
      <c r="D489" s="4"/>
      <c r="E489" s="4"/>
      <c r="F489" s="4"/>
      <c r="G489" s="4"/>
      <c r="H489" s="4"/>
      <c r="I489" s="4"/>
      <c r="J489" s="4"/>
      <c r="K489" s="4"/>
      <c r="L489" s="4"/>
      <c r="M489" s="4"/>
      <c r="N489" s="4"/>
      <c r="O489" s="4"/>
      <c r="P489" s="4"/>
      <c r="Q489" s="4"/>
      <c r="R489" s="4"/>
    </row>
    <row r="490" spans="1:18" ht="16.5" customHeight="1">
      <c r="A490" s="4"/>
      <c r="B490" s="4"/>
      <c r="C490" s="34"/>
      <c r="D490" s="4"/>
      <c r="E490" s="4"/>
      <c r="F490" s="4"/>
      <c r="G490" s="4"/>
      <c r="H490" s="4"/>
      <c r="I490" s="4"/>
      <c r="J490" s="4"/>
      <c r="K490" s="4"/>
      <c r="L490" s="4"/>
      <c r="M490" s="4"/>
      <c r="N490" s="4"/>
      <c r="O490" s="4"/>
      <c r="P490" s="4"/>
      <c r="Q490" s="4"/>
      <c r="R490" s="4"/>
    </row>
    <row r="491" spans="1:18" ht="16.5" customHeight="1">
      <c r="A491" s="4"/>
      <c r="B491" s="4"/>
      <c r="C491" s="34"/>
      <c r="D491" s="4"/>
      <c r="E491" s="4"/>
      <c r="F491" s="4"/>
      <c r="G491" s="4"/>
      <c r="H491" s="4"/>
      <c r="I491" s="4"/>
      <c r="J491" s="4"/>
      <c r="K491" s="4"/>
      <c r="L491" s="4"/>
      <c r="M491" s="4"/>
      <c r="N491" s="4"/>
      <c r="O491" s="4"/>
      <c r="P491" s="4"/>
      <c r="Q491" s="4"/>
      <c r="R491" s="4"/>
    </row>
    <row r="492" spans="1:18" ht="16.5" customHeight="1">
      <c r="A492" s="4"/>
      <c r="B492" s="4"/>
      <c r="C492" s="34"/>
      <c r="D492" s="4"/>
      <c r="E492" s="4"/>
      <c r="F492" s="4"/>
      <c r="G492" s="4"/>
      <c r="H492" s="4"/>
      <c r="I492" s="4"/>
      <c r="J492" s="4"/>
      <c r="K492" s="4"/>
      <c r="L492" s="4"/>
      <c r="M492" s="4"/>
      <c r="N492" s="4"/>
      <c r="O492" s="4"/>
      <c r="P492" s="4"/>
      <c r="Q492" s="4"/>
      <c r="R492" s="4"/>
    </row>
    <row r="493" spans="1:18" ht="16.5" customHeight="1">
      <c r="A493" s="4"/>
      <c r="B493" s="4"/>
      <c r="C493" s="34"/>
      <c r="D493" s="4"/>
      <c r="E493" s="4"/>
      <c r="F493" s="4"/>
      <c r="G493" s="4"/>
      <c r="H493" s="4"/>
      <c r="I493" s="4"/>
      <c r="J493" s="4"/>
      <c r="K493" s="4"/>
      <c r="L493" s="4"/>
      <c r="M493" s="4"/>
      <c r="N493" s="4"/>
      <c r="O493" s="4"/>
      <c r="P493" s="4"/>
      <c r="Q493" s="4"/>
      <c r="R493" s="4"/>
    </row>
    <row r="494" spans="1:18" ht="16.5" customHeight="1">
      <c r="A494" s="4"/>
      <c r="B494" s="4"/>
      <c r="C494" s="34"/>
      <c r="D494" s="4"/>
      <c r="E494" s="4"/>
      <c r="F494" s="4"/>
      <c r="G494" s="4"/>
      <c r="H494" s="4"/>
      <c r="I494" s="4"/>
      <c r="J494" s="4"/>
      <c r="K494" s="4"/>
      <c r="L494" s="4"/>
      <c r="M494" s="4"/>
      <c r="N494" s="4"/>
      <c r="O494" s="4"/>
      <c r="P494" s="4"/>
      <c r="Q494" s="4"/>
      <c r="R494" s="4"/>
    </row>
    <row r="495" spans="1:18" ht="16.5" customHeight="1">
      <c r="A495" s="4"/>
      <c r="B495" s="4"/>
      <c r="C495" s="34"/>
      <c r="D495" s="4"/>
      <c r="E495" s="4"/>
      <c r="F495" s="4"/>
      <c r="G495" s="4"/>
      <c r="H495" s="4"/>
      <c r="I495" s="4"/>
      <c r="J495" s="4"/>
      <c r="K495" s="4"/>
      <c r="L495" s="4"/>
      <c r="M495" s="4"/>
      <c r="N495" s="4"/>
      <c r="O495" s="4"/>
      <c r="P495" s="4"/>
      <c r="Q495" s="4"/>
      <c r="R495" s="4"/>
    </row>
    <row r="496" spans="1:18" ht="16.5" customHeight="1">
      <c r="A496" s="4"/>
      <c r="B496" s="4"/>
      <c r="C496" s="34"/>
      <c r="D496" s="4"/>
      <c r="E496" s="4"/>
      <c r="F496" s="4"/>
      <c r="G496" s="4"/>
      <c r="H496" s="4"/>
      <c r="I496" s="4"/>
      <c r="J496" s="4"/>
      <c r="K496" s="4"/>
      <c r="L496" s="4"/>
      <c r="M496" s="4"/>
      <c r="N496" s="4"/>
      <c r="O496" s="4"/>
      <c r="P496" s="4"/>
      <c r="Q496" s="4"/>
      <c r="R496" s="4"/>
    </row>
    <row r="497" spans="1:18" ht="16.5" customHeight="1">
      <c r="A497" s="4"/>
      <c r="B497" s="4"/>
      <c r="C497" s="34"/>
      <c r="D497" s="4"/>
      <c r="E497" s="4"/>
      <c r="F497" s="4"/>
      <c r="G497" s="4"/>
      <c r="H497" s="4"/>
      <c r="I497" s="4"/>
      <c r="J497" s="4"/>
      <c r="K497" s="4"/>
      <c r="L497" s="4"/>
      <c r="M497" s="4"/>
      <c r="N497" s="4"/>
      <c r="O497" s="4"/>
      <c r="P497" s="4"/>
      <c r="Q497" s="4"/>
      <c r="R497" s="4"/>
    </row>
    <row r="498" spans="1:18" ht="16.5" customHeight="1">
      <c r="A498" s="4"/>
      <c r="B498" s="4"/>
      <c r="C498" s="34"/>
      <c r="D498" s="4"/>
      <c r="E498" s="4"/>
      <c r="F498" s="4"/>
      <c r="G498" s="4"/>
      <c r="H498" s="4"/>
      <c r="I498" s="4"/>
      <c r="J498" s="4"/>
      <c r="K498" s="4"/>
      <c r="L498" s="4"/>
      <c r="M498" s="4"/>
      <c r="N498" s="4"/>
      <c r="O498" s="4"/>
      <c r="P498" s="4"/>
      <c r="Q498" s="4"/>
      <c r="R498" s="4"/>
    </row>
    <row r="499" spans="1:18" ht="16.5" customHeight="1">
      <c r="A499" s="4"/>
      <c r="B499" s="4"/>
      <c r="C499" s="34"/>
      <c r="D499" s="4"/>
      <c r="E499" s="4"/>
      <c r="F499" s="4"/>
      <c r="G499" s="4"/>
      <c r="H499" s="4"/>
      <c r="I499" s="4"/>
      <c r="J499" s="4"/>
      <c r="K499" s="4"/>
      <c r="L499" s="4"/>
      <c r="M499" s="4"/>
      <c r="N499" s="4"/>
      <c r="O499" s="4"/>
      <c r="P499" s="4"/>
      <c r="Q499" s="4"/>
      <c r="R499" s="4"/>
    </row>
    <row r="500" spans="1:18" ht="16.5" customHeight="1">
      <c r="A500" s="4"/>
      <c r="B500" s="4"/>
      <c r="C500" s="34"/>
      <c r="D500" s="4"/>
      <c r="E500" s="4"/>
      <c r="F500" s="4"/>
      <c r="G500" s="4"/>
      <c r="H500" s="4"/>
      <c r="I500" s="4"/>
      <c r="J500" s="4"/>
      <c r="K500" s="4"/>
      <c r="L500" s="4"/>
      <c r="M500" s="4"/>
      <c r="N500" s="4"/>
      <c r="O500" s="4"/>
      <c r="P500" s="4"/>
      <c r="Q500" s="4"/>
      <c r="R500" s="4"/>
    </row>
    <row r="501" spans="1:18" ht="16.5" customHeight="1">
      <c r="A501" s="4"/>
      <c r="B501" s="4"/>
      <c r="C501" s="34"/>
      <c r="D501" s="4"/>
      <c r="E501" s="4"/>
      <c r="F501" s="4"/>
      <c r="G501" s="4"/>
      <c r="H501" s="4"/>
      <c r="I501" s="4"/>
      <c r="J501" s="4"/>
      <c r="K501" s="4"/>
      <c r="L501" s="4"/>
      <c r="M501" s="4"/>
      <c r="N501" s="4"/>
      <c r="O501" s="4"/>
      <c r="P501" s="4"/>
      <c r="Q501" s="4"/>
      <c r="R501" s="4"/>
    </row>
    <row r="502" spans="1:18" ht="16.5" customHeight="1">
      <c r="A502" s="4"/>
      <c r="B502" s="4"/>
      <c r="C502" s="34"/>
      <c r="D502" s="4"/>
      <c r="E502" s="4"/>
      <c r="F502" s="4"/>
      <c r="G502" s="4"/>
      <c r="H502" s="4"/>
      <c r="I502" s="4"/>
      <c r="J502" s="4"/>
      <c r="K502" s="4"/>
      <c r="L502" s="4"/>
      <c r="M502" s="4"/>
      <c r="N502" s="4"/>
      <c r="O502" s="4"/>
      <c r="P502" s="4"/>
      <c r="Q502" s="4"/>
      <c r="R502" s="4"/>
    </row>
    <row r="503" spans="1:18" ht="16.5" customHeight="1">
      <c r="A503" s="4"/>
      <c r="B503" s="4"/>
      <c r="C503" s="34"/>
      <c r="D503" s="4"/>
      <c r="E503" s="4"/>
      <c r="F503" s="4"/>
      <c r="G503" s="4"/>
      <c r="H503" s="4"/>
      <c r="I503" s="4"/>
      <c r="J503" s="4"/>
      <c r="K503" s="4"/>
      <c r="L503" s="4"/>
      <c r="M503" s="4"/>
      <c r="N503" s="4"/>
      <c r="O503" s="4"/>
      <c r="P503" s="4"/>
      <c r="Q503" s="4"/>
      <c r="R503" s="4"/>
    </row>
    <row r="504" spans="1:18" ht="16.5" customHeight="1">
      <c r="A504" s="4"/>
      <c r="B504" s="4"/>
      <c r="C504" s="34"/>
      <c r="D504" s="4"/>
      <c r="E504" s="4"/>
      <c r="F504" s="4"/>
      <c r="G504" s="4"/>
      <c r="H504" s="4"/>
      <c r="I504" s="4"/>
      <c r="J504" s="4"/>
      <c r="K504" s="4"/>
      <c r="L504" s="4"/>
      <c r="M504" s="4"/>
      <c r="N504" s="4"/>
      <c r="O504" s="4"/>
      <c r="P504" s="4"/>
      <c r="Q504" s="4"/>
      <c r="R504" s="4"/>
    </row>
    <row r="505" spans="1:18" ht="16.5" customHeight="1">
      <c r="A505" s="4"/>
      <c r="B505" s="4"/>
      <c r="C505" s="34"/>
      <c r="D505" s="4"/>
      <c r="E505" s="4"/>
      <c r="F505" s="4"/>
      <c r="G505" s="4"/>
      <c r="H505" s="4"/>
      <c r="I505" s="4"/>
      <c r="J505" s="4"/>
      <c r="K505" s="4"/>
      <c r="L505" s="4"/>
      <c r="M505" s="4"/>
      <c r="N505" s="4"/>
      <c r="O505" s="4"/>
      <c r="P505" s="4"/>
      <c r="Q505" s="4"/>
      <c r="R505" s="4"/>
    </row>
    <row r="506" spans="1:18" ht="16.5" customHeight="1">
      <c r="A506" s="4"/>
      <c r="B506" s="4"/>
      <c r="C506" s="34"/>
      <c r="D506" s="4"/>
      <c r="E506" s="4"/>
      <c r="F506" s="4"/>
      <c r="G506" s="4"/>
      <c r="H506" s="4"/>
      <c r="I506" s="4"/>
      <c r="J506" s="4"/>
      <c r="K506" s="4"/>
      <c r="L506" s="4"/>
      <c r="M506" s="4"/>
      <c r="N506" s="4"/>
      <c r="O506" s="4"/>
      <c r="P506" s="4"/>
      <c r="Q506" s="4"/>
      <c r="R506" s="4"/>
    </row>
    <row r="507" spans="1:18" ht="16.5" customHeight="1">
      <c r="A507" s="4"/>
      <c r="B507" s="4"/>
      <c r="C507" s="34"/>
      <c r="D507" s="4"/>
      <c r="E507" s="4"/>
      <c r="F507" s="4"/>
      <c r="G507" s="4"/>
      <c r="H507" s="4"/>
      <c r="I507" s="4"/>
      <c r="J507" s="4"/>
      <c r="K507" s="4"/>
      <c r="L507" s="4"/>
      <c r="M507" s="4"/>
      <c r="N507" s="4"/>
      <c r="O507" s="4"/>
      <c r="P507" s="4"/>
      <c r="Q507" s="4"/>
      <c r="R507" s="4"/>
    </row>
    <row r="508" spans="1:18" ht="16.5" customHeight="1">
      <c r="A508" s="4"/>
      <c r="B508" s="4"/>
      <c r="C508" s="34"/>
      <c r="D508" s="4"/>
      <c r="E508" s="4"/>
      <c r="F508" s="4"/>
      <c r="G508" s="4"/>
      <c r="H508" s="4"/>
      <c r="I508" s="4"/>
      <c r="J508" s="4"/>
      <c r="K508" s="4"/>
      <c r="L508" s="4"/>
      <c r="M508" s="4"/>
      <c r="N508" s="4"/>
      <c r="O508" s="4"/>
      <c r="P508" s="4"/>
      <c r="Q508" s="4"/>
      <c r="R508" s="4"/>
    </row>
    <row r="509" spans="1:18" ht="16.5" customHeight="1">
      <c r="A509" s="4"/>
      <c r="B509" s="4"/>
      <c r="C509" s="34"/>
      <c r="D509" s="4"/>
      <c r="E509" s="4"/>
      <c r="F509" s="4"/>
      <c r="G509" s="4"/>
      <c r="H509" s="4"/>
      <c r="I509" s="4"/>
      <c r="J509" s="4"/>
      <c r="K509" s="4"/>
      <c r="L509" s="4"/>
      <c r="M509" s="4"/>
      <c r="N509" s="4"/>
      <c r="O509" s="4"/>
      <c r="P509" s="4"/>
      <c r="Q509" s="4"/>
      <c r="R509" s="4"/>
    </row>
    <row r="510" spans="1:18" ht="16.5" customHeight="1">
      <c r="A510" s="4"/>
      <c r="B510" s="4"/>
      <c r="C510" s="34"/>
      <c r="D510" s="4"/>
      <c r="E510" s="4"/>
      <c r="F510" s="4"/>
      <c r="G510" s="4"/>
      <c r="H510" s="4"/>
      <c r="I510" s="4"/>
      <c r="J510" s="4"/>
      <c r="K510" s="4"/>
      <c r="L510" s="4"/>
      <c r="M510" s="4"/>
      <c r="N510" s="4"/>
      <c r="O510" s="4"/>
      <c r="P510" s="4"/>
      <c r="Q510" s="4"/>
      <c r="R510" s="4"/>
    </row>
    <row r="511" spans="1:18" ht="16.5" customHeight="1">
      <c r="A511" s="4"/>
      <c r="B511" s="4"/>
      <c r="C511" s="34"/>
      <c r="D511" s="4"/>
      <c r="E511" s="4"/>
      <c r="F511" s="4"/>
      <c r="G511" s="4"/>
      <c r="H511" s="4"/>
      <c r="I511" s="4"/>
      <c r="J511" s="4"/>
      <c r="K511" s="4"/>
      <c r="L511" s="4"/>
      <c r="M511" s="4"/>
      <c r="N511" s="4"/>
      <c r="O511" s="4"/>
      <c r="P511" s="4"/>
      <c r="Q511" s="4"/>
      <c r="R511" s="4"/>
    </row>
    <row r="512" spans="1:18" ht="16.5" customHeight="1">
      <c r="A512" s="4"/>
      <c r="B512" s="4"/>
      <c r="C512" s="34"/>
      <c r="D512" s="4"/>
      <c r="E512" s="4"/>
      <c r="F512" s="4"/>
      <c r="G512" s="4"/>
      <c r="H512" s="4"/>
      <c r="I512" s="4"/>
      <c r="J512" s="4"/>
      <c r="K512" s="4"/>
      <c r="L512" s="4"/>
      <c r="M512" s="4"/>
      <c r="N512" s="4"/>
      <c r="O512" s="4"/>
      <c r="P512" s="4"/>
      <c r="Q512" s="4"/>
      <c r="R512" s="4"/>
    </row>
    <row r="513" spans="1:18" ht="16.5" customHeight="1">
      <c r="A513" s="4"/>
      <c r="B513" s="4"/>
      <c r="C513" s="34"/>
      <c r="D513" s="4"/>
      <c r="E513" s="4"/>
      <c r="F513" s="4"/>
      <c r="G513" s="4"/>
      <c r="H513" s="4"/>
      <c r="I513" s="4"/>
      <c r="J513" s="4"/>
      <c r="K513" s="4"/>
      <c r="L513" s="4"/>
      <c r="M513" s="4"/>
      <c r="N513" s="4"/>
      <c r="O513" s="4"/>
      <c r="P513" s="4"/>
      <c r="Q513" s="4"/>
      <c r="R513" s="4"/>
    </row>
    <row r="514" spans="1:18" ht="16.5" customHeight="1">
      <c r="A514" s="4"/>
      <c r="B514" s="4"/>
      <c r="C514" s="34"/>
      <c r="D514" s="4"/>
      <c r="E514" s="4"/>
      <c r="F514" s="4"/>
      <c r="G514" s="4"/>
      <c r="H514" s="4"/>
      <c r="I514" s="4"/>
      <c r="J514" s="4"/>
      <c r="K514" s="4"/>
      <c r="L514" s="4"/>
      <c r="M514" s="4"/>
      <c r="N514" s="4"/>
      <c r="O514" s="4"/>
      <c r="P514" s="4"/>
      <c r="Q514" s="4"/>
      <c r="R514" s="4"/>
    </row>
    <row r="515" spans="1:18" ht="16.5" customHeight="1">
      <c r="A515" s="4"/>
      <c r="B515" s="4"/>
      <c r="C515" s="34"/>
      <c r="D515" s="4"/>
      <c r="E515" s="4"/>
      <c r="F515" s="4"/>
      <c r="G515" s="4"/>
      <c r="H515" s="4"/>
      <c r="I515" s="4"/>
      <c r="J515" s="4"/>
      <c r="K515" s="4"/>
      <c r="L515" s="4"/>
      <c r="M515" s="4"/>
      <c r="N515" s="4"/>
      <c r="O515" s="4"/>
      <c r="P515" s="4"/>
      <c r="Q515" s="4"/>
      <c r="R515" s="4"/>
    </row>
    <row r="516" spans="1:18" ht="16.5" customHeight="1">
      <c r="A516" s="4"/>
      <c r="B516" s="4"/>
      <c r="C516" s="34"/>
      <c r="D516" s="4"/>
      <c r="E516" s="4"/>
      <c r="F516" s="4"/>
      <c r="G516" s="4"/>
      <c r="H516" s="4"/>
      <c r="I516" s="4"/>
      <c r="J516" s="4"/>
      <c r="K516" s="4"/>
      <c r="L516" s="4"/>
      <c r="M516" s="4"/>
      <c r="N516" s="4"/>
      <c r="O516" s="4"/>
      <c r="P516" s="4"/>
      <c r="Q516" s="4"/>
      <c r="R516" s="4"/>
    </row>
    <row r="517" spans="1:18" ht="16.5" customHeight="1">
      <c r="A517" s="4"/>
      <c r="B517" s="4"/>
      <c r="C517" s="34"/>
      <c r="D517" s="4"/>
      <c r="E517" s="4"/>
      <c r="F517" s="4"/>
      <c r="G517" s="4"/>
      <c r="H517" s="4"/>
      <c r="I517" s="4"/>
      <c r="J517" s="4"/>
      <c r="K517" s="4"/>
      <c r="L517" s="4"/>
      <c r="M517" s="4"/>
      <c r="N517" s="4"/>
      <c r="O517" s="4"/>
      <c r="P517" s="4"/>
      <c r="Q517" s="4"/>
      <c r="R517" s="4"/>
    </row>
    <row r="518" spans="1:18" ht="16.5" customHeight="1">
      <c r="A518" s="4"/>
      <c r="B518" s="4"/>
      <c r="C518" s="34"/>
      <c r="D518" s="4"/>
      <c r="E518" s="4"/>
      <c r="F518" s="4"/>
      <c r="G518" s="4"/>
      <c r="H518" s="4"/>
      <c r="I518" s="4"/>
      <c r="J518" s="4"/>
      <c r="K518" s="4"/>
      <c r="L518" s="4"/>
      <c r="M518" s="4"/>
      <c r="N518" s="4"/>
      <c r="O518" s="4"/>
      <c r="P518" s="4"/>
      <c r="Q518" s="4"/>
      <c r="R518" s="4"/>
    </row>
    <row r="519" spans="1:18" ht="16.5" customHeight="1">
      <c r="A519" s="4"/>
      <c r="B519" s="4"/>
      <c r="C519" s="34"/>
      <c r="D519" s="4"/>
      <c r="E519" s="4"/>
      <c r="F519" s="4"/>
      <c r="G519" s="4"/>
      <c r="H519" s="4"/>
      <c r="I519" s="4"/>
      <c r="J519" s="4"/>
      <c r="K519" s="4"/>
      <c r="L519" s="4"/>
      <c r="M519" s="4"/>
      <c r="N519" s="4"/>
      <c r="O519" s="4"/>
      <c r="P519" s="4"/>
      <c r="Q519" s="4"/>
      <c r="R519" s="4"/>
    </row>
    <row r="520" spans="1:18" ht="16.5" customHeight="1">
      <c r="A520" s="4"/>
      <c r="B520" s="4"/>
      <c r="C520" s="34"/>
      <c r="D520" s="4"/>
      <c r="E520" s="4"/>
      <c r="F520" s="4"/>
      <c r="G520" s="4"/>
      <c r="H520" s="4"/>
      <c r="I520" s="4"/>
      <c r="J520" s="4"/>
      <c r="K520" s="4"/>
      <c r="L520" s="4"/>
      <c r="M520" s="4"/>
      <c r="N520" s="4"/>
      <c r="O520" s="4"/>
      <c r="P520" s="4"/>
      <c r="Q520" s="4"/>
      <c r="R520" s="4"/>
    </row>
    <row r="521" spans="1:18" ht="16.5" customHeight="1">
      <c r="A521" s="4"/>
      <c r="B521" s="4"/>
      <c r="C521" s="34"/>
      <c r="D521" s="4"/>
      <c r="E521" s="4"/>
      <c r="F521" s="4"/>
      <c r="G521" s="4"/>
      <c r="H521" s="4"/>
      <c r="I521" s="4"/>
      <c r="J521" s="4"/>
      <c r="K521" s="4"/>
      <c r="L521" s="4"/>
      <c r="M521" s="4"/>
      <c r="N521" s="4"/>
      <c r="O521" s="4"/>
      <c r="P521" s="4"/>
      <c r="Q521" s="4"/>
      <c r="R521" s="4"/>
    </row>
    <row r="522" spans="1:18" ht="16.5" customHeight="1">
      <c r="A522" s="4"/>
      <c r="B522" s="4"/>
      <c r="C522" s="34"/>
      <c r="D522" s="4"/>
      <c r="E522" s="4"/>
      <c r="F522" s="4"/>
      <c r="G522" s="4"/>
      <c r="H522" s="4"/>
      <c r="I522" s="4"/>
      <c r="J522" s="4"/>
      <c r="K522" s="4"/>
      <c r="L522" s="4"/>
      <c r="M522" s="4"/>
      <c r="N522" s="4"/>
      <c r="O522" s="4"/>
      <c r="P522" s="4"/>
      <c r="Q522" s="4"/>
      <c r="R522" s="4"/>
    </row>
    <row r="523" spans="1:18" ht="16.5" customHeight="1">
      <c r="A523" s="4"/>
      <c r="B523" s="4"/>
      <c r="C523" s="34"/>
      <c r="D523" s="4"/>
      <c r="E523" s="4"/>
      <c r="F523" s="4"/>
      <c r="G523" s="4"/>
      <c r="H523" s="4"/>
      <c r="I523" s="4"/>
      <c r="J523" s="4"/>
      <c r="K523" s="4"/>
      <c r="L523" s="4"/>
      <c r="M523" s="4"/>
      <c r="N523" s="4"/>
      <c r="O523" s="4"/>
      <c r="P523" s="4"/>
      <c r="Q523" s="4"/>
      <c r="R523" s="4"/>
    </row>
    <row r="524" spans="1:18" ht="16.5" customHeight="1">
      <c r="A524" s="4"/>
      <c r="B524" s="4"/>
      <c r="C524" s="34"/>
      <c r="D524" s="4"/>
      <c r="E524" s="4"/>
      <c r="F524" s="4"/>
      <c r="G524" s="4"/>
      <c r="H524" s="4"/>
      <c r="I524" s="4"/>
      <c r="J524" s="4"/>
      <c r="K524" s="4"/>
      <c r="L524" s="4"/>
      <c r="M524" s="4"/>
      <c r="N524" s="4"/>
      <c r="O524" s="4"/>
      <c r="P524" s="4"/>
      <c r="Q524" s="4"/>
      <c r="R524" s="4"/>
    </row>
    <row r="525" spans="1:18" ht="16.5" customHeight="1">
      <c r="A525" s="4"/>
      <c r="B525" s="4"/>
      <c r="C525" s="34"/>
      <c r="D525" s="4"/>
      <c r="E525" s="4"/>
      <c r="F525" s="4"/>
      <c r="G525" s="4"/>
      <c r="H525" s="4"/>
      <c r="I525" s="4"/>
      <c r="J525" s="4"/>
      <c r="K525" s="4"/>
      <c r="L525" s="4"/>
      <c r="M525" s="4"/>
      <c r="N525" s="4"/>
      <c r="O525" s="4"/>
      <c r="P525" s="4"/>
      <c r="Q525" s="4"/>
      <c r="R525" s="4"/>
    </row>
    <row r="526" spans="1:18" ht="16.5" customHeight="1">
      <c r="A526" s="4"/>
      <c r="B526" s="4"/>
      <c r="C526" s="34"/>
      <c r="D526" s="4"/>
      <c r="E526" s="4"/>
      <c r="F526" s="4"/>
      <c r="G526" s="4"/>
      <c r="H526" s="4"/>
      <c r="I526" s="4"/>
      <c r="J526" s="4"/>
      <c r="K526" s="4"/>
      <c r="L526" s="4"/>
      <c r="M526" s="4"/>
      <c r="N526" s="4"/>
      <c r="O526" s="4"/>
      <c r="P526" s="4"/>
      <c r="Q526" s="4"/>
      <c r="R526" s="4"/>
    </row>
    <row r="527" spans="1:18" ht="16.5" customHeight="1">
      <c r="A527" s="4"/>
      <c r="B527" s="4"/>
      <c r="C527" s="34"/>
      <c r="D527" s="4"/>
      <c r="E527" s="4"/>
      <c r="F527" s="4"/>
      <c r="G527" s="4"/>
      <c r="H527" s="4"/>
      <c r="I527" s="4"/>
      <c r="J527" s="4"/>
      <c r="K527" s="4"/>
      <c r="L527" s="4"/>
      <c r="M527" s="4"/>
      <c r="N527" s="4"/>
      <c r="O527" s="4"/>
      <c r="P527" s="4"/>
      <c r="Q527" s="4"/>
      <c r="R527" s="4"/>
    </row>
    <row r="528" spans="1:18" ht="16.5" customHeight="1">
      <c r="A528" s="4"/>
      <c r="B528" s="4"/>
      <c r="C528" s="34"/>
      <c r="D528" s="4"/>
      <c r="E528" s="4"/>
      <c r="F528" s="4"/>
      <c r="G528" s="4"/>
      <c r="H528" s="4"/>
      <c r="I528" s="4"/>
      <c r="J528" s="4"/>
      <c r="K528" s="4"/>
      <c r="L528" s="4"/>
      <c r="M528" s="4"/>
      <c r="N528" s="4"/>
      <c r="O528" s="4"/>
      <c r="P528" s="4"/>
      <c r="Q528" s="4"/>
      <c r="R528" s="4"/>
    </row>
    <row r="529" spans="1:18" ht="16.5" customHeight="1">
      <c r="A529" s="4"/>
      <c r="B529" s="4"/>
      <c r="C529" s="34"/>
      <c r="D529" s="4"/>
      <c r="E529" s="4"/>
      <c r="F529" s="4"/>
      <c r="G529" s="4"/>
      <c r="H529" s="4"/>
      <c r="I529" s="4"/>
      <c r="J529" s="4"/>
      <c r="K529" s="4"/>
      <c r="L529" s="4"/>
      <c r="M529" s="4"/>
      <c r="N529" s="4"/>
      <c r="O529" s="4"/>
      <c r="P529" s="4"/>
      <c r="Q529" s="4"/>
      <c r="R529" s="4"/>
    </row>
    <row r="530" spans="1:18" ht="16.5" customHeight="1">
      <c r="A530" s="4"/>
      <c r="B530" s="4"/>
      <c r="C530" s="34"/>
      <c r="D530" s="4"/>
      <c r="E530" s="4"/>
      <c r="F530" s="4"/>
      <c r="G530" s="4"/>
      <c r="H530" s="4"/>
      <c r="I530" s="4"/>
      <c r="J530" s="4"/>
      <c r="K530" s="4"/>
      <c r="L530" s="4"/>
      <c r="M530" s="4"/>
      <c r="N530" s="4"/>
      <c r="O530" s="4"/>
      <c r="P530" s="4"/>
      <c r="Q530" s="4"/>
      <c r="R530" s="4"/>
    </row>
    <row r="531" spans="1:18" ht="16.5" customHeight="1">
      <c r="A531" s="4"/>
      <c r="B531" s="4"/>
      <c r="C531" s="34"/>
      <c r="D531" s="4"/>
      <c r="E531" s="4"/>
      <c r="F531" s="4"/>
      <c r="G531" s="4"/>
      <c r="H531" s="4"/>
      <c r="I531" s="4"/>
      <c r="J531" s="4"/>
      <c r="K531" s="4"/>
      <c r="L531" s="4"/>
      <c r="M531" s="4"/>
      <c r="N531" s="4"/>
      <c r="O531" s="4"/>
      <c r="P531" s="4"/>
      <c r="Q531" s="4"/>
      <c r="R531" s="4"/>
    </row>
    <row r="532" spans="1:18" ht="16.5" customHeight="1">
      <c r="A532" s="4"/>
      <c r="B532" s="4"/>
      <c r="C532" s="34"/>
      <c r="D532" s="4"/>
      <c r="E532" s="4"/>
      <c r="F532" s="4"/>
      <c r="G532" s="4"/>
      <c r="H532" s="4"/>
      <c r="I532" s="4"/>
      <c r="J532" s="4"/>
      <c r="K532" s="4"/>
      <c r="L532" s="4"/>
      <c r="M532" s="4"/>
      <c r="N532" s="4"/>
      <c r="O532" s="4"/>
      <c r="P532" s="4"/>
      <c r="Q532" s="4"/>
      <c r="R532" s="4"/>
    </row>
    <row r="533" spans="1:18" ht="16.5" customHeight="1">
      <c r="A533" s="4"/>
      <c r="B533" s="4"/>
      <c r="C533" s="34"/>
      <c r="D533" s="4"/>
      <c r="E533" s="4"/>
      <c r="F533" s="4"/>
      <c r="G533" s="4"/>
      <c r="H533" s="4"/>
      <c r="I533" s="4"/>
      <c r="J533" s="4"/>
      <c r="K533" s="4"/>
      <c r="L533" s="4"/>
      <c r="M533" s="4"/>
      <c r="N533" s="4"/>
      <c r="O533" s="4"/>
      <c r="P533" s="4"/>
      <c r="Q533" s="4"/>
      <c r="R533" s="4"/>
    </row>
    <row r="534" spans="1:18" ht="16.5" customHeight="1">
      <c r="A534" s="4"/>
      <c r="B534" s="4"/>
      <c r="C534" s="34"/>
      <c r="D534" s="4"/>
      <c r="E534" s="4"/>
      <c r="F534" s="4"/>
      <c r="G534" s="4"/>
      <c r="H534" s="4"/>
      <c r="I534" s="4"/>
      <c r="J534" s="4"/>
      <c r="K534" s="4"/>
      <c r="L534" s="4"/>
      <c r="M534" s="4"/>
      <c r="N534" s="4"/>
      <c r="O534" s="4"/>
      <c r="P534" s="4"/>
      <c r="Q534" s="4"/>
      <c r="R534" s="4"/>
    </row>
    <row r="535" spans="1:18" ht="16.5" customHeight="1">
      <c r="A535" s="4"/>
      <c r="B535" s="4"/>
      <c r="C535" s="34"/>
      <c r="D535" s="4"/>
      <c r="E535" s="4"/>
      <c r="F535" s="4"/>
      <c r="G535" s="4"/>
      <c r="H535" s="4"/>
      <c r="I535" s="4"/>
      <c r="J535" s="4"/>
      <c r="K535" s="4"/>
      <c r="L535" s="4"/>
      <c r="M535" s="4"/>
      <c r="N535" s="4"/>
      <c r="O535" s="4"/>
      <c r="P535" s="4"/>
      <c r="Q535" s="4"/>
      <c r="R535" s="4"/>
    </row>
    <row r="536" spans="1:18" ht="16.5" customHeight="1">
      <c r="A536" s="4"/>
      <c r="B536" s="4"/>
      <c r="C536" s="34"/>
      <c r="D536" s="4"/>
      <c r="E536" s="4"/>
      <c r="F536" s="4"/>
      <c r="G536" s="4"/>
      <c r="H536" s="4"/>
      <c r="I536" s="4"/>
      <c r="J536" s="4"/>
      <c r="K536" s="4"/>
      <c r="L536" s="4"/>
      <c r="M536" s="4"/>
      <c r="N536" s="4"/>
      <c r="O536" s="4"/>
      <c r="P536" s="4"/>
      <c r="Q536" s="4"/>
      <c r="R536" s="4"/>
    </row>
    <row r="537" spans="1:18" ht="16.5" customHeight="1">
      <c r="A537" s="4"/>
      <c r="B537" s="4"/>
      <c r="C537" s="34"/>
      <c r="D537" s="4"/>
      <c r="E537" s="4"/>
      <c r="F537" s="4"/>
      <c r="G537" s="4"/>
      <c r="H537" s="4"/>
      <c r="I537" s="4"/>
      <c r="J537" s="4"/>
      <c r="K537" s="4"/>
      <c r="L537" s="4"/>
      <c r="M537" s="4"/>
      <c r="N537" s="4"/>
      <c r="O537" s="4"/>
      <c r="P537" s="4"/>
      <c r="Q537" s="4"/>
      <c r="R537" s="4"/>
    </row>
    <row r="538" spans="1:18" ht="16.5" customHeight="1">
      <c r="A538" s="4"/>
      <c r="B538" s="4"/>
      <c r="C538" s="34"/>
      <c r="D538" s="4"/>
      <c r="E538" s="4"/>
      <c r="F538" s="4"/>
      <c r="G538" s="4"/>
      <c r="H538" s="4"/>
      <c r="I538" s="4"/>
      <c r="J538" s="4"/>
      <c r="K538" s="4"/>
      <c r="L538" s="4"/>
      <c r="M538" s="4"/>
      <c r="N538" s="4"/>
      <c r="O538" s="4"/>
      <c r="P538" s="4"/>
      <c r="Q538" s="4"/>
      <c r="R538" s="4"/>
    </row>
    <row r="539" spans="1:18" ht="16.5" customHeight="1">
      <c r="A539" s="4"/>
      <c r="B539" s="4"/>
      <c r="C539" s="34"/>
      <c r="D539" s="4"/>
      <c r="E539" s="4"/>
      <c r="F539" s="4"/>
      <c r="G539" s="4"/>
      <c r="H539" s="4"/>
      <c r="I539" s="4"/>
      <c r="J539" s="4"/>
      <c r="K539" s="4"/>
      <c r="L539" s="4"/>
      <c r="M539" s="4"/>
      <c r="N539" s="4"/>
      <c r="O539" s="4"/>
      <c r="P539" s="4"/>
      <c r="Q539" s="4"/>
      <c r="R539" s="4"/>
    </row>
    <row r="540" spans="1:18" ht="16.5" customHeight="1">
      <c r="A540" s="4"/>
      <c r="B540" s="4"/>
      <c r="C540" s="34"/>
      <c r="D540" s="4"/>
      <c r="E540" s="4"/>
      <c r="F540" s="4"/>
      <c r="G540" s="4"/>
      <c r="H540" s="4"/>
      <c r="I540" s="4"/>
      <c r="J540" s="4"/>
      <c r="K540" s="4"/>
      <c r="L540" s="4"/>
      <c r="M540" s="4"/>
      <c r="N540" s="4"/>
      <c r="O540" s="4"/>
      <c r="P540" s="4"/>
      <c r="Q540" s="4"/>
      <c r="R540" s="4"/>
    </row>
    <row r="541" spans="1:18" ht="16.5" customHeight="1">
      <c r="A541" s="4"/>
      <c r="B541" s="4"/>
      <c r="C541" s="34"/>
      <c r="D541" s="4"/>
      <c r="E541" s="4"/>
      <c r="F541" s="4"/>
      <c r="G541" s="4"/>
      <c r="H541" s="4"/>
      <c r="I541" s="4"/>
      <c r="J541" s="4"/>
      <c r="K541" s="4"/>
      <c r="L541" s="4"/>
      <c r="M541" s="4"/>
      <c r="N541" s="4"/>
      <c r="O541" s="4"/>
      <c r="P541" s="4"/>
      <c r="Q541" s="4"/>
      <c r="R541" s="4"/>
    </row>
    <row r="542" spans="1:18" ht="16.5" customHeight="1">
      <c r="A542" s="4"/>
      <c r="B542" s="4"/>
      <c r="C542" s="34"/>
      <c r="D542" s="4"/>
      <c r="E542" s="4"/>
      <c r="F542" s="4"/>
      <c r="G542" s="4"/>
      <c r="H542" s="4"/>
      <c r="I542" s="4"/>
      <c r="J542" s="4"/>
      <c r="K542" s="4"/>
      <c r="L542" s="4"/>
      <c r="M542" s="4"/>
      <c r="N542" s="4"/>
      <c r="O542" s="4"/>
      <c r="P542" s="4"/>
      <c r="Q542" s="4"/>
      <c r="R542" s="4"/>
    </row>
    <row r="543" spans="1:18" ht="16.5" customHeight="1">
      <c r="A543" s="4"/>
      <c r="B543" s="4"/>
      <c r="C543" s="34"/>
      <c r="D543" s="4"/>
      <c r="E543" s="4"/>
      <c r="F543" s="4"/>
      <c r="G543" s="4"/>
      <c r="H543" s="4"/>
      <c r="I543" s="4"/>
      <c r="J543" s="4"/>
      <c r="K543" s="4"/>
      <c r="L543" s="4"/>
      <c r="M543" s="4"/>
      <c r="N543" s="4"/>
      <c r="O543" s="4"/>
      <c r="P543" s="4"/>
      <c r="Q543" s="4"/>
      <c r="R543" s="4"/>
    </row>
    <row r="544" spans="1:18" ht="16.5" customHeight="1">
      <c r="A544" s="4"/>
      <c r="B544" s="4"/>
      <c r="C544" s="34"/>
      <c r="D544" s="4"/>
      <c r="E544" s="4"/>
      <c r="F544" s="4"/>
      <c r="G544" s="4"/>
      <c r="H544" s="4"/>
      <c r="I544" s="4"/>
      <c r="J544" s="4"/>
      <c r="K544" s="4"/>
      <c r="L544" s="4"/>
      <c r="M544" s="4"/>
      <c r="N544" s="4"/>
      <c r="O544" s="4"/>
      <c r="P544" s="4"/>
      <c r="Q544" s="4"/>
      <c r="R544" s="4"/>
    </row>
    <row r="545" spans="1:18" ht="16.5" customHeight="1">
      <c r="A545" s="4"/>
      <c r="B545" s="4"/>
      <c r="C545" s="34"/>
      <c r="D545" s="4"/>
      <c r="E545" s="4"/>
      <c r="F545" s="4"/>
      <c r="G545" s="4"/>
      <c r="H545" s="4"/>
      <c r="I545" s="4"/>
      <c r="J545" s="4"/>
      <c r="K545" s="4"/>
      <c r="L545" s="4"/>
      <c r="M545" s="4"/>
      <c r="N545" s="4"/>
      <c r="O545" s="4"/>
      <c r="P545" s="4"/>
      <c r="Q545" s="4"/>
      <c r="R545" s="4"/>
    </row>
    <row r="546" spans="1:18" ht="16.5" customHeight="1">
      <c r="A546" s="4"/>
      <c r="B546" s="4"/>
      <c r="C546" s="34"/>
      <c r="D546" s="4"/>
      <c r="E546" s="4"/>
      <c r="F546" s="4"/>
      <c r="G546" s="4"/>
      <c r="H546" s="4"/>
      <c r="I546" s="4"/>
      <c r="J546" s="4"/>
      <c r="K546" s="4"/>
      <c r="L546" s="4"/>
      <c r="M546" s="4"/>
      <c r="N546" s="4"/>
      <c r="O546" s="4"/>
      <c r="P546" s="4"/>
      <c r="Q546" s="4"/>
      <c r="R546" s="4"/>
    </row>
    <row r="547" spans="1:18" ht="16.5" customHeight="1">
      <c r="A547" s="4"/>
      <c r="B547" s="4"/>
      <c r="C547" s="34"/>
      <c r="D547" s="4"/>
      <c r="E547" s="4"/>
      <c r="F547" s="4"/>
      <c r="G547" s="4"/>
      <c r="H547" s="4"/>
      <c r="I547" s="4"/>
      <c r="J547" s="4"/>
      <c r="K547" s="4"/>
      <c r="L547" s="4"/>
      <c r="M547" s="4"/>
      <c r="N547" s="4"/>
      <c r="O547" s="4"/>
      <c r="P547" s="4"/>
      <c r="Q547" s="4"/>
      <c r="R547" s="4"/>
    </row>
    <row r="548" spans="1:18" ht="16.5" customHeight="1">
      <c r="A548" s="4"/>
      <c r="B548" s="4"/>
      <c r="C548" s="34"/>
      <c r="D548" s="4"/>
      <c r="E548" s="4"/>
      <c r="F548" s="4"/>
      <c r="G548" s="4"/>
      <c r="H548" s="4"/>
      <c r="I548" s="4"/>
      <c r="J548" s="4"/>
      <c r="K548" s="4"/>
      <c r="L548" s="4"/>
      <c r="M548" s="4"/>
      <c r="N548" s="4"/>
      <c r="O548" s="4"/>
      <c r="P548" s="4"/>
      <c r="Q548" s="4"/>
      <c r="R548" s="4"/>
    </row>
    <row r="549" spans="1:18" ht="16.5" customHeight="1">
      <c r="A549" s="4"/>
      <c r="B549" s="4"/>
      <c r="C549" s="34"/>
      <c r="D549" s="4"/>
      <c r="E549" s="4"/>
      <c r="F549" s="4"/>
      <c r="G549" s="4"/>
      <c r="H549" s="4"/>
      <c r="I549" s="4"/>
      <c r="J549" s="4"/>
      <c r="K549" s="4"/>
      <c r="L549" s="4"/>
      <c r="M549" s="4"/>
      <c r="N549" s="4"/>
      <c r="O549" s="4"/>
      <c r="P549" s="4"/>
      <c r="Q549" s="4"/>
      <c r="R549" s="4"/>
    </row>
    <row r="550" spans="1:18" ht="16.5" customHeight="1">
      <c r="A550" s="4"/>
      <c r="B550" s="4"/>
      <c r="C550" s="34"/>
      <c r="D550" s="4"/>
      <c r="E550" s="4"/>
      <c r="F550" s="4"/>
      <c r="G550" s="4"/>
      <c r="H550" s="4"/>
      <c r="I550" s="4"/>
      <c r="J550" s="4"/>
      <c r="K550" s="4"/>
      <c r="L550" s="4"/>
      <c r="M550" s="4"/>
      <c r="N550" s="4"/>
      <c r="O550" s="4"/>
      <c r="P550" s="4"/>
      <c r="Q550" s="4"/>
      <c r="R550" s="4"/>
    </row>
    <row r="551" spans="1:18" ht="16.5" customHeight="1">
      <c r="A551" s="4"/>
      <c r="B551" s="4"/>
      <c r="C551" s="34"/>
      <c r="D551" s="4"/>
      <c r="E551" s="4"/>
      <c r="F551" s="4"/>
      <c r="G551" s="4"/>
      <c r="H551" s="4"/>
      <c r="I551" s="4"/>
      <c r="J551" s="4"/>
      <c r="K551" s="4"/>
      <c r="L551" s="4"/>
      <c r="M551" s="4"/>
      <c r="N551" s="4"/>
      <c r="O551" s="4"/>
      <c r="P551" s="4"/>
      <c r="Q551" s="4"/>
      <c r="R551" s="4"/>
    </row>
    <row r="552" spans="1:18" ht="16.5" customHeight="1">
      <c r="A552" s="4"/>
      <c r="B552" s="4"/>
      <c r="C552" s="34"/>
      <c r="D552" s="4"/>
      <c r="E552" s="4"/>
      <c r="F552" s="4"/>
      <c r="G552" s="4"/>
      <c r="H552" s="4"/>
      <c r="I552" s="4"/>
      <c r="J552" s="4"/>
      <c r="K552" s="4"/>
      <c r="L552" s="4"/>
      <c r="M552" s="4"/>
      <c r="N552" s="4"/>
      <c r="O552" s="4"/>
      <c r="P552" s="4"/>
      <c r="Q552" s="4"/>
      <c r="R552" s="4"/>
    </row>
    <row r="553" spans="1:18" ht="16.5" customHeight="1">
      <c r="A553" s="4"/>
      <c r="B553" s="4"/>
      <c r="C553" s="34"/>
      <c r="D553" s="4"/>
      <c r="E553" s="4"/>
      <c r="F553" s="4"/>
      <c r="G553" s="4"/>
      <c r="H553" s="4"/>
      <c r="I553" s="4"/>
      <c r="J553" s="4"/>
      <c r="K553" s="4"/>
      <c r="L553" s="4"/>
      <c r="M553" s="4"/>
      <c r="N553" s="4"/>
      <c r="O553" s="4"/>
      <c r="P553" s="4"/>
      <c r="Q553" s="4"/>
      <c r="R553" s="4"/>
    </row>
    <row r="554" spans="1:18" ht="16.5" customHeight="1">
      <c r="A554" s="4"/>
      <c r="B554" s="4"/>
      <c r="C554" s="34"/>
      <c r="D554" s="4"/>
      <c r="E554" s="4"/>
      <c r="F554" s="4"/>
      <c r="G554" s="4"/>
      <c r="H554" s="4"/>
      <c r="I554" s="4"/>
      <c r="J554" s="4"/>
      <c r="K554" s="4"/>
      <c r="L554" s="4"/>
      <c r="M554" s="4"/>
      <c r="N554" s="4"/>
      <c r="O554" s="4"/>
      <c r="P554" s="4"/>
      <c r="Q554" s="4"/>
      <c r="R554" s="4"/>
    </row>
    <row r="555" spans="1:18" ht="16.5" customHeight="1">
      <c r="A555" s="4"/>
      <c r="B555" s="4"/>
      <c r="C555" s="34"/>
      <c r="D555" s="4"/>
      <c r="E555" s="4"/>
      <c r="F555" s="4"/>
      <c r="G555" s="4"/>
      <c r="H555" s="4"/>
      <c r="I555" s="4"/>
      <c r="J555" s="4"/>
      <c r="K555" s="4"/>
      <c r="L555" s="4"/>
      <c r="M555" s="4"/>
      <c r="N555" s="4"/>
      <c r="O555" s="4"/>
      <c r="P555" s="4"/>
      <c r="Q555" s="4"/>
      <c r="R555" s="4"/>
    </row>
    <row r="556" spans="1:18" ht="16.5" customHeight="1">
      <c r="A556" s="4"/>
      <c r="B556" s="4"/>
      <c r="C556" s="34"/>
      <c r="D556" s="4"/>
      <c r="E556" s="4"/>
      <c r="F556" s="4"/>
      <c r="G556" s="4"/>
      <c r="H556" s="4"/>
      <c r="I556" s="4"/>
      <c r="J556" s="4"/>
      <c r="K556" s="4"/>
      <c r="L556" s="4"/>
      <c r="M556" s="4"/>
      <c r="N556" s="4"/>
      <c r="O556" s="4"/>
      <c r="P556" s="4"/>
      <c r="Q556" s="4"/>
      <c r="R556" s="4"/>
    </row>
    <row r="557" spans="1:18" ht="16.5" customHeight="1">
      <c r="A557" s="4"/>
      <c r="B557" s="4"/>
      <c r="C557" s="34"/>
      <c r="D557" s="4"/>
      <c r="E557" s="4"/>
      <c r="F557" s="4"/>
      <c r="G557" s="4"/>
      <c r="H557" s="4"/>
      <c r="I557" s="4"/>
      <c r="J557" s="4"/>
      <c r="K557" s="4"/>
      <c r="L557" s="4"/>
      <c r="M557" s="4"/>
      <c r="N557" s="4"/>
      <c r="O557" s="4"/>
      <c r="P557" s="4"/>
      <c r="Q557" s="4"/>
      <c r="R557" s="4"/>
    </row>
    <row r="558" spans="1:18" ht="16.5" customHeight="1">
      <c r="A558" s="4"/>
      <c r="B558" s="4"/>
      <c r="C558" s="34"/>
      <c r="D558" s="4"/>
      <c r="E558" s="4"/>
      <c r="F558" s="4"/>
      <c r="G558" s="4"/>
      <c r="H558" s="4"/>
      <c r="I558" s="4"/>
      <c r="J558" s="4"/>
      <c r="K558" s="4"/>
      <c r="L558" s="4"/>
      <c r="M558" s="4"/>
      <c r="N558" s="4"/>
      <c r="O558" s="4"/>
      <c r="P558" s="4"/>
      <c r="Q558" s="4"/>
      <c r="R558" s="4"/>
    </row>
    <row r="559" spans="1:18" ht="16.5" customHeight="1">
      <c r="A559" s="4"/>
      <c r="B559" s="4"/>
      <c r="C559" s="34"/>
      <c r="D559" s="4"/>
      <c r="E559" s="4"/>
      <c r="F559" s="4"/>
      <c r="G559" s="4"/>
      <c r="H559" s="4"/>
      <c r="I559" s="4"/>
      <c r="J559" s="4"/>
      <c r="K559" s="4"/>
      <c r="L559" s="4"/>
      <c r="M559" s="4"/>
      <c r="N559" s="4"/>
      <c r="O559" s="4"/>
      <c r="P559" s="4"/>
      <c r="Q559" s="4"/>
      <c r="R559" s="4"/>
    </row>
    <row r="560" spans="1:18" ht="16.5" customHeight="1">
      <c r="A560" s="4"/>
      <c r="B560" s="4"/>
      <c r="C560" s="34"/>
      <c r="D560" s="4"/>
      <c r="E560" s="4"/>
      <c r="F560" s="4"/>
      <c r="G560" s="4"/>
      <c r="H560" s="4"/>
      <c r="I560" s="4"/>
      <c r="J560" s="4"/>
      <c r="K560" s="4"/>
      <c r="L560" s="4"/>
      <c r="M560" s="4"/>
      <c r="N560" s="4"/>
      <c r="O560" s="4"/>
      <c r="P560" s="4"/>
      <c r="Q560" s="4"/>
      <c r="R560" s="4"/>
    </row>
    <row r="561" spans="1:18" ht="16.5" customHeight="1">
      <c r="A561" s="4"/>
      <c r="B561" s="4"/>
      <c r="C561" s="34"/>
      <c r="D561" s="4"/>
      <c r="E561" s="4"/>
      <c r="F561" s="4"/>
      <c r="G561" s="4"/>
      <c r="H561" s="4"/>
      <c r="I561" s="4"/>
      <c r="J561" s="4"/>
      <c r="K561" s="4"/>
      <c r="L561" s="4"/>
      <c r="M561" s="4"/>
      <c r="N561" s="4"/>
      <c r="O561" s="4"/>
      <c r="P561" s="4"/>
      <c r="Q561" s="4"/>
      <c r="R561" s="4"/>
    </row>
    <row r="562" spans="1:18" ht="16.5" customHeight="1">
      <c r="A562" s="4"/>
      <c r="B562" s="4"/>
      <c r="C562" s="34"/>
      <c r="D562" s="4"/>
      <c r="E562" s="4"/>
      <c r="F562" s="4"/>
      <c r="G562" s="4"/>
      <c r="H562" s="4"/>
      <c r="I562" s="4"/>
      <c r="J562" s="4"/>
      <c r="K562" s="4"/>
      <c r="L562" s="4"/>
      <c r="M562" s="4"/>
      <c r="N562" s="4"/>
      <c r="O562" s="4"/>
      <c r="P562" s="4"/>
      <c r="Q562" s="4"/>
      <c r="R562" s="4"/>
    </row>
    <row r="563" spans="1:18" ht="16.5" customHeight="1">
      <c r="A563" s="4"/>
      <c r="B563" s="4"/>
      <c r="C563" s="34"/>
      <c r="D563" s="4"/>
      <c r="E563" s="4"/>
      <c r="F563" s="4"/>
      <c r="G563" s="4"/>
      <c r="H563" s="4"/>
      <c r="I563" s="4"/>
      <c r="J563" s="4"/>
      <c r="K563" s="4"/>
      <c r="L563" s="4"/>
      <c r="M563" s="4"/>
      <c r="N563" s="4"/>
      <c r="O563" s="4"/>
      <c r="P563" s="4"/>
      <c r="Q563" s="4"/>
      <c r="R563" s="4"/>
    </row>
    <row r="564" spans="1:18" ht="16.5" customHeight="1">
      <c r="A564" s="4"/>
      <c r="B564" s="4"/>
      <c r="C564" s="34"/>
      <c r="D564" s="4"/>
      <c r="E564" s="4"/>
      <c r="F564" s="4"/>
      <c r="G564" s="4"/>
      <c r="H564" s="4"/>
      <c r="I564" s="4"/>
      <c r="J564" s="4"/>
      <c r="K564" s="4"/>
      <c r="L564" s="4"/>
      <c r="M564" s="4"/>
      <c r="N564" s="4"/>
      <c r="O564" s="4"/>
      <c r="P564" s="4"/>
      <c r="Q564" s="4"/>
      <c r="R564" s="4"/>
    </row>
    <row r="565" spans="1:18" ht="16.5" customHeight="1">
      <c r="A565" s="4"/>
      <c r="B565" s="4"/>
      <c r="C565" s="34"/>
      <c r="D565" s="4"/>
      <c r="E565" s="4"/>
      <c r="F565" s="4"/>
      <c r="G565" s="4"/>
      <c r="H565" s="4"/>
      <c r="I565" s="4"/>
      <c r="J565" s="4"/>
      <c r="K565" s="4"/>
      <c r="L565" s="4"/>
      <c r="M565" s="4"/>
      <c r="N565" s="4"/>
      <c r="O565" s="4"/>
      <c r="P565" s="4"/>
      <c r="Q565" s="4"/>
      <c r="R565" s="4"/>
    </row>
    <row r="566" spans="1:18" ht="16.5" customHeight="1">
      <c r="A566" s="4"/>
      <c r="B566" s="4"/>
      <c r="C566" s="34"/>
      <c r="D566" s="4"/>
      <c r="E566" s="4"/>
      <c r="F566" s="4"/>
      <c r="G566" s="4"/>
      <c r="H566" s="4"/>
      <c r="I566" s="4"/>
      <c r="J566" s="4"/>
      <c r="K566" s="4"/>
      <c r="L566" s="4"/>
      <c r="M566" s="4"/>
      <c r="N566" s="4"/>
      <c r="O566" s="4"/>
      <c r="P566" s="4"/>
      <c r="Q566" s="4"/>
      <c r="R566" s="4"/>
    </row>
    <row r="567" spans="1:18" ht="16.5" customHeight="1">
      <c r="A567" s="4"/>
      <c r="B567" s="4"/>
      <c r="C567" s="34"/>
      <c r="D567" s="4"/>
      <c r="E567" s="4"/>
      <c r="F567" s="4"/>
      <c r="G567" s="4"/>
      <c r="H567" s="4"/>
      <c r="I567" s="4"/>
      <c r="J567" s="4"/>
      <c r="K567" s="4"/>
      <c r="L567" s="4"/>
      <c r="M567" s="4"/>
      <c r="N567" s="4"/>
      <c r="O567" s="4"/>
      <c r="P567" s="4"/>
      <c r="Q567" s="4"/>
      <c r="R567" s="4"/>
    </row>
    <row r="568" spans="1:18" ht="16.5" customHeight="1">
      <c r="A568" s="4"/>
      <c r="B568" s="4"/>
      <c r="C568" s="34"/>
      <c r="D568" s="4"/>
      <c r="E568" s="4"/>
      <c r="F568" s="4"/>
      <c r="G568" s="4"/>
      <c r="H568" s="4"/>
      <c r="I568" s="4"/>
      <c r="J568" s="4"/>
      <c r="K568" s="4"/>
      <c r="L568" s="4"/>
      <c r="M568" s="4"/>
      <c r="N568" s="4"/>
      <c r="O568" s="4"/>
      <c r="P568" s="4"/>
      <c r="Q568" s="4"/>
      <c r="R568" s="4"/>
    </row>
    <row r="569" spans="1:18" ht="16.5" customHeight="1">
      <c r="A569" s="4"/>
      <c r="B569" s="4"/>
      <c r="C569" s="34"/>
      <c r="D569" s="4"/>
      <c r="E569" s="4"/>
      <c r="F569" s="4"/>
      <c r="G569" s="4"/>
      <c r="H569" s="4"/>
      <c r="I569" s="4"/>
      <c r="J569" s="4"/>
      <c r="K569" s="4"/>
      <c r="L569" s="4"/>
      <c r="M569" s="4"/>
      <c r="N569" s="4"/>
      <c r="O569" s="4"/>
      <c r="P569" s="4"/>
      <c r="Q569" s="4"/>
      <c r="R569" s="4"/>
    </row>
    <row r="570" spans="1:18" ht="16.5" customHeight="1">
      <c r="A570" s="4"/>
      <c r="B570" s="4"/>
      <c r="C570" s="34"/>
      <c r="D570" s="4"/>
      <c r="E570" s="4"/>
      <c r="F570" s="4"/>
      <c r="G570" s="4"/>
      <c r="H570" s="4"/>
      <c r="I570" s="4"/>
      <c r="J570" s="4"/>
      <c r="K570" s="4"/>
      <c r="L570" s="4"/>
      <c r="M570" s="4"/>
      <c r="N570" s="4"/>
      <c r="O570" s="4"/>
      <c r="P570" s="4"/>
      <c r="Q570" s="4"/>
      <c r="R570" s="4"/>
    </row>
    <row r="571" spans="1:18" ht="16.5" customHeight="1">
      <c r="A571" s="4"/>
      <c r="B571" s="4"/>
      <c r="C571" s="34"/>
      <c r="D571" s="4"/>
      <c r="E571" s="4"/>
      <c r="F571" s="4"/>
      <c r="G571" s="4"/>
      <c r="H571" s="4"/>
      <c r="I571" s="4"/>
      <c r="J571" s="4"/>
      <c r="K571" s="4"/>
      <c r="L571" s="4"/>
      <c r="M571" s="4"/>
      <c r="N571" s="4"/>
      <c r="O571" s="4"/>
      <c r="P571" s="4"/>
      <c r="Q571" s="4"/>
      <c r="R571" s="4"/>
    </row>
    <row r="572" spans="1:18" ht="16.5" customHeight="1">
      <c r="A572" s="4"/>
      <c r="B572" s="4"/>
      <c r="C572" s="34"/>
      <c r="D572" s="4"/>
      <c r="E572" s="4"/>
      <c r="F572" s="4"/>
      <c r="G572" s="4"/>
      <c r="H572" s="4"/>
      <c r="I572" s="4"/>
      <c r="J572" s="4"/>
      <c r="K572" s="4"/>
      <c r="L572" s="4"/>
      <c r="M572" s="4"/>
      <c r="N572" s="4"/>
      <c r="O572" s="4"/>
      <c r="P572" s="4"/>
      <c r="Q572" s="4"/>
      <c r="R572" s="4"/>
    </row>
    <row r="573" spans="1:18" ht="16.5" customHeight="1">
      <c r="A573" s="4"/>
      <c r="B573" s="4"/>
      <c r="C573" s="34"/>
      <c r="D573" s="4"/>
      <c r="E573" s="4"/>
      <c r="F573" s="4"/>
      <c r="G573" s="4"/>
      <c r="H573" s="4"/>
      <c r="I573" s="4"/>
      <c r="J573" s="4"/>
      <c r="K573" s="4"/>
      <c r="L573" s="4"/>
      <c r="M573" s="4"/>
      <c r="N573" s="4"/>
      <c r="O573" s="4"/>
      <c r="P573" s="4"/>
      <c r="Q573" s="4"/>
      <c r="R573" s="4"/>
    </row>
    <row r="574" spans="1:18" ht="16.5" customHeight="1">
      <c r="A574" s="4"/>
      <c r="B574" s="4"/>
      <c r="C574" s="34"/>
      <c r="D574" s="4"/>
      <c r="E574" s="4"/>
      <c r="F574" s="4"/>
      <c r="G574" s="4"/>
      <c r="H574" s="4"/>
      <c r="I574" s="4"/>
      <c r="J574" s="4"/>
      <c r="K574" s="4"/>
      <c r="L574" s="4"/>
      <c r="M574" s="4"/>
      <c r="N574" s="4"/>
      <c r="O574" s="4"/>
      <c r="P574" s="4"/>
      <c r="Q574" s="4"/>
      <c r="R574" s="4"/>
    </row>
    <row r="575" spans="1:18" ht="16.5" customHeight="1">
      <c r="A575" s="4"/>
      <c r="B575" s="4"/>
      <c r="C575" s="34"/>
      <c r="D575" s="4"/>
      <c r="E575" s="4"/>
      <c r="F575" s="4"/>
      <c r="G575" s="4"/>
      <c r="H575" s="4"/>
      <c r="I575" s="4"/>
      <c r="J575" s="4"/>
      <c r="K575" s="4"/>
      <c r="L575" s="4"/>
      <c r="M575" s="4"/>
      <c r="N575" s="4"/>
      <c r="O575" s="4"/>
      <c r="P575" s="4"/>
      <c r="Q575" s="4"/>
      <c r="R575" s="4"/>
    </row>
    <row r="576" spans="1:18" ht="16.5" customHeight="1">
      <c r="A576" s="4"/>
      <c r="B576" s="4"/>
      <c r="C576" s="34"/>
      <c r="D576" s="4"/>
      <c r="E576" s="4"/>
      <c r="F576" s="4"/>
      <c r="G576" s="4"/>
      <c r="H576" s="4"/>
      <c r="I576" s="4"/>
      <c r="J576" s="4"/>
      <c r="K576" s="4"/>
      <c r="L576" s="4"/>
      <c r="M576" s="4"/>
      <c r="N576" s="4"/>
      <c r="O576" s="4"/>
      <c r="P576" s="4"/>
      <c r="Q576" s="4"/>
      <c r="R576" s="4"/>
    </row>
    <row r="577" spans="1:18" ht="16.5" customHeight="1">
      <c r="A577" s="4"/>
      <c r="B577" s="4"/>
      <c r="C577" s="34"/>
      <c r="D577" s="4"/>
      <c r="E577" s="4"/>
      <c r="F577" s="4"/>
      <c r="G577" s="4"/>
      <c r="H577" s="4"/>
      <c r="I577" s="4"/>
      <c r="J577" s="4"/>
      <c r="K577" s="4"/>
      <c r="L577" s="4"/>
      <c r="M577" s="4"/>
      <c r="N577" s="4"/>
      <c r="O577" s="4"/>
      <c r="P577" s="4"/>
      <c r="Q577" s="4"/>
      <c r="R577" s="4"/>
    </row>
    <row r="578" spans="1:18" ht="16.5" customHeight="1">
      <c r="A578" s="4"/>
      <c r="B578" s="4"/>
      <c r="C578" s="34"/>
      <c r="D578" s="4"/>
      <c r="E578" s="4"/>
      <c r="F578" s="4"/>
      <c r="G578" s="4"/>
      <c r="H578" s="4"/>
      <c r="I578" s="4"/>
      <c r="J578" s="4"/>
      <c r="K578" s="4"/>
      <c r="L578" s="4"/>
      <c r="M578" s="4"/>
      <c r="N578" s="4"/>
      <c r="O578" s="4"/>
      <c r="P578" s="4"/>
      <c r="Q578" s="4"/>
      <c r="R578" s="4"/>
    </row>
    <row r="579" spans="1:18" ht="16.5" customHeight="1">
      <c r="A579" s="4"/>
      <c r="B579" s="4"/>
      <c r="C579" s="34"/>
      <c r="D579" s="4"/>
      <c r="E579" s="4"/>
      <c r="F579" s="4"/>
      <c r="G579" s="4"/>
      <c r="H579" s="4"/>
      <c r="I579" s="4"/>
      <c r="J579" s="4"/>
      <c r="K579" s="4"/>
      <c r="L579" s="4"/>
      <c r="M579" s="4"/>
      <c r="N579" s="4"/>
      <c r="O579" s="4"/>
      <c r="P579" s="4"/>
      <c r="Q579" s="4"/>
      <c r="R579" s="4"/>
    </row>
    <row r="580" spans="1:18" ht="16.5" customHeight="1">
      <c r="A580" s="4"/>
      <c r="B580" s="4"/>
      <c r="C580" s="34"/>
      <c r="D580" s="4"/>
      <c r="E580" s="4"/>
      <c r="F580" s="4"/>
      <c r="G580" s="4"/>
      <c r="H580" s="4"/>
      <c r="I580" s="4"/>
      <c r="J580" s="4"/>
      <c r="K580" s="4"/>
      <c r="L580" s="4"/>
      <c r="M580" s="4"/>
      <c r="N580" s="4"/>
      <c r="O580" s="4"/>
      <c r="P580" s="4"/>
      <c r="Q580" s="4"/>
      <c r="R580" s="4"/>
    </row>
    <row r="581" spans="1:18" ht="16.5" customHeight="1">
      <c r="A581" s="4"/>
      <c r="B581" s="4"/>
      <c r="C581" s="34"/>
      <c r="D581" s="4"/>
      <c r="E581" s="4"/>
      <c r="F581" s="4"/>
      <c r="G581" s="4"/>
      <c r="H581" s="4"/>
      <c r="I581" s="4"/>
      <c r="J581" s="4"/>
      <c r="K581" s="4"/>
      <c r="L581" s="4"/>
      <c r="M581" s="4"/>
      <c r="N581" s="4"/>
      <c r="O581" s="4"/>
      <c r="P581" s="4"/>
      <c r="Q581" s="4"/>
      <c r="R581" s="4"/>
    </row>
    <row r="582" spans="1:18" ht="16.5" customHeight="1">
      <c r="A582" s="4"/>
      <c r="B582" s="4"/>
      <c r="C582" s="34"/>
      <c r="D582" s="4"/>
      <c r="E582" s="4"/>
      <c r="F582" s="4"/>
      <c r="G582" s="4"/>
      <c r="H582" s="4"/>
      <c r="I582" s="4"/>
      <c r="J582" s="4"/>
      <c r="K582" s="4"/>
      <c r="L582" s="4"/>
      <c r="M582" s="4"/>
      <c r="N582" s="4"/>
      <c r="O582" s="4"/>
      <c r="P582" s="4"/>
      <c r="Q582" s="4"/>
      <c r="R582" s="4"/>
    </row>
    <row r="583" spans="1:18" ht="16.5" customHeight="1">
      <c r="A583" s="4"/>
      <c r="B583" s="4"/>
      <c r="C583" s="34"/>
      <c r="D583" s="4"/>
      <c r="E583" s="4"/>
      <c r="F583" s="4"/>
      <c r="G583" s="4"/>
      <c r="H583" s="4"/>
      <c r="I583" s="4"/>
      <c r="J583" s="4"/>
      <c r="K583" s="4"/>
      <c r="L583" s="4"/>
      <c r="M583" s="4"/>
      <c r="N583" s="4"/>
      <c r="O583" s="4"/>
      <c r="P583" s="4"/>
      <c r="Q583" s="4"/>
      <c r="R583" s="4"/>
    </row>
    <row r="584" spans="1:18" ht="16.5" customHeight="1">
      <c r="A584" s="4"/>
      <c r="B584" s="4"/>
      <c r="C584" s="34"/>
      <c r="D584" s="4"/>
      <c r="E584" s="4"/>
      <c r="F584" s="4"/>
      <c r="G584" s="4"/>
      <c r="H584" s="4"/>
      <c r="I584" s="4"/>
      <c r="J584" s="4"/>
      <c r="K584" s="4"/>
      <c r="L584" s="4"/>
      <c r="M584" s="4"/>
      <c r="N584" s="4"/>
      <c r="O584" s="4"/>
      <c r="P584" s="4"/>
      <c r="Q584" s="4"/>
      <c r="R584" s="4"/>
    </row>
    <row r="585" spans="1:18" ht="16.5" customHeight="1">
      <c r="A585" s="4"/>
      <c r="B585" s="4"/>
      <c r="C585" s="34"/>
      <c r="D585" s="4"/>
      <c r="E585" s="4"/>
      <c r="F585" s="4"/>
      <c r="G585" s="4"/>
      <c r="H585" s="4"/>
      <c r="I585" s="4"/>
      <c r="J585" s="4"/>
      <c r="K585" s="4"/>
      <c r="L585" s="4"/>
      <c r="M585" s="4"/>
      <c r="N585" s="4"/>
      <c r="O585" s="4"/>
      <c r="P585" s="4"/>
      <c r="Q585" s="4"/>
      <c r="R585" s="4"/>
    </row>
    <row r="586" spans="1:18" ht="16.5" customHeight="1">
      <c r="A586" s="4"/>
      <c r="B586" s="4"/>
      <c r="C586" s="34"/>
      <c r="D586" s="4"/>
      <c r="E586" s="4"/>
      <c r="F586" s="4"/>
      <c r="G586" s="4"/>
      <c r="H586" s="4"/>
      <c r="I586" s="4"/>
      <c r="J586" s="4"/>
      <c r="K586" s="4"/>
      <c r="L586" s="4"/>
      <c r="M586" s="4"/>
      <c r="N586" s="4"/>
      <c r="O586" s="4"/>
      <c r="P586" s="4"/>
      <c r="Q586" s="4"/>
      <c r="R586" s="4"/>
    </row>
    <row r="587" spans="1:18" ht="16.5" customHeight="1">
      <c r="A587" s="4"/>
      <c r="B587" s="4"/>
      <c r="C587" s="34"/>
      <c r="D587" s="4"/>
      <c r="E587" s="4"/>
      <c r="F587" s="4"/>
      <c r="G587" s="4"/>
      <c r="H587" s="4"/>
      <c r="I587" s="4"/>
      <c r="J587" s="4"/>
      <c r="K587" s="4"/>
      <c r="L587" s="4"/>
      <c r="M587" s="4"/>
      <c r="N587" s="4"/>
      <c r="O587" s="4"/>
      <c r="P587" s="4"/>
      <c r="Q587" s="4"/>
      <c r="R587" s="4"/>
    </row>
    <row r="588" spans="1:18" ht="16.5" customHeight="1">
      <c r="A588" s="4"/>
      <c r="B588" s="4"/>
      <c r="C588" s="34"/>
      <c r="D588" s="4"/>
      <c r="E588" s="4"/>
      <c r="F588" s="4"/>
      <c r="G588" s="4"/>
      <c r="H588" s="4"/>
      <c r="I588" s="4"/>
      <c r="J588" s="4"/>
      <c r="K588" s="4"/>
      <c r="L588" s="4"/>
      <c r="M588" s="4"/>
      <c r="N588" s="4"/>
      <c r="O588" s="4"/>
      <c r="P588" s="4"/>
      <c r="Q588" s="4"/>
      <c r="R588" s="4"/>
    </row>
    <row r="589" spans="1:18" ht="16.5" customHeight="1">
      <c r="A589" s="4"/>
      <c r="B589" s="4"/>
      <c r="C589" s="34"/>
      <c r="D589" s="4"/>
      <c r="E589" s="4"/>
      <c r="F589" s="4"/>
      <c r="G589" s="4"/>
      <c r="H589" s="4"/>
      <c r="I589" s="4"/>
      <c r="J589" s="4"/>
      <c r="K589" s="4"/>
      <c r="L589" s="4"/>
      <c r="M589" s="4"/>
      <c r="N589" s="4"/>
      <c r="O589" s="4"/>
      <c r="P589" s="4"/>
      <c r="Q589" s="4"/>
      <c r="R589" s="4"/>
    </row>
    <row r="590" spans="1:18" ht="16.5" customHeight="1">
      <c r="A590" s="4"/>
      <c r="B590" s="4"/>
      <c r="C590" s="34"/>
      <c r="D590" s="4"/>
      <c r="E590" s="4"/>
      <c r="F590" s="4"/>
      <c r="G590" s="4"/>
      <c r="H590" s="4"/>
      <c r="I590" s="4"/>
      <c r="J590" s="4"/>
      <c r="K590" s="4"/>
      <c r="L590" s="4"/>
      <c r="M590" s="4"/>
      <c r="N590" s="4"/>
      <c r="O590" s="4"/>
      <c r="P590" s="4"/>
      <c r="Q590" s="4"/>
      <c r="R590" s="4"/>
    </row>
    <row r="591" spans="1:18" ht="16.5" customHeight="1">
      <c r="A591" s="4"/>
      <c r="B591" s="4"/>
      <c r="C591" s="34"/>
      <c r="D591" s="4"/>
      <c r="E591" s="4"/>
      <c r="F591" s="4"/>
      <c r="G591" s="4"/>
      <c r="H591" s="4"/>
      <c r="I591" s="4"/>
      <c r="J591" s="4"/>
      <c r="K591" s="4"/>
      <c r="L591" s="4"/>
      <c r="M591" s="4"/>
      <c r="N591" s="4"/>
      <c r="O591" s="4"/>
      <c r="P591" s="4"/>
      <c r="Q591" s="4"/>
      <c r="R591" s="4"/>
    </row>
    <row r="592" spans="1:18" ht="16.5" customHeight="1">
      <c r="A592" s="4"/>
      <c r="B592" s="4"/>
      <c r="C592" s="34"/>
      <c r="D592" s="4"/>
      <c r="E592" s="4"/>
      <c r="F592" s="4"/>
      <c r="G592" s="4"/>
      <c r="H592" s="4"/>
      <c r="I592" s="4"/>
      <c r="J592" s="4"/>
      <c r="K592" s="4"/>
      <c r="L592" s="4"/>
      <c r="M592" s="4"/>
      <c r="N592" s="4"/>
      <c r="O592" s="4"/>
      <c r="P592" s="4"/>
      <c r="Q592" s="4"/>
      <c r="R592" s="4"/>
    </row>
    <row r="593" spans="1:18" ht="16.5" customHeight="1">
      <c r="A593" s="4"/>
      <c r="B593" s="4"/>
      <c r="C593" s="34"/>
      <c r="D593" s="4"/>
      <c r="E593" s="4"/>
      <c r="F593" s="4"/>
      <c r="G593" s="4"/>
      <c r="H593" s="4"/>
      <c r="I593" s="4"/>
      <c r="J593" s="4"/>
      <c r="K593" s="4"/>
      <c r="L593" s="4"/>
      <c r="M593" s="4"/>
      <c r="N593" s="4"/>
      <c r="O593" s="4"/>
      <c r="P593" s="4"/>
      <c r="Q593" s="4"/>
      <c r="R593" s="4"/>
    </row>
    <row r="594" spans="1:18" ht="16.5" customHeight="1">
      <c r="A594" s="4"/>
      <c r="B594" s="4"/>
      <c r="C594" s="34"/>
      <c r="D594" s="4"/>
      <c r="E594" s="4"/>
      <c r="F594" s="4"/>
      <c r="G594" s="4"/>
      <c r="H594" s="4"/>
      <c r="I594" s="4"/>
      <c r="J594" s="4"/>
      <c r="K594" s="4"/>
      <c r="L594" s="4"/>
      <c r="M594" s="4"/>
      <c r="N594" s="4"/>
      <c r="O594" s="4"/>
      <c r="P594" s="4"/>
      <c r="Q594" s="4"/>
      <c r="R594" s="4"/>
    </row>
    <row r="595" spans="1:18" ht="16.5" customHeight="1">
      <c r="A595" s="4"/>
      <c r="B595" s="4"/>
      <c r="C595" s="34"/>
      <c r="D595" s="4"/>
      <c r="E595" s="4"/>
      <c r="F595" s="4"/>
      <c r="G595" s="4"/>
      <c r="H595" s="4"/>
      <c r="I595" s="4"/>
      <c r="J595" s="4"/>
      <c r="K595" s="4"/>
      <c r="L595" s="4"/>
      <c r="M595" s="4"/>
      <c r="N595" s="4"/>
      <c r="O595" s="4"/>
      <c r="P595" s="4"/>
      <c r="Q595" s="4"/>
      <c r="R595" s="4"/>
    </row>
    <row r="596" spans="1:18" ht="16.5" customHeight="1">
      <c r="A596" s="4"/>
      <c r="B596" s="4"/>
      <c r="C596" s="34"/>
      <c r="D596" s="4"/>
      <c r="E596" s="4"/>
      <c r="F596" s="4"/>
      <c r="G596" s="4"/>
      <c r="H596" s="4"/>
      <c r="I596" s="4"/>
      <c r="J596" s="4"/>
      <c r="K596" s="4"/>
      <c r="L596" s="4"/>
      <c r="M596" s="4"/>
      <c r="N596" s="4"/>
      <c r="O596" s="4"/>
      <c r="P596" s="4"/>
      <c r="Q596" s="4"/>
      <c r="R596" s="4"/>
    </row>
    <row r="597" spans="1:18" ht="16.5" customHeight="1">
      <c r="A597" s="4"/>
      <c r="B597" s="4"/>
      <c r="C597" s="34"/>
      <c r="D597" s="4"/>
      <c r="E597" s="4"/>
      <c r="F597" s="4"/>
      <c r="G597" s="4"/>
      <c r="H597" s="4"/>
      <c r="I597" s="4"/>
      <c r="J597" s="4"/>
      <c r="K597" s="4"/>
      <c r="L597" s="4"/>
      <c r="M597" s="4"/>
      <c r="N597" s="4"/>
      <c r="O597" s="4"/>
      <c r="P597" s="4"/>
      <c r="Q597" s="4"/>
      <c r="R597" s="4"/>
    </row>
    <row r="598" spans="1:18" ht="16.5" customHeight="1">
      <c r="A598" s="4"/>
      <c r="B598" s="4"/>
      <c r="C598" s="34"/>
      <c r="D598" s="4"/>
      <c r="E598" s="4"/>
      <c r="F598" s="4"/>
      <c r="G598" s="4"/>
      <c r="H598" s="4"/>
      <c r="I598" s="4"/>
      <c r="J598" s="4"/>
      <c r="K598" s="4"/>
      <c r="L598" s="4"/>
      <c r="M598" s="4"/>
      <c r="N598" s="4"/>
      <c r="O598" s="4"/>
      <c r="P598" s="4"/>
      <c r="Q598" s="4"/>
      <c r="R598" s="4"/>
    </row>
    <row r="599" spans="1:18" ht="16.5" customHeight="1">
      <c r="A599" s="4"/>
      <c r="B599" s="4"/>
      <c r="C599" s="34"/>
      <c r="D599" s="4"/>
      <c r="E599" s="4"/>
      <c r="F599" s="4"/>
      <c r="G599" s="4"/>
      <c r="H599" s="4"/>
      <c r="I599" s="4"/>
      <c r="J599" s="4"/>
      <c r="K599" s="4"/>
      <c r="L599" s="4"/>
      <c r="M599" s="4"/>
      <c r="N599" s="4"/>
      <c r="O599" s="4"/>
      <c r="P599" s="4"/>
      <c r="Q599" s="4"/>
      <c r="R599" s="4"/>
    </row>
    <row r="600" spans="1:18" ht="16.5" customHeight="1">
      <c r="A600" s="4"/>
      <c r="B600" s="4"/>
      <c r="C600" s="34"/>
      <c r="D600" s="4"/>
      <c r="E600" s="4"/>
      <c r="F600" s="4"/>
      <c r="G600" s="4"/>
      <c r="H600" s="4"/>
      <c r="I600" s="4"/>
      <c r="J600" s="4"/>
      <c r="K600" s="4"/>
      <c r="L600" s="4"/>
      <c r="M600" s="4"/>
      <c r="N600" s="4"/>
      <c r="O600" s="4"/>
      <c r="P600" s="4"/>
      <c r="Q600" s="4"/>
      <c r="R600" s="4"/>
    </row>
    <row r="601" spans="1:18" ht="16.5" customHeight="1">
      <c r="A601" s="4"/>
      <c r="B601" s="4"/>
      <c r="C601" s="34"/>
      <c r="D601" s="4"/>
      <c r="E601" s="4"/>
      <c r="F601" s="4"/>
      <c r="G601" s="4"/>
      <c r="H601" s="4"/>
      <c r="I601" s="4"/>
      <c r="J601" s="4"/>
      <c r="K601" s="4"/>
      <c r="L601" s="4"/>
      <c r="M601" s="4"/>
      <c r="N601" s="4"/>
      <c r="O601" s="4"/>
      <c r="P601" s="4"/>
      <c r="Q601" s="4"/>
      <c r="R601" s="4"/>
    </row>
    <row r="602" spans="1:18" ht="16.5" customHeight="1">
      <c r="A602" s="4"/>
      <c r="B602" s="4"/>
      <c r="C602" s="34"/>
      <c r="D602" s="4"/>
      <c r="E602" s="4"/>
      <c r="F602" s="4"/>
      <c r="G602" s="4"/>
      <c r="H602" s="4"/>
      <c r="I602" s="4"/>
      <c r="J602" s="4"/>
      <c r="K602" s="4"/>
      <c r="L602" s="4"/>
      <c r="M602" s="4"/>
      <c r="N602" s="4"/>
      <c r="O602" s="4"/>
      <c r="P602" s="4"/>
      <c r="Q602" s="4"/>
      <c r="R602" s="4"/>
    </row>
    <row r="603" spans="1:18" ht="16.5" customHeight="1">
      <c r="A603" s="4"/>
      <c r="B603" s="4"/>
      <c r="C603" s="34"/>
      <c r="D603" s="4"/>
      <c r="E603" s="4"/>
      <c r="F603" s="4"/>
      <c r="G603" s="4"/>
      <c r="H603" s="4"/>
      <c r="I603" s="4"/>
      <c r="J603" s="4"/>
      <c r="K603" s="4"/>
      <c r="L603" s="4"/>
      <c r="M603" s="4"/>
      <c r="N603" s="4"/>
      <c r="O603" s="4"/>
      <c r="P603" s="4"/>
      <c r="Q603" s="4"/>
      <c r="R603" s="4"/>
    </row>
    <row r="604" spans="1:18" ht="16.5" customHeight="1">
      <c r="A604" s="4"/>
      <c r="B604" s="4"/>
      <c r="C604" s="34"/>
      <c r="D604" s="4"/>
      <c r="E604" s="4"/>
      <c r="F604" s="4"/>
      <c r="G604" s="4"/>
      <c r="H604" s="4"/>
      <c r="I604" s="4"/>
      <c r="J604" s="4"/>
      <c r="K604" s="4"/>
      <c r="L604" s="4"/>
      <c r="M604" s="4"/>
      <c r="N604" s="4"/>
      <c r="O604" s="4"/>
      <c r="P604" s="4"/>
      <c r="Q604" s="4"/>
      <c r="R604" s="4"/>
    </row>
    <row r="605" spans="1:18" ht="16.5" customHeight="1">
      <c r="A605" s="4"/>
      <c r="B605" s="4"/>
      <c r="C605" s="34"/>
      <c r="D605" s="4"/>
      <c r="E605" s="4"/>
      <c r="F605" s="4"/>
      <c r="G605" s="4"/>
      <c r="H605" s="4"/>
      <c r="I605" s="4"/>
      <c r="J605" s="4"/>
      <c r="K605" s="4"/>
      <c r="L605" s="4"/>
      <c r="M605" s="4"/>
      <c r="N605" s="4"/>
      <c r="O605" s="4"/>
      <c r="P605" s="4"/>
      <c r="Q605" s="4"/>
      <c r="R605" s="4"/>
    </row>
    <row r="606" spans="1:18" ht="16.5" customHeight="1">
      <c r="A606" s="4"/>
      <c r="B606" s="4"/>
      <c r="C606" s="34"/>
      <c r="D606" s="4"/>
      <c r="E606" s="4"/>
      <c r="F606" s="4"/>
      <c r="G606" s="4"/>
      <c r="H606" s="4"/>
      <c r="I606" s="4"/>
      <c r="J606" s="4"/>
      <c r="K606" s="4"/>
      <c r="L606" s="4"/>
      <c r="M606" s="4"/>
      <c r="N606" s="4"/>
      <c r="O606" s="4"/>
      <c r="P606" s="4"/>
      <c r="Q606" s="4"/>
      <c r="R606" s="4"/>
    </row>
    <row r="607" spans="1:18" ht="16.5" customHeight="1">
      <c r="A607" s="4"/>
      <c r="B607" s="4"/>
      <c r="C607" s="34"/>
      <c r="D607" s="4"/>
      <c r="E607" s="4"/>
      <c r="F607" s="4"/>
      <c r="G607" s="4"/>
      <c r="H607" s="4"/>
      <c r="I607" s="4"/>
      <c r="J607" s="4"/>
      <c r="K607" s="4"/>
      <c r="L607" s="4"/>
      <c r="M607" s="4"/>
      <c r="N607" s="4"/>
      <c r="O607" s="4"/>
      <c r="P607" s="4"/>
      <c r="Q607" s="4"/>
      <c r="R607" s="4"/>
    </row>
    <row r="608" spans="1:18" ht="16.5" customHeight="1">
      <c r="A608" s="4"/>
      <c r="B608" s="4"/>
      <c r="C608" s="34"/>
      <c r="D608" s="4"/>
      <c r="E608" s="4"/>
      <c r="F608" s="4"/>
      <c r="G608" s="4"/>
      <c r="H608" s="4"/>
      <c r="I608" s="4"/>
      <c r="J608" s="4"/>
      <c r="K608" s="4"/>
      <c r="L608" s="4"/>
      <c r="M608" s="4"/>
      <c r="N608" s="4"/>
      <c r="O608" s="4"/>
      <c r="P608" s="4"/>
      <c r="Q608" s="4"/>
      <c r="R608" s="4"/>
    </row>
    <row r="609" spans="1:18" ht="16.5" customHeight="1">
      <c r="A609" s="4"/>
      <c r="B609" s="4"/>
      <c r="C609" s="34"/>
      <c r="D609" s="4"/>
      <c r="E609" s="4"/>
      <c r="F609" s="4"/>
      <c r="G609" s="4"/>
      <c r="H609" s="4"/>
      <c r="I609" s="4"/>
      <c r="J609" s="4"/>
      <c r="K609" s="4"/>
      <c r="L609" s="4"/>
      <c r="M609" s="4"/>
      <c r="N609" s="4"/>
      <c r="O609" s="4"/>
      <c r="P609" s="4"/>
      <c r="Q609" s="4"/>
      <c r="R609" s="4"/>
    </row>
    <row r="610" spans="1:18" ht="16.5" customHeight="1">
      <c r="A610" s="4"/>
      <c r="B610" s="4"/>
      <c r="C610" s="34"/>
      <c r="D610" s="4"/>
      <c r="E610" s="4"/>
      <c r="F610" s="4"/>
      <c r="G610" s="4"/>
      <c r="H610" s="4"/>
      <c r="I610" s="4"/>
      <c r="J610" s="4"/>
      <c r="K610" s="4"/>
      <c r="L610" s="4"/>
      <c r="M610" s="4"/>
      <c r="N610" s="4"/>
      <c r="O610" s="4"/>
      <c r="P610" s="4"/>
      <c r="Q610" s="4"/>
      <c r="R610" s="4"/>
    </row>
    <row r="611" spans="1:18" ht="16.5" customHeight="1">
      <c r="A611" s="4"/>
      <c r="B611" s="4"/>
      <c r="C611" s="34"/>
      <c r="D611" s="4"/>
      <c r="E611" s="4"/>
      <c r="F611" s="4"/>
      <c r="G611" s="4"/>
      <c r="H611" s="4"/>
      <c r="I611" s="4"/>
      <c r="J611" s="4"/>
      <c r="K611" s="4"/>
      <c r="L611" s="4"/>
      <c r="M611" s="4"/>
      <c r="N611" s="4"/>
      <c r="O611" s="4"/>
      <c r="P611" s="4"/>
      <c r="Q611" s="4"/>
      <c r="R611" s="4"/>
    </row>
    <row r="612" spans="1:18" ht="16.5" customHeight="1">
      <c r="A612" s="4"/>
      <c r="B612" s="4"/>
      <c r="C612" s="34"/>
      <c r="D612" s="4"/>
      <c r="E612" s="4"/>
      <c r="F612" s="4"/>
      <c r="G612" s="4"/>
      <c r="H612" s="4"/>
      <c r="I612" s="4"/>
      <c r="J612" s="4"/>
      <c r="K612" s="4"/>
      <c r="L612" s="4"/>
      <c r="M612" s="4"/>
      <c r="N612" s="4"/>
      <c r="O612" s="4"/>
      <c r="P612" s="4"/>
      <c r="Q612" s="4"/>
      <c r="R612" s="4"/>
    </row>
    <row r="613" spans="1:18" ht="16.5" customHeight="1">
      <c r="A613" s="4"/>
      <c r="B613" s="4"/>
      <c r="C613" s="34"/>
      <c r="D613" s="4"/>
      <c r="E613" s="4"/>
      <c r="F613" s="4"/>
      <c r="G613" s="4"/>
      <c r="H613" s="4"/>
      <c r="I613" s="4"/>
      <c r="J613" s="4"/>
      <c r="K613" s="4"/>
      <c r="L613" s="4"/>
      <c r="M613" s="4"/>
      <c r="N613" s="4"/>
      <c r="O613" s="4"/>
      <c r="P613" s="4"/>
      <c r="Q613" s="4"/>
      <c r="R613" s="4"/>
    </row>
    <row r="614" spans="1:18" ht="16.5" customHeight="1">
      <c r="A614" s="4"/>
      <c r="B614" s="4"/>
      <c r="C614" s="34"/>
      <c r="D614" s="4"/>
      <c r="E614" s="4"/>
      <c r="F614" s="4"/>
      <c r="G614" s="4"/>
      <c r="H614" s="4"/>
      <c r="I614" s="4"/>
      <c r="J614" s="4"/>
      <c r="K614" s="4"/>
      <c r="L614" s="4"/>
      <c r="M614" s="4"/>
      <c r="N614" s="4"/>
      <c r="O614" s="4"/>
      <c r="P614" s="4"/>
      <c r="Q614" s="4"/>
      <c r="R614" s="4"/>
    </row>
    <row r="615" spans="1:18" ht="16.5" customHeight="1">
      <c r="A615" s="4"/>
      <c r="B615" s="4"/>
      <c r="C615" s="34"/>
      <c r="D615" s="4"/>
      <c r="E615" s="4"/>
      <c r="F615" s="4"/>
      <c r="G615" s="4"/>
      <c r="H615" s="4"/>
      <c r="I615" s="4"/>
      <c r="J615" s="4"/>
      <c r="K615" s="4"/>
      <c r="L615" s="4"/>
      <c r="M615" s="4"/>
      <c r="N615" s="4"/>
      <c r="O615" s="4"/>
      <c r="P615" s="4"/>
      <c r="Q615" s="4"/>
      <c r="R615" s="4"/>
    </row>
    <row r="616" spans="1:18" ht="16.5" customHeight="1">
      <c r="A616" s="4"/>
      <c r="B616" s="4"/>
      <c r="C616" s="34"/>
      <c r="D616" s="4"/>
      <c r="E616" s="4"/>
      <c r="F616" s="4"/>
      <c r="G616" s="4"/>
      <c r="H616" s="4"/>
      <c r="I616" s="4"/>
      <c r="J616" s="4"/>
      <c r="K616" s="4"/>
      <c r="L616" s="4"/>
      <c r="M616" s="4"/>
      <c r="N616" s="4"/>
      <c r="O616" s="4"/>
      <c r="P616" s="4"/>
      <c r="Q616" s="4"/>
      <c r="R616" s="4"/>
    </row>
    <row r="617" spans="1:18" ht="16.5" customHeight="1">
      <c r="A617" s="4"/>
      <c r="B617" s="4"/>
      <c r="C617" s="34"/>
      <c r="D617" s="4"/>
      <c r="E617" s="4"/>
      <c r="F617" s="4"/>
      <c r="G617" s="4"/>
      <c r="H617" s="4"/>
      <c r="I617" s="4"/>
      <c r="J617" s="4"/>
      <c r="K617" s="4"/>
      <c r="L617" s="4"/>
      <c r="M617" s="4"/>
      <c r="N617" s="4"/>
      <c r="O617" s="4"/>
      <c r="P617" s="4"/>
      <c r="Q617" s="4"/>
      <c r="R617" s="4"/>
    </row>
    <row r="618" spans="1:18" ht="16.5" customHeight="1">
      <c r="A618" s="4"/>
      <c r="B618" s="4"/>
      <c r="C618" s="34"/>
      <c r="D618" s="4"/>
      <c r="E618" s="4"/>
      <c r="F618" s="4"/>
      <c r="G618" s="4"/>
      <c r="H618" s="4"/>
      <c r="I618" s="4"/>
      <c r="J618" s="4"/>
      <c r="K618" s="4"/>
      <c r="L618" s="4"/>
      <c r="M618" s="4"/>
      <c r="N618" s="4"/>
      <c r="O618" s="4"/>
      <c r="P618" s="4"/>
      <c r="Q618" s="4"/>
      <c r="R618" s="4"/>
    </row>
    <row r="619" spans="1:18" ht="16.5" customHeight="1">
      <c r="A619" s="4"/>
      <c r="B619" s="4"/>
      <c r="C619" s="34"/>
      <c r="D619" s="4"/>
      <c r="E619" s="4"/>
      <c r="F619" s="4"/>
      <c r="G619" s="4"/>
      <c r="H619" s="4"/>
      <c r="I619" s="4"/>
      <c r="J619" s="4"/>
      <c r="K619" s="4"/>
      <c r="L619" s="4"/>
      <c r="M619" s="4"/>
      <c r="N619" s="4"/>
      <c r="O619" s="4"/>
      <c r="P619" s="4"/>
      <c r="Q619" s="4"/>
      <c r="R619" s="4"/>
    </row>
    <row r="620" spans="1:18" ht="16.5" customHeight="1">
      <c r="A620" s="4"/>
      <c r="B620" s="4"/>
      <c r="C620" s="34"/>
      <c r="D620" s="4"/>
      <c r="E620" s="4"/>
      <c r="F620" s="4"/>
      <c r="G620" s="4"/>
      <c r="H620" s="4"/>
      <c r="I620" s="4"/>
      <c r="J620" s="4"/>
      <c r="K620" s="4"/>
      <c r="L620" s="4"/>
      <c r="M620" s="4"/>
      <c r="N620" s="4"/>
      <c r="O620" s="4"/>
      <c r="P620" s="4"/>
      <c r="Q620" s="4"/>
      <c r="R620" s="4"/>
    </row>
    <row r="621" spans="1:18" ht="16.5" customHeight="1">
      <c r="A621" s="4"/>
      <c r="B621" s="4"/>
      <c r="C621" s="34"/>
      <c r="D621" s="4"/>
      <c r="E621" s="4"/>
      <c r="F621" s="4"/>
      <c r="G621" s="4"/>
      <c r="H621" s="4"/>
      <c r="I621" s="4"/>
      <c r="J621" s="4"/>
      <c r="K621" s="4"/>
      <c r="L621" s="4"/>
      <c r="M621" s="4"/>
      <c r="N621" s="4"/>
      <c r="O621" s="4"/>
      <c r="P621" s="4"/>
      <c r="Q621" s="4"/>
      <c r="R621" s="4"/>
    </row>
    <row r="622" spans="1:18" ht="16.5" customHeight="1">
      <c r="A622" s="4"/>
      <c r="B622" s="4"/>
      <c r="C622" s="34"/>
      <c r="D622" s="4"/>
      <c r="E622" s="4"/>
      <c r="F622" s="4"/>
      <c r="G622" s="4"/>
      <c r="H622" s="4"/>
      <c r="I622" s="4"/>
      <c r="J622" s="4"/>
      <c r="K622" s="4"/>
      <c r="L622" s="4"/>
      <c r="M622" s="4"/>
      <c r="N622" s="4"/>
      <c r="O622" s="4"/>
      <c r="P622" s="4"/>
      <c r="Q622" s="4"/>
      <c r="R622" s="4"/>
    </row>
    <row r="623" spans="1:18" ht="16.5" customHeight="1">
      <c r="A623" s="4"/>
      <c r="B623" s="4"/>
      <c r="C623" s="34"/>
      <c r="D623" s="4"/>
      <c r="E623" s="4"/>
      <c r="F623" s="4"/>
      <c r="G623" s="4"/>
      <c r="H623" s="4"/>
      <c r="I623" s="4"/>
      <c r="J623" s="4"/>
      <c r="K623" s="4"/>
      <c r="L623" s="4"/>
      <c r="M623" s="4"/>
      <c r="N623" s="4"/>
      <c r="O623" s="4"/>
      <c r="P623" s="4"/>
      <c r="Q623" s="4"/>
      <c r="R623" s="4"/>
    </row>
    <row r="624" spans="1:18" ht="16.5" customHeight="1">
      <c r="A624" s="4"/>
      <c r="B624" s="4"/>
      <c r="C624" s="34"/>
      <c r="D624" s="4"/>
      <c r="E624" s="4"/>
      <c r="F624" s="4"/>
      <c r="G624" s="4"/>
      <c r="H624" s="4"/>
      <c r="I624" s="4"/>
      <c r="J624" s="4"/>
      <c r="K624" s="4"/>
      <c r="L624" s="4"/>
      <c r="M624" s="4"/>
      <c r="N624" s="4"/>
      <c r="O624" s="4"/>
      <c r="P624" s="4"/>
      <c r="Q624" s="4"/>
      <c r="R624" s="4"/>
    </row>
    <row r="625" spans="1:18" ht="16.5" customHeight="1">
      <c r="A625" s="4"/>
      <c r="B625" s="4"/>
      <c r="C625" s="34"/>
      <c r="D625" s="4"/>
      <c r="E625" s="4"/>
      <c r="F625" s="4"/>
      <c r="G625" s="4"/>
      <c r="H625" s="4"/>
      <c r="I625" s="4"/>
      <c r="J625" s="4"/>
      <c r="K625" s="4"/>
      <c r="L625" s="4"/>
      <c r="M625" s="4"/>
      <c r="N625" s="4"/>
      <c r="O625" s="4"/>
      <c r="P625" s="4"/>
      <c r="Q625" s="4"/>
      <c r="R625" s="4"/>
    </row>
    <row r="626" spans="1:18" ht="16.5" customHeight="1">
      <c r="A626" s="4"/>
      <c r="B626" s="4"/>
      <c r="C626" s="34"/>
      <c r="D626" s="4"/>
      <c r="E626" s="4"/>
      <c r="F626" s="4"/>
      <c r="G626" s="4"/>
      <c r="H626" s="4"/>
      <c r="I626" s="4"/>
      <c r="J626" s="4"/>
      <c r="K626" s="4"/>
      <c r="L626" s="4"/>
      <c r="M626" s="4"/>
      <c r="N626" s="4"/>
      <c r="O626" s="4"/>
      <c r="P626" s="4"/>
      <c r="Q626" s="4"/>
      <c r="R626" s="4"/>
    </row>
    <row r="627" spans="1:18" ht="16.5" customHeight="1">
      <c r="A627" s="4"/>
      <c r="B627" s="4"/>
      <c r="C627" s="34"/>
      <c r="D627" s="4"/>
      <c r="E627" s="4"/>
      <c r="F627" s="4"/>
      <c r="G627" s="4"/>
      <c r="H627" s="4"/>
      <c r="I627" s="4"/>
      <c r="J627" s="4"/>
      <c r="K627" s="4"/>
      <c r="L627" s="4"/>
      <c r="M627" s="4"/>
      <c r="N627" s="4"/>
      <c r="O627" s="4"/>
      <c r="P627" s="4"/>
      <c r="Q627" s="4"/>
      <c r="R627" s="4"/>
    </row>
    <row r="628" spans="1:18" ht="16.5" customHeight="1">
      <c r="A628" s="4"/>
      <c r="B628" s="4"/>
      <c r="C628" s="34"/>
      <c r="D628" s="4"/>
      <c r="E628" s="4"/>
      <c r="F628" s="4"/>
      <c r="G628" s="4"/>
      <c r="H628" s="4"/>
      <c r="I628" s="4"/>
      <c r="J628" s="4"/>
      <c r="K628" s="4"/>
      <c r="L628" s="4"/>
      <c r="M628" s="4"/>
      <c r="N628" s="4"/>
      <c r="O628" s="4"/>
      <c r="P628" s="4"/>
      <c r="Q628" s="4"/>
      <c r="R628" s="4"/>
    </row>
    <row r="629" spans="1:18" ht="16.5" customHeight="1">
      <c r="A629" s="4"/>
      <c r="B629" s="4"/>
      <c r="C629" s="34"/>
      <c r="D629" s="4"/>
      <c r="E629" s="4"/>
      <c r="F629" s="4"/>
      <c r="G629" s="4"/>
      <c r="H629" s="4"/>
      <c r="I629" s="4"/>
      <c r="J629" s="4"/>
      <c r="K629" s="4"/>
      <c r="L629" s="4"/>
      <c r="M629" s="4"/>
      <c r="N629" s="4"/>
      <c r="O629" s="4"/>
      <c r="P629" s="4"/>
      <c r="Q629" s="4"/>
      <c r="R629" s="4"/>
    </row>
    <row r="630" spans="1:18" ht="16.5" customHeight="1">
      <c r="A630" s="4"/>
      <c r="B630" s="4"/>
      <c r="C630" s="34"/>
      <c r="D630" s="4"/>
      <c r="E630" s="4"/>
      <c r="F630" s="4"/>
      <c r="G630" s="4"/>
      <c r="H630" s="4"/>
      <c r="I630" s="4"/>
      <c r="J630" s="4"/>
      <c r="K630" s="4"/>
      <c r="L630" s="4"/>
      <c r="M630" s="4"/>
      <c r="N630" s="4"/>
      <c r="O630" s="4"/>
      <c r="P630" s="4"/>
      <c r="Q630" s="4"/>
      <c r="R630" s="4"/>
    </row>
    <row r="631" spans="1:18" ht="16.5" customHeight="1">
      <c r="A631" s="4"/>
      <c r="B631" s="4"/>
      <c r="C631" s="34"/>
      <c r="D631" s="4"/>
      <c r="E631" s="4"/>
      <c r="F631" s="4"/>
      <c r="G631" s="4"/>
      <c r="H631" s="4"/>
      <c r="I631" s="4"/>
      <c r="J631" s="4"/>
      <c r="K631" s="4"/>
      <c r="L631" s="4"/>
      <c r="M631" s="4"/>
      <c r="N631" s="4"/>
      <c r="O631" s="4"/>
      <c r="P631" s="4"/>
      <c r="Q631" s="4"/>
      <c r="R631" s="4"/>
    </row>
    <row r="632" spans="1:18" ht="16.5" customHeight="1">
      <c r="A632" s="4"/>
      <c r="B632" s="4"/>
      <c r="C632" s="34"/>
      <c r="D632" s="4"/>
      <c r="E632" s="4"/>
      <c r="F632" s="4"/>
      <c r="G632" s="4"/>
      <c r="H632" s="4"/>
      <c r="I632" s="4"/>
      <c r="J632" s="4"/>
      <c r="K632" s="4"/>
      <c r="L632" s="4"/>
      <c r="M632" s="4"/>
      <c r="N632" s="4"/>
      <c r="O632" s="4"/>
      <c r="P632" s="4"/>
      <c r="Q632" s="4"/>
      <c r="R632" s="4"/>
    </row>
    <row r="633" spans="1:18" ht="16.5" customHeight="1">
      <c r="A633" s="4"/>
      <c r="B633" s="4"/>
      <c r="C633" s="34"/>
      <c r="D633" s="4"/>
      <c r="E633" s="4"/>
      <c r="F633" s="4"/>
      <c r="G633" s="4"/>
      <c r="H633" s="4"/>
      <c r="I633" s="4"/>
      <c r="J633" s="4"/>
      <c r="K633" s="4"/>
      <c r="L633" s="4"/>
      <c r="M633" s="4"/>
      <c r="N633" s="4"/>
      <c r="O633" s="4"/>
      <c r="P633" s="4"/>
      <c r="Q633" s="4"/>
      <c r="R633" s="4"/>
    </row>
    <row r="634" spans="1:18" ht="16.5" customHeight="1">
      <c r="A634" s="4"/>
      <c r="B634" s="4"/>
      <c r="C634" s="34"/>
      <c r="D634" s="4"/>
      <c r="E634" s="4"/>
      <c r="F634" s="4"/>
      <c r="G634" s="4"/>
      <c r="H634" s="4"/>
      <c r="I634" s="4"/>
      <c r="J634" s="4"/>
      <c r="K634" s="4"/>
      <c r="L634" s="4"/>
      <c r="M634" s="4"/>
      <c r="N634" s="4"/>
      <c r="O634" s="4"/>
      <c r="P634" s="4"/>
      <c r="Q634" s="4"/>
      <c r="R634" s="4"/>
    </row>
    <row r="635" spans="1:18" ht="16.5" customHeight="1">
      <c r="A635" s="4"/>
      <c r="B635" s="4"/>
      <c r="C635" s="34"/>
      <c r="D635" s="4"/>
      <c r="E635" s="4"/>
      <c r="F635" s="4"/>
      <c r="G635" s="4"/>
      <c r="H635" s="4"/>
      <c r="I635" s="4"/>
      <c r="J635" s="4"/>
      <c r="K635" s="4"/>
      <c r="L635" s="4"/>
      <c r="M635" s="4"/>
      <c r="N635" s="4"/>
      <c r="O635" s="4"/>
      <c r="P635" s="4"/>
      <c r="Q635" s="4"/>
      <c r="R635" s="4"/>
    </row>
    <row r="636" spans="1:18" ht="16.5" customHeight="1">
      <c r="A636" s="4"/>
      <c r="B636" s="4"/>
      <c r="C636" s="34"/>
      <c r="D636" s="4"/>
      <c r="E636" s="4"/>
      <c r="F636" s="4"/>
      <c r="G636" s="4"/>
      <c r="H636" s="4"/>
      <c r="I636" s="4"/>
      <c r="J636" s="4"/>
      <c r="K636" s="4"/>
      <c r="L636" s="4"/>
      <c r="M636" s="4"/>
      <c r="N636" s="4"/>
      <c r="O636" s="4"/>
      <c r="P636" s="4"/>
      <c r="Q636" s="4"/>
      <c r="R636" s="4"/>
    </row>
    <row r="637" spans="1:18" ht="16.5" customHeight="1">
      <c r="A637" s="4"/>
      <c r="B637" s="4"/>
      <c r="C637" s="34"/>
      <c r="D637" s="4"/>
      <c r="E637" s="4"/>
      <c r="F637" s="4"/>
      <c r="G637" s="4"/>
      <c r="H637" s="4"/>
      <c r="I637" s="4"/>
      <c r="J637" s="4"/>
      <c r="K637" s="4"/>
      <c r="L637" s="4"/>
      <c r="M637" s="4"/>
      <c r="N637" s="4"/>
      <c r="O637" s="4"/>
      <c r="P637" s="4"/>
      <c r="Q637" s="4"/>
      <c r="R637" s="4"/>
    </row>
    <row r="638" spans="1:18" ht="16.5" customHeight="1">
      <c r="A638" s="4"/>
      <c r="B638" s="4"/>
      <c r="C638" s="34"/>
      <c r="D638" s="4"/>
      <c r="E638" s="4"/>
      <c r="F638" s="4"/>
      <c r="G638" s="4"/>
      <c r="H638" s="4"/>
      <c r="I638" s="4"/>
      <c r="J638" s="4"/>
      <c r="K638" s="4"/>
      <c r="L638" s="4"/>
      <c r="M638" s="4"/>
      <c r="N638" s="4"/>
      <c r="O638" s="4"/>
      <c r="P638" s="4"/>
      <c r="Q638" s="4"/>
      <c r="R638" s="4"/>
    </row>
    <row r="639" spans="1:18" ht="16.5" customHeight="1">
      <c r="A639" s="4"/>
      <c r="B639" s="4"/>
      <c r="C639" s="34"/>
      <c r="D639" s="4"/>
      <c r="E639" s="4"/>
      <c r="F639" s="4"/>
      <c r="G639" s="4"/>
      <c r="H639" s="4"/>
      <c r="I639" s="4"/>
      <c r="J639" s="4"/>
      <c r="K639" s="4"/>
      <c r="L639" s="4"/>
      <c r="M639" s="4"/>
      <c r="N639" s="4"/>
      <c r="O639" s="4"/>
      <c r="P639" s="4"/>
      <c r="Q639" s="4"/>
      <c r="R639" s="4"/>
    </row>
    <row r="640" spans="1:18" ht="16.5" customHeight="1">
      <c r="A640" s="4"/>
      <c r="B640" s="4"/>
      <c r="C640" s="34"/>
      <c r="D640" s="4"/>
      <c r="E640" s="4"/>
      <c r="F640" s="4"/>
      <c r="G640" s="4"/>
      <c r="H640" s="4"/>
      <c r="I640" s="4"/>
      <c r="J640" s="4"/>
      <c r="K640" s="4"/>
      <c r="L640" s="4"/>
      <c r="M640" s="4"/>
      <c r="N640" s="4"/>
      <c r="O640" s="4"/>
      <c r="P640" s="4"/>
      <c r="Q640" s="4"/>
      <c r="R640" s="4"/>
    </row>
    <row r="641" spans="1:18" ht="16.5" customHeight="1">
      <c r="A641" s="4"/>
      <c r="B641" s="4"/>
      <c r="C641" s="34"/>
      <c r="D641" s="4"/>
      <c r="E641" s="4"/>
      <c r="F641" s="4"/>
      <c r="G641" s="4"/>
      <c r="H641" s="4"/>
      <c r="I641" s="4"/>
      <c r="J641" s="4"/>
      <c r="K641" s="4"/>
      <c r="L641" s="4"/>
      <c r="M641" s="4"/>
      <c r="N641" s="4"/>
      <c r="O641" s="4"/>
      <c r="P641" s="4"/>
      <c r="Q641" s="4"/>
      <c r="R641" s="4"/>
    </row>
    <row r="642" spans="1:18" ht="16.5" customHeight="1">
      <c r="A642" s="4"/>
      <c r="B642" s="4"/>
      <c r="C642" s="34"/>
      <c r="D642" s="4"/>
      <c r="E642" s="4"/>
      <c r="F642" s="4"/>
      <c r="G642" s="4"/>
      <c r="H642" s="4"/>
      <c r="I642" s="4"/>
      <c r="J642" s="4"/>
      <c r="K642" s="4"/>
      <c r="L642" s="4"/>
      <c r="M642" s="4"/>
      <c r="N642" s="4"/>
      <c r="O642" s="4"/>
      <c r="P642" s="4"/>
      <c r="Q642" s="4"/>
      <c r="R642" s="4"/>
    </row>
    <row r="643" spans="1:18" ht="16.5" customHeight="1">
      <c r="A643" s="4"/>
      <c r="B643" s="4"/>
      <c r="C643" s="34"/>
      <c r="D643" s="4"/>
      <c r="E643" s="4"/>
      <c r="F643" s="4"/>
      <c r="G643" s="4"/>
      <c r="H643" s="4"/>
      <c r="I643" s="4"/>
      <c r="J643" s="4"/>
      <c r="K643" s="4"/>
      <c r="L643" s="4"/>
      <c r="M643" s="4"/>
      <c r="N643" s="4"/>
      <c r="O643" s="4"/>
      <c r="P643" s="4"/>
      <c r="Q643" s="4"/>
      <c r="R643" s="4"/>
    </row>
    <row r="644" spans="1:18" ht="16.5" customHeight="1">
      <c r="A644" s="4"/>
      <c r="B644" s="4"/>
      <c r="C644" s="34"/>
      <c r="D644" s="4"/>
      <c r="E644" s="4"/>
      <c r="F644" s="4"/>
      <c r="G644" s="4"/>
      <c r="H644" s="4"/>
      <c r="I644" s="4"/>
      <c r="J644" s="4"/>
      <c r="K644" s="4"/>
      <c r="L644" s="4"/>
      <c r="M644" s="4"/>
      <c r="N644" s="4"/>
      <c r="O644" s="4"/>
      <c r="P644" s="4"/>
      <c r="Q644" s="4"/>
      <c r="R644" s="4"/>
    </row>
    <row r="645" spans="1:18" ht="16.5" customHeight="1">
      <c r="A645" s="4"/>
      <c r="B645" s="4"/>
      <c r="C645" s="34"/>
      <c r="D645" s="4"/>
      <c r="E645" s="4"/>
      <c r="F645" s="4"/>
      <c r="G645" s="4"/>
      <c r="H645" s="4"/>
      <c r="I645" s="4"/>
      <c r="J645" s="4"/>
      <c r="K645" s="4"/>
      <c r="L645" s="4"/>
      <c r="M645" s="4"/>
      <c r="N645" s="4"/>
      <c r="O645" s="4"/>
      <c r="P645" s="4"/>
      <c r="Q645" s="4"/>
      <c r="R645" s="4"/>
    </row>
    <row r="646" spans="1:18" ht="16.5" customHeight="1">
      <c r="A646" s="4"/>
      <c r="B646" s="4"/>
      <c r="C646" s="34"/>
      <c r="D646" s="4"/>
      <c r="E646" s="4"/>
      <c r="F646" s="4"/>
      <c r="G646" s="4"/>
      <c r="H646" s="4"/>
      <c r="I646" s="4"/>
      <c r="J646" s="4"/>
      <c r="K646" s="4"/>
      <c r="L646" s="4"/>
      <c r="M646" s="4"/>
      <c r="N646" s="4"/>
      <c r="O646" s="4"/>
      <c r="P646" s="4"/>
      <c r="Q646" s="4"/>
      <c r="R646" s="4"/>
    </row>
    <row r="647" spans="1:18" ht="16.5" customHeight="1">
      <c r="A647" s="4"/>
      <c r="B647" s="4"/>
      <c r="C647" s="34"/>
      <c r="D647" s="4"/>
      <c r="E647" s="4"/>
      <c r="F647" s="4"/>
      <c r="G647" s="4"/>
      <c r="H647" s="4"/>
      <c r="I647" s="4"/>
      <c r="J647" s="4"/>
      <c r="K647" s="4"/>
      <c r="L647" s="4"/>
      <c r="M647" s="4"/>
      <c r="N647" s="4"/>
      <c r="O647" s="4"/>
      <c r="P647" s="4"/>
      <c r="Q647" s="4"/>
      <c r="R647" s="4"/>
    </row>
    <row r="648" spans="1:18" ht="16.5" customHeight="1">
      <c r="A648" s="4"/>
      <c r="B648" s="4"/>
      <c r="C648" s="34"/>
      <c r="D648" s="4"/>
      <c r="E648" s="4"/>
      <c r="F648" s="4"/>
      <c r="G648" s="4"/>
      <c r="H648" s="4"/>
      <c r="I648" s="4"/>
      <c r="J648" s="4"/>
      <c r="K648" s="4"/>
      <c r="L648" s="4"/>
      <c r="M648" s="4"/>
      <c r="N648" s="4"/>
      <c r="O648" s="4"/>
      <c r="P648" s="4"/>
      <c r="Q648" s="4"/>
      <c r="R648" s="4"/>
    </row>
    <row r="649" spans="1:18" ht="16.5" customHeight="1">
      <c r="A649" s="4"/>
      <c r="B649" s="4"/>
      <c r="C649" s="34"/>
      <c r="D649" s="4"/>
      <c r="E649" s="4"/>
      <c r="F649" s="4"/>
      <c r="G649" s="4"/>
      <c r="H649" s="4"/>
      <c r="I649" s="4"/>
      <c r="J649" s="4"/>
      <c r="K649" s="4"/>
      <c r="L649" s="4"/>
      <c r="M649" s="4"/>
      <c r="N649" s="4"/>
      <c r="O649" s="4"/>
      <c r="P649" s="4"/>
      <c r="Q649" s="4"/>
      <c r="R649" s="4"/>
    </row>
    <row r="650" spans="1:18" ht="16.5" customHeight="1">
      <c r="A650" s="4"/>
      <c r="B650" s="4"/>
      <c r="C650" s="34"/>
      <c r="D650" s="4"/>
      <c r="E650" s="4"/>
      <c r="F650" s="4"/>
      <c r="G650" s="4"/>
      <c r="H650" s="4"/>
      <c r="I650" s="4"/>
      <c r="J650" s="4"/>
      <c r="K650" s="4"/>
      <c r="L650" s="4"/>
      <c r="M650" s="4"/>
      <c r="N650" s="4"/>
      <c r="O650" s="4"/>
      <c r="P650" s="4"/>
      <c r="Q650" s="4"/>
      <c r="R650" s="4"/>
    </row>
    <row r="651" spans="1:18" ht="16.5" customHeight="1">
      <c r="A651" s="4"/>
      <c r="B651" s="4"/>
      <c r="C651" s="34"/>
      <c r="D651" s="4"/>
      <c r="E651" s="4"/>
      <c r="F651" s="4"/>
      <c r="G651" s="4"/>
      <c r="H651" s="4"/>
      <c r="I651" s="4"/>
      <c r="J651" s="4"/>
      <c r="K651" s="4"/>
      <c r="L651" s="4"/>
      <c r="M651" s="4"/>
      <c r="N651" s="4"/>
      <c r="O651" s="4"/>
      <c r="P651" s="4"/>
      <c r="Q651" s="4"/>
      <c r="R651" s="4"/>
    </row>
    <row r="652" spans="1:18" ht="16.5" customHeight="1">
      <c r="A652" s="4"/>
      <c r="B652" s="4"/>
      <c r="C652" s="34"/>
      <c r="D652" s="4"/>
      <c r="E652" s="4"/>
      <c r="F652" s="4"/>
      <c r="G652" s="4"/>
      <c r="H652" s="4"/>
      <c r="I652" s="4"/>
      <c r="J652" s="4"/>
      <c r="K652" s="4"/>
      <c r="L652" s="4"/>
      <c r="M652" s="4"/>
      <c r="N652" s="4"/>
      <c r="O652" s="4"/>
      <c r="P652" s="4"/>
      <c r="Q652" s="4"/>
      <c r="R652" s="4"/>
    </row>
    <row r="653" spans="1:18" ht="16.5" customHeight="1">
      <c r="A653" s="4"/>
      <c r="B653" s="4"/>
      <c r="C653" s="34"/>
      <c r="D653" s="4"/>
      <c r="E653" s="4"/>
      <c r="F653" s="4"/>
      <c r="G653" s="4"/>
      <c r="H653" s="4"/>
      <c r="I653" s="4"/>
      <c r="J653" s="4"/>
      <c r="K653" s="4"/>
      <c r="L653" s="4"/>
      <c r="M653" s="4"/>
      <c r="N653" s="4"/>
      <c r="O653" s="4"/>
      <c r="P653" s="4"/>
      <c r="Q653" s="4"/>
      <c r="R653" s="4"/>
    </row>
    <row r="654" spans="1:18" ht="16.5" customHeight="1">
      <c r="A654" s="4"/>
      <c r="B654" s="4"/>
      <c r="C654" s="34"/>
      <c r="D654" s="4"/>
      <c r="E654" s="4"/>
      <c r="F654" s="4"/>
      <c r="G654" s="4"/>
      <c r="H654" s="4"/>
      <c r="I654" s="4"/>
      <c r="J654" s="4"/>
      <c r="K654" s="4"/>
      <c r="L654" s="4"/>
      <c r="M654" s="4"/>
      <c r="N654" s="4"/>
      <c r="O654" s="4"/>
      <c r="P654" s="4"/>
      <c r="Q654" s="4"/>
      <c r="R654" s="4"/>
    </row>
    <row r="655" spans="1:18" ht="16.5" customHeight="1">
      <c r="A655" s="4"/>
      <c r="B655" s="4"/>
      <c r="C655" s="34"/>
      <c r="D655" s="4"/>
      <c r="E655" s="4"/>
      <c r="F655" s="4"/>
      <c r="G655" s="4"/>
      <c r="H655" s="4"/>
      <c r="I655" s="4"/>
      <c r="J655" s="4"/>
      <c r="K655" s="4"/>
      <c r="L655" s="4"/>
      <c r="M655" s="4"/>
      <c r="N655" s="4"/>
      <c r="O655" s="4"/>
      <c r="P655" s="4"/>
      <c r="Q655" s="4"/>
      <c r="R655" s="4"/>
    </row>
    <row r="656" spans="1:18" ht="16.5" customHeight="1">
      <c r="A656" s="4"/>
      <c r="B656" s="4"/>
      <c r="C656" s="34"/>
      <c r="D656" s="4"/>
      <c r="E656" s="4"/>
      <c r="F656" s="4"/>
      <c r="G656" s="4"/>
      <c r="H656" s="4"/>
      <c r="I656" s="4"/>
      <c r="J656" s="4"/>
      <c r="K656" s="4"/>
      <c r="L656" s="4"/>
      <c r="M656" s="4"/>
      <c r="N656" s="4"/>
      <c r="O656" s="4"/>
      <c r="P656" s="4"/>
      <c r="Q656" s="4"/>
      <c r="R656" s="4"/>
    </row>
    <row r="657" spans="1:18" ht="16.5" customHeight="1">
      <c r="A657" s="4"/>
      <c r="B657" s="4"/>
      <c r="C657" s="34"/>
      <c r="D657" s="4"/>
      <c r="E657" s="4"/>
      <c r="F657" s="4"/>
      <c r="G657" s="4"/>
      <c r="H657" s="4"/>
      <c r="I657" s="4"/>
      <c r="J657" s="4"/>
      <c r="K657" s="4"/>
      <c r="L657" s="4"/>
      <c r="M657" s="4"/>
      <c r="N657" s="4"/>
      <c r="O657" s="4"/>
      <c r="P657" s="4"/>
      <c r="Q657" s="4"/>
      <c r="R657" s="4"/>
    </row>
    <row r="658" spans="1:18" ht="16.5" customHeight="1">
      <c r="A658" s="4"/>
      <c r="B658" s="4"/>
      <c r="C658" s="34"/>
      <c r="D658" s="4"/>
      <c r="E658" s="4"/>
      <c r="F658" s="4"/>
      <c r="G658" s="4"/>
      <c r="H658" s="4"/>
      <c r="I658" s="4"/>
      <c r="J658" s="4"/>
      <c r="K658" s="4"/>
      <c r="L658" s="4"/>
      <c r="M658" s="4"/>
      <c r="N658" s="4"/>
      <c r="O658" s="4"/>
      <c r="P658" s="4"/>
      <c r="Q658" s="4"/>
      <c r="R658" s="4"/>
    </row>
    <row r="659" spans="1:18" ht="16.5" customHeight="1">
      <c r="A659" s="4"/>
      <c r="B659" s="4"/>
      <c r="C659" s="34"/>
      <c r="D659" s="4"/>
      <c r="E659" s="4"/>
      <c r="F659" s="4"/>
      <c r="G659" s="4"/>
      <c r="H659" s="4"/>
      <c r="I659" s="4"/>
      <c r="J659" s="4"/>
      <c r="K659" s="4"/>
      <c r="L659" s="4"/>
      <c r="M659" s="4"/>
      <c r="N659" s="4"/>
      <c r="O659" s="4"/>
      <c r="P659" s="4"/>
      <c r="Q659" s="4"/>
      <c r="R659" s="4"/>
    </row>
    <row r="660" spans="1:18" ht="16.5" customHeight="1">
      <c r="A660" s="4"/>
      <c r="B660" s="4"/>
      <c r="C660" s="34"/>
      <c r="D660" s="4"/>
      <c r="E660" s="4"/>
      <c r="F660" s="4"/>
      <c r="G660" s="4"/>
      <c r="H660" s="4"/>
      <c r="I660" s="4"/>
      <c r="J660" s="4"/>
      <c r="K660" s="4"/>
      <c r="L660" s="4"/>
      <c r="M660" s="4"/>
      <c r="N660" s="4"/>
      <c r="O660" s="4"/>
      <c r="P660" s="4"/>
      <c r="Q660" s="4"/>
      <c r="R660" s="4"/>
    </row>
    <row r="661" spans="1:18" ht="16.5" customHeight="1">
      <c r="A661" s="4"/>
      <c r="B661" s="4"/>
      <c r="C661" s="34"/>
      <c r="D661" s="4"/>
      <c r="E661" s="4"/>
      <c r="F661" s="4"/>
      <c r="G661" s="4"/>
      <c r="H661" s="4"/>
      <c r="I661" s="4"/>
      <c r="J661" s="4"/>
      <c r="K661" s="4"/>
      <c r="L661" s="4"/>
      <c r="M661" s="4"/>
      <c r="N661" s="4"/>
      <c r="O661" s="4"/>
      <c r="P661" s="4"/>
      <c r="Q661" s="4"/>
      <c r="R661" s="4"/>
    </row>
    <row r="662" spans="1:18" ht="16.5" customHeight="1">
      <c r="A662" s="4"/>
      <c r="B662" s="4"/>
      <c r="C662" s="34"/>
      <c r="D662" s="4"/>
      <c r="E662" s="4"/>
      <c r="F662" s="4"/>
      <c r="G662" s="4"/>
      <c r="H662" s="4"/>
      <c r="I662" s="4"/>
      <c r="J662" s="4"/>
      <c r="K662" s="4"/>
      <c r="L662" s="4"/>
      <c r="M662" s="4"/>
      <c r="N662" s="4"/>
      <c r="O662" s="4"/>
      <c r="P662" s="4"/>
      <c r="Q662" s="4"/>
      <c r="R662" s="4"/>
    </row>
    <row r="663" spans="1:18" ht="16.5" customHeight="1">
      <c r="A663" s="4"/>
      <c r="B663" s="4"/>
      <c r="C663" s="34"/>
      <c r="D663" s="4"/>
      <c r="E663" s="4"/>
      <c r="F663" s="4"/>
      <c r="G663" s="4"/>
      <c r="H663" s="4"/>
      <c r="I663" s="4"/>
      <c r="J663" s="4"/>
      <c r="K663" s="4"/>
      <c r="L663" s="4"/>
      <c r="M663" s="4"/>
      <c r="N663" s="4"/>
      <c r="O663" s="4"/>
      <c r="P663" s="4"/>
      <c r="Q663" s="4"/>
      <c r="R663" s="4"/>
    </row>
    <row r="664" spans="1:18" ht="16.5" customHeight="1">
      <c r="A664" s="4"/>
      <c r="B664" s="4"/>
      <c r="C664" s="34"/>
      <c r="D664" s="4"/>
      <c r="E664" s="4"/>
      <c r="F664" s="4"/>
      <c r="G664" s="4"/>
      <c r="H664" s="4"/>
      <c r="I664" s="4"/>
      <c r="J664" s="4"/>
      <c r="K664" s="4"/>
      <c r="L664" s="4"/>
      <c r="M664" s="4"/>
      <c r="N664" s="4"/>
      <c r="O664" s="4"/>
      <c r="P664" s="4"/>
      <c r="Q664" s="4"/>
      <c r="R664" s="4"/>
    </row>
    <row r="665" spans="1:18" ht="16.5" customHeight="1">
      <c r="A665" s="4"/>
      <c r="B665" s="4"/>
      <c r="C665" s="34"/>
      <c r="D665" s="4"/>
      <c r="E665" s="4"/>
      <c r="F665" s="4"/>
      <c r="G665" s="4"/>
      <c r="H665" s="4"/>
      <c r="I665" s="4"/>
      <c r="J665" s="4"/>
      <c r="K665" s="4"/>
      <c r="L665" s="4"/>
      <c r="M665" s="4"/>
      <c r="N665" s="4"/>
      <c r="O665" s="4"/>
      <c r="P665" s="4"/>
      <c r="Q665" s="4"/>
      <c r="R665" s="4"/>
    </row>
    <row r="666" spans="1:18" ht="16.5" customHeight="1">
      <c r="A666" s="4"/>
      <c r="B666" s="4"/>
      <c r="C666" s="34"/>
      <c r="D666" s="4"/>
      <c r="E666" s="4"/>
      <c r="F666" s="4"/>
      <c r="G666" s="4"/>
      <c r="H666" s="4"/>
      <c r="I666" s="4"/>
      <c r="J666" s="4"/>
      <c r="K666" s="4"/>
      <c r="L666" s="4"/>
      <c r="M666" s="4"/>
      <c r="N666" s="4"/>
      <c r="O666" s="4"/>
      <c r="P666" s="4"/>
      <c r="Q666" s="4"/>
      <c r="R666" s="4"/>
    </row>
    <row r="667" spans="1:18" ht="16.5" customHeight="1">
      <c r="A667" s="4"/>
      <c r="B667" s="4"/>
      <c r="C667" s="34"/>
      <c r="D667" s="4"/>
      <c r="E667" s="4"/>
      <c r="F667" s="4"/>
      <c r="G667" s="4"/>
      <c r="H667" s="4"/>
      <c r="I667" s="4"/>
      <c r="J667" s="4"/>
      <c r="K667" s="4"/>
      <c r="L667" s="4"/>
      <c r="M667" s="4"/>
      <c r="N667" s="4"/>
      <c r="O667" s="4"/>
      <c r="P667" s="4"/>
      <c r="Q667" s="4"/>
      <c r="R667" s="4"/>
    </row>
    <row r="668" spans="1:18" ht="16.5" customHeight="1">
      <c r="A668" s="4"/>
      <c r="B668" s="4"/>
      <c r="C668" s="34"/>
      <c r="D668" s="4"/>
      <c r="E668" s="4"/>
      <c r="F668" s="4"/>
      <c r="G668" s="4"/>
      <c r="H668" s="4"/>
      <c r="I668" s="4"/>
      <c r="J668" s="4"/>
      <c r="K668" s="4"/>
      <c r="L668" s="4"/>
      <c r="M668" s="4"/>
      <c r="N668" s="4"/>
      <c r="O668" s="4"/>
      <c r="P668" s="4"/>
      <c r="Q668" s="4"/>
      <c r="R668" s="4"/>
    </row>
    <row r="669" spans="1:18" ht="16.5" customHeight="1">
      <c r="A669" s="4"/>
      <c r="B669" s="4"/>
      <c r="C669" s="34"/>
      <c r="D669" s="4"/>
      <c r="E669" s="4"/>
      <c r="F669" s="4"/>
      <c r="G669" s="4"/>
      <c r="H669" s="4"/>
      <c r="I669" s="4"/>
      <c r="J669" s="4"/>
      <c r="K669" s="4"/>
      <c r="L669" s="4"/>
      <c r="M669" s="4"/>
      <c r="N669" s="4"/>
      <c r="O669" s="4"/>
      <c r="P669" s="4"/>
      <c r="Q669" s="4"/>
      <c r="R669" s="4"/>
    </row>
    <row r="670" spans="1:18" ht="16.5" customHeight="1">
      <c r="A670" s="4"/>
      <c r="B670" s="4"/>
      <c r="C670" s="34"/>
      <c r="D670" s="4"/>
      <c r="E670" s="4"/>
      <c r="F670" s="4"/>
      <c r="G670" s="4"/>
      <c r="H670" s="4"/>
      <c r="I670" s="4"/>
      <c r="J670" s="4"/>
      <c r="K670" s="4"/>
      <c r="L670" s="4"/>
      <c r="M670" s="4"/>
      <c r="N670" s="4"/>
      <c r="O670" s="4"/>
      <c r="P670" s="4"/>
      <c r="Q670" s="4"/>
      <c r="R670" s="4"/>
    </row>
    <row r="671" spans="1:18" ht="16.5" customHeight="1">
      <c r="A671" s="4"/>
      <c r="B671" s="4"/>
      <c r="C671" s="34"/>
      <c r="D671" s="4"/>
      <c r="E671" s="4"/>
      <c r="F671" s="4"/>
      <c r="G671" s="4"/>
      <c r="H671" s="4"/>
      <c r="I671" s="4"/>
      <c r="J671" s="4"/>
      <c r="K671" s="4"/>
      <c r="L671" s="4"/>
      <c r="M671" s="4"/>
      <c r="N671" s="4"/>
      <c r="O671" s="4"/>
      <c r="P671" s="4"/>
      <c r="Q671" s="4"/>
      <c r="R671" s="4"/>
    </row>
    <row r="672" spans="1:18" ht="16.5" customHeight="1">
      <c r="A672" s="4"/>
      <c r="B672" s="4"/>
      <c r="C672" s="34"/>
      <c r="D672" s="4"/>
      <c r="E672" s="4"/>
      <c r="F672" s="4"/>
      <c r="G672" s="4"/>
      <c r="H672" s="4"/>
      <c r="I672" s="4"/>
      <c r="J672" s="4"/>
      <c r="K672" s="4"/>
      <c r="L672" s="4"/>
      <c r="M672" s="4"/>
      <c r="N672" s="4"/>
      <c r="O672" s="4"/>
      <c r="P672" s="4"/>
      <c r="Q672" s="4"/>
      <c r="R672" s="4"/>
    </row>
    <row r="673" spans="1:18" ht="16.5" customHeight="1">
      <c r="A673" s="4"/>
      <c r="B673" s="4"/>
      <c r="C673" s="34"/>
      <c r="D673" s="4"/>
      <c r="E673" s="4"/>
      <c r="F673" s="4"/>
      <c r="G673" s="4"/>
      <c r="H673" s="4"/>
      <c r="I673" s="4"/>
      <c r="J673" s="4"/>
      <c r="K673" s="4"/>
      <c r="L673" s="4"/>
      <c r="M673" s="4"/>
      <c r="N673" s="4"/>
      <c r="O673" s="4"/>
      <c r="P673" s="4"/>
      <c r="Q673" s="4"/>
      <c r="R673" s="4"/>
    </row>
    <row r="674" spans="1:18" ht="16.5" customHeight="1">
      <c r="A674" s="4"/>
      <c r="B674" s="4"/>
      <c r="C674" s="34"/>
      <c r="D674" s="4"/>
      <c r="E674" s="4"/>
      <c r="F674" s="4"/>
      <c r="G674" s="4"/>
      <c r="H674" s="4"/>
      <c r="I674" s="4"/>
      <c r="J674" s="4"/>
      <c r="K674" s="4"/>
      <c r="L674" s="4"/>
      <c r="M674" s="4"/>
      <c r="N674" s="4"/>
      <c r="O674" s="4"/>
      <c r="P674" s="4"/>
      <c r="Q674" s="4"/>
      <c r="R674" s="4"/>
    </row>
    <row r="675" spans="1:18" ht="16.5" customHeight="1">
      <c r="A675" s="4"/>
      <c r="B675" s="4"/>
      <c r="C675" s="34"/>
      <c r="D675" s="4"/>
      <c r="E675" s="4"/>
      <c r="F675" s="4"/>
      <c r="G675" s="4"/>
      <c r="H675" s="4"/>
      <c r="I675" s="4"/>
      <c r="J675" s="4"/>
      <c r="K675" s="4"/>
      <c r="L675" s="4"/>
      <c r="M675" s="4"/>
      <c r="N675" s="4"/>
      <c r="O675" s="4"/>
      <c r="P675" s="4"/>
      <c r="Q675" s="4"/>
      <c r="R675" s="4"/>
    </row>
    <row r="676" spans="1:18" ht="16.5" customHeight="1">
      <c r="A676" s="4"/>
      <c r="B676" s="4"/>
      <c r="C676" s="34"/>
      <c r="D676" s="4"/>
      <c r="E676" s="4"/>
      <c r="F676" s="4"/>
      <c r="G676" s="4"/>
      <c r="H676" s="4"/>
      <c r="I676" s="4"/>
      <c r="J676" s="4"/>
      <c r="K676" s="4"/>
      <c r="L676" s="4"/>
      <c r="M676" s="4"/>
      <c r="N676" s="4"/>
      <c r="O676" s="4"/>
      <c r="P676" s="4"/>
      <c r="Q676" s="4"/>
      <c r="R676" s="4"/>
    </row>
    <row r="677" spans="1:18" ht="16.5" customHeight="1">
      <c r="A677" s="4"/>
      <c r="B677" s="4"/>
      <c r="C677" s="34"/>
      <c r="D677" s="4"/>
      <c r="E677" s="4"/>
      <c r="F677" s="4"/>
      <c r="G677" s="4"/>
      <c r="H677" s="4"/>
      <c r="I677" s="4"/>
      <c r="J677" s="4"/>
      <c r="K677" s="4"/>
      <c r="L677" s="4"/>
      <c r="M677" s="4"/>
      <c r="N677" s="4"/>
      <c r="O677" s="4"/>
      <c r="P677" s="4"/>
      <c r="Q677" s="4"/>
      <c r="R677" s="4"/>
    </row>
    <row r="678" spans="1:18" ht="16.5" customHeight="1">
      <c r="A678" s="4"/>
      <c r="B678" s="4"/>
      <c r="C678" s="34"/>
      <c r="D678" s="4"/>
      <c r="E678" s="4"/>
      <c r="F678" s="4"/>
      <c r="G678" s="4"/>
      <c r="H678" s="4"/>
      <c r="I678" s="4"/>
      <c r="J678" s="4"/>
      <c r="K678" s="4"/>
      <c r="L678" s="4"/>
      <c r="M678" s="4"/>
      <c r="N678" s="4"/>
      <c r="O678" s="4"/>
      <c r="P678" s="4"/>
      <c r="Q678" s="4"/>
      <c r="R678" s="4"/>
    </row>
    <row r="679" spans="1:18" ht="16.5" customHeight="1">
      <c r="A679" s="4"/>
      <c r="B679" s="4"/>
      <c r="C679" s="34"/>
      <c r="D679" s="4"/>
      <c r="E679" s="4"/>
      <c r="F679" s="4"/>
      <c r="G679" s="4"/>
      <c r="H679" s="4"/>
      <c r="I679" s="4"/>
      <c r="J679" s="4"/>
      <c r="K679" s="4"/>
      <c r="L679" s="4"/>
      <c r="M679" s="4"/>
      <c r="N679" s="4"/>
      <c r="O679" s="4"/>
      <c r="P679" s="4"/>
      <c r="Q679" s="4"/>
      <c r="R679" s="4"/>
    </row>
    <row r="680" spans="1:18" ht="16.5" customHeight="1">
      <c r="A680" s="4"/>
      <c r="B680" s="4"/>
      <c r="C680" s="34"/>
      <c r="D680" s="4"/>
      <c r="E680" s="4"/>
      <c r="F680" s="4"/>
      <c r="G680" s="4"/>
      <c r="H680" s="4"/>
      <c r="I680" s="4"/>
      <c r="J680" s="4"/>
      <c r="K680" s="4"/>
      <c r="L680" s="4"/>
      <c r="M680" s="4"/>
      <c r="N680" s="4"/>
      <c r="O680" s="4"/>
      <c r="P680" s="4"/>
      <c r="Q680" s="4"/>
      <c r="R680" s="4"/>
    </row>
    <row r="681" spans="1:18" ht="16.5" customHeight="1">
      <c r="A681" s="4"/>
      <c r="B681" s="4"/>
      <c r="C681" s="34"/>
      <c r="D681" s="4"/>
      <c r="E681" s="4"/>
      <c r="F681" s="4"/>
      <c r="G681" s="4"/>
      <c r="H681" s="4"/>
      <c r="I681" s="4"/>
      <c r="J681" s="4"/>
      <c r="K681" s="4"/>
      <c r="L681" s="4"/>
      <c r="M681" s="4"/>
      <c r="N681" s="4"/>
      <c r="O681" s="4"/>
      <c r="P681" s="4"/>
      <c r="Q681" s="4"/>
      <c r="R681" s="4"/>
    </row>
    <row r="682" spans="1:18" ht="16.5" customHeight="1">
      <c r="A682" s="4"/>
      <c r="B682" s="4"/>
      <c r="C682" s="34"/>
      <c r="D682" s="4"/>
      <c r="E682" s="4"/>
      <c r="F682" s="4"/>
      <c r="G682" s="4"/>
      <c r="H682" s="4"/>
      <c r="I682" s="4"/>
      <c r="J682" s="4"/>
      <c r="K682" s="4"/>
      <c r="L682" s="4"/>
      <c r="M682" s="4"/>
      <c r="N682" s="4"/>
      <c r="O682" s="4"/>
      <c r="P682" s="4"/>
      <c r="Q682" s="4"/>
      <c r="R682" s="4"/>
    </row>
    <row r="683" spans="1:18" ht="16.5" customHeight="1">
      <c r="A683" s="4"/>
      <c r="B683" s="4"/>
      <c r="C683" s="34"/>
      <c r="D683" s="4"/>
      <c r="E683" s="4"/>
      <c r="F683" s="4"/>
      <c r="G683" s="4"/>
      <c r="H683" s="4"/>
      <c r="I683" s="4"/>
      <c r="J683" s="4"/>
      <c r="K683" s="4"/>
      <c r="L683" s="4"/>
      <c r="M683" s="4"/>
      <c r="N683" s="4"/>
      <c r="O683" s="4"/>
      <c r="P683" s="4"/>
      <c r="Q683" s="4"/>
      <c r="R683" s="4"/>
    </row>
    <row r="684" spans="1:18" ht="16.5" customHeight="1">
      <c r="A684" s="4"/>
      <c r="B684" s="4"/>
      <c r="C684" s="34"/>
      <c r="D684" s="4"/>
      <c r="E684" s="4"/>
      <c r="F684" s="4"/>
      <c r="G684" s="4"/>
      <c r="H684" s="4"/>
      <c r="I684" s="4"/>
      <c r="J684" s="4"/>
      <c r="K684" s="4"/>
      <c r="L684" s="4"/>
      <c r="M684" s="4"/>
      <c r="N684" s="4"/>
      <c r="O684" s="4"/>
      <c r="P684" s="4"/>
      <c r="Q684" s="4"/>
      <c r="R684" s="4"/>
    </row>
    <row r="685" spans="1:18" ht="16.5" customHeight="1">
      <c r="A685" s="4"/>
      <c r="B685" s="4"/>
      <c r="C685" s="34"/>
      <c r="D685" s="4"/>
      <c r="E685" s="4"/>
      <c r="F685" s="4"/>
      <c r="G685" s="4"/>
      <c r="H685" s="4"/>
      <c r="I685" s="4"/>
      <c r="J685" s="4"/>
      <c r="K685" s="4"/>
      <c r="L685" s="4"/>
      <c r="M685" s="4"/>
      <c r="N685" s="4"/>
      <c r="O685" s="4"/>
      <c r="P685" s="4"/>
      <c r="Q685" s="4"/>
      <c r="R685" s="4"/>
    </row>
    <row r="686" spans="1:18" ht="16.5" customHeight="1">
      <c r="A686" s="4"/>
      <c r="B686" s="4"/>
      <c r="C686" s="34"/>
      <c r="D686" s="4"/>
      <c r="E686" s="4"/>
      <c r="F686" s="4"/>
      <c r="G686" s="4"/>
      <c r="H686" s="4"/>
      <c r="I686" s="4"/>
      <c r="J686" s="4"/>
      <c r="K686" s="4"/>
      <c r="L686" s="4"/>
      <c r="M686" s="4"/>
      <c r="N686" s="4"/>
      <c r="O686" s="4"/>
      <c r="P686" s="4"/>
      <c r="Q686" s="4"/>
      <c r="R686" s="4"/>
    </row>
    <row r="687" spans="1:18" ht="16.5" customHeight="1">
      <c r="A687" s="4"/>
      <c r="B687" s="4"/>
      <c r="C687" s="34"/>
      <c r="D687" s="4"/>
      <c r="E687" s="4"/>
      <c r="F687" s="4"/>
      <c r="G687" s="4"/>
      <c r="H687" s="4"/>
      <c r="I687" s="4"/>
      <c r="J687" s="4"/>
      <c r="K687" s="4"/>
      <c r="L687" s="4"/>
      <c r="M687" s="4"/>
      <c r="N687" s="4"/>
      <c r="O687" s="4"/>
      <c r="P687" s="4"/>
      <c r="Q687" s="4"/>
      <c r="R687" s="4"/>
    </row>
    <row r="688" spans="1:18" ht="16.5" customHeight="1">
      <c r="A688" s="4"/>
      <c r="B688" s="4"/>
      <c r="C688" s="34"/>
      <c r="D688" s="4"/>
      <c r="E688" s="4"/>
      <c r="F688" s="4"/>
      <c r="G688" s="4"/>
      <c r="H688" s="4"/>
      <c r="I688" s="4"/>
      <c r="J688" s="4"/>
      <c r="K688" s="4"/>
      <c r="L688" s="4"/>
      <c r="M688" s="4"/>
      <c r="N688" s="4"/>
      <c r="O688" s="4"/>
      <c r="P688" s="4"/>
      <c r="Q688" s="4"/>
      <c r="R688" s="4"/>
    </row>
    <row r="689" spans="1:18" ht="16.5" customHeight="1">
      <c r="A689" s="4"/>
      <c r="B689" s="4"/>
      <c r="C689" s="34"/>
      <c r="D689" s="4"/>
      <c r="E689" s="4"/>
      <c r="F689" s="4"/>
      <c r="G689" s="4"/>
      <c r="H689" s="4"/>
      <c r="I689" s="4"/>
      <c r="J689" s="4"/>
      <c r="K689" s="4"/>
      <c r="L689" s="4"/>
      <c r="M689" s="4"/>
      <c r="N689" s="4"/>
      <c r="O689" s="4"/>
      <c r="P689" s="4"/>
      <c r="Q689" s="4"/>
      <c r="R689" s="4"/>
    </row>
    <row r="690" spans="1:18" ht="16.5" customHeight="1">
      <c r="A690" s="4"/>
      <c r="B690" s="4"/>
      <c r="C690" s="34"/>
      <c r="D690" s="4"/>
      <c r="E690" s="4"/>
      <c r="F690" s="4"/>
      <c r="G690" s="4"/>
      <c r="H690" s="4"/>
      <c r="I690" s="4"/>
      <c r="J690" s="4"/>
      <c r="K690" s="4"/>
      <c r="L690" s="4"/>
      <c r="M690" s="4"/>
      <c r="N690" s="4"/>
      <c r="O690" s="4"/>
      <c r="P690" s="4"/>
      <c r="Q690" s="4"/>
      <c r="R690" s="4"/>
    </row>
    <row r="691" spans="1:18" ht="16.5" customHeight="1">
      <c r="A691" s="4"/>
      <c r="B691" s="4"/>
      <c r="C691" s="34"/>
      <c r="D691" s="4"/>
      <c r="E691" s="4"/>
      <c r="F691" s="4"/>
      <c r="G691" s="4"/>
      <c r="H691" s="4"/>
      <c r="I691" s="4"/>
      <c r="J691" s="4"/>
      <c r="K691" s="4"/>
      <c r="L691" s="4"/>
      <c r="M691" s="4"/>
      <c r="N691" s="4"/>
      <c r="O691" s="4"/>
      <c r="P691" s="4"/>
      <c r="Q691" s="4"/>
      <c r="R691" s="4"/>
    </row>
    <row r="692" spans="1:18" ht="16.5" customHeight="1">
      <c r="A692" s="4"/>
      <c r="B692" s="4"/>
      <c r="C692" s="34"/>
      <c r="D692" s="4"/>
      <c r="E692" s="4"/>
      <c r="F692" s="4"/>
      <c r="G692" s="4"/>
      <c r="H692" s="4"/>
      <c r="I692" s="4"/>
      <c r="J692" s="4"/>
      <c r="K692" s="4"/>
      <c r="L692" s="4"/>
      <c r="M692" s="4"/>
      <c r="N692" s="4"/>
      <c r="O692" s="4"/>
      <c r="P692" s="4"/>
      <c r="Q692" s="4"/>
      <c r="R692" s="4"/>
    </row>
    <row r="693" spans="1:18" ht="16.5" customHeight="1">
      <c r="A693" s="4"/>
      <c r="B693" s="4"/>
      <c r="C693" s="34"/>
      <c r="D693" s="4"/>
      <c r="E693" s="4"/>
      <c r="F693" s="4"/>
      <c r="G693" s="4"/>
      <c r="H693" s="4"/>
      <c r="I693" s="4"/>
      <c r="J693" s="4"/>
      <c r="K693" s="4"/>
      <c r="L693" s="4"/>
      <c r="M693" s="4"/>
      <c r="N693" s="4"/>
      <c r="O693" s="4"/>
      <c r="P693" s="4"/>
      <c r="Q693" s="4"/>
      <c r="R693" s="4"/>
    </row>
    <row r="694" spans="1:18" ht="16.5" customHeight="1">
      <c r="A694" s="4"/>
      <c r="B694" s="4"/>
      <c r="C694" s="34"/>
      <c r="D694" s="4"/>
      <c r="E694" s="4"/>
      <c r="F694" s="4"/>
      <c r="G694" s="4"/>
      <c r="H694" s="4"/>
      <c r="I694" s="4"/>
      <c r="J694" s="4"/>
      <c r="K694" s="4"/>
      <c r="L694" s="4"/>
      <c r="M694" s="4"/>
      <c r="N694" s="4"/>
      <c r="O694" s="4"/>
      <c r="P694" s="4"/>
      <c r="Q694" s="4"/>
      <c r="R694" s="4"/>
    </row>
    <row r="695" spans="1:18" ht="16.5" customHeight="1">
      <c r="A695" s="4"/>
      <c r="B695" s="4"/>
      <c r="C695" s="34"/>
      <c r="D695" s="4"/>
      <c r="E695" s="4"/>
      <c r="F695" s="4"/>
      <c r="G695" s="4"/>
      <c r="H695" s="4"/>
      <c r="I695" s="4"/>
      <c r="J695" s="4"/>
      <c r="K695" s="4"/>
      <c r="L695" s="4"/>
      <c r="M695" s="4"/>
      <c r="N695" s="4"/>
      <c r="O695" s="4"/>
      <c r="P695" s="4"/>
      <c r="Q695" s="4"/>
      <c r="R695" s="4"/>
    </row>
    <row r="696" spans="1:18" ht="16.5" customHeight="1">
      <c r="A696" s="4"/>
      <c r="B696" s="4"/>
      <c r="C696" s="34"/>
      <c r="D696" s="4"/>
      <c r="E696" s="4"/>
      <c r="F696" s="4"/>
      <c r="G696" s="4"/>
      <c r="H696" s="4"/>
      <c r="I696" s="4"/>
      <c r="J696" s="4"/>
      <c r="K696" s="4"/>
      <c r="L696" s="4"/>
      <c r="M696" s="4"/>
      <c r="N696" s="4"/>
      <c r="O696" s="4"/>
      <c r="P696" s="4"/>
      <c r="Q696" s="4"/>
      <c r="R696" s="4"/>
    </row>
    <row r="697" spans="1:18" ht="16.5" customHeight="1">
      <c r="A697" s="4"/>
      <c r="B697" s="4"/>
      <c r="C697" s="34"/>
      <c r="D697" s="4"/>
      <c r="E697" s="4"/>
      <c r="F697" s="4"/>
      <c r="G697" s="4"/>
      <c r="H697" s="4"/>
      <c r="I697" s="4"/>
      <c r="J697" s="4"/>
      <c r="K697" s="4"/>
      <c r="L697" s="4"/>
      <c r="M697" s="4"/>
      <c r="N697" s="4"/>
      <c r="O697" s="4"/>
      <c r="P697" s="4"/>
      <c r="Q697" s="4"/>
      <c r="R697" s="4"/>
    </row>
    <row r="698" spans="1:18" ht="16.5" customHeight="1">
      <c r="A698" s="4"/>
      <c r="B698" s="4"/>
      <c r="C698" s="34"/>
      <c r="D698" s="4"/>
      <c r="E698" s="4"/>
      <c r="F698" s="4"/>
      <c r="G698" s="4"/>
      <c r="H698" s="4"/>
      <c r="I698" s="4"/>
      <c r="J698" s="4"/>
      <c r="K698" s="4"/>
      <c r="L698" s="4"/>
      <c r="M698" s="4"/>
      <c r="N698" s="4"/>
      <c r="O698" s="4"/>
      <c r="P698" s="4"/>
      <c r="Q698" s="4"/>
      <c r="R698" s="4"/>
    </row>
    <row r="699" spans="1:18" ht="16.5" customHeight="1">
      <c r="A699" s="4"/>
      <c r="B699" s="4"/>
      <c r="C699" s="34"/>
      <c r="D699" s="4"/>
      <c r="E699" s="4"/>
      <c r="F699" s="4"/>
      <c r="G699" s="4"/>
      <c r="H699" s="4"/>
      <c r="I699" s="4"/>
      <c r="J699" s="4"/>
      <c r="K699" s="4"/>
      <c r="L699" s="4"/>
      <c r="M699" s="4"/>
      <c r="N699" s="4"/>
      <c r="O699" s="4"/>
      <c r="P699" s="4"/>
      <c r="Q699" s="4"/>
      <c r="R699" s="4"/>
    </row>
    <row r="700" spans="1:18" ht="16.5" customHeight="1">
      <c r="A700" s="4"/>
      <c r="B700" s="4"/>
      <c r="C700" s="34"/>
      <c r="D700" s="4"/>
      <c r="E700" s="4"/>
      <c r="F700" s="4"/>
      <c r="G700" s="4"/>
      <c r="H700" s="4"/>
      <c r="I700" s="4"/>
      <c r="J700" s="4"/>
      <c r="K700" s="4"/>
      <c r="L700" s="4"/>
      <c r="M700" s="4"/>
      <c r="N700" s="4"/>
      <c r="O700" s="4"/>
      <c r="P700" s="4"/>
      <c r="Q700" s="4"/>
      <c r="R700" s="4"/>
    </row>
    <row r="701" spans="1:18" ht="16.5" customHeight="1">
      <c r="A701" s="4"/>
      <c r="B701" s="4"/>
      <c r="C701" s="34"/>
      <c r="D701" s="4"/>
      <c r="E701" s="4"/>
      <c r="F701" s="4"/>
      <c r="G701" s="4"/>
      <c r="H701" s="4"/>
      <c r="I701" s="4"/>
      <c r="J701" s="4"/>
      <c r="K701" s="4"/>
      <c r="L701" s="4"/>
      <c r="M701" s="4"/>
      <c r="N701" s="4"/>
      <c r="O701" s="4"/>
      <c r="P701" s="4"/>
      <c r="Q701" s="4"/>
      <c r="R701" s="4"/>
    </row>
    <row r="702" spans="1:18" ht="16.5" customHeight="1">
      <c r="A702" s="4"/>
      <c r="B702" s="4"/>
      <c r="C702" s="34"/>
      <c r="D702" s="4"/>
      <c r="E702" s="4"/>
      <c r="F702" s="4"/>
      <c r="G702" s="4"/>
      <c r="H702" s="4"/>
      <c r="I702" s="4"/>
      <c r="J702" s="4"/>
      <c r="K702" s="4"/>
      <c r="L702" s="4"/>
      <c r="M702" s="4"/>
      <c r="N702" s="4"/>
      <c r="O702" s="4"/>
      <c r="P702" s="4"/>
      <c r="Q702" s="4"/>
      <c r="R702" s="4"/>
    </row>
    <row r="703" spans="1:18" ht="16.5" customHeight="1">
      <c r="A703" s="4"/>
      <c r="B703" s="4"/>
      <c r="C703" s="34"/>
      <c r="D703" s="4"/>
      <c r="E703" s="4"/>
      <c r="F703" s="4"/>
      <c r="G703" s="4"/>
      <c r="H703" s="4"/>
      <c r="I703" s="4"/>
      <c r="J703" s="4"/>
      <c r="K703" s="4"/>
      <c r="L703" s="4"/>
      <c r="M703" s="4"/>
      <c r="N703" s="4"/>
      <c r="O703" s="4"/>
      <c r="P703" s="4"/>
      <c r="Q703" s="4"/>
      <c r="R703" s="4"/>
    </row>
    <row r="704" spans="1:18" ht="16.5" customHeight="1">
      <c r="A704" s="4"/>
      <c r="B704" s="4"/>
      <c r="C704" s="34"/>
      <c r="D704" s="4"/>
      <c r="E704" s="4"/>
      <c r="F704" s="4"/>
      <c r="G704" s="4"/>
      <c r="H704" s="4"/>
      <c r="I704" s="4"/>
      <c r="J704" s="4"/>
      <c r="K704" s="4"/>
      <c r="L704" s="4"/>
      <c r="M704" s="4"/>
      <c r="N704" s="4"/>
      <c r="O704" s="4"/>
      <c r="P704" s="4"/>
      <c r="Q704" s="4"/>
      <c r="R704" s="4"/>
    </row>
    <row r="705" spans="1:18" ht="16.5" customHeight="1">
      <c r="A705" s="4"/>
      <c r="B705" s="4"/>
      <c r="C705" s="34"/>
      <c r="D705" s="4"/>
      <c r="E705" s="4"/>
      <c r="F705" s="4"/>
      <c r="G705" s="4"/>
      <c r="H705" s="4"/>
      <c r="I705" s="4"/>
      <c r="J705" s="4"/>
      <c r="K705" s="4"/>
      <c r="L705" s="4"/>
      <c r="M705" s="4"/>
      <c r="N705" s="4"/>
      <c r="O705" s="4"/>
      <c r="P705" s="4"/>
      <c r="Q705" s="4"/>
      <c r="R705" s="4"/>
    </row>
    <row r="706" spans="1:18" ht="16.5" customHeight="1">
      <c r="A706" s="4"/>
      <c r="B706" s="4"/>
      <c r="C706" s="34"/>
      <c r="D706" s="4"/>
      <c r="E706" s="4"/>
      <c r="F706" s="4"/>
      <c r="G706" s="4"/>
      <c r="H706" s="4"/>
      <c r="I706" s="4"/>
      <c r="J706" s="4"/>
      <c r="K706" s="4"/>
      <c r="L706" s="4"/>
      <c r="M706" s="4"/>
      <c r="N706" s="4"/>
      <c r="O706" s="4"/>
      <c r="P706" s="4"/>
      <c r="Q706" s="4"/>
      <c r="R706" s="4"/>
    </row>
    <row r="707" spans="1:18" ht="16.5" customHeight="1">
      <c r="A707" s="4"/>
      <c r="B707" s="4"/>
      <c r="C707" s="34"/>
      <c r="D707" s="4"/>
      <c r="E707" s="4"/>
      <c r="F707" s="4"/>
      <c r="G707" s="4"/>
      <c r="H707" s="4"/>
      <c r="I707" s="4"/>
      <c r="J707" s="4"/>
      <c r="K707" s="4"/>
      <c r="L707" s="4"/>
      <c r="M707" s="4"/>
      <c r="N707" s="4"/>
      <c r="O707" s="4"/>
      <c r="P707" s="4"/>
      <c r="Q707" s="4"/>
      <c r="R707" s="4"/>
    </row>
    <row r="708" spans="1:18" ht="16.5" customHeight="1">
      <c r="A708" s="4"/>
      <c r="B708" s="4"/>
      <c r="C708" s="34"/>
      <c r="D708" s="4"/>
      <c r="E708" s="4"/>
      <c r="F708" s="4"/>
      <c r="G708" s="4"/>
      <c r="H708" s="4"/>
      <c r="I708" s="4"/>
      <c r="J708" s="4"/>
      <c r="K708" s="4"/>
      <c r="L708" s="4"/>
      <c r="M708" s="4"/>
      <c r="N708" s="4"/>
      <c r="O708" s="4"/>
      <c r="P708" s="4"/>
      <c r="Q708" s="4"/>
      <c r="R708" s="4"/>
    </row>
    <row r="709" spans="1:18" ht="16.5" customHeight="1">
      <c r="A709" s="4"/>
      <c r="B709" s="4"/>
      <c r="C709" s="34"/>
      <c r="D709" s="4"/>
      <c r="E709" s="4"/>
      <c r="F709" s="4"/>
      <c r="G709" s="4"/>
      <c r="H709" s="4"/>
      <c r="I709" s="4"/>
      <c r="J709" s="4"/>
      <c r="K709" s="4"/>
      <c r="L709" s="4"/>
      <c r="M709" s="4"/>
      <c r="N709" s="4"/>
      <c r="O709" s="4"/>
      <c r="P709" s="4"/>
      <c r="Q709" s="4"/>
      <c r="R709" s="4"/>
    </row>
    <row r="710" spans="1:18" ht="16.5" customHeight="1">
      <c r="A710" s="4"/>
      <c r="B710" s="4"/>
      <c r="C710" s="34"/>
      <c r="D710" s="4"/>
      <c r="E710" s="4"/>
      <c r="F710" s="4"/>
      <c r="G710" s="4"/>
      <c r="H710" s="4"/>
      <c r="I710" s="4"/>
      <c r="J710" s="4"/>
      <c r="K710" s="4"/>
      <c r="L710" s="4"/>
      <c r="M710" s="4"/>
      <c r="N710" s="4"/>
      <c r="O710" s="4"/>
      <c r="P710" s="4"/>
      <c r="Q710" s="4"/>
      <c r="R710" s="4"/>
    </row>
    <row r="711" spans="1:18" ht="16.5" customHeight="1">
      <c r="A711" s="4"/>
      <c r="B711" s="4"/>
      <c r="C711" s="34"/>
      <c r="D711" s="4"/>
      <c r="E711" s="4"/>
      <c r="F711" s="4"/>
      <c r="G711" s="4"/>
      <c r="H711" s="4"/>
      <c r="I711" s="4"/>
      <c r="J711" s="4"/>
      <c r="K711" s="4"/>
      <c r="L711" s="4"/>
      <c r="M711" s="4"/>
      <c r="N711" s="4"/>
      <c r="O711" s="4"/>
      <c r="P711" s="4"/>
      <c r="Q711" s="4"/>
      <c r="R711" s="4"/>
    </row>
    <row r="712" spans="1:18" ht="16.5" customHeight="1">
      <c r="A712" s="4"/>
      <c r="B712" s="4"/>
      <c r="C712" s="34"/>
      <c r="D712" s="4"/>
      <c r="E712" s="4"/>
      <c r="F712" s="4"/>
      <c r="G712" s="4"/>
      <c r="H712" s="4"/>
      <c r="I712" s="4"/>
      <c r="J712" s="4"/>
      <c r="K712" s="4"/>
      <c r="L712" s="4"/>
      <c r="M712" s="4"/>
      <c r="N712" s="4"/>
      <c r="O712" s="4"/>
      <c r="P712" s="4"/>
      <c r="Q712" s="4"/>
      <c r="R712" s="4"/>
    </row>
    <row r="713" spans="1:18" ht="16.5" customHeight="1">
      <c r="A713" s="4"/>
      <c r="B713" s="4"/>
      <c r="C713" s="34"/>
      <c r="D713" s="4"/>
      <c r="E713" s="4"/>
      <c r="F713" s="4"/>
      <c r="G713" s="4"/>
      <c r="H713" s="4"/>
      <c r="I713" s="4"/>
      <c r="J713" s="4"/>
      <c r="K713" s="4"/>
      <c r="L713" s="4"/>
      <c r="M713" s="4"/>
      <c r="N713" s="4"/>
      <c r="O713" s="4"/>
      <c r="P713" s="4"/>
      <c r="Q713" s="4"/>
      <c r="R713" s="4"/>
    </row>
    <row r="714" spans="1:18" ht="16.5" customHeight="1">
      <c r="A714" s="4"/>
      <c r="B714" s="4"/>
      <c r="C714" s="34"/>
      <c r="D714" s="4"/>
      <c r="E714" s="4"/>
      <c r="F714" s="4"/>
      <c r="G714" s="4"/>
      <c r="H714" s="4"/>
      <c r="I714" s="4"/>
      <c r="J714" s="4"/>
      <c r="K714" s="4"/>
      <c r="L714" s="4"/>
      <c r="M714" s="4"/>
      <c r="N714" s="4"/>
      <c r="O714" s="4"/>
      <c r="P714" s="4"/>
      <c r="Q714" s="4"/>
      <c r="R714" s="4"/>
    </row>
    <row r="715" spans="1:18" ht="16.5" customHeight="1">
      <c r="A715" s="4"/>
      <c r="B715" s="4"/>
      <c r="C715" s="34"/>
      <c r="D715" s="4"/>
      <c r="E715" s="4"/>
      <c r="F715" s="4"/>
      <c r="G715" s="4"/>
      <c r="H715" s="4"/>
      <c r="I715" s="4"/>
      <c r="J715" s="4"/>
      <c r="K715" s="4"/>
      <c r="L715" s="4"/>
      <c r="M715" s="4"/>
      <c r="N715" s="4"/>
      <c r="O715" s="4"/>
      <c r="P715" s="4"/>
      <c r="Q715" s="4"/>
      <c r="R715" s="4"/>
    </row>
    <row r="716" spans="1:18" ht="16.5" customHeight="1">
      <c r="A716" s="4"/>
      <c r="B716" s="4"/>
      <c r="C716" s="34"/>
      <c r="D716" s="4"/>
      <c r="E716" s="4"/>
      <c r="F716" s="4"/>
      <c r="G716" s="4"/>
      <c r="H716" s="4"/>
      <c r="I716" s="4"/>
      <c r="J716" s="4"/>
      <c r="K716" s="4"/>
      <c r="L716" s="4"/>
      <c r="M716" s="4"/>
      <c r="N716" s="4"/>
      <c r="O716" s="4"/>
      <c r="P716" s="4"/>
      <c r="Q716" s="4"/>
      <c r="R716" s="4"/>
    </row>
    <row r="717" spans="1:18" ht="16.5" customHeight="1">
      <c r="A717" s="4"/>
      <c r="B717" s="4"/>
      <c r="C717" s="34"/>
      <c r="D717" s="4"/>
      <c r="E717" s="4"/>
      <c r="F717" s="4"/>
      <c r="G717" s="4"/>
      <c r="H717" s="4"/>
      <c r="I717" s="4"/>
      <c r="J717" s="4"/>
      <c r="K717" s="4"/>
      <c r="L717" s="4"/>
      <c r="M717" s="4"/>
      <c r="N717" s="4"/>
      <c r="O717" s="4"/>
      <c r="P717" s="4"/>
      <c r="Q717" s="4"/>
      <c r="R717" s="4"/>
    </row>
    <row r="718" spans="1:18" ht="16.5" customHeight="1">
      <c r="A718" s="4"/>
      <c r="B718" s="4"/>
      <c r="C718" s="34"/>
      <c r="D718" s="4"/>
      <c r="E718" s="4"/>
      <c r="F718" s="4"/>
      <c r="G718" s="4"/>
      <c r="H718" s="4"/>
      <c r="I718" s="4"/>
      <c r="J718" s="4"/>
      <c r="K718" s="4"/>
      <c r="L718" s="4"/>
      <c r="M718" s="4"/>
      <c r="N718" s="4"/>
      <c r="O718" s="4"/>
      <c r="P718" s="4"/>
      <c r="Q718" s="4"/>
      <c r="R718" s="4"/>
    </row>
    <row r="719" spans="1:18" ht="16.5" customHeight="1">
      <c r="A719" s="4"/>
      <c r="B719" s="4"/>
      <c r="C719" s="34"/>
      <c r="D719" s="4"/>
      <c r="E719" s="4"/>
      <c r="F719" s="4"/>
      <c r="G719" s="4"/>
      <c r="H719" s="4"/>
      <c r="I719" s="4"/>
      <c r="J719" s="4"/>
      <c r="K719" s="4"/>
      <c r="L719" s="4"/>
      <c r="M719" s="4"/>
      <c r="N719" s="4"/>
      <c r="O719" s="4"/>
      <c r="P719" s="4"/>
      <c r="Q719" s="4"/>
      <c r="R719" s="4"/>
    </row>
    <row r="720" spans="1:18" ht="16.5" customHeight="1">
      <c r="A720" s="4"/>
      <c r="B720" s="4"/>
      <c r="C720" s="34"/>
      <c r="D720" s="4"/>
      <c r="E720" s="4"/>
      <c r="F720" s="4"/>
      <c r="G720" s="4"/>
      <c r="H720" s="4"/>
      <c r="I720" s="4"/>
      <c r="J720" s="4"/>
      <c r="K720" s="4"/>
      <c r="L720" s="4"/>
      <c r="M720" s="4"/>
      <c r="N720" s="4"/>
      <c r="O720" s="4"/>
      <c r="P720" s="4"/>
      <c r="Q720" s="4"/>
      <c r="R720" s="4"/>
    </row>
    <row r="721" spans="1:18" ht="16.5" customHeight="1">
      <c r="A721" s="4"/>
      <c r="B721" s="4"/>
      <c r="C721" s="34"/>
      <c r="D721" s="4"/>
      <c r="E721" s="4"/>
      <c r="F721" s="4"/>
      <c r="G721" s="4"/>
      <c r="H721" s="4"/>
      <c r="I721" s="4"/>
      <c r="J721" s="4"/>
      <c r="K721" s="4"/>
      <c r="L721" s="4"/>
      <c r="M721" s="4"/>
      <c r="N721" s="4"/>
      <c r="O721" s="4"/>
      <c r="P721" s="4"/>
      <c r="Q721" s="4"/>
      <c r="R721" s="4"/>
    </row>
    <row r="722" spans="1:18" ht="16.5" customHeight="1">
      <c r="A722" s="4"/>
      <c r="B722" s="4"/>
      <c r="C722" s="34"/>
      <c r="D722" s="4"/>
      <c r="E722" s="4"/>
      <c r="F722" s="4"/>
      <c r="G722" s="4"/>
      <c r="H722" s="4"/>
      <c r="I722" s="4"/>
      <c r="J722" s="4"/>
      <c r="K722" s="4"/>
      <c r="L722" s="4"/>
      <c r="M722" s="4"/>
      <c r="N722" s="4"/>
      <c r="O722" s="4"/>
      <c r="P722" s="4"/>
      <c r="Q722" s="4"/>
      <c r="R722" s="4"/>
    </row>
    <row r="723" spans="1:18" ht="16.5" customHeight="1">
      <c r="A723" s="4"/>
      <c r="B723" s="4"/>
      <c r="C723" s="34"/>
      <c r="D723" s="4"/>
      <c r="E723" s="4"/>
      <c r="F723" s="4"/>
      <c r="G723" s="4"/>
      <c r="H723" s="4"/>
      <c r="I723" s="4"/>
      <c r="J723" s="4"/>
      <c r="K723" s="4"/>
      <c r="L723" s="4"/>
      <c r="M723" s="4"/>
      <c r="N723" s="4"/>
      <c r="O723" s="4"/>
      <c r="P723" s="4"/>
      <c r="Q723" s="4"/>
      <c r="R723" s="4"/>
    </row>
    <row r="724" spans="1:18" ht="16.5" customHeight="1">
      <c r="A724" s="4"/>
      <c r="B724" s="4"/>
      <c r="C724" s="34"/>
      <c r="D724" s="4"/>
      <c r="E724" s="4"/>
      <c r="F724" s="4"/>
      <c r="G724" s="4"/>
      <c r="H724" s="4"/>
      <c r="I724" s="4"/>
      <c r="J724" s="4"/>
      <c r="K724" s="4"/>
      <c r="L724" s="4"/>
      <c r="M724" s="4"/>
      <c r="N724" s="4"/>
      <c r="O724" s="4"/>
      <c r="P724" s="4"/>
      <c r="Q724" s="4"/>
      <c r="R724" s="4"/>
    </row>
    <row r="725" spans="1:18" ht="16.5" customHeight="1">
      <c r="A725" s="4"/>
      <c r="B725" s="4"/>
      <c r="C725" s="34"/>
      <c r="D725" s="4"/>
      <c r="E725" s="4"/>
      <c r="F725" s="4"/>
      <c r="G725" s="4"/>
      <c r="H725" s="4"/>
      <c r="I725" s="4"/>
      <c r="J725" s="4"/>
      <c r="K725" s="4"/>
      <c r="L725" s="4"/>
      <c r="M725" s="4"/>
      <c r="N725" s="4"/>
      <c r="O725" s="4"/>
      <c r="P725" s="4"/>
      <c r="Q725" s="4"/>
      <c r="R725" s="4"/>
    </row>
    <row r="726" spans="1:18" ht="16.5" customHeight="1">
      <c r="A726" s="4"/>
      <c r="B726" s="4"/>
      <c r="C726" s="34"/>
      <c r="D726" s="4"/>
      <c r="E726" s="4"/>
      <c r="F726" s="4"/>
      <c r="G726" s="4"/>
      <c r="H726" s="4"/>
      <c r="I726" s="4"/>
      <c r="J726" s="4"/>
      <c r="K726" s="4"/>
      <c r="L726" s="4"/>
      <c r="M726" s="4"/>
      <c r="N726" s="4"/>
      <c r="O726" s="4"/>
      <c r="P726" s="4"/>
      <c r="Q726" s="4"/>
      <c r="R726" s="4"/>
    </row>
    <row r="727" spans="1:18" ht="16.5" customHeight="1">
      <c r="A727" s="4"/>
      <c r="B727" s="4"/>
      <c r="C727" s="34"/>
      <c r="D727" s="4"/>
      <c r="E727" s="4"/>
      <c r="F727" s="4"/>
      <c r="G727" s="4"/>
      <c r="H727" s="4"/>
      <c r="I727" s="4"/>
      <c r="J727" s="4"/>
      <c r="K727" s="4"/>
      <c r="L727" s="4"/>
      <c r="M727" s="4"/>
      <c r="N727" s="4"/>
      <c r="O727" s="4"/>
      <c r="P727" s="4"/>
      <c r="Q727" s="4"/>
      <c r="R727" s="4"/>
    </row>
    <row r="728" spans="1:18" ht="16.5" customHeight="1">
      <c r="A728" s="4"/>
      <c r="B728" s="4"/>
      <c r="C728" s="34"/>
      <c r="D728" s="4"/>
      <c r="E728" s="4"/>
      <c r="F728" s="4"/>
      <c r="G728" s="4"/>
      <c r="H728" s="4"/>
      <c r="I728" s="4"/>
      <c r="J728" s="4"/>
      <c r="K728" s="4"/>
      <c r="L728" s="4"/>
      <c r="M728" s="4"/>
      <c r="N728" s="4"/>
      <c r="O728" s="4"/>
      <c r="P728" s="4"/>
      <c r="Q728" s="4"/>
      <c r="R728" s="4"/>
    </row>
    <row r="729" spans="1:18" ht="16.5" customHeight="1">
      <c r="A729" s="4"/>
      <c r="B729" s="4"/>
      <c r="C729" s="34"/>
      <c r="D729" s="4"/>
      <c r="E729" s="4"/>
      <c r="F729" s="4"/>
      <c r="G729" s="4"/>
      <c r="H729" s="4"/>
      <c r="I729" s="4"/>
      <c r="J729" s="4"/>
      <c r="K729" s="4"/>
      <c r="L729" s="4"/>
      <c r="M729" s="4"/>
      <c r="N729" s="4"/>
      <c r="O729" s="4"/>
      <c r="P729" s="4"/>
      <c r="Q729" s="4"/>
      <c r="R729" s="4"/>
    </row>
    <row r="730" spans="1:18" ht="16.5" customHeight="1">
      <c r="A730" s="4"/>
      <c r="B730" s="4"/>
      <c r="C730" s="34"/>
      <c r="D730" s="4"/>
      <c r="E730" s="4"/>
      <c r="F730" s="4"/>
      <c r="G730" s="4"/>
      <c r="H730" s="4"/>
      <c r="I730" s="4"/>
      <c r="J730" s="4"/>
      <c r="K730" s="4"/>
      <c r="L730" s="4"/>
      <c r="M730" s="4"/>
      <c r="N730" s="4"/>
      <c r="O730" s="4"/>
      <c r="P730" s="4"/>
      <c r="Q730" s="4"/>
      <c r="R730" s="4"/>
    </row>
    <row r="731" spans="1:18" ht="16.5" customHeight="1">
      <c r="A731" s="4"/>
      <c r="B731" s="4"/>
      <c r="C731" s="34"/>
      <c r="D731" s="4"/>
      <c r="E731" s="4"/>
      <c r="F731" s="4"/>
      <c r="G731" s="4"/>
      <c r="H731" s="4"/>
      <c r="I731" s="4"/>
      <c r="J731" s="4"/>
      <c r="K731" s="4"/>
      <c r="L731" s="4"/>
      <c r="M731" s="4"/>
      <c r="N731" s="4"/>
      <c r="O731" s="4"/>
      <c r="P731" s="4"/>
      <c r="Q731" s="4"/>
      <c r="R731" s="4"/>
    </row>
    <row r="732" spans="1:18" ht="16.5" customHeight="1">
      <c r="A732" s="4"/>
      <c r="B732" s="4"/>
      <c r="C732" s="34"/>
      <c r="D732" s="4"/>
      <c r="E732" s="4"/>
      <c r="F732" s="4"/>
      <c r="G732" s="4"/>
      <c r="H732" s="4"/>
      <c r="I732" s="4"/>
      <c r="J732" s="4"/>
      <c r="K732" s="4"/>
      <c r="L732" s="4"/>
      <c r="M732" s="4"/>
      <c r="N732" s="4"/>
      <c r="O732" s="4"/>
      <c r="P732" s="4"/>
      <c r="Q732" s="4"/>
      <c r="R732" s="4"/>
    </row>
    <row r="733" spans="1:18" ht="16.5" customHeight="1">
      <c r="A733" s="4"/>
      <c r="B733" s="4"/>
      <c r="C733" s="34"/>
      <c r="D733" s="4"/>
      <c r="E733" s="4"/>
      <c r="F733" s="4"/>
      <c r="G733" s="4"/>
      <c r="H733" s="4"/>
      <c r="I733" s="4"/>
      <c r="J733" s="4"/>
      <c r="K733" s="4"/>
      <c r="L733" s="4"/>
      <c r="M733" s="4"/>
      <c r="N733" s="4"/>
      <c r="O733" s="4"/>
      <c r="P733" s="4"/>
      <c r="Q733" s="4"/>
      <c r="R733" s="4"/>
    </row>
    <row r="734" spans="1:18" ht="16.5" customHeight="1">
      <c r="A734" s="4"/>
      <c r="B734" s="4"/>
      <c r="C734" s="34"/>
      <c r="D734" s="4"/>
      <c r="E734" s="4"/>
      <c r="F734" s="4"/>
      <c r="G734" s="4"/>
      <c r="H734" s="4"/>
      <c r="I734" s="4"/>
      <c r="J734" s="4"/>
      <c r="K734" s="4"/>
      <c r="L734" s="4"/>
      <c r="M734" s="4"/>
      <c r="N734" s="4"/>
      <c r="O734" s="4"/>
      <c r="P734" s="4"/>
      <c r="Q734" s="4"/>
      <c r="R734" s="4"/>
    </row>
    <row r="735" spans="1:18" ht="16.5" customHeight="1">
      <c r="A735" s="4"/>
      <c r="B735" s="4"/>
      <c r="C735" s="34"/>
      <c r="D735" s="4"/>
      <c r="E735" s="4"/>
      <c r="F735" s="4"/>
      <c r="G735" s="4"/>
      <c r="H735" s="4"/>
      <c r="I735" s="4"/>
      <c r="J735" s="4"/>
      <c r="K735" s="4"/>
      <c r="L735" s="4"/>
      <c r="M735" s="4"/>
      <c r="N735" s="4"/>
      <c r="O735" s="4"/>
      <c r="P735" s="4"/>
      <c r="Q735" s="4"/>
      <c r="R735" s="4"/>
    </row>
    <row r="736" spans="1:18" ht="16.5" customHeight="1">
      <c r="A736" s="4"/>
      <c r="B736" s="4"/>
      <c r="C736" s="34"/>
      <c r="D736" s="4"/>
      <c r="E736" s="4"/>
      <c r="F736" s="4"/>
      <c r="G736" s="4"/>
      <c r="H736" s="4"/>
      <c r="I736" s="4"/>
      <c r="J736" s="4"/>
      <c r="K736" s="4"/>
      <c r="L736" s="4"/>
      <c r="M736" s="4"/>
      <c r="N736" s="4"/>
      <c r="O736" s="4"/>
      <c r="P736" s="4"/>
      <c r="Q736" s="4"/>
      <c r="R736" s="4"/>
    </row>
    <row r="737" spans="1:18" ht="16.5" customHeight="1">
      <c r="A737" s="4"/>
      <c r="B737" s="4"/>
      <c r="C737" s="34"/>
      <c r="D737" s="4"/>
      <c r="E737" s="4"/>
      <c r="F737" s="4"/>
      <c r="G737" s="4"/>
      <c r="H737" s="4"/>
      <c r="I737" s="4"/>
      <c r="J737" s="4"/>
      <c r="K737" s="4"/>
      <c r="L737" s="4"/>
      <c r="M737" s="4"/>
      <c r="N737" s="4"/>
      <c r="O737" s="4"/>
      <c r="P737" s="4"/>
      <c r="Q737" s="4"/>
      <c r="R737" s="4"/>
    </row>
    <row r="738" spans="1:18" ht="16.5" customHeight="1">
      <c r="A738" s="4"/>
      <c r="B738" s="4"/>
      <c r="C738" s="34"/>
      <c r="D738" s="4"/>
      <c r="E738" s="4"/>
      <c r="F738" s="4"/>
      <c r="G738" s="4"/>
      <c r="H738" s="4"/>
      <c r="I738" s="4"/>
      <c r="J738" s="4"/>
      <c r="K738" s="4"/>
      <c r="L738" s="4"/>
      <c r="M738" s="4"/>
      <c r="N738" s="4"/>
      <c r="O738" s="4"/>
      <c r="P738" s="4"/>
      <c r="Q738" s="4"/>
      <c r="R738" s="4"/>
    </row>
    <row r="739" spans="1:18" ht="16.5" customHeight="1">
      <c r="A739" s="4"/>
      <c r="B739" s="4"/>
      <c r="C739" s="34"/>
      <c r="D739" s="4"/>
      <c r="E739" s="4"/>
      <c r="F739" s="4"/>
      <c r="G739" s="4"/>
      <c r="H739" s="4"/>
      <c r="I739" s="4"/>
      <c r="J739" s="4"/>
      <c r="K739" s="4"/>
      <c r="L739" s="4"/>
      <c r="M739" s="4"/>
      <c r="N739" s="4"/>
      <c r="O739" s="4"/>
      <c r="P739" s="4"/>
      <c r="Q739" s="4"/>
      <c r="R739" s="4"/>
    </row>
    <row r="740" spans="1:18" ht="16.5" customHeight="1">
      <c r="A740" s="4"/>
      <c r="B740" s="4"/>
      <c r="C740" s="34"/>
      <c r="D740" s="4"/>
      <c r="E740" s="4"/>
      <c r="F740" s="4"/>
      <c r="G740" s="4"/>
      <c r="H740" s="4"/>
      <c r="I740" s="4"/>
      <c r="J740" s="4"/>
      <c r="K740" s="4"/>
      <c r="L740" s="4"/>
      <c r="M740" s="4"/>
      <c r="N740" s="4"/>
      <c r="O740" s="4"/>
      <c r="P740" s="4"/>
      <c r="Q740" s="4"/>
      <c r="R740" s="4"/>
    </row>
    <row r="741" spans="1:18" ht="16.5" customHeight="1">
      <c r="A741" s="4"/>
      <c r="B741" s="4"/>
      <c r="C741" s="34"/>
      <c r="D741" s="4"/>
      <c r="E741" s="4"/>
      <c r="F741" s="4"/>
      <c r="G741" s="4"/>
      <c r="H741" s="4"/>
      <c r="I741" s="4"/>
      <c r="J741" s="4"/>
      <c r="K741" s="4"/>
      <c r="L741" s="4"/>
      <c r="M741" s="4"/>
      <c r="N741" s="4"/>
      <c r="O741" s="4"/>
      <c r="P741" s="4"/>
      <c r="Q741" s="4"/>
      <c r="R741" s="4"/>
    </row>
    <row r="742" spans="1:18" ht="16.5" customHeight="1">
      <c r="A742" s="4"/>
      <c r="B742" s="4"/>
      <c r="C742" s="34"/>
      <c r="D742" s="4"/>
      <c r="E742" s="4"/>
      <c r="F742" s="4"/>
      <c r="G742" s="4"/>
      <c r="H742" s="4"/>
      <c r="I742" s="4"/>
      <c r="J742" s="4"/>
      <c r="K742" s="4"/>
      <c r="L742" s="4"/>
      <c r="M742" s="4"/>
      <c r="N742" s="4"/>
      <c r="O742" s="4"/>
      <c r="P742" s="4"/>
      <c r="Q742" s="4"/>
      <c r="R742" s="4"/>
    </row>
    <row r="743" spans="1:18" ht="16.5" customHeight="1">
      <c r="A743" s="4"/>
      <c r="B743" s="4"/>
      <c r="C743" s="34"/>
      <c r="D743" s="4"/>
      <c r="E743" s="4"/>
      <c r="F743" s="4"/>
      <c r="G743" s="4"/>
      <c r="H743" s="4"/>
      <c r="I743" s="4"/>
      <c r="J743" s="4"/>
      <c r="K743" s="4"/>
      <c r="L743" s="4"/>
      <c r="M743" s="4"/>
      <c r="N743" s="4"/>
      <c r="O743" s="4"/>
      <c r="P743" s="4"/>
      <c r="Q743" s="4"/>
      <c r="R743" s="4"/>
    </row>
    <row r="744" spans="1:18" ht="16.5" customHeight="1">
      <c r="A744" s="4"/>
      <c r="B744" s="4"/>
      <c r="C744" s="34"/>
      <c r="D744" s="4"/>
      <c r="E744" s="4"/>
      <c r="F744" s="4"/>
      <c r="G744" s="4"/>
      <c r="H744" s="4"/>
      <c r="I744" s="4"/>
      <c r="J744" s="4"/>
      <c r="K744" s="4"/>
      <c r="L744" s="4"/>
      <c r="M744" s="4"/>
      <c r="N744" s="4"/>
      <c r="O744" s="4"/>
      <c r="P744" s="4"/>
      <c r="Q744" s="4"/>
      <c r="R744" s="4"/>
    </row>
    <row r="745" spans="1:18" ht="16.5" customHeight="1">
      <c r="A745" s="4"/>
      <c r="B745" s="4"/>
      <c r="C745" s="34"/>
      <c r="D745" s="4"/>
      <c r="E745" s="4"/>
      <c r="F745" s="4"/>
      <c r="G745" s="4"/>
      <c r="H745" s="4"/>
      <c r="I745" s="4"/>
      <c r="J745" s="4"/>
      <c r="K745" s="4"/>
      <c r="L745" s="4"/>
      <c r="M745" s="4"/>
      <c r="N745" s="4"/>
      <c r="O745" s="4"/>
      <c r="P745" s="4"/>
      <c r="Q745" s="4"/>
      <c r="R745" s="4"/>
    </row>
    <row r="746" spans="1:18" ht="16.5" customHeight="1">
      <c r="A746" s="4"/>
      <c r="B746" s="4"/>
      <c r="C746" s="34"/>
      <c r="D746" s="4"/>
      <c r="E746" s="4"/>
      <c r="F746" s="4"/>
      <c r="G746" s="4"/>
      <c r="H746" s="4"/>
      <c r="I746" s="4"/>
      <c r="J746" s="4"/>
      <c r="K746" s="4"/>
      <c r="L746" s="4"/>
      <c r="M746" s="4"/>
      <c r="N746" s="4"/>
      <c r="O746" s="4"/>
      <c r="P746" s="4"/>
      <c r="Q746" s="4"/>
      <c r="R746" s="4"/>
    </row>
    <row r="747" spans="1:18" ht="16.5" customHeight="1">
      <c r="A747" s="4"/>
      <c r="B747" s="4"/>
      <c r="C747" s="34"/>
      <c r="D747" s="4"/>
      <c r="E747" s="4"/>
      <c r="F747" s="4"/>
      <c r="G747" s="4"/>
      <c r="H747" s="4"/>
      <c r="I747" s="4"/>
      <c r="J747" s="4"/>
      <c r="K747" s="4"/>
      <c r="L747" s="4"/>
      <c r="M747" s="4"/>
      <c r="N747" s="4"/>
      <c r="O747" s="4"/>
      <c r="P747" s="4"/>
      <c r="Q747" s="4"/>
      <c r="R747" s="4"/>
    </row>
    <row r="748" spans="1:18" ht="16.5" customHeight="1">
      <c r="A748" s="4"/>
      <c r="B748" s="4"/>
      <c r="C748" s="34"/>
      <c r="D748" s="4"/>
      <c r="E748" s="4"/>
      <c r="F748" s="4"/>
      <c r="G748" s="4"/>
      <c r="H748" s="4"/>
      <c r="I748" s="4"/>
      <c r="J748" s="4"/>
      <c r="K748" s="4"/>
      <c r="L748" s="4"/>
      <c r="M748" s="4"/>
      <c r="N748" s="4"/>
      <c r="O748" s="4"/>
      <c r="P748" s="4"/>
      <c r="Q748" s="4"/>
      <c r="R748" s="4"/>
    </row>
    <row r="749" spans="1:18" ht="16.5" customHeight="1">
      <c r="A749" s="4"/>
      <c r="B749" s="4"/>
      <c r="C749" s="34"/>
      <c r="D749" s="4"/>
      <c r="E749" s="4"/>
      <c r="F749" s="4"/>
      <c r="G749" s="4"/>
      <c r="H749" s="4"/>
      <c r="I749" s="4"/>
      <c r="J749" s="4"/>
      <c r="K749" s="4"/>
      <c r="L749" s="4"/>
      <c r="M749" s="4"/>
      <c r="N749" s="4"/>
      <c r="O749" s="4"/>
      <c r="P749" s="4"/>
      <c r="Q749" s="4"/>
      <c r="R749" s="4"/>
    </row>
    <row r="750" spans="1:18" ht="16.5" customHeight="1">
      <c r="A750" s="4"/>
      <c r="B750" s="4"/>
      <c r="C750" s="34"/>
      <c r="D750" s="4"/>
      <c r="E750" s="4"/>
      <c r="F750" s="4"/>
      <c r="G750" s="4"/>
      <c r="H750" s="4"/>
      <c r="I750" s="4"/>
      <c r="J750" s="4"/>
      <c r="K750" s="4"/>
      <c r="L750" s="4"/>
      <c r="M750" s="4"/>
      <c r="N750" s="4"/>
      <c r="O750" s="4"/>
      <c r="P750" s="4"/>
      <c r="Q750" s="4"/>
      <c r="R750" s="4"/>
    </row>
    <row r="751" spans="1:18" ht="16.5" customHeight="1">
      <c r="A751" s="4"/>
      <c r="B751" s="4"/>
      <c r="C751" s="34"/>
      <c r="D751" s="4"/>
      <c r="E751" s="4"/>
      <c r="F751" s="4"/>
      <c r="G751" s="4"/>
      <c r="H751" s="4"/>
      <c r="I751" s="4"/>
      <c r="J751" s="4"/>
      <c r="K751" s="4"/>
      <c r="L751" s="4"/>
      <c r="M751" s="4"/>
      <c r="N751" s="4"/>
      <c r="O751" s="4"/>
      <c r="P751" s="4"/>
      <c r="Q751" s="4"/>
      <c r="R751" s="4"/>
    </row>
    <row r="752" spans="1:18" ht="16.5" customHeight="1">
      <c r="A752" s="4"/>
      <c r="B752" s="4"/>
      <c r="C752" s="34"/>
      <c r="D752" s="4"/>
      <c r="E752" s="4"/>
      <c r="F752" s="4"/>
      <c r="G752" s="4"/>
      <c r="H752" s="4"/>
      <c r="I752" s="4"/>
      <c r="J752" s="4"/>
      <c r="K752" s="4"/>
      <c r="L752" s="4"/>
      <c r="M752" s="4"/>
      <c r="N752" s="4"/>
      <c r="O752" s="4"/>
      <c r="P752" s="4"/>
      <c r="Q752" s="4"/>
      <c r="R752" s="4"/>
    </row>
    <row r="753" spans="1:18" ht="16.5" customHeight="1">
      <c r="A753" s="4"/>
      <c r="B753" s="4"/>
      <c r="C753" s="34"/>
      <c r="D753" s="4"/>
      <c r="E753" s="4"/>
      <c r="F753" s="4"/>
      <c r="G753" s="4"/>
      <c r="H753" s="4"/>
      <c r="I753" s="4"/>
      <c r="J753" s="4"/>
      <c r="K753" s="4"/>
      <c r="L753" s="4"/>
      <c r="M753" s="4"/>
      <c r="N753" s="4"/>
      <c r="O753" s="4"/>
      <c r="P753" s="4"/>
      <c r="Q753" s="4"/>
      <c r="R753" s="4"/>
    </row>
    <row r="754" spans="1:18" ht="16.5" customHeight="1">
      <c r="A754" s="4"/>
      <c r="B754" s="4"/>
      <c r="C754" s="34"/>
      <c r="D754" s="4"/>
      <c r="E754" s="4"/>
      <c r="F754" s="4"/>
      <c r="G754" s="4"/>
      <c r="H754" s="4"/>
      <c r="I754" s="4"/>
      <c r="J754" s="4"/>
      <c r="K754" s="4"/>
      <c r="L754" s="4"/>
      <c r="M754" s="4"/>
      <c r="N754" s="4"/>
      <c r="O754" s="4"/>
      <c r="P754" s="4"/>
      <c r="Q754" s="4"/>
      <c r="R754" s="4"/>
    </row>
    <row r="755" spans="1:18" ht="16.5" customHeight="1">
      <c r="A755" s="4"/>
      <c r="B755" s="4"/>
      <c r="C755" s="34"/>
      <c r="D755" s="4"/>
      <c r="E755" s="4"/>
      <c r="F755" s="4"/>
      <c r="G755" s="4"/>
      <c r="H755" s="4"/>
      <c r="I755" s="4"/>
      <c r="J755" s="4"/>
      <c r="K755" s="4"/>
      <c r="L755" s="4"/>
      <c r="M755" s="4"/>
      <c r="N755" s="4"/>
      <c r="O755" s="4"/>
      <c r="P755" s="4"/>
      <c r="Q755" s="4"/>
      <c r="R755" s="4"/>
    </row>
    <row r="756" spans="1:18" ht="16.5" customHeight="1">
      <c r="A756" s="4"/>
      <c r="B756" s="4"/>
      <c r="C756" s="34"/>
      <c r="D756" s="4"/>
      <c r="E756" s="4"/>
      <c r="F756" s="4"/>
      <c r="G756" s="4"/>
      <c r="H756" s="4"/>
      <c r="I756" s="4"/>
      <c r="J756" s="4"/>
      <c r="K756" s="4"/>
      <c r="L756" s="4"/>
      <c r="M756" s="4"/>
      <c r="N756" s="4"/>
      <c r="O756" s="4"/>
      <c r="P756" s="4"/>
      <c r="Q756" s="4"/>
      <c r="R756" s="4"/>
    </row>
    <row r="757" spans="1:18" ht="16.5" customHeight="1">
      <c r="A757" s="4"/>
      <c r="B757" s="4"/>
      <c r="C757" s="34"/>
      <c r="D757" s="4"/>
      <c r="E757" s="4"/>
      <c r="F757" s="4"/>
      <c r="G757" s="4"/>
      <c r="H757" s="4"/>
      <c r="I757" s="4"/>
      <c r="J757" s="4"/>
      <c r="K757" s="4"/>
      <c r="L757" s="4"/>
      <c r="M757" s="4"/>
      <c r="N757" s="4"/>
      <c r="O757" s="4"/>
      <c r="P757" s="4"/>
      <c r="Q757" s="4"/>
      <c r="R757" s="4"/>
    </row>
    <row r="758" spans="1:18" ht="16.5" customHeight="1">
      <c r="A758" s="4"/>
      <c r="B758" s="4"/>
      <c r="C758" s="34"/>
      <c r="D758" s="4"/>
      <c r="E758" s="4"/>
      <c r="F758" s="4"/>
      <c r="G758" s="4"/>
      <c r="H758" s="4"/>
      <c r="I758" s="4"/>
      <c r="J758" s="4"/>
      <c r="K758" s="4"/>
      <c r="L758" s="4"/>
      <c r="M758" s="4"/>
      <c r="N758" s="4"/>
      <c r="O758" s="4"/>
      <c r="P758" s="4"/>
      <c r="Q758" s="4"/>
      <c r="R758" s="4"/>
    </row>
    <row r="759" spans="1:18" ht="16.5" customHeight="1">
      <c r="A759" s="4"/>
      <c r="B759" s="4"/>
      <c r="C759" s="34"/>
      <c r="D759" s="4"/>
      <c r="E759" s="4"/>
      <c r="F759" s="4"/>
      <c r="G759" s="4"/>
      <c r="H759" s="4"/>
      <c r="I759" s="4"/>
      <c r="J759" s="4"/>
      <c r="K759" s="4"/>
      <c r="L759" s="4"/>
      <c r="M759" s="4"/>
      <c r="N759" s="4"/>
      <c r="O759" s="4"/>
      <c r="P759" s="4"/>
      <c r="Q759" s="4"/>
      <c r="R759" s="4"/>
    </row>
    <row r="760" spans="1:18" ht="16.5" customHeight="1">
      <c r="A760" s="4"/>
      <c r="B760" s="4"/>
      <c r="C760" s="34"/>
      <c r="D760" s="4"/>
      <c r="E760" s="4"/>
      <c r="F760" s="4"/>
      <c r="G760" s="4"/>
      <c r="H760" s="4"/>
      <c r="I760" s="4"/>
      <c r="J760" s="4"/>
      <c r="K760" s="4"/>
      <c r="L760" s="4"/>
      <c r="M760" s="4"/>
      <c r="N760" s="4"/>
      <c r="O760" s="4"/>
      <c r="P760" s="4"/>
      <c r="Q760" s="4"/>
      <c r="R760" s="4"/>
    </row>
    <row r="761" spans="1:18" ht="16.5" customHeight="1">
      <c r="A761" s="4"/>
      <c r="B761" s="4"/>
      <c r="C761" s="34"/>
      <c r="D761" s="4"/>
      <c r="E761" s="4"/>
      <c r="F761" s="4"/>
      <c r="G761" s="4"/>
      <c r="H761" s="4"/>
      <c r="I761" s="4"/>
      <c r="J761" s="4"/>
      <c r="K761" s="4"/>
      <c r="L761" s="4"/>
      <c r="M761" s="4"/>
      <c r="N761" s="4"/>
      <c r="O761" s="4"/>
      <c r="P761" s="4"/>
      <c r="Q761" s="4"/>
      <c r="R761" s="4"/>
    </row>
    <row r="762" spans="1:18" ht="16.5" customHeight="1">
      <c r="A762" s="4"/>
      <c r="B762" s="4"/>
      <c r="C762" s="34"/>
      <c r="D762" s="4"/>
      <c r="E762" s="4"/>
      <c r="F762" s="4"/>
      <c r="G762" s="4"/>
      <c r="H762" s="4"/>
      <c r="I762" s="4"/>
      <c r="J762" s="4"/>
      <c r="K762" s="4"/>
      <c r="L762" s="4"/>
      <c r="M762" s="4"/>
      <c r="N762" s="4"/>
      <c r="O762" s="4"/>
      <c r="P762" s="4"/>
      <c r="Q762" s="4"/>
      <c r="R762" s="4"/>
    </row>
    <row r="763" spans="1:18" ht="16.5" customHeight="1">
      <c r="A763" s="4"/>
      <c r="B763" s="4"/>
      <c r="C763" s="34"/>
      <c r="D763" s="4"/>
      <c r="E763" s="4"/>
      <c r="F763" s="4"/>
      <c r="G763" s="4"/>
      <c r="H763" s="4"/>
      <c r="I763" s="4"/>
      <c r="J763" s="4"/>
      <c r="K763" s="4"/>
      <c r="L763" s="4"/>
      <c r="M763" s="4"/>
      <c r="N763" s="4"/>
      <c r="O763" s="4"/>
      <c r="P763" s="4"/>
      <c r="Q763" s="4"/>
      <c r="R763" s="4"/>
    </row>
    <row r="764" spans="1:18" ht="16.5" customHeight="1">
      <c r="A764" s="4"/>
      <c r="B764" s="4"/>
      <c r="C764" s="34"/>
      <c r="D764" s="4"/>
      <c r="E764" s="4"/>
      <c r="F764" s="4"/>
      <c r="G764" s="4"/>
      <c r="H764" s="4"/>
      <c r="I764" s="4"/>
      <c r="J764" s="4"/>
      <c r="K764" s="4"/>
      <c r="L764" s="4"/>
      <c r="M764" s="4"/>
      <c r="N764" s="4"/>
      <c r="O764" s="4"/>
      <c r="P764" s="4"/>
      <c r="Q764" s="4"/>
      <c r="R764" s="4"/>
    </row>
    <row r="765" spans="1:18" ht="16.5" customHeight="1">
      <c r="A765" s="4"/>
      <c r="B765" s="4"/>
      <c r="C765" s="34"/>
      <c r="D765" s="4"/>
      <c r="E765" s="4"/>
      <c r="F765" s="4"/>
      <c r="G765" s="4"/>
      <c r="H765" s="4"/>
      <c r="I765" s="4"/>
      <c r="J765" s="4"/>
      <c r="K765" s="4"/>
      <c r="L765" s="4"/>
      <c r="M765" s="4"/>
      <c r="N765" s="4"/>
      <c r="O765" s="4"/>
      <c r="P765" s="4"/>
      <c r="Q765" s="4"/>
      <c r="R765" s="4"/>
    </row>
    <row r="766" spans="1:18" ht="16.5" customHeight="1">
      <c r="A766" s="4"/>
      <c r="B766" s="4"/>
      <c r="C766" s="34"/>
      <c r="D766" s="4"/>
      <c r="E766" s="4"/>
      <c r="F766" s="4"/>
      <c r="G766" s="4"/>
      <c r="H766" s="4"/>
      <c r="I766" s="4"/>
      <c r="J766" s="4"/>
      <c r="K766" s="4"/>
      <c r="L766" s="4"/>
      <c r="M766" s="4"/>
      <c r="N766" s="4"/>
      <c r="O766" s="4"/>
      <c r="P766" s="4"/>
      <c r="Q766" s="4"/>
      <c r="R766" s="4"/>
    </row>
    <row r="767" spans="1:18" ht="16.5" customHeight="1">
      <c r="A767" s="4"/>
      <c r="B767" s="4"/>
      <c r="C767" s="34"/>
      <c r="D767" s="4"/>
      <c r="E767" s="4"/>
      <c r="F767" s="4"/>
      <c r="G767" s="4"/>
      <c r="H767" s="4"/>
      <c r="I767" s="4"/>
      <c r="J767" s="4"/>
      <c r="K767" s="4"/>
      <c r="L767" s="4"/>
      <c r="M767" s="4"/>
      <c r="N767" s="4"/>
      <c r="O767" s="4"/>
      <c r="P767" s="4"/>
      <c r="Q767" s="4"/>
      <c r="R767" s="4"/>
    </row>
    <row r="768" spans="1:18" ht="16.5" customHeight="1">
      <c r="A768" s="4"/>
      <c r="B768" s="4"/>
      <c r="C768" s="34"/>
      <c r="D768" s="4"/>
      <c r="E768" s="4"/>
      <c r="F768" s="4"/>
      <c r="G768" s="4"/>
      <c r="H768" s="4"/>
      <c r="I768" s="4"/>
      <c r="J768" s="4"/>
      <c r="K768" s="4"/>
      <c r="L768" s="4"/>
      <c r="M768" s="4"/>
      <c r="N768" s="4"/>
      <c r="O768" s="4"/>
      <c r="P768" s="4"/>
      <c r="Q768" s="4"/>
      <c r="R768" s="4"/>
    </row>
    <row r="769" spans="1:18" ht="16.5" customHeight="1">
      <c r="A769" s="4"/>
      <c r="B769" s="4"/>
      <c r="C769" s="34"/>
      <c r="D769" s="4"/>
      <c r="E769" s="4"/>
      <c r="F769" s="4"/>
      <c r="G769" s="4"/>
      <c r="H769" s="4"/>
      <c r="I769" s="4"/>
      <c r="J769" s="4"/>
      <c r="K769" s="4"/>
      <c r="L769" s="4"/>
      <c r="M769" s="4"/>
      <c r="N769" s="4"/>
      <c r="O769" s="4"/>
      <c r="P769" s="4"/>
      <c r="Q769" s="4"/>
      <c r="R769" s="4"/>
    </row>
    <row r="770" spans="1:18" ht="16.5" customHeight="1">
      <c r="A770" s="4"/>
      <c r="B770" s="4"/>
      <c r="C770" s="34"/>
      <c r="D770" s="4"/>
      <c r="E770" s="4"/>
      <c r="F770" s="4"/>
      <c r="G770" s="4"/>
      <c r="H770" s="4"/>
      <c r="I770" s="4"/>
      <c r="J770" s="4"/>
      <c r="K770" s="4"/>
      <c r="L770" s="4"/>
      <c r="M770" s="4"/>
      <c r="N770" s="4"/>
      <c r="O770" s="4"/>
      <c r="P770" s="4"/>
      <c r="Q770" s="4"/>
      <c r="R770" s="4"/>
    </row>
    <row r="771" spans="1:18" ht="16.5" customHeight="1">
      <c r="A771" s="4"/>
      <c r="B771" s="4"/>
      <c r="C771" s="34"/>
      <c r="D771" s="4"/>
      <c r="E771" s="4"/>
      <c r="F771" s="4"/>
      <c r="G771" s="4"/>
      <c r="H771" s="4"/>
      <c r="I771" s="4"/>
      <c r="J771" s="4"/>
      <c r="K771" s="4"/>
      <c r="L771" s="4"/>
      <c r="M771" s="4"/>
      <c r="N771" s="4"/>
      <c r="O771" s="4"/>
      <c r="P771" s="4"/>
      <c r="Q771" s="4"/>
      <c r="R771" s="4"/>
    </row>
    <row r="772" spans="1:18" ht="16.5" customHeight="1">
      <c r="A772" s="4"/>
      <c r="B772" s="4"/>
      <c r="C772" s="34"/>
      <c r="D772" s="4"/>
      <c r="E772" s="4"/>
      <c r="F772" s="4"/>
      <c r="G772" s="4"/>
      <c r="H772" s="4"/>
      <c r="I772" s="4"/>
      <c r="J772" s="4"/>
      <c r="K772" s="4"/>
      <c r="L772" s="4"/>
      <c r="M772" s="4"/>
      <c r="N772" s="4"/>
      <c r="O772" s="4"/>
      <c r="P772" s="4"/>
      <c r="Q772" s="4"/>
      <c r="R772" s="4"/>
    </row>
    <row r="773" spans="1:18" ht="16.5" customHeight="1">
      <c r="A773" s="4"/>
      <c r="B773" s="4"/>
      <c r="C773" s="34"/>
      <c r="D773" s="4"/>
      <c r="E773" s="4"/>
      <c r="F773" s="4"/>
      <c r="G773" s="4"/>
      <c r="H773" s="4"/>
      <c r="I773" s="4"/>
      <c r="J773" s="4"/>
      <c r="K773" s="4"/>
      <c r="L773" s="4"/>
      <c r="M773" s="4"/>
      <c r="N773" s="4"/>
      <c r="O773" s="4"/>
      <c r="P773" s="4"/>
      <c r="Q773" s="4"/>
      <c r="R773" s="4"/>
    </row>
    <row r="774" spans="1:18" ht="16.5" customHeight="1">
      <c r="A774" s="4"/>
      <c r="B774" s="4"/>
      <c r="C774" s="34"/>
      <c r="D774" s="4"/>
      <c r="E774" s="4"/>
      <c r="F774" s="4"/>
      <c r="G774" s="4"/>
      <c r="H774" s="4"/>
      <c r="I774" s="4"/>
      <c r="J774" s="4"/>
      <c r="K774" s="4"/>
      <c r="L774" s="4"/>
      <c r="M774" s="4"/>
      <c r="N774" s="4"/>
      <c r="O774" s="4"/>
      <c r="P774" s="4"/>
      <c r="Q774" s="4"/>
      <c r="R774" s="4"/>
    </row>
    <row r="775" spans="1:18" ht="16.5" customHeight="1">
      <c r="A775" s="4"/>
      <c r="B775" s="4"/>
      <c r="C775" s="34"/>
      <c r="D775" s="4"/>
      <c r="E775" s="4"/>
      <c r="F775" s="4"/>
      <c r="G775" s="4"/>
      <c r="H775" s="4"/>
      <c r="I775" s="4"/>
      <c r="J775" s="4"/>
      <c r="K775" s="4"/>
      <c r="L775" s="4"/>
      <c r="M775" s="4"/>
      <c r="N775" s="4"/>
      <c r="O775" s="4"/>
      <c r="P775" s="4"/>
      <c r="Q775" s="4"/>
      <c r="R775" s="4"/>
    </row>
    <row r="776" spans="1:18" ht="16.5" customHeight="1">
      <c r="A776" s="4"/>
      <c r="B776" s="4"/>
      <c r="C776" s="34"/>
      <c r="D776" s="4"/>
      <c r="E776" s="4"/>
      <c r="F776" s="4"/>
      <c r="G776" s="4"/>
      <c r="H776" s="4"/>
      <c r="I776" s="4"/>
      <c r="J776" s="4"/>
      <c r="K776" s="4"/>
      <c r="L776" s="4"/>
      <c r="M776" s="4"/>
      <c r="N776" s="4"/>
      <c r="O776" s="4"/>
      <c r="P776" s="4"/>
      <c r="Q776" s="4"/>
      <c r="R776" s="4"/>
    </row>
    <row r="777" spans="1:18" ht="16.5" customHeight="1">
      <c r="A777" s="4"/>
      <c r="B777" s="4"/>
      <c r="C777" s="34"/>
      <c r="D777" s="4"/>
      <c r="E777" s="4"/>
      <c r="F777" s="4"/>
      <c r="G777" s="4"/>
      <c r="H777" s="4"/>
      <c r="I777" s="4"/>
      <c r="J777" s="4"/>
      <c r="K777" s="4"/>
      <c r="L777" s="4"/>
      <c r="M777" s="4"/>
      <c r="N777" s="4"/>
      <c r="O777" s="4"/>
      <c r="P777" s="4"/>
      <c r="Q777" s="4"/>
      <c r="R777" s="4"/>
    </row>
    <row r="778" spans="1:18" ht="16.5" customHeight="1">
      <c r="A778" s="4"/>
      <c r="B778" s="4"/>
      <c r="C778" s="34"/>
      <c r="D778" s="4"/>
      <c r="E778" s="4"/>
      <c r="F778" s="4"/>
      <c r="G778" s="4"/>
      <c r="H778" s="4"/>
      <c r="I778" s="4"/>
      <c r="J778" s="4"/>
      <c r="K778" s="4"/>
      <c r="L778" s="4"/>
      <c r="M778" s="4"/>
      <c r="N778" s="4"/>
      <c r="O778" s="4"/>
      <c r="P778" s="4"/>
      <c r="Q778" s="4"/>
      <c r="R778" s="4"/>
    </row>
    <row r="779" spans="1:18" ht="16.5" customHeight="1">
      <c r="A779" s="4"/>
      <c r="B779" s="4"/>
      <c r="C779" s="34"/>
      <c r="D779" s="4"/>
      <c r="E779" s="4"/>
      <c r="F779" s="4"/>
      <c r="G779" s="4"/>
      <c r="H779" s="4"/>
      <c r="I779" s="4"/>
      <c r="J779" s="4"/>
      <c r="K779" s="4"/>
      <c r="L779" s="4"/>
      <c r="M779" s="4"/>
      <c r="N779" s="4"/>
      <c r="O779" s="4"/>
      <c r="P779" s="4"/>
      <c r="Q779" s="4"/>
      <c r="R779" s="4"/>
    </row>
    <row r="780" spans="1:18" ht="16.5" customHeight="1">
      <c r="A780" s="4"/>
      <c r="B780" s="4"/>
      <c r="C780" s="34"/>
      <c r="D780" s="4"/>
      <c r="E780" s="4"/>
      <c r="F780" s="4"/>
      <c r="G780" s="4"/>
      <c r="H780" s="4"/>
      <c r="I780" s="4"/>
      <c r="J780" s="4"/>
      <c r="K780" s="4"/>
      <c r="L780" s="4"/>
      <c r="M780" s="4"/>
      <c r="N780" s="4"/>
      <c r="O780" s="4"/>
      <c r="P780" s="4"/>
      <c r="Q780" s="4"/>
      <c r="R780" s="4"/>
    </row>
    <row r="781" spans="1:18" ht="16.5" customHeight="1">
      <c r="A781" s="4"/>
      <c r="B781" s="4"/>
      <c r="C781" s="34"/>
      <c r="D781" s="4"/>
      <c r="E781" s="4"/>
      <c r="F781" s="4"/>
      <c r="G781" s="4"/>
      <c r="H781" s="4"/>
      <c r="I781" s="4"/>
      <c r="J781" s="4"/>
      <c r="K781" s="4"/>
      <c r="L781" s="4"/>
      <c r="M781" s="4"/>
      <c r="N781" s="4"/>
      <c r="O781" s="4"/>
      <c r="P781" s="4"/>
      <c r="Q781" s="4"/>
      <c r="R781" s="4"/>
    </row>
    <row r="782" spans="1:18" ht="16.5" customHeight="1">
      <c r="A782" s="4"/>
      <c r="B782" s="4"/>
      <c r="C782" s="34"/>
      <c r="D782" s="4"/>
      <c r="E782" s="4"/>
      <c r="F782" s="4"/>
      <c r="G782" s="4"/>
      <c r="H782" s="4"/>
      <c r="I782" s="4"/>
      <c r="J782" s="4"/>
      <c r="K782" s="4"/>
      <c r="L782" s="4"/>
      <c r="M782" s="4"/>
      <c r="N782" s="4"/>
      <c r="O782" s="4"/>
      <c r="P782" s="4"/>
      <c r="Q782" s="4"/>
      <c r="R782" s="4"/>
    </row>
    <row r="783" spans="1:18" ht="16.5" customHeight="1">
      <c r="A783" s="4"/>
      <c r="B783" s="4"/>
      <c r="C783" s="34"/>
      <c r="D783" s="4"/>
      <c r="E783" s="4"/>
      <c r="F783" s="4"/>
      <c r="G783" s="4"/>
      <c r="H783" s="4"/>
      <c r="I783" s="4"/>
      <c r="J783" s="4"/>
      <c r="K783" s="4"/>
      <c r="L783" s="4"/>
      <c r="M783" s="4"/>
      <c r="N783" s="4"/>
      <c r="O783" s="4"/>
      <c r="P783" s="4"/>
      <c r="Q783" s="4"/>
      <c r="R783" s="4"/>
    </row>
    <row r="784" spans="1:18" ht="16.5" customHeight="1">
      <c r="A784" s="4"/>
      <c r="B784" s="4"/>
      <c r="C784" s="34"/>
      <c r="D784" s="4"/>
      <c r="E784" s="4"/>
      <c r="F784" s="4"/>
      <c r="G784" s="4"/>
      <c r="H784" s="4"/>
      <c r="I784" s="4"/>
      <c r="J784" s="4"/>
      <c r="K784" s="4"/>
      <c r="L784" s="4"/>
      <c r="M784" s="4"/>
      <c r="N784" s="4"/>
      <c r="O784" s="4"/>
      <c r="P784" s="4"/>
      <c r="Q784" s="4"/>
      <c r="R784" s="4"/>
    </row>
    <row r="785" spans="1:18" ht="16.5" customHeight="1">
      <c r="A785" s="4"/>
      <c r="B785" s="4"/>
      <c r="C785" s="34"/>
      <c r="D785" s="4"/>
      <c r="E785" s="4"/>
      <c r="F785" s="4"/>
      <c r="G785" s="4"/>
      <c r="H785" s="4"/>
      <c r="I785" s="4"/>
      <c r="J785" s="4"/>
      <c r="K785" s="4"/>
      <c r="L785" s="4"/>
      <c r="M785" s="4"/>
      <c r="N785" s="4"/>
      <c r="O785" s="4"/>
      <c r="P785" s="4"/>
      <c r="Q785" s="4"/>
      <c r="R785" s="4"/>
    </row>
    <row r="786" spans="1:18" ht="16.5" customHeight="1">
      <c r="A786" s="4"/>
      <c r="B786" s="4"/>
      <c r="C786" s="34"/>
      <c r="D786" s="4"/>
      <c r="E786" s="4"/>
      <c r="F786" s="4"/>
      <c r="G786" s="4"/>
      <c r="H786" s="4"/>
      <c r="I786" s="4"/>
      <c r="J786" s="4"/>
      <c r="K786" s="4"/>
      <c r="L786" s="4"/>
      <c r="M786" s="4"/>
      <c r="N786" s="4"/>
      <c r="O786" s="4"/>
      <c r="P786" s="4"/>
      <c r="Q786" s="4"/>
      <c r="R786" s="4"/>
    </row>
    <row r="787" spans="1:18" ht="16.5" customHeight="1">
      <c r="A787" s="4"/>
      <c r="B787" s="4"/>
      <c r="C787" s="34"/>
      <c r="D787" s="4"/>
      <c r="E787" s="4"/>
      <c r="F787" s="4"/>
      <c r="G787" s="4"/>
      <c r="H787" s="4"/>
      <c r="I787" s="4"/>
      <c r="J787" s="4"/>
      <c r="K787" s="4"/>
      <c r="L787" s="4"/>
      <c r="M787" s="4"/>
      <c r="N787" s="4"/>
      <c r="O787" s="4"/>
      <c r="P787" s="4"/>
      <c r="Q787" s="4"/>
      <c r="R787" s="4"/>
    </row>
    <row r="788" spans="1:18" ht="16.5" customHeight="1">
      <c r="A788" s="4"/>
      <c r="B788" s="4"/>
      <c r="C788" s="34"/>
      <c r="D788" s="4"/>
      <c r="E788" s="4"/>
      <c r="F788" s="4"/>
      <c r="G788" s="4"/>
      <c r="H788" s="4"/>
      <c r="I788" s="4"/>
      <c r="J788" s="4"/>
      <c r="K788" s="4"/>
      <c r="L788" s="4"/>
      <c r="M788" s="4"/>
      <c r="N788" s="4"/>
      <c r="O788" s="4"/>
      <c r="P788" s="4"/>
      <c r="Q788" s="4"/>
      <c r="R788" s="4"/>
    </row>
    <row r="789" spans="1:18" ht="16.5" customHeight="1">
      <c r="A789" s="4"/>
      <c r="B789" s="4"/>
      <c r="C789" s="34"/>
      <c r="D789" s="4"/>
      <c r="E789" s="4"/>
      <c r="F789" s="4"/>
      <c r="G789" s="4"/>
      <c r="H789" s="4"/>
      <c r="I789" s="4"/>
      <c r="J789" s="4"/>
      <c r="K789" s="4"/>
      <c r="L789" s="4"/>
      <c r="M789" s="4"/>
      <c r="N789" s="4"/>
      <c r="O789" s="4"/>
      <c r="P789" s="4"/>
      <c r="Q789" s="4"/>
      <c r="R789" s="4"/>
    </row>
    <row r="790" spans="1:18" ht="16.5" customHeight="1">
      <c r="A790" s="4"/>
      <c r="B790" s="4"/>
      <c r="C790" s="34"/>
      <c r="D790" s="4"/>
      <c r="E790" s="4"/>
      <c r="F790" s="4"/>
      <c r="G790" s="4"/>
      <c r="H790" s="4"/>
      <c r="I790" s="4"/>
      <c r="J790" s="4"/>
      <c r="K790" s="4"/>
      <c r="L790" s="4"/>
      <c r="M790" s="4"/>
      <c r="N790" s="4"/>
      <c r="O790" s="4"/>
      <c r="P790" s="4"/>
      <c r="Q790" s="4"/>
      <c r="R790" s="4"/>
    </row>
    <row r="791" spans="1:18" ht="16.5" customHeight="1">
      <c r="A791" s="4"/>
      <c r="B791" s="4"/>
      <c r="C791" s="34"/>
      <c r="D791" s="4"/>
      <c r="E791" s="4"/>
      <c r="F791" s="4"/>
      <c r="G791" s="4"/>
      <c r="H791" s="4"/>
      <c r="I791" s="4"/>
      <c r="J791" s="4"/>
      <c r="K791" s="4"/>
      <c r="L791" s="4"/>
      <c r="M791" s="4"/>
      <c r="N791" s="4"/>
      <c r="O791" s="4"/>
      <c r="P791" s="4"/>
      <c r="Q791" s="4"/>
      <c r="R791" s="4"/>
    </row>
    <row r="792" spans="1:18" ht="16.5" customHeight="1">
      <c r="A792" s="4"/>
      <c r="B792" s="4"/>
      <c r="C792" s="34"/>
      <c r="D792" s="4"/>
      <c r="E792" s="4"/>
      <c r="F792" s="4"/>
      <c r="G792" s="4"/>
      <c r="H792" s="4"/>
      <c r="I792" s="4"/>
      <c r="J792" s="4"/>
      <c r="K792" s="4"/>
      <c r="L792" s="4"/>
      <c r="M792" s="4"/>
      <c r="N792" s="4"/>
      <c r="O792" s="4"/>
      <c r="P792" s="4"/>
      <c r="Q792" s="4"/>
      <c r="R792" s="4"/>
    </row>
    <row r="793" spans="1:18" ht="16.5" customHeight="1">
      <c r="A793" s="4"/>
      <c r="B793" s="4"/>
      <c r="C793" s="34"/>
      <c r="D793" s="4"/>
      <c r="E793" s="4"/>
      <c r="F793" s="4"/>
      <c r="G793" s="4"/>
      <c r="H793" s="4"/>
      <c r="I793" s="4"/>
      <c r="J793" s="4"/>
      <c r="K793" s="4"/>
      <c r="L793" s="4"/>
      <c r="M793" s="4"/>
      <c r="N793" s="4"/>
      <c r="O793" s="4"/>
      <c r="P793" s="4"/>
      <c r="Q793" s="4"/>
      <c r="R793" s="4"/>
    </row>
    <row r="794" spans="1:18" ht="16.5" customHeight="1">
      <c r="A794" s="4"/>
      <c r="B794" s="4"/>
      <c r="C794" s="34"/>
      <c r="D794" s="4"/>
      <c r="E794" s="4"/>
      <c r="F794" s="4"/>
      <c r="G794" s="4"/>
      <c r="H794" s="4"/>
      <c r="I794" s="4"/>
      <c r="J794" s="4"/>
      <c r="K794" s="4"/>
      <c r="L794" s="4"/>
      <c r="M794" s="4"/>
      <c r="N794" s="4"/>
      <c r="O794" s="4"/>
      <c r="P794" s="4"/>
      <c r="Q794" s="4"/>
      <c r="R794" s="4"/>
    </row>
    <row r="795" spans="1:18" ht="16.5" customHeight="1">
      <c r="A795" s="4"/>
      <c r="B795" s="4"/>
      <c r="C795" s="34"/>
      <c r="D795" s="4"/>
      <c r="E795" s="4"/>
      <c r="F795" s="4"/>
      <c r="G795" s="4"/>
      <c r="H795" s="4"/>
      <c r="I795" s="4"/>
      <c r="J795" s="4"/>
      <c r="K795" s="4"/>
      <c r="L795" s="4"/>
      <c r="M795" s="4"/>
      <c r="N795" s="4"/>
      <c r="O795" s="4"/>
      <c r="P795" s="4"/>
      <c r="Q795" s="4"/>
      <c r="R795" s="4"/>
    </row>
    <row r="796" spans="1:18" ht="16.5" customHeight="1">
      <c r="A796" s="4"/>
      <c r="B796" s="4"/>
      <c r="C796" s="34"/>
      <c r="D796" s="4"/>
      <c r="E796" s="4"/>
      <c r="F796" s="4"/>
      <c r="G796" s="4"/>
      <c r="H796" s="4"/>
      <c r="I796" s="4"/>
      <c r="J796" s="4"/>
      <c r="K796" s="4"/>
      <c r="L796" s="4"/>
      <c r="M796" s="4"/>
      <c r="N796" s="4"/>
      <c r="O796" s="4"/>
      <c r="P796" s="4"/>
      <c r="Q796" s="4"/>
      <c r="R796" s="4"/>
    </row>
    <row r="797" spans="1:18" ht="16.5" customHeight="1">
      <c r="A797" s="4"/>
      <c r="B797" s="4"/>
      <c r="C797" s="34"/>
      <c r="D797" s="4"/>
      <c r="E797" s="4"/>
      <c r="F797" s="4"/>
      <c r="G797" s="4"/>
      <c r="H797" s="4"/>
      <c r="I797" s="4"/>
      <c r="J797" s="4"/>
      <c r="K797" s="4"/>
      <c r="L797" s="4"/>
      <c r="M797" s="4"/>
      <c r="N797" s="4"/>
      <c r="O797" s="4"/>
      <c r="P797" s="4"/>
      <c r="Q797" s="4"/>
      <c r="R797" s="4"/>
    </row>
    <row r="798" spans="1:18" ht="16.5" customHeight="1">
      <c r="A798" s="4"/>
      <c r="B798" s="4"/>
      <c r="C798" s="34"/>
      <c r="D798" s="4"/>
      <c r="E798" s="4"/>
      <c r="F798" s="4"/>
      <c r="G798" s="4"/>
      <c r="H798" s="4"/>
      <c r="I798" s="4"/>
      <c r="J798" s="4"/>
      <c r="K798" s="4"/>
      <c r="L798" s="4"/>
      <c r="M798" s="4"/>
      <c r="N798" s="4"/>
      <c r="O798" s="4"/>
      <c r="P798" s="4"/>
      <c r="Q798" s="4"/>
      <c r="R798" s="4"/>
    </row>
    <row r="799" spans="1:18" ht="16.5" customHeight="1">
      <c r="A799" s="4"/>
      <c r="B799" s="4"/>
      <c r="C799" s="34"/>
      <c r="D799" s="4"/>
      <c r="E799" s="4"/>
      <c r="F799" s="4"/>
      <c r="G799" s="4"/>
      <c r="H799" s="4"/>
      <c r="I799" s="4"/>
      <c r="J799" s="4"/>
      <c r="K799" s="4"/>
      <c r="L799" s="4"/>
      <c r="M799" s="4"/>
      <c r="N799" s="4"/>
      <c r="O799" s="4"/>
      <c r="P799" s="4"/>
      <c r="Q799" s="4"/>
      <c r="R799" s="4"/>
    </row>
    <row r="800" spans="1:18" ht="16.5" customHeight="1">
      <c r="A800" s="4"/>
      <c r="B800" s="4"/>
      <c r="C800" s="34"/>
      <c r="D800" s="4"/>
      <c r="E800" s="4"/>
      <c r="F800" s="4"/>
      <c r="G800" s="4"/>
      <c r="H800" s="4"/>
      <c r="I800" s="4"/>
      <c r="J800" s="4"/>
      <c r="K800" s="4"/>
      <c r="L800" s="4"/>
      <c r="M800" s="4"/>
      <c r="N800" s="4"/>
      <c r="O800" s="4"/>
      <c r="P800" s="4"/>
      <c r="Q800" s="4"/>
      <c r="R800" s="4"/>
    </row>
    <row r="801" spans="1:18" ht="16.5" customHeight="1">
      <c r="A801" s="4"/>
      <c r="B801" s="4"/>
      <c r="C801" s="34"/>
      <c r="D801" s="4"/>
      <c r="E801" s="4"/>
      <c r="F801" s="4"/>
      <c r="G801" s="4"/>
      <c r="H801" s="4"/>
      <c r="I801" s="4"/>
      <c r="J801" s="4"/>
      <c r="K801" s="4"/>
      <c r="L801" s="4"/>
      <c r="M801" s="4"/>
      <c r="N801" s="4"/>
      <c r="O801" s="4"/>
      <c r="P801" s="4"/>
      <c r="Q801" s="4"/>
      <c r="R801" s="4"/>
    </row>
    <row r="802" spans="1:18" ht="16.5" customHeight="1">
      <c r="A802" s="4"/>
      <c r="B802" s="4"/>
      <c r="C802" s="34"/>
      <c r="D802" s="4"/>
      <c r="E802" s="4"/>
      <c r="F802" s="4"/>
      <c r="G802" s="4"/>
      <c r="H802" s="4"/>
      <c r="I802" s="4"/>
      <c r="J802" s="4"/>
      <c r="K802" s="4"/>
      <c r="L802" s="4"/>
      <c r="M802" s="4"/>
      <c r="N802" s="4"/>
      <c r="O802" s="4"/>
      <c r="P802" s="4"/>
      <c r="Q802" s="4"/>
      <c r="R802" s="4"/>
    </row>
    <row r="803" spans="1:18" ht="16.5" customHeight="1">
      <c r="A803" s="4"/>
      <c r="B803" s="4"/>
      <c r="C803" s="34"/>
      <c r="D803" s="4"/>
      <c r="E803" s="4"/>
      <c r="F803" s="4"/>
      <c r="G803" s="4"/>
      <c r="H803" s="4"/>
      <c r="I803" s="4"/>
      <c r="J803" s="4"/>
      <c r="K803" s="4"/>
      <c r="L803" s="4"/>
      <c r="M803" s="4"/>
      <c r="N803" s="4"/>
      <c r="O803" s="4"/>
      <c r="P803" s="4"/>
      <c r="Q803" s="4"/>
      <c r="R803" s="4"/>
    </row>
    <row r="804" spans="1:18" ht="16.5" customHeight="1">
      <c r="A804" s="4"/>
      <c r="B804" s="4"/>
      <c r="C804" s="34"/>
      <c r="D804" s="4"/>
      <c r="E804" s="4"/>
      <c r="F804" s="4"/>
      <c r="G804" s="4"/>
      <c r="H804" s="4"/>
      <c r="I804" s="4"/>
      <c r="J804" s="4"/>
      <c r="K804" s="4"/>
      <c r="L804" s="4"/>
      <c r="M804" s="4"/>
      <c r="N804" s="4"/>
      <c r="O804" s="4"/>
      <c r="P804" s="4"/>
      <c r="Q804" s="4"/>
      <c r="R804" s="4"/>
    </row>
    <row r="805" spans="1:18" ht="16.5" customHeight="1">
      <c r="A805" s="4"/>
      <c r="B805" s="4"/>
      <c r="C805" s="34"/>
      <c r="D805" s="4"/>
      <c r="E805" s="4"/>
      <c r="F805" s="4"/>
      <c r="G805" s="4"/>
      <c r="H805" s="4"/>
      <c r="I805" s="4"/>
      <c r="J805" s="4"/>
      <c r="K805" s="4"/>
      <c r="L805" s="4"/>
      <c r="M805" s="4"/>
      <c r="N805" s="4"/>
      <c r="O805" s="4"/>
      <c r="P805" s="4"/>
      <c r="Q805" s="4"/>
      <c r="R805" s="4"/>
    </row>
    <row r="806" spans="1:18" ht="16.5" customHeight="1">
      <c r="A806" s="4"/>
      <c r="B806" s="4"/>
      <c r="C806" s="34"/>
      <c r="D806" s="4"/>
      <c r="E806" s="4"/>
      <c r="F806" s="4"/>
      <c r="G806" s="4"/>
      <c r="H806" s="4"/>
      <c r="I806" s="4"/>
      <c r="J806" s="4"/>
      <c r="K806" s="4"/>
      <c r="L806" s="4"/>
      <c r="M806" s="4"/>
      <c r="N806" s="4"/>
      <c r="O806" s="4"/>
      <c r="P806" s="4"/>
      <c r="Q806" s="4"/>
      <c r="R806" s="4"/>
    </row>
    <row r="807" spans="1:18" ht="16.5" customHeight="1">
      <c r="A807" s="4"/>
      <c r="B807" s="4"/>
      <c r="C807" s="34"/>
      <c r="D807" s="4"/>
      <c r="E807" s="4"/>
      <c r="F807" s="4"/>
      <c r="G807" s="4"/>
      <c r="H807" s="4"/>
      <c r="I807" s="4"/>
      <c r="J807" s="4"/>
      <c r="K807" s="4"/>
      <c r="L807" s="4"/>
      <c r="M807" s="4"/>
      <c r="N807" s="4"/>
      <c r="O807" s="4"/>
      <c r="P807" s="4"/>
      <c r="Q807" s="4"/>
      <c r="R807" s="4"/>
    </row>
    <row r="808" spans="1:18" ht="16.5" customHeight="1">
      <c r="A808" s="4"/>
      <c r="B808" s="4"/>
      <c r="C808" s="34"/>
      <c r="D808" s="4"/>
      <c r="E808" s="4"/>
      <c r="F808" s="4"/>
      <c r="G808" s="4"/>
      <c r="H808" s="4"/>
      <c r="I808" s="4"/>
      <c r="J808" s="4"/>
      <c r="K808" s="4"/>
      <c r="L808" s="4"/>
      <c r="M808" s="4"/>
      <c r="N808" s="4"/>
      <c r="O808" s="4"/>
      <c r="P808" s="4"/>
      <c r="Q808" s="4"/>
      <c r="R808" s="4"/>
    </row>
    <row r="809" spans="1:18" ht="16.5" customHeight="1">
      <c r="A809" s="4"/>
      <c r="B809" s="4"/>
      <c r="C809" s="34"/>
      <c r="D809" s="4"/>
      <c r="E809" s="4"/>
      <c r="F809" s="4"/>
      <c r="G809" s="4"/>
      <c r="H809" s="4"/>
      <c r="I809" s="4"/>
      <c r="J809" s="4"/>
      <c r="K809" s="4"/>
      <c r="L809" s="4"/>
      <c r="M809" s="4"/>
      <c r="N809" s="4"/>
      <c r="O809" s="4"/>
      <c r="P809" s="4"/>
      <c r="Q809" s="4"/>
      <c r="R809" s="4"/>
    </row>
    <row r="810" spans="1:18" ht="16.5" customHeight="1">
      <c r="A810" s="4"/>
      <c r="B810" s="4"/>
      <c r="C810" s="34"/>
      <c r="D810" s="4"/>
      <c r="E810" s="4"/>
      <c r="F810" s="4"/>
      <c r="G810" s="4"/>
      <c r="H810" s="4"/>
      <c r="I810" s="4"/>
      <c r="J810" s="4"/>
      <c r="K810" s="4"/>
      <c r="L810" s="4"/>
      <c r="M810" s="4"/>
      <c r="N810" s="4"/>
      <c r="O810" s="4"/>
      <c r="P810" s="4"/>
      <c r="Q810" s="4"/>
      <c r="R810" s="4"/>
    </row>
    <row r="811" spans="1:18" ht="16.5" customHeight="1">
      <c r="A811" s="4"/>
      <c r="B811" s="4"/>
      <c r="C811" s="34"/>
      <c r="D811" s="4"/>
      <c r="E811" s="4"/>
      <c r="F811" s="4"/>
      <c r="G811" s="4"/>
      <c r="H811" s="4"/>
      <c r="I811" s="4"/>
      <c r="J811" s="4"/>
      <c r="K811" s="4"/>
      <c r="L811" s="4"/>
      <c r="M811" s="4"/>
      <c r="N811" s="4"/>
      <c r="O811" s="4"/>
      <c r="P811" s="4"/>
      <c r="Q811" s="4"/>
      <c r="R811" s="4"/>
    </row>
    <row r="812" spans="1:18" ht="16.5" customHeight="1">
      <c r="A812" s="4"/>
      <c r="B812" s="4"/>
      <c r="C812" s="34"/>
      <c r="D812" s="4"/>
      <c r="E812" s="4"/>
      <c r="F812" s="4"/>
      <c r="G812" s="4"/>
      <c r="H812" s="4"/>
      <c r="I812" s="4"/>
      <c r="J812" s="4"/>
      <c r="K812" s="4"/>
      <c r="L812" s="4"/>
      <c r="M812" s="4"/>
      <c r="N812" s="4"/>
      <c r="O812" s="4"/>
      <c r="P812" s="4"/>
      <c r="Q812" s="4"/>
      <c r="R812" s="4"/>
    </row>
    <row r="813" spans="1:18" ht="16.5" customHeight="1">
      <c r="A813" s="4"/>
      <c r="B813" s="4"/>
      <c r="C813" s="34"/>
      <c r="D813" s="4"/>
      <c r="E813" s="4"/>
      <c r="F813" s="4"/>
      <c r="G813" s="4"/>
      <c r="H813" s="4"/>
      <c r="I813" s="4"/>
      <c r="J813" s="4"/>
      <c r="K813" s="4"/>
      <c r="L813" s="4"/>
      <c r="M813" s="4"/>
      <c r="N813" s="4"/>
      <c r="O813" s="4"/>
      <c r="P813" s="4"/>
      <c r="Q813" s="4"/>
      <c r="R813" s="4"/>
    </row>
    <row r="814" spans="1:18" ht="16.5" customHeight="1">
      <c r="A814" s="4"/>
      <c r="B814" s="4"/>
      <c r="C814" s="34"/>
      <c r="D814" s="4"/>
      <c r="E814" s="4"/>
      <c r="F814" s="4"/>
      <c r="G814" s="4"/>
      <c r="H814" s="4"/>
      <c r="I814" s="4"/>
      <c r="J814" s="4"/>
      <c r="K814" s="4"/>
      <c r="L814" s="4"/>
      <c r="M814" s="4"/>
      <c r="N814" s="4"/>
      <c r="O814" s="4"/>
      <c r="P814" s="4"/>
      <c r="Q814" s="4"/>
      <c r="R814" s="4"/>
    </row>
    <row r="815" spans="1:18" ht="16.5" customHeight="1">
      <c r="A815" s="4"/>
      <c r="B815" s="4"/>
      <c r="C815" s="34"/>
      <c r="D815" s="4"/>
      <c r="E815" s="4"/>
      <c r="F815" s="4"/>
      <c r="G815" s="4"/>
      <c r="H815" s="4"/>
      <c r="I815" s="4"/>
      <c r="J815" s="4"/>
      <c r="K815" s="4"/>
      <c r="L815" s="4"/>
      <c r="M815" s="4"/>
      <c r="N815" s="4"/>
      <c r="O815" s="4"/>
      <c r="P815" s="4"/>
      <c r="Q815" s="4"/>
      <c r="R815" s="4"/>
    </row>
    <row r="816" spans="1:18" ht="16.5" customHeight="1">
      <c r="A816" s="4"/>
      <c r="B816" s="4"/>
      <c r="C816" s="34"/>
      <c r="D816" s="4"/>
      <c r="E816" s="4"/>
      <c r="F816" s="4"/>
      <c r="G816" s="4"/>
      <c r="H816" s="4"/>
      <c r="I816" s="4"/>
      <c r="J816" s="4"/>
      <c r="K816" s="4"/>
      <c r="L816" s="4"/>
      <c r="M816" s="4"/>
      <c r="N816" s="4"/>
      <c r="O816" s="4"/>
      <c r="P816" s="4"/>
      <c r="Q816" s="4"/>
      <c r="R816" s="4"/>
    </row>
    <row r="817" spans="1:18" ht="16.5" customHeight="1">
      <c r="A817" s="4"/>
      <c r="B817" s="4"/>
      <c r="C817" s="34"/>
      <c r="D817" s="4"/>
      <c r="E817" s="4"/>
      <c r="F817" s="4"/>
      <c r="G817" s="4"/>
      <c r="H817" s="4"/>
      <c r="I817" s="4"/>
      <c r="J817" s="4"/>
      <c r="K817" s="4"/>
      <c r="L817" s="4"/>
      <c r="M817" s="4"/>
      <c r="N817" s="4"/>
      <c r="O817" s="4"/>
      <c r="P817" s="4"/>
      <c r="Q817" s="4"/>
      <c r="R817" s="4"/>
    </row>
    <row r="818" spans="1:18" ht="16.5" customHeight="1">
      <c r="A818" s="4"/>
      <c r="B818" s="4"/>
      <c r="C818" s="34"/>
      <c r="D818" s="4"/>
      <c r="E818" s="4"/>
      <c r="F818" s="4"/>
      <c r="G818" s="4"/>
      <c r="H818" s="4"/>
      <c r="I818" s="4"/>
      <c r="J818" s="4"/>
      <c r="K818" s="4"/>
      <c r="L818" s="4"/>
      <c r="M818" s="4"/>
      <c r="N818" s="4"/>
      <c r="O818" s="4"/>
      <c r="P818" s="4"/>
      <c r="Q818" s="4"/>
      <c r="R818" s="4"/>
    </row>
    <row r="819" spans="1:18" ht="16.5" customHeight="1">
      <c r="A819" s="4"/>
      <c r="B819" s="4"/>
      <c r="C819" s="34"/>
      <c r="D819" s="4"/>
      <c r="E819" s="4"/>
      <c r="F819" s="4"/>
      <c r="G819" s="4"/>
      <c r="H819" s="4"/>
      <c r="I819" s="4"/>
      <c r="J819" s="4"/>
      <c r="K819" s="4"/>
      <c r="L819" s="4"/>
      <c r="M819" s="4"/>
      <c r="N819" s="4"/>
      <c r="O819" s="4"/>
      <c r="P819" s="4"/>
      <c r="Q819" s="4"/>
      <c r="R819" s="4"/>
    </row>
    <row r="820" spans="1:18" ht="16.5" customHeight="1">
      <c r="A820" s="4"/>
      <c r="B820" s="4"/>
      <c r="C820" s="34"/>
      <c r="D820" s="4"/>
      <c r="E820" s="4"/>
      <c r="F820" s="4"/>
      <c r="G820" s="4"/>
      <c r="H820" s="4"/>
      <c r="I820" s="4"/>
      <c r="J820" s="4"/>
      <c r="K820" s="4"/>
      <c r="L820" s="4"/>
      <c r="M820" s="4"/>
      <c r="N820" s="4"/>
      <c r="O820" s="4"/>
      <c r="P820" s="4"/>
      <c r="Q820" s="4"/>
      <c r="R820" s="4"/>
    </row>
    <row r="821" spans="1:18" ht="16.5" customHeight="1">
      <c r="A821" s="4"/>
      <c r="B821" s="4"/>
      <c r="C821" s="34"/>
      <c r="D821" s="4"/>
      <c r="E821" s="4"/>
      <c r="F821" s="4"/>
      <c r="G821" s="4"/>
      <c r="H821" s="4"/>
      <c r="I821" s="4"/>
      <c r="J821" s="4"/>
      <c r="K821" s="4"/>
      <c r="L821" s="4"/>
      <c r="M821" s="4"/>
      <c r="N821" s="4"/>
      <c r="O821" s="4"/>
      <c r="P821" s="4"/>
      <c r="Q821" s="4"/>
      <c r="R821" s="4"/>
    </row>
    <row r="822" spans="1:18" ht="16.5" customHeight="1">
      <c r="A822" s="4"/>
      <c r="B822" s="4"/>
      <c r="C822" s="34"/>
      <c r="D822" s="4"/>
      <c r="E822" s="4"/>
      <c r="F822" s="4"/>
      <c r="G822" s="4"/>
      <c r="H822" s="4"/>
      <c r="I822" s="4"/>
      <c r="J822" s="4"/>
      <c r="K822" s="4"/>
      <c r="L822" s="4"/>
      <c r="M822" s="4"/>
      <c r="N822" s="4"/>
      <c r="O822" s="4"/>
      <c r="P822" s="4"/>
      <c r="Q822" s="4"/>
      <c r="R822" s="4"/>
    </row>
    <row r="823" spans="1:18" ht="16.5" customHeight="1">
      <c r="A823" s="4"/>
      <c r="B823" s="4"/>
      <c r="C823" s="34"/>
      <c r="D823" s="4"/>
      <c r="E823" s="4"/>
      <c r="F823" s="4"/>
      <c r="G823" s="4"/>
      <c r="H823" s="4"/>
      <c r="I823" s="4"/>
      <c r="J823" s="4"/>
      <c r="K823" s="4"/>
      <c r="L823" s="4"/>
      <c r="M823" s="4"/>
      <c r="N823" s="4"/>
      <c r="O823" s="4"/>
      <c r="P823" s="4"/>
      <c r="Q823" s="4"/>
      <c r="R823" s="4"/>
    </row>
    <row r="824" spans="1:18" ht="16.5" customHeight="1">
      <c r="A824" s="4"/>
      <c r="B824" s="4"/>
      <c r="C824" s="34"/>
      <c r="D824" s="4"/>
      <c r="E824" s="4"/>
      <c r="F824" s="4"/>
      <c r="G824" s="4"/>
      <c r="H824" s="4"/>
      <c r="I824" s="4"/>
      <c r="J824" s="4"/>
      <c r="K824" s="4"/>
      <c r="L824" s="4"/>
      <c r="M824" s="4"/>
      <c r="N824" s="4"/>
      <c r="O824" s="4"/>
      <c r="P824" s="4"/>
      <c r="Q824" s="4"/>
      <c r="R824" s="4"/>
    </row>
    <row r="825" spans="1:18" ht="16.5" customHeight="1">
      <c r="A825" s="4"/>
      <c r="B825" s="4"/>
      <c r="C825" s="34"/>
      <c r="D825" s="4"/>
      <c r="E825" s="4"/>
      <c r="F825" s="4"/>
      <c r="G825" s="4"/>
      <c r="H825" s="4"/>
      <c r="I825" s="4"/>
      <c r="J825" s="4"/>
      <c r="K825" s="4"/>
      <c r="L825" s="4"/>
      <c r="M825" s="4"/>
      <c r="N825" s="4"/>
      <c r="O825" s="4"/>
      <c r="P825" s="4"/>
      <c r="Q825" s="4"/>
      <c r="R825" s="4"/>
    </row>
    <row r="826" spans="1:18" ht="16.5" customHeight="1">
      <c r="A826" s="4"/>
      <c r="B826" s="4"/>
      <c r="C826" s="34"/>
      <c r="D826" s="4"/>
      <c r="E826" s="4"/>
      <c r="F826" s="4"/>
      <c r="G826" s="4"/>
      <c r="H826" s="4"/>
      <c r="I826" s="4"/>
      <c r="J826" s="4"/>
      <c r="K826" s="4"/>
      <c r="L826" s="4"/>
      <c r="M826" s="4"/>
      <c r="N826" s="4"/>
      <c r="O826" s="4"/>
      <c r="P826" s="4"/>
      <c r="Q826" s="4"/>
      <c r="R826" s="4"/>
    </row>
    <row r="827" spans="1:18" ht="16.5" customHeight="1">
      <c r="A827" s="4"/>
      <c r="B827" s="4"/>
      <c r="C827" s="34"/>
      <c r="D827" s="4"/>
      <c r="E827" s="4"/>
      <c r="F827" s="4"/>
      <c r="G827" s="4"/>
      <c r="H827" s="4"/>
      <c r="I827" s="4"/>
      <c r="J827" s="4"/>
      <c r="K827" s="4"/>
      <c r="L827" s="4"/>
      <c r="M827" s="4"/>
      <c r="N827" s="4"/>
      <c r="O827" s="4"/>
      <c r="P827" s="4"/>
      <c r="Q827" s="4"/>
      <c r="R827" s="4"/>
    </row>
    <row r="828" spans="1:18" ht="16.5" customHeight="1">
      <c r="A828" s="4"/>
      <c r="B828" s="4"/>
      <c r="C828" s="34"/>
      <c r="D828" s="4"/>
      <c r="E828" s="4"/>
      <c r="F828" s="4"/>
      <c r="G828" s="4"/>
      <c r="H828" s="4"/>
      <c r="I828" s="4"/>
      <c r="J828" s="4"/>
      <c r="K828" s="4"/>
      <c r="L828" s="4"/>
      <c r="M828" s="4"/>
      <c r="N828" s="4"/>
      <c r="O828" s="4"/>
      <c r="P828" s="4"/>
      <c r="Q828" s="4"/>
      <c r="R828" s="4"/>
    </row>
    <row r="829" spans="1:18" ht="16.5" customHeight="1">
      <c r="A829" s="4"/>
      <c r="B829" s="4"/>
      <c r="C829" s="34"/>
      <c r="D829" s="4"/>
      <c r="E829" s="4"/>
      <c r="F829" s="4"/>
      <c r="G829" s="4"/>
      <c r="H829" s="4"/>
      <c r="I829" s="4"/>
      <c r="J829" s="4"/>
      <c r="K829" s="4"/>
      <c r="L829" s="4"/>
      <c r="M829" s="4"/>
      <c r="N829" s="4"/>
      <c r="O829" s="4"/>
      <c r="P829" s="4"/>
      <c r="Q829" s="4"/>
      <c r="R829" s="4"/>
    </row>
    <row r="830" spans="1:18" ht="16.5" customHeight="1">
      <c r="A830" s="4"/>
      <c r="B830" s="4"/>
      <c r="C830" s="34"/>
      <c r="D830" s="4"/>
      <c r="E830" s="4"/>
      <c r="F830" s="4"/>
      <c r="G830" s="4"/>
      <c r="H830" s="4"/>
      <c r="I830" s="4"/>
      <c r="J830" s="4"/>
      <c r="K830" s="4"/>
      <c r="L830" s="4"/>
      <c r="M830" s="4"/>
      <c r="N830" s="4"/>
      <c r="O830" s="4"/>
      <c r="P830" s="4"/>
      <c r="Q830" s="4"/>
      <c r="R830" s="4"/>
    </row>
    <row r="831" spans="1:18" ht="16.5" customHeight="1">
      <c r="A831" s="4"/>
      <c r="B831" s="4"/>
      <c r="C831" s="34"/>
      <c r="D831" s="4"/>
      <c r="E831" s="4"/>
      <c r="F831" s="4"/>
      <c r="G831" s="4"/>
      <c r="H831" s="4"/>
      <c r="I831" s="4"/>
      <c r="J831" s="4"/>
      <c r="K831" s="4"/>
      <c r="L831" s="4"/>
      <c r="M831" s="4"/>
      <c r="N831" s="4"/>
      <c r="O831" s="4"/>
      <c r="P831" s="4"/>
      <c r="Q831" s="4"/>
      <c r="R831" s="4"/>
    </row>
    <row r="832" spans="1:18" ht="16.5" customHeight="1">
      <c r="A832" s="4"/>
      <c r="B832" s="4"/>
      <c r="C832" s="34"/>
      <c r="D832" s="4"/>
      <c r="E832" s="4"/>
      <c r="F832" s="4"/>
      <c r="G832" s="4"/>
      <c r="H832" s="4"/>
      <c r="I832" s="4"/>
      <c r="J832" s="4"/>
      <c r="K832" s="4"/>
      <c r="L832" s="4"/>
      <c r="M832" s="4"/>
      <c r="N832" s="4"/>
      <c r="O832" s="4"/>
      <c r="P832" s="4"/>
      <c r="Q832" s="4"/>
      <c r="R832" s="4"/>
    </row>
    <row r="833" spans="1:18" ht="16.5" customHeight="1">
      <c r="A833" s="4"/>
      <c r="B833" s="4"/>
      <c r="C833" s="34"/>
      <c r="D833" s="4"/>
      <c r="E833" s="4"/>
      <c r="F833" s="4"/>
      <c r="G833" s="4"/>
      <c r="H833" s="4"/>
      <c r="I833" s="4"/>
      <c r="J833" s="4"/>
      <c r="K833" s="4"/>
      <c r="L833" s="4"/>
      <c r="M833" s="4"/>
      <c r="N833" s="4"/>
      <c r="O833" s="4"/>
      <c r="P833" s="4"/>
      <c r="Q833" s="4"/>
      <c r="R833" s="4"/>
    </row>
    <row r="834" spans="1:18" ht="16.5" customHeight="1">
      <c r="A834" s="4"/>
      <c r="B834" s="4"/>
      <c r="C834" s="34"/>
      <c r="D834" s="4"/>
      <c r="E834" s="4"/>
      <c r="F834" s="4"/>
      <c r="G834" s="4"/>
      <c r="H834" s="4"/>
      <c r="I834" s="4"/>
      <c r="J834" s="4"/>
      <c r="K834" s="4"/>
      <c r="L834" s="4"/>
      <c r="M834" s="4"/>
      <c r="N834" s="4"/>
      <c r="O834" s="4"/>
      <c r="P834" s="4"/>
      <c r="Q834" s="4"/>
      <c r="R834" s="4"/>
    </row>
    <row r="835" spans="1:18" ht="16.5" customHeight="1">
      <c r="A835" s="4"/>
      <c r="B835" s="4"/>
      <c r="C835" s="34"/>
      <c r="D835" s="4"/>
      <c r="E835" s="4"/>
      <c r="F835" s="4"/>
      <c r="G835" s="4"/>
      <c r="H835" s="4"/>
      <c r="I835" s="4"/>
      <c r="J835" s="4"/>
      <c r="K835" s="4"/>
      <c r="L835" s="4"/>
      <c r="M835" s="4"/>
      <c r="N835" s="4"/>
      <c r="O835" s="4"/>
      <c r="P835" s="4"/>
      <c r="Q835" s="4"/>
      <c r="R835" s="4"/>
    </row>
    <row r="836" spans="1:18" ht="16.5" customHeight="1">
      <c r="A836" s="4"/>
      <c r="B836" s="4"/>
      <c r="C836" s="34"/>
      <c r="D836" s="4"/>
      <c r="E836" s="4"/>
      <c r="F836" s="4"/>
      <c r="G836" s="4"/>
      <c r="H836" s="4"/>
      <c r="I836" s="4"/>
      <c r="J836" s="4"/>
      <c r="K836" s="4"/>
      <c r="L836" s="4"/>
      <c r="M836" s="4"/>
      <c r="N836" s="4"/>
      <c r="O836" s="4"/>
      <c r="P836" s="4"/>
      <c r="Q836" s="4"/>
      <c r="R836" s="4"/>
    </row>
    <row r="837" spans="1:18" ht="16.5" customHeight="1">
      <c r="A837" s="4"/>
      <c r="B837" s="4"/>
      <c r="C837" s="34"/>
      <c r="D837" s="4"/>
      <c r="E837" s="4"/>
      <c r="F837" s="4"/>
      <c r="G837" s="4"/>
      <c r="H837" s="4"/>
      <c r="I837" s="4"/>
      <c r="J837" s="4"/>
      <c r="K837" s="4"/>
      <c r="L837" s="4"/>
      <c r="M837" s="4"/>
      <c r="N837" s="4"/>
      <c r="O837" s="4"/>
      <c r="P837" s="4"/>
      <c r="Q837" s="4"/>
      <c r="R837" s="4"/>
    </row>
    <row r="838" spans="1:18" ht="16.5" customHeight="1">
      <c r="A838" s="4"/>
      <c r="B838" s="4"/>
      <c r="C838" s="34"/>
      <c r="D838" s="4"/>
      <c r="E838" s="4"/>
      <c r="F838" s="4"/>
      <c r="G838" s="4"/>
      <c r="H838" s="4"/>
      <c r="I838" s="4"/>
      <c r="J838" s="4"/>
      <c r="K838" s="4"/>
      <c r="L838" s="4"/>
      <c r="M838" s="4"/>
      <c r="N838" s="4"/>
      <c r="O838" s="4"/>
      <c r="P838" s="4"/>
      <c r="Q838" s="4"/>
      <c r="R838" s="4"/>
    </row>
    <row r="839" spans="1:18" ht="16.5" customHeight="1">
      <c r="A839" s="4"/>
      <c r="B839" s="4"/>
      <c r="C839" s="34"/>
      <c r="D839" s="4"/>
      <c r="E839" s="4"/>
      <c r="F839" s="4"/>
      <c r="G839" s="4"/>
      <c r="H839" s="4"/>
      <c r="I839" s="4"/>
      <c r="J839" s="4"/>
      <c r="K839" s="4"/>
      <c r="L839" s="4"/>
      <c r="M839" s="4"/>
      <c r="N839" s="4"/>
      <c r="O839" s="4"/>
      <c r="P839" s="4"/>
      <c r="Q839" s="4"/>
      <c r="R839" s="4"/>
    </row>
    <row r="840" spans="1:18" ht="16.5" customHeight="1">
      <c r="A840" s="4"/>
      <c r="B840" s="4"/>
      <c r="C840" s="34"/>
      <c r="D840" s="4"/>
      <c r="E840" s="4"/>
      <c r="F840" s="4"/>
      <c r="G840" s="4"/>
      <c r="H840" s="4"/>
      <c r="I840" s="4"/>
      <c r="J840" s="4"/>
      <c r="K840" s="4"/>
      <c r="L840" s="4"/>
      <c r="M840" s="4"/>
      <c r="N840" s="4"/>
      <c r="O840" s="4"/>
      <c r="P840" s="4"/>
      <c r="Q840" s="4"/>
      <c r="R840" s="4"/>
    </row>
    <row r="841" spans="1:18" ht="16.5" customHeight="1">
      <c r="A841" s="4"/>
      <c r="B841" s="4"/>
      <c r="C841" s="34"/>
      <c r="D841" s="4"/>
      <c r="E841" s="4"/>
      <c r="F841" s="4"/>
      <c r="G841" s="4"/>
      <c r="H841" s="4"/>
      <c r="I841" s="4"/>
      <c r="J841" s="4"/>
      <c r="K841" s="4"/>
      <c r="L841" s="4"/>
      <c r="M841" s="4"/>
      <c r="N841" s="4"/>
      <c r="O841" s="4"/>
      <c r="P841" s="4"/>
      <c r="Q841" s="4"/>
      <c r="R841" s="4"/>
    </row>
    <row r="842" spans="1:18" ht="16.5" customHeight="1">
      <c r="A842" s="4"/>
      <c r="B842" s="4"/>
      <c r="C842" s="34"/>
      <c r="D842" s="4"/>
      <c r="E842" s="4"/>
      <c r="F842" s="4"/>
      <c r="G842" s="4"/>
      <c r="H842" s="4"/>
      <c r="I842" s="4"/>
      <c r="J842" s="4"/>
      <c r="K842" s="4"/>
      <c r="L842" s="4"/>
      <c r="M842" s="4"/>
      <c r="N842" s="4"/>
      <c r="O842" s="4"/>
      <c r="P842" s="4"/>
      <c r="Q842" s="4"/>
      <c r="R842" s="4"/>
    </row>
    <row r="843" spans="1:18" ht="16.5" customHeight="1">
      <c r="A843" s="4"/>
      <c r="B843" s="4"/>
      <c r="C843" s="34"/>
      <c r="D843" s="4"/>
      <c r="E843" s="4"/>
      <c r="F843" s="4"/>
      <c r="G843" s="4"/>
      <c r="H843" s="4"/>
      <c r="I843" s="4"/>
      <c r="J843" s="4"/>
      <c r="K843" s="4"/>
      <c r="L843" s="4"/>
      <c r="M843" s="4"/>
      <c r="N843" s="4"/>
      <c r="O843" s="4"/>
      <c r="P843" s="4"/>
      <c r="Q843" s="4"/>
      <c r="R843" s="4"/>
    </row>
    <row r="844" spans="1:18" ht="16.5" customHeight="1">
      <c r="A844" s="4"/>
      <c r="B844" s="4"/>
      <c r="C844" s="34"/>
      <c r="D844" s="4"/>
      <c r="E844" s="4"/>
      <c r="F844" s="4"/>
      <c r="G844" s="4"/>
      <c r="H844" s="4"/>
      <c r="I844" s="4"/>
      <c r="J844" s="4"/>
      <c r="K844" s="4"/>
      <c r="L844" s="4"/>
      <c r="M844" s="4"/>
      <c r="N844" s="4"/>
      <c r="O844" s="4"/>
      <c r="P844" s="4"/>
      <c r="Q844" s="4"/>
      <c r="R844" s="4"/>
    </row>
    <row r="845" spans="1:18" ht="16.5" customHeight="1">
      <c r="A845" s="4"/>
      <c r="B845" s="4"/>
      <c r="C845" s="34"/>
      <c r="D845" s="4"/>
      <c r="E845" s="4"/>
      <c r="F845" s="4"/>
      <c r="G845" s="4"/>
      <c r="H845" s="4"/>
      <c r="I845" s="4"/>
      <c r="J845" s="4"/>
      <c r="K845" s="4"/>
      <c r="L845" s="4"/>
      <c r="M845" s="4"/>
      <c r="N845" s="4"/>
      <c r="O845" s="4"/>
      <c r="P845" s="4"/>
      <c r="Q845" s="4"/>
      <c r="R845" s="4"/>
    </row>
    <row r="846" spans="1:18" ht="16.5" customHeight="1">
      <c r="A846" s="4"/>
      <c r="B846" s="4"/>
      <c r="C846" s="34"/>
      <c r="D846" s="4"/>
      <c r="E846" s="4"/>
      <c r="F846" s="4"/>
      <c r="G846" s="4"/>
      <c r="H846" s="4"/>
      <c r="I846" s="4"/>
      <c r="J846" s="4"/>
      <c r="K846" s="4"/>
      <c r="L846" s="4"/>
      <c r="M846" s="4"/>
      <c r="N846" s="4"/>
      <c r="O846" s="4"/>
      <c r="P846" s="4"/>
      <c r="Q846" s="4"/>
      <c r="R846" s="4"/>
    </row>
    <row r="847" spans="1:18" ht="16.5" customHeight="1">
      <c r="A847" s="4"/>
      <c r="B847" s="4"/>
      <c r="C847" s="34"/>
      <c r="D847" s="4"/>
      <c r="E847" s="4"/>
      <c r="F847" s="4"/>
      <c r="G847" s="4"/>
      <c r="H847" s="4"/>
      <c r="I847" s="4"/>
      <c r="J847" s="4"/>
      <c r="K847" s="4"/>
      <c r="L847" s="4"/>
      <c r="M847" s="4"/>
      <c r="N847" s="4"/>
      <c r="O847" s="4"/>
      <c r="P847" s="4"/>
      <c r="Q847" s="4"/>
      <c r="R847" s="4"/>
    </row>
    <row r="848" spans="1:18" ht="16.5" customHeight="1">
      <c r="A848" s="4"/>
      <c r="B848" s="4"/>
      <c r="C848" s="34"/>
      <c r="D848" s="4"/>
      <c r="E848" s="4"/>
      <c r="F848" s="4"/>
      <c r="G848" s="4"/>
      <c r="H848" s="4"/>
      <c r="I848" s="4"/>
      <c r="J848" s="4"/>
      <c r="K848" s="4"/>
      <c r="L848" s="4"/>
      <c r="M848" s="4"/>
      <c r="N848" s="4"/>
      <c r="O848" s="4"/>
      <c r="P848" s="4"/>
      <c r="Q848" s="4"/>
      <c r="R848" s="4"/>
    </row>
    <row r="849" spans="1:18" ht="16.5" customHeight="1">
      <c r="A849" s="4"/>
      <c r="B849" s="4"/>
      <c r="C849" s="34"/>
      <c r="D849" s="4"/>
      <c r="E849" s="4"/>
      <c r="F849" s="4"/>
      <c r="G849" s="4"/>
      <c r="H849" s="4"/>
      <c r="I849" s="4"/>
      <c r="J849" s="4"/>
      <c r="K849" s="4"/>
      <c r="L849" s="4"/>
      <c r="M849" s="4"/>
      <c r="N849" s="4"/>
      <c r="O849" s="4"/>
      <c r="P849" s="4"/>
      <c r="Q849" s="4"/>
      <c r="R849" s="4"/>
    </row>
    <row r="850" spans="1:18" ht="16.5" customHeight="1">
      <c r="A850" s="4"/>
      <c r="B850" s="4"/>
      <c r="C850" s="34"/>
      <c r="D850" s="4"/>
      <c r="E850" s="4"/>
      <c r="F850" s="4"/>
      <c r="G850" s="4"/>
      <c r="H850" s="4"/>
      <c r="I850" s="4"/>
      <c r="J850" s="4"/>
      <c r="K850" s="4"/>
      <c r="L850" s="4"/>
      <c r="M850" s="4"/>
      <c r="N850" s="4"/>
      <c r="O850" s="4"/>
      <c r="P850" s="4"/>
      <c r="Q850" s="4"/>
      <c r="R850" s="4"/>
    </row>
    <row r="851" spans="1:18" ht="16.5" customHeight="1">
      <c r="A851" s="4"/>
      <c r="B851" s="4"/>
      <c r="C851" s="34"/>
      <c r="D851" s="4"/>
      <c r="E851" s="4"/>
      <c r="F851" s="4"/>
      <c r="G851" s="4"/>
      <c r="H851" s="4"/>
      <c r="I851" s="4"/>
      <c r="J851" s="4"/>
      <c r="K851" s="4"/>
      <c r="L851" s="4"/>
      <c r="M851" s="4"/>
      <c r="N851" s="4"/>
      <c r="O851" s="4"/>
      <c r="P851" s="4"/>
      <c r="Q851" s="4"/>
      <c r="R851" s="4"/>
    </row>
    <row r="852" spans="1:18" ht="16.5" customHeight="1">
      <c r="A852" s="4"/>
      <c r="B852" s="4"/>
      <c r="C852" s="34"/>
      <c r="D852" s="4"/>
      <c r="E852" s="4"/>
      <c r="F852" s="4"/>
      <c r="G852" s="4"/>
      <c r="H852" s="4"/>
      <c r="I852" s="4"/>
      <c r="J852" s="4"/>
      <c r="K852" s="4"/>
      <c r="L852" s="4"/>
      <c r="M852" s="4"/>
      <c r="N852" s="4"/>
      <c r="O852" s="4"/>
      <c r="P852" s="4"/>
      <c r="Q852" s="4"/>
      <c r="R852" s="4"/>
    </row>
    <row r="853" spans="1:18" ht="16.5" customHeight="1">
      <c r="A853" s="4"/>
      <c r="B853" s="4"/>
      <c r="C853" s="34"/>
      <c r="D853" s="4"/>
      <c r="E853" s="4"/>
      <c r="F853" s="4"/>
      <c r="G853" s="4"/>
      <c r="H853" s="4"/>
      <c r="I853" s="4"/>
      <c r="J853" s="4"/>
      <c r="K853" s="4"/>
      <c r="L853" s="4"/>
      <c r="M853" s="4"/>
      <c r="N853" s="4"/>
      <c r="O853" s="4"/>
      <c r="P853" s="4"/>
      <c r="Q853" s="4"/>
      <c r="R853" s="4"/>
    </row>
    <row r="854" spans="1:18" ht="16.5" customHeight="1">
      <c r="A854" s="4"/>
      <c r="B854" s="4"/>
      <c r="C854" s="34"/>
      <c r="D854" s="4"/>
      <c r="E854" s="4"/>
      <c r="F854" s="4"/>
      <c r="G854" s="4"/>
      <c r="H854" s="4"/>
      <c r="I854" s="4"/>
      <c r="J854" s="4"/>
      <c r="K854" s="4"/>
      <c r="L854" s="4"/>
      <c r="M854" s="4"/>
      <c r="N854" s="4"/>
      <c r="O854" s="4"/>
      <c r="P854" s="4"/>
      <c r="Q854" s="4"/>
      <c r="R854" s="4"/>
    </row>
    <row r="855" spans="1:18" ht="16.5" customHeight="1">
      <c r="A855" s="4"/>
      <c r="B855" s="4"/>
      <c r="C855" s="34"/>
      <c r="D855" s="4"/>
      <c r="E855" s="4"/>
      <c r="F855" s="4"/>
      <c r="G855" s="4"/>
      <c r="H855" s="4"/>
      <c r="I855" s="4"/>
      <c r="J855" s="4"/>
      <c r="K855" s="4"/>
      <c r="L855" s="4"/>
      <c r="M855" s="4"/>
      <c r="N855" s="4"/>
      <c r="O855" s="4"/>
      <c r="P855" s="4"/>
      <c r="Q855" s="4"/>
      <c r="R855" s="4"/>
    </row>
    <row r="856" spans="1:18" ht="16.5" customHeight="1">
      <c r="A856" s="4"/>
      <c r="B856" s="4"/>
      <c r="C856" s="34"/>
      <c r="D856" s="4"/>
      <c r="E856" s="4"/>
      <c r="F856" s="4"/>
      <c r="G856" s="4"/>
      <c r="H856" s="4"/>
      <c r="I856" s="4"/>
      <c r="J856" s="4"/>
      <c r="K856" s="4"/>
      <c r="L856" s="4"/>
      <c r="M856" s="4"/>
      <c r="N856" s="4"/>
      <c r="O856" s="4"/>
      <c r="P856" s="4"/>
      <c r="Q856" s="4"/>
      <c r="R856" s="4"/>
    </row>
    <row r="857" spans="1:18" ht="16.5" customHeight="1">
      <c r="A857" s="4"/>
      <c r="B857" s="4"/>
      <c r="C857" s="34"/>
      <c r="D857" s="4"/>
      <c r="E857" s="4"/>
      <c r="F857" s="4"/>
      <c r="G857" s="4"/>
      <c r="H857" s="4"/>
      <c r="I857" s="4"/>
      <c r="J857" s="4"/>
      <c r="K857" s="4"/>
      <c r="L857" s="4"/>
      <c r="M857" s="4"/>
      <c r="N857" s="4"/>
      <c r="O857" s="4"/>
      <c r="P857" s="4"/>
      <c r="Q857" s="4"/>
      <c r="R857" s="4"/>
    </row>
    <row r="858" spans="1:18" ht="16.5" customHeight="1">
      <c r="A858" s="4"/>
      <c r="B858" s="4"/>
      <c r="C858" s="34"/>
      <c r="D858" s="4"/>
      <c r="E858" s="4"/>
      <c r="F858" s="4"/>
      <c r="G858" s="4"/>
      <c r="H858" s="4"/>
      <c r="I858" s="4"/>
      <c r="J858" s="4"/>
      <c r="K858" s="4"/>
      <c r="L858" s="4"/>
      <c r="M858" s="4"/>
      <c r="N858" s="4"/>
      <c r="O858" s="4"/>
      <c r="P858" s="4"/>
      <c r="Q858" s="4"/>
      <c r="R858" s="4"/>
    </row>
    <row r="859" spans="1:18" ht="16.5" customHeight="1">
      <c r="A859" s="4"/>
      <c r="B859" s="4"/>
      <c r="C859" s="34"/>
      <c r="D859" s="4"/>
      <c r="E859" s="4"/>
      <c r="F859" s="4"/>
      <c r="G859" s="4"/>
      <c r="H859" s="4"/>
      <c r="I859" s="4"/>
      <c r="J859" s="4"/>
      <c r="K859" s="4"/>
      <c r="L859" s="4"/>
      <c r="M859" s="4"/>
      <c r="N859" s="4"/>
      <c r="O859" s="4"/>
      <c r="P859" s="4"/>
      <c r="Q859" s="4"/>
      <c r="R859" s="4"/>
    </row>
    <row r="860" spans="1:18" ht="16.5" customHeight="1">
      <c r="A860" s="4"/>
      <c r="B860" s="4"/>
      <c r="C860" s="34"/>
      <c r="D860" s="4"/>
      <c r="E860" s="4"/>
      <c r="F860" s="4"/>
      <c r="G860" s="4"/>
      <c r="H860" s="4"/>
      <c r="I860" s="4"/>
      <c r="J860" s="4"/>
      <c r="K860" s="4"/>
      <c r="L860" s="4"/>
      <c r="M860" s="4"/>
      <c r="N860" s="4"/>
      <c r="O860" s="4"/>
      <c r="P860" s="4"/>
      <c r="Q860" s="4"/>
      <c r="R860" s="4"/>
    </row>
    <row r="861" spans="1:18" ht="16.5" customHeight="1">
      <c r="A861" s="4"/>
      <c r="B861" s="4"/>
      <c r="C861" s="34"/>
      <c r="D861" s="4"/>
      <c r="E861" s="4"/>
      <c r="F861" s="4"/>
      <c r="G861" s="4"/>
      <c r="H861" s="4"/>
      <c r="I861" s="4"/>
      <c r="J861" s="4"/>
      <c r="K861" s="4"/>
      <c r="L861" s="4"/>
      <c r="M861" s="4"/>
      <c r="N861" s="4"/>
      <c r="O861" s="4"/>
      <c r="P861" s="4"/>
      <c r="Q861" s="4"/>
      <c r="R861" s="4"/>
    </row>
    <row r="862" spans="1:18" ht="16.5" customHeight="1">
      <c r="A862" s="4"/>
      <c r="B862" s="4"/>
      <c r="C862" s="34"/>
      <c r="D862" s="4"/>
      <c r="E862" s="4"/>
      <c r="F862" s="4"/>
      <c r="G862" s="4"/>
      <c r="H862" s="4"/>
      <c r="I862" s="4"/>
      <c r="J862" s="4"/>
      <c r="K862" s="4"/>
      <c r="L862" s="4"/>
      <c r="M862" s="4"/>
      <c r="N862" s="4"/>
      <c r="O862" s="4"/>
      <c r="P862" s="4"/>
      <c r="Q862" s="4"/>
      <c r="R862" s="4"/>
    </row>
    <row r="863" spans="1:18" ht="16.5" customHeight="1">
      <c r="A863" s="4"/>
      <c r="B863" s="4"/>
      <c r="C863" s="34"/>
      <c r="D863" s="4"/>
      <c r="E863" s="4"/>
      <c r="F863" s="4"/>
      <c r="G863" s="4"/>
      <c r="H863" s="4"/>
      <c r="I863" s="4"/>
      <c r="J863" s="4"/>
      <c r="K863" s="4"/>
      <c r="L863" s="4"/>
      <c r="M863" s="4"/>
      <c r="N863" s="4"/>
      <c r="O863" s="4"/>
      <c r="P863" s="4"/>
      <c r="Q863" s="4"/>
      <c r="R863" s="4"/>
    </row>
    <row r="864" spans="1:18" ht="16.5" customHeight="1">
      <c r="A864" s="4"/>
      <c r="B864" s="4"/>
      <c r="C864" s="34"/>
      <c r="D864" s="4"/>
      <c r="E864" s="4"/>
      <c r="F864" s="4"/>
      <c r="G864" s="4"/>
      <c r="H864" s="4"/>
      <c r="I864" s="4"/>
      <c r="J864" s="4"/>
      <c r="K864" s="4"/>
      <c r="L864" s="4"/>
      <c r="M864" s="4"/>
      <c r="N864" s="4"/>
      <c r="O864" s="4"/>
      <c r="P864" s="4"/>
      <c r="Q864" s="4"/>
      <c r="R864" s="4"/>
    </row>
    <row r="865" spans="1:18" ht="16.5" customHeight="1">
      <c r="A865" s="4"/>
      <c r="B865" s="4"/>
      <c r="C865" s="34"/>
      <c r="D865" s="4"/>
      <c r="E865" s="4"/>
      <c r="F865" s="4"/>
      <c r="G865" s="4"/>
      <c r="H865" s="4"/>
      <c r="I865" s="4"/>
      <c r="J865" s="4"/>
      <c r="K865" s="4"/>
      <c r="L865" s="4"/>
      <c r="M865" s="4"/>
      <c r="N865" s="4"/>
      <c r="O865" s="4"/>
      <c r="P865" s="4"/>
      <c r="Q865" s="4"/>
      <c r="R865" s="4"/>
    </row>
    <row r="866" spans="1:18" ht="16.5" customHeight="1">
      <c r="A866" s="4"/>
      <c r="B866" s="4"/>
      <c r="C866" s="34"/>
      <c r="D866" s="4"/>
      <c r="E866" s="4"/>
      <c r="F866" s="4"/>
      <c r="G866" s="4"/>
      <c r="H866" s="4"/>
      <c r="I866" s="4"/>
      <c r="J866" s="4"/>
      <c r="K866" s="4"/>
      <c r="L866" s="4"/>
      <c r="M866" s="4"/>
      <c r="N866" s="4"/>
      <c r="O866" s="4"/>
      <c r="P866" s="4"/>
      <c r="Q866" s="4"/>
      <c r="R866" s="4"/>
    </row>
    <row r="867" spans="1:18" ht="16.5" customHeight="1">
      <c r="A867" s="4"/>
      <c r="B867" s="4"/>
      <c r="C867" s="34"/>
      <c r="D867" s="4"/>
      <c r="E867" s="4"/>
      <c r="F867" s="4"/>
      <c r="G867" s="4"/>
      <c r="H867" s="4"/>
      <c r="I867" s="4"/>
      <c r="J867" s="4"/>
      <c r="K867" s="4"/>
      <c r="L867" s="4"/>
      <c r="M867" s="4"/>
      <c r="N867" s="4"/>
      <c r="O867" s="4"/>
      <c r="P867" s="4"/>
      <c r="Q867" s="4"/>
      <c r="R867" s="4"/>
    </row>
    <row r="868" spans="1:18" ht="16.5" customHeight="1">
      <c r="A868" s="4"/>
      <c r="B868" s="4"/>
      <c r="C868" s="34"/>
      <c r="D868" s="4"/>
      <c r="E868" s="4"/>
      <c r="F868" s="4"/>
      <c r="G868" s="4"/>
      <c r="H868" s="4"/>
      <c r="I868" s="4"/>
      <c r="J868" s="4"/>
      <c r="K868" s="4"/>
      <c r="L868" s="4"/>
      <c r="M868" s="4"/>
      <c r="N868" s="4"/>
      <c r="O868" s="4"/>
      <c r="P868" s="4"/>
      <c r="Q868" s="4"/>
      <c r="R868" s="4"/>
    </row>
    <row r="869" spans="1:18" ht="16.5" customHeight="1">
      <c r="A869" s="4"/>
      <c r="B869" s="4"/>
      <c r="C869" s="34"/>
      <c r="D869" s="4"/>
      <c r="E869" s="4"/>
      <c r="F869" s="4"/>
      <c r="G869" s="4"/>
      <c r="H869" s="4"/>
      <c r="I869" s="4"/>
      <c r="J869" s="4"/>
      <c r="K869" s="4"/>
      <c r="L869" s="4"/>
      <c r="M869" s="4"/>
      <c r="N869" s="4"/>
      <c r="O869" s="4"/>
      <c r="P869" s="4"/>
      <c r="Q869" s="4"/>
      <c r="R869" s="4"/>
    </row>
    <row r="870" spans="1:18" ht="16.5" customHeight="1">
      <c r="A870" s="4"/>
      <c r="B870" s="4"/>
      <c r="C870" s="34"/>
      <c r="D870" s="4"/>
      <c r="E870" s="4"/>
      <c r="F870" s="4"/>
      <c r="G870" s="4"/>
      <c r="H870" s="4"/>
      <c r="I870" s="4"/>
      <c r="J870" s="4"/>
      <c r="K870" s="4"/>
      <c r="L870" s="4"/>
      <c r="M870" s="4"/>
      <c r="N870" s="4"/>
      <c r="O870" s="4"/>
      <c r="P870" s="4"/>
      <c r="Q870" s="4"/>
      <c r="R870" s="4"/>
    </row>
    <row r="871" spans="1:18" ht="16.5" customHeight="1">
      <c r="A871" s="4"/>
      <c r="B871" s="4"/>
      <c r="C871" s="34"/>
      <c r="D871" s="4"/>
      <c r="E871" s="4"/>
      <c r="F871" s="4"/>
      <c r="G871" s="4"/>
      <c r="H871" s="4"/>
      <c r="I871" s="4"/>
      <c r="J871" s="4"/>
      <c r="K871" s="4"/>
      <c r="L871" s="4"/>
      <c r="M871" s="4"/>
      <c r="N871" s="4"/>
      <c r="O871" s="4"/>
      <c r="P871" s="4"/>
      <c r="Q871" s="4"/>
      <c r="R871" s="4"/>
    </row>
    <row r="872" spans="1:18" ht="16.5" customHeight="1">
      <c r="A872" s="4"/>
      <c r="B872" s="4"/>
      <c r="C872" s="34"/>
      <c r="D872" s="4"/>
      <c r="E872" s="4"/>
      <c r="F872" s="4"/>
      <c r="G872" s="4"/>
      <c r="H872" s="4"/>
      <c r="I872" s="4"/>
      <c r="J872" s="4"/>
      <c r="K872" s="4"/>
      <c r="L872" s="4"/>
      <c r="M872" s="4"/>
      <c r="N872" s="4"/>
      <c r="O872" s="4"/>
      <c r="P872" s="4"/>
      <c r="Q872" s="4"/>
      <c r="R872" s="4"/>
    </row>
    <row r="873" spans="1:18" ht="16.5" customHeight="1">
      <c r="A873" s="4"/>
      <c r="B873" s="4"/>
      <c r="C873" s="34"/>
      <c r="D873" s="4"/>
      <c r="E873" s="4"/>
      <c r="F873" s="4"/>
      <c r="G873" s="4"/>
      <c r="H873" s="4"/>
      <c r="I873" s="4"/>
      <c r="J873" s="4"/>
      <c r="K873" s="4"/>
      <c r="L873" s="4"/>
      <c r="M873" s="4"/>
      <c r="N873" s="4"/>
      <c r="O873" s="4"/>
      <c r="P873" s="4"/>
      <c r="Q873" s="4"/>
      <c r="R873" s="4"/>
    </row>
    <row r="874" spans="1:18" ht="16.5" customHeight="1">
      <c r="A874" s="4"/>
      <c r="B874" s="4"/>
      <c r="C874" s="34"/>
      <c r="D874" s="4"/>
      <c r="E874" s="4"/>
      <c r="F874" s="4"/>
      <c r="G874" s="4"/>
      <c r="H874" s="4"/>
      <c r="I874" s="4"/>
      <c r="J874" s="4"/>
      <c r="K874" s="4"/>
      <c r="L874" s="4"/>
      <c r="M874" s="4"/>
      <c r="N874" s="4"/>
      <c r="O874" s="4"/>
      <c r="P874" s="4"/>
      <c r="Q874" s="4"/>
      <c r="R874" s="4"/>
    </row>
    <row r="875" spans="1:18" ht="16.5" customHeight="1">
      <c r="A875" s="4"/>
      <c r="B875" s="4"/>
      <c r="C875" s="34"/>
      <c r="D875" s="4"/>
      <c r="E875" s="4"/>
      <c r="F875" s="4"/>
      <c r="G875" s="4"/>
      <c r="H875" s="4"/>
      <c r="I875" s="4"/>
      <c r="J875" s="4"/>
      <c r="K875" s="4"/>
      <c r="L875" s="4"/>
      <c r="M875" s="4"/>
      <c r="N875" s="4"/>
      <c r="O875" s="4"/>
      <c r="P875" s="4"/>
      <c r="Q875" s="4"/>
      <c r="R875" s="4"/>
    </row>
    <row r="876" spans="1:18" ht="16.5" customHeight="1">
      <c r="A876" s="4"/>
      <c r="B876" s="4"/>
      <c r="C876" s="34"/>
      <c r="D876" s="4"/>
      <c r="E876" s="4"/>
      <c r="F876" s="4"/>
      <c r="G876" s="4"/>
      <c r="H876" s="4"/>
      <c r="I876" s="4"/>
      <c r="J876" s="4"/>
      <c r="K876" s="4"/>
      <c r="L876" s="4"/>
      <c r="M876" s="4"/>
      <c r="N876" s="4"/>
      <c r="O876" s="4"/>
      <c r="P876" s="4"/>
      <c r="Q876" s="4"/>
      <c r="R876" s="4"/>
    </row>
    <row r="877" spans="1:18" ht="16.5" customHeight="1">
      <c r="A877" s="4"/>
      <c r="B877" s="4"/>
      <c r="C877" s="34"/>
      <c r="D877" s="4"/>
      <c r="E877" s="4"/>
      <c r="F877" s="4"/>
      <c r="G877" s="4"/>
      <c r="H877" s="4"/>
      <c r="I877" s="4"/>
      <c r="J877" s="4"/>
      <c r="K877" s="4"/>
      <c r="L877" s="4"/>
      <c r="M877" s="4"/>
      <c r="N877" s="4"/>
      <c r="O877" s="4"/>
      <c r="P877" s="4"/>
      <c r="Q877" s="4"/>
      <c r="R877" s="4"/>
    </row>
    <row r="878" spans="1:18" ht="16.5" customHeight="1">
      <c r="A878" s="4"/>
      <c r="B878" s="4"/>
      <c r="C878" s="34"/>
      <c r="D878" s="4"/>
      <c r="E878" s="4"/>
      <c r="F878" s="4"/>
      <c r="G878" s="4"/>
      <c r="H878" s="4"/>
      <c r="I878" s="4"/>
      <c r="J878" s="4"/>
      <c r="K878" s="4"/>
      <c r="L878" s="4"/>
      <c r="M878" s="4"/>
      <c r="N878" s="4"/>
      <c r="O878" s="4"/>
      <c r="P878" s="4"/>
      <c r="Q878" s="4"/>
      <c r="R878" s="4"/>
    </row>
    <row r="879" spans="1:18" ht="16.5" customHeight="1">
      <c r="A879" s="4"/>
      <c r="B879" s="4"/>
      <c r="C879" s="34"/>
      <c r="D879" s="4"/>
      <c r="E879" s="4"/>
      <c r="F879" s="4"/>
      <c r="G879" s="4"/>
      <c r="H879" s="4"/>
      <c r="I879" s="4"/>
      <c r="J879" s="4"/>
      <c r="K879" s="4"/>
      <c r="L879" s="4"/>
      <c r="M879" s="4"/>
      <c r="N879" s="4"/>
      <c r="O879" s="4"/>
      <c r="P879" s="4"/>
      <c r="Q879" s="4"/>
      <c r="R879" s="4"/>
    </row>
    <row r="880" spans="1:18" ht="16.5" customHeight="1">
      <c r="A880" s="4"/>
      <c r="B880" s="4"/>
      <c r="C880" s="34"/>
      <c r="D880" s="4"/>
      <c r="E880" s="4"/>
      <c r="F880" s="4"/>
      <c r="G880" s="4"/>
      <c r="H880" s="4"/>
      <c r="I880" s="4"/>
      <c r="J880" s="4"/>
      <c r="K880" s="4"/>
      <c r="L880" s="4"/>
      <c r="M880" s="4"/>
      <c r="N880" s="4"/>
      <c r="O880" s="4"/>
      <c r="P880" s="4"/>
      <c r="Q880" s="4"/>
      <c r="R880" s="4"/>
    </row>
    <row r="881" spans="1:18" ht="16.5" customHeight="1">
      <c r="A881" s="4"/>
      <c r="B881" s="4"/>
      <c r="C881" s="34"/>
      <c r="D881" s="4"/>
      <c r="E881" s="4"/>
      <c r="F881" s="4"/>
      <c r="G881" s="4"/>
      <c r="H881" s="4"/>
      <c r="I881" s="4"/>
      <c r="J881" s="4"/>
      <c r="K881" s="4"/>
      <c r="L881" s="4"/>
      <c r="M881" s="4"/>
      <c r="N881" s="4"/>
      <c r="O881" s="4"/>
      <c r="P881" s="4"/>
      <c r="Q881" s="4"/>
      <c r="R881" s="4"/>
    </row>
    <row r="882" spans="1:18" ht="16.5" customHeight="1">
      <c r="A882" s="4"/>
      <c r="B882" s="4"/>
      <c r="C882" s="34"/>
      <c r="D882" s="4"/>
      <c r="E882" s="4"/>
      <c r="F882" s="4"/>
      <c r="G882" s="4"/>
      <c r="H882" s="4"/>
      <c r="I882" s="4"/>
      <c r="J882" s="4"/>
      <c r="K882" s="4"/>
      <c r="L882" s="4"/>
      <c r="M882" s="4"/>
      <c r="N882" s="4"/>
      <c r="O882" s="4"/>
      <c r="P882" s="4"/>
      <c r="Q882" s="4"/>
      <c r="R882" s="4"/>
    </row>
    <row r="883" spans="1:18" ht="16.5" customHeight="1">
      <c r="A883" s="4"/>
      <c r="B883" s="4"/>
      <c r="C883" s="34"/>
      <c r="D883" s="4"/>
      <c r="E883" s="4"/>
      <c r="F883" s="4"/>
      <c r="G883" s="4"/>
      <c r="H883" s="4"/>
      <c r="I883" s="4"/>
      <c r="J883" s="4"/>
      <c r="K883" s="4"/>
      <c r="L883" s="4"/>
      <c r="M883" s="4"/>
      <c r="N883" s="4"/>
      <c r="O883" s="4"/>
      <c r="P883" s="4"/>
      <c r="Q883" s="4"/>
      <c r="R883" s="4"/>
    </row>
    <row r="884" spans="1:18" ht="16.5" customHeight="1">
      <c r="A884" s="4"/>
      <c r="B884" s="4"/>
      <c r="C884" s="34"/>
      <c r="D884" s="4"/>
      <c r="E884" s="4"/>
      <c r="F884" s="4"/>
      <c r="G884" s="4"/>
      <c r="H884" s="4"/>
      <c r="I884" s="4"/>
      <c r="J884" s="4"/>
      <c r="K884" s="4"/>
      <c r="L884" s="4"/>
      <c r="M884" s="4"/>
      <c r="N884" s="4"/>
      <c r="O884" s="4"/>
      <c r="P884" s="4"/>
      <c r="Q884" s="4"/>
      <c r="R884" s="4"/>
    </row>
    <row r="885" spans="1:18" ht="16.5" customHeight="1">
      <c r="A885" s="4"/>
      <c r="B885" s="4"/>
      <c r="C885" s="34"/>
      <c r="D885" s="4"/>
      <c r="E885" s="4"/>
      <c r="F885" s="4"/>
      <c r="G885" s="4"/>
      <c r="H885" s="4"/>
      <c r="I885" s="4"/>
      <c r="J885" s="4"/>
      <c r="K885" s="4"/>
      <c r="L885" s="4"/>
      <c r="M885" s="4"/>
      <c r="N885" s="4"/>
      <c r="O885" s="4"/>
      <c r="P885" s="4"/>
      <c r="Q885" s="4"/>
      <c r="R885" s="4"/>
    </row>
    <row r="886" spans="1:18" ht="16.5" customHeight="1">
      <c r="A886" s="4"/>
      <c r="B886" s="4"/>
      <c r="C886" s="34"/>
      <c r="D886" s="4"/>
      <c r="E886" s="4"/>
      <c r="F886" s="4"/>
      <c r="G886" s="4"/>
      <c r="H886" s="4"/>
      <c r="I886" s="4"/>
      <c r="J886" s="4"/>
      <c r="K886" s="4"/>
      <c r="L886" s="4"/>
      <c r="M886" s="4"/>
      <c r="N886" s="4"/>
      <c r="O886" s="4"/>
      <c r="P886" s="4"/>
      <c r="Q886" s="4"/>
      <c r="R886" s="4"/>
    </row>
    <row r="887" spans="1:18" ht="16.5" customHeight="1">
      <c r="A887" s="4"/>
      <c r="B887" s="4"/>
      <c r="C887" s="34"/>
      <c r="D887" s="4"/>
      <c r="E887" s="4"/>
      <c r="F887" s="4"/>
      <c r="G887" s="4"/>
      <c r="H887" s="4"/>
      <c r="I887" s="4"/>
      <c r="J887" s="4"/>
      <c r="K887" s="4"/>
      <c r="L887" s="4"/>
      <c r="M887" s="4"/>
      <c r="N887" s="4"/>
      <c r="O887" s="4"/>
      <c r="P887" s="4"/>
      <c r="Q887" s="4"/>
      <c r="R887" s="4"/>
    </row>
    <row r="888" spans="1:18" ht="16.5" customHeight="1">
      <c r="A888" s="4"/>
      <c r="B888" s="4"/>
      <c r="C888" s="34"/>
      <c r="D888" s="4"/>
      <c r="E888" s="4"/>
      <c r="F888" s="4"/>
      <c r="G888" s="4"/>
      <c r="H888" s="4"/>
      <c r="I888" s="4"/>
      <c r="J888" s="4"/>
      <c r="K888" s="4"/>
      <c r="L888" s="4"/>
      <c r="M888" s="4"/>
      <c r="N888" s="4"/>
      <c r="O888" s="4"/>
      <c r="P888" s="4"/>
      <c r="Q888" s="4"/>
      <c r="R888" s="4"/>
    </row>
    <row r="889" spans="1:18" ht="16.5" customHeight="1">
      <c r="A889" s="4"/>
      <c r="B889" s="4"/>
      <c r="C889" s="34"/>
      <c r="D889" s="4"/>
      <c r="E889" s="4"/>
      <c r="F889" s="4"/>
      <c r="G889" s="4"/>
      <c r="H889" s="4"/>
      <c r="I889" s="4"/>
      <c r="J889" s="4"/>
      <c r="K889" s="4"/>
      <c r="L889" s="4"/>
      <c r="M889" s="4"/>
      <c r="N889" s="4"/>
      <c r="O889" s="4"/>
      <c r="P889" s="4"/>
      <c r="Q889" s="4"/>
      <c r="R889" s="4"/>
    </row>
    <row r="890" spans="1:18" ht="16.5" customHeight="1">
      <c r="A890" s="4"/>
      <c r="B890" s="4"/>
      <c r="C890" s="34"/>
      <c r="D890" s="4"/>
      <c r="E890" s="4"/>
      <c r="F890" s="4"/>
      <c r="G890" s="4"/>
      <c r="H890" s="4"/>
      <c r="I890" s="4"/>
      <c r="J890" s="4"/>
      <c r="K890" s="4"/>
      <c r="L890" s="4"/>
      <c r="M890" s="4"/>
      <c r="N890" s="4"/>
      <c r="O890" s="4"/>
      <c r="P890" s="4"/>
      <c r="Q890" s="4"/>
      <c r="R890" s="4"/>
    </row>
    <row r="891" spans="1:18" ht="16.5" customHeight="1">
      <c r="A891" s="4"/>
      <c r="B891" s="4"/>
      <c r="C891" s="34"/>
      <c r="D891" s="4"/>
      <c r="E891" s="4"/>
      <c r="F891" s="4"/>
      <c r="G891" s="4"/>
      <c r="H891" s="4"/>
      <c r="I891" s="4"/>
      <c r="J891" s="4"/>
      <c r="K891" s="4"/>
      <c r="L891" s="4"/>
      <c r="M891" s="4"/>
      <c r="N891" s="4"/>
      <c r="O891" s="4"/>
      <c r="P891" s="4"/>
      <c r="Q891" s="4"/>
      <c r="R891" s="4"/>
    </row>
    <row r="892" spans="1:18" ht="16.5" customHeight="1">
      <c r="A892" s="4"/>
      <c r="B892" s="4"/>
      <c r="C892" s="34"/>
      <c r="D892" s="4"/>
      <c r="E892" s="4"/>
      <c r="F892" s="4"/>
      <c r="G892" s="4"/>
      <c r="H892" s="4"/>
      <c r="I892" s="4"/>
      <c r="J892" s="4"/>
      <c r="K892" s="4"/>
      <c r="L892" s="4"/>
      <c r="M892" s="4"/>
      <c r="N892" s="4"/>
      <c r="O892" s="4"/>
      <c r="P892" s="4"/>
      <c r="Q892" s="4"/>
      <c r="R892" s="4"/>
    </row>
    <row r="893" spans="1:18" ht="16.5" customHeight="1">
      <c r="A893" s="4"/>
      <c r="B893" s="4"/>
      <c r="C893" s="34"/>
      <c r="D893" s="4"/>
      <c r="E893" s="4"/>
      <c r="F893" s="4"/>
      <c r="G893" s="4"/>
      <c r="H893" s="4"/>
      <c r="I893" s="4"/>
      <c r="J893" s="4"/>
      <c r="K893" s="4"/>
      <c r="L893" s="4"/>
      <c r="M893" s="4"/>
      <c r="N893" s="4"/>
      <c r="O893" s="4"/>
      <c r="P893" s="4"/>
      <c r="Q893" s="4"/>
      <c r="R893" s="4"/>
    </row>
    <row r="894" spans="1:18" ht="16.5" customHeight="1">
      <c r="A894" s="4"/>
      <c r="B894" s="4"/>
      <c r="C894" s="34"/>
      <c r="D894" s="4"/>
      <c r="E894" s="4"/>
      <c r="F894" s="4"/>
      <c r="G894" s="4"/>
      <c r="H894" s="4"/>
      <c r="I894" s="4"/>
      <c r="J894" s="4"/>
      <c r="K894" s="4"/>
      <c r="L894" s="4"/>
      <c r="M894" s="4"/>
      <c r="N894" s="4"/>
      <c r="O894" s="4"/>
      <c r="P894" s="4"/>
      <c r="Q894" s="4"/>
      <c r="R894" s="4"/>
    </row>
    <row r="895" spans="1:18" ht="16.5" customHeight="1">
      <c r="A895" s="4"/>
      <c r="B895" s="4"/>
      <c r="C895" s="34"/>
      <c r="D895" s="4"/>
      <c r="E895" s="4"/>
      <c r="F895" s="4"/>
      <c r="G895" s="4"/>
      <c r="H895" s="4"/>
      <c r="I895" s="4"/>
      <c r="J895" s="4"/>
      <c r="K895" s="4"/>
      <c r="L895" s="4"/>
      <c r="M895" s="4"/>
      <c r="N895" s="4"/>
      <c r="O895" s="4"/>
      <c r="P895" s="4"/>
      <c r="Q895" s="4"/>
      <c r="R895" s="4"/>
    </row>
    <row r="896" spans="1:18" ht="16.5" customHeight="1">
      <c r="A896" s="4"/>
      <c r="B896" s="4"/>
      <c r="C896" s="34"/>
      <c r="D896" s="4"/>
      <c r="E896" s="4"/>
      <c r="F896" s="4"/>
      <c r="G896" s="4"/>
      <c r="H896" s="4"/>
      <c r="I896" s="4"/>
      <c r="J896" s="4"/>
      <c r="K896" s="4"/>
      <c r="L896" s="4"/>
      <c r="M896" s="4"/>
      <c r="N896" s="4"/>
      <c r="O896" s="4"/>
      <c r="P896" s="4"/>
      <c r="Q896" s="4"/>
      <c r="R896" s="4"/>
    </row>
    <row r="897" spans="1:18" ht="16.5" customHeight="1">
      <c r="A897" s="4"/>
      <c r="B897" s="4"/>
      <c r="C897" s="34"/>
      <c r="D897" s="4"/>
      <c r="E897" s="4"/>
      <c r="F897" s="4"/>
      <c r="G897" s="4"/>
      <c r="H897" s="4"/>
      <c r="I897" s="4"/>
      <c r="J897" s="4"/>
      <c r="K897" s="4"/>
      <c r="L897" s="4"/>
      <c r="M897" s="4"/>
      <c r="N897" s="4"/>
      <c r="O897" s="4"/>
      <c r="P897" s="4"/>
      <c r="Q897" s="4"/>
      <c r="R897" s="4"/>
    </row>
    <row r="898" spans="1:18" ht="16.5" customHeight="1">
      <c r="A898" s="4"/>
      <c r="B898" s="4"/>
      <c r="C898" s="34"/>
      <c r="D898" s="4"/>
      <c r="E898" s="4"/>
      <c r="F898" s="4"/>
      <c r="G898" s="4"/>
      <c r="H898" s="4"/>
      <c r="I898" s="4"/>
      <c r="J898" s="4"/>
      <c r="K898" s="4"/>
      <c r="L898" s="4"/>
      <c r="M898" s="4"/>
      <c r="N898" s="4"/>
      <c r="O898" s="4"/>
      <c r="P898" s="4"/>
      <c r="Q898" s="4"/>
      <c r="R898" s="4"/>
    </row>
    <row r="899" spans="1:18" ht="16.5" customHeight="1">
      <c r="A899" s="4"/>
      <c r="B899" s="4"/>
      <c r="C899" s="34"/>
      <c r="D899" s="4"/>
      <c r="E899" s="4"/>
      <c r="F899" s="4"/>
      <c r="G899" s="4"/>
      <c r="H899" s="4"/>
      <c r="I899" s="4"/>
      <c r="J899" s="4"/>
      <c r="K899" s="4"/>
      <c r="L899" s="4"/>
      <c r="M899" s="4"/>
      <c r="N899" s="4"/>
      <c r="O899" s="4"/>
      <c r="P899" s="4"/>
      <c r="Q899" s="4"/>
      <c r="R899" s="4"/>
    </row>
    <row r="900" spans="1:18" ht="16.5" customHeight="1">
      <c r="A900" s="4"/>
      <c r="B900" s="4"/>
      <c r="C900" s="34"/>
      <c r="D900" s="4"/>
      <c r="E900" s="4"/>
      <c r="F900" s="4"/>
      <c r="G900" s="4"/>
      <c r="H900" s="4"/>
      <c r="I900" s="4"/>
      <c r="J900" s="4"/>
      <c r="K900" s="4"/>
      <c r="L900" s="4"/>
      <c r="M900" s="4"/>
      <c r="N900" s="4"/>
      <c r="O900" s="4"/>
      <c r="P900" s="4"/>
      <c r="Q900" s="4"/>
      <c r="R900" s="4"/>
    </row>
    <row r="901" spans="1:18" ht="16.5" customHeight="1">
      <c r="A901" s="4"/>
      <c r="B901" s="4"/>
      <c r="C901" s="34"/>
      <c r="D901" s="4"/>
      <c r="E901" s="4"/>
      <c r="F901" s="4"/>
      <c r="G901" s="4"/>
      <c r="H901" s="4"/>
      <c r="I901" s="4"/>
      <c r="J901" s="4"/>
      <c r="K901" s="4"/>
      <c r="L901" s="4"/>
      <c r="M901" s="4"/>
      <c r="N901" s="4"/>
      <c r="O901" s="4"/>
      <c r="P901" s="4"/>
      <c r="Q901" s="4"/>
      <c r="R901" s="4"/>
    </row>
    <row r="902" spans="1:18" ht="16.5" customHeight="1">
      <c r="A902" s="4"/>
      <c r="B902" s="4"/>
      <c r="C902" s="34"/>
      <c r="D902" s="4"/>
      <c r="E902" s="4"/>
      <c r="F902" s="4"/>
      <c r="G902" s="4"/>
      <c r="H902" s="4"/>
      <c r="I902" s="4"/>
      <c r="J902" s="4"/>
      <c r="K902" s="4"/>
      <c r="L902" s="4"/>
      <c r="M902" s="4"/>
      <c r="N902" s="4"/>
      <c r="O902" s="4"/>
      <c r="P902" s="4"/>
      <c r="Q902" s="4"/>
      <c r="R902" s="4"/>
    </row>
    <row r="903" spans="1:18" ht="16.5" customHeight="1">
      <c r="A903" s="4"/>
      <c r="B903" s="4"/>
      <c r="C903" s="34"/>
      <c r="D903" s="4"/>
      <c r="E903" s="4"/>
      <c r="F903" s="4"/>
      <c r="G903" s="4"/>
      <c r="H903" s="4"/>
      <c r="I903" s="4"/>
      <c r="J903" s="4"/>
      <c r="K903" s="4"/>
      <c r="L903" s="4"/>
      <c r="M903" s="4"/>
      <c r="N903" s="4"/>
      <c r="O903" s="4"/>
      <c r="P903" s="4"/>
      <c r="Q903" s="4"/>
      <c r="R903" s="4"/>
    </row>
    <row r="904" spans="1:18" ht="16.5" customHeight="1">
      <c r="A904" s="4"/>
      <c r="B904" s="4"/>
      <c r="C904" s="34"/>
      <c r="D904" s="4"/>
      <c r="E904" s="4"/>
      <c r="F904" s="4"/>
      <c r="G904" s="4"/>
      <c r="H904" s="4"/>
      <c r="I904" s="4"/>
      <c r="J904" s="4"/>
      <c r="K904" s="4"/>
      <c r="L904" s="4"/>
      <c r="M904" s="4"/>
      <c r="N904" s="4"/>
      <c r="O904" s="4"/>
      <c r="P904" s="4"/>
      <c r="Q904" s="4"/>
      <c r="R904" s="4"/>
    </row>
    <row r="905" spans="1:18" ht="16.5" customHeight="1">
      <c r="A905" s="4"/>
      <c r="B905" s="4"/>
      <c r="C905" s="34"/>
      <c r="D905" s="4"/>
      <c r="E905" s="4"/>
      <c r="F905" s="4"/>
      <c r="G905" s="4"/>
      <c r="H905" s="4"/>
      <c r="I905" s="4"/>
      <c r="J905" s="4"/>
      <c r="K905" s="4"/>
      <c r="L905" s="4"/>
      <c r="M905" s="4"/>
      <c r="N905" s="4"/>
      <c r="O905" s="4"/>
      <c r="P905" s="4"/>
      <c r="Q905" s="4"/>
      <c r="R905" s="4"/>
    </row>
    <row r="906" spans="1:18" ht="16.5" customHeight="1">
      <c r="A906" s="4"/>
      <c r="B906" s="4"/>
      <c r="C906" s="34"/>
      <c r="D906" s="4"/>
      <c r="E906" s="4"/>
      <c r="F906" s="4"/>
      <c r="G906" s="4"/>
      <c r="H906" s="4"/>
      <c r="I906" s="4"/>
      <c r="J906" s="4"/>
      <c r="K906" s="4"/>
      <c r="L906" s="4"/>
      <c r="M906" s="4"/>
      <c r="N906" s="4"/>
      <c r="O906" s="4"/>
      <c r="P906" s="4"/>
      <c r="Q906" s="4"/>
      <c r="R906" s="4"/>
    </row>
    <row r="907" spans="1:18" ht="16.5" customHeight="1">
      <c r="A907" s="4"/>
      <c r="B907" s="4"/>
      <c r="C907" s="34"/>
      <c r="D907" s="4"/>
      <c r="E907" s="4"/>
      <c r="F907" s="4"/>
      <c r="G907" s="4"/>
      <c r="H907" s="4"/>
      <c r="I907" s="4"/>
      <c r="J907" s="4"/>
      <c r="K907" s="4"/>
      <c r="L907" s="4"/>
      <c r="M907" s="4"/>
      <c r="N907" s="4"/>
      <c r="O907" s="4"/>
      <c r="P907" s="4"/>
      <c r="Q907" s="4"/>
      <c r="R907" s="4"/>
    </row>
    <row r="908" spans="1:18" ht="16.5" customHeight="1">
      <c r="A908" s="4"/>
      <c r="B908" s="4"/>
      <c r="C908" s="34"/>
      <c r="D908" s="4"/>
      <c r="E908" s="4"/>
      <c r="F908" s="4"/>
      <c r="G908" s="4"/>
      <c r="H908" s="4"/>
      <c r="I908" s="4"/>
      <c r="J908" s="4"/>
      <c r="K908" s="4"/>
      <c r="L908" s="4"/>
      <c r="M908" s="4"/>
      <c r="N908" s="4"/>
      <c r="O908" s="4"/>
      <c r="P908" s="4"/>
      <c r="Q908" s="4"/>
      <c r="R908" s="4"/>
    </row>
    <row r="909" spans="1:18" ht="16.5" customHeight="1">
      <c r="A909" s="4"/>
      <c r="B909" s="4"/>
      <c r="C909" s="34"/>
      <c r="D909" s="4"/>
      <c r="E909" s="4"/>
      <c r="F909" s="4"/>
      <c r="G909" s="4"/>
      <c r="H909" s="4"/>
      <c r="I909" s="4"/>
      <c r="J909" s="4"/>
      <c r="K909" s="4"/>
      <c r="L909" s="4"/>
      <c r="M909" s="4"/>
      <c r="N909" s="4"/>
      <c r="O909" s="4"/>
      <c r="P909" s="4"/>
      <c r="Q909" s="4"/>
      <c r="R909" s="4"/>
    </row>
    <row r="910" spans="1:18" ht="16.5" customHeight="1">
      <c r="A910" s="4"/>
      <c r="B910" s="4"/>
      <c r="C910" s="34"/>
      <c r="D910" s="4"/>
      <c r="E910" s="4"/>
      <c r="F910" s="4"/>
      <c r="G910" s="4"/>
      <c r="H910" s="4"/>
      <c r="I910" s="4"/>
      <c r="J910" s="4"/>
      <c r="K910" s="4"/>
      <c r="L910" s="4"/>
      <c r="M910" s="4"/>
      <c r="N910" s="4"/>
      <c r="O910" s="4"/>
      <c r="P910" s="4"/>
      <c r="Q910" s="4"/>
      <c r="R910" s="4"/>
    </row>
    <row r="911" spans="1:18" ht="16.5" customHeight="1">
      <c r="A911" s="4"/>
      <c r="B911" s="4"/>
      <c r="C911" s="34"/>
      <c r="D911" s="4"/>
      <c r="E911" s="4"/>
      <c r="F911" s="4"/>
      <c r="G911" s="4"/>
      <c r="H911" s="4"/>
      <c r="I911" s="4"/>
      <c r="J911" s="4"/>
      <c r="K911" s="4"/>
      <c r="L911" s="4"/>
      <c r="M911" s="4"/>
      <c r="N911" s="4"/>
      <c r="O911" s="4"/>
      <c r="P911" s="4"/>
      <c r="Q911" s="4"/>
      <c r="R911" s="4"/>
    </row>
    <row r="912" spans="1:18" ht="16.5" customHeight="1">
      <c r="A912" s="4"/>
      <c r="B912" s="4"/>
      <c r="C912" s="34"/>
      <c r="D912" s="4"/>
      <c r="E912" s="4"/>
      <c r="F912" s="4"/>
      <c r="G912" s="4"/>
      <c r="H912" s="4"/>
      <c r="I912" s="4"/>
      <c r="J912" s="4"/>
      <c r="K912" s="4"/>
      <c r="L912" s="4"/>
      <c r="M912" s="4"/>
      <c r="N912" s="4"/>
      <c r="O912" s="4"/>
      <c r="P912" s="4"/>
      <c r="Q912" s="4"/>
      <c r="R912" s="4"/>
    </row>
    <row r="913" spans="1:18" ht="16.5" customHeight="1">
      <c r="A913" s="4"/>
      <c r="B913" s="4"/>
      <c r="C913" s="34"/>
      <c r="D913" s="4"/>
      <c r="E913" s="4"/>
      <c r="F913" s="4"/>
      <c r="G913" s="4"/>
      <c r="H913" s="4"/>
      <c r="I913" s="4"/>
      <c r="J913" s="4"/>
      <c r="K913" s="4"/>
      <c r="L913" s="4"/>
      <c r="M913" s="4"/>
      <c r="N913" s="4"/>
      <c r="O913" s="4"/>
      <c r="P913" s="4"/>
      <c r="Q913" s="4"/>
      <c r="R913" s="4"/>
    </row>
    <row r="914" spans="1:18" ht="16.5" customHeight="1">
      <c r="A914" s="4"/>
      <c r="B914" s="4"/>
      <c r="C914" s="34"/>
      <c r="D914" s="4"/>
      <c r="E914" s="4"/>
      <c r="F914" s="4"/>
      <c r="G914" s="4"/>
      <c r="H914" s="4"/>
      <c r="I914" s="4"/>
      <c r="J914" s="4"/>
      <c r="K914" s="4"/>
      <c r="L914" s="4"/>
      <c r="M914" s="4"/>
      <c r="N914" s="4"/>
      <c r="O914" s="4"/>
      <c r="P914" s="4"/>
      <c r="Q914" s="4"/>
      <c r="R914" s="4"/>
    </row>
    <row r="915" spans="1:18" ht="16.5" customHeight="1">
      <c r="A915" s="4"/>
      <c r="B915" s="4"/>
      <c r="C915" s="34"/>
      <c r="D915" s="4"/>
      <c r="E915" s="4"/>
      <c r="F915" s="4"/>
      <c r="G915" s="4"/>
      <c r="H915" s="4"/>
      <c r="I915" s="4"/>
      <c r="J915" s="4"/>
      <c r="K915" s="4"/>
      <c r="L915" s="4"/>
      <c r="M915" s="4"/>
      <c r="N915" s="4"/>
      <c r="O915" s="4"/>
      <c r="P915" s="4"/>
      <c r="Q915" s="4"/>
      <c r="R915" s="4"/>
    </row>
    <row r="916" spans="1:18" ht="16.5" customHeight="1">
      <c r="A916" s="4"/>
      <c r="B916" s="4"/>
      <c r="C916" s="34"/>
      <c r="D916" s="4"/>
      <c r="E916" s="4"/>
      <c r="F916" s="4"/>
      <c r="G916" s="4"/>
      <c r="H916" s="4"/>
      <c r="I916" s="4"/>
      <c r="J916" s="4"/>
      <c r="K916" s="4"/>
      <c r="L916" s="4"/>
      <c r="M916" s="4"/>
      <c r="N916" s="4"/>
      <c r="O916" s="4"/>
      <c r="P916" s="4"/>
      <c r="Q916" s="4"/>
      <c r="R916" s="4"/>
    </row>
    <row r="917" spans="1:18" ht="16.5" customHeight="1">
      <c r="A917" s="4"/>
      <c r="B917" s="4"/>
      <c r="C917" s="34"/>
      <c r="D917" s="4"/>
      <c r="E917" s="4"/>
      <c r="F917" s="4"/>
      <c r="G917" s="4"/>
      <c r="H917" s="4"/>
      <c r="I917" s="4"/>
      <c r="J917" s="4"/>
      <c r="K917" s="4"/>
      <c r="L917" s="4"/>
      <c r="M917" s="4"/>
      <c r="N917" s="4"/>
      <c r="O917" s="4"/>
      <c r="P917" s="4"/>
      <c r="Q917" s="4"/>
      <c r="R917" s="4"/>
    </row>
    <row r="918" spans="1:18" ht="16.5" customHeight="1">
      <c r="A918" s="4"/>
      <c r="B918" s="4"/>
      <c r="C918" s="34"/>
      <c r="D918" s="4"/>
      <c r="E918" s="4"/>
      <c r="F918" s="4"/>
      <c r="G918" s="4"/>
      <c r="H918" s="4"/>
      <c r="I918" s="4"/>
      <c r="J918" s="4"/>
      <c r="K918" s="4"/>
      <c r="L918" s="4"/>
      <c r="M918" s="4"/>
      <c r="N918" s="4"/>
      <c r="O918" s="4"/>
      <c r="P918" s="4"/>
      <c r="Q918" s="4"/>
      <c r="R918" s="4"/>
    </row>
    <row r="919" spans="1:18" ht="16.5" customHeight="1">
      <c r="A919" s="4"/>
      <c r="B919" s="4"/>
      <c r="C919" s="34"/>
      <c r="D919" s="4"/>
      <c r="E919" s="4"/>
      <c r="F919" s="4"/>
      <c r="G919" s="4"/>
      <c r="H919" s="4"/>
      <c r="I919" s="4"/>
      <c r="J919" s="4"/>
      <c r="K919" s="4"/>
      <c r="L919" s="4"/>
      <c r="M919" s="4"/>
      <c r="N919" s="4"/>
      <c r="O919" s="4"/>
      <c r="P919" s="4"/>
      <c r="Q919" s="4"/>
      <c r="R919" s="4"/>
    </row>
    <row r="920" spans="1:18" ht="16.5" customHeight="1">
      <c r="A920" s="4"/>
      <c r="B920" s="4"/>
      <c r="C920" s="34"/>
      <c r="D920" s="4"/>
      <c r="E920" s="4"/>
      <c r="F920" s="4"/>
      <c r="G920" s="4"/>
      <c r="H920" s="4"/>
      <c r="I920" s="4"/>
      <c r="J920" s="4"/>
      <c r="K920" s="4"/>
      <c r="L920" s="4"/>
      <c r="M920" s="4"/>
      <c r="N920" s="4"/>
      <c r="O920" s="4"/>
      <c r="P920" s="4"/>
      <c r="Q920" s="4"/>
      <c r="R920" s="4"/>
    </row>
    <row r="921" spans="1:18" ht="16.5" customHeight="1">
      <c r="A921" s="4"/>
      <c r="B921" s="4"/>
      <c r="C921" s="34"/>
      <c r="D921" s="4"/>
      <c r="E921" s="4"/>
      <c r="F921" s="4"/>
      <c r="G921" s="4"/>
      <c r="H921" s="4"/>
      <c r="I921" s="4"/>
      <c r="J921" s="4"/>
      <c r="K921" s="4"/>
      <c r="L921" s="4"/>
      <c r="M921" s="4"/>
      <c r="N921" s="4"/>
      <c r="O921" s="4"/>
      <c r="P921" s="4"/>
      <c r="Q921" s="4"/>
      <c r="R921" s="4"/>
    </row>
    <row r="922" spans="1:18" ht="16.5" customHeight="1">
      <c r="A922" s="4"/>
      <c r="B922" s="4"/>
      <c r="C922" s="34"/>
      <c r="D922" s="4"/>
      <c r="E922" s="4"/>
      <c r="F922" s="4"/>
      <c r="G922" s="4"/>
      <c r="H922" s="4"/>
      <c r="I922" s="4"/>
      <c r="J922" s="4"/>
      <c r="K922" s="4"/>
      <c r="L922" s="4"/>
      <c r="M922" s="4"/>
      <c r="N922" s="4"/>
      <c r="O922" s="4"/>
      <c r="P922" s="4"/>
      <c r="Q922" s="4"/>
      <c r="R922" s="4"/>
    </row>
    <row r="923" spans="1:18" ht="16.5" customHeight="1">
      <c r="A923" s="4"/>
      <c r="B923" s="4"/>
      <c r="C923" s="34"/>
      <c r="D923" s="4"/>
      <c r="E923" s="4"/>
      <c r="F923" s="4"/>
      <c r="G923" s="4"/>
      <c r="H923" s="4"/>
      <c r="I923" s="4"/>
      <c r="J923" s="4"/>
      <c r="K923" s="4"/>
      <c r="L923" s="4"/>
      <c r="M923" s="4"/>
      <c r="N923" s="4"/>
      <c r="O923" s="4"/>
      <c r="P923" s="4"/>
      <c r="Q923" s="4"/>
      <c r="R923" s="4"/>
    </row>
    <row r="924" spans="1:18" ht="16.5" customHeight="1">
      <c r="A924" s="4"/>
      <c r="B924" s="4"/>
      <c r="C924" s="34"/>
      <c r="D924" s="4"/>
      <c r="E924" s="4"/>
      <c r="F924" s="4"/>
      <c r="G924" s="4"/>
      <c r="H924" s="4"/>
      <c r="I924" s="4"/>
      <c r="J924" s="4"/>
      <c r="K924" s="4"/>
      <c r="L924" s="4"/>
      <c r="M924" s="4"/>
      <c r="N924" s="4"/>
      <c r="O924" s="4"/>
      <c r="P924" s="4"/>
      <c r="Q924" s="4"/>
      <c r="R924" s="4"/>
    </row>
    <row r="925" spans="1:18" ht="16.5" customHeight="1">
      <c r="A925" s="4"/>
      <c r="B925" s="4"/>
      <c r="C925" s="34"/>
      <c r="D925" s="4"/>
      <c r="E925" s="4"/>
      <c r="F925" s="4"/>
      <c r="G925" s="4"/>
      <c r="H925" s="4"/>
      <c r="I925" s="4"/>
      <c r="J925" s="4"/>
      <c r="K925" s="4"/>
      <c r="L925" s="4"/>
      <c r="M925" s="4"/>
      <c r="N925" s="4"/>
      <c r="O925" s="4"/>
      <c r="P925" s="4"/>
      <c r="Q925" s="4"/>
      <c r="R925" s="4"/>
    </row>
    <row r="926" spans="1:18" ht="16.5" customHeight="1">
      <c r="A926" s="4"/>
      <c r="B926" s="4"/>
      <c r="C926" s="34"/>
      <c r="D926" s="4"/>
      <c r="E926" s="4"/>
      <c r="F926" s="4"/>
      <c r="G926" s="4"/>
      <c r="H926" s="4"/>
      <c r="I926" s="4"/>
      <c r="J926" s="4"/>
      <c r="K926" s="4"/>
      <c r="L926" s="4"/>
      <c r="M926" s="4"/>
      <c r="N926" s="4"/>
      <c r="O926" s="4"/>
      <c r="P926" s="4"/>
      <c r="Q926" s="4"/>
      <c r="R926" s="4"/>
    </row>
    <row r="927" spans="1:18" ht="16.5" customHeight="1">
      <c r="A927" s="4"/>
      <c r="B927" s="4"/>
      <c r="C927" s="34"/>
      <c r="D927" s="4"/>
      <c r="E927" s="4"/>
      <c r="F927" s="4"/>
      <c r="G927" s="4"/>
      <c r="H927" s="4"/>
      <c r="I927" s="4"/>
      <c r="J927" s="4"/>
      <c r="K927" s="4"/>
      <c r="L927" s="4"/>
      <c r="M927" s="4"/>
      <c r="N927" s="4"/>
      <c r="O927" s="4"/>
      <c r="P927" s="4"/>
      <c r="Q927" s="4"/>
      <c r="R927" s="4"/>
    </row>
    <row r="928" spans="1:18" ht="16.5" customHeight="1">
      <c r="A928" s="4"/>
      <c r="B928" s="4"/>
      <c r="C928" s="34"/>
      <c r="D928" s="4"/>
      <c r="E928" s="4"/>
      <c r="F928" s="4"/>
      <c r="G928" s="4"/>
      <c r="H928" s="4"/>
      <c r="I928" s="4"/>
      <c r="J928" s="4"/>
      <c r="K928" s="4"/>
      <c r="L928" s="4"/>
      <c r="M928" s="4"/>
      <c r="N928" s="4"/>
      <c r="O928" s="4"/>
      <c r="P928" s="4"/>
      <c r="Q928" s="4"/>
      <c r="R928" s="4"/>
    </row>
    <row r="929" spans="1:18" ht="16.5" customHeight="1">
      <c r="A929" s="4"/>
      <c r="B929" s="4"/>
      <c r="C929" s="34"/>
      <c r="D929" s="4"/>
      <c r="E929" s="4"/>
      <c r="F929" s="4"/>
      <c r="G929" s="4"/>
      <c r="H929" s="4"/>
      <c r="I929" s="4"/>
      <c r="J929" s="4"/>
      <c r="K929" s="4"/>
      <c r="L929" s="4"/>
      <c r="M929" s="4"/>
      <c r="N929" s="4"/>
      <c r="O929" s="4"/>
      <c r="P929" s="4"/>
      <c r="Q929" s="4"/>
      <c r="R929" s="4"/>
    </row>
    <row r="930" spans="1:18" ht="16.5" customHeight="1">
      <c r="A930" s="4"/>
      <c r="B930" s="4"/>
      <c r="C930" s="34"/>
      <c r="D930" s="4"/>
      <c r="E930" s="4"/>
      <c r="F930" s="4"/>
      <c r="G930" s="4"/>
      <c r="H930" s="4"/>
      <c r="I930" s="4"/>
      <c r="J930" s="4"/>
      <c r="K930" s="4"/>
      <c r="L930" s="4"/>
      <c r="M930" s="4"/>
      <c r="N930" s="4"/>
      <c r="O930" s="4"/>
      <c r="P930" s="4"/>
      <c r="Q930" s="4"/>
      <c r="R930" s="4"/>
    </row>
    <row r="931" spans="1:18" ht="16.5" customHeight="1">
      <c r="A931" s="4"/>
      <c r="B931" s="4"/>
      <c r="C931" s="34"/>
      <c r="D931" s="4"/>
      <c r="E931" s="4"/>
      <c r="F931" s="4"/>
      <c r="G931" s="4"/>
      <c r="H931" s="4"/>
      <c r="I931" s="4"/>
      <c r="J931" s="4"/>
      <c r="K931" s="4"/>
      <c r="L931" s="4"/>
      <c r="M931" s="4"/>
      <c r="N931" s="4"/>
      <c r="O931" s="4"/>
      <c r="P931" s="4"/>
      <c r="Q931" s="4"/>
      <c r="R931" s="4"/>
    </row>
    <row r="932" spans="1:18" ht="16.5" customHeight="1">
      <c r="A932" s="4"/>
      <c r="B932" s="4"/>
      <c r="C932" s="34"/>
      <c r="D932" s="4"/>
      <c r="E932" s="4"/>
      <c r="F932" s="4"/>
      <c r="G932" s="4"/>
      <c r="H932" s="4"/>
      <c r="I932" s="4"/>
      <c r="J932" s="4"/>
      <c r="K932" s="4"/>
      <c r="L932" s="4"/>
      <c r="M932" s="4"/>
      <c r="N932" s="4"/>
      <c r="O932" s="4"/>
      <c r="P932" s="4"/>
      <c r="Q932" s="4"/>
      <c r="R932" s="4"/>
    </row>
    <row r="933" spans="1:18" ht="16.5" customHeight="1">
      <c r="A933" s="4"/>
      <c r="B933" s="4"/>
      <c r="C933" s="34"/>
      <c r="D933" s="4"/>
      <c r="E933" s="4"/>
      <c r="F933" s="4"/>
      <c r="G933" s="4"/>
      <c r="H933" s="4"/>
      <c r="I933" s="4"/>
      <c r="J933" s="4"/>
      <c r="K933" s="4"/>
      <c r="L933" s="4"/>
      <c r="M933" s="4"/>
      <c r="N933" s="4"/>
      <c r="O933" s="4"/>
      <c r="P933" s="4"/>
      <c r="Q933" s="4"/>
      <c r="R933" s="4"/>
    </row>
    <row r="934" spans="1:18" ht="16.5" customHeight="1">
      <c r="A934" s="4"/>
      <c r="B934" s="4"/>
      <c r="C934" s="34"/>
      <c r="D934" s="4"/>
      <c r="E934" s="4"/>
      <c r="F934" s="4"/>
      <c r="G934" s="4"/>
      <c r="H934" s="4"/>
      <c r="I934" s="4"/>
      <c r="J934" s="4"/>
      <c r="K934" s="4"/>
      <c r="L934" s="4"/>
      <c r="M934" s="4"/>
      <c r="N934" s="4"/>
      <c r="O934" s="4"/>
      <c r="P934" s="4"/>
      <c r="Q934" s="4"/>
      <c r="R934" s="4"/>
    </row>
    <row r="935" spans="1:18" ht="16.5" customHeight="1">
      <c r="A935" s="4"/>
      <c r="B935" s="4"/>
      <c r="C935" s="34"/>
      <c r="D935" s="4"/>
      <c r="E935" s="4"/>
      <c r="F935" s="4"/>
      <c r="G935" s="4"/>
      <c r="H935" s="4"/>
      <c r="I935" s="4"/>
      <c r="J935" s="4"/>
      <c r="K935" s="4"/>
      <c r="L935" s="4"/>
      <c r="M935" s="4"/>
      <c r="N935" s="4"/>
      <c r="O935" s="4"/>
      <c r="P935" s="4"/>
      <c r="Q935" s="4"/>
      <c r="R935" s="4"/>
    </row>
    <row r="936" spans="1:18" ht="16.5" customHeight="1">
      <c r="A936" s="4"/>
      <c r="B936" s="4"/>
      <c r="C936" s="34"/>
      <c r="D936" s="4"/>
      <c r="E936" s="4"/>
      <c r="F936" s="4"/>
      <c r="G936" s="4"/>
      <c r="H936" s="4"/>
      <c r="I936" s="4"/>
      <c r="J936" s="4"/>
      <c r="K936" s="4"/>
      <c r="L936" s="4"/>
      <c r="M936" s="4"/>
      <c r="N936" s="4"/>
      <c r="O936" s="4"/>
      <c r="P936" s="4"/>
      <c r="Q936" s="4"/>
      <c r="R936" s="4"/>
    </row>
    <row r="937" spans="1:18" ht="16.5" customHeight="1">
      <c r="A937" s="4"/>
      <c r="B937" s="4"/>
      <c r="C937" s="34"/>
      <c r="D937" s="4"/>
      <c r="E937" s="4"/>
      <c r="F937" s="4"/>
      <c r="G937" s="4"/>
      <c r="H937" s="4"/>
      <c r="I937" s="4"/>
      <c r="J937" s="4"/>
      <c r="K937" s="4"/>
      <c r="L937" s="4"/>
      <c r="M937" s="4"/>
      <c r="N937" s="4"/>
      <c r="O937" s="4"/>
      <c r="P937" s="4"/>
      <c r="Q937" s="4"/>
      <c r="R937" s="4"/>
    </row>
    <row r="938" spans="1:18" ht="16.5" customHeight="1">
      <c r="A938" s="4"/>
      <c r="B938" s="4"/>
      <c r="C938" s="34"/>
      <c r="D938" s="4"/>
      <c r="E938" s="4"/>
      <c r="F938" s="4"/>
      <c r="G938" s="4"/>
      <c r="H938" s="4"/>
      <c r="I938" s="4"/>
      <c r="J938" s="4"/>
      <c r="K938" s="4"/>
      <c r="L938" s="4"/>
      <c r="M938" s="4"/>
      <c r="N938" s="4"/>
      <c r="O938" s="4"/>
      <c r="P938" s="4"/>
      <c r="Q938" s="4"/>
      <c r="R938" s="4"/>
    </row>
    <row r="939" spans="1:18" ht="16.5" customHeight="1">
      <c r="A939" s="4"/>
      <c r="B939" s="4"/>
      <c r="C939" s="34"/>
      <c r="D939" s="4"/>
      <c r="E939" s="4"/>
      <c r="F939" s="4"/>
      <c r="G939" s="4"/>
      <c r="H939" s="4"/>
      <c r="I939" s="4"/>
      <c r="J939" s="4"/>
      <c r="K939" s="4"/>
      <c r="L939" s="4"/>
      <c r="M939" s="4"/>
      <c r="N939" s="4"/>
      <c r="O939" s="4"/>
      <c r="P939" s="4"/>
      <c r="Q939" s="4"/>
      <c r="R939" s="4"/>
    </row>
    <row r="940" spans="1:18" ht="16.5" customHeight="1">
      <c r="A940" s="4"/>
      <c r="B940" s="4"/>
      <c r="C940" s="34"/>
      <c r="D940" s="4"/>
      <c r="E940" s="4"/>
      <c r="F940" s="4"/>
      <c r="G940" s="4"/>
      <c r="H940" s="4"/>
      <c r="I940" s="4"/>
      <c r="J940" s="4"/>
      <c r="K940" s="4"/>
      <c r="L940" s="4"/>
      <c r="M940" s="4"/>
      <c r="N940" s="4"/>
      <c r="O940" s="4"/>
      <c r="P940" s="4"/>
      <c r="Q940" s="4"/>
      <c r="R940" s="4"/>
    </row>
    <row r="941" spans="1:18" ht="16.5" customHeight="1">
      <c r="A941" s="4"/>
      <c r="B941" s="4"/>
      <c r="C941" s="34"/>
      <c r="D941" s="4"/>
      <c r="E941" s="4"/>
      <c r="F941" s="4"/>
      <c r="G941" s="4"/>
      <c r="H941" s="4"/>
      <c r="I941" s="4"/>
      <c r="J941" s="4"/>
      <c r="K941" s="4"/>
      <c r="L941" s="4"/>
      <c r="M941" s="4"/>
      <c r="N941" s="4"/>
      <c r="O941" s="4"/>
      <c r="P941" s="4"/>
      <c r="Q941" s="4"/>
      <c r="R941" s="4"/>
    </row>
    <row r="942" spans="1:18" ht="16.5" customHeight="1">
      <c r="A942" s="4"/>
      <c r="B942" s="4"/>
      <c r="C942" s="34"/>
      <c r="D942" s="4"/>
      <c r="E942" s="4"/>
      <c r="F942" s="4"/>
      <c r="G942" s="4"/>
      <c r="H942" s="4"/>
      <c r="I942" s="4"/>
      <c r="J942" s="4"/>
      <c r="K942" s="4"/>
      <c r="L942" s="4"/>
      <c r="M942" s="4"/>
      <c r="N942" s="4"/>
      <c r="O942" s="4"/>
      <c r="P942" s="4"/>
      <c r="Q942" s="4"/>
      <c r="R942" s="4"/>
    </row>
    <row r="943" spans="1:18" ht="16.5" customHeight="1">
      <c r="A943" s="4"/>
      <c r="B943" s="4"/>
      <c r="C943" s="34"/>
      <c r="D943" s="4"/>
      <c r="E943" s="4"/>
      <c r="F943" s="4"/>
      <c r="G943" s="4"/>
      <c r="H943" s="4"/>
      <c r="I943" s="4"/>
      <c r="J943" s="4"/>
      <c r="K943" s="4"/>
      <c r="L943" s="4"/>
      <c r="M943" s="4"/>
      <c r="N943" s="4"/>
      <c r="O943" s="4"/>
      <c r="P943" s="4"/>
      <c r="Q943" s="4"/>
      <c r="R943" s="4"/>
    </row>
    <row r="944" spans="1:18" ht="16.5" customHeight="1">
      <c r="A944" s="4"/>
      <c r="B944" s="4"/>
      <c r="C944" s="34"/>
      <c r="D944" s="4"/>
      <c r="E944" s="4"/>
      <c r="F944" s="4"/>
      <c r="G944" s="4"/>
      <c r="H944" s="4"/>
      <c r="I944" s="4"/>
      <c r="J944" s="4"/>
      <c r="K944" s="4"/>
      <c r="L944" s="4"/>
      <c r="M944" s="4"/>
      <c r="N944" s="4"/>
      <c r="O944" s="4"/>
      <c r="P944" s="4"/>
      <c r="Q944" s="4"/>
      <c r="R944" s="4"/>
    </row>
    <row r="945" spans="1:18" ht="16.5" customHeight="1">
      <c r="A945" s="4"/>
      <c r="B945" s="4"/>
      <c r="C945" s="34"/>
      <c r="D945" s="4"/>
      <c r="E945" s="4"/>
      <c r="F945" s="4"/>
      <c r="G945" s="4"/>
      <c r="H945" s="4"/>
      <c r="I945" s="4"/>
      <c r="J945" s="4"/>
      <c r="K945" s="4"/>
      <c r="L945" s="4"/>
      <c r="M945" s="4"/>
      <c r="N945" s="4"/>
      <c r="O945" s="4"/>
      <c r="P945" s="4"/>
      <c r="Q945" s="4"/>
      <c r="R945" s="4"/>
    </row>
    <row r="946" spans="1:18" ht="16.5" customHeight="1">
      <c r="A946" s="4"/>
      <c r="B946" s="4"/>
      <c r="C946" s="34"/>
      <c r="D946" s="4"/>
      <c r="E946" s="4"/>
      <c r="F946" s="4"/>
      <c r="G946" s="4"/>
      <c r="H946" s="4"/>
      <c r="I946" s="4"/>
      <c r="J946" s="4"/>
      <c r="K946" s="4"/>
      <c r="L946" s="4"/>
      <c r="M946" s="4"/>
      <c r="N946" s="4"/>
      <c r="O946" s="4"/>
      <c r="P946" s="4"/>
      <c r="Q946" s="4"/>
      <c r="R946" s="4"/>
    </row>
    <row r="947" spans="1:18" ht="16.5" customHeight="1">
      <c r="A947" s="4"/>
      <c r="B947" s="4"/>
      <c r="C947" s="34"/>
      <c r="D947" s="4"/>
      <c r="E947" s="4"/>
      <c r="F947" s="4"/>
      <c r="G947" s="4"/>
      <c r="H947" s="4"/>
      <c r="I947" s="4"/>
      <c r="J947" s="4"/>
      <c r="K947" s="4"/>
      <c r="L947" s="4"/>
      <c r="M947" s="4"/>
      <c r="N947" s="4"/>
      <c r="O947" s="4"/>
      <c r="P947" s="4"/>
      <c r="Q947" s="4"/>
      <c r="R947" s="4"/>
    </row>
    <row r="948" spans="1:18" ht="16.5" customHeight="1">
      <c r="A948" s="4"/>
      <c r="B948" s="4"/>
      <c r="C948" s="34"/>
      <c r="D948" s="4"/>
      <c r="E948" s="4"/>
      <c r="F948" s="4"/>
      <c r="G948" s="4"/>
      <c r="H948" s="4"/>
      <c r="I948" s="4"/>
      <c r="J948" s="4"/>
      <c r="K948" s="4"/>
      <c r="L948" s="4"/>
      <c r="M948" s="4"/>
      <c r="N948" s="4"/>
      <c r="O948" s="4"/>
      <c r="P948" s="4"/>
      <c r="Q948" s="4"/>
      <c r="R948" s="4"/>
    </row>
    <row r="949" spans="1:18" ht="16.5" customHeight="1">
      <c r="A949" s="4"/>
      <c r="B949" s="4"/>
      <c r="C949" s="34"/>
      <c r="D949" s="4"/>
      <c r="E949" s="4"/>
      <c r="F949" s="4"/>
      <c r="G949" s="4"/>
      <c r="H949" s="4"/>
      <c r="I949" s="4"/>
      <c r="J949" s="4"/>
      <c r="K949" s="4"/>
      <c r="L949" s="4"/>
      <c r="M949" s="4"/>
      <c r="N949" s="4"/>
      <c r="O949" s="4"/>
      <c r="P949" s="4"/>
      <c r="Q949" s="4"/>
      <c r="R949" s="4"/>
    </row>
    <row r="950" spans="1:18" ht="16.5" customHeight="1">
      <c r="A950" s="4"/>
      <c r="B950" s="4"/>
      <c r="C950" s="34"/>
      <c r="D950" s="4"/>
      <c r="E950" s="4"/>
      <c r="F950" s="4"/>
      <c r="G950" s="4"/>
      <c r="H950" s="4"/>
      <c r="I950" s="4"/>
      <c r="J950" s="4"/>
      <c r="K950" s="4"/>
      <c r="L950" s="4"/>
      <c r="M950" s="4"/>
      <c r="N950" s="4"/>
      <c r="O950" s="4"/>
      <c r="P950" s="4"/>
      <c r="Q950" s="4"/>
      <c r="R950" s="4"/>
    </row>
    <row r="951" spans="1:18" ht="16.5" customHeight="1">
      <c r="A951" s="4"/>
      <c r="B951" s="4"/>
      <c r="C951" s="34"/>
      <c r="D951" s="4"/>
      <c r="E951" s="4"/>
      <c r="F951" s="4"/>
      <c r="G951" s="4"/>
      <c r="H951" s="4"/>
      <c r="I951" s="4"/>
      <c r="J951" s="4"/>
      <c r="K951" s="4"/>
      <c r="L951" s="4"/>
      <c r="M951" s="4"/>
      <c r="N951" s="4"/>
      <c r="O951" s="4"/>
      <c r="P951" s="4"/>
      <c r="Q951" s="4"/>
      <c r="R951" s="4"/>
    </row>
    <row r="952" spans="1:18" ht="16.5" customHeight="1">
      <c r="A952" s="4"/>
      <c r="B952" s="4"/>
      <c r="C952" s="34"/>
      <c r="D952" s="4"/>
      <c r="E952" s="4"/>
      <c r="F952" s="4"/>
      <c r="G952" s="4"/>
      <c r="H952" s="4"/>
      <c r="I952" s="4"/>
      <c r="J952" s="4"/>
      <c r="K952" s="4"/>
      <c r="L952" s="4"/>
      <c r="M952" s="4"/>
      <c r="N952" s="4"/>
      <c r="O952" s="4"/>
      <c r="P952" s="4"/>
      <c r="Q952" s="4"/>
      <c r="R952" s="4"/>
    </row>
    <row r="953" spans="1:18" ht="16.5" customHeight="1">
      <c r="A953" s="4"/>
      <c r="B953" s="4"/>
      <c r="C953" s="34"/>
      <c r="D953" s="4"/>
      <c r="E953" s="4"/>
      <c r="F953" s="4"/>
      <c r="G953" s="4"/>
      <c r="H953" s="4"/>
      <c r="I953" s="4"/>
      <c r="J953" s="4"/>
      <c r="K953" s="4"/>
      <c r="L953" s="4"/>
      <c r="M953" s="4"/>
      <c r="N953" s="4"/>
      <c r="O953" s="4"/>
      <c r="P953" s="4"/>
      <c r="Q953" s="4"/>
      <c r="R953" s="4"/>
    </row>
    <row r="954" spans="1:18" ht="16.5" customHeight="1">
      <c r="A954" s="4"/>
      <c r="B954" s="4"/>
      <c r="C954" s="34"/>
      <c r="D954" s="4"/>
      <c r="E954" s="4"/>
      <c r="F954" s="4"/>
      <c r="G954" s="4"/>
      <c r="H954" s="4"/>
      <c r="I954" s="4"/>
      <c r="J954" s="4"/>
      <c r="K954" s="4"/>
      <c r="L954" s="4"/>
      <c r="M954" s="4"/>
      <c r="N954" s="4"/>
      <c r="O954" s="4"/>
      <c r="P954" s="4"/>
      <c r="Q954" s="4"/>
      <c r="R954" s="4"/>
    </row>
    <row r="955" spans="1:18" ht="16.5" customHeight="1">
      <c r="A955" s="4"/>
      <c r="B955" s="4"/>
      <c r="C955" s="34"/>
      <c r="D955" s="4"/>
      <c r="E955" s="4"/>
      <c r="F955" s="4"/>
      <c r="G955" s="4"/>
      <c r="H955" s="4"/>
      <c r="I955" s="4"/>
      <c r="J955" s="4"/>
      <c r="K955" s="4"/>
      <c r="L955" s="4"/>
      <c r="M955" s="4"/>
      <c r="N955" s="4"/>
      <c r="O955" s="4"/>
      <c r="P955" s="4"/>
      <c r="Q955" s="4"/>
      <c r="R955" s="4"/>
    </row>
    <row r="956" spans="1:18" ht="16.5" customHeight="1">
      <c r="A956" s="4"/>
      <c r="B956" s="4"/>
      <c r="C956" s="34"/>
      <c r="D956" s="4"/>
      <c r="E956" s="4"/>
      <c r="F956" s="4"/>
      <c r="G956" s="4"/>
      <c r="H956" s="4"/>
      <c r="I956" s="4"/>
      <c r="J956" s="4"/>
      <c r="K956" s="4"/>
      <c r="L956" s="4"/>
      <c r="M956" s="4"/>
      <c r="N956" s="4"/>
      <c r="O956" s="4"/>
      <c r="P956" s="4"/>
      <c r="Q956" s="4"/>
      <c r="R956" s="4"/>
    </row>
    <row r="957" spans="1:18" ht="16.5" customHeight="1">
      <c r="A957" s="4"/>
      <c r="B957" s="4"/>
      <c r="C957" s="34"/>
      <c r="D957" s="4"/>
      <c r="E957" s="4"/>
      <c r="F957" s="4"/>
      <c r="G957" s="4"/>
      <c r="H957" s="4"/>
      <c r="I957" s="4"/>
      <c r="J957" s="4"/>
      <c r="K957" s="4"/>
      <c r="L957" s="4"/>
      <c r="M957" s="4"/>
      <c r="N957" s="4"/>
      <c r="O957" s="4"/>
      <c r="P957" s="4"/>
      <c r="Q957" s="4"/>
      <c r="R957" s="4"/>
    </row>
    <row r="958" spans="1:18" ht="16.5" customHeight="1">
      <c r="A958" s="4"/>
      <c r="B958" s="4"/>
      <c r="C958" s="34"/>
      <c r="D958" s="4"/>
      <c r="E958" s="4"/>
      <c r="F958" s="4"/>
      <c r="G958" s="4"/>
      <c r="H958" s="4"/>
      <c r="I958" s="4"/>
      <c r="J958" s="4"/>
      <c r="K958" s="4"/>
      <c r="L958" s="4"/>
      <c r="M958" s="4"/>
      <c r="N958" s="4"/>
      <c r="O958" s="4"/>
      <c r="P958" s="4"/>
      <c r="Q958" s="4"/>
      <c r="R958" s="4"/>
    </row>
    <row r="959" spans="1:18" ht="16.5" customHeight="1">
      <c r="A959" s="4"/>
      <c r="B959" s="4"/>
      <c r="C959" s="34"/>
      <c r="D959" s="4"/>
      <c r="E959" s="4"/>
      <c r="F959" s="4"/>
      <c r="G959" s="4"/>
      <c r="H959" s="4"/>
      <c r="I959" s="4"/>
      <c r="J959" s="4"/>
      <c r="K959" s="4"/>
      <c r="L959" s="4"/>
      <c r="M959" s="4"/>
      <c r="N959" s="4"/>
      <c r="O959" s="4"/>
      <c r="P959" s="4"/>
      <c r="Q959" s="4"/>
      <c r="R959" s="4"/>
    </row>
    <row r="960" spans="1:18" ht="16.5" customHeight="1">
      <c r="A960" s="4"/>
      <c r="B960" s="4"/>
      <c r="C960" s="34"/>
      <c r="D960" s="4"/>
      <c r="E960" s="4"/>
      <c r="F960" s="4"/>
      <c r="G960" s="4"/>
      <c r="H960" s="4"/>
      <c r="I960" s="4"/>
      <c r="J960" s="4"/>
      <c r="K960" s="4"/>
      <c r="L960" s="4"/>
      <c r="M960" s="4"/>
      <c r="N960" s="4"/>
      <c r="O960" s="4"/>
      <c r="P960" s="4"/>
      <c r="Q960" s="4"/>
      <c r="R960" s="4"/>
    </row>
    <row r="961" spans="1:18" ht="16.5" customHeight="1">
      <c r="A961" s="4"/>
      <c r="B961" s="4"/>
      <c r="C961" s="34"/>
      <c r="D961" s="4"/>
      <c r="E961" s="4"/>
      <c r="F961" s="4"/>
      <c r="G961" s="4"/>
      <c r="H961" s="4"/>
      <c r="I961" s="4"/>
      <c r="J961" s="4"/>
      <c r="K961" s="4"/>
      <c r="L961" s="4"/>
      <c r="M961" s="4"/>
      <c r="N961" s="4"/>
      <c r="O961" s="4"/>
      <c r="P961" s="4"/>
      <c r="Q961" s="4"/>
      <c r="R961" s="4"/>
    </row>
    <row r="962" spans="1:18" ht="16.5" customHeight="1">
      <c r="A962" s="4"/>
      <c r="B962" s="4"/>
      <c r="C962" s="34"/>
      <c r="D962" s="4"/>
      <c r="E962" s="4"/>
      <c r="F962" s="4"/>
      <c r="G962" s="4"/>
      <c r="H962" s="4"/>
      <c r="I962" s="4"/>
      <c r="J962" s="4"/>
      <c r="K962" s="4"/>
      <c r="L962" s="4"/>
      <c r="M962" s="4"/>
      <c r="N962" s="4"/>
      <c r="O962" s="4"/>
      <c r="P962" s="4"/>
      <c r="Q962" s="4"/>
      <c r="R962" s="4"/>
    </row>
    <row r="963" spans="1:18" ht="16.5" customHeight="1">
      <c r="A963" s="4"/>
      <c r="B963" s="4"/>
      <c r="C963" s="34"/>
      <c r="D963" s="4"/>
      <c r="E963" s="4"/>
      <c r="F963" s="4"/>
      <c r="G963" s="4"/>
      <c r="H963" s="4"/>
      <c r="I963" s="4"/>
      <c r="J963" s="4"/>
      <c r="K963" s="4"/>
      <c r="L963" s="4"/>
      <c r="M963" s="4"/>
      <c r="N963" s="4"/>
      <c r="O963" s="4"/>
      <c r="P963" s="4"/>
      <c r="Q963" s="4"/>
      <c r="R963" s="4"/>
    </row>
    <row r="964" spans="1:18" ht="16.5" customHeight="1">
      <c r="A964" s="4"/>
      <c r="B964" s="4"/>
      <c r="C964" s="34"/>
      <c r="D964" s="4"/>
      <c r="E964" s="4"/>
      <c r="F964" s="4"/>
      <c r="G964" s="4"/>
      <c r="H964" s="4"/>
      <c r="I964" s="4"/>
      <c r="J964" s="4"/>
      <c r="K964" s="4"/>
      <c r="L964" s="4"/>
      <c r="M964" s="4"/>
      <c r="N964" s="4"/>
      <c r="O964" s="4"/>
      <c r="P964" s="4"/>
      <c r="Q964" s="4"/>
      <c r="R964" s="4"/>
    </row>
    <row r="965" spans="1:18" ht="16.5" customHeight="1">
      <c r="A965" s="4"/>
      <c r="B965" s="4"/>
      <c r="C965" s="34"/>
      <c r="D965" s="4"/>
      <c r="E965" s="4"/>
      <c r="F965" s="4"/>
      <c r="G965" s="4"/>
      <c r="H965" s="4"/>
      <c r="I965" s="4"/>
      <c r="J965" s="4"/>
      <c r="K965" s="4"/>
      <c r="L965" s="4"/>
      <c r="M965" s="4"/>
      <c r="N965" s="4"/>
      <c r="O965" s="4"/>
      <c r="P965" s="4"/>
      <c r="Q965" s="4"/>
      <c r="R965" s="4"/>
    </row>
    <row r="966" spans="1:18" ht="16.5" customHeight="1">
      <c r="A966" s="4"/>
      <c r="B966" s="4"/>
      <c r="C966" s="34"/>
      <c r="D966" s="4"/>
      <c r="E966" s="4"/>
      <c r="F966" s="4"/>
      <c r="G966" s="4"/>
      <c r="H966" s="4"/>
      <c r="I966" s="4"/>
      <c r="J966" s="4"/>
      <c r="K966" s="4"/>
      <c r="L966" s="4"/>
      <c r="M966" s="4"/>
      <c r="N966" s="4"/>
      <c r="O966" s="4"/>
      <c r="P966" s="4"/>
      <c r="Q966" s="4"/>
      <c r="R966" s="4"/>
    </row>
    <row r="967" spans="1:18" ht="16.5" customHeight="1">
      <c r="A967" s="4"/>
      <c r="B967" s="4"/>
      <c r="C967" s="34"/>
      <c r="D967" s="4"/>
      <c r="E967" s="4"/>
      <c r="F967" s="4"/>
      <c r="G967" s="4"/>
      <c r="H967" s="4"/>
      <c r="I967" s="4"/>
      <c r="J967" s="4"/>
      <c r="K967" s="4"/>
      <c r="L967" s="4"/>
      <c r="M967" s="4"/>
      <c r="N967" s="4"/>
      <c r="O967" s="4"/>
      <c r="P967" s="4"/>
      <c r="Q967" s="4"/>
      <c r="R967" s="4"/>
    </row>
    <row r="968" spans="1:18" ht="16.5" customHeight="1">
      <c r="A968" s="4"/>
      <c r="B968" s="4"/>
      <c r="C968" s="34"/>
      <c r="D968" s="4"/>
      <c r="E968" s="4"/>
      <c r="F968" s="4"/>
      <c r="G968" s="4"/>
      <c r="H968" s="4"/>
      <c r="I968" s="4"/>
      <c r="J968" s="4"/>
      <c r="K968" s="4"/>
      <c r="L968" s="4"/>
      <c r="M968" s="4"/>
      <c r="N968" s="4"/>
      <c r="O968" s="4"/>
      <c r="P968" s="4"/>
      <c r="Q968" s="4"/>
      <c r="R968" s="4"/>
    </row>
    <row r="969" spans="1:18" ht="16.5" customHeight="1">
      <c r="A969" s="4"/>
      <c r="B969" s="4"/>
      <c r="C969" s="34"/>
      <c r="D969" s="4"/>
      <c r="E969" s="4"/>
      <c r="F969" s="4"/>
      <c r="G969" s="4"/>
      <c r="H969" s="4"/>
      <c r="I969" s="4"/>
      <c r="J969" s="4"/>
      <c r="K969" s="4"/>
      <c r="L969" s="4"/>
      <c r="M969" s="4"/>
      <c r="N969" s="4"/>
      <c r="O969" s="4"/>
      <c r="P969" s="4"/>
      <c r="Q969" s="4"/>
      <c r="R969" s="4"/>
    </row>
    <row r="970" spans="1:18" ht="16.5" customHeight="1">
      <c r="A970" s="4"/>
      <c r="B970" s="4"/>
      <c r="C970" s="34"/>
      <c r="D970" s="4"/>
      <c r="E970" s="4"/>
      <c r="F970" s="4"/>
      <c r="G970" s="4"/>
      <c r="H970" s="4"/>
      <c r="I970" s="4"/>
      <c r="J970" s="4"/>
      <c r="K970" s="4"/>
      <c r="L970" s="4"/>
      <c r="M970" s="4"/>
      <c r="N970" s="4"/>
      <c r="O970" s="4"/>
      <c r="P970" s="4"/>
      <c r="Q970" s="4"/>
      <c r="R970" s="4"/>
    </row>
    <row r="971" spans="1:18" ht="16.5" customHeight="1">
      <c r="A971" s="4"/>
      <c r="B971" s="4"/>
      <c r="C971" s="34"/>
      <c r="D971" s="4"/>
      <c r="E971" s="4"/>
      <c r="F971" s="4"/>
      <c r="G971" s="4"/>
      <c r="H971" s="4"/>
      <c r="I971" s="4"/>
      <c r="J971" s="4"/>
      <c r="K971" s="4"/>
      <c r="L971" s="4"/>
      <c r="M971" s="4"/>
      <c r="N971" s="4"/>
      <c r="O971" s="4"/>
      <c r="P971" s="4"/>
      <c r="Q971" s="4"/>
      <c r="R971" s="4"/>
    </row>
    <row r="972" spans="1:18" ht="16.5" customHeight="1">
      <c r="A972" s="4"/>
      <c r="B972" s="4"/>
      <c r="C972" s="34"/>
      <c r="D972" s="4"/>
      <c r="E972" s="4"/>
      <c r="F972" s="4"/>
      <c r="G972" s="4"/>
      <c r="H972" s="4"/>
      <c r="I972" s="4"/>
      <c r="J972" s="4"/>
      <c r="K972" s="4"/>
      <c r="L972" s="4"/>
      <c r="M972" s="4"/>
      <c r="N972" s="4"/>
      <c r="O972" s="4"/>
      <c r="P972" s="4"/>
      <c r="Q972" s="4"/>
      <c r="R972" s="4"/>
    </row>
    <row r="973" spans="1:18" ht="16.5" customHeight="1">
      <c r="A973" s="4"/>
      <c r="B973" s="4"/>
      <c r="C973" s="34"/>
      <c r="D973" s="4"/>
      <c r="E973" s="4"/>
      <c r="F973" s="4"/>
      <c r="G973" s="4"/>
      <c r="H973" s="4"/>
      <c r="I973" s="4"/>
      <c r="J973" s="4"/>
      <c r="K973" s="4"/>
      <c r="L973" s="4"/>
      <c r="M973" s="4"/>
      <c r="N973" s="4"/>
      <c r="O973" s="4"/>
      <c r="P973" s="4"/>
      <c r="Q973" s="4"/>
      <c r="R973" s="4"/>
    </row>
    <row r="974" spans="1:18" ht="16.5" customHeight="1">
      <c r="A974" s="4"/>
      <c r="B974" s="4"/>
      <c r="C974" s="34"/>
      <c r="D974" s="4"/>
      <c r="E974" s="4"/>
      <c r="F974" s="4"/>
      <c r="G974" s="4"/>
      <c r="H974" s="4"/>
      <c r="I974" s="4"/>
      <c r="J974" s="4"/>
      <c r="K974" s="4"/>
      <c r="L974" s="4"/>
      <c r="M974" s="4"/>
      <c r="N974" s="4"/>
      <c r="O974" s="4"/>
      <c r="P974" s="4"/>
      <c r="Q974" s="4"/>
      <c r="R974" s="4"/>
    </row>
    <row r="975" spans="1:18" ht="16.5" customHeight="1">
      <c r="A975" s="4"/>
      <c r="B975" s="4"/>
      <c r="C975" s="34"/>
      <c r="D975" s="4"/>
      <c r="E975" s="4"/>
      <c r="F975" s="4"/>
      <c r="G975" s="4"/>
      <c r="H975" s="4"/>
      <c r="I975" s="4"/>
      <c r="J975" s="4"/>
      <c r="K975" s="4"/>
      <c r="L975" s="4"/>
      <c r="M975" s="4"/>
      <c r="N975" s="4"/>
      <c r="O975" s="4"/>
      <c r="P975" s="4"/>
      <c r="Q975" s="4"/>
      <c r="R975" s="4"/>
    </row>
    <row r="976" spans="1:18" ht="16.5" customHeight="1">
      <c r="A976" s="4"/>
      <c r="B976" s="4"/>
      <c r="C976" s="34"/>
      <c r="D976" s="4"/>
      <c r="E976" s="4"/>
      <c r="F976" s="4"/>
      <c r="G976" s="4"/>
      <c r="H976" s="4"/>
      <c r="I976" s="4"/>
      <c r="J976" s="4"/>
      <c r="K976" s="4"/>
      <c r="L976" s="4"/>
      <c r="M976" s="4"/>
      <c r="N976" s="4"/>
      <c r="O976" s="4"/>
      <c r="P976" s="4"/>
      <c r="Q976" s="4"/>
      <c r="R976" s="4"/>
    </row>
    <row r="977" spans="1:18" ht="16.5" customHeight="1">
      <c r="A977" s="4"/>
      <c r="B977" s="4"/>
      <c r="C977" s="34"/>
      <c r="D977" s="4"/>
      <c r="E977" s="4"/>
      <c r="F977" s="4"/>
      <c r="G977" s="4"/>
      <c r="H977" s="4"/>
      <c r="I977" s="4"/>
      <c r="J977" s="4"/>
      <c r="K977" s="4"/>
      <c r="L977" s="4"/>
      <c r="M977" s="4"/>
      <c r="N977" s="4"/>
      <c r="O977" s="4"/>
      <c r="P977" s="4"/>
      <c r="Q977" s="4"/>
      <c r="R977" s="4"/>
    </row>
    <row r="978" spans="1:18" ht="16.5" customHeight="1">
      <c r="A978" s="4"/>
      <c r="B978" s="4"/>
      <c r="C978" s="34"/>
      <c r="D978" s="4"/>
      <c r="E978" s="4"/>
      <c r="F978" s="4"/>
      <c r="G978" s="4"/>
      <c r="H978" s="4"/>
      <c r="I978" s="4"/>
      <c r="J978" s="4"/>
      <c r="K978" s="4"/>
      <c r="L978" s="4"/>
      <c r="M978" s="4"/>
      <c r="N978" s="4"/>
      <c r="O978" s="4"/>
      <c r="P978" s="4"/>
      <c r="Q978" s="4"/>
      <c r="R978" s="4"/>
    </row>
    <row r="979" spans="1:18" ht="16.5" customHeight="1">
      <c r="A979" s="4"/>
      <c r="B979" s="4"/>
      <c r="C979" s="34"/>
      <c r="D979" s="4"/>
      <c r="E979" s="4"/>
      <c r="F979" s="4"/>
      <c r="G979" s="4"/>
      <c r="H979" s="4"/>
      <c r="I979" s="4"/>
      <c r="J979" s="4"/>
      <c r="K979" s="4"/>
      <c r="L979" s="4"/>
      <c r="M979" s="4"/>
      <c r="N979" s="4"/>
      <c r="O979" s="4"/>
      <c r="P979" s="4"/>
      <c r="Q979" s="4"/>
      <c r="R979" s="4"/>
    </row>
    <row r="980" spans="1:18" ht="16.5" customHeight="1">
      <c r="A980" s="4"/>
      <c r="B980" s="4"/>
      <c r="C980" s="34"/>
      <c r="D980" s="4"/>
      <c r="E980" s="4"/>
      <c r="F980" s="4"/>
      <c r="G980" s="4"/>
      <c r="H980" s="4"/>
      <c r="I980" s="4"/>
      <c r="J980" s="4"/>
      <c r="K980" s="4"/>
      <c r="L980" s="4"/>
      <c r="M980" s="4"/>
      <c r="N980" s="4"/>
      <c r="O980" s="4"/>
      <c r="P980" s="4"/>
      <c r="Q980" s="4"/>
      <c r="R980" s="4"/>
    </row>
    <row r="981" spans="1:18" ht="16.5" customHeight="1">
      <c r="A981" s="4"/>
      <c r="B981" s="4"/>
      <c r="C981" s="34"/>
      <c r="D981" s="4"/>
      <c r="E981" s="4"/>
      <c r="F981" s="4"/>
      <c r="G981" s="4"/>
      <c r="H981" s="4"/>
      <c r="I981" s="4"/>
      <c r="J981" s="4"/>
      <c r="K981" s="4"/>
      <c r="L981" s="4"/>
      <c r="M981" s="4"/>
      <c r="N981" s="4"/>
      <c r="O981" s="4"/>
      <c r="P981" s="4"/>
      <c r="Q981" s="4"/>
      <c r="R981" s="4"/>
    </row>
    <row r="982" spans="1:18" ht="16.5" customHeight="1">
      <c r="A982" s="4"/>
      <c r="B982" s="4"/>
      <c r="C982" s="34"/>
      <c r="D982" s="4"/>
      <c r="E982" s="4"/>
      <c r="F982" s="4"/>
      <c r="G982" s="4"/>
      <c r="H982" s="4"/>
      <c r="I982" s="4"/>
      <c r="J982" s="4"/>
      <c r="K982" s="4"/>
      <c r="L982" s="4"/>
      <c r="M982" s="4"/>
      <c r="N982" s="4"/>
      <c r="O982" s="4"/>
      <c r="P982" s="4"/>
      <c r="Q982" s="4"/>
      <c r="R982" s="4"/>
    </row>
    <row r="983" spans="1:18" ht="16.5" customHeight="1">
      <c r="A983" s="4"/>
      <c r="B983" s="4"/>
      <c r="C983" s="34"/>
      <c r="D983" s="4"/>
      <c r="E983" s="4"/>
      <c r="F983" s="4"/>
      <c r="G983" s="4"/>
      <c r="H983" s="4"/>
      <c r="I983" s="4"/>
      <c r="J983" s="4"/>
      <c r="K983" s="4"/>
      <c r="L983" s="4"/>
      <c r="M983" s="4"/>
      <c r="N983" s="4"/>
      <c r="O983" s="4"/>
      <c r="P983" s="4"/>
      <c r="Q983" s="4"/>
      <c r="R983" s="4"/>
    </row>
    <row r="984" spans="1:18" ht="16.5" customHeight="1">
      <c r="A984" s="4"/>
      <c r="B984" s="4"/>
      <c r="C984" s="34"/>
      <c r="D984" s="4"/>
      <c r="E984" s="4"/>
      <c r="F984" s="4"/>
      <c r="G984" s="4"/>
      <c r="H984" s="4"/>
      <c r="I984" s="4"/>
      <c r="J984" s="4"/>
      <c r="K984" s="4"/>
      <c r="L984" s="4"/>
      <c r="M984" s="4"/>
      <c r="N984" s="4"/>
      <c r="O984" s="4"/>
      <c r="P984" s="4"/>
      <c r="Q984" s="4"/>
      <c r="R984" s="4"/>
    </row>
    <row r="985" spans="1:18" ht="16.5" customHeight="1">
      <c r="A985" s="4"/>
      <c r="B985" s="4"/>
      <c r="C985" s="34"/>
      <c r="D985" s="4"/>
      <c r="E985" s="4"/>
      <c r="F985" s="4"/>
      <c r="G985" s="4"/>
      <c r="H985" s="4"/>
      <c r="I985" s="4"/>
      <c r="J985" s="4"/>
      <c r="K985" s="4"/>
      <c r="L985" s="4"/>
      <c r="M985" s="4"/>
      <c r="N985" s="4"/>
      <c r="O985" s="4"/>
      <c r="P985" s="4"/>
      <c r="Q985" s="4"/>
      <c r="R985" s="4"/>
    </row>
    <row r="986" spans="1:18" ht="16.5" customHeight="1">
      <c r="A986" s="4"/>
      <c r="B986" s="4"/>
      <c r="C986" s="34"/>
      <c r="D986" s="4"/>
      <c r="E986" s="4"/>
      <c r="F986" s="4"/>
      <c r="G986" s="4"/>
      <c r="H986" s="4"/>
      <c r="I986" s="4"/>
      <c r="J986" s="4"/>
      <c r="K986" s="4"/>
      <c r="L986" s="4"/>
      <c r="M986" s="4"/>
      <c r="N986" s="4"/>
      <c r="O986" s="4"/>
      <c r="P986" s="4"/>
      <c r="Q986" s="4"/>
      <c r="R986" s="4"/>
    </row>
    <row r="987" spans="1:18" ht="16.5" customHeight="1">
      <c r="A987" s="4"/>
      <c r="B987" s="4"/>
      <c r="C987" s="34"/>
      <c r="D987" s="4"/>
      <c r="E987" s="4"/>
      <c r="F987" s="4"/>
      <c r="G987" s="4"/>
      <c r="H987" s="4"/>
      <c r="I987" s="4"/>
      <c r="J987" s="4"/>
      <c r="K987" s="4"/>
      <c r="L987" s="4"/>
      <c r="M987" s="4"/>
      <c r="N987" s="4"/>
      <c r="O987" s="4"/>
      <c r="P987" s="4"/>
      <c r="Q987" s="4"/>
      <c r="R987" s="4"/>
    </row>
    <row r="988" spans="1:18" ht="16.5" customHeight="1">
      <c r="A988" s="4"/>
      <c r="B988" s="4"/>
      <c r="C988" s="34"/>
      <c r="D988" s="4"/>
      <c r="E988" s="4"/>
      <c r="F988" s="4"/>
      <c r="G988" s="4"/>
      <c r="H988" s="4"/>
      <c r="I988" s="4"/>
      <c r="J988" s="4"/>
      <c r="K988" s="4"/>
      <c r="L988" s="4"/>
      <c r="M988" s="4"/>
      <c r="N988" s="4"/>
      <c r="O988" s="4"/>
      <c r="P988" s="4"/>
      <c r="Q988" s="4"/>
      <c r="R988" s="4"/>
    </row>
    <row r="989" spans="1:18" ht="16.5" customHeight="1">
      <c r="A989" s="4"/>
      <c r="B989" s="4"/>
      <c r="C989" s="34"/>
      <c r="D989" s="4"/>
      <c r="E989" s="4"/>
      <c r="F989" s="4"/>
      <c r="G989" s="4"/>
      <c r="H989" s="4"/>
      <c r="I989" s="4"/>
      <c r="J989" s="4"/>
      <c r="K989" s="4"/>
      <c r="L989" s="4"/>
      <c r="M989" s="4"/>
      <c r="N989" s="4"/>
      <c r="O989" s="4"/>
      <c r="P989" s="4"/>
      <c r="Q989" s="4"/>
      <c r="R989" s="4"/>
    </row>
    <row r="990" spans="1:18" ht="16.5" customHeight="1">
      <c r="A990" s="4"/>
      <c r="B990" s="4"/>
      <c r="C990" s="34"/>
      <c r="D990" s="4"/>
      <c r="E990" s="4"/>
      <c r="F990" s="4"/>
      <c r="G990" s="4"/>
      <c r="H990" s="4"/>
      <c r="I990" s="4"/>
      <c r="J990" s="4"/>
      <c r="K990" s="4"/>
      <c r="L990" s="4"/>
      <c r="M990" s="4"/>
      <c r="N990" s="4"/>
      <c r="O990" s="4"/>
      <c r="P990" s="4"/>
      <c r="Q990" s="4"/>
      <c r="R990" s="4"/>
    </row>
    <row r="991" spans="1:18" ht="16.5" customHeight="1">
      <c r="A991" s="4"/>
      <c r="B991" s="4"/>
      <c r="C991" s="34"/>
      <c r="D991" s="4"/>
      <c r="E991" s="4"/>
      <c r="F991" s="4"/>
      <c r="G991" s="4"/>
      <c r="H991" s="4"/>
      <c r="I991" s="4"/>
      <c r="J991" s="4"/>
      <c r="K991" s="4"/>
      <c r="L991" s="4"/>
      <c r="M991" s="4"/>
      <c r="N991" s="4"/>
      <c r="O991" s="4"/>
      <c r="P991" s="4"/>
      <c r="Q991" s="4"/>
      <c r="R991" s="4"/>
    </row>
    <row r="992" spans="1:18" ht="16.5" customHeight="1">
      <c r="A992" s="4"/>
      <c r="B992" s="4"/>
      <c r="C992" s="34"/>
      <c r="D992" s="4"/>
      <c r="E992" s="4"/>
      <c r="F992" s="4"/>
      <c r="G992" s="4"/>
      <c r="H992" s="4"/>
      <c r="I992" s="4"/>
      <c r="J992" s="4"/>
      <c r="K992" s="4"/>
      <c r="L992" s="4"/>
      <c r="M992" s="4"/>
      <c r="N992" s="4"/>
      <c r="O992" s="4"/>
      <c r="P992" s="4"/>
      <c r="Q992" s="4"/>
      <c r="R992" s="4"/>
    </row>
    <row r="993" spans="1:18" ht="16.5" customHeight="1">
      <c r="A993" s="4"/>
      <c r="B993" s="4"/>
      <c r="C993" s="34"/>
      <c r="D993" s="4"/>
      <c r="E993" s="4"/>
      <c r="F993" s="4"/>
      <c r="G993" s="4"/>
      <c r="H993" s="4"/>
      <c r="I993" s="4"/>
      <c r="J993" s="4"/>
      <c r="K993" s="4"/>
      <c r="L993" s="4"/>
      <c r="M993" s="4"/>
      <c r="N993" s="4"/>
      <c r="O993" s="4"/>
      <c r="P993" s="4"/>
      <c r="Q993" s="4"/>
      <c r="R993" s="4"/>
    </row>
    <row r="994" spans="1:18" ht="16.5" customHeight="1">
      <c r="A994" s="4"/>
      <c r="B994" s="4"/>
      <c r="C994" s="34"/>
      <c r="D994" s="4"/>
      <c r="E994" s="4"/>
      <c r="F994" s="4"/>
      <c r="G994" s="4"/>
      <c r="H994" s="4"/>
      <c r="I994" s="4"/>
      <c r="J994" s="4"/>
      <c r="K994" s="4"/>
      <c r="L994" s="4"/>
      <c r="M994" s="4"/>
      <c r="N994" s="4"/>
      <c r="O994" s="4"/>
      <c r="P994" s="4"/>
      <c r="Q994" s="4"/>
      <c r="R994" s="4"/>
    </row>
    <row r="995" spans="1:18" ht="16.5" customHeight="1">
      <c r="A995" s="4"/>
      <c r="B995" s="4"/>
      <c r="C995" s="34"/>
      <c r="D995" s="4"/>
      <c r="E995" s="4"/>
      <c r="F995" s="4"/>
      <c r="G995" s="4"/>
      <c r="H995" s="4"/>
      <c r="I995" s="4"/>
      <c r="J995" s="4"/>
      <c r="K995" s="4"/>
      <c r="L995" s="4"/>
      <c r="M995" s="4"/>
      <c r="N995" s="4"/>
      <c r="O995" s="4"/>
      <c r="P995" s="4"/>
      <c r="Q995" s="4"/>
      <c r="R995" s="4"/>
    </row>
    <row r="996" spans="1:18" ht="16.5" customHeight="1">
      <c r="A996" s="4"/>
      <c r="B996" s="4"/>
      <c r="C996" s="34"/>
      <c r="D996" s="4"/>
      <c r="E996" s="4"/>
      <c r="F996" s="4"/>
      <c r="G996" s="4"/>
      <c r="H996" s="4"/>
      <c r="I996" s="4"/>
      <c r="J996" s="4"/>
      <c r="K996" s="4"/>
      <c r="L996" s="4"/>
      <c r="M996" s="4"/>
      <c r="N996" s="4"/>
      <c r="O996" s="4"/>
      <c r="P996" s="4"/>
      <c r="Q996" s="4"/>
      <c r="R996" s="4"/>
    </row>
    <row r="997" spans="1:18" ht="16.5" customHeight="1">
      <c r="A997" s="4"/>
      <c r="B997" s="4"/>
      <c r="C997" s="34"/>
      <c r="D997" s="4"/>
      <c r="E997" s="4"/>
      <c r="F997" s="4"/>
      <c r="G997" s="4"/>
      <c r="H997" s="4"/>
      <c r="I997" s="4"/>
      <c r="J997" s="4"/>
      <c r="K997" s="4"/>
      <c r="L997" s="4"/>
      <c r="M997" s="4"/>
      <c r="N997" s="4"/>
      <c r="O997" s="4"/>
      <c r="P997" s="4"/>
      <c r="Q997" s="4"/>
      <c r="R997" s="4"/>
    </row>
    <row r="998" spans="1:18" ht="16.5" customHeight="1">
      <c r="A998" s="4"/>
      <c r="B998" s="4"/>
      <c r="C998" s="34"/>
      <c r="D998" s="4"/>
      <c r="E998" s="4"/>
      <c r="F998" s="4"/>
      <c r="G998" s="4"/>
      <c r="H998" s="4"/>
      <c r="I998" s="4"/>
      <c r="J998" s="4"/>
      <c r="K998" s="4"/>
      <c r="L998" s="4"/>
      <c r="M998" s="4"/>
      <c r="N998" s="4"/>
      <c r="O998" s="4"/>
      <c r="P998" s="4"/>
      <c r="Q998" s="4"/>
      <c r="R998" s="4"/>
    </row>
    <row r="999" spans="1:18" ht="16.5" customHeight="1">
      <c r="A999" s="4"/>
      <c r="B999" s="4"/>
      <c r="C999" s="34"/>
      <c r="D999" s="4"/>
      <c r="E999" s="4"/>
      <c r="F999" s="4"/>
      <c r="G999" s="4"/>
      <c r="H999" s="4"/>
      <c r="I999" s="4"/>
      <c r="J999" s="4"/>
      <c r="K999" s="4"/>
      <c r="L999" s="4"/>
      <c r="M999" s="4"/>
      <c r="N999" s="4"/>
      <c r="O999" s="4"/>
      <c r="P999" s="4"/>
      <c r="Q999" s="4"/>
      <c r="R999" s="4"/>
    </row>
    <row r="1000" spans="1:18" ht="16.5" customHeight="1">
      <c r="A1000" s="4"/>
      <c r="B1000" s="4"/>
      <c r="C1000" s="34"/>
      <c r="D1000" s="4"/>
      <c r="E1000" s="4"/>
      <c r="F1000" s="4"/>
      <c r="G1000" s="4"/>
      <c r="H1000" s="4"/>
      <c r="I1000" s="4"/>
      <c r="J1000" s="4"/>
      <c r="K1000" s="4"/>
      <c r="L1000" s="4"/>
      <c r="M1000" s="4"/>
      <c r="N1000" s="4"/>
      <c r="O1000" s="4"/>
      <c r="P1000" s="4"/>
      <c r="Q1000" s="4"/>
      <c r="R1000" s="4"/>
    </row>
    <row r="1001" spans="1:18" ht="16.5" customHeight="1">
      <c r="A1001" s="4"/>
      <c r="B1001" s="4"/>
      <c r="C1001" s="34"/>
      <c r="D1001" s="4"/>
      <c r="E1001" s="4"/>
      <c r="F1001" s="4"/>
      <c r="G1001" s="4"/>
      <c r="H1001" s="4"/>
      <c r="I1001" s="4"/>
      <c r="J1001" s="4"/>
      <c r="K1001" s="4"/>
      <c r="L1001" s="4"/>
      <c r="M1001" s="4"/>
      <c r="N1001" s="4"/>
      <c r="O1001" s="4"/>
      <c r="P1001" s="4"/>
      <c r="Q1001" s="4"/>
      <c r="R1001" s="4"/>
    </row>
  </sheetData>
  <mergeCells count="54">
    <mergeCell ref="B46:O46"/>
    <mergeCell ref="B43:O43"/>
    <mergeCell ref="C35:C37"/>
    <mergeCell ref="C38:C40"/>
    <mergeCell ref="B45:O45"/>
    <mergeCell ref="A38:A40"/>
    <mergeCell ref="D38:D40"/>
    <mergeCell ref="D35:D37"/>
    <mergeCell ref="D29:D31"/>
    <mergeCell ref="A32:A34"/>
    <mergeCell ref="A35:A37"/>
    <mergeCell ref="D32:D34"/>
    <mergeCell ref="C32:C34"/>
    <mergeCell ref="D23:D25"/>
    <mergeCell ref="A29:A31"/>
    <mergeCell ref="C23:C25"/>
    <mergeCell ref="C29:C31"/>
    <mergeCell ref="A26:A28"/>
    <mergeCell ref="D26:D28"/>
    <mergeCell ref="C26:C28"/>
    <mergeCell ref="K6:K7"/>
    <mergeCell ref="L6:L7"/>
    <mergeCell ref="D17:D19"/>
    <mergeCell ref="D8:D10"/>
    <mergeCell ref="H6:H7"/>
    <mergeCell ref="E6:E7"/>
    <mergeCell ref="F6:F7"/>
    <mergeCell ref="A20:A22"/>
    <mergeCell ref="A14:A16"/>
    <mergeCell ref="D14:D16"/>
    <mergeCell ref="D11:D13"/>
    <mergeCell ref="D20:D22"/>
    <mergeCell ref="C20:C22"/>
    <mergeCell ref="A11:A13"/>
    <mergeCell ref="N4:N7"/>
    <mergeCell ref="A8:A10"/>
    <mergeCell ref="A23:A25"/>
    <mergeCell ref="C14:C16"/>
    <mergeCell ref="A4:A7"/>
    <mergeCell ref="C8:C10"/>
    <mergeCell ref="C17:C19"/>
    <mergeCell ref="C11:C13"/>
    <mergeCell ref="A17:A19"/>
    <mergeCell ref="B4:B7"/>
    <mergeCell ref="A2:O2"/>
    <mergeCell ref="A1:O1"/>
    <mergeCell ref="C4:C7"/>
    <mergeCell ref="D4:D7"/>
    <mergeCell ref="I6:I7"/>
    <mergeCell ref="O4:O7"/>
    <mergeCell ref="M4:M7"/>
    <mergeCell ref="N3:O3"/>
    <mergeCell ref="E4:L5"/>
    <mergeCell ref="J6:J7"/>
  </mergeCells>
  <phoneticPr fontId="38" type="noConversion"/>
  <pageMargins left="0.76" right="0.35" top="0.48" bottom="0.56999999999999995" header="0.31496062992125984" footer="0.26"/>
  <pageSetup paperSize="9" firstPageNumber="72" fitToHeight="0" orientation="landscape" useFirstPageNumber="1" verticalDpi="0"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R1001"/>
  <sheetViews>
    <sheetView workbookViewId="0">
      <selection activeCell="A2" sqref="A2:O2"/>
    </sheetView>
  </sheetViews>
  <sheetFormatPr defaultColWidth="13.44140625" defaultRowHeight="15" customHeight="1"/>
  <cols>
    <col min="1" max="1" width="4.33203125" customWidth="1"/>
    <col min="2" max="2" width="12.44140625" customWidth="1"/>
    <col min="3" max="3" width="5.77734375" customWidth="1"/>
    <col min="4" max="4" width="13" customWidth="1"/>
    <col min="5" max="5" width="9.33203125" bestFit="1" customWidth="1"/>
    <col min="6" max="6" width="6.6640625" customWidth="1"/>
    <col min="7" max="7" width="7.88671875" hidden="1" customWidth="1"/>
    <col min="8" max="8" width="7.44140625" customWidth="1"/>
    <col min="9" max="9" width="7.6640625" customWidth="1"/>
    <col min="10" max="10" width="6.88671875" customWidth="1"/>
    <col min="11" max="11" width="7.33203125" customWidth="1"/>
    <col min="12" max="12" width="9.21875" customWidth="1"/>
    <col min="13" max="13" width="9.44140625" customWidth="1"/>
    <col min="14" max="14" width="9.77734375" customWidth="1"/>
    <col min="15" max="15" width="8.44140625" customWidth="1"/>
    <col min="16" max="18" width="8.88671875" hidden="1" customWidth="1"/>
    <col min="19" max="26" width="8" customWidth="1"/>
  </cols>
  <sheetData>
    <row r="1" spans="1:18" ht="32.25" customHeight="1">
      <c r="A1" s="628" t="s">
        <v>291</v>
      </c>
      <c r="B1" s="607"/>
      <c r="C1" s="607"/>
      <c r="D1" s="607"/>
      <c r="E1" s="607"/>
      <c r="F1" s="607"/>
      <c r="G1" s="607"/>
      <c r="H1" s="607"/>
      <c r="I1" s="607"/>
      <c r="J1" s="607"/>
      <c r="K1" s="607"/>
      <c r="L1" s="607"/>
      <c r="M1" s="607"/>
      <c r="N1" s="607"/>
      <c r="O1" s="607"/>
      <c r="P1" s="4"/>
      <c r="Q1" s="82">
        <v>0</v>
      </c>
      <c r="R1" s="82"/>
    </row>
    <row r="2" spans="1:18" ht="15" customHeight="1">
      <c r="A2" s="622" t="s">
        <v>633</v>
      </c>
      <c r="B2" s="622"/>
      <c r="C2" s="622"/>
      <c r="D2" s="622"/>
      <c r="E2" s="622"/>
      <c r="F2" s="622"/>
      <c r="G2" s="622"/>
      <c r="H2" s="622"/>
      <c r="I2" s="622"/>
      <c r="J2" s="622"/>
      <c r="K2" s="622"/>
      <c r="L2" s="622"/>
      <c r="M2" s="622"/>
      <c r="N2" s="622"/>
      <c r="O2" s="622"/>
      <c r="P2" s="4"/>
      <c r="Q2" s="82"/>
      <c r="R2" s="82"/>
    </row>
    <row r="3" spans="1:18" ht="18.75" customHeight="1">
      <c r="A3" s="88"/>
      <c r="B3" s="88"/>
      <c r="C3" s="89"/>
      <c r="D3" s="88"/>
      <c r="E3" s="88"/>
      <c r="F3" s="88"/>
      <c r="G3" s="88"/>
      <c r="H3" s="88"/>
      <c r="I3" s="88"/>
      <c r="J3" s="88"/>
      <c r="K3" s="88"/>
      <c r="L3" s="88"/>
      <c r="M3" s="91"/>
      <c r="N3" s="632" t="s">
        <v>231</v>
      </c>
      <c r="O3" s="633"/>
      <c r="P3" s="4"/>
      <c r="Q3" s="4"/>
      <c r="R3" s="4"/>
    </row>
    <row r="4" spans="1:18" s="492" customFormat="1" ht="10.5" customHeight="1">
      <c r="A4" s="642" t="s">
        <v>189</v>
      </c>
      <c r="B4" s="629" t="s">
        <v>235</v>
      </c>
      <c r="C4" s="629" t="s">
        <v>236</v>
      </c>
      <c r="D4" s="629" t="s">
        <v>634</v>
      </c>
      <c r="E4" s="634" t="s">
        <v>211</v>
      </c>
      <c r="F4" s="635"/>
      <c r="G4" s="635"/>
      <c r="H4" s="635"/>
      <c r="I4" s="635"/>
      <c r="J4" s="635"/>
      <c r="K4" s="635"/>
      <c r="L4" s="636"/>
      <c r="M4" s="629" t="s">
        <v>629</v>
      </c>
      <c r="N4" s="629" t="s">
        <v>241</v>
      </c>
      <c r="O4" s="629" t="s">
        <v>242</v>
      </c>
      <c r="P4" s="567" t="s">
        <v>214</v>
      </c>
      <c r="Q4" s="567" t="s">
        <v>214</v>
      </c>
      <c r="R4" s="568" t="s">
        <v>243</v>
      </c>
    </row>
    <row r="5" spans="1:18" s="492" customFormat="1" ht="12" customHeight="1">
      <c r="A5" s="630"/>
      <c r="B5" s="630"/>
      <c r="C5" s="630"/>
      <c r="D5" s="630"/>
      <c r="E5" s="637"/>
      <c r="F5" s="638"/>
      <c r="G5" s="638"/>
      <c r="H5" s="638"/>
      <c r="I5" s="638"/>
      <c r="J5" s="638"/>
      <c r="K5" s="638"/>
      <c r="L5" s="639"/>
      <c r="M5" s="630"/>
      <c r="N5" s="630"/>
      <c r="O5" s="630"/>
      <c r="P5" s="569" t="s">
        <v>244</v>
      </c>
      <c r="Q5" s="569" t="s">
        <v>245</v>
      </c>
      <c r="R5" s="570" t="s">
        <v>246</v>
      </c>
    </row>
    <row r="6" spans="1:18" s="492" customFormat="1" ht="13.5" customHeight="1">
      <c r="A6" s="630"/>
      <c r="B6" s="630"/>
      <c r="C6" s="630"/>
      <c r="D6" s="630"/>
      <c r="E6" s="629" t="s">
        <v>219</v>
      </c>
      <c r="F6" s="629" t="s">
        <v>220</v>
      </c>
      <c r="G6" s="571" t="s">
        <v>221</v>
      </c>
      <c r="H6" s="629" t="s">
        <v>7</v>
      </c>
      <c r="I6" s="629" t="s">
        <v>14</v>
      </c>
      <c r="J6" s="629" t="s">
        <v>11</v>
      </c>
      <c r="K6" s="629" t="s">
        <v>249</v>
      </c>
      <c r="L6" s="629" t="s">
        <v>198</v>
      </c>
      <c r="M6" s="630"/>
      <c r="N6" s="630"/>
      <c r="O6" s="630"/>
      <c r="P6" s="572">
        <f>'He so chung'!D18</f>
        <v>5346.1538461538457</v>
      </c>
      <c r="Q6" s="572">
        <f>'He so chung'!D19</f>
        <v>1336.5384615384617</v>
      </c>
      <c r="R6" s="573"/>
    </row>
    <row r="7" spans="1:18" s="492" customFormat="1" ht="21.75" customHeight="1">
      <c r="A7" s="631"/>
      <c r="B7" s="631"/>
      <c r="C7" s="631"/>
      <c r="D7" s="631"/>
      <c r="E7" s="631"/>
      <c r="F7" s="631"/>
      <c r="G7" s="574">
        <f>$Q$1</f>
        <v>0</v>
      </c>
      <c r="H7" s="631"/>
      <c r="I7" s="631"/>
      <c r="J7" s="631"/>
      <c r="K7" s="631"/>
      <c r="L7" s="631"/>
      <c r="M7" s="631"/>
      <c r="N7" s="631"/>
      <c r="O7" s="631"/>
      <c r="P7" s="575">
        <f>'He so chung'!D21</f>
        <v>5346.1538461538457</v>
      </c>
      <c r="Q7" s="575">
        <f>'He so chung'!D22</f>
        <v>801.92307692307691</v>
      </c>
      <c r="R7" s="562"/>
    </row>
    <row r="8" spans="1:18" s="492" customFormat="1" ht="18" customHeight="1">
      <c r="A8" s="640">
        <v>1</v>
      </c>
      <c r="B8" s="561" t="s">
        <v>199</v>
      </c>
      <c r="C8" s="640" t="s">
        <v>250</v>
      </c>
      <c r="D8" s="640" t="s">
        <v>251</v>
      </c>
      <c r="E8" s="498" t="e">
        <f>'NC-TRICHDO'!H31</f>
        <v>#VALUE!</v>
      </c>
      <c r="F8" s="498"/>
      <c r="G8" s="289">
        <f>P8*$Q$1*10</f>
        <v>0</v>
      </c>
      <c r="H8" s="498">
        <f>'II. ĐƠN GIÁ ĐO ĐẠC'!H78*0.02</f>
        <v>1603.7279425641027</v>
      </c>
      <c r="I8" s="498">
        <f>'II. ĐƠN GIÁ ĐO ĐẠC'!I78*0.02</f>
        <v>2096.2368000000006</v>
      </c>
      <c r="J8" s="498">
        <f>'II. ĐƠN GIÁ ĐO ĐẠC'!J78*0.02</f>
        <v>3078.1183999999998</v>
      </c>
      <c r="K8" s="289">
        <v>0</v>
      </c>
      <c r="L8" s="498" t="e">
        <f>SUM(E8:K8)</f>
        <v>#VALUE!</v>
      </c>
      <c r="M8" s="498" t="e">
        <f>L8*'He so chung'!$D$15/100</f>
        <v>#VALUE!</v>
      </c>
      <c r="N8" s="563" t="e">
        <f>M8+L8</f>
        <v>#VALUE!</v>
      </c>
      <c r="O8" s="498">
        <f>P8+Q8</f>
        <v>32076.923076923074</v>
      </c>
      <c r="P8" s="564">
        <f>R8*P6</f>
        <v>25661.538461538457</v>
      </c>
      <c r="Q8" s="564">
        <f>R8*Q6</f>
        <v>6415.3846153846162</v>
      </c>
      <c r="R8" s="565">
        <f>'NC-TRICHDO'!F5</f>
        <v>4.8</v>
      </c>
    </row>
    <row r="9" spans="1:18" s="492" customFormat="1" ht="18" customHeight="1">
      <c r="A9" s="641"/>
      <c r="B9" s="561" t="s">
        <v>202</v>
      </c>
      <c r="C9" s="641"/>
      <c r="D9" s="641"/>
      <c r="E9" s="498" t="e">
        <f>'NC-TRICHDO'!H32</f>
        <v>#VALUE!</v>
      </c>
      <c r="F9" s="498"/>
      <c r="G9" s="289">
        <f>P9*$Q$1*10</f>
        <v>0</v>
      </c>
      <c r="H9" s="498">
        <f>'II. ĐƠN GIÁ ĐO ĐẠC'!H124*0.02</f>
        <v>219.90962391282054</v>
      </c>
      <c r="I9" s="498">
        <f>'II. ĐƠN GIÁ ĐO ĐẠC'!I124*0.02</f>
        <v>9657.7574399999994</v>
      </c>
      <c r="J9" s="498">
        <f>'II. ĐƠN GIÁ ĐO ĐẠC'!J124*0.02</f>
        <v>637.17408</v>
      </c>
      <c r="K9" s="498">
        <f>'II. ĐƠN GIÁ ĐO ĐẠC'!K124*0.02</f>
        <v>953.18630400000006</v>
      </c>
      <c r="L9" s="498" t="e">
        <f>SUM(E9:K9)</f>
        <v>#VALUE!</v>
      </c>
      <c r="M9" s="498" t="e">
        <f>L9*'He so chung'!$D$16/100</f>
        <v>#VALUE!</v>
      </c>
      <c r="N9" s="563" t="e">
        <f>M9+L9</f>
        <v>#VALUE!</v>
      </c>
      <c r="O9" s="498">
        <f>P9+Q9</f>
        <v>5902.1538461538457</v>
      </c>
      <c r="P9" s="564">
        <f>P7*R9</f>
        <v>5132.3076923076915</v>
      </c>
      <c r="Q9" s="564">
        <f>Q7*R9</f>
        <v>769.84615384615381</v>
      </c>
      <c r="R9" s="565">
        <f>'NC-TRICHDO'!F6</f>
        <v>0.96</v>
      </c>
    </row>
    <row r="10" spans="1:18" s="492" customFormat="1" ht="18" customHeight="1">
      <c r="A10" s="641"/>
      <c r="B10" s="178" t="s">
        <v>198</v>
      </c>
      <c r="C10" s="641"/>
      <c r="D10" s="641"/>
      <c r="E10" s="566" t="e">
        <f>E8+E9</f>
        <v>#VALUE!</v>
      </c>
      <c r="F10" s="566"/>
      <c r="G10" s="233">
        <f t="shared" ref="G10:O10" si="0">G8+G9</f>
        <v>0</v>
      </c>
      <c r="H10" s="566">
        <f t="shared" si="0"/>
        <v>1823.6375664769232</v>
      </c>
      <c r="I10" s="566">
        <f t="shared" si="0"/>
        <v>11753.99424</v>
      </c>
      <c r="J10" s="566">
        <f t="shared" si="0"/>
        <v>3715.2924800000001</v>
      </c>
      <c r="K10" s="566">
        <f t="shared" si="0"/>
        <v>953.18630400000006</v>
      </c>
      <c r="L10" s="566" t="e">
        <f t="shared" si="0"/>
        <v>#VALUE!</v>
      </c>
      <c r="M10" s="566" t="e">
        <f t="shared" si="0"/>
        <v>#VALUE!</v>
      </c>
      <c r="N10" s="566" t="e">
        <f t="shared" si="0"/>
        <v>#VALUE!</v>
      </c>
      <c r="O10" s="494">
        <f t="shared" si="0"/>
        <v>37979.076923076922</v>
      </c>
      <c r="P10" s="564"/>
      <c r="Q10" s="564"/>
      <c r="R10" s="565"/>
    </row>
    <row r="11" spans="1:18" s="492" customFormat="1" ht="18" customHeight="1">
      <c r="A11" s="640">
        <v>2</v>
      </c>
      <c r="B11" s="561" t="s">
        <v>199</v>
      </c>
      <c r="C11" s="640" t="s">
        <v>250</v>
      </c>
      <c r="D11" s="640" t="s">
        <v>256</v>
      </c>
      <c r="E11" s="498" t="e">
        <f>'NC-TRICHDO'!H34</f>
        <v>#VALUE!</v>
      </c>
      <c r="F11" s="498"/>
      <c r="G11" s="289">
        <f>P11*$Q$1*10</f>
        <v>0</v>
      </c>
      <c r="H11" s="498">
        <f>H8*'NC-TRICHDO'!I34</f>
        <v>1904.4269317948724</v>
      </c>
      <c r="I11" s="498">
        <f>I8*'NC-TRICHDO'!I34</f>
        <v>2489.2812000000013</v>
      </c>
      <c r="J11" s="498">
        <f>J8*'NC-TRICHDO'!I34</f>
        <v>3655.2656000000006</v>
      </c>
      <c r="K11" s="289">
        <f>K8*'NC-TRICHDO'!I8</f>
        <v>0</v>
      </c>
      <c r="L11" s="498" t="e">
        <f>SUM(E11:K11)</f>
        <v>#VALUE!</v>
      </c>
      <c r="M11" s="498" t="e">
        <f>L11*'He so chung'!$D$15/100</f>
        <v>#VALUE!</v>
      </c>
      <c r="N11" s="563" t="e">
        <f>M11+L11</f>
        <v>#VALUE!</v>
      </c>
      <c r="O11" s="498">
        <f>P11+Q11</f>
        <v>38091.346153846156</v>
      </c>
      <c r="P11" s="564">
        <f>P6*R11</f>
        <v>30473.076923076926</v>
      </c>
      <c r="Q11" s="564">
        <f>Q6*R11</f>
        <v>7618.2692307692332</v>
      </c>
      <c r="R11" s="565">
        <f>'NC-TRICHDO'!F8</f>
        <v>5.7000000000000011</v>
      </c>
    </row>
    <row r="12" spans="1:18" s="492" customFormat="1" ht="18" customHeight="1">
      <c r="A12" s="641"/>
      <c r="B12" s="561" t="s">
        <v>202</v>
      </c>
      <c r="C12" s="641"/>
      <c r="D12" s="641"/>
      <c r="E12" s="498" t="e">
        <f>'NC-TRICHDO'!H35</f>
        <v>#VALUE!</v>
      </c>
      <c r="F12" s="498"/>
      <c r="G12" s="289">
        <f>P12*$Q$1*10</f>
        <v>0</v>
      </c>
      <c r="H12" s="498">
        <f>H9*'NC-TRICHDO'!I35</f>
        <v>261.14267839647437</v>
      </c>
      <c r="I12" s="498">
        <f>I9*'NC-TRICHDO'!I35</f>
        <v>11468.586959999999</v>
      </c>
      <c r="J12" s="498">
        <f>J9*'NC-TRICHDO'!I35</f>
        <v>756.64422000000002</v>
      </c>
      <c r="K12" s="498">
        <f>K9*'NC-TRICHDO'!I35</f>
        <v>1131.9087360000001</v>
      </c>
      <c r="L12" s="498" t="e">
        <f>SUM(E12:K12)</f>
        <v>#VALUE!</v>
      </c>
      <c r="M12" s="498" t="e">
        <f>L12*'He so chung'!$D$16/100</f>
        <v>#VALUE!</v>
      </c>
      <c r="N12" s="563" t="e">
        <f>M12+L12</f>
        <v>#VALUE!</v>
      </c>
      <c r="O12" s="498">
        <f>P12+Q12</f>
        <v>7008.8076923076924</v>
      </c>
      <c r="P12" s="564">
        <f>P7*R12</f>
        <v>6094.6153846153848</v>
      </c>
      <c r="Q12" s="564">
        <f>Q7*R12</f>
        <v>914.19230769230774</v>
      </c>
      <c r="R12" s="565">
        <f>'NC-TRICHDO'!F9</f>
        <v>1.1400000000000001</v>
      </c>
    </row>
    <row r="13" spans="1:18" s="492" customFormat="1" ht="18" customHeight="1">
      <c r="A13" s="641"/>
      <c r="B13" s="178" t="s">
        <v>198</v>
      </c>
      <c r="C13" s="641"/>
      <c r="D13" s="641"/>
      <c r="E13" s="566" t="e">
        <f>E11+E12</f>
        <v>#VALUE!</v>
      </c>
      <c r="F13" s="566"/>
      <c r="G13" s="233">
        <f t="shared" ref="G13:O13" si="1">G11+G12</f>
        <v>0</v>
      </c>
      <c r="H13" s="566">
        <f t="shared" si="1"/>
        <v>2165.5696101913468</v>
      </c>
      <c r="I13" s="566">
        <f t="shared" si="1"/>
        <v>13957.86816</v>
      </c>
      <c r="J13" s="566">
        <f t="shared" si="1"/>
        <v>4411.9098200000008</v>
      </c>
      <c r="K13" s="566">
        <f t="shared" si="1"/>
        <v>1131.9087360000001</v>
      </c>
      <c r="L13" s="566" t="e">
        <f t="shared" si="1"/>
        <v>#VALUE!</v>
      </c>
      <c r="M13" s="566" t="e">
        <f t="shared" si="1"/>
        <v>#VALUE!</v>
      </c>
      <c r="N13" s="566" t="e">
        <f t="shared" si="1"/>
        <v>#VALUE!</v>
      </c>
      <c r="O13" s="494">
        <f t="shared" si="1"/>
        <v>45100.153846153851</v>
      </c>
      <c r="P13" s="564"/>
      <c r="Q13" s="564"/>
      <c r="R13" s="565"/>
    </row>
    <row r="14" spans="1:18" s="492" customFormat="1" ht="18" customHeight="1">
      <c r="A14" s="640">
        <v>3</v>
      </c>
      <c r="B14" s="561" t="s">
        <v>199</v>
      </c>
      <c r="C14" s="640" t="s">
        <v>250</v>
      </c>
      <c r="D14" s="640" t="s">
        <v>262</v>
      </c>
      <c r="E14" s="498" t="e">
        <f>'NC-TRICHDO'!H37</f>
        <v>#VALUE!</v>
      </c>
      <c r="F14" s="498"/>
      <c r="G14" s="289">
        <f>P14*$Q$1*10</f>
        <v>0</v>
      </c>
      <c r="H14" s="498">
        <f>H8*'NC-TRICHDO'!I37</f>
        <v>2021.365427606838</v>
      </c>
      <c r="I14" s="498">
        <f>I8*'NC-TRICHDO'!I37</f>
        <v>2642.131800000001</v>
      </c>
      <c r="J14" s="498">
        <f>J8*'NC-TRICHDO'!I37</f>
        <v>3879.7117333333335</v>
      </c>
      <c r="K14" s="289">
        <f>K8*'NC-TRICHDO'!I11</f>
        <v>0</v>
      </c>
      <c r="L14" s="498" t="e">
        <f>SUM(E14:K14)</f>
        <v>#VALUE!</v>
      </c>
      <c r="M14" s="498" t="e">
        <f>L14*'He so chung'!$D$15/100</f>
        <v>#VALUE!</v>
      </c>
      <c r="N14" s="563" t="e">
        <f>M14+L14</f>
        <v>#VALUE!</v>
      </c>
      <c r="O14" s="498">
        <f>P14+Q14</f>
        <v>40597.355769230766</v>
      </c>
      <c r="P14" s="564">
        <f>P6*R14</f>
        <v>32477.884615384613</v>
      </c>
      <c r="Q14" s="564">
        <f>Q6*R14</f>
        <v>8119.4711538461552</v>
      </c>
      <c r="R14" s="565">
        <f>'NC-TRICHDO'!F11</f>
        <v>6.0750000000000002</v>
      </c>
    </row>
    <row r="15" spans="1:18" s="492" customFormat="1" ht="18" customHeight="1">
      <c r="A15" s="641"/>
      <c r="B15" s="561" t="s">
        <v>202</v>
      </c>
      <c r="C15" s="641"/>
      <c r="D15" s="641"/>
      <c r="E15" s="498" t="e">
        <f>'NC-TRICHDO'!H38</f>
        <v>#VALUE!</v>
      </c>
      <c r="F15" s="498"/>
      <c r="G15" s="289">
        <f>P15*$Q$1*10</f>
        <v>0</v>
      </c>
      <c r="H15" s="498">
        <f>H9*'NC-TRICHDO'!I38</f>
        <v>274.88702989102569</v>
      </c>
      <c r="I15" s="498">
        <f>I9*'NC-TRICHDO'!I38</f>
        <v>12072.1968</v>
      </c>
      <c r="J15" s="498">
        <f>J9*'NC-TRICHDO'!I38</f>
        <v>796.46759999999995</v>
      </c>
      <c r="K15" s="498">
        <f>K9*'NC-TRICHDO'!I38</f>
        <v>1191.48288</v>
      </c>
      <c r="L15" s="498" t="e">
        <f>SUM(E15:K15)</f>
        <v>#VALUE!</v>
      </c>
      <c r="M15" s="498" t="e">
        <f>L15*'He so chung'!$D$16/100</f>
        <v>#VALUE!</v>
      </c>
      <c r="N15" s="563" t="e">
        <f>M15+L15</f>
        <v>#VALUE!</v>
      </c>
      <c r="O15" s="498">
        <f>P15+Q15</f>
        <v>7377.6923076923085</v>
      </c>
      <c r="P15" s="564">
        <f>P7*R15</f>
        <v>6415.3846153846162</v>
      </c>
      <c r="Q15" s="564">
        <f>Q7*R15</f>
        <v>962.30769230769238</v>
      </c>
      <c r="R15" s="565">
        <f>'NC-TRICHDO'!F12</f>
        <v>1.2000000000000002</v>
      </c>
    </row>
    <row r="16" spans="1:18" s="492" customFormat="1" ht="18" customHeight="1">
      <c r="A16" s="641"/>
      <c r="B16" s="178" t="s">
        <v>198</v>
      </c>
      <c r="C16" s="641"/>
      <c r="D16" s="641"/>
      <c r="E16" s="566" t="e">
        <f>E14+E15</f>
        <v>#VALUE!</v>
      </c>
      <c r="F16" s="566"/>
      <c r="G16" s="233">
        <f t="shared" ref="G16:O16" si="2">G14+G15</f>
        <v>0</v>
      </c>
      <c r="H16" s="566">
        <f t="shared" si="2"/>
        <v>2296.2524574978638</v>
      </c>
      <c r="I16" s="566">
        <f t="shared" si="2"/>
        <v>14714.328600000001</v>
      </c>
      <c r="J16" s="566">
        <f t="shared" si="2"/>
        <v>4676.1793333333335</v>
      </c>
      <c r="K16" s="566">
        <f t="shared" si="2"/>
        <v>1191.48288</v>
      </c>
      <c r="L16" s="566" t="e">
        <f t="shared" si="2"/>
        <v>#VALUE!</v>
      </c>
      <c r="M16" s="566" t="e">
        <f t="shared" si="2"/>
        <v>#VALUE!</v>
      </c>
      <c r="N16" s="566" t="e">
        <f t="shared" si="2"/>
        <v>#VALUE!</v>
      </c>
      <c r="O16" s="494">
        <f t="shared" si="2"/>
        <v>47975.048076923078</v>
      </c>
      <c r="P16" s="564"/>
      <c r="Q16" s="564"/>
      <c r="R16" s="565"/>
    </row>
    <row r="17" spans="1:18" s="492" customFormat="1" ht="18" customHeight="1">
      <c r="A17" s="640">
        <v>4</v>
      </c>
      <c r="B17" s="561" t="s">
        <v>199</v>
      </c>
      <c r="C17" s="640" t="s">
        <v>250</v>
      </c>
      <c r="D17" s="640" t="s">
        <v>266</v>
      </c>
      <c r="E17" s="498" t="e">
        <f>'NC-TRICHDO'!H40</f>
        <v>#VALUE!</v>
      </c>
      <c r="F17" s="498"/>
      <c r="G17" s="289">
        <f>P17*$Q$1*10</f>
        <v>0</v>
      </c>
      <c r="H17" s="498">
        <f>H8*'NC-TRICHDO'!I40</f>
        <v>2472.4139114529912</v>
      </c>
      <c r="I17" s="498">
        <f>I8*'NC-TRICHDO'!I40</f>
        <v>3231.6984000000007</v>
      </c>
      <c r="J17" s="498">
        <f>J8*'NC-TRICHDO'!I40</f>
        <v>4745.4325333333327</v>
      </c>
      <c r="K17" s="289">
        <f>K8*'NC-TRICHDO'!I14</f>
        <v>0</v>
      </c>
      <c r="L17" s="498" t="e">
        <f>SUM(E17:K17)</f>
        <v>#VALUE!</v>
      </c>
      <c r="M17" s="498" t="e">
        <f>L17*'He so chung'!$D$15/100</f>
        <v>#VALUE!</v>
      </c>
      <c r="N17" s="563" t="e">
        <f>M17+L17</f>
        <v>#VALUE!</v>
      </c>
      <c r="O17" s="498">
        <f>P17+Q17</f>
        <v>49368.389423076922</v>
      </c>
      <c r="P17" s="564">
        <f>P6*R17</f>
        <v>39494.711538461539</v>
      </c>
      <c r="Q17" s="564">
        <f>Q6*R17</f>
        <v>9873.6778846153866</v>
      </c>
      <c r="R17" s="565">
        <f>'NC-TRICHDO'!F14</f>
        <v>7.3875000000000002</v>
      </c>
    </row>
    <row r="18" spans="1:18" s="492" customFormat="1" ht="18" customHeight="1">
      <c r="A18" s="641"/>
      <c r="B18" s="561" t="s">
        <v>202</v>
      </c>
      <c r="C18" s="641"/>
      <c r="D18" s="641"/>
      <c r="E18" s="498" t="e">
        <f>'NC-TRICHDO'!H41</f>
        <v>#VALUE!</v>
      </c>
      <c r="F18" s="498"/>
      <c r="G18" s="289">
        <f>P18*$Q$1*10</f>
        <v>0</v>
      </c>
      <c r="H18" s="498">
        <f>H9*'NC-TRICHDO'!I41</f>
        <v>339.02733686559827</v>
      </c>
      <c r="I18" s="498">
        <f>I9*'NC-TRICHDO'!I41</f>
        <v>14889.042719999998</v>
      </c>
      <c r="J18" s="498">
        <f>J9*'NC-TRICHDO'!I41</f>
        <v>982.31003999999996</v>
      </c>
      <c r="K18" s="498">
        <f>K9*'NC-TRICHDO'!I41</f>
        <v>1469.4955519999999</v>
      </c>
      <c r="L18" s="498" t="e">
        <f>SUM(E18:K18)</f>
        <v>#VALUE!</v>
      </c>
      <c r="M18" s="498" t="e">
        <f>L18*'He so chung'!$D$16/100</f>
        <v>#VALUE!</v>
      </c>
      <c r="N18" s="563" t="e">
        <f>M18+L18</f>
        <v>#VALUE!</v>
      </c>
      <c r="O18" s="498">
        <f>P18+Q18</f>
        <v>9037.6730769230762</v>
      </c>
      <c r="P18" s="564">
        <f>P7*R18</f>
        <v>7858.8461538461534</v>
      </c>
      <c r="Q18" s="564">
        <f>Q7*R18</f>
        <v>1178.8269230769231</v>
      </c>
      <c r="R18" s="565">
        <f>'NC-TRICHDO'!F15</f>
        <v>1.47</v>
      </c>
    </row>
    <row r="19" spans="1:18" s="492" customFormat="1" ht="18" customHeight="1">
      <c r="A19" s="641"/>
      <c r="B19" s="178" t="s">
        <v>198</v>
      </c>
      <c r="C19" s="641"/>
      <c r="D19" s="641"/>
      <c r="E19" s="566" t="e">
        <f>E17+E18</f>
        <v>#VALUE!</v>
      </c>
      <c r="F19" s="566"/>
      <c r="G19" s="233">
        <f t="shared" ref="G19:O19" si="3">G17+G18</f>
        <v>0</v>
      </c>
      <c r="H19" s="566">
        <f t="shared" si="3"/>
        <v>2811.4412483185897</v>
      </c>
      <c r="I19" s="566">
        <f t="shared" si="3"/>
        <v>18120.741119999999</v>
      </c>
      <c r="J19" s="566">
        <f t="shared" si="3"/>
        <v>5727.742573333333</v>
      </c>
      <c r="K19" s="566">
        <f t="shared" si="3"/>
        <v>1469.4955519999999</v>
      </c>
      <c r="L19" s="566" t="e">
        <f t="shared" si="3"/>
        <v>#VALUE!</v>
      </c>
      <c r="M19" s="566" t="e">
        <f t="shared" si="3"/>
        <v>#VALUE!</v>
      </c>
      <c r="N19" s="566" t="e">
        <f t="shared" si="3"/>
        <v>#VALUE!</v>
      </c>
      <c r="O19" s="494">
        <f t="shared" si="3"/>
        <v>58406.0625</v>
      </c>
      <c r="P19" s="564"/>
      <c r="Q19" s="564"/>
      <c r="R19" s="565"/>
    </row>
    <row r="20" spans="1:18" s="492" customFormat="1" ht="18" customHeight="1">
      <c r="A20" s="640">
        <v>5</v>
      </c>
      <c r="B20" s="561" t="s">
        <v>199</v>
      </c>
      <c r="C20" s="640" t="s">
        <v>250</v>
      </c>
      <c r="D20" s="640" t="s">
        <v>267</v>
      </c>
      <c r="E20" s="498" t="e">
        <f>'NC-TRICHDO'!H43</f>
        <v>#VALUE!</v>
      </c>
      <c r="F20" s="498"/>
      <c r="G20" s="289">
        <f>P20*$Q$1*10</f>
        <v>0</v>
      </c>
      <c r="H20" s="498">
        <f>H8*'NC-TRICHDO'!I43</f>
        <v>3391.2163785470093</v>
      </c>
      <c r="I20" s="498">
        <f>I8*'NC-TRICHDO'!I43</f>
        <v>4432.6674000000012</v>
      </c>
      <c r="J20" s="498">
        <f>J8*'NC-TRICHDO'!I43</f>
        <v>6508.9378666666671</v>
      </c>
      <c r="K20" s="289">
        <f>K8*'NC-TRICHDO'!I17</f>
        <v>0</v>
      </c>
      <c r="L20" s="498" t="e">
        <f>SUM(E20:K20)</f>
        <v>#VALUE!</v>
      </c>
      <c r="M20" s="498" t="e">
        <f>L20*'He so chung'!$D$15/100</f>
        <v>#VALUE!</v>
      </c>
      <c r="N20" s="563" t="e">
        <f>M20+L20</f>
        <v>#VALUE!</v>
      </c>
      <c r="O20" s="498">
        <f>P20+Q20</f>
        <v>67662.259615384624</v>
      </c>
      <c r="P20" s="564">
        <f>P6*R20</f>
        <v>54129.807692307695</v>
      </c>
      <c r="Q20" s="564">
        <f>Q6*R20</f>
        <v>13532.451923076927</v>
      </c>
      <c r="R20" s="565">
        <f>'NC-TRICHDO'!F17</f>
        <v>10.125000000000002</v>
      </c>
    </row>
    <row r="21" spans="1:18" s="492" customFormat="1" ht="18" customHeight="1">
      <c r="A21" s="641"/>
      <c r="B21" s="561" t="s">
        <v>202</v>
      </c>
      <c r="C21" s="641"/>
      <c r="D21" s="641"/>
      <c r="E21" s="498" t="e">
        <f>'NC-TRICHDO'!H44</f>
        <v>#VALUE!</v>
      </c>
      <c r="F21" s="498"/>
      <c r="G21" s="289">
        <f>P21*$Q$1*10</f>
        <v>0</v>
      </c>
      <c r="H21" s="498">
        <f>H9*'NC-TRICHDO'!I44</f>
        <v>467.30795081474366</v>
      </c>
      <c r="I21" s="498">
        <f>I9*'NC-TRICHDO'!I44</f>
        <v>20522.734559999997</v>
      </c>
      <c r="J21" s="498">
        <f>J9*'NC-TRICHDO'!I44</f>
        <v>1353.9949200000001</v>
      </c>
      <c r="K21" s="498">
        <f>K9*'NC-TRICHDO'!I44</f>
        <v>2025.5208960000002</v>
      </c>
      <c r="L21" s="498" t="e">
        <f>SUM(E21:K21)</f>
        <v>#VALUE!</v>
      </c>
      <c r="M21" s="498" t="e">
        <f>L21*'He so chung'!$D$16/100</f>
        <v>#VALUE!</v>
      </c>
      <c r="N21" s="563" t="e">
        <f>M21+L21</f>
        <v>#VALUE!</v>
      </c>
      <c r="O21" s="498">
        <f>P21+Q21</f>
        <v>12357.634615384615</v>
      </c>
      <c r="P21" s="564">
        <f>P7*R21</f>
        <v>10745.76923076923</v>
      </c>
      <c r="Q21" s="564">
        <f>Q7*R21</f>
        <v>1611.8653846153848</v>
      </c>
      <c r="R21" s="565">
        <f>'NC-TRICHDO'!F18</f>
        <v>2.0100000000000002</v>
      </c>
    </row>
    <row r="22" spans="1:18" s="492" customFormat="1" ht="18" customHeight="1">
      <c r="A22" s="641"/>
      <c r="B22" s="178" t="s">
        <v>198</v>
      </c>
      <c r="C22" s="641"/>
      <c r="D22" s="641"/>
      <c r="E22" s="566" t="e">
        <f>E20+E21</f>
        <v>#VALUE!</v>
      </c>
      <c r="F22" s="566"/>
      <c r="G22" s="233">
        <f t="shared" ref="G22:O22" si="4">G20+G21</f>
        <v>0</v>
      </c>
      <c r="H22" s="566">
        <f t="shared" si="4"/>
        <v>3858.5243293617532</v>
      </c>
      <c r="I22" s="566">
        <f t="shared" si="4"/>
        <v>24955.401959999999</v>
      </c>
      <c r="J22" s="566">
        <f t="shared" si="4"/>
        <v>7862.9327866666672</v>
      </c>
      <c r="K22" s="566">
        <f t="shared" si="4"/>
        <v>2025.5208960000002</v>
      </c>
      <c r="L22" s="566" t="e">
        <f t="shared" si="4"/>
        <v>#VALUE!</v>
      </c>
      <c r="M22" s="566" t="e">
        <f t="shared" si="4"/>
        <v>#VALUE!</v>
      </c>
      <c r="N22" s="566" t="e">
        <f t="shared" si="4"/>
        <v>#VALUE!</v>
      </c>
      <c r="O22" s="494">
        <f t="shared" si="4"/>
        <v>80019.894230769234</v>
      </c>
      <c r="P22" s="564"/>
      <c r="Q22" s="564"/>
      <c r="R22" s="565"/>
    </row>
    <row r="23" spans="1:18" s="492" customFormat="1" ht="18" customHeight="1">
      <c r="A23" s="640">
        <v>6</v>
      </c>
      <c r="B23" s="561" t="s">
        <v>199</v>
      </c>
      <c r="C23" s="640" t="s">
        <v>250</v>
      </c>
      <c r="D23" s="640" t="s">
        <v>272</v>
      </c>
      <c r="E23" s="498" t="e">
        <f>'NC-TRICHDO'!H46</f>
        <v>#VALUE!</v>
      </c>
      <c r="F23" s="498"/>
      <c r="G23" s="289">
        <f>P23*$Q$1*10</f>
        <v>0</v>
      </c>
      <c r="H23" s="498">
        <f>H8*'NC-TRICHDO'!I46</f>
        <v>5212.1158133333338</v>
      </c>
      <c r="I23" s="498">
        <f>I8*'NC-TRICHDO'!I46</f>
        <v>6812.7696000000014</v>
      </c>
      <c r="J23" s="498">
        <f>J8*'NC-TRICHDO'!I46</f>
        <v>10003.8848</v>
      </c>
      <c r="K23" s="289">
        <f>K8*'NC-TRICHDO'!I20</f>
        <v>0</v>
      </c>
      <c r="L23" s="498" t="e">
        <f>SUM(E23:K23)</f>
        <v>#VALUE!</v>
      </c>
      <c r="M23" s="498" t="e">
        <f>L23*'He so chung'!$D$15/100</f>
        <v>#VALUE!</v>
      </c>
      <c r="N23" s="563" t="e">
        <f>M23+L23</f>
        <v>#VALUE!</v>
      </c>
      <c r="O23" s="498">
        <f>P23+Q23</f>
        <v>104250</v>
      </c>
      <c r="P23" s="564">
        <f>P6*R23</f>
        <v>83400</v>
      </c>
      <c r="Q23" s="564">
        <f>Q6*R23</f>
        <v>20850.000000000004</v>
      </c>
      <c r="R23" s="565">
        <f>'NC-TRICHDO'!F20</f>
        <v>15.600000000000001</v>
      </c>
    </row>
    <row r="24" spans="1:18" s="492" customFormat="1" ht="18" customHeight="1">
      <c r="A24" s="641"/>
      <c r="B24" s="561" t="s">
        <v>202</v>
      </c>
      <c r="C24" s="641"/>
      <c r="D24" s="641"/>
      <c r="E24" s="498" t="e">
        <f>'NC-TRICHDO'!H47</f>
        <v>#VALUE!</v>
      </c>
      <c r="F24" s="498"/>
      <c r="G24" s="289">
        <f>P24*$Q$1*10</f>
        <v>0</v>
      </c>
      <c r="H24" s="498">
        <f>H9*'NC-TRICHDO'!I47</f>
        <v>714.7062777166667</v>
      </c>
      <c r="I24" s="498">
        <f>I9*'NC-TRICHDO'!I47</f>
        <v>31387.711679999997</v>
      </c>
      <c r="J24" s="498">
        <f>J9*'NC-TRICHDO'!I47</f>
        <v>2070.81576</v>
      </c>
      <c r="K24" s="498">
        <f>K9*'NC-TRICHDO'!I47</f>
        <v>3097.8554880000002</v>
      </c>
      <c r="L24" s="498" t="e">
        <f>SUM(E24:K24)</f>
        <v>#VALUE!</v>
      </c>
      <c r="M24" s="498" t="e">
        <f>L24*'He so chung'!$D$16/100</f>
        <v>#VALUE!</v>
      </c>
      <c r="N24" s="563" t="e">
        <f>M24+L24</f>
        <v>#VALUE!</v>
      </c>
      <c r="O24" s="498">
        <f>P24+Q24</f>
        <v>19182</v>
      </c>
      <c r="P24" s="564">
        <f>P7*R24</f>
        <v>16680</v>
      </c>
      <c r="Q24" s="564">
        <f>Q7*R24</f>
        <v>2502</v>
      </c>
      <c r="R24" s="565">
        <f>'NC-TRICHDO'!F21</f>
        <v>3.12</v>
      </c>
    </row>
    <row r="25" spans="1:18" s="492" customFormat="1" ht="18" customHeight="1">
      <c r="A25" s="641"/>
      <c r="B25" s="178" t="s">
        <v>198</v>
      </c>
      <c r="C25" s="641"/>
      <c r="D25" s="641"/>
      <c r="E25" s="566" t="e">
        <f>E23+E24</f>
        <v>#VALUE!</v>
      </c>
      <c r="F25" s="566"/>
      <c r="G25" s="233">
        <f t="shared" ref="G25:O25" si="5">G23+G24</f>
        <v>0</v>
      </c>
      <c r="H25" s="566">
        <f t="shared" si="5"/>
        <v>5926.8220910500004</v>
      </c>
      <c r="I25" s="566">
        <f t="shared" si="5"/>
        <v>38200.48128</v>
      </c>
      <c r="J25" s="566">
        <f t="shared" si="5"/>
        <v>12074.700559999999</v>
      </c>
      <c r="K25" s="566">
        <f t="shared" si="5"/>
        <v>3097.8554880000002</v>
      </c>
      <c r="L25" s="566" t="e">
        <f t="shared" si="5"/>
        <v>#VALUE!</v>
      </c>
      <c r="M25" s="566" t="e">
        <f t="shared" si="5"/>
        <v>#VALUE!</v>
      </c>
      <c r="N25" s="566" t="e">
        <f t="shared" si="5"/>
        <v>#VALUE!</v>
      </c>
      <c r="O25" s="494">
        <f t="shared" si="5"/>
        <v>123432</v>
      </c>
      <c r="P25" s="491"/>
      <c r="Q25" s="491"/>
      <c r="R25" s="491"/>
    </row>
    <row r="26" spans="1:18" s="492" customFormat="1" ht="18" customHeight="1">
      <c r="A26" s="640">
        <v>7</v>
      </c>
      <c r="B26" s="561" t="s">
        <v>199</v>
      </c>
      <c r="C26" s="640" t="s">
        <v>250</v>
      </c>
      <c r="D26" s="640" t="s">
        <v>279</v>
      </c>
      <c r="E26" s="289" t="e">
        <f t="shared" ref="E26:K26" si="6">E$23*1.2</f>
        <v>#VALUE!</v>
      </c>
      <c r="F26" s="289"/>
      <c r="G26" s="289">
        <f t="shared" si="6"/>
        <v>0</v>
      </c>
      <c r="H26" s="289">
        <f t="shared" si="6"/>
        <v>6254.5389760000007</v>
      </c>
      <c r="I26" s="289">
        <f t="shared" si="6"/>
        <v>8175.3235200000017</v>
      </c>
      <c r="J26" s="289">
        <f t="shared" si="6"/>
        <v>12004.661759999999</v>
      </c>
      <c r="K26" s="289">
        <f t="shared" si="6"/>
        <v>0</v>
      </c>
      <c r="L26" s="289" t="e">
        <f>SUM(E26:K26)</f>
        <v>#VALUE!</v>
      </c>
      <c r="M26" s="498" t="e">
        <f>L26*'He so chung'!$D$15/100</f>
        <v>#VALUE!</v>
      </c>
      <c r="N26" s="289" t="e">
        <f>M26+L26</f>
        <v>#VALUE!</v>
      </c>
      <c r="O26" s="289">
        <f>O$23*1.2</f>
        <v>125100</v>
      </c>
      <c r="P26" s="546"/>
      <c r="Q26" s="546"/>
      <c r="R26" s="546"/>
    </row>
    <row r="27" spans="1:18" s="492" customFormat="1" ht="18" customHeight="1">
      <c r="A27" s="641"/>
      <c r="B27" s="561" t="s">
        <v>202</v>
      </c>
      <c r="C27" s="641"/>
      <c r="D27" s="641"/>
      <c r="E27" s="289" t="e">
        <f t="shared" ref="E27:K27" si="7">E$24*1.2</f>
        <v>#VALUE!</v>
      </c>
      <c r="F27" s="289"/>
      <c r="G27" s="289">
        <f t="shared" si="7"/>
        <v>0</v>
      </c>
      <c r="H27" s="289">
        <f t="shared" si="7"/>
        <v>857.64753326000005</v>
      </c>
      <c r="I27" s="289">
        <f t="shared" si="7"/>
        <v>37665.254015999992</v>
      </c>
      <c r="J27" s="289">
        <f t="shared" si="7"/>
        <v>2484.978912</v>
      </c>
      <c r="K27" s="289">
        <f t="shared" si="7"/>
        <v>3717.4265856000002</v>
      </c>
      <c r="L27" s="289" t="e">
        <f>SUM(E27:K27)</f>
        <v>#VALUE!</v>
      </c>
      <c r="M27" s="498" t="e">
        <f>L27*'He so chung'!$D$16/100</f>
        <v>#VALUE!</v>
      </c>
      <c r="N27" s="289" t="e">
        <f>M27+L27</f>
        <v>#VALUE!</v>
      </c>
      <c r="O27" s="289">
        <f>O$24*1.2</f>
        <v>23018.399999999998</v>
      </c>
      <c r="P27" s="546"/>
      <c r="Q27" s="546"/>
      <c r="R27" s="546"/>
    </row>
    <row r="28" spans="1:18" s="492" customFormat="1" ht="18" customHeight="1">
      <c r="A28" s="641"/>
      <c r="B28" s="178" t="s">
        <v>198</v>
      </c>
      <c r="C28" s="641"/>
      <c r="D28" s="641"/>
      <c r="E28" s="233" t="e">
        <f>E26+E27</f>
        <v>#VALUE!</v>
      </c>
      <c r="F28" s="233"/>
      <c r="G28" s="233">
        <f t="shared" ref="G28:O28" si="8">G26+G27</f>
        <v>0</v>
      </c>
      <c r="H28" s="233">
        <f t="shared" si="8"/>
        <v>7112.186509260001</v>
      </c>
      <c r="I28" s="233">
        <f t="shared" si="8"/>
        <v>45840.577535999997</v>
      </c>
      <c r="J28" s="233">
        <f t="shared" si="8"/>
        <v>14489.640672</v>
      </c>
      <c r="K28" s="233">
        <f t="shared" si="8"/>
        <v>3717.4265856000002</v>
      </c>
      <c r="L28" s="233" t="e">
        <f t="shared" si="8"/>
        <v>#VALUE!</v>
      </c>
      <c r="M28" s="233" t="e">
        <f t="shared" si="8"/>
        <v>#VALUE!</v>
      </c>
      <c r="N28" s="233" t="e">
        <f t="shared" si="8"/>
        <v>#VALUE!</v>
      </c>
      <c r="O28" s="233">
        <f t="shared" si="8"/>
        <v>148118.39999999999</v>
      </c>
      <c r="P28" s="546"/>
      <c r="Q28" s="546"/>
      <c r="R28" s="546"/>
    </row>
    <row r="29" spans="1:18" s="492" customFormat="1" ht="18" customHeight="1">
      <c r="A29" s="640">
        <v>8</v>
      </c>
      <c r="B29" s="561" t="s">
        <v>199</v>
      </c>
      <c r="C29" s="640" t="s">
        <v>250</v>
      </c>
      <c r="D29" s="640" t="s">
        <v>284</v>
      </c>
      <c r="E29" s="289" t="e">
        <f t="shared" ref="E29:K29" si="9">E$23*1.3</f>
        <v>#VALUE!</v>
      </c>
      <c r="F29" s="289"/>
      <c r="G29" s="289">
        <f t="shared" si="9"/>
        <v>0</v>
      </c>
      <c r="H29" s="289">
        <f t="shared" si="9"/>
        <v>6775.7505573333337</v>
      </c>
      <c r="I29" s="289">
        <f t="shared" si="9"/>
        <v>8856.6004800000028</v>
      </c>
      <c r="J29" s="289">
        <f t="shared" si="9"/>
        <v>13005.05024</v>
      </c>
      <c r="K29" s="289">
        <f t="shared" si="9"/>
        <v>0</v>
      </c>
      <c r="L29" s="289" t="e">
        <f>SUM(E29:K29)</f>
        <v>#VALUE!</v>
      </c>
      <c r="M29" s="498" t="e">
        <f>L29*'He so chung'!$D$15/100</f>
        <v>#VALUE!</v>
      </c>
      <c r="N29" s="289" t="e">
        <f>M29+L29</f>
        <v>#VALUE!</v>
      </c>
      <c r="O29" s="289">
        <f>O$23*1.3</f>
        <v>135525</v>
      </c>
      <c r="P29" s="546"/>
      <c r="Q29" s="546"/>
      <c r="R29" s="546"/>
    </row>
    <row r="30" spans="1:18" s="492" customFormat="1" ht="18" customHeight="1">
      <c r="A30" s="641"/>
      <c r="B30" s="561" t="s">
        <v>202</v>
      </c>
      <c r="C30" s="641"/>
      <c r="D30" s="641"/>
      <c r="E30" s="289" t="e">
        <f t="shared" ref="E30:K30" si="10">E$24*1.3</f>
        <v>#VALUE!</v>
      </c>
      <c r="F30" s="289"/>
      <c r="G30" s="289">
        <f t="shared" si="10"/>
        <v>0</v>
      </c>
      <c r="H30" s="289">
        <f t="shared" si="10"/>
        <v>929.11816103166677</v>
      </c>
      <c r="I30" s="289">
        <f t="shared" si="10"/>
        <v>40804.025183999998</v>
      </c>
      <c r="J30" s="289">
        <f t="shared" si="10"/>
        <v>2692.0604880000001</v>
      </c>
      <c r="K30" s="289">
        <f t="shared" si="10"/>
        <v>4027.2121344000002</v>
      </c>
      <c r="L30" s="289" t="e">
        <f>SUM(E30:K30)</f>
        <v>#VALUE!</v>
      </c>
      <c r="M30" s="498" t="e">
        <f>L30*'He so chung'!$D$16/100</f>
        <v>#VALUE!</v>
      </c>
      <c r="N30" s="289" t="e">
        <f>M30+L30</f>
        <v>#VALUE!</v>
      </c>
      <c r="O30" s="289">
        <f>O$24*1.3</f>
        <v>24936.600000000002</v>
      </c>
      <c r="P30" s="546"/>
      <c r="Q30" s="546"/>
      <c r="R30" s="546"/>
    </row>
    <row r="31" spans="1:18" s="492" customFormat="1" ht="18" customHeight="1">
      <c r="A31" s="641"/>
      <c r="B31" s="178" t="s">
        <v>198</v>
      </c>
      <c r="C31" s="641"/>
      <c r="D31" s="641"/>
      <c r="E31" s="233" t="e">
        <f>E29+E30</f>
        <v>#VALUE!</v>
      </c>
      <c r="F31" s="233"/>
      <c r="G31" s="233">
        <f t="shared" ref="G31:O31" si="11">G29+G30</f>
        <v>0</v>
      </c>
      <c r="H31" s="233">
        <f t="shared" si="11"/>
        <v>7704.8687183650009</v>
      </c>
      <c r="I31" s="233">
        <f t="shared" si="11"/>
        <v>49660.625663999999</v>
      </c>
      <c r="J31" s="233">
        <f t="shared" si="11"/>
        <v>15697.110728</v>
      </c>
      <c r="K31" s="233">
        <f t="shared" si="11"/>
        <v>4027.2121344000002</v>
      </c>
      <c r="L31" s="233" t="e">
        <f t="shared" si="11"/>
        <v>#VALUE!</v>
      </c>
      <c r="M31" s="233" t="e">
        <f t="shared" si="11"/>
        <v>#VALUE!</v>
      </c>
      <c r="N31" s="233" t="e">
        <f t="shared" si="11"/>
        <v>#VALUE!</v>
      </c>
      <c r="O31" s="233">
        <f t="shared" si="11"/>
        <v>160461.6</v>
      </c>
      <c r="P31" s="546"/>
      <c r="Q31" s="546"/>
      <c r="R31" s="546"/>
    </row>
    <row r="32" spans="1:18" s="492" customFormat="1" ht="18" customHeight="1">
      <c r="A32" s="640">
        <v>9</v>
      </c>
      <c r="B32" s="561" t="s">
        <v>199</v>
      </c>
      <c r="C32" s="640" t="s">
        <v>250</v>
      </c>
      <c r="D32" s="640" t="s">
        <v>285</v>
      </c>
      <c r="E32" s="289" t="e">
        <f t="shared" ref="E32:K32" si="12">E$23*1.4</f>
        <v>#VALUE!</v>
      </c>
      <c r="F32" s="289"/>
      <c r="G32" s="289">
        <f t="shared" si="12"/>
        <v>0</v>
      </c>
      <c r="H32" s="289">
        <f t="shared" si="12"/>
        <v>7296.9621386666668</v>
      </c>
      <c r="I32" s="289">
        <f t="shared" si="12"/>
        <v>9537.877440000002</v>
      </c>
      <c r="J32" s="289">
        <f t="shared" si="12"/>
        <v>14005.438719999998</v>
      </c>
      <c r="K32" s="289">
        <f t="shared" si="12"/>
        <v>0</v>
      </c>
      <c r="L32" s="289" t="e">
        <f>SUM(E32:K32)</f>
        <v>#VALUE!</v>
      </c>
      <c r="M32" s="498" t="e">
        <f>L32*'He so chung'!$D$15/100</f>
        <v>#VALUE!</v>
      </c>
      <c r="N32" s="289" t="e">
        <f>M32+L32</f>
        <v>#VALUE!</v>
      </c>
      <c r="O32" s="289">
        <f>O$23*1.4</f>
        <v>145950</v>
      </c>
      <c r="P32" s="546"/>
      <c r="Q32" s="546"/>
      <c r="R32" s="546"/>
    </row>
    <row r="33" spans="1:18" s="492" customFormat="1" ht="18" customHeight="1">
      <c r="A33" s="641"/>
      <c r="B33" s="561" t="s">
        <v>202</v>
      </c>
      <c r="C33" s="641"/>
      <c r="D33" s="641"/>
      <c r="E33" s="289" t="e">
        <f t="shared" ref="E33:K33" si="13">E$24*1.4</f>
        <v>#VALUE!</v>
      </c>
      <c r="F33" s="289"/>
      <c r="G33" s="289">
        <f t="shared" si="13"/>
        <v>0</v>
      </c>
      <c r="H33" s="289">
        <f t="shared" si="13"/>
        <v>1000.5887888033333</v>
      </c>
      <c r="I33" s="289">
        <f t="shared" si="13"/>
        <v>43942.79635199999</v>
      </c>
      <c r="J33" s="289">
        <f t="shared" si="13"/>
        <v>2899.1420639999997</v>
      </c>
      <c r="K33" s="289">
        <f t="shared" si="13"/>
        <v>4336.9976832000002</v>
      </c>
      <c r="L33" s="289" t="e">
        <f>SUM(E33:K33)</f>
        <v>#VALUE!</v>
      </c>
      <c r="M33" s="498" t="e">
        <f>L33*'He so chung'!$D$16/100</f>
        <v>#VALUE!</v>
      </c>
      <c r="N33" s="289" t="e">
        <f>M33+L33</f>
        <v>#VALUE!</v>
      </c>
      <c r="O33" s="289">
        <f>O$24*1.4</f>
        <v>26854.799999999999</v>
      </c>
      <c r="P33" s="546"/>
      <c r="Q33" s="546"/>
      <c r="R33" s="546"/>
    </row>
    <row r="34" spans="1:18" s="492" customFormat="1" ht="18" customHeight="1">
      <c r="A34" s="641"/>
      <c r="B34" s="178" t="s">
        <v>198</v>
      </c>
      <c r="C34" s="641"/>
      <c r="D34" s="641"/>
      <c r="E34" s="233" t="e">
        <f>E32+E33</f>
        <v>#VALUE!</v>
      </c>
      <c r="F34" s="233"/>
      <c r="G34" s="233">
        <f t="shared" ref="G34:O34" si="14">G32+G33</f>
        <v>0</v>
      </c>
      <c r="H34" s="233">
        <f t="shared" si="14"/>
        <v>8297.5509274699998</v>
      </c>
      <c r="I34" s="233">
        <f t="shared" si="14"/>
        <v>53480.673791999994</v>
      </c>
      <c r="J34" s="233">
        <f t="shared" si="14"/>
        <v>16904.580783999998</v>
      </c>
      <c r="K34" s="233">
        <f t="shared" si="14"/>
        <v>4336.9976832000002</v>
      </c>
      <c r="L34" s="233" t="e">
        <f t="shared" si="14"/>
        <v>#VALUE!</v>
      </c>
      <c r="M34" s="233" t="e">
        <f t="shared" si="14"/>
        <v>#VALUE!</v>
      </c>
      <c r="N34" s="233" t="e">
        <f t="shared" si="14"/>
        <v>#VALUE!</v>
      </c>
      <c r="O34" s="233">
        <f t="shared" si="14"/>
        <v>172804.8</v>
      </c>
      <c r="P34" s="546"/>
      <c r="Q34" s="546"/>
      <c r="R34" s="546"/>
    </row>
    <row r="35" spans="1:18" s="492" customFormat="1" ht="18" customHeight="1">
      <c r="A35" s="640">
        <v>10</v>
      </c>
      <c r="B35" s="561" t="s">
        <v>199</v>
      </c>
      <c r="C35" s="640" t="s">
        <v>250</v>
      </c>
      <c r="D35" s="640" t="s">
        <v>287</v>
      </c>
      <c r="E35" s="289" t="e">
        <f t="shared" ref="E35:K35" si="15">E$23*1.6</f>
        <v>#VALUE!</v>
      </c>
      <c r="F35" s="289"/>
      <c r="G35" s="289">
        <f t="shared" si="15"/>
        <v>0</v>
      </c>
      <c r="H35" s="289">
        <f t="shared" si="15"/>
        <v>8339.3853013333337</v>
      </c>
      <c r="I35" s="289">
        <f t="shared" si="15"/>
        <v>10900.431360000002</v>
      </c>
      <c r="J35" s="289">
        <f t="shared" si="15"/>
        <v>16006.215680000001</v>
      </c>
      <c r="K35" s="289">
        <f t="shared" si="15"/>
        <v>0</v>
      </c>
      <c r="L35" s="289" t="e">
        <f>SUM(E35:K35)</f>
        <v>#VALUE!</v>
      </c>
      <c r="M35" s="498" t="e">
        <f>L35*'He so chung'!$D$15/100</f>
        <v>#VALUE!</v>
      </c>
      <c r="N35" s="289" t="e">
        <f>M35+L35</f>
        <v>#VALUE!</v>
      </c>
      <c r="O35" s="289">
        <f>O$23*1.6</f>
        <v>166800</v>
      </c>
      <c r="P35" s="546"/>
      <c r="Q35" s="546"/>
      <c r="R35" s="546"/>
    </row>
    <row r="36" spans="1:18" s="492" customFormat="1" ht="18" customHeight="1">
      <c r="A36" s="641"/>
      <c r="B36" s="561" t="s">
        <v>202</v>
      </c>
      <c r="C36" s="641"/>
      <c r="D36" s="641"/>
      <c r="E36" s="289" t="e">
        <f t="shared" ref="E36:K36" si="16">E$24*1.6</f>
        <v>#VALUE!</v>
      </c>
      <c r="F36" s="289"/>
      <c r="G36" s="289">
        <f t="shared" si="16"/>
        <v>0</v>
      </c>
      <c r="H36" s="289">
        <f t="shared" si="16"/>
        <v>1143.5300443466667</v>
      </c>
      <c r="I36" s="289">
        <f t="shared" si="16"/>
        <v>50220.338687999996</v>
      </c>
      <c r="J36" s="289">
        <f t="shared" si="16"/>
        <v>3313.3052160000002</v>
      </c>
      <c r="K36" s="289">
        <f t="shared" si="16"/>
        <v>4956.5687808000002</v>
      </c>
      <c r="L36" s="289" t="e">
        <f>SUM(E36:K36)</f>
        <v>#VALUE!</v>
      </c>
      <c r="M36" s="498" t="e">
        <f>L36*'He so chung'!$D$16/100</f>
        <v>#VALUE!</v>
      </c>
      <c r="N36" s="289" t="e">
        <f>M36+L36</f>
        <v>#VALUE!</v>
      </c>
      <c r="O36" s="289">
        <f>O$24*1.6</f>
        <v>30691.200000000001</v>
      </c>
      <c r="P36" s="546"/>
      <c r="Q36" s="546"/>
      <c r="R36" s="546"/>
    </row>
    <row r="37" spans="1:18" s="492" customFormat="1" ht="18" customHeight="1">
      <c r="A37" s="641"/>
      <c r="B37" s="178" t="s">
        <v>198</v>
      </c>
      <c r="C37" s="641"/>
      <c r="D37" s="641"/>
      <c r="E37" s="233" t="e">
        <f>E35+E36</f>
        <v>#VALUE!</v>
      </c>
      <c r="F37" s="233"/>
      <c r="G37" s="233">
        <f t="shared" ref="G37:O37" si="17">G35+G36</f>
        <v>0</v>
      </c>
      <c r="H37" s="233">
        <f t="shared" si="17"/>
        <v>9482.9153456800013</v>
      </c>
      <c r="I37" s="233">
        <f t="shared" si="17"/>
        <v>61120.770047999998</v>
      </c>
      <c r="J37" s="233">
        <f t="shared" si="17"/>
        <v>19319.520896000002</v>
      </c>
      <c r="K37" s="233">
        <f t="shared" si="17"/>
        <v>4956.5687808000002</v>
      </c>
      <c r="L37" s="233" t="e">
        <f t="shared" si="17"/>
        <v>#VALUE!</v>
      </c>
      <c r="M37" s="233" t="e">
        <f t="shared" si="17"/>
        <v>#VALUE!</v>
      </c>
      <c r="N37" s="233" t="e">
        <f t="shared" si="17"/>
        <v>#VALUE!</v>
      </c>
      <c r="O37" s="233">
        <f t="shared" si="17"/>
        <v>197491.20000000001</v>
      </c>
      <c r="P37" s="546"/>
      <c r="Q37" s="546"/>
      <c r="R37" s="546"/>
    </row>
    <row r="38" spans="1:18" s="492" customFormat="1" ht="18" customHeight="1">
      <c r="A38" s="640">
        <v>11</v>
      </c>
      <c r="B38" s="561" t="s">
        <v>199</v>
      </c>
      <c r="C38" s="640" t="s">
        <v>250</v>
      </c>
      <c r="D38" s="640" t="s">
        <v>288</v>
      </c>
      <c r="E38" s="289" t="e">
        <f t="shared" ref="E38:K38" si="18">E$23*1.8</f>
        <v>#VALUE!</v>
      </c>
      <c r="F38" s="289"/>
      <c r="G38" s="289">
        <f t="shared" si="18"/>
        <v>0</v>
      </c>
      <c r="H38" s="289">
        <f t="shared" si="18"/>
        <v>9381.8084640000015</v>
      </c>
      <c r="I38" s="289">
        <f t="shared" si="18"/>
        <v>12262.985280000003</v>
      </c>
      <c r="J38" s="289">
        <f t="shared" si="18"/>
        <v>18006.99264</v>
      </c>
      <c r="K38" s="289">
        <f t="shared" si="18"/>
        <v>0</v>
      </c>
      <c r="L38" s="289" t="e">
        <f>SUM(E38:K38)</f>
        <v>#VALUE!</v>
      </c>
      <c r="M38" s="498" t="e">
        <f>L38*'He so chung'!$D$15/100</f>
        <v>#VALUE!</v>
      </c>
      <c r="N38" s="289" t="e">
        <f>M38+L38</f>
        <v>#VALUE!</v>
      </c>
      <c r="O38" s="289">
        <f>O$23*1.8</f>
        <v>187650</v>
      </c>
      <c r="P38" s="546"/>
      <c r="Q38" s="546"/>
      <c r="R38" s="546"/>
    </row>
    <row r="39" spans="1:18" s="492" customFormat="1" ht="18" customHeight="1">
      <c r="A39" s="641"/>
      <c r="B39" s="561" t="s">
        <v>202</v>
      </c>
      <c r="C39" s="641"/>
      <c r="D39" s="641"/>
      <c r="E39" s="289" t="e">
        <f t="shared" ref="E39:K39" si="19">E$24*1.8</f>
        <v>#VALUE!</v>
      </c>
      <c r="F39" s="289"/>
      <c r="G39" s="289">
        <f t="shared" si="19"/>
        <v>0</v>
      </c>
      <c r="H39" s="289">
        <f t="shared" si="19"/>
        <v>1286.4712998900002</v>
      </c>
      <c r="I39" s="289">
        <f t="shared" si="19"/>
        <v>56497.881023999995</v>
      </c>
      <c r="J39" s="289">
        <f t="shared" si="19"/>
        <v>3727.4683679999998</v>
      </c>
      <c r="K39" s="289">
        <f t="shared" si="19"/>
        <v>5576.1398784000003</v>
      </c>
      <c r="L39" s="289" t="e">
        <f>SUM(E39:K39)</f>
        <v>#VALUE!</v>
      </c>
      <c r="M39" s="498" t="e">
        <f>L39*'He so chung'!$D$16/100</f>
        <v>#VALUE!</v>
      </c>
      <c r="N39" s="289" t="e">
        <f>M39+L39</f>
        <v>#VALUE!</v>
      </c>
      <c r="O39" s="289">
        <f>O$24*1.8</f>
        <v>34527.599999999999</v>
      </c>
      <c r="P39" s="546"/>
      <c r="Q39" s="546"/>
      <c r="R39" s="546"/>
    </row>
    <row r="40" spans="1:18" s="492" customFormat="1" ht="18" customHeight="1">
      <c r="A40" s="641"/>
      <c r="B40" s="178" t="s">
        <v>198</v>
      </c>
      <c r="C40" s="641"/>
      <c r="D40" s="641"/>
      <c r="E40" s="233" t="e">
        <f>E38+E39</f>
        <v>#VALUE!</v>
      </c>
      <c r="F40" s="233"/>
      <c r="G40" s="233">
        <f t="shared" ref="G40:O40" si="20">G38+G39</f>
        <v>0</v>
      </c>
      <c r="H40" s="233">
        <f t="shared" si="20"/>
        <v>10668.279763890001</v>
      </c>
      <c r="I40" s="233">
        <f t="shared" si="20"/>
        <v>68760.866303999996</v>
      </c>
      <c r="J40" s="233">
        <f t="shared" si="20"/>
        <v>21734.461007999998</v>
      </c>
      <c r="K40" s="233">
        <f t="shared" si="20"/>
        <v>5576.1398784000003</v>
      </c>
      <c r="L40" s="233" t="e">
        <f t="shared" si="20"/>
        <v>#VALUE!</v>
      </c>
      <c r="M40" s="233" t="e">
        <f t="shared" si="20"/>
        <v>#VALUE!</v>
      </c>
      <c r="N40" s="233" t="e">
        <f t="shared" si="20"/>
        <v>#VALUE!</v>
      </c>
      <c r="O40" s="233">
        <f t="shared" si="20"/>
        <v>222177.6</v>
      </c>
      <c r="P40" s="546"/>
      <c r="Q40" s="546"/>
      <c r="R40" s="546"/>
    </row>
    <row r="41" spans="1:18" ht="12.75" hidden="1" customHeight="1">
      <c r="A41" s="4"/>
      <c r="B41" s="4"/>
      <c r="C41" s="34"/>
      <c r="D41" s="4"/>
      <c r="E41" s="4"/>
      <c r="F41" s="4"/>
      <c r="G41" s="4"/>
      <c r="H41" s="4"/>
      <c r="I41" s="4"/>
      <c r="J41" s="4"/>
      <c r="K41" s="4"/>
      <c r="L41" s="4"/>
      <c r="M41" s="4"/>
      <c r="N41" s="4"/>
      <c r="O41" s="4"/>
      <c r="P41" s="4"/>
      <c r="Q41" s="4"/>
      <c r="R41" s="4"/>
    </row>
    <row r="42" spans="1:18" ht="19.5" customHeight="1">
      <c r="A42" s="4"/>
      <c r="B42" s="118" t="s">
        <v>293</v>
      </c>
      <c r="C42" s="34"/>
      <c r="D42" s="4"/>
      <c r="E42" s="4"/>
      <c r="F42" s="4"/>
      <c r="G42" s="4"/>
      <c r="H42" s="4"/>
      <c r="I42" s="4"/>
      <c r="J42" s="4"/>
      <c r="K42" s="4"/>
      <c r="L42" s="4"/>
      <c r="M42" s="4"/>
      <c r="N42" s="4"/>
      <c r="O42" s="4"/>
      <c r="P42" s="4"/>
      <c r="Q42" s="4"/>
      <c r="R42" s="4"/>
    </row>
    <row r="43" spans="1:18" ht="54.75" customHeight="1">
      <c r="A43" s="119"/>
      <c r="B43" s="645" t="s">
        <v>294</v>
      </c>
      <c r="C43" s="607"/>
      <c r="D43" s="607"/>
      <c r="E43" s="607"/>
      <c r="F43" s="607"/>
      <c r="G43" s="607"/>
      <c r="H43" s="607"/>
      <c r="I43" s="607"/>
      <c r="J43" s="607"/>
      <c r="K43" s="607"/>
      <c r="L43" s="607"/>
      <c r="M43" s="607"/>
      <c r="N43" s="607"/>
      <c r="O43" s="607"/>
      <c r="P43" s="4"/>
      <c r="Q43" s="4"/>
      <c r="R43" s="4"/>
    </row>
    <row r="44" spans="1:18" ht="16.5" customHeight="1">
      <c r="A44" s="119"/>
      <c r="B44" s="119" t="s">
        <v>295</v>
      </c>
      <c r="C44" s="34"/>
      <c r="D44" s="4"/>
      <c r="E44" s="4"/>
      <c r="F44" s="4"/>
      <c r="G44" s="4"/>
      <c r="H44" s="4"/>
      <c r="I44" s="4"/>
      <c r="J44" s="4"/>
      <c r="K44" s="4"/>
      <c r="L44" s="4"/>
      <c r="M44" s="4"/>
      <c r="N44" s="4"/>
      <c r="O44" s="4"/>
      <c r="P44" s="4"/>
      <c r="Q44" s="4"/>
      <c r="R44" s="4"/>
    </row>
    <row r="45" spans="1:18" ht="39" customHeight="1">
      <c r="A45" s="4"/>
      <c r="B45" s="643" t="s">
        <v>296</v>
      </c>
      <c r="C45" s="607"/>
      <c r="D45" s="607"/>
      <c r="E45" s="607"/>
      <c r="F45" s="607"/>
      <c r="G45" s="607"/>
      <c r="H45" s="607"/>
      <c r="I45" s="607"/>
      <c r="J45" s="607"/>
      <c r="K45" s="607"/>
      <c r="L45" s="607"/>
      <c r="M45" s="607"/>
      <c r="N45" s="607"/>
      <c r="O45" s="607"/>
      <c r="P45" s="4"/>
      <c r="Q45" s="4"/>
      <c r="R45" s="4"/>
    </row>
    <row r="46" spans="1:18" ht="36" customHeight="1">
      <c r="A46" s="4"/>
      <c r="B46" s="643" t="s">
        <v>297</v>
      </c>
      <c r="C46" s="607"/>
      <c r="D46" s="607"/>
      <c r="E46" s="607"/>
      <c r="F46" s="607"/>
      <c r="G46" s="607"/>
      <c r="H46" s="607"/>
      <c r="I46" s="607"/>
      <c r="J46" s="607"/>
      <c r="K46" s="607"/>
      <c r="L46" s="607"/>
      <c r="M46" s="607"/>
      <c r="N46" s="607"/>
      <c r="O46" s="607"/>
      <c r="P46" s="4"/>
      <c r="Q46" s="4"/>
      <c r="R46" s="4"/>
    </row>
    <row r="47" spans="1:18" ht="16.5" customHeight="1">
      <c r="A47" s="4"/>
      <c r="B47" s="4"/>
      <c r="C47" s="34"/>
      <c r="D47" s="4"/>
      <c r="E47" s="4"/>
      <c r="F47" s="4"/>
      <c r="G47" s="4"/>
      <c r="H47" s="4"/>
      <c r="I47" s="4"/>
      <c r="J47" s="4"/>
      <c r="K47" s="4"/>
      <c r="L47" s="4"/>
      <c r="M47" s="4"/>
      <c r="N47" s="4"/>
      <c r="O47" s="4"/>
      <c r="P47" s="4"/>
      <c r="Q47" s="4"/>
      <c r="R47" s="4"/>
    </row>
    <row r="48" spans="1:18" ht="16.5" customHeight="1">
      <c r="A48" s="4"/>
      <c r="B48" s="4"/>
      <c r="C48" s="34"/>
      <c r="D48" s="4"/>
      <c r="E48" s="4"/>
      <c r="F48" s="4"/>
      <c r="G48" s="4"/>
      <c r="H48" s="4"/>
      <c r="I48" s="4"/>
      <c r="J48" s="4"/>
      <c r="K48" s="4"/>
      <c r="L48" s="4"/>
      <c r="M48" s="4"/>
      <c r="N48" s="4"/>
      <c r="O48" s="4"/>
      <c r="P48" s="4"/>
      <c r="Q48" s="4"/>
      <c r="R48" s="4"/>
    </row>
    <row r="49" spans="1:18" ht="16.5" customHeight="1">
      <c r="A49" s="4"/>
      <c r="B49" s="4"/>
      <c r="C49" s="34"/>
      <c r="D49" s="4"/>
      <c r="E49" s="4"/>
      <c r="F49" s="4"/>
      <c r="G49" s="4"/>
      <c r="H49" s="4"/>
      <c r="I49" s="4"/>
      <c r="J49" s="4"/>
      <c r="K49" s="4"/>
      <c r="L49" s="4"/>
      <c r="M49" s="4"/>
      <c r="N49" s="4"/>
      <c r="O49" s="4"/>
      <c r="P49" s="4"/>
      <c r="Q49" s="4"/>
      <c r="R49" s="4"/>
    </row>
    <row r="50" spans="1:18" ht="16.5" customHeight="1">
      <c r="A50" s="4"/>
      <c r="B50" s="4"/>
      <c r="C50" s="34"/>
      <c r="D50" s="4"/>
      <c r="E50" s="4"/>
      <c r="F50" s="4"/>
      <c r="G50" s="4"/>
      <c r="H50" s="4"/>
      <c r="I50" s="4"/>
      <c r="J50" s="4"/>
      <c r="K50" s="4"/>
      <c r="L50" s="4"/>
      <c r="M50" s="4"/>
      <c r="N50" s="4"/>
      <c r="O50" s="4"/>
      <c r="P50" s="4"/>
      <c r="Q50" s="4"/>
      <c r="R50" s="4"/>
    </row>
    <row r="51" spans="1:18" ht="16.5" customHeight="1">
      <c r="A51" s="4"/>
      <c r="B51" s="4"/>
      <c r="C51" s="34"/>
      <c r="D51" s="4"/>
      <c r="E51" s="4"/>
      <c r="F51" s="4"/>
      <c r="G51" s="4"/>
      <c r="H51" s="4"/>
      <c r="I51" s="4"/>
      <c r="J51" s="4"/>
      <c r="K51" s="4"/>
      <c r="L51" s="4"/>
      <c r="M51" s="4"/>
      <c r="N51" s="4"/>
      <c r="O51" s="4"/>
      <c r="P51" s="4"/>
      <c r="Q51" s="4"/>
      <c r="R51" s="4"/>
    </row>
    <row r="52" spans="1:18" ht="16.5" customHeight="1">
      <c r="A52" s="4"/>
      <c r="B52" s="4"/>
      <c r="C52" s="34"/>
      <c r="D52" s="4"/>
      <c r="E52" s="4"/>
      <c r="F52" s="4"/>
      <c r="G52" s="4"/>
      <c r="H52" s="4"/>
      <c r="I52" s="4"/>
      <c r="J52" s="4"/>
      <c r="K52" s="4"/>
      <c r="L52" s="4"/>
      <c r="M52" s="4"/>
      <c r="N52" s="4"/>
      <c r="O52" s="4"/>
      <c r="P52" s="4"/>
      <c r="Q52" s="4"/>
      <c r="R52" s="4"/>
    </row>
    <row r="53" spans="1:18" ht="16.5" customHeight="1">
      <c r="A53" s="4"/>
      <c r="B53" s="4"/>
      <c r="C53" s="34"/>
      <c r="D53" s="4"/>
      <c r="E53" s="4"/>
      <c r="F53" s="4"/>
      <c r="G53" s="4"/>
      <c r="H53" s="4"/>
      <c r="I53" s="4"/>
      <c r="J53" s="4"/>
      <c r="K53" s="4"/>
      <c r="L53" s="4"/>
      <c r="M53" s="4"/>
      <c r="N53" s="4"/>
      <c r="O53" s="4"/>
      <c r="P53" s="4"/>
      <c r="Q53" s="4"/>
      <c r="R53" s="4"/>
    </row>
    <row r="54" spans="1:18" ht="16.5" customHeight="1">
      <c r="A54" s="4"/>
      <c r="B54" s="4"/>
      <c r="C54" s="34"/>
      <c r="D54" s="4"/>
      <c r="E54" s="4"/>
      <c r="F54" s="4"/>
      <c r="G54" s="4"/>
      <c r="H54" s="4"/>
      <c r="I54" s="4"/>
      <c r="J54" s="4"/>
      <c r="K54" s="4"/>
      <c r="L54" s="4"/>
      <c r="M54" s="4"/>
      <c r="N54" s="4"/>
      <c r="O54" s="4"/>
      <c r="P54" s="4"/>
      <c r="Q54" s="4"/>
      <c r="R54" s="4"/>
    </row>
    <row r="55" spans="1:18" ht="16.5" customHeight="1">
      <c r="A55" s="4"/>
      <c r="B55" s="4"/>
      <c r="C55" s="34"/>
      <c r="D55" s="4"/>
      <c r="E55" s="4"/>
      <c r="F55" s="4"/>
      <c r="G55" s="4"/>
      <c r="H55" s="4"/>
      <c r="I55" s="4"/>
      <c r="J55" s="4"/>
      <c r="K55" s="4"/>
      <c r="L55" s="4"/>
      <c r="M55" s="4"/>
      <c r="N55" s="4"/>
      <c r="O55" s="4"/>
      <c r="P55" s="4"/>
      <c r="Q55" s="4"/>
      <c r="R55" s="4"/>
    </row>
    <row r="56" spans="1:18" ht="16.5" customHeight="1">
      <c r="A56" s="4"/>
      <c r="B56" s="4"/>
      <c r="C56" s="34"/>
      <c r="D56" s="4"/>
      <c r="E56" s="4"/>
      <c r="F56" s="4"/>
      <c r="G56" s="4"/>
      <c r="H56" s="4"/>
      <c r="I56" s="4"/>
      <c r="J56" s="4"/>
      <c r="K56" s="4"/>
      <c r="L56" s="4"/>
      <c r="M56" s="4"/>
      <c r="N56" s="4"/>
      <c r="O56" s="4"/>
      <c r="P56" s="4"/>
      <c r="Q56" s="4"/>
      <c r="R56" s="4"/>
    </row>
    <row r="57" spans="1:18" ht="16.5" customHeight="1">
      <c r="A57" s="4"/>
      <c r="B57" s="4"/>
      <c r="C57" s="34"/>
      <c r="D57" s="4"/>
      <c r="E57" s="4"/>
      <c r="F57" s="4"/>
      <c r="G57" s="4"/>
      <c r="H57" s="4"/>
      <c r="I57" s="4"/>
      <c r="J57" s="4"/>
      <c r="K57" s="4"/>
      <c r="L57" s="4"/>
      <c r="M57" s="4"/>
      <c r="N57" s="4"/>
      <c r="O57" s="4"/>
      <c r="P57" s="4"/>
      <c r="Q57" s="4"/>
      <c r="R57" s="4"/>
    </row>
    <row r="58" spans="1:18" ht="16.5" customHeight="1">
      <c r="A58" s="4"/>
      <c r="B58" s="4"/>
      <c r="C58" s="34"/>
      <c r="D58" s="4"/>
      <c r="E58" s="4"/>
      <c r="F58" s="4"/>
      <c r="G58" s="4"/>
      <c r="H58" s="4"/>
      <c r="I58" s="4"/>
      <c r="J58" s="4"/>
      <c r="K58" s="4"/>
      <c r="L58" s="4"/>
      <c r="M58" s="4"/>
      <c r="N58" s="4"/>
      <c r="O58" s="4"/>
      <c r="P58" s="4"/>
      <c r="Q58" s="4"/>
      <c r="R58" s="4"/>
    </row>
    <row r="59" spans="1:18" ht="16.5" customHeight="1">
      <c r="A59" s="4"/>
      <c r="B59" s="4"/>
      <c r="C59" s="34"/>
      <c r="D59" s="4"/>
      <c r="E59" s="4"/>
      <c r="F59" s="4"/>
      <c r="G59" s="4"/>
      <c r="H59" s="4"/>
      <c r="I59" s="4"/>
      <c r="J59" s="4"/>
      <c r="K59" s="4"/>
      <c r="L59" s="4"/>
      <c r="M59" s="4"/>
      <c r="N59" s="4"/>
      <c r="O59" s="4"/>
      <c r="P59" s="4"/>
      <c r="Q59" s="4"/>
      <c r="R59" s="4"/>
    </row>
    <row r="60" spans="1:18" ht="16.5" customHeight="1">
      <c r="A60" s="4"/>
      <c r="B60" s="4"/>
      <c r="C60" s="34"/>
      <c r="D60" s="4"/>
      <c r="E60" s="4"/>
      <c r="F60" s="4"/>
      <c r="G60" s="4"/>
      <c r="H60" s="4"/>
      <c r="I60" s="4"/>
      <c r="J60" s="4"/>
      <c r="K60" s="4"/>
      <c r="L60" s="4"/>
      <c r="M60" s="4"/>
      <c r="N60" s="4"/>
      <c r="O60" s="4"/>
      <c r="P60" s="4"/>
      <c r="Q60" s="4"/>
      <c r="R60" s="4"/>
    </row>
    <row r="61" spans="1:18" ht="16.5" customHeight="1">
      <c r="A61" s="4"/>
      <c r="B61" s="4"/>
      <c r="C61" s="34"/>
      <c r="D61" s="4"/>
      <c r="E61" s="4"/>
      <c r="F61" s="4"/>
      <c r="G61" s="4"/>
      <c r="H61" s="4"/>
      <c r="I61" s="4"/>
      <c r="J61" s="4"/>
      <c r="K61" s="4"/>
      <c r="L61" s="4"/>
      <c r="M61" s="4"/>
      <c r="N61" s="4"/>
      <c r="O61" s="4"/>
      <c r="P61" s="4"/>
      <c r="Q61" s="4"/>
      <c r="R61" s="4"/>
    </row>
    <row r="62" spans="1:18" ht="16.5" customHeight="1">
      <c r="A62" s="4"/>
      <c r="B62" s="4"/>
      <c r="C62" s="34"/>
      <c r="D62" s="4"/>
      <c r="E62" s="4"/>
      <c r="F62" s="4"/>
      <c r="G62" s="4"/>
      <c r="H62" s="4"/>
      <c r="I62" s="4"/>
      <c r="J62" s="4"/>
      <c r="K62" s="4"/>
      <c r="L62" s="4"/>
      <c r="M62" s="4"/>
      <c r="N62" s="4"/>
      <c r="O62" s="4"/>
      <c r="P62" s="4"/>
      <c r="Q62" s="4"/>
      <c r="R62" s="4"/>
    </row>
    <row r="63" spans="1:18" ht="16.5" customHeight="1">
      <c r="A63" s="4"/>
      <c r="B63" s="4"/>
      <c r="C63" s="34"/>
      <c r="D63" s="4"/>
      <c r="E63" s="4"/>
      <c r="F63" s="4"/>
      <c r="G63" s="4"/>
      <c r="H63" s="4"/>
      <c r="I63" s="4"/>
      <c r="J63" s="4"/>
      <c r="K63" s="4"/>
      <c r="L63" s="4"/>
      <c r="M63" s="4"/>
      <c r="N63" s="4"/>
      <c r="O63" s="4"/>
      <c r="P63" s="4"/>
      <c r="Q63" s="4"/>
      <c r="R63" s="4"/>
    </row>
    <row r="64" spans="1:18" ht="16.5" customHeight="1">
      <c r="A64" s="4"/>
      <c r="B64" s="4"/>
      <c r="C64" s="34"/>
      <c r="D64" s="4"/>
      <c r="E64" s="4"/>
      <c r="F64" s="4"/>
      <c r="G64" s="4"/>
      <c r="H64" s="4"/>
      <c r="I64" s="4"/>
      <c r="J64" s="4"/>
      <c r="K64" s="4"/>
      <c r="L64" s="4"/>
      <c r="M64" s="4"/>
      <c r="N64" s="4"/>
      <c r="O64" s="4"/>
      <c r="P64" s="4"/>
      <c r="Q64" s="4"/>
      <c r="R64" s="4"/>
    </row>
    <row r="65" spans="1:18" ht="16.5" customHeight="1">
      <c r="A65" s="4"/>
      <c r="B65" s="4"/>
      <c r="C65" s="34"/>
      <c r="D65" s="4"/>
      <c r="E65" s="4"/>
      <c r="F65" s="4"/>
      <c r="G65" s="4"/>
      <c r="H65" s="4"/>
      <c r="I65" s="4"/>
      <c r="J65" s="4"/>
      <c r="K65" s="4"/>
      <c r="L65" s="4"/>
      <c r="M65" s="4"/>
      <c r="N65" s="4"/>
      <c r="O65" s="4"/>
      <c r="P65" s="4"/>
      <c r="Q65" s="4"/>
      <c r="R65" s="4"/>
    </row>
    <row r="66" spans="1:18" ht="16.5" customHeight="1">
      <c r="A66" s="4"/>
      <c r="B66" s="4"/>
      <c r="C66" s="34"/>
      <c r="D66" s="4"/>
      <c r="E66" s="4"/>
      <c r="F66" s="4"/>
      <c r="G66" s="4"/>
      <c r="H66" s="4"/>
      <c r="I66" s="4"/>
      <c r="J66" s="4"/>
      <c r="K66" s="4"/>
      <c r="L66" s="4"/>
      <c r="M66" s="4"/>
      <c r="N66" s="4"/>
      <c r="O66" s="4"/>
      <c r="P66" s="4"/>
      <c r="Q66" s="4"/>
      <c r="R66" s="4"/>
    </row>
    <row r="67" spans="1:18" ht="16.5" customHeight="1">
      <c r="A67" s="4"/>
      <c r="B67" s="4"/>
      <c r="C67" s="34"/>
      <c r="D67" s="4"/>
      <c r="E67" s="4"/>
      <c r="F67" s="4"/>
      <c r="G67" s="4"/>
      <c r="H67" s="4"/>
      <c r="I67" s="4"/>
      <c r="J67" s="4"/>
      <c r="K67" s="4"/>
      <c r="L67" s="4"/>
      <c r="M67" s="4"/>
      <c r="N67" s="4"/>
      <c r="O67" s="4"/>
      <c r="P67" s="4"/>
      <c r="Q67" s="4"/>
      <c r="R67" s="4"/>
    </row>
    <row r="68" spans="1:18" ht="16.5" customHeight="1">
      <c r="A68" s="4"/>
      <c r="B68" s="4"/>
      <c r="C68" s="34"/>
      <c r="D68" s="4"/>
      <c r="E68" s="4"/>
      <c r="F68" s="4"/>
      <c r="G68" s="4"/>
      <c r="H68" s="4"/>
      <c r="I68" s="4"/>
      <c r="J68" s="4"/>
      <c r="K68" s="4"/>
      <c r="L68" s="4"/>
      <c r="M68" s="4"/>
      <c r="N68" s="4"/>
      <c r="O68" s="4"/>
      <c r="P68" s="4"/>
      <c r="Q68" s="4"/>
      <c r="R68" s="4"/>
    </row>
    <row r="69" spans="1:18" ht="16.5" customHeight="1">
      <c r="A69" s="4"/>
      <c r="B69" s="4"/>
      <c r="C69" s="34"/>
      <c r="D69" s="4"/>
      <c r="E69" s="4"/>
      <c r="F69" s="4"/>
      <c r="G69" s="4"/>
      <c r="H69" s="4"/>
      <c r="I69" s="4"/>
      <c r="J69" s="4"/>
      <c r="K69" s="4"/>
      <c r="L69" s="4"/>
      <c r="M69" s="4"/>
      <c r="N69" s="4"/>
      <c r="O69" s="4"/>
      <c r="P69" s="4"/>
      <c r="Q69" s="4"/>
      <c r="R69" s="4"/>
    </row>
    <row r="70" spans="1:18" ht="16.5" customHeight="1">
      <c r="A70" s="4"/>
      <c r="B70" s="4"/>
      <c r="C70" s="34"/>
      <c r="D70" s="4"/>
      <c r="E70" s="4"/>
      <c r="F70" s="4"/>
      <c r="G70" s="4"/>
      <c r="H70" s="4"/>
      <c r="I70" s="4"/>
      <c r="J70" s="4"/>
      <c r="K70" s="4"/>
      <c r="L70" s="4"/>
      <c r="M70" s="4"/>
      <c r="N70" s="4"/>
      <c r="O70" s="4"/>
      <c r="P70" s="4"/>
      <c r="Q70" s="4"/>
      <c r="R70" s="4"/>
    </row>
    <row r="71" spans="1:18" ht="16.5" customHeight="1">
      <c r="A71" s="4"/>
      <c r="B71" s="4"/>
      <c r="C71" s="34"/>
      <c r="D71" s="4"/>
      <c r="E71" s="4"/>
      <c r="F71" s="4"/>
      <c r="G71" s="4"/>
      <c r="H71" s="4"/>
      <c r="I71" s="4"/>
      <c r="J71" s="4"/>
      <c r="K71" s="4"/>
      <c r="L71" s="4"/>
      <c r="M71" s="4"/>
      <c r="N71" s="4"/>
      <c r="O71" s="4"/>
      <c r="P71" s="4"/>
      <c r="Q71" s="4"/>
      <c r="R71" s="4"/>
    </row>
    <row r="72" spans="1:18" ht="16.5" customHeight="1">
      <c r="A72" s="4"/>
      <c r="B72" s="4"/>
      <c r="C72" s="34"/>
      <c r="D72" s="4"/>
      <c r="E72" s="4"/>
      <c r="F72" s="4"/>
      <c r="G72" s="4"/>
      <c r="H72" s="4"/>
      <c r="I72" s="4"/>
      <c r="J72" s="4"/>
      <c r="K72" s="4"/>
      <c r="L72" s="4"/>
      <c r="M72" s="4"/>
      <c r="N72" s="4"/>
      <c r="O72" s="4"/>
      <c r="P72" s="4"/>
      <c r="Q72" s="4"/>
      <c r="R72" s="4"/>
    </row>
    <row r="73" spans="1:18" ht="16.5" customHeight="1">
      <c r="A73" s="4"/>
      <c r="B73" s="4"/>
      <c r="C73" s="34"/>
      <c r="D73" s="4"/>
      <c r="E73" s="4"/>
      <c r="F73" s="4"/>
      <c r="G73" s="4"/>
      <c r="H73" s="4"/>
      <c r="I73" s="4"/>
      <c r="J73" s="4"/>
      <c r="K73" s="4"/>
      <c r="L73" s="4"/>
      <c r="M73" s="4"/>
      <c r="N73" s="4"/>
      <c r="O73" s="4"/>
      <c r="P73" s="4"/>
      <c r="Q73" s="4"/>
      <c r="R73" s="4"/>
    </row>
    <row r="74" spans="1:18" ht="16.5" customHeight="1">
      <c r="A74" s="4"/>
      <c r="B74" s="4"/>
      <c r="C74" s="34"/>
      <c r="D74" s="4"/>
      <c r="E74" s="4"/>
      <c r="F74" s="4"/>
      <c r="G74" s="4"/>
      <c r="H74" s="4"/>
      <c r="I74" s="4"/>
      <c r="J74" s="4"/>
      <c r="K74" s="4"/>
      <c r="L74" s="4"/>
      <c r="M74" s="4"/>
      <c r="N74" s="4"/>
      <c r="O74" s="4"/>
      <c r="P74" s="4"/>
      <c r="Q74" s="4"/>
      <c r="R74" s="4"/>
    </row>
    <row r="75" spans="1:18" ht="16.5" customHeight="1">
      <c r="A75" s="4"/>
      <c r="B75" s="4"/>
      <c r="C75" s="34"/>
      <c r="D75" s="4"/>
      <c r="E75" s="4"/>
      <c r="F75" s="4"/>
      <c r="G75" s="4"/>
      <c r="H75" s="4"/>
      <c r="I75" s="4"/>
      <c r="J75" s="4"/>
      <c r="K75" s="4"/>
      <c r="L75" s="4"/>
      <c r="M75" s="4"/>
      <c r="N75" s="4"/>
      <c r="O75" s="4"/>
      <c r="P75" s="4"/>
      <c r="Q75" s="4"/>
      <c r="R75" s="4"/>
    </row>
    <row r="76" spans="1:18" ht="16.5" customHeight="1">
      <c r="A76" s="4"/>
      <c r="B76" s="4"/>
      <c r="C76" s="34"/>
      <c r="D76" s="4"/>
      <c r="E76" s="4"/>
      <c r="F76" s="4"/>
      <c r="G76" s="4"/>
      <c r="H76" s="4"/>
      <c r="I76" s="4"/>
      <c r="J76" s="4"/>
      <c r="K76" s="4"/>
      <c r="L76" s="4"/>
      <c r="M76" s="4"/>
      <c r="N76" s="4"/>
      <c r="O76" s="4"/>
      <c r="P76" s="4"/>
      <c r="Q76" s="4"/>
      <c r="R76" s="4"/>
    </row>
    <row r="77" spans="1:18" ht="16.5" customHeight="1">
      <c r="A77" s="4"/>
      <c r="B77" s="4"/>
      <c r="C77" s="34"/>
      <c r="D77" s="4"/>
      <c r="E77" s="4"/>
      <c r="F77" s="4"/>
      <c r="G77" s="4"/>
      <c r="H77" s="4"/>
      <c r="I77" s="4"/>
      <c r="J77" s="4"/>
      <c r="K77" s="4"/>
      <c r="L77" s="4"/>
      <c r="M77" s="4"/>
      <c r="N77" s="4"/>
      <c r="O77" s="4"/>
      <c r="P77" s="4"/>
      <c r="Q77" s="4"/>
      <c r="R77" s="4"/>
    </row>
    <row r="78" spans="1:18" ht="16.5" customHeight="1">
      <c r="A78" s="4"/>
      <c r="B78" s="4"/>
      <c r="C78" s="34"/>
      <c r="D78" s="4"/>
      <c r="E78" s="4"/>
      <c r="F78" s="4"/>
      <c r="G78" s="4"/>
      <c r="H78" s="4"/>
      <c r="I78" s="4"/>
      <c r="J78" s="4"/>
      <c r="K78" s="4"/>
      <c r="L78" s="4"/>
      <c r="M78" s="4"/>
      <c r="N78" s="4"/>
      <c r="O78" s="4"/>
      <c r="P78" s="4"/>
      <c r="Q78" s="4"/>
      <c r="R78" s="4"/>
    </row>
    <row r="79" spans="1:18" ht="16.5" customHeight="1">
      <c r="A79" s="4"/>
      <c r="B79" s="4"/>
      <c r="C79" s="34"/>
      <c r="D79" s="4"/>
      <c r="E79" s="4"/>
      <c r="F79" s="4"/>
      <c r="G79" s="4"/>
      <c r="H79" s="4"/>
      <c r="I79" s="4"/>
      <c r="J79" s="4"/>
      <c r="K79" s="4"/>
      <c r="L79" s="4"/>
      <c r="M79" s="4"/>
      <c r="N79" s="4"/>
      <c r="O79" s="4"/>
      <c r="P79" s="4"/>
      <c r="Q79" s="4"/>
      <c r="R79" s="4"/>
    </row>
    <row r="80" spans="1:18" ht="16.5" customHeight="1">
      <c r="A80" s="4"/>
      <c r="B80" s="4"/>
      <c r="C80" s="34"/>
      <c r="D80" s="4"/>
      <c r="E80" s="4"/>
      <c r="F80" s="4"/>
      <c r="G80" s="4"/>
      <c r="H80" s="4"/>
      <c r="I80" s="4"/>
      <c r="J80" s="4"/>
      <c r="K80" s="4"/>
      <c r="L80" s="4"/>
      <c r="M80" s="4"/>
      <c r="N80" s="4"/>
      <c r="O80" s="4"/>
      <c r="P80" s="4"/>
      <c r="Q80" s="4"/>
      <c r="R80" s="4"/>
    </row>
    <row r="81" spans="1:18" ht="16.5" customHeight="1">
      <c r="A81" s="4"/>
      <c r="B81" s="4"/>
      <c r="C81" s="34"/>
      <c r="D81" s="4"/>
      <c r="E81" s="4"/>
      <c r="F81" s="4"/>
      <c r="G81" s="4"/>
      <c r="H81" s="4"/>
      <c r="I81" s="4"/>
      <c r="J81" s="4"/>
      <c r="K81" s="4"/>
      <c r="L81" s="4"/>
      <c r="M81" s="4"/>
      <c r="N81" s="4"/>
      <c r="O81" s="4"/>
      <c r="P81" s="4"/>
      <c r="Q81" s="4"/>
      <c r="R81" s="4"/>
    </row>
    <row r="82" spans="1:18" ht="16.5" customHeight="1">
      <c r="A82" s="4"/>
      <c r="B82" s="4"/>
      <c r="C82" s="34"/>
      <c r="D82" s="4"/>
      <c r="E82" s="4"/>
      <c r="F82" s="4"/>
      <c r="G82" s="4"/>
      <c r="H82" s="4"/>
      <c r="I82" s="4"/>
      <c r="J82" s="4"/>
      <c r="K82" s="4"/>
      <c r="L82" s="4"/>
      <c r="M82" s="4"/>
      <c r="N82" s="4"/>
      <c r="O82" s="4"/>
      <c r="P82" s="4"/>
      <c r="Q82" s="4"/>
      <c r="R82" s="4"/>
    </row>
    <row r="83" spans="1:18" ht="16.5" customHeight="1">
      <c r="A83" s="4"/>
      <c r="B83" s="4"/>
      <c r="C83" s="34"/>
      <c r="D83" s="4"/>
      <c r="E83" s="4"/>
      <c r="F83" s="4"/>
      <c r="G83" s="4"/>
      <c r="H83" s="4"/>
      <c r="I83" s="4"/>
      <c r="J83" s="4"/>
      <c r="K83" s="4"/>
      <c r="L83" s="4"/>
      <c r="M83" s="4"/>
      <c r="N83" s="4"/>
      <c r="O83" s="4"/>
      <c r="P83" s="4"/>
      <c r="Q83" s="4"/>
      <c r="R83" s="4"/>
    </row>
    <row r="84" spans="1:18" ht="16.5" customHeight="1">
      <c r="A84" s="4"/>
      <c r="B84" s="4"/>
      <c r="C84" s="34"/>
      <c r="D84" s="4"/>
      <c r="E84" s="4"/>
      <c r="F84" s="4"/>
      <c r="G84" s="4"/>
      <c r="H84" s="4"/>
      <c r="I84" s="4"/>
      <c r="J84" s="4"/>
      <c r="K84" s="4"/>
      <c r="L84" s="4"/>
      <c r="M84" s="4"/>
      <c r="N84" s="4"/>
      <c r="O84" s="4"/>
      <c r="P84" s="4"/>
      <c r="Q84" s="4"/>
      <c r="R84" s="4"/>
    </row>
    <row r="85" spans="1:18" ht="16.5" customHeight="1">
      <c r="A85" s="4"/>
      <c r="B85" s="4"/>
      <c r="C85" s="34"/>
      <c r="D85" s="4"/>
      <c r="E85" s="4"/>
      <c r="F85" s="4"/>
      <c r="G85" s="4"/>
      <c r="H85" s="4"/>
      <c r="I85" s="4"/>
      <c r="J85" s="4"/>
      <c r="K85" s="4"/>
      <c r="L85" s="4"/>
      <c r="M85" s="4"/>
      <c r="N85" s="4"/>
      <c r="O85" s="4"/>
      <c r="P85" s="4"/>
      <c r="Q85" s="4"/>
      <c r="R85" s="4"/>
    </row>
    <row r="86" spans="1:18" ht="16.5" customHeight="1">
      <c r="A86" s="4"/>
      <c r="B86" s="4"/>
      <c r="C86" s="34"/>
      <c r="D86" s="4"/>
      <c r="E86" s="4"/>
      <c r="F86" s="4"/>
      <c r="G86" s="4"/>
      <c r="H86" s="4"/>
      <c r="I86" s="4"/>
      <c r="J86" s="4"/>
      <c r="K86" s="4"/>
      <c r="L86" s="4"/>
      <c r="M86" s="4"/>
      <c r="N86" s="4"/>
      <c r="O86" s="4"/>
      <c r="P86" s="4"/>
      <c r="Q86" s="4"/>
      <c r="R86" s="4"/>
    </row>
    <row r="87" spans="1:18" ht="16.5" customHeight="1">
      <c r="A87" s="4"/>
      <c r="B87" s="4"/>
      <c r="C87" s="34"/>
      <c r="D87" s="4"/>
      <c r="E87" s="4"/>
      <c r="F87" s="4"/>
      <c r="G87" s="4"/>
      <c r="H87" s="4"/>
      <c r="I87" s="4"/>
      <c r="J87" s="4"/>
      <c r="K87" s="4"/>
      <c r="L87" s="4"/>
      <c r="M87" s="4"/>
      <c r="N87" s="4"/>
      <c r="O87" s="4"/>
      <c r="P87" s="4"/>
      <c r="Q87" s="4"/>
      <c r="R87" s="4"/>
    </row>
    <row r="88" spans="1:18" ht="16.5" customHeight="1">
      <c r="A88" s="4"/>
      <c r="B88" s="4"/>
      <c r="C88" s="34"/>
      <c r="D88" s="4"/>
      <c r="E88" s="4"/>
      <c r="F88" s="4"/>
      <c r="G88" s="4"/>
      <c r="H88" s="4"/>
      <c r="I88" s="4"/>
      <c r="J88" s="4"/>
      <c r="K88" s="4"/>
      <c r="L88" s="4"/>
      <c r="M88" s="4"/>
      <c r="N88" s="4"/>
      <c r="O88" s="4"/>
      <c r="P88" s="4"/>
      <c r="Q88" s="4"/>
      <c r="R88" s="4"/>
    </row>
    <row r="89" spans="1:18" ht="16.5" customHeight="1">
      <c r="A89" s="4"/>
      <c r="B89" s="4"/>
      <c r="C89" s="34"/>
      <c r="D89" s="4"/>
      <c r="E89" s="4"/>
      <c r="F89" s="4"/>
      <c r="G89" s="4"/>
      <c r="H89" s="4"/>
      <c r="I89" s="4"/>
      <c r="J89" s="4"/>
      <c r="K89" s="4"/>
      <c r="L89" s="4"/>
      <c r="M89" s="4"/>
      <c r="N89" s="4"/>
      <c r="O89" s="4"/>
      <c r="P89" s="4"/>
      <c r="Q89" s="4"/>
      <c r="R89" s="4"/>
    </row>
    <row r="90" spans="1:18" ht="16.5" customHeight="1">
      <c r="A90" s="4"/>
      <c r="B90" s="4"/>
      <c r="C90" s="34"/>
      <c r="D90" s="4"/>
      <c r="E90" s="4"/>
      <c r="F90" s="4"/>
      <c r="G90" s="4"/>
      <c r="H90" s="4"/>
      <c r="I90" s="4"/>
      <c r="J90" s="4"/>
      <c r="K90" s="4"/>
      <c r="L90" s="4"/>
      <c r="M90" s="4"/>
      <c r="N90" s="4"/>
      <c r="O90" s="4"/>
      <c r="P90" s="4"/>
      <c r="Q90" s="4"/>
      <c r="R90" s="4"/>
    </row>
    <row r="91" spans="1:18" ht="16.5" customHeight="1">
      <c r="A91" s="4"/>
      <c r="B91" s="4"/>
      <c r="C91" s="34"/>
      <c r="D91" s="4"/>
      <c r="E91" s="4"/>
      <c r="F91" s="4"/>
      <c r="G91" s="4"/>
      <c r="H91" s="4"/>
      <c r="I91" s="4"/>
      <c r="J91" s="4"/>
      <c r="K91" s="4"/>
      <c r="L91" s="4"/>
      <c r="M91" s="4"/>
      <c r="N91" s="4"/>
      <c r="O91" s="4"/>
      <c r="P91" s="4"/>
      <c r="Q91" s="4"/>
      <c r="R91" s="4"/>
    </row>
    <row r="92" spans="1:18" ht="16.5" customHeight="1">
      <c r="A92" s="4"/>
      <c r="B92" s="4"/>
      <c r="C92" s="34"/>
      <c r="D92" s="4"/>
      <c r="E92" s="4"/>
      <c r="F92" s="4"/>
      <c r="G92" s="4"/>
      <c r="H92" s="4"/>
      <c r="I92" s="4"/>
      <c r="J92" s="4"/>
      <c r="K92" s="4"/>
      <c r="L92" s="4"/>
      <c r="M92" s="4"/>
      <c r="N92" s="4"/>
      <c r="O92" s="4"/>
      <c r="P92" s="4"/>
      <c r="Q92" s="4"/>
      <c r="R92" s="4"/>
    </row>
    <row r="93" spans="1:18" ht="16.5" customHeight="1">
      <c r="A93" s="4"/>
      <c r="B93" s="4"/>
      <c r="C93" s="34"/>
      <c r="D93" s="4"/>
      <c r="E93" s="4"/>
      <c r="F93" s="4"/>
      <c r="G93" s="4"/>
      <c r="H93" s="4"/>
      <c r="I93" s="4"/>
      <c r="J93" s="4"/>
      <c r="K93" s="4"/>
      <c r="L93" s="4"/>
      <c r="M93" s="4"/>
      <c r="N93" s="4"/>
      <c r="O93" s="4"/>
      <c r="P93" s="4"/>
      <c r="Q93" s="4"/>
      <c r="R93" s="4"/>
    </row>
    <row r="94" spans="1:18" ht="16.5" customHeight="1">
      <c r="A94" s="4"/>
      <c r="B94" s="4"/>
      <c r="C94" s="34"/>
      <c r="D94" s="4"/>
      <c r="E94" s="4"/>
      <c r="F94" s="4"/>
      <c r="G94" s="4"/>
      <c r="H94" s="4"/>
      <c r="I94" s="4"/>
      <c r="J94" s="4"/>
      <c r="K94" s="4"/>
      <c r="L94" s="4"/>
      <c r="M94" s="4"/>
      <c r="N94" s="4"/>
      <c r="O94" s="4"/>
      <c r="P94" s="4"/>
      <c r="Q94" s="4"/>
      <c r="R94" s="4"/>
    </row>
    <row r="95" spans="1:18" ht="16.5" customHeight="1">
      <c r="A95" s="4"/>
      <c r="B95" s="4"/>
      <c r="C95" s="34"/>
      <c r="D95" s="4"/>
      <c r="E95" s="4"/>
      <c r="F95" s="4"/>
      <c r="G95" s="4"/>
      <c r="H95" s="4"/>
      <c r="I95" s="4"/>
      <c r="J95" s="4"/>
      <c r="K95" s="4"/>
      <c r="L95" s="4"/>
      <c r="M95" s="4"/>
      <c r="N95" s="4"/>
      <c r="O95" s="4"/>
      <c r="P95" s="4"/>
      <c r="Q95" s="4"/>
      <c r="R95" s="4"/>
    </row>
    <row r="96" spans="1:18" ht="16.5" customHeight="1">
      <c r="A96" s="4"/>
      <c r="B96" s="4"/>
      <c r="C96" s="34"/>
      <c r="D96" s="4"/>
      <c r="E96" s="4"/>
      <c r="F96" s="4"/>
      <c r="G96" s="4"/>
      <c r="H96" s="4"/>
      <c r="I96" s="4"/>
      <c r="J96" s="4"/>
      <c r="K96" s="4"/>
      <c r="L96" s="4"/>
      <c r="M96" s="4"/>
      <c r="N96" s="4"/>
      <c r="O96" s="4"/>
      <c r="P96" s="4"/>
      <c r="Q96" s="4"/>
      <c r="R96" s="4"/>
    </row>
    <row r="97" spans="1:18" ht="16.5" customHeight="1">
      <c r="A97" s="4"/>
      <c r="B97" s="4"/>
      <c r="C97" s="34"/>
      <c r="D97" s="4"/>
      <c r="E97" s="4"/>
      <c r="F97" s="4"/>
      <c r="G97" s="4"/>
      <c r="H97" s="4"/>
      <c r="I97" s="4"/>
      <c r="J97" s="4"/>
      <c r="K97" s="4"/>
      <c r="L97" s="4"/>
      <c r="M97" s="4"/>
      <c r="N97" s="4"/>
      <c r="O97" s="4"/>
      <c r="P97" s="4"/>
      <c r="Q97" s="4"/>
      <c r="R97" s="4"/>
    </row>
    <row r="98" spans="1:18" ht="16.5" customHeight="1">
      <c r="A98" s="4"/>
      <c r="B98" s="4"/>
      <c r="C98" s="34"/>
      <c r="D98" s="4"/>
      <c r="E98" s="4"/>
      <c r="F98" s="4"/>
      <c r="G98" s="4"/>
      <c r="H98" s="4"/>
      <c r="I98" s="4"/>
      <c r="J98" s="4"/>
      <c r="K98" s="4"/>
      <c r="L98" s="4"/>
      <c r="M98" s="4"/>
      <c r="N98" s="4"/>
      <c r="O98" s="4"/>
      <c r="P98" s="4"/>
      <c r="Q98" s="4"/>
      <c r="R98" s="4"/>
    </row>
    <row r="99" spans="1:18" ht="16.5" customHeight="1">
      <c r="A99" s="4"/>
      <c r="B99" s="4"/>
      <c r="C99" s="34"/>
      <c r="D99" s="4"/>
      <c r="E99" s="4"/>
      <c r="F99" s="4"/>
      <c r="G99" s="4"/>
      <c r="H99" s="4"/>
      <c r="I99" s="4"/>
      <c r="J99" s="4"/>
      <c r="K99" s="4"/>
      <c r="L99" s="4"/>
      <c r="M99" s="4"/>
      <c r="N99" s="4"/>
      <c r="O99" s="4"/>
      <c r="P99" s="4"/>
      <c r="Q99" s="4"/>
      <c r="R99" s="4"/>
    </row>
    <row r="100" spans="1:18" ht="16.5" customHeight="1">
      <c r="A100" s="4"/>
      <c r="B100" s="4"/>
      <c r="C100" s="34"/>
      <c r="D100" s="4"/>
      <c r="E100" s="4"/>
      <c r="F100" s="4"/>
      <c r="G100" s="4"/>
      <c r="H100" s="4"/>
      <c r="I100" s="4"/>
      <c r="J100" s="4"/>
      <c r="K100" s="4"/>
      <c r="L100" s="4"/>
      <c r="M100" s="4"/>
      <c r="N100" s="4"/>
      <c r="O100" s="4"/>
      <c r="P100" s="4"/>
      <c r="Q100" s="4"/>
      <c r="R100" s="4"/>
    </row>
    <row r="101" spans="1:18" ht="16.5" customHeight="1">
      <c r="A101" s="4"/>
      <c r="B101" s="4"/>
      <c r="C101" s="34"/>
      <c r="D101" s="4"/>
      <c r="E101" s="4"/>
      <c r="F101" s="4"/>
      <c r="G101" s="4"/>
      <c r="H101" s="4"/>
      <c r="I101" s="4"/>
      <c r="J101" s="4"/>
      <c r="K101" s="4"/>
      <c r="L101" s="4"/>
      <c r="M101" s="4"/>
      <c r="N101" s="4"/>
      <c r="O101" s="4"/>
      <c r="P101" s="4"/>
      <c r="Q101" s="4"/>
      <c r="R101" s="4"/>
    </row>
    <row r="102" spans="1:18" ht="16.5" customHeight="1">
      <c r="A102" s="4"/>
      <c r="B102" s="4"/>
      <c r="C102" s="34"/>
      <c r="D102" s="4"/>
      <c r="E102" s="4"/>
      <c r="F102" s="4"/>
      <c r="G102" s="4"/>
      <c r="H102" s="4"/>
      <c r="I102" s="4"/>
      <c r="J102" s="4"/>
      <c r="K102" s="4"/>
      <c r="L102" s="4"/>
      <c r="M102" s="4"/>
      <c r="N102" s="4"/>
      <c r="O102" s="4"/>
      <c r="P102" s="4"/>
      <c r="Q102" s="4"/>
      <c r="R102" s="4"/>
    </row>
    <row r="103" spans="1:18" ht="16.5" customHeight="1">
      <c r="A103" s="4"/>
      <c r="B103" s="4"/>
      <c r="C103" s="34"/>
      <c r="D103" s="4"/>
      <c r="E103" s="4"/>
      <c r="F103" s="4"/>
      <c r="G103" s="4"/>
      <c r="H103" s="4"/>
      <c r="I103" s="4"/>
      <c r="J103" s="4"/>
      <c r="K103" s="4"/>
      <c r="L103" s="4"/>
      <c r="M103" s="4"/>
      <c r="N103" s="4"/>
      <c r="O103" s="4"/>
      <c r="P103" s="4"/>
      <c r="Q103" s="4"/>
      <c r="R103" s="4"/>
    </row>
    <row r="104" spans="1:18" ht="16.5" customHeight="1">
      <c r="A104" s="4"/>
      <c r="B104" s="4"/>
      <c r="C104" s="34"/>
      <c r="D104" s="4"/>
      <c r="E104" s="4"/>
      <c r="F104" s="4"/>
      <c r="G104" s="4"/>
      <c r="H104" s="4"/>
      <c r="I104" s="4"/>
      <c r="J104" s="4"/>
      <c r="K104" s="4"/>
      <c r="L104" s="4"/>
      <c r="M104" s="4"/>
      <c r="N104" s="4"/>
      <c r="O104" s="4"/>
      <c r="P104" s="4"/>
      <c r="Q104" s="4"/>
      <c r="R104" s="4"/>
    </row>
    <row r="105" spans="1:18" ht="16.5" customHeight="1">
      <c r="A105" s="4"/>
      <c r="B105" s="4"/>
      <c r="C105" s="34"/>
      <c r="D105" s="4"/>
      <c r="E105" s="4"/>
      <c r="F105" s="4"/>
      <c r="G105" s="4"/>
      <c r="H105" s="4"/>
      <c r="I105" s="4"/>
      <c r="J105" s="4"/>
      <c r="K105" s="4"/>
      <c r="L105" s="4"/>
      <c r="M105" s="4"/>
      <c r="N105" s="4"/>
      <c r="O105" s="4"/>
      <c r="P105" s="4"/>
      <c r="Q105" s="4"/>
      <c r="R105" s="4"/>
    </row>
    <row r="106" spans="1:18" ht="16.5" customHeight="1">
      <c r="A106" s="4"/>
      <c r="B106" s="4"/>
      <c r="C106" s="34"/>
      <c r="D106" s="4"/>
      <c r="E106" s="4"/>
      <c r="F106" s="4"/>
      <c r="G106" s="4"/>
      <c r="H106" s="4"/>
      <c r="I106" s="4"/>
      <c r="J106" s="4"/>
      <c r="K106" s="4"/>
      <c r="L106" s="4"/>
      <c r="M106" s="4"/>
      <c r="N106" s="4"/>
      <c r="O106" s="4"/>
      <c r="P106" s="4"/>
      <c r="Q106" s="4"/>
      <c r="R106" s="4"/>
    </row>
    <row r="107" spans="1:18" ht="16.5" customHeight="1">
      <c r="A107" s="4"/>
      <c r="B107" s="4"/>
      <c r="C107" s="34"/>
      <c r="D107" s="4"/>
      <c r="E107" s="4"/>
      <c r="F107" s="4"/>
      <c r="G107" s="4"/>
      <c r="H107" s="4"/>
      <c r="I107" s="4"/>
      <c r="J107" s="4"/>
      <c r="K107" s="4"/>
      <c r="L107" s="4"/>
      <c r="M107" s="4"/>
      <c r="N107" s="4"/>
      <c r="O107" s="4"/>
      <c r="P107" s="4"/>
      <c r="Q107" s="4"/>
      <c r="R107" s="4"/>
    </row>
    <row r="108" spans="1:18" ht="16.5" customHeight="1">
      <c r="A108" s="4"/>
      <c r="B108" s="4"/>
      <c r="C108" s="34"/>
      <c r="D108" s="4"/>
      <c r="E108" s="4"/>
      <c r="F108" s="4"/>
      <c r="G108" s="4"/>
      <c r="H108" s="4"/>
      <c r="I108" s="4"/>
      <c r="J108" s="4"/>
      <c r="K108" s="4"/>
      <c r="L108" s="4"/>
      <c r="M108" s="4"/>
      <c r="N108" s="4"/>
      <c r="O108" s="4"/>
      <c r="P108" s="4"/>
      <c r="Q108" s="4"/>
      <c r="R108" s="4"/>
    </row>
    <row r="109" spans="1:18" ht="16.5" customHeight="1">
      <c r="A109" s="4"/>
      <c r="B109" s="4"/>
      <c r="C109" s="34"/>
      <c r="D109" s="4"/>
      <c r="E109" s="4"/>
      <c r="F109" s="4"/>
      <c r="G109" s="4"/>
      <c r="H109" s="4"/>
      <c r="I109" s="4"/>
      <c r="J109" s="4"/>
      <c r="K109" s="4"/>
      <c r="L109" s="4"/>
      <c r="M109" s="4"/>
      <c r="N109" s="4"/>
      <c r="O109" s="4"/>
      <c r="P109" s="4"/>
      <c r="Q109" s="4"/>
      <c r="R109" s="4"/>
    </row>
    <row r="110" spans="1:18" ht="16.5" customHeight="1">
      <c r="A110" s="4"/>
      <c r="B110" s="4"/>
      <c r="C110" s="34"/>
      <c r="D110" s="4"/>
      <c r="E110" s="4"/>
      <c r="F110" s="4"/>
      <c r="G110" s="4"/>
      <c r="H110" s="4"/>
      <c r="I110" s="4"/>
      <c r="J110" s="4"/>
      <c r="K110" s="4"/>
      <c r="L110" s="4"/>
      <c r="M110" s="4"/>
      <c r="N110" s="4"/>
      <c r="O110" s="4"/>
      <c r="P110" s="4"/>
      <c r="Q110" s="4"/>
      <c r="R110" s="4"/>
    </row>
    <row r="111" spans="1:18" ht="16.5" customHeight="1">
      <c r="A111" s="4"/>
      <c r="B111" s="4"/>
      <c r="C111" s="34"/>
      <c r="D111" s="4"/>
      <c r="E111" s="4"/>
      <c r="F111" s="4"/>
      <c r="G111" s="4"/>
      <c r="H111" s="4"/>
      <c r="I111" s="4"/>
      <c r="J111" s="4"/>
      <c r="K111" s="4"/>
      <c r="L111" s="4"/>
      <c r="M111" s="4"/>
      <c r="N111" s="4"/>
      <c r="O111" s="4"/>
      <c r="P111" s="4"/>
      <c r="Q111" s="4"/>
      <c r="R111" s="4"/>
    </row>
    <row r="112" spans="1:18" ht="16.5" customHeight="1">
      <c r="A112" s="4"/>
      <c r="B112" s="4"/>
      <c r="C112" s="34"/>
      <c r="D112" s="4"/>
      <c r="E112" s="4"/>
      <c r="F112" s="4"/>
      <c r="G112" s="4"/>
      <c r="H112" s="4"/>
      <c r="I112" s="4"/>
      <c r="J112" s="4"/>
      <c r="K112" s="4"/>
      <c r="L112" s="4"/>
      <c r="M112" s="4"/>
      <c r="N112" s="4"/>
      <c r="O112" s="4"/>
      <c r="P112" s="4"/>
      <c r="Q112" s="4"/>
      <c r="R112" s="4"/>
    </row>
    <row r="113" spans="1:18" ht="16.5" customHeight="1">
      <c r="A113" s="4"/>
      <c r="B113" s="4"/>
      <c r="C113" s="34"/>
      <c r="D113" s="4"/>
      <c r="E113" s="4"/>
      <c r="F113" s="4"/>
      <c r="G113" s="4"/>
      <c r="H113" s="4"/>
      <c r="I113" s="4"/>
      <c r="J113" s="4"/>
      <c r="K113" s="4"/>
      <c r="L113" s="4"/>
      <c r="M113" s="4"/>
      <c r="N113" s="4"/>
      <c r="O113" s="4"/>
      <c r="P113" s="4"/>
      <c r="Q113" s="4"/>
      <c r="R113" s="4"/>
    </row>
    <row r="114" spans="1:18" ht="16.5" customHeight="1">
      <c r="A114" s="4"/>
      <c r="B114" s="4"/>
      <c r="C114" s="34"/>
      <c r="D114" s="4"/>
      <c r="E114" s="4"/>
      <c r="F114" s="4"/>
      <c r="G114" s="4"/>
      <c r="H114" s="4"/>
      <c r="I114" s="4"/>
      <c r="J114" s="4"/>
      <c r="K114" s="4"/>
      <c r="L114" s="4"/>
      <c r="M114" s="4"/>
      <c r="N114" s="4"/>
      <c r="O114" s="4"/>
      <c r="P114" s="4"/>
      <c r="Q114" s="4"/>
      <c r="R114" s="4"/>
    </row>
    <row r="115" spans="1:18" ht="16.5" customHeight="1">
      <c r="A115" s="4"/>
      <c r="B115" s="4"/>
      <c r="C115" s="34"/>
      <c r="D115" s="4"/>
      <c r="E115" s="4"/>
      <c r="F115" s="4"/>
      <c r="G115" s="4"/>
      <c r="H115" s="4"/>
      <c r="I115" s="4"/>
      <c r="J115" s="4"/>
      <c r="K115" s="4"/>
      <c r="L115" s="4"/>
      <c r="M115" s="4"/>
      <c r="N115" s="4"/>
      <c r="O115" s="4"/>
      <c r="P115" s="4"/>
      <c r="Q115" s="4"/>
      <c r="R115" s="4"/>
    </row>
    <row r="116" spans="1:18" ht="16.5" customHeight="1">
      <c r="A116" s="4"/>
      <c r="B116" s="4"/>
      <c r="C116" s="34"/>
      <c r="D116" s="4"/>
      <c r="E116" s="4"/>
      <c r="F116" s="4"/>
      <c r="G116" s="4"/>
      <c r="H116" s="4"/>
      <c r="I116" s="4"/>
      <c r="J116" s="4"/>
      <c r="K116" s="4"/>
      <c r="L116" s="4"/>
      <c r="M116" s="4"/>
      <c r="N116" s="4"/>
      <c r="O116" s="4"/>
      <c r="P116" s="4"/>
      <c r="Q116" s="4"/>
      <c r="R116" s="4"/>
    </row>
    <row r="117" spans="1:18" ht="16.5" customHeight="1">
      <c r="A117" s="4"/>
      <c r="B117" s="4"/>
      <c r="C117" s="34"/>
      <c r="D117" s="4"/>
      <c r="E117" s="4"/>
      <c r="F117" s="4"/>
      <c r="G117" s="4"/>
      <c r="H117" s="4"/>
      <c r="I117" s="4"/>
      <c r="J117" s="4"/>
      <c r="K117" s="4"/>
      <c r="L117" s="4"/>
      <c r="M117" s="4"/>
      <c r="N117" s="4"/>
      <c r="O117" s="4"/>
      <c r="P117" s="4"/>
      <c r="Q117" s="4"/>
      <c r="R117" s="4"/>
    </row>
    <row r="118" spans="1:18" ht="16.5" customHeight="1">
      <c r="A118" s="4"/>
      <c r="B118" s="4"/>
      <c r="C118" s="34"/>
      <c r="D118" s="4"/>
      <c r="E118" s="4"/>
      <c r="F118" s="4"/>
      <c r="G118" s="4"/>
      <c r="H118" s="4"/>
      <c r="I118" s="4"/>
      <c r="J118" s="4"/>
      <c r="K118" s="4"/>
      <c r="L118" s="4"/>
      <c r="M118" s="4"/>
      <c r="N118" s="4"/>
      <c r="O118" s="4"/>
      <c r="P118" s="4"/>
      <c r="Q118" s="4"/>
      <c r="R118" s="4"/>
    </row>
    <row r="119" spans="1:18" ht="16.5" customHeight="1">
      <c r="A119" s="4"/>
      <c r="B119" s="4"/>
      <c r="C119" s="34"/>
      <c r="D119" s="4"/>
      <c r="E119" s="4"/>
      <c r="F119" s="4"/>
      <c r="G119" s="4"/>
      <c r="H119" s="4"/>
      <c r="I119" s="4"/>
      <c r="J119" s="4"/>
      <c r="K119" s="4"/>
      <c r="L119" s="4"/>
      <c r="M119" s="4"/>
      <c r="N119" s="4"/>
      <c r="O119" s="4"/>
      <c r="P119" s="4"/>
      <c r="Q119" s="4"/>
      <c r="R119" s="4"/>
    </row>
    <row r="120" spans="1:18" ht="16.5" customHeight="1">
      <c r="A120" s="4"/>
      <c r="B120" s="4"/>
      <c r="C120" s="34"/>
      <c r="D120" s="4"/>
      <c r="E120" s="4"/>
      <c r="F120" s="4"/>
      <c r="G120" s="4"/>
      <c r="H120" s="4"/>
      <c r="I120" s="4"/>
      <c r="J120" s="4"/>
      <c r="K120" s="4"/>
      <c r="L120" s="4"/>
      <c r="M120" s="4"/>
      <c r="N120" s="4"/>
      <c r="O120" s="4"/>
      <c r="P120" s="4"/>
      <c r="Q120" s="4"/>
      <c r="R120" s="4"/>
    </row>
    <row r="121" spans="1:18" ht="16.5" customHeight="1">
      <c r="A121" s="4"/>
      <c r="B121" s="4"/>
      <c r="C121" s="34"/>
      <c r="D121" s="4"/>
      <c r="E121" s="4"/>
      <c r="F121" s="4"/>
      <c r="G121" s="4"/>
      <c r="H121" s="4"/>
      <c r="I121" s="4"/>
      <c r="J121" s="4"/>
      <c r="K121" s="4"/>
      <c r="L121" s="4"/>
      <c r="M121" s="4"/>
      <c r="N121" s="4"/>
      <c r="O121" s="4"/>
      <c r="P121" s="4"/>
      <c r="Q121" s="4"/>
      <c r="R121" s="4"/>
    </row>
    <row r="122" spans="1:18" ht="16.5" customHeight="1">
      <c r="A122" s="4"/>
      <c r="B122" s="4"/>
      <c r="C122" s="34"/>
      <c r="D122" s="4"/>
      <c r="E122" s="4"/>
      <c r="F122" s="4"/>
      <c r="G122" s="4"/>
      <c r="H122" s="4"/>
      <c r="I122" s="4"/>
      <c r="J122" s="4"/>
      <c r="K122" s="4"/>
      <c r="L122" s="4"/>
      <c r="M122" s="4"/>
      <c r="N122" s="4"/>
      <c r="O122" s="4"/>
      <c r="P122" s="4"/>
      <c r="Q122" s="4"/>
      <c r="R122" s="4"/>
    </row>
    <row r="123" spans="1:18" ht="16.5" customHeight="1">
      <c r="A123" s="4"/>
      <c r="B123" s="4"/>
      <c r="C123" s="34"/>
      <c r="D123" s="4"/>
      <c r="E123" s="4"/>
      <c r="F123" s="4"/>
      <c r="G123" s="4"/>
      <c r="H123" s="4"/>
      <c r="I123" s="4"/>
      <c r="J123" s="4"/>
      <c r="K123" s="4"/>
      <c r="L123" s="4"/>
      <c r="M123" s="4"/>
      <c r="N123" s="4"/>
      <c r="O123" s="4"/>
      <c r="P123" s="4"/>
      <c r="Q123" s="4"/>
      <c r="R123" s="4"/>
    </row>
    <row r="124" spans="1:18" ht="16.5" customHeight="1">
      <c r="A124" s="4"/>
      <c r="B124" s="4"/>
      <c r="C124" s="34"/>
      <c r="D124" s="4"/>
      <c r="E124" s="4"/>
      <c r="F124" s="4"/>
      <c r="G124" s="4"/>
      <c r="H124" s="4"/>
      <c r="I124" s="4"/>
      <c r="J124" s="4"/>
      <c r="K124" s="4"/>
      <c r="L124" s="4"/>
      <c r="M124" s="4"/>
      <c r="N124" s="4"/>
      <c r="O124" s="4"/>
      <c r="P124" s="4"/>
      <c r="Q124" s="4"/>
      <c r="R124" s="4"/>
    </row>
    <row r="125" spans="1:18" ht="16.5" customHeight="1">
      <c r="A125" s="4"/>
      <c r="B125" s="4"/>
      <c r="C125" s="34"/>
      <c r="D125" s="4"/>
      <c r="E125" s="4"/>
      <c r="F125" s="4"/>
      <c r="G125" s="4"/>
      <c r="H125" s="4"/>
      <c r="I125" s="4"/>
      <c r="J125" s="4"/>
      <c r="K125" s="4"/>
      <c r="L125" s="4"/>
      <c r="M125" s="4"/>
      <c r="N125" s="4"/>
      <c r="O125" s="4"/>
      <c r="P125" s="4"/>
      <c r="Q125" s="4"/>
      <c r="R125" s="4"/>
    </row>
    <row r="126" spans="1:18" ht="16.5" customHeight="1">
      <c r="A126" s="4"/>
      <c r="B126" s="4"/>
      <c r="C126" s="34"/>
      <c r="D126" s="4"/>
      <c r="E126" s="4"/>
      <c r="F126" s="4"/>
      <c r="G126" s="4"/>
      <c r="H126" s="4"/>
      <c r="I126" s="4"/>
      <c r="J126" s="4"/>
      <c r="K126" s="4"/>
      <c r="L126" s="4"/>
      <c r="M126" s="4"/>
      <c r="N126" s="4"/>
      <c r="O126" s="4"/>
      <c r="P126" s="4"/>
      <c r="Q126" s="4"/>
      <c r="R126" s="4"/>
    </row>
    <row r="127" spans="1:18" ht="16.5" customHeight="1">
      <c r="A127" s="4"/>
      <c r="B127" s="4"/>
      <c r="C127" s="34"/>
      <c r="D127" s="4"/>
      <c r="E127" s="4"/>
      <c r="F127" s="4"/>
      <c r="G127" s="4"/>
      <c r="H127" s="4"/>
      <c r="I127" s="4"/>
      <c r="J127" s="4"/>
      <c r="K127" s="4"/>
      <c r="L127" s="4"/>
      <c r="M127" s="4"/>
      <c r="N127" s="4"/>
      <c r="O127" s="4"/>
      <c r="P127" s="4"/>
      <c r="Q127" s="4"/>
      <c r="R127" s="4"/>
    </row>
    <row r="128" spans="1:18" ht="16.5" customHeight="1">
      <c r="A128" s="4"/>
      <c r="B128" s="4"/>
      <c r="C128" s="34"/>
      <c r="D128" s="4"/>
      <c r="E128" s="4"/>
      <c r="F128" s="4"/>
      <c r="G128" s="4"/>
      <c r="H128" s="4"/>
      <c r="I128" s="4"/>
      <c r="J128" s="4"/>
      <c r="K128" s="4"/>
      <c r="L128" s="4"/>
      <c r="M128" s="4"/>
      <c r="N128" s="4"/>
      <c r="O128" s="4"/>
      <c r="P128" s="4"/>
      <c r="Q128" s="4"/>
      <c r="R128" s="4"/>
    </row>
    <row r="129" spans="1:18" ht="16.5" customHeight="1">
      <c r="A129" s="4"/>
      <c r="B129" s="4"/>
      <c r="C129" s="34"/>
      <c r="D129" s="4"/>
      <c r="E129" s="4"/>
      <c r="F129" s="4"/>
      <c r="G129" s="4"/>
      <c r="H129" s="4"/>
      <c r="I129" s="4"/>
      <c r="J129" s="4"/>
      <c r="K129" s="4"/>
      <c r="L129" s="4"/>
      <c r="M129" s="4"/>
      <c r="N129" s="4"/>
      <c r="O129" s="4"/>
      <c r="P129" s="4"/>
      <c r="Q129" s="4"/>
      <c r="R129" s="4"/>
    </row>
    <row r="130" spans="1:18" ht="16.5" customHeight="1">
      <c r="A130" s="4"/>
      <c r="B130" s="4"/>
      <c r="C130" s="34"/>
      <c r="D130" s="4"/>
      <c r="E130" s="4"/>
      <c r="F130" s="4"/>
      <c r="G130" s="4"/>
      <c r="H130" s="4"/>
      <c r="I130" s="4"/>
      <c r="J130" s="4"/>
      <c r="K130" s="4"/>
      <c r="L130" s="4"/>
      <c r="M130" s="4"/>
      <c r="N130" s="4"/>
      <c r="O130" s="4"/>
      <c r="P130" s="4"/>
      <c r="Q130" s="4"/>
      <c r="R130" s="4"/>
    </row>
    <row r="131" spans="1:18" ht="16.5" customHeight="1">
      <c r="A131" s="4"/>
      <c r="B131" s="4"/>
      <c r="C131" s="34"/>
      <c r="D131" s="4"/>
      <c r="E131" s="4"/>
      <c r="F131" s="4"/>
      <c r="G131" s="4"/>
      <c r="H131" s="4"/>
      <c r="I131" s="4"/>
      <c r="J131" s="4"/>
      <c r="K131" s="4"/>
      <c r="L131" s="4"/>
      <c r="M131" s="4"/>
      <c r="N131" s="4"/>
      <c r="O131" s="4"/>
      <c r="P131" s="4"/>
      <c r="Q131" s="4"/>
      <c r="R131" s="4"/>
    </row>
    <row r="132" spans="1:18" ht="16.5" customHeight="1">
      <c r="A132" s="4"/>
      <c r="B132" s="4"/>
      <c r="C132" s="34"/>
      <c r="D132" s="4"/>
      <c r="E132" s="4"/>
      <c r="F132" s="4"/>
      <c r="G132" s="4"/>
      <c r="H132" s="4"/>
      <c r="I132" s="4"/>
      <c r="J132" s="4"/>
      <c r="K132" s="4"/>
      <c r="L132" s="4"/>
      <c r="M132" s="4"/>
      <c r="N132" s="4"/>
      <c r="O132" s="4"/>
      <c r="P132" s="4"/>
      <c r="Q132" s="4"/>
      <c r="R132" s="4"/>
    </row>
    <row r="133" spans="1:18" ht="16.5" customHeight="1">
      <c r="A133" s="4"/>
      <c r="B133" s="4"/>
      <c r="C133" s="34"/>
      <c r="D133" s="4"/>
      <c r="E133" s="4"/>
      <c r="F133" s="4"/>
      <c r="G133" s="4"/>
      <c r="H133" s="4"/>
      <c r="I133" s="4"/>
      <c r="J133" s="4"/>
      <c r="K133" s="4"/>
      <c r="L133" s="4"/>
      <c r="M133" s="4"/>
      <c r="N133" s="4"/>
      <c r="O133" s="4"/>
      <c r="P133" s="4"/>
      <c r="Q133" s="4"/>
      <c r="R133" s="4"/>
    </row>
    <row r="134" spans="1:18" ht="16.5" customHeight="1">
      <c r="A134" s="4"/>
      <c r="B134" s="4"/>
      <c r="C134" s="34"/>
      <c r="D134" s="4"/>
      <c r="E134" s="4"/>
      <c r="F134" s="4"/>
      <c r="G134" s="4"/>
      <c r="H134" s="4"/>
      <c r="I134" s="4"/>
      <c r="J134" s="4"/>
      <c r="K134" s="4"/>
      <c r="L134" s="4"/>
      <c r="M134" s="4"/>
      <c r="N134" s="4"/>
      <c r="O134" s="4"/>
      <c r="P134" s="4"/>
      <c r="Q134" s="4"/>
      <c r="R134" s="4"/>
    </row>
    <row r="135" spans="1:18" ht="16.5" customHeight="1">
      <c r="A135" s="4"/>
      <c r="B135" s="4"/>
      <c r="C135" s="34"/>
      <c r="D135" s="4"/>
      <c r="E135" s="4"/>
      <c r="F135" s="4"/>
      <c r="G135" s="4"/>
      <c r="H135" s="4"/>
      <c r="I135" s="4"/>
      <c r="J135" s="4"/>
      <c r="K135" s="4"/>
      <c r="L135" s="4"/>
      <c r="M135" s="4"/>
      <c r="N135" s="4"/>
      <c r="O135" s="4"/>
      <c r="P135" s="4"/>
      <c r="Q135" s="4"/>
      <c r="R135" s="4"/>
    </row>
    <row r="136" spans="1:18" ht="16.5" customHeight="1">
      <c r="A136" s="4"/>
      <c r="B136" s="4"/>
      <c r="C136" s="34"/>
      <c r="D136" s="4"/>
      <c r="E136" s="4"/>
      <c r="F136" s="4"/>
      <c r="G136" s="4"/>
      <c r="H136" s="4"/>
      <c r="I136" s="4"/>
      <c r="J136" s="4"/>
      <c r="K136" s="4"/>
      <c r="L136" s="4"/>
      <c r="M136" s="4"/>
      <c r="N136" s="4"/>
      <c r="O136" s="4"/>
      <c r="P136" s="4"/>
      <c r="Q136" s="4"/>
      <c r="R136" s="4"/>
    </row>
    <row r="137" spans="1:18" ht="16.5" customHeight="1">
      <c r="A137" s="4"/>
      <c r="B137" s="4"/>
      <c r="C137" s="34"/>
      <c r="D137" s="4"/>
      <c r="E137" s="4"/>
      <c r="F137" s="4"/>
      <c r="G137" s="4"/>
      <c r="H137" s="4"/>
      <c r="I137" s="4"/>
      <c r="J137" s="4"/>
      <c r="K137" s="4"/>
      <c r="L137" s="4"/>
      <c r="M137" s="4"/>
      <c r="N137" s="4"/>
      <c r="O137" s="4"/>
      <c r="P137" s="4"/>
      <c r="Q137" s="4"/>
      <c r="R137" s="4"/>
    </row>
    <row r="138" spans="1:18" ht="16.5" customHeight="1">
      <c r="A138" s="4"/>
      <c r="B138" s="4"/>
      <c r="C138" s="34"/>
      <c r="D138" s="4"/>
      <c r="E138" s="4"/>
      <c r="F138" s="4"/>
      <c r="G138" s="4"/>
      <c r="H138" s="4"/>
      <c r="I138" s="4"/>
      <c r="J138" s="4"/>
      <c r="K138" s="4"/>
      <c r="L138" s="4"/>
      <c r="M138" s="4"/>
      <c r="N138" s="4"/>
      <c r="O138" s="4"/>
      <c r="P138" s="4"/>
      <c r="Q138" s="4"/>
      <c r="R138" s="4"/>
    </row>
    <row r="139" spans="1:18" ht="16.5" customHeight="1">
      <c r="A139" s="4"/>
      <c r="B139" s="4"/>
      <c r="C139" s="34"/>
      <c r="D139" s="4"/>
      <c r="E139" s="4"/>
      <c r="F139" s="4"/>
      <c r="G139" s="4"/>
      <c r="H139" s="4"/>
      <c r="I139" s="4"/>
      <c r="J139" s="4"/>
      <c r="K139" s="4"/>
      <c r="L139" s="4"/>
      <c r="M139" s="4"/>
      <c r="N139" s="4"/>
      <c r="O139" s="4"/>
      <c r="P139" s="4"/>
      <c r="Q139" s="4"/>
      <c r="R139" s="4"/>
    </row>
    <row r="140" spans="1:18" ht="16.5" customHeight="1">
      <c r="A140" s="4"/>
      <c r="B140" s="4"/>
      <c r="C140" s="34"/>
      <c r="D140" s="4"/>
      <c r="E140" s="4"/>
      <c r="F140" s="4"/>
      <c r="G140" s="4"/>
      <c r="H140" s="4"/>
      <c r="I140" s="4"/>
      <c r="J140" s="4"/>
      <c r="K140" s="4"/>
      <c r="L140" s="4"/>
      <c r="M140" s="4"/>
      <c r="N140" s="4"/>
      <c r="O140" s="4"/>
      <c r="P140" s="4"/>
      <c r="Q140" s="4"/>
      <c r="R140" s="4"/>
    </row>
    <row r="141" spans="1:18" ht="16.5" customHeight="1">
      <c r="A141" s="4"/>
      <c r="B141" s="4"/>
      <c r="C141" s="34"/>
      <c r="D141" s="4"/>
      <c r="E141" s="4"/>
      <c r="F141" s="4"/>
      <c r="G141" s="4"/>
      <c r="H141" s="4"/>
      <c r="I141" s="4"/>
      <c r="J141" s="4"/>
      <c r="K141" s="4"/>
      <c r="L141" s="4"/>
      <c r="M141" s="4"/>
      <c r="N141" s="4"/>
      <c r="O141" s="4"/>
      <c r="P141" s="4"/>
      <c r="Q141" s="4"/>
      <c r="R141" s="4"/>
    </row>
    <row r="142" spans="1:18" ht="16.5" customHeight="1">
      <c r="A142" s="4"/>
      <c r="B142" s="4"/>
      <c r="C142" s="34"/>
      <c r="D142" s="4"/>
      <c r="E142" s="4"/>
      <c r="F142" s="4"/>
      <c r="G142" s="4"/>
      <c r="H142" s="4"/>
      <c r="I142" s="4"/>
      <c r="J142" s="4"/>
      <c r="K142" s="4"/>
      <c r="L142" s="4"/>
      <c r="M142" s="4"/>
      <c r="N142" s="4"/>
      <c r="O142" s="4"/>
      <c r="P142" s="4"/>
      <c r="Q142" s="4"/>
      <c r="R142" s="4"/>
    </row>
    <row r="143" spans="1:18" ht="16.5" customHeight="1">
      <c r="A143" s="4"/>
      <c r="B143" s="4"/>
      <c r="C143" s="34"/>
      <c r="D143" s="4"/>
      <c r="E143" s="4"/>
      <c r="F143" s="4"/>
      <c r="G143" s="4"/>
      <c r="H143" s="4"/>
      <c r="I143" s="4"/>
      <c r="J143" s="4"/>
      <c r="K143" s="4"/>
      <c r="L143" s="4"/>
      <c r="M143" s="4"/>
      <c r="N143" s="4"/>
      <c r="O143" s="4"/>
      <c r="P143" s="4"/>
      <c r="Q143" s="4"/>
      <c r="R143" s="4"/>
    </row>
    <row r="144" spans="1:18" ht="16.5" customHeight="1">
      <c r="A144" s="4"/>
      <c r="B144" s="4"/>
      <c r="C144" s="34"/>
      <c r="D144" s="4"/>
      <c r="E144" s="4"/>
      <c r="F144" s="4"/>
      <c r="G144" s="4"/>
      <c r="H144" s="4"/>
      <c r="I144" s="4"/>
      <c r="J144" s="4"/>
      <c r="K144" s="4"/>
      <c r="L144" s="4"/>
      <c r="M144" s="4"/>
      <c r="N144" s="4"/>
      <c r="O144" s="4"/>
      <c r="P144" s="4"/>
      <c r="Q144" s="4"/>
      <c r="R144" s="4"/>
    </row>
    <row r="145" spans="1:18" ht="16.5" customHeight="1">
      <c r="A145" s="4"/>
      <c r="B145" s="4"/>
      <c r="C145" s="34"/>
      <c r="D145" s="4"/>
      <c r="E145" s="4"/>
      <c r="F145" s="4"/>
      <c r="G145" s="4"/>
      <c r="H145" s="4"/>
      <c r="I145" s="4"/>
      <c r="J145" s="4"/>
      <c r="K145" s="4"/>
      <c r="L145" s="4"/>
      <c r="M145" s="4"/>
      <c r="N145" s="4"/>
      <c r="O145" s="4"/>
      <c r="P145" s="4"/>
      <c r="Q145" s="4"/>
      <c r="R145" s="4"/>
    </row>
    <row r="146" spans="1:18" ht="16.5" customHeight="1">
      <c r="A146" s="4"/>
      <c r="B146" s="4"/>
      <c r="C146" s="34"/>
      <c r="D146" s="4"/>
      <c r="E146" s="4"/>
      <c r="F146" s="4"/>
      <c r="G146" s="4"/>
      <c r="H146" s="4"/>
      <c r="I146" s="4"/>
      <c r="J146" s="4"/>
      <c r="K146" s="4"/>
      <c r="L146" s="4"/>
      <c r="M146" s="4"/>
      <c r="N146" s="4"/>
      <c r="O146" s="4"/>
      <c r="P146" s="4"/>
      <c r="Q146" s="4"/>
      <c r="R146" s="4"/>
    </row>
    <row r="147" spans="1:18" ht="16.5" customHeight="1">
      <c r="A147" s="4"/>
      <c r="B147" s="4"/>
      <c r="C147" s="34"/>
      <c r="D147" s="4"/>
      <c r="E147" s="4"/>
      <c r="F147" s="4"/>
      <c r="G147" s="4"/>
      <c r="H147" s="4"/>
      <c r="I147" s="4"/>
      <c r="J147" s="4"/>
      <c r="K147" s="4"/>
      <c r="L147" s="4"/>
      <c r="M147" s="4"/>
      <c r="N147" s="4"/>
      <c r="O147" s="4"/>
      <c r="P147" s="4"/>
      <c r="Q147" s="4"/>
      <c r="R147" s="4"/>
    </row>
    <row r="148" spans="1:18" ht="16.5" customHeight="1">
      <c r="A148" s="4"/>
      <c r="B148" s="4"/>
      <c r="C148" s="34"/>
      <c r="D148" s="4"/>
      <c r="E148" s="4"/>
      <c r="F148" s="4"/>
      <c r="G148" s="4"/>
      <c r="H148" s="4"/>
      <c r="I148" s="4"/>
      <c r="J148" s="4"/>
      <c r="K148" s="4"/>
      <c r="L148" s="4"/>
      <c r="M148" s="4"/>
      <c r="N148" s="4"/>
      <c r="O148" s="4"/>
      <c r="P148" s="4"/>
      <c r="Q148" s="4"/>
      <c r="R148" s="4"/>
    </row>
    <row r="149" spans="1:18" ht="16.5" customHeight="1">
      <c r="A149" s="4"/>
      <c r="B149" s="4"/>
      <c r="C149" s="34"/>
      <c r="D149" s="4"/>
      <c r="E149" s="4"/>
      <c r="F149" s="4"/>
      <c r="G149" s="4"/>
      <c r="H149" s="4"/>
      <c r="I149" s="4"/>
      <c r="J149" s="4"/>
      <c r="K149" s="4"/>
      <c r="L149" s="4"/>
      <c r="M149" s="4"/>
      <c r="N149" s="4"/>
      <c r="O149" s="4"/>
      <c r="P149" s="4"/>
      <c r="Q149" s="4"/>
      <c r="R149" s="4"/>
    </row>
    <row r="150" spans="1:18" ht="16.5" customHeight="1">
      <c r="A150" s="4"/>
      <c r="B150" s="4"/>
      <c r="C150" s="34"/>
      <c r="D150" s="4"/>
      <c r="E150" s="4"/>
      <c r="F150" s="4"/>
      <c r="G150" s="4"/>
      <c r="H150" s="4"/>
      <c r="I150" s="4"/>
      <c r="J150" s="4"/>
      <c r="K150" s="4"/>
      <c r="L150" s="4"/>
      <c r="M150" s="4"/>
      <c r="N150" s="4"/>
      <c r="O150" s="4"/>
      <c r="P150" s="4"/>
      <c r="Q150" s="4"/>
      <c r="R150" s="4"/>
    </row>
    <row r="151" spans="1:18" ht="16.5" customHeight="1">
      <c r="A151" s="4"/>
      <c r="B151" s="4"/>
      <c r="C151" s="34"/>
      <c r="D151" s="4"/>
      <c r="E151" s="4"/>
      <c r="F151" s="4"/>
      <c r="G151" s="4"/>
      <c r="H151" s="4"/>
      <c r="I151" s="4"/>
      <c r="J151" s="4"/>
      <c r="K151" s="4"/>
      <c r="L151" s="4"/>
      <c r="M151" s="4"/>
      <c r="N151" s="4"/>
      <c r="O151" s="4"/>
      <c r="P151" s="4"/>
      <c r="Q151" s="4"/>
      <c r="R151" s="4"/>
    </row>
    <row r="152" spans="1:18" ht="16.5" customHeight="1">
      <c r="A152" s="4"/>
      <c r="B152" s="4"/>
      <c r="C152" s="34"/>
      <c r="D152" s="4"/>
      <c r="E152" s="4"/>
      <c r="F152" s="4"/>
      <c r="G152" s="4"/>
      <c r="H152" s="4"/>
      <c r="I152" s="4"/>
      <c r="J152" s="4"/>
      <c r="K152" s="4"/>
      <c r="L152" s="4"/>
      <c r="M152" s="4"/>
      <c r="N152" s="4"/>
      <c r="O152" s="4"/>
      <c r="P152" s="4"/>
      <c r="Q152" s="4"/>
      <c r="R152" s="4"/>
    </row>
    <row r="153" spans="1:18" ht="16.5" customHeight="1">
      <c r="A153" s="4"/>
      <c r="B153" s="4"/>
      <c r="C153" s="34"/>
      <c r="D153" s="4"/>
      <c r="E153" s="4"/>
      <c r="F153" s="4"/>
      <c r="G153" s="4"/>
      <c r="H153" s="4"/>
      <c r="I153" s="4"/>
      <c r="J153" s="4"/>
      <c r="K153" s="4"/>
      <c r="L153" s="4"/>
      <c r="M153" s="4"/>
      <c r="N153" s="4"/>
      <c r="O153" s="4"/>
      <c r="P153" s="4"/>
      <c r="Q153" s="4"/>
      <c r="R153" s="4"/>
    </row>
    <row r="154" spans="1:18" ht="16.5" customHeight="1">
      <c r="A154" s="4"/>
      <c r="B154" s="4"/>
      <c r="C154" s="34"/>
      <c r="D154" s="4"/>
      <c r="E154" s="4"/>
      <c r="F154" s="4"/>
      <c r="G154" s="4"/>
      <c r="H154" s="4"/>
      <c r="I154" s="4"/>
      <c r="J154" s="4"/>
      <c r="K154" s="4"/>
      <c r="L154" s="4"/>
      <c r="M154" s="4"/>
      <c r="N154" s="4"/>
      <c r="O154" s="4"/>
      <c r="P154" s="4"/>
      <c r="Q154" s="4"/>
      <c r="R154" s="4"/>
    </row>
    <row r="155" spans="1:18" ht="16.5" customHeight="1">
      <c r="A155" s="4"/>
      <c r="B155" s="4"/>
      <c r="C155" s="34"/>
      <c r="D155" s="4"/>
      <c r="E155" s="4"/>
      <c r="F155" s="4"/>
      <c r="G155" s="4"/>
      <c r="H155" s="4"/>
      <c r="I155" s="4"/>
      <c r="J155" s="4"/>
      <c r="K155" s="4"/>
      <c r="L155" s="4"/>
      <c r="M155" s="4"/>
      <c r="N155" s="4"/>
      <c r="O155" s="4"/>
      <c r="P155" s="4"/>
      <c r="Q155" s="4"/>
      <c r="R155" s="4"/>
    </row>
    <row r="156" spans="1:18" ht="16.5" customHeight="1">
      <c r="A156" s="4"/>
      <c r="B156" s="4"/>
      <c r="C156" s="34"/>
      <c r="D156" s="4"/>
      <c r="E156" s="4"/>
      <c r="F156" s="4"/>
      <c r="G156" s="4"/>
      <c r="H156" s="4"/>
      <c r="I156" s="4"/>
      <c r="J156" s="4"/>
      <c r="K156" s="4"/>
      <c r="L156" s="4"/>
      <c r="M156" s="4"/>
      <c r="N156" s="4"/>
      <c r="O156" s="4"/>
      <c r="P156" s="4"/>
      <c r="Q156" s="4"/>
      <c r="R156" s="4"/>
    </row>
    <row r="157" spans="1:18" ht="16.5" customHeight="1">
      <c r="A157" s="4"/>
      <c r="B157" s="4"/>
      <c r="C157" s="34"/>
      <c r="D157" s="4"/>
      <c r="E157" s="4"/>
      <c r="F157" s="4"/>
      <c r="G157" s="4"/>
      <c r="H157" s="4"/>
      <c r="I157" s="4"/>
      <c r="J157" s="4"/>
      <c r="K157" s="4"/>
      <c r="L157" s="4"/>
      <c r="M157" s="4"/>
      <c r="N157" s="4"/>
      <c r="O157" s="4"/>
      <c r="P157" s="4"/>
      <c r="Q157" s="4"/>
      <c r="R157" s="4"/>
    </row>
    <row r="158" spans="1:18" ht="16.5" customHeight="1">
      <c r="A158" s="4"/>
      <c r="B158" s="4"/>
      <c r="C158" s="34"/>
      <c r="D158" s="4"/>
      <c r="E158" s="4"/>
      <c r="F158" s="4"/>
      <c r="G158" s="4"/>
      <c r="H158" s="4"/>
      <c r="I158" s="4"/>
      <c r="J158" s="4"/>
      <c r="K158" s="4"/>
      <c r="L158" s="4"/>
      <c r="M158" s="4"/>
      <c r="N158" s="4"/>
      <c r="O158" s="4"/>
      <c r="P158" s="4"/>
      <c r="Q158" s="4"/>
      <c r="R158" s="4"/>
    </row>
    <row r="159" spans="1:18" ht="16.5" customHeight="1">
      <c r="A159" s="4"/>
      <c r="B159" s="4"/>
      <c r="C159" s="34"/>
      <c r="D159" s="4"/>
      <c r="E159" s="4"/>
      <c r="F159" s="4"/>
      <c r="G159" s="4"/>
      <c r="H159" s="4"/>
      <c r="I159" s="4"/>
      <c r="J159" s="4"/>
      <c r="K159" s="4"/>
      <c r="L159" s="4"/>
      <c r="M159" s="4"/>
      <c r="N159" s="4"/>
      <c r="O159" s="4"/>
      <c r="P159" s="4"/>
      <c r="Q159" s="4"/>
      <c r="R159" s="4"/>
    </row>
    <row r="160" spans="1:18" ht="16.5" customHeight="1">
      <c r="A160" s="4"/>
      <c r="B160" s="4"/>
      <c r="C160" s="34"/>
      <c r="D160" s="4"/>
      <c r="E160" s="4"/>
      <c r="F160" s="4"/>
      <c r="G160" s="4"/>
      <c r="H160" s="4"/>
      <c r="I160" s="4"/>
      <c r="J160" s="4"/>
      <c r="K160" s="4"/>
      <c r="L160" s="4"/>
      <c r="M160" s="4"/>
      <c r="N160" s="4"/>
      <c r="O160" s="4"/>
      <c r="P160" s="4"/>
      <c r="Q160" s="4"/>
      <c r="R160" s="4"/>
    </row>
    <row r="161" spans="1:18" ht="16.5" customHeight="1">
      <c r="A161" s="4"/>
      <c r="B161" s="4"/>
      <c r="C161" s="34"/>
      <c r="D161" s="4"/>
      <c r="E161" s="4"/>
      <c r="F161" s="4"/>
      <c r="G161" s="4"/>
      <c r="H161" s="4"/>
      <c r="I161" s="4"/>
      <c r="J161" s="4"/>
      <c r="K161" s="4"/>
      <c r="L161" s="4"/>
      <c r="M161" s="4"/>
      <c r="N161" s="4"/>
      <c r="O161" s="4"/>
      <c r="P161" s="4"/>
      <c r="Q161" s="4"/>
      <c r="R161" s="4"/>
    </row>
    <row r="162" spans="1:18" ht="16.5" customHeight="1">
      <c r="A162" s="4"/>
      <c r="B162" s="4"/>
      <c r="C162" s="34"/>
      <c r="D162" s="4"/>
      <c r="E162" s="4"/>
      <c r="F162" s="4"/>
      <c r="G162" s="4"/>
      <c r="H162" s="4"/>
      <c r="I162" s="4"/>
      <c r="J162" s="4"/>
      <c r="K162" s="4"/>
      <c r="L162" s="4"/>
      <c r="M162" s="4"/>
      <c r="N162" s="4"/>
      <c r="O162" s="4"/>
      <c r="P162" s="4"/>
      <c r="Q162" s="4"/>
      <c r="R162" s="4"/>
    </row>
    <row r="163" spans="1:18" ht="16.5" customHeight="1">
      <c r="A163" s="4"/>
      <c r="B163" s="4"/>
      <c r="C163" s="34"/>
      <c r="D163" s="4"/>
      <c r="E163" s="4"/>
      <c r="F163" s="4"/>
      <c r="G163" s="4"/>
      <c r="H163" s="4"/>
      <c r="I163" s="4"/>
      <c r="J163" s="4"/>
      <c r="K163" s="4"/>
      <c r="L163" s="4"/>
      <c r="M163" s="4"/>
      <c r="N163" s="4"/>
      <c r="O163" s="4"/>
      <c r="P163" s="4"/>
      <c r="Q163" s="4"/>
      <c r="R163" s="4"/>
    </row>
    <row r="164" spans="1:18" ht="16.5" customHeight="1">
      <c r="A164" s="4"/>
      <c r="B164" s="4"/>
      <c r="C164" s="34"/>
      <c r="D164" s="4"/>
      <c r="E164" s="4"/>
      <c r="F164" s="4"/>
      <c r="G164" s="4"/>
      <c r="H164" s="4"/>
      <c r="I164" s="4"/>
      <c r="J164" s="4"/>
      <c r="K164" s="4"/>
      <c r="L164" s="4"/>
      <c r="M164" s="4"/>
      <c r="N164" s="4"/>
      <c r="O164" s="4"/>
      <c r="P164" s="4"/>
      <c r="Q164" s="4"/>
      <c r="R164" s="4"/>
    </row>
    <row r="165" spans="1:18" ht="16.5" customHeight="1">
      <c r="A165" s="4"/>
      <c r="B165" s="4"/>
      <c r="C165" s="34"/>
      <c r="D165" s="4"/>
      <c r="E165" s="4"/>
      <c r="F165" s="4"/>
      <c r="G165" s="4"/>
      <c r="H165" s="4"/>
      <c r="I165" s="4"/>
      <c r="J165" s="4"/>
      <c r="K165" s="4"/>
      <c r="L165" s="4"/>
      <c r="M165" s="4"/>
      <c r="N165" s="4"/>
      <c r="O165" s="4"/>
      <c r="P165" s="4"/>
      <c r="Q165" s="4"/>
      <c r="R165" s="4"/>
    </row>
    <row r="166" spans="1:18" ht="16.5" customHeight="1">
      <c r="A166" s="4"/>
      <c r="B166" s="4"/>
      <c r="C166" s="34"/>
      <c r="D166" s="4"/>
      <c r="E166" s="4"/>
      <c r="F166" s="4"/>
      <c r="G166" s="4"/>
      <c r="H166" s="4"/>
      <c r="I166" s="4"/>
      <c r="J166" s="4"/>
      <c r="K166" s="4"/>
      <c r="L166" s="4"/>
      <c r="M166" s="4"/>
      <c r="N166" s="4"/>
      <c r="O166" s="4"/>
      <c r="P166" s="4"/>
      <c r="Q166" s="4"/>
      <c r="R166" s="4"/>
    </row>
    <row r="167" spans="1:18" ht="16.5" customHeight="1">
      <c r="A167" s="4"/>
      <c r="B167" s="4"/>
      <c r="C167" s="34"/>
      <c r="D167" s="4"/>
      <c r="E167" s="4"/>
      <c r="F167" s="4"/>
      <c r="G167" s="4"/>
      <c r="H167" s="4"/>
      <c r="I167" s="4"/>
      <c r="J167" s="4"/>
      <c r="K167" s="4"/>
      <c r="L167" s="4"/>
      <c r="M167" s="4"/>
      <c r="N167" s="4"/>
      <c r="O167" s="4"/>
      <c r="P167" s="4"/>
      <c r="Q167" s="4"/>
      <c r="R167" s="4"/>
    </row>
    <row r="168" spans="1:18" ht="16.5" customHeight="1">
      <c r="A168" s="4"/>
      <c r="B168" s="4"/>
      <c r="C168" s="34"/>
      <c r="D168" s="4"/>
      <c r="E168" s="4"/>
      <c r="F168" s="4"/>
      <c r="G168" s="4"/>
      <c r="H168" s="4"/>
      <c r="I168" s="4"/>
      <c r="J168" s="4"/>
      <c r="K168" s="4"/>
      <c r="L168" s="4"/>
      <c r="M168" s="4"/>
      <c r="N168" s="4"/>
      <c r="O168" s="4"/>
      <c r="P168" s="4"/>
      <c r="Q168" s="4"/>
      <c r="R168" s="4"/>
    </row>
    <row r="169" spans="1:18" ht="16.5" customHeight="1">
      <c r="A169" s="4"/>
      <c r="B169" s="4"/>
      <c r="C169" s="34"/>
      <c r="D169" s="4"/>
      <c r="E169" s="4"/>
      <c r="F169" s="4"/>
      <c r="G169" s="4"/>
      <c r="H169" s="4"/>
      <c r="I169" s="4"/>
      <c r="J169" s="4"/>
      <c r="K169" s="4"/>
      <c r="L169" s="4"/>
      <c r="M169" s="4"/>
      <c r="N169" s="4"/>
      <c r="O169" s="4"/>
      <c r="P169" s="4"/>
      <c r="Q169" s="4"/>
      <c r="R169" s="4"/>
    </row>
    <row r="170" spans="1:18" ht="16.5" customHeight="1">
      <c r="A170" s="4"/>
      <c r="B170" s="4"/>
      <c r="C170" s="34"/>
      <c r="D170" s="4"/>
      <c r="E170" s="4"/>
      <c r="F170" s="4"/>
      <c r="G170" s="4"/>
      <c r="H170" s="4"/>
      <c r="I170" s="4"/>
      <c r="J170" s="4"/>
      <c r="K170" s="4"/>
      <c r="L170" s="4"/>
      <c r="M170" s="4"/>
      <c r="N170" s="4"/>
      <c r="O170" s="4"/>
      <c r="P170" s="4"/>
      <c r="Q170" s="4"/>
      <c r="R170" s="4"/>
    </row>
    <row r="171" spans="1:18" ht="16.5" customHeight="1">
      <c r="A171" s="4"/>
      <c r="B171" s="4"/>
      <c r="C171" s="34"/>
      <c r="D171" s="4"/>
      <c r="E171" s="4"/>
      <c r="F171" s="4"/>
      <c r="G171" s="4"/>
      <c r="H171" s="4"/>
      <c r="I171" s="4"/>
      <c r="J171" s="4"/>
      <c r="K171" s="4"/>
      <c r="L171" s="4"/>
      <c r="M171" s="4"/>
      <c r="N171" s="4"/>
      <c r="O171" s="4"/>
      <c r="P171" s="4"/>
      <c r="Q171" s="4"/>
      <c r="R171" s="4"/>
    </row>
    <row r="172" spans="1:18" ht="16.5" customHeight="1">
      <c r="A172" s="4"/>
      <c r="B172" s="4"/>
      <c r="C172" s="34"/>
      <c r="D172" s="4"/>
      <c r="E172" s="4"/>
      <c r="F172" s="4"/>
      <c r="G172" s="4"/>
      <c r="H172" s="4"/>
      <c r="I172" s="4"/>
      <c r="J172" s="4"/>
      <c r="K172" s="4"/>
      <c r="L172" s="4"/>
      <c r="M172" s="4"/>
      <c r="N172" s="4"/>
      <c r="O172" s="4"/>
      <c r="P172" s="4"/>
      <c r="Q172" s="4"/>
      <c r="R172" s="4"/>
    </row>
    <row r="173" spans="1:18" ht="16.5" customHeight="1">
      <c r="A173" s="4"/>
      <c r="B173" s="4"/>
      <c r="C173" s="34"/>
      <c r="D173" s="4"/>
      <c r="E173" s="4"/>
      <c r="F173" s="4"/>
      <c r="G173" s="4"/>
      <c r="H173" s="4"/>
      <c r="I173" s="4"/>
      <c r="J173" s="4"/>
      <c r="K173" s="4"/>
      <c r="L173" s="4"/>
      <c r="M173" s="4"/>
      <c r="N173" s="4"/>
      <c r="O173" s="4"/>
      <c r="P173" s="4"/>
      <c r="Q173" s="4"/>
      <c r="R173" s="4"/>
    </row>
    <row r="174" spans="1:18" ht="16.5" customHeight="1">
      <c r="A174" s="4"/>
      <c r="B174" s="4"/>
      <c r="C174" s="34"/>
      <c r="D174" s="4"/>
      <c r="E174" s="4"/>
      <c r="F174" s="4"/>
      <c r="G174" s="4"/>
      <c r="H174" s="4"/>
      <c r="I174" s="4"/>
      <c r="J174" s="4"/>
      <c r="K174" s="4"/>
      <c r="L174" s="4"/>
      <c r="M174" s="4"/>
      <c r="N174" s="4"/>
      <c r="O174" s="4"/>
      <c r="P174" s="4"/>
      <c r="Q174" s="4"/>
      <c r="R174" s="4"/>
    </row>
    <row r="175" spans="1:18" ht="16.5" customHeight="1">
      <c r="A175" s="4"/>
      <c r="B175" s="4"/>
      <c r="C175" s="34"/>
      <c r="D175" s="4"/>
      <c r="E175" s="4"/>
      <c r="F175" s="4"/>
      <c r="G175" s="4"/>
      <c r="H175" s="4"/>
      <c r="I175" s="4"/>
      <c r="J175" s="4"/>
      <c r="K175" s="4"/>
      <c r="L175" s="4"/>
      <c r="M175" s="4"/>
      <c r="N175" s="4"/>
      <c r="O175" s="4"/>
      <c r="P175" s="4"/>
      <c r="Q175" s="4"/>
      <c r="R175" s="4"/>
    </row>
    <row r="176" spans="1:18" ht="16.5" customHeight="1">
      <c r="A176" s="4"/>
      <c r="B176" s="4"/>
      <c r="C176" s="34"/>
      <c r="D176" s="4"/>
      <c r="E176" s="4"/>
      <c r="F176" s="4"/>
      <c r="G176" s="4"/>
      <c r="H176" s="4"/>
      <c r="I176" s="4"/>
      <c r="J176" s="4"/>
      <c r="K176" s="4"/>
      <c r="L176" s="4"/>
      <c r="M176" s="4"/>
      <c r="N176" s="4"/>
      <c r="O176" s="4"/>
      <c r="P176" s="4"/>
      <c r="Q176" s="4"/>
      <c r="R176" s="4"/>
    </row>
    <row r="177" spans="1:18" ht="16.5" customHeight="1">
      <c r="A177" s="4"/>
      <c r="B177" s="4"/>
      <c r="C177" s="34"/>
      <c r="D177" s="4"/>
      <c r="E177" s="4"/>
      <c r="F177" s="4"/>
      <c r="G177" s="4"/>
      <c r="H177" s="4"/>
      <c r="I177" s="4"/>
      <c r="J177" s="4"/>
      <c r="K177" s="4"/>
      <c r="L177" s="4"/>
      <c r="M177" s="4"/>
      <c r="N177" s="4"/>
      <c r="O177" s="4"/>
      <c r="P177" s="4"/>
      <c r="Q177" s="4"/>
      <c r="R177" s="4"/>
    </row>
    <row r="178" spans="1:18" ht="16.5" customHeight="1">
      <c r="A178" s="4"/>
      <c r="B178" s="4"/>
      <c r="C178" s="34"/>
      <c r="D178" s="4"/>
      <c r="E178" s="4"/>
      <c r="F178" s="4"/>
      <c r="G178" s="4"/>
      <c r="H178" s="4"/>
      <c r="I178" s="4"/>
      <c r="J178" s="4"/>
      <c r="K178" s="4"/>
      <c r="L178" s="4"/>
      <c r="M178" s="4"/>
      <c r="N178" s="4"/>
      <c r="O178" s="4"/>
      <c r="P178" s="4"/>
      <c r="Q178" s="4"/>
      <c r="R178" s="4"/>
    </row>
    <row r="179" spans="1:18" ht="16.5" customHeight="1">
      <c r="A179" s="4"/>
      <c r="B179" s="4"/>
      <c r="C179" s="34"/>
      <c r="D179" s="4"/>
      <c r="E179" s="4"/>
      <c r="F179" s="4"/>
      <c r="G179" s="4"/>
      <c r="H179" s="4"/>
      <c r="I179" s="4"/>
      <c r="J179" s="4"/>
      <c r="K179" s="4"/>
      <c r="L179" s="4"/>
      <c r="M179" s="4"/>
      <c r="N179" s="4"/>
      <c r="O179" s="4"/>
      <c r="P179" s="4"/>
      <c r="Q179" s="4"/>
      <c r="R179" s="4"/>
    </row>
    <row r="180" spans="1:18" ht="16.5" customHeight="1">
      <c r="A180" s="4"/>
      <c r="B180" s="4"/>
      <c r="C180" s="34"/>
      <c r="D180" s="4"/>
      <c r="E180" s="4"/>
      <c r="F180" s="4"/>
      <c r="G180" s="4"/>
      <c r="H180" s="4"/>
      <c r="I180" s="4"/>
      <c r="J180" s="4"/>
      <c r="K180" s="4"/>
      <c r="L180" s="4"/>
      <c r="M180" s="4"/>
      <c r="N180" s="4"/>
      <c r="O180" s="4"/>
      <c r="P180" s="4"/>
      <c r="Q180" s="4"/>
      <c r="R180" s="4"/>
    </row>
    <row r="181" spans="1:18" ht="16.5" customHeight="1">
      <c r="A181" s="4"/>
      <c r="B181" s="4"/>
      <c r="C181" s="34"/>
      <c r="D181" s="4"/>
      <c r="E181" s="4"/>
      <c r="F181" s="4"/>
      <c r="G181" s="4"/>
      <c r="H181" s="4"/>
      <c r="I181" s="4"/>
      <c r="J181" s="4"/>
      <c r="K181" s="4"/>
      <c r="L181" s="4"/>
      <c r="M181" s="4"/>
      <c r="N181" s="4"/>
      <c r="O181" s="4"/>
      <c r="P181" s="4"/>
      <c r="Q181" s="4"/>
      <c r="R181" s="4"/>
    </row>
    <row r="182" spans="1:18" ht="16.5" customHeight="1">
      <c r="A182" s="4"/>
      <c r="B182" s="4"/>
      <c r="C182" s="34"/>
      <c r="D182" s="4"/>
      <c r="E182" s="4"/>
      <c r="F182" s="4"/>
      <c r="G182" s="4"/>
      <c r="H182" s="4"/>
      <c r="I182" s="4"/>
      <c r="J182" s="4"/>
      <c r="K182" s="4"/>
      <c r="L182" s="4"/>
      <c r="M182" s="4"/>
      <c r="N182" s="4"/>
      <c r="O182" s="4"/>
      <c r="P182" s="4"/>
      <c r="Q182" s="4"/>
      <c r="R182" s="4"/>
    </row>
    <row r="183" spans="1:18" ht="16.5" customHeight="1">
      <c r="A183" s="4"/>
      <c r="B183" s="4"/>
      <c r="C183" s="34"/>
      <c r="D183" s="4"/>
      <c r="E183" s="4"/>
      <c r="F183" s="4"/>
      <c r="G183" s="4"/>
      <c r="H183" s="4"/>
      <c r="I183" s="4"/>
      <c r="J183" s="4"/>
      <c r="K183" s="4"/>
      <c r="L183" s="4"/>
      <c r="M183" s="4"/>
      <c r="N183" s="4"/>
      <c r="O183" s="4"/>
      <c r="P183" s="4"/>
      <c r="Q183" s="4"/>
      <c r="R183" s="4"/>
    </row>
    <row r="184" spans="1:18" ht="16.5" customHeight="1">
      <c r="A184" s="4"/>
      <c r="B184" s="4"/>
      <c r="C184" s="34"/>
      <c r="D184" s="4"/>
      <c r="E184" s="4"/>
      <c r="F184" s="4"/>
      <c r="G184" s="4"/>
      <c r="H184" s="4"/>
      <c r="I184" s="4"/>
      <c r="J184" s="4"/>
      <c r="K184" s="4"/>
      <c r="L184" s="4"/>
      <c r="M184" s="4"/>
      <c r="N184" s="4"/>
      <c r="O184" s="4"/>
      <c r="P184" s="4"/>
      <c r="Q184" s="4"/>
      <c r="R184" s="4"/>
    </row>
    <row r="185" spans="1:18" ht="16.5" customHeight="1">
      <c r="A185" s="4"/>
      <c r="B185" s="4"/>
      <c r="C185" s="34"/>
      <c r="D185" s="4"/>
      <c r="E185" s="4"/>
      <c r="F185" s="4"/>
      <c r="G185" s="4"/>
      <c r="H185" s="4"/>
      <c r="I185" s="4"/>
      <c r="J185" s="4"/>
      <c r="K185" s="4"/>
      <c r="L185" s="4"/>
      <c r="M185" s="4"/>
      <c r="N185" s="4"/>
      <c r="O185" s="4"/>
      <c r="P185" s="4"/>
      <c r="Q185" s="4"/>
      <c r="R185" s="4"/>
    </row>
    <row r="186" spans="1:18" ht="16.5" customHeight="1">
      <c r="A186" s="4"/>
      <c r="B186" s="4"/>
      <c r="C186" s="34"/>
      <c r="D186" s="4"/>
      <c r="E186" s="4"/>
      <c r="F186" s="4"/>
      <c r="G186" s="4"/>
      <c r="H186" s="4"/>
      <c r="I186" s="4"/>
      <c r="J186" s="4"/>
      <c r="K186" s="4"/>
      <c r="L186" s="4"/>
      <c r="M186" s="4"/>
      <c r="N186" s="4"/>
      <c r="O186" s="4"/>
      <c r="P186" s="4"/>
      <c r="Q186" s="4"/>
      <c r="R186" s="4"/>
    </row>
    <row r="187" spans="1:18" ht="16.5" customHeight="1">
      <c r="A187" s="4"/>
      <c r="B187" s="4"/>
      <c r="C187" s="34"/>
      <c r="D187" s="4"/>
      <c r="E187" s="4"/>
      <c r="F187" s="4"/>
      <c r="G187" s="4"/>
      <c r="H187" s="4"/>
      <c r="I187" s="4"/>
      <c r="J187" s="4"/>
      <c r="K187" s="4"/>
      <c r="L187" s="4"/>
      <c r="M187" s="4"/>
      <c r="N187" s="4"/>
      <c r="O187" s="4"/>
      <c r="P187" s="4"/>
      <c r="Q187" s="4"/>
      <c r="R187" s="4"/>
    </row>
    <row r="188" spans="1:18" ht="16.5" customHeight="1">
      <c r="A188" s="4"/>
      <c r="B188" s="4"/>
      <c r="C188" s="34"/>
      <c r="D188" s="4"/>
      <c r="E188" s="4"/>
      <c r="F188" s="4"/>
      <c r="G188" s="4"/>
      <c r="H188" s="4"/>
      <c r="I188" s="4"/>
      <c r="J188" s="4"/>
      <c r="K188" s="4"/>
      <c r="L188" s="4"/>
      <c r="M188" s="4"/>
      <c r="N188" s="4"/>
      <c r="O188" s="4"/>
      <c r="P188" s="4"/>
      <c r="Q188" s="4"/>
      <c r="R188" s="4"/>
    </row>
    <row r="189" spans="1:18" ht="16.5" customHeight="1">
      <c r="A189" s="4"/>
      <c r="B189" s="4"/>
      <c r="C189" s="34"/>
      <c r="D189" s="4"/>
      <c r="E189" s="4"/>
      <c r="F189" s="4"/>
      <c r="G189" s="4"/>
      <c r="H189" s="4"/>
      <c r="I189" s="4"/>
      <c r="J189" s="4"/>
      <c r="K189" s="4"/>
      <c r="L189" s="4"/>
      <c r="M189" s="4"/>
      <c r="N189" s="4"/>
      <c r="O189" s="4"/>
      <c r="P189" s="4"/>
      <c r="Q189" s="4"/>
      <c r="R189" s="4"/>
    </row>
    <row r="190" spans="1:18" ht="16.5" customHeight="1">
      <c r="A190" s="4"/>
      <c r="B190" s="4"/>
      <c r="C190" s="34"/>
      <c r="D190" s="4"/>
      <c r="E190" s="4"/>
      <c r="F190" s="4"/>
      <c r="G190" s="4"/>
      <c r="H190" s="4"/>
      <c r="I190" s="4"/>
      <c r="J190" s="4"/>
      <c r="K190" s="4"/>
      <c r="L190" s="4"/>
      <c r="M190" s="4"/>
      <c r="N190" s="4"/>
      <c r="O190" s="4"/>
      <c r="P190" s="4"/>
      <c r="Q190" s="4"/>
      <c r="R190" s="4"/>
    </row>
    <row r="191" spans="1:18" ht="16.5" customHeight="1">
      <c r="A191" s="4"/>
      <c r="B191" s="4"/>
      <c r="C191" s="34"/>
      <c r="D191" s="4"/>
      <c r="E191" s="4"/>
      <c r="F191" s="4"/>
      <c r="G191" s="4"/>
      <c r="H191" s="4"/>
      <c r="I191" s="4"/>
      <c r="J191" s="4"/>
      <c r="K191" s="4"/>
      <c r="L191" s="4"/>
      <c r="M191" s="4"/>
      <c r="N191" s="4"/>
      <c r="O191" s="4"/>
      <c r="P191" s="4"/>
      <c r="Q191" s="4"/>
      <c r="R191" s="4"/>
    </row>
    <row r="192" spans="1:18" ht="16.5" customHeight="1">
      <c r="A192" s="4"/>
      <c r="B192" s="4"/>
      <c r="C192" s="34"/>
      <c r="D192" s="4"/>
      <c r="E192" s="4"/>
      <c r="F192" s="4"/>
      <c r="G192" s="4"/>
      <c r="H192" s="4"/>
      <c r="I192" s="4"/>
      <c r="J192" s="4"/>
      <c r="K192" s="4"/>
      <c r="L192" s="4"/>
      <c r="M192" s="4"/>
      <c r="N192" s="4"/>
      <c r="O192" s="4"/>
      <c r="P192" s="4"/>
      <c r="Q192" s="4"/>
      <c r="R192" s="4"/>
    </row>
    <row r="193" spans="1:18" ht="16.5" customHeight="1">
      <c r="A193" s="4"/>
      <c r="B193" s="4"/>
      <c r="C193" s="34"/>
      <c r="D193" s="4"/>
      <c r="E193" s="4"/>
      <c r="F193" s="4"/>
      <c r="G193" s="4"/>
      <c r="H193" s="4"/>
      <c r="I193" s="4"/>
      <c r="J193" s="4"/>
      <c r="K193" s="4"/>
      <c r="L193" s="4"/>
      <c r="M193" s="4"/>
      <c r="N193" s="4"/>
      <c r="O193" s="4"/>
      <c r="P193" s="4"/>
      <c r="Q193" s="4"/>
      <c r="R193" s="4"/>
    </row>
    <row r="194" spans="1:18" ht="16.5" customHeight="1">
      <c r="A194" s="4"/>
      <c r="B194" s="4"/>
      <c r="C194" s="34"/>
      <c r="D194" s="4"/>
      <c r="E194" s="4"/>
      <c r="F194" s="4"/>
      <c r="G194" s="4"/>
      <c r="H194" s="4"/>
      <c r="I194" s="4"/>
      <c r="J194" s="4"/>
      <c r="K194" s="4"/>
      <c r="L194" s="4"/>
      <c r="M194" s="4"/>
      <c r="N194" s="4"/>
      <c r="O194" s="4"/>
      <c r="P194" s="4"/>
      <c r="Q194" s="4"/>
      <c r="R194" s="4"/>
    </row>
    <row r="195" spans="1:18" ht="16.5" customHeight="1">
      <c r="A195" s="4"/>
      <c r="B195" s="4"/>
      <c r="C195" s="34"/>
      <c r="D195" s="4"/>
      <c r="E195" s="4"/>
      <c r="F195" s="4"/>
      <c r="G195" s="4"/>
      <c r="H195" s="4"/>
      <c r="I195" s="4"/>
      <c r="J195" s="4"/>
      <c r="K195" s="4"/>
      <c r="L195" s="4"/>
      <c r="M195" s="4"/>
      <c r="N195" s="4"/>
      <c r="O195" s="4"/>
      <c r="P195" s="4"/>
      <c r="Q195" s="4"/>
      <c r="R195" s="4"/>
    </row>
    <row r="196" spans="1:18" ht="16.5" customHeight="1">
      <c r="A196" s="4"/>
      <c r="B196" s="4"/>
      <c r="C196" s="34"/>
      <c r="D196" s="4"/>
      <c r="E196" s="4"/>
      <c r="F196" s="4"/>
      <c r="G196" s="4"/>
      <c r="H196" s="4"/>
      <c r="I196" s="4"/>
      <c r="J196" s="4"/>
      <c r="K196" s="4"/>
      <c r="L196" s="4"/>
      <c r="M196" s="4"/>
      <c r="N196" s="4"/>
      <c r="O196" s="4"/>
      <c r="P196" s="4"/>
      <c r="Q196" s="4"/>
      <c r="R196" s="4"/>
    </row>
    <row r="197" spans="1:18" ht="16.5" customHeight="1">
      <c r="A197" s="4"/>
      <c r="B197" s="4"/>
      <c r="C197" s="34"/>
      <c r="D197" s="4"/>
      <c r="E197" s="4"/>
      <c r="F197" s="4"/>
      <c r="G197" s="4"/>
      <c r="H197" s="4"/>
      <c r="I197" s="4"/>
      <c r="J197" s="4"/>
      <c r="K197" s="4"/>
      <c r="L197" s="4"/>
      <c r="M197" s="4"/>
      <c r="N197" s="4"/>
      <c r="O197" s="4"/>
      <c r="P197" s="4"/>
      <c r="Q197" s="4"/>
      <c r="R197" s="4"/>
    </row>
    <row r="198" spans="1:18" ht="16.5" customHeight="1">
      <c r="A198" s="4"/>
      <c r="B198" s="4"/>
      <c r="C198" s="34"/>
      <c r="D198" s="4"/>
      <c r="E198" s="4"/>
      <c r="F198" s="4"/>
      <c r="G198" s="4"/>
      <c r="H198" s="4"/>
      <c r="I198" s="4"/>
      <c r="J198" s="4"/>
      <c r="K198" s="4"/>
      <c r="L198" s="4"/>
      <c r="M198" s="4"/>
      <c r="N198" s="4"/>
      <c r="O198" s="4"/>
      <c r="P198" s="4"/>
      <c r="Q198" s="4"/>
      <c r="R198" s="4"/>
    </row>
    <row r="199" spans="1:18" ht="16.5" customHeight="1">
      <c r="A199" s="4"/>
      <c r="B199" s="4"/>
      <c r="C199" s="34"/>
      <c r="D199" s="4"/>
      <c r="E199" s="4"/>
      <c r="F199" s="4"/>
      <c r="G199" s="4"/>
      <c r="H199" s="4"/>
      <c r="I199" s="4"/>
      <c r="J199" s="4"/>
      <c r="K199" s="4"/>
      <c r="L199" s="4"/>
      <c r="M199" s="4"/>
      <c r="N199" s="4"/>
      <c r="O199" s="4"/>
      <c r="P199" s="4"/>
      <c r="Q199" s="4"/>
      <c r="R199" s="4"/>
    </row>
    <row r="200" spans="1:18" ht="16.5" customHeight="1">
      <c r="A200" s="4"/>
      <c r="B200" s="4"/>
      <c r="C200" s="34"/>
      <c r="D200" s="4"/>
      <c r="E200" s="4"/>
      <c r="F200" s="4"/>
      <c r="G200" s="4"/>
      <c r="H200" s="4"/>
      <c r="I200" s="4"/>
      <c r="J200" s="4"/>
      <c r="K200" s="4"/>
      <c r="L200" s="4"/>
      <c r="M200" s="4"/>
      <c r="N200" s="4"/>
      <c r="O200" s="4"/>
      <c r="P200" s="4"/>
      <c r="Q200" s="4"/>
      <c r="R200" s="4"/>
    </row>
    <row r="201" spans="1:18" ht="16.5" customHeight="1">
      <c r="A201" s="4"/>
      <c r="B201" s="4"/>
      <c r="C201" s="34"/>
      <c r="D201" s="4"/>
      <c r="E201" s="4"/>
      <c r="F201" s="4"/>
      <c r="G201" s="4"/>
      <c r="H201" s="4"/>
      <c r="I201" s="4"/>
      <c r="J201" s="4"/>
      <c r="K201" s="4"/>
      <c r="L201" s="4"/>
      <c r="M201" s="4"/>
      <c r="N201" s="4"/>
      <c r="O201" s="4"/>
      <c r="P201" s="4"/>
      <c r="Q201" s="4"/>
      <c r="R201" s="4"/>
    </row>
    <row r="202" spans="1:18" ht="16.5" customHeight="1">
      <c r="A202" s="4"/>
      <c r="B202" s="4"/>
      <c r="C202" s="34"/>
      <c r="D202" s="4"/>
      <c r="E202" s="4"/>
      <c r="F202" s="4"/>
      <c r="G202" s="4"/>
      <c r="H202" s="4"/>
      <c r="I202" s="4"/>
      <c r="J202" s="4"/>
      <c r="K202" s="4"/>
      <c r="L202" s="4"/>
      <c r="M202" s="4"/>
      <c r="N202" s="4"/>
      <c r="O202" s="4"/>
      <c r="P202" s="4"/>
      <c r="Q202" s="4"/>
      <c r="R202" s="4"/>
    </row>
    <row r="203" spans="1:18" ht="16.5" customHeight="1">
      <c r="A203" s="4"/>
      <c r="B203" s="4"/>
      <c r="C203" s="34"/>
      <c r="D203" s="4"/>
      <c r="E203" s="4"/>
      <c r="F203" s="4"/>
      <c r="G203" s="4"/>
      <c r="H203" s="4"/>
      <c r="I203" s="4"/>
      <c r="J203" s="4"/>
      <c r="K203" s="4"/>
      <c r="L203" s="4"/>
      <c r="M203" s="4"/>
      <c r="N203" s="4"/>
      <c r="O203" s="4"/>
      <c r="P203" s="4"/>
      <c r="Q203" s="4"/>
      <c r="R203" s="4"/>
    </row>
    <row r="204" spans="1:18" ht="16.5" customHeight="1">
      <c r="A204" s="4"/>
      <c r="B204" s="4"/>
      <c r="C204" s="34"/>
      <c r="D204" s="4"/>
      <c r="E204" s="4"/>
      <c r="F204" s="4"/>
      <c r="G204" s="4"/>
      <c r="H204" s="4"/>
      <c r="I204" s="4"/>
      <c r="J204" s="4"/>
      <c r="K204" s="4"/>
      <c r="L204" s="4"/>
      <c r="M204" s="4"/>
      <c r="N204" s="4"/>
      <c r="O204" s="4"/>
      <c r="P204" s="4"/>
      <c r="Q204" s="4"/>
      <c r="R204" s="4"/>
    </row>
    <row r="205" spans="1:18" ht="16.5" customHeight="1">
      <c r="A205" s="4"/>
      <c r="B205" s="4"/>
      <c r="C205" s="34"/>
      <c r="D205" s="4"/>
      <c r="E205" s="4"/>
      <c r="F205" s="4"/>
      <c r="G205" s="4"/>
      <c r="H205" s="4"/>
      <c r="I205" s="4"/>
      <c r="J205" s="4"/>
      <c r="K205" s="4"/>
      <c r="L205" s="4"/>
      <c r="M205" s="4"/>
      <c r="N205" s="4"/>
      <c r="O205" s="4"/>
      <c r="P205" s="4"/>
      <c r="Q205" s="4"/>
      <c r="R205" s="4"/>
    </row>
    <row r="206" spans="1:18" ht="16.5" customHeight="1">
      <c r="A206" s="4"/>
      <c r="B206" s="4"/>
      <c r="C206" s="34"/>
      <c r="D206" s="4"/>
      <c r="E206" s="4"/>
      <c r="F206" s="4"/>
      <c r="G206" s="4"/>
      <c r="H206" s="4"/>
      <c r="I206" s="4"/>
      <c r="J206" s="4"/>
      <c r="K206" s="4"/>
      <c r="L206" s="4"/>
      <c r="M206" s="4"/>
      <c r="N206" s="4"/>
      <c r="O206" s="4"/>
      <c r="P206" s="4"/>
      <c r="Q206" s="4"/>
      <c r="R206" s="4"/>
    </row>
    <row r="207" spans="1:18" ht="16.5" customHeight="1">
      <c r="A207" s="4"/>
      <c r="B207" s="4"/>
      <c r="C207" s="34"/>
      <c r="D207" s="4"/>
      <c r="E207" s="4"/>
      <c r="F207" s="4"/>
      <c r="G207" s="4"/>
      <c r="H207" s="4"/>
      <c r="I207" s="4"/>
      <c r="J207" s="4"/>
      <c r="K207" s="4"/>
      <c r="L207" s="4"/>
      <c r="M207" s="4"/>
      <c r="N207" s="4"/>
      <c r="O207" s="4"/>
      <c r="P207" s="4"/>
      <c r="Q207" s="4"/>
      <c r="R207" s="4"/>
    </row>
    <row r="208" spans="1:18" ht="16.5" customHeight="1">
      <c r="A208" s="4"/>
      <c r="B208" s="4"/>
      <c r="C208" s="34"/>
      <c r="D208" s="4"/>
      <c r="E208" s="4"/>
      <c r="F208" s="4"/>
      <c r="G208" s="4"/>
      <c r="H208" s="4"/>
      <c r="I208" s="4"/>
      <c r="J208" s="4"/>
      <c r="K208" s="4"/>
      <c r="L208" s="4"/>
      <c r="M208" s="4"/>
      <c r="N208" s="4"/>
      <c r="O208" s="4"/>
      <c r="P208" s="4"/>
      <c r="Q208" s="4"/>
      <c r="R208" s="4"/>
    </row>
    <row r="209" spans="1:18" ht="16.5" customHeight="1">
      <c r="A209" s="4"/>
      <c r="B209" s="4"/>
      <c r="C209" s="34"/>
      <c r="D209" s="4"/>
      <c r="E209" s="4"/>
      <c r="F209" s="4"/>
      <c r="G209" s="4"/>
      <c r="H209" s="4"/>
      <c r="I209" s="4"/>
      <c r="J209" s="4"/>
      <c r="K209" s="4"/>
      <c r="L209" s="4"/>
      <c r="M209" s="4"/>
      <c r="N209" s="4"/>
      <c r="O209" s="4"/>
      <c r="P209" s="4"/>
      <c r="Q209" s="4"/>
      <c r="R209" s="4"/>
    </row>
    <row r="210" spans="1:18" ht="16.5" customHeight="1">
      <c r="A210" s="4"/>
      <c r="B210" s="4"/>
      <c r="C210" s="34"/>
      <c r="D210" s="4"/>
      <c r="E210" s="4"/>
      <c r="F210" s="4"/>
      <c r="G210" s="4"/>
      <c r="H210" s="4"/>
      <c r="I210" s="4"/>
      <c r="J210" s="4"/>
      <c r="K210" s="4"/>
      <c r="L210" s="4"/>
      <c r="M210" s="4"/>
      <c r="N210" s="4"/>
      <c r="O210" s="4"/>
      <c r="P210" s="4"/>
      <c r="Q210" s="4"/>
      <c r="R210" s="4"/>
    </row>
    <row r="211" spans="1:18" ht="16.5" customHeight="1">
      <c r="A211" s="4"/>
      <c r="B211" s="4"/>
      <c r="C211" s="34"/>
      <c r="D211" s="4"/>
      <c r="E211" s="4"/>
      <c r="F211" s="4"/>
      <c r="G211" s="4"/>
      <c r="H211" s="4"/>
      <c r="I211" s="4"/>
      <c r="J211" s="4"/>
      <c r="K211" s="4"/>
      <c r="L211" s="4"/>
      <c r="M211" s="4"/>
      <c r="N211" s="4"/>
      <c r="O211" s="4"/>
      <c r="P211" s="4"/>
      <c r="Q211" s="4"/>
      <c r="R211" s="4"/>
    </row>
    <row r="212" spans="1:18" ht="16.5" customHeight="1">
      <c r="A212" s="4"/>
      <c r="B212" s="4"/>
      <c r="C212" s="34"/>
      <c r="D212" s="4"/>
      <c r="E212" s="4"/>
      <c r="F212" s="4"/>
      <c r="G212" s="4"/>
      <c r="H212" s="4"/>
      <c r="I212" s="4"/>
      <c r="J212" s="4"/>
      <c r="K212" s="4"/>
      <c r="L212" s="4"/>
      <c r="M212" s="4"/>
      <c r="N212" s="4"/>
      <c r="O212" s="4"/>
      <c r="P212" s="4"/>
      <c r="Q212" s="4"/>
      <c r="R212" s="4"/>
    </row>
    <row r="213" spans="1:18" ht="16.5" customHeight="1">
      <c r="A213" s="4"/>
      <c r="B213" s="4"/>
      <c r="C213" s="34"/>
      <c r="D213" s="4"/>
      <c r="E213" s="4"/>
      <c r="F213" s="4"/>
      <c r="G213" s="4"/>
      <c r="H213" s="4"/>
      <c r="I213" s="4"/>
      <c r="J213" s="4"/>
      <c r="K213" s="4"/>
      <c r="L213" s="4"/>
      <c r="M213" s="4"/>
      <c r="N213" s="4"/>
      <c r="O213" s="4"/>
      <c r="P213" s="4"/>
      <c r="Q213" s="4"/>
      <c r="R213" s="4"/>
    </row>
    <row r="214" spans="1:18" ht="16.5" customHeight="1">
      <c r="A214" s="4"/>
      <c r="B214" s="4"/>
      <c r="C214" s="34"/>
      <c r="D214" s="4"/>
      <c r="E214" s="4"/>
      <c r="F214" s="4"/>
      <c r="G214" s="4"/>
      <c r="H214" s="4"/>
      <c r="I214" s="4"/>
      <c r="J214" s="4"/>
      <c r="K214" s="4"/>
      <c r="L214" s="4"/>
      <c r="M214" s="4"/>
      <c r="N214" s="4"/>
      <c r="O214" s="4"/>
      <c r="P214" s="4"/>
      <c r="Q214" s="4"/>
      <c r="R214" s="4"/>
    </row>
    <row r="215" spans="1:18" ht="16.5" customHeight="1">
      <c r="A215" s="4"/>
      <c r="B215" s="4"/>
      <c r="C215" s="34"/>
      <c r="D215" s="4"/>
      <c r="E215" s="4"/>
      <c r="F215" s="4"/>
      <c r="G215" s="4"/>
      <c r="H215" s="4"/>
      <c r="I215" s="4"/>
      <c r="J215" s="4"/>
      <c r="K215" s="4"/>
      <c r="L215" s="4"/>
      <c r="M215" s="4"/>
      <c r="N215" s="4"/>
      <c r="O215" s="4"/>
      <c r="P215" s="4"/>
      <c r="Q215" s="4"/>
      <c r="R215" s="4"/>
    </row>
    <row r="216" spans="1:18" ht="16.5" customHeight="1">
      <c r="A216" s="4"/>
      <c r="B216" s="4"/>
      <c r="C216" s="34"/>
      <c r="D216" s="4"/>
      <c r="E216" s="4"/>
      <c r="F216" s="4"/>
      <c r="G216" s="4"/>
      <c r="H216" s="4"/>
      <c r="I216" s="4"/>
      <c r="J216" s="4"/>
      <c r="K216" s="4"/>
      <c r="L216" s="4"/>
      <c r="M216" s="4"/>
      <c r="N216" s="4"/>
      <c r="O216" s="4"/>
      <c r="P216" s="4"/>
      <c r="Q216" s="4"/>
      <c r="R216" s="4"/>
    </row>
    <row r="217" spans="1:18" ht="16.5" customHeight="1">
      <c r="A217" s="4"/>
      <c r="B217" s="4"/>
      <c r="C217" s="34"/>
      <c r="D217" s="4"/>
      <c r="E217" s="4"/>
      <c r="F217" s="4"/>
      <c r="G217" s="4"/>
      <c r="H217" s="4"/>
      <c r="I217" s="4"/>
      <c r="J217" s="4"/>
      <c r="K217" s="4"/>
      <c r="L217" s="4"/>
      <c r="M217" s="4"/>
      <c r="N217" s="4"/>
      <c r="O217" s="4"/>
      <c r="P217" s="4"/>
      <c r="Q217" s="4"/>
      <c r="R217" s="4"/>
    </row>
    <row r="218" spans="1:18" ht="16.5" customHeight="1">
      <c r="A218" s="4"/>
      <c r="B218" s="4"/>
      <c r="C218" s="34"/>
      <c r="D218" s="4"/>
      <c r="E218" s="4"/>
      <c r="F218" s="4"/>
      <c r="G218" s="4"/>
      <c r="H218" s="4"/>
      <c r="I218" s="4"/>
      <c r="J218" s="4"/>
      <c r="K218" s="4"/>
      <c r="L218" s="4"/>
      <c r="M218" s="4"/>
      <c r="N218" s="4"/>
      <c r="O218" s="4"/>
      <c r="P218" s="4"/>
      <c r="Q218" s="4"/>
      <c r="R218" s="4"/>
    </row>
    <row r="219" spans="1:18" ht="16.5" customHeight="1">
      <c r="A219" s="4"/>
      <c r="B219" s="4"/>
      <c r="C219" s="34"/>
      <c r="D219" s="4"/>
      <c r="E219" s="4"/>
      <c r="F219" s="4"/>
      <c r="G219" s="4"/>
      <c r="H219" s="4"/>
      <c r="I219" s="4"/>
      <c r="J219" s="4"/>
      <c r="K219" s="4"/>
      <c r="L219" s="4"/>
      <c r="M219" s="4"/>
      <c r="N219" s="4"/>
      <c r="O219" s="4"/>
      <c r="P219" s="4"/>
      <c r="Q219" s="4"/>
      <c r="R219" s="4"/>
    </row>
    <row r="220" spans="1:18" ht="16.5" customHeight="1">
      <c r="A220" s="4"/>
      <c r="B220" s="4"/>
      <c r="C220" s="34"/>
      <c r="D220" s="4"/>
      <c r="E220" s="4"/>
      <c r="F220" s="4"/>
      <c r="G220" s="4"/>
      <c r="H220" s="4"/>
      <c r="I220" s="4"/>
      <c r="J220" s="4"/>
      <c r="K220" s="4"/>
      <c r="L220" s="4"/>
      <c r="M220" s="4"/>
      <c r="N220" s="4"/>
      <c r="O220" s="4"/>
      <c r="P220" s="4"/>
      <c r="Q220" s="4"/>
      <c r="R220" s="4"/>
    </row>
    <row r="221" spans="1:18" ht="16.5" customHeight="1">
      <c r="A221" s="4"/>
      <c r="B221" s="4"/>
      <c r="C221" s="34"/>
      <c r="D221" s="4"/>
      <c r="E221" s="4"/>
      <c r="F221" s="4"/>
      <c r="G221" s="4"/>
      <c r="H221" s="4"/>
      <c r="I221" s="4"/>
      <c r="J221" s="4"/>
      <c r="K221" s="4"/>
      <c r="L221" s="4"/>
      <c r="M221" s="4"/>
      <c r="N221" s="4"/>
      <c r="O221" s="4"/>
      <c r="P221" s="4"/>
      <c r="Q221" s="4"/>
      <c r="R221" s="4"/>
    </row>
    <row r="222" spans="1:18" ht="16.5" customHeight="1">
      <c r="A222" s="4"/>
      <c r="B222" s="4"/>
      <c r="C222" s="34"/>
      <c r="D222" s="4"/>
      <c r="E222" s="4"/>
      <c r="F222" s="4"/>
      <c r="G222" s="4"/>
      <c r="H222" s="4"/>
      <c r="I222" s="4"/>
      <c r="J222" s="4"/>
      <c r="K222" s="4"/>
      <c r="L222" s="4"/>
      <c r="M222" s="4"/>
      <c r="N222" s="4"/>
      <c r="O222" s="4"/>
      <c r="P222" s="4"/>
      <c r="Q222" s="4"/>
      <c r="R222" s="4"/>
    </row>
    <row r="223" spans="1:18" ht="16.5" customHeight="1">
      <c r="A223" s="4"/>
      <c r="B223" s="4"/>
      <c r="C223" s="34"/>
      <c r="D223" s="4"/>
      <c r="E223" s="4"/>
      <c r="F223" s="4"/>
      <c r="G223" s="4"/>
      <c r="H223" s="4"/>
      <c r="I223" s="4"/>
      <c r="J223" s="4"/>
      <c r="K223" s="4"/>
      <c r="L223" s="4"/>
      <c r="M223" s="4"/>
      <c r="N223" s="4"/>
      <c r="O223" s="4"/>
      <c r="P223" s="4"/>
      <c r="Q223" s="4"/>
      <c r="R223" s="4"/>
    </row>
    <row r="224" spans="1:18" ht="16.5" customHeight="1">
      <c r="A224" s="4"/>
      <c r="B224" s="4"/>
      <c r="C224" s="34"/>
      <c r="D224" s="4"/>
      <c r="E224" s="4"/>
      <c r="F224" s="4"/>
      <c r="G224" s="4"/>
      <c r="H224" s="4"/>
      <c r="I224" s="4"/>
      <c r="J224" s="4"/>
      <c r="K224" s="4"/>
      <c r="L224" s="4"/>
      <c r="M224" s="4"/>
      <c r="N224" s="4"/>
      <c r="O224" s="4"/>
      <c r="P224" s="4"/>
      <c r="Q224" s="4"/>
      <c r="R224" s="4"/>
    </row>
    <row r="225" spans="1:18" ht="16.5" customHeight="1">
      <c r="A225" s="4"/>
      <c r="B225" s="4"/>
      <c r="C225" s="34"/>
      <c r="D225" s="4"/>
      <c r="E225" s="4"/>
      <c r="F225" s="4"/>
      <c r="G225" s="4"/>
      <c r="H225" s="4"/>
      <c r="I225" s="4"/>
      <c r="J225" s="4"/>
      <c r="K225" s="4"/>
      <c r="L225" s="4"/>
      <c r="M225" s="4"/>
      <c r="N225" s="4"/>
      <c r="O225" s="4"/>
      <c r="P225" s="4"/>
      <c r="Q225" s="4"/>
      <c r="R225" s="4"/>
    </row>
    <row r="226" spans="1:18" ht="16.5" customHeight="1">
      <c r="A226" s="4"/>
      <c r="B226" s="4"/>
      <c r="C226" s="34"/>
      <c r="D226" s="4"/>
      <c r="E226" s="4"/>
      <c r="F226" s="4"/>
      <c r="G226" s="4"/>
      <c r="H226" s="4"/>
      <c r="I226" s="4"/>
      <c r="J226" s="4"/>
      <c r="K226" s="4"/>
      <c r="L226" s="4"/>
      <c r="M226" s="4"/>
      <c r="N226" s="4"/>
      <c r="O226" s="4"/>
      <c r="P226" s="4"/>
      <c r="Q226" s="4"/>
      <c r="R226" s="4"/>
    </row>
    <row r="227" spans="1:18" ht="16.5" customHeight="1">
      <c r="A227" s="4"/>
      <c r="B227" s="4"/>
      <c r="C227" s="34"/>
      <c r="D227" s="4"/>
      <c r="E227" s="4"/>
      <c r="F227" s="4"/>
      <c r="G227" s="4"/>
      <c r="H227" s="4"/>
      <c r="I227" s="4"/>
      <c r="J227" s="4"/>
      <c r="K227" s="4"/>
      <c r="L227" s="4"/>
      <c r="M227" s="4"/>
      <c r="N227" s="4"/>
      <c r="O227" s="4"/>
      <c r="P227" s="4"/>
      <c r="Q227" s="4"/>
      <c r="R227" s="4"/>
    </row>
    <row r="228" spans="1:18" ht="16.5" customHeight="1">
      <c r="A228" s="4"/>
      <c r="B228" s="4"/>
      <c r="C228" s="34"/>
      <c r="D228" s="4"/>
      <c r="E228" s="4"/>
      <c r="F228" s="4"/>
      <c r="G228" s="4"/>
      <c r="H228" s="4"/>
      <c r="I228" s="4"/>
      <c r="J228" s="4"/>
      <c r="K228" s="4"/>
      <c r="L228" s="4"/>
      <c r="M228" s="4"/>
      <c r="N228" s="4"/>
      <c r="O228" s="4"/>
      <c r="P228" s="4"/>
      <c r="Q228" s="4"/>
      <c r="R228" s="4"/>
    </row>
    <row r="229" spans="1:18" ht="16.5" customHeight="1">
      <c r="A229" s="4"/>
      <c r="B229" s="4"/>
      <c r="C229" s="34"/>
      <c r="D229" s="4"/>
      <c r="E229" s="4"/>
      <c r="F229" s="4"/>
      <c r="G229" s="4"/>
      <c r="H229" s="4"/>
      <c r="I229" s="4"/>
      <c r="J229" s="4"/>
      <c r="K229" s="4"/>
      <c r="L229" s="4"/>
      <c r="M229" s="4"/>
      <c r="N229" s="4"/>
      <c r="O229" s="4"/>
      <c r="P229" s="4"/>
      <c r="Q229" s="4"/>
      <c r="R229" s="4"/>
    </row>
    <row r="230" spans="1:18" ht="16.5" customHeight="1">
      <c r="A230" s="4"/>
      <c r="B230" s="4"/>
      <c r="C230" s="34"/>
      <c r="D230" s="4"/>
      <c r="E230" s="4"/>
      <c r="F230" s="4"/>
      <c r="G230" s="4"/>
      <c r="H230" s="4"/>
      <c r="I230" s="4"/>
      <c r="J230" s="4"/>
      <c r="K230" s="4"/>
      <c r="L230" s="4"/>
      <c r="M230" s="4"/>
      <c r="N230" s="4"/>
      <c r="O230" s="4"/>
      <c r="P230" s="4"/>
      <c r="Q230" s="4"/>
      <c r="R230" s="4"/>
    </row>
    <row r="231" spans="1:18" ht="16.5" customHeight="1">
      <c r="A231" s="4"/>
      <c r="B231" s="4"/>
      <c r="C231" s="34"/>
      <c r="D231" s="4"/>
      <c r="E231" s="4"/>
      <c r="F231" s="4"/>
      <c r="G231" s="4"/>
      <c r="H231" s="4"/>
      <c r="I231" s="4"/>
      <c r="J231" s="4"/>
      <c r="K231" s="4"/>
      <c r="L231" s="4"/>
      <c r="M231" s="4"/>
      <c r="N231" s="4"/>
      <c r="O231" s="4"/>
      <c r="P231" s="4"/>
      <c r="Q231" s="4"/>
      <c r="R231" s="4"/>
    </row>
    <row r="232" spans="1:18" ht="16.5" customHeight="1">
      <c r="A232" s="4"/>
      <c r="B232" s="4"/>
      <c r="C232" s="34"/>
      <c r="D232" s="4"/>
      <c r="E232" s="4"/>
      <c r="F232" s="4"/>
      <c r="G232" s="4"/>
      <c r="H232" s="4"/>
      <c r="I232" s="4"/>
      <c r="J232" s="4"/>
      <c r="K232" s="4"/>
      <c r="L232" s="4"/>
      <c r="M232" s="4"/>
      <c r="N232" s="4"/>
      <c r="O232" s="4"/>
      <c r="P232" s="4"/>
      <c r="Q232" s="4"/>
      <c r="R232" s="4"/>
    </row>
    <row r="233" spans="1:18" ht="16.5" customHeight="1">
      <c r="A233" s="4"/>
      <c r="B233" s="4"/>
      <c r="C233" s="34"/>
      <c r="D233" s="4"/>
      <c r="E233" s="4"/>
      <c r="F233" s="4"/>
      <c r="G233" s="4"/>
      <c r="H233" s="4"/>
      <c r="I233" s="4"/>
      <c r="J233" s="4"/>
      <c r="K233" s="4"/>
      <c r="L233" s="4"/>
      <c r="M233" s="4"/>
      <c r="N233" s="4"/>
      <c r="O233" s="4"/>
      <c r="P233" s="4"/>
      <c r="Q233" s="4"/>
      <c r="R233" s="4"/>
    </row>
    <row r="234" spans="1:18" ht="16.5" customHeight="1">
      <c r="A234" s="4"/>
      <c r="B234" s="4"/>
      <c r="C234" s="34"/>
      <c r="D234" s="4"/>
      <c r="E234" s="4"/>
      <c r="F234" s="4"/>
      <c r="G234" s="4"/>
      <c r="H234" s="4"/>
      <c r="I234" s="4"/>
      <c r="J234" s="4"/>
      <c r="K234" s="4"/>
      <c r="L234" s="4"/>
      <c r="M234" s="4"/>
      <c r="N234" s="4"/>
      <c r="O234" s="4"/>
      <c r="P234" s="4"/>
      <c r="Q234" s="4"/>
      <c r="R234" s="4"/>
    </row>
    <row r="235" spans="1:18" ht="16.5" customHeight="1">
      <c r="A235" s="4"/>
      <c r="B235" s="4"/>
      <c r="C235" s="34"/>
      <c r="D235" s="4"/>
      <c r="E235" s="4"/>
      <c r="F235" s="4"/>
      <c r="G235" s="4"/>
      <c r="H235" s="4"/>
      <c r="I235" s="4"/>
      <c r="J235" s="4"/>
      <c r="K235" s="4"/>
      <c r="L235" s="4"/>
      <c r="M235" s="4"/>
      <c r="N235" s="4"/>
      <c r="O235" s="4"/>
      <c r="P235" s="4"/>
      <c r="Q235" s="4"/>
      <c r="R235" s="4"/>
    </row>
    <row r="236" spans="1:18" ht="16.5" customHeight="1">
      <c r="A236" s="4"/>
      <c r="B236" s="4"/>
      <c r="C236" s="34"/>
      <c r="D236" s="4"/>
      <c r="E236" s="4"/>
      <c r="F236" s="4"/>
      <c r="G236" s="4"/>
      <c r="H236" s="4"/>
      <c r="I236" s="4"/>
      <c r="J236" s="4"/>
      <c r="K236" s="4"/>
      <c r="L236" s="4"/>
      <c r="M236" s="4"/>
      <c r="N236" s="4"/>
      <c r="O236" s="4"/>
      <c r="P236" s="4"/>
      <c r="Q236" s="4"/>
      <c r="R236" s="4"/>
    </row>
    <row r="237" spans="1:18" ht="16.5" customHeight="1">
      <c r="A237" s="4"/>
      <c r="B237" s="4"/>
      <c r="C237" s="34"/>
      <c r="D237" s="4"/>
      <c r="E237" s="4"/>
      <c r="F237" s="4"/>
      <c r="G237" s="4"/>
      <c r="H237" s="4"/>
      <c r="I237" s="4"/>
      <c r="J237" s="4"/>
      <c r="K237" s="4"/>
      <c r="L237" s="4"/>
      <c r="M237" s="4"/>
      <c r="N237" s="4"/>
      <c r="O237" s="4"/>
      <c r="P237" s="4"/>
      <c r="Q237" s="4"/>
      <c r="R237" s="4"/>
    </row>
    <row r="238" spans="1:18" ht="16.5" customHeight="1">
      <c r="A238" s="4"/>
      <c r="B238" s="4"/>
      <c r="C238" s="34"/>
      <c r="D238" s="4"/>
      <c r="E238" s="4"/>
      <c r="F238" s="4"/>
      <c r="G238" s="4"/>
      <c r="H238" s="4"/>
      <c r="I238" s="4"/>
      <c r="J238" s="4"/>
      <c r="K238" s="4"/>
      <c r="L238" s="4"/>
      <c r="M238" s="4"/>
      <c r="N238" s="4"/>
      <c r="O238" s="4"/>
      <c r="P238" s="4"/>
      <c r="Q238" s="4"/>
      <c r="R238" s="4"/>
    </row>
    <row r="239" spans="1:18" ht="16.5" customHeight="1">
      <c r="A239" s="4"/>
      <c r="B239" s="4"/>
      <c r="C239" s="34"/>
      <c r="D239" s="4"/>
      <c r="E239" s="4"/>
      <c r="F239" s="4"/>
      <c r="G239" s="4"/>
      <c r="H239" s="4"/>
      <c r="I239" s="4"/>
      <c r="J239" s="4"/>
      <c r="K239" s="4"/>
      <c r="L239" s="4"/>
      <c r="M239" s="4"/>
      <c r="N239" s="4"/>
      <c r="O239" s="4"/>
      <c r="P239" s="4"/>
      <c r="Q239" s="4"/>
      <c r="R239" s="4"/>
    </row>
    <row r="240" spans="1:18" ht="16.5" customHeight="1">
      <c r="A240" s="4"/>
      <c r="B240" s="4"/>
      <c r="C240" s="34"/>
      <c r="D240" s="4"/>
      <c r="E240" s="4"/>
      <c r="F240" s="4"/>
      <c r="G240" s="4"/>
      <c r="H240" s="4"/>
      <c r="I240" s="4"/>
      <c r="J240" s="4"/>
      <c r="K240" s="4"/>
      <c r="L240" s="4"/>
      <c r="M240" s="4"/>
      <c r="N240" s="4"/>
      <c r="O240" s="4"/>
      <c r="P240" s="4"/>
      <c r="Q240" s="4"/>
      <c r="R240" s="4"/>
    </row>
    <row r="241" spans="1:18" ht="16.5" customHeight="1">
      <c r="A241" s="4"/>
      <c r="B241" s="4"/>
      <c r="C241" s="34"/>
      <c r="D241" s="4"/>
      <c r="E241" s="4"/>
      <c r="F241" s="4"/>
      <c r="G241" s="4"/>
      <c r="H241" s="4"/>
      <c r="I241" s="4"/>
      <c r="J241" s="4"/>
      <c r="K241" s="4"/>
      <c r="L241" s="4"/>
      <c r="M241" s="4"/>
      <c r="N241" s="4"/>
      <c r="O241" s="4"/>
      <c r="P241" s="4"/>
      <c r="Q241" s="4"/>
      <c r="R241" s="4"/>
    </row>
    <row r="242" spans="1:18" ht="16.5" customHeight="1">
      <c r="A242" s="4"/>
      <c r="B242" s="4"/>
      <c r="C242" s="34"/>
      <c r="D242" s="4"/>
      <c r="E242" s="4"/>
      <c r="F242" s="4"/>
      <c r="G242" s="4"/>
      <c r="H242" s="4"/>
      <c r="I242" s="4"/>
      <c r="J242" s="4"/>
      <c r="K242" s="4"/>
      <c r="L242" s="4"/>
      <c r="M242" s="4"/>
      <c r="N242" s="4"/>
      <c r="O242" s="4"/>
      <c r="P242" s="4"/>
      <c r="Q242" s="4"/>
      <c r="R242" s="4"/>
    </row>
    <row r="243" spans="1:18" ht="16.5" customHeight="1">
      <c r="A243" s="4"/>
      <c r="B243" s="4"/>
      <c r="C243" s="34"/>
      <c r="D243" s="4"/>
      <c r="E243" s="4"/>
      <c r="F243" s="4"/>
      <c r="G243" s="4"/>
      <c r="H243" s="4"/>
      <c r="I243" s="4"/>
      <c r="J243" s="4"/>
      <c r="K243" s="4"/>
      <c r="L243" s="4"/>
      <c r="M243" s="4"/>
      <c r="N243" s="4"/>
      <c r="O243" s="4"/>
      <c r="P243" s="4"/>
      <c r="Q243" s="4"/>
      <c r="R243" s="4"/>
    </row>
    <row r="244" spans="1:18" ht="16.5" customHeight="1">
      <c r="A244" s="4"/>
      <c r="B244" s="4"/>
      <c r="C244" s="34"/>
      <c r="D244" s="4"/>
      <c r="E244" s="4"/>
      <c r="F244" s="4"/>
      <c r="G244" s="4"/>
      <c r="H244" s="4"/>
      <c r="I244" s="4"/>
      <c r="J244" s="4"/>
      <c r="K244" s="4"/>
      <c r="L244" s="4"/>
      <c r="M244" s="4"/>
      <c r="N244" s="4"/>
      <c r="O244" s="4"/>
      <c r="P244" s="4"/>
      <c r="Q244" s="4"/>
      <c r="R244" s="4"/>
    </row>
    <row r="245" spans="1:18" ht="16.5" customHeight="1">
      <c r="A245" s="4"/>
      <c r="B245" s="4"/>
      <c r="C245" s="34"/>
      <c r="D245" s="4"/>
      <c r="E245" s="4"/>
      <c r="F245" s="4"/>
      <c r="G245" s="4"/>
      <c r="H245" s="4"/>
      <c r="I245" s="4"/>
      <c r="J245" s="4"/>
      <c r="K245" s="4"/>
      <c r="L245" s="4"/>
      <c r="M245" s="4"/>
      <c r="N245" s="4"/>
      <c r="O245" s="4"/>
      <c r="P245" s="4"/>
      <c r="Q245" s="4"/>
      <c r="R245" s="4"/>
    </row>
    <row r="246" spans="1:18" ht="16.5" customHeight="1">
      <c r="A246" s="4"/>
      <c r="B246" s="4"/>
      <c r="C246" s="34"/>
      <c r="D246" s="4"/>
      <c r="E246" s="4"/>
      <c r="F246" s="4"/>
      <c r="G246" s="4"/>
      <c r="H246" s="4"/>
      <c r="I246" s="4"/>
      <c r="J246" s="4"/>
      <c r="K246" s="4"/>
      <c r="L246" s="4"/>
      <c r="M246" s="4"/>
      <c r="N246" s="4"/>
      <c r="O246" s="4"/>
      <c r="P246" s="4"/>
      <c r="Q246" s="4"/>
      <c r="R246" s="4"/>
    </row>
    <row r="247" spans="1:18" ht="16.5" customHeight="1">
      <c r="A247" s="4"/>
      <c r="B247" s="4"/>
      <c r="C247" s="34"/>
      <c r="D247" s="4"/>
      <c r="E247" s="4"/>
      <c r="F247" s="4"/>
      <c r="G247" s="4"/>
      <c r="H247" s="4"/>
      <c r="I247" s="4"/>
      <c r="J247" s="4"/>
      <c r="K247" s="4"/>
      <c r="L247" s="4"/>
      <c r="M247" s="4"/>
      <c r="N247" s="4"/>
      <c r="O247" s="4"/>
      <c r="P247" s="4"/>
      <c r="Q247" s="4"/>
      <c r="R247" s="4"/>
    </row>
    <row r="248" spans="1:18" ht="16.5" customHeight="1">
      <c r="A248" s="4"/>
      <c r="B248" s="4"/>
      <c r="C248" s="34"/>
      <c r="D248" s="4"/>
      <c r="E248" s="4"/>
      <c r="F248" s="4"/>
      <c r="G248" s="4"/>
      <c r="H248" s="4"/>
      <c r="I248" s="4"/>
      <c r="J248" s="4"/>
      <c r="K248" s="4"/>
      <c r="L248" s="4"/>
      <c r="M248" s="4"/>
      <c r="N248" s="4"/>
      <c r="O248" s="4"/>
      <c r="P248" s="4"/>
      <c r="Q248" s="4"/>
      <c r="R248" s="4"/>
    </row>
    <row r="249" spans="1:18" ht="16.5" customHeight="1">
      <c r="A249" s="4"/>
      <c r="B249" s="4"/>
      <c r="C249" s="34"/>
      <c r="D249" s="4"/>
      <c r="E249" s="4"/>
      <c r="F249" s="4"/>
      <c r="G249" s="4"/>
      <c r="H249" s="4"/>
      <c r="I249" s="4"/>
      <c r="J249" s="4"/>
      <c r="K249" s="4"/>
      <c r="L249" s="4"/>
      <c r="M249" s="4"/>
      <c r="N249" s="4"/>
      <c r="O249" s="4"/>
      <c r="P249" s="4"/>
      <c r="Q249" s="4"/>
      <c r="R249" s="4"/>
    </row>
    <row r="250" spans="1:18" ht="16.5" customHeight="1">
      <c r="A250" s="4"/>
      <c r="B250" s="4"/>
      <c r="C250" s="34"/>
      <c r="D250" s="4"/>
      <c r="E250" s="4"/>
      <c r="F250" s="4"/>
      <c r="G250" s="4"/>
      <c r="H250" s="4"/>
      <c r="I250" s="4"/>
      <c r="J250" s="4"/>
      <c r="K250" s="4"/>
      <c r="L250" s="4"/>
      <c r="M250" s="4"/>
      <c r="N250" s="4"/>
      <c r="O250" s="4"/>
      <c r="P250" s="4"/>
      <c r="Q250" s="4"/>
      <c r="R250" s="4"/>
    </row>
    <row r="251" spans="1:18" ht="16.5" customHeight="1">
      <c r="A251" s="4"/>
      <c r="B251" s="4"/>
      <c r="C251" s="34"/>
      <c r="D251" s="4"/>
      <c r="E251" s="4"/>
      <c r="F251" s="4"/>
      <c r="G251" s="4"/>
      <c r="H251" s="4"/>
      <c r="I251" s="4"/>
      <c r="J251" s="4"/>
      <c r="K251" s="4"/>
      <c r="L251" s="4"/>
      <c r="M251" s="4"/>
      <c r="N251" s="4"/>
      <c r="O251" s="4"/>
      <c r="P251" s="4"/>
      <c r="Q251" s="4"/>
      <c r="R251" s="4"/>
    </row>
    <row r="252" spans="1:18" ht="16.5" customHeight="1">
      <c r="A252" s="4"/>
      <c r="B252" s="4"/>
      <c r="C252" s="34"/>
      <c r="D252" s="4"/>
      <c r="E252" s="4"/>
      <c r="F252" s="4"/>
      <c r="G252" s="4"/>
      <c r="H252" s="4"/>
      <c r="I252" s="4"/>
      <c r="J252" s="4"/>
      <c r="K252" s="4"/>
      <c r="L252" s="4"/>
      <c r="M252" s="4"/>
      <c r="N252" s="4"/>
      <c r="O252" s="4"/>
      <c r="P252" s="4"/>
      <c r="Q252" s="4"/>
      <c r="R252" s="4"/>
    </row>
    <row r="253" spans="1:18" ht="16.5" customHeight="1">
      <c r="A253" s="4"/>
      <c r="B253" s="4"/>
      <c r="C253" s="34"/>
      <c r="D253" s="4"/>
      <c r="E253" s="4"/>
      <c r="F253" s="4"/>
      <c r="G253" s="4"/>
      <c r="H253" s="4"/>
      <c r="I253" s="4"/>
      <c r="J253" s="4"/>
      <c r="K253" s="4"/>
      <c r="L253" s="4"/>
      <c r="M253" s="4"/>
      <c r="N253" s="4"/>
      <c r="O253" s="4"/>
      <c r="P253" s="4"/>
      <c r="Q253" s="4"/>
      <c r="R253" s="4"/>
    </row>
    <row r="254" spans="1:18" ht="16.5" customHeight="1">
      <c r="A254" s="4"/>
      <c r="B254" s="4"/>
      <c r="C254" s="34"/>
      <c r="D254" s="4"/>
      <c r="E254" s="4"/>
      <c r="F254" s="4"/>
      <c r="G254" s="4"/>
      <c r="H254" s="4"/>
      <c r="I254" s="4"/>
      <c r="J254" s="4"/>
      <c r="K254" s="4"/>
      <c r="L254" s="4"/>
      <c r="M254" s="4"/>
      <c r="N254" s="4"/>
      <c r="O254" s="4"/>
      <c r="P254" s="4"/>
      <c r="Q254" s="4"/>
      <c r="R254" s="4"/>
    </row>
    <row r="255" spans="1:18" ht="16.5" customHeight="1">
      <c r="A255" s="4"/>
      <c r="B255" s="4"/>
      <c r="C255" s="34"/>
      <c r="D255" s="4"/>
      <c r="E255" s="4"/>
      <c r="F255" s="4"/>
      <c r="G255" s="4"/>
      <c r="H255" s="4"/>
      <c r="I255" s="4"/>
      <c r="J255" s="4"/>
      <c r="K255" s="4"/>
      <c r="L255" s="4"/>
      <c r="M255" s="4"/>
      <c r="N255" s="4"/>
      <c r="O255" s="4"/>
      <c r="P255" s="4"/>
      <c r="Q255" s="4"/>
      <c r="R255" s="4"/>
    </row>
    <row r="256" spans="1:18" ht="16.5" customHeight="1">
      <c r="A256" s="4"/>
      <c r="B256" s="4"/>
      <c r="C256" s="34"/>
      <c r="D256" s="4"/>
      <c r="E256" s="4"/>
      <c r="F256" s="4"/>
      <c r="G256" s="4"/>
      <c r="H256" s="4"/>
      <c r="I256" s="4"/>
      <c r="J256" s="4"/>
      <c r="K256" s="4"/>
      <c r="L256" s="4"/>
      <c r="M256" s="4"/>
      <c r="N256" s="4"/>
      <c r="O256" s="4"/>
      <c r="P256" s="4"/>
      <c r="Q256" s="4"/>
      <c r="R256" s="4"/>
    </row>
    <row r="257" spans="1:18" ht="16.5" customHeight="1">
      <c r="A257" s="4"/>
      <c r="B257" s="4"/>
      <c r="C257" s="34"/>
      <c r="D257" s="4"/>
      <c r="E257" s="4"/>
      <c r="F257" s="4"/>
      <c r="G257" s="4"/>
      <c r="H257" s="4"/>
      <c r="I257" s="4"/>
      <c r="J257" s="4"/>
      <c r="K257" s="4"/>
      <c r="L257" s="4"/>
      <c r="M257" s="4"/>
      <c r="N257" s="4"/>
      <c r="O257" s="4"/>
      <c r="P257" s="4"/>
      <c r="Q257" s="4"/>
      <c r="R257" s="4"/>
    </row>
    <row r="258" spans="1:18" ht="16.5" customHeight="1">
      <c r="A258" s="4"/>
      <c r="B258" s="4"/>
      <c r="C258" s="34"/>
      <c r="D258" s="4"/>
      <c r="E258" s="4"/>
      <c r="F258" s="4"/>
      <c r="G258" s="4"/>
      <c r="H258" s="4"/>
      <c r="I258" s="4"/>
      <c r="J258" s="4"/>
      <c r="K258" s="4"/>
      <c r="L258" s="4"/>
      <c r="M258" s="4"/>
      <c r="N258" s="4"/>
      <c r="O258" s="4"/>
      <c r="P258" s="4"/>
      <c r="Q258" s="4"/>
      <c r="R258" s="4"/>
    </row>
    <row r="259" spans="1:18" ht="16.5" customHeight="1">
      <c r="A259" s="4"/>
      <c r="B259" s="4"/>
      <c r="C259" s="34"/>
      <c r="D259" s="4"/>
      <c r="E259" s="4"/>
      <c r="F259" s="4"/>
      <c r="G259" s="4"/>
      <c r="H259" s="4"/>
      <c r="I259" s="4"/>
      <c r="J259" s="4"/>
      <c r="K259" s="4"/>
      <c r="L259" s="4"/>
      <c r="M259" s="4"/>
      <c r="N259" s="4"/>
      <c r="O259" s="4"/>
      <c r="P259" s="4"/>
      <c r="Q259" s="4"/>
      <c r="R259" s="4"/>
    </row>
    <row r="260" spans="1:18" ht="16.5" customHeight="1">
      <c r="A260" s="4"/>
      <c r="B260" s="4"/>
      <c r="C260" s="34"/>
      <c r="D260" s="4"/>
      <c r="E260" s="4"/>
      <c r="F260" s="4"/>
      <c r="G260" s="4"/>
      <c r="H260" s="4"/>
      <c r="I260" s="4"/>
      <c r="J260" s="4"/>
      <c r="K260" s="4"/>
      <c r="L260" s="4"/>
      <c r="M260" s="4"/>
      <c r="N260" s="4"/>
      <c r="O260" s="4"/>
      <c r="P260" s="4"/>
      <c r="Q260" s="4"/>
      <c r="R260" s="4"/>
    </row>
    <row r="261" spans="1:18" ht="16.5" customHeight="1">
      <c r="A261" s="4"/>
      <c r="B261" s="4"/>
      <c r="C261" s="34"/>
      <c r="D261" s="4"/>
      <c r="E261" s="4"/>
      <c r="F261" s="4"/>
      <c r="G261" s="4"/>
      <c r="H261" s="4"/>
      <c r="I261" s="4"/>
      <c r="J261" s="4"/>
      <c r="K261" s="4"/>
      <c r="L261" s="4"/>
      <c r="M261" s="4"/>
      <c r="N261" s="4"/>
      <c r="O261" s="4"/>
      <c r="P261" s="4"/>
      <c r="Q261" s="4"/>
      <c r="R261" s="4"/>
    </row>
    <row r="262" spans="1:18" ht="16.5" customHeight="1">
      <c r="A262" s="4"/>
      <c r="B262" s="4"/>
      <c r="C262" s="34"/>
      <c r="D262" s="4"/>
      <c r="E262" s="4"/>
      <c r="F262" s="4"/>
      <c r="G262" s="4"/>
      <c r="H262" s="4"/>
      <c r="I262" s="4"/>
      <c r="J262" s="4"/>
      <c r="K262" s="4"/>
      <c r="L262" s="4"/>
      <c r="M262" s="4"/>
      <c r="N262" s="4"/>
      <c r="O262" s="4"/>
      <c r="P262" s="4"/>
      <c r="Q262" s="4"/>
      <c r="R262" s="4"/>
    </row>
    <row r="263" spans="1:18" ht="16.5" customHeight="1">
      <c r="A263" s="4"/>
      <c r="B263" s="4"/>
      <c r="C263" s="34"/>
      <c r="D263" s="4"/>
      <c r="E263" s="4"/>
      <c r="F263" s="4"/>
      <c r="G263" s="4"/>
      <c r="H263" s="4"/>
      <c r="I263" s="4"/>
      <c r="J263" s="4"/>
      <c r="K263" s="4"/>
      <c r="L263" s="4"/>
      <c r="M263" s="4"/>
      <c r="N263" s="4"/>
      <c r="O263" s="4"/>
      <c r="P263" s="4"/>
      <c r="Q263" s="4"/>
      <c r="R263" s="4"/>
    </row>
    <row r="264" spans="1:18" ht="16.5" customHeight="1">
      <c r="A264" s="4"/>
      <c r="B264" s="4"/>
      <c r="C264" s="34"/>
      <c r="D264" s="4"/>
      <c r="E264" s="4"/>
      <c r="F264" s="4"/>
      <c r="G264" s="4"/>
      <c r="H264" s="4"/>
      <c r="I264" s="4"/>
      <c r="J264" s="4"/>
      <c r="K264" s="4"/>
      <c r="L264" s="4"/>
      <c r="M264" s="4"/>
      <c r="N264" s="4"/>
      <c r="O264" s="4"/>
      <c r="P264" s="4"/>
      <c r="Q264" s="4"/>
      <c r="R264" s="4"/>
    </row>
    <row r="265" spans="1:18" ht="16.5" customHeight="1">
      <c r="A265" s="4"/>
      <c r="B265" s="4"/>
      <c r="C265" s="34"/>
      <c r="D265" s="4"/>
      <c r="E265" s="4"/>
      <c r="F265" s="4"/>
      <c r="G265" s="4"/>
      <c r="H265" s="4"/>
      <c r="I265" s="4"/>
      <c r="J265" s="4"/>
      <c r="K265" s="4"/>
      <c r="L265" s="4"/>
      <c r="M265" s="4"/>
      <c r="N265" s="4"/>
      <c r="O265" s="4"/>
      <c r="P265" s="4"/>
      <c r="Q265" s="4"/>
      <c r="R265" s="4"/>
    </row>
    <row r="266" spans="1:18" ht="16.5" customHeight="1">
      <c r="A266" s="4"/>
      <c r="B266" s="4"/>
      <c r="C266" s="34"/>
      <c r="D266" s="4"/>
      <c r="E266" s="4"/>
      <c r="F266" s="4"/>
      <c r="G266" s="4"/>
      <c r="H266" s="4"/>
      <c r="I266" s="4"/>
      <c r="J266" s="4"/>
      <c r="K266" s="4"/>
      <c r="L266" s="4"/>
      <c r="M266" s="4"/>
      <c r="N266" s="4"/>
      <c r="O266" s="4"/>
      <c r="P266" s="4"/>
      <c r="Q266" s="4"/>
      <c r="R266" s="4"/>
    </row>
    <row r="267" spans="1:18" ht="16.5" customHeight="1">
      <c r="A267" s="4"/>
      <c r="B267" s="4"/>
      <c r="C267" s="34"/>
      <c r="D267" s="4"/>
      <c r="E267" s="4"/>
      <c r="F267" s="4"/>
      <c r="G267" s="4"/>
      <c r="H267" s="4"/>
      <c r="I267" s="4"/>
      <c r="J267" s="4"/>
      <c r="K267" s="4"/>
      <c r="L267" s="4"/>
      <c r="M267" s="4"/>
      <c r="N267" s="4"/>
      <c r="O267" s="4"/>
      <c r="P267" s="4"/>
      <c r="Q267" s="4"/>
      <c r="R267" s="4"/>
    </row>
    <row r="268" spans="1:18" ht="16.5" customHeight="1">
      <c r="A268" s="4"/>
      <c r="B268" s="4"/>
      <c r="C268" s="34"/>
      <c r="D268" s="4"/>
      <c r="E268" s="4"/>
      <c r="F268" s="4"/>
      <c r="G268" s="4"/>
      <c r="H268" s="4"/>
      <c r="I268" s="4"/>
      <c r="J268" s="4"/>
      <c r="K268" s="4"/>
      <c r="L268" s="4"/>
      <c r="M268" s="4"/>
      <c r="N268" s="4"/>
      <c r="O268" s="4"/>
      <c r="P268" s="4"/>
      <c r="Q268" s="4"/>
      <c r="R268" s="4"/>
    </row>
    <row r="269" spans="1:18" ht="16.5" customHeight="1">
      <c r="A269" s="4"/>
      <c r="B269" s="4"/>
      <c r="C269" s="34"/>
      <c r="D269" s="4"/>
      <c r="E269" s="4"/>
      <c r="F269" s="4"/>
      <c r="G269" s="4"/>
      <c r="H269" s="4"/>
      <c r="I269" s="4"/>
      <c r="J269" s="4"/>
      <c r="K269" s="4"/>
      <c r="L269" s="4"/>
      <c r="M269" s="4"/>
      <c r="N269" s="4"/>
      <c r="O269" s="4"/>
      <c r="P269" s="4"/>
      <c r="Q269" s="4"/>
      <c r="R269" s="4"/>
    </row>
    <row r="270" spans="1:18" ht="16.5" customHeight="1">
      <c r="A270" s="4"/>
      <c r="B270" s="4"/>
      <c r="C270" s="34"/>
      <c r="D270" s="4"/>
      <c r="E270" s="4"/>
      <c r="F270" s="4"/>
      <c r="G270" s="4"/>
      <c r="H270" s="4"/>
      <c r="I270" s="4"/>
      <c r="J270" s="4"/>
      <c r="K270" s="4"/>
      <c r="L270" s="4"/>
      <c r="M270" s="4"/>
      <c r="N270" s="4"/>
      <c r="O270" s="4"/>
      <c r="P270" s="4"/>
      <c r="Q270" s="4"/>
      <c r="R270" s="4"/>
    </row>
    <row r="271" spans="1:18" ht="16.5" customHeight="1">
      <c r="A271" s="4"/>
      <c r="B271" s="4"/>
      <c r="C271" s="34"/>
      <c r="D271" s="4"/>
      <c r="E271" s="4"/>
      <c r="F271" s="4"/>
      <c r="G271" s="4"/>
      <c r="H271" s="4"/>
      <c r="I271" s="4"/>
      <c r="J271" s="4"/>
      <c r="K271" s="4"/>
      <c r="L271" s="4"/>
      <c r="M271" s="4"/>
      <c r="N271" s="4"/>
      <c r="O271" s="4"/>
      <c r="P271" s="4"/>
      <c r="Q271" s="4"/>
      <c r="R271" s="4"/>
    </row>
    <row r="272" spans="1:18" ht="16.5" customHeight="1">
      <c r="A272" s="4"/>
      <c r="B272" s="4"/>
      <c r="C272" s="34"/>
      <c r="D272" s="4"/>
      <c r="E272" s="4"/>
      <c r="F272" s="4"/>
      <c r="G272" s="4"/>
      <c r="H272" s="4"/>
      <c r="I272" s="4"/>
      <c r="J272" s="4"/>
      <c r="K272" s="4"/>
      <c r="L272" s="4"/>
      <c r="M272" s="4"/>
      <c r="N272" s="4"/>
      <c r="O272" s="4"/>
      <c r="P272" s="4"/>
      <c r="Q272" s="4"/>
      <c r="R272" s="4"/>
    </row>
    <row r="273" spans="1:18" ht="16.5" customHeight="1">
      <c r="A273" s="4"/>
      <c r="B273" s="4"/>
      <c r="C273" s="34"/>
      <c r="D273" s="4"/>
      <c r="E273" s="4"/>
      <c r="F273" s="4"/>
      <c r="G273" s="4"/>
      <c r="H273" s="4"/>
      <c r="I273" s="4"/>
      <c r="J273" s="4"/>
      <c r="K273" s="4"/>
      <c r="L273" s="4"/>
      <c r="M273" s="4"/>
      <c r="N273" s="4"/>
      <c r="O273" s="4"/>
      <c r="P273" s="4"/>
      <c r="Q273" s="4"/>
      <c r="R273" s="4"/>
    </row>
    <row r="274" spans="1:18" ht="16.5" customHeight="1">
      <c r="A274" s="4"/>
      <c r="B274" s="4"/>
      <c r="C274" s="34"/>
      <c r="D274" s="4"/>
      <c r="E274" s="4"/>
      <c r="F274" s="4"/>
      <c r="G274" s="4"/>
      <c r="H274" s="4"/>
      <c r="I274" s="4"/>
      <c r="J274" s="4"/>
      <c r="K274" s="4"/>
      <c r="L274" s="4"/>
      <c r="M274" s="4"/>
      <c r="N274" s="4"/>
      <c r="O274" s="4"/>
      <c r="P274" s="4"/>
      <c r="Q274" s="4"/>
      <c r="R274" s="4"/>
    </row>
    <row r="275" spans="1:18" ht="16.5" customHeight="1">
      <c r="A275" s="4"/>
      <c r="B275" s="4"/>
      <c r="C275" s="34"/>
      <c r="D275" s="4"/>
      <c r="E275" s="4"/>
      <c r="F275" s="4"/>
      <c r="G275" s="4"/>
      <c r="H275" s="4"/>
      <c r="I275" s="4"/>
      <c r="J275" s="4"/>
      <c r="K275" s="4"/>
      <c r="L275" s="4"/>
      <c r="M275" s="4"/>
      <c r="N275" s="4"/>
      <c r="O275" s="4"/>
      <c r="P275" s="4"/>
      <c r="Q275" s="4"/>
      <c r="R275" s="4"/>
    </row>
    <row r="276" spans="1:18" ht="16.5" customHeight="1">
      <c r="A276" s="4"/>
      <c r="B276" s="4"/>
      <c r="C276" s="34"/>
      <c r="D276" s="4"/>
      <c r="E276" s="4"/>
      <c r="F276" s="4"/>
      <c r="G276" s="4"/>
      <c r="H276" s="4"/>
      <c r="I276" s="4"/>
      <c r="J276" s="4"/>
      <c r="K276" s="4"/>
      <c r="L276" s="4"/>
      <c r="M276" s="4"/>
      <c r="N276" s="4"/>
      <c r="O276" s="4"/>
      <c r="P276" s="4"/>
      <c r="Q276" s="4"/>
      <c r="R276" s="4"/>
    </row>
    <row r="277" spans="1:18" ht="16.5" customHeight="1">
      <c r="A277" s="4"/>
      <c r="B277" s="4"/>
      <c r="C277" s="34"/>
      <c r="D277" s="4"/>
      <c r="E277" s="4"/>
      <c r="F277" s="4"/>
      <c r="G277" s="4"/>
      <c r="H277" s="4"/>
      <c r="I277" s="4"/>
      <c r="J277" s="4"/>
      <c r="K277" s="4"/>
      <c r="L277" s="4"/>
      <c r="M277" s="4"/>
      <c r="N277" s="4"/>
      <c r="O277" s="4"/>
      <c r="P277" s="4"/>
      <c r="Q277" s="4"/>
      <c r="R277" s="4"/>
    </row>
    <row r="278" spans="1:18" ht="16.5" customHeight="1">
      <c r="A278" s="4"/>
      <c r="B278" s="4"/>
      <c r="C278" s="34"/>
      <c r="D278" s="4"/>
      <c r="E278" s="4"/>
      <c r="F278" s="4"/>
      <c r="G278" s="4"/>
      <c r="H278" s="4"/>
      <c r="I278" s="4"/>
      <c r="J278" s="4"/>
      <c r="K278" s="4"/>
      <c r="L278" s="4"/>
      <c r="M278" s="4"/>
      <c r="N278" s="4"/>
      <c r="O278" s="4"/>
      <c r="P278" s="4"/>
      <c r="Q278" s="4"/>
      <c r="R278" s="4"/>
    </row>
    <row r="279" spans="1:18" ht="16.5" customHeight="1">
      <c r="A279" s="4"/>
      <c r="B279" s="4"/>
      <c r="C279" s="34"/>
      <c r="D279" s="4"/>
      <c r="E279" s="4"/>
      <c r="F279" s="4"/>
      <c r="G279" s="4"/>
      <c r="H279" s="4"/>
      <c r="I279" s="4"/>
      <c r="J279" s="4"/>
      <c r="K279" s="4"/>
      <c r="L279" s="4"/>
      <c r="M279" s="4"/>
      <c r="N279" s="4"/>
      <c r="O279" s="4"/>
      <c r="P279" s="4"/>
      <c r="Q279" s="4"/>
      <c r="R279" s="4"/>
    </row>
    <row r="280" spans="1:18" ht="16.5" customHeight="1">
      <c r="A280" s="4"/>
      <c r="B280" s="4"/>
      <c r="C280" s="34"/>
      <c r="D280" s="4"/>
      <c r="E280" s="4"/>
      <c r="F280" s="4"/>
      <c r="G280" s="4"/>
      <c r="H280" s="4"/>
      <c r="I280" s="4"/>
      <c r="J280" s="4"/>
      <c r="K280" s="4"/>
      <c r="L280" s="4"/>
      <c r="M280" s="4"/>
      <c r="N280" s="4"/>
      <c r="O280" s="4"/>
      <c r="P280" s="4"/>
      <c r="Q280" s="4"/>
      <c r="R280" s="4"/>
    </row>
    <row r="281" spans="1:18" ht="16.5" customHeight="1">
      <c r="A281" s="4"/>
      <c r="B281" s="4"/>
      <c r="C281" s="34"/>
      <c r="D281" s="4"/>
      <c r="E281" s="4"/>
      <c r="F281" s="4"/>
      <c r="G281" s="4"/>
      <c r="H281" s="4"/>
      <c r="I281" s="4"/>
      <c r="J281" s="4"/>
      <c r="K281" s="4"/>
      <c r="L281" s="4"/>
      <c r="M281" s="4"/>
      <c r="N281" s="4"/>
      <c r="O281" s="4"/>
      <c r="P281" s="4"/>
      <c r="Q281" s="4"/>
      <c r="R281" s="4"/>
    </row>
    <row r="282" spans="1:18" ht="16.5" customHeight="1">
      <c r="A282" s="4"/>
      <c r="B282" s="4"/>
      <c r="C282" s="34"/>
      <c r="D282" s="4"/>
      <c r="E282" s="4"/>
      <c r="F282" s="4"/>
      <c r="G282" s="4"/>
      <c r="H282" s="4"/>
      <c r="I282" s="4"/>
      <c r="J282" s="4"/>
      <c r="K282" s="4"/>
      <c r="L282" s="4"/>
      <c r="M282" s="4"/>
      <c r="N282" s="4"/>
      <c r="O282" s="4"/>
      <c r="P282" s="4"/>
      <c r="Q282" s="4"/>
      <c r="R282" s="4"/>
    </row>
    <row r="283" spans="1:18" ht="16.5" customHeight="1">
      <c r="A283" s="4"/>
      <c r="B283" s="4"/>
      <c r="C283" s="34"/>
      <c r="D283" s="4"/>
      <c r="E283" s="4"/>
      <c r="F283" s="4"/>
      <c r="G283" s="4"/>
      <c r="H283" s="4"/>
      <c r="I283" s="4"/>
      <c r="J283" s="4"/>
      <c r="K283" s="4"/>
      <c r="L283" s="4"/>
      <c r="M283" s="4"/>
      <c r="N283" s="4"/>
      <c r="O283" s="4"/>
      <c r="P283" s="4"/>
      <c r="Q283" s="4"/>
      <c r="R283" s="4"/>
    </row>
    <row r="284" spans="1:18" ht="16.5" customHeight="1">
      <c r="A284" s="4"/>
      <c r="B284" s="4"/>
      <c r="C284" s="34"/>
      <c r="D284" s="4"/>
      <c r="E284" s="4"/>
      <c r="F284" s="4"/>
      <c r="G284" s="4"/>
      <c r="H284" s="4"/>
      <c r="I284" s="4"/>
      <c r="J284" s="4"/>
      <c r="K284" s="4"/>
      <c r="L284" s="4"/>
      <c r="M284" s="4"/>
      <c r="N284" s="4"/>
      <c r="O284" s="4"/>
      <c r="P284" s="4"/>
      <c r="Q284" s="4"/>
      <c r="R284" s="4"/>
    </row>
    <row r="285" spans="1:18" ht="16.5" customHeight="1">
      <c r="A285" s="4"/>
      <c r="B285" s="4"/>
      <c r="C285" s="34"/>
      <c r="D285" s="4"/>
      <c r="E285" s="4"/>
      <c r="F285" s="4"/>
      <c r="G285" s="4"/>
      <c r="H285" s="4"/>
      <c r="I285" s="4"/>
      <c r="J285" s="4"/>
      <c r="K285" s="4"/>
      <c r="L285" s="4"/>
      <c r="M285" s="4"/>
      <c r="N285" s="4"/>
      <c r="O285" s="4"/>
      <c r="P285" s="4"/>
      <c r="Q285" s="4"/>
      <c r="R285" s="4"/>
    </row>
    <row r="286" spans="1:18" ht="16.5" customHeight="1">
      <c r="A286" s="4"/>
      <c r="B286" s="4"/>
      <c r="C286" s="34"/>
      <c r="D286" s="4"/>
      <c r="E286" s="4"/>
      <c r="F286" s="4"/>
      <c r="G286" s="4"/>
      <c r="H286" s="4"/>
      <c r="I286" s="4"/>
      <c r="J286" s="4"/>
      <c r="K286" s="4"/>
      <c r="L286" s="4"/>
      <c r="M286" s="4"/>
      <c r="N286" s="4"/>
      <c r="O286" s="4"/>
      <c r="P286" s="4"/>
      <c r="Q286" s="4"/>
      <c r="R286" s="4"/>
    </row>
    <row r="287" spans="1:18" ht="16.5" customHeight="1">
      <c r="A287" s="4"/>
      <c r="B287" s="4"/>
      <c r="C287" s="34"/>
      <c r="D287" s="4"/>
      <c r="E287" s="4"/>
      <c r="F287" s="4"/>
      <c r="G287" s="4"/>
      <c r="H287" s="4"/>
      <c r="I287" s="4"/>
      <c r="J287" s="4"/>
      <c r="K287" s="4"/>
      <c r="L287" s="4"/>
      <c r="M287" s="4"/>
      <c r="N287" s="4"/>
      <c r="O287" s="4"/>
      <c r="P287" s="4"/>
      <c r="Q287" s="4"/>
      <c r="R287" s="4"/>
    </row>
    <row r="288" spans="1:18" ht="16.5" customHeight="1">
      <c r="A288" s="4"/>
      <c r="B288" s="4"/>
      <c r="C288" s="34"/>
      <c r="D288" s="4"/>
      <c r="E288" s="4"/>
      <c r="F288" s="4"/>
      <c r="G288" s="4"/>
      <c r="H288" s="4"/>
      <c r="I288" s="4"/>
      <c r="J288" s="4"/>
      <c r="K288" s="4"/>
      <c r="L288" s="4"/>
      <c r="M288" s="4"/>
      <c r="N288" s="4"/>
      <c r="O288" s="4"/>
      <c r="P288" s="4"/>
      <c r="Q288" s="4"/>
      <c r="R288" s="4"/>
    </row>
    <row r="289" spans="1:18" ht="16.5" customHeight="1">
      <c r="A289" s="4"/>
      <c r="B289" s="4"/>
      <c r="C289" s="34"/>
      <c r="D289" s="4"/>
      <c r="E289" s="4"/>
      <c r="F289" s="4"/>
      <c r="G289" s="4"/>
      <c r="H289" s="4"/>
      <c r="I289" s="4"/>
      <c r="J289" s="4"/>
      <c r="K289" s="4"/>
      <c r="L289" s="4"/>
      <c r="M289" s="4"/>
      <c r="N289" s="4"/>
      <c r="O289" s="4"/>
      <c r="P289" s="4"/>
      <c r="Q289" s="4"/>
      <c r="R289" s="4"/>
    </row>
    <row r="290" spans="1:18" ht="16.5" customHeight="1">
      <c r="A290" s="4"/>
      <c r="B290" s="4"/>
      <c r="C290" s="34"/>
      <c r="D290" s="4"/>
      <c r="E290" s="4"/>
      <c r="F290" s="4"/>
      <c r="G290" s="4"/>
      <c r="H290" s="4"/>
      <c r="I290" s="4"/>
      <c r="J290" s="4"/>
      <c r="K290" s="4"/>
      <c r="L290" s="4"/>
      <c r="M290" s="4"/>
      <c r="N290" s="4"/>
      <c r="O290" s="4"/>
      <c r="P290" s="4"/>
      <c r="Q290" s="4"/>
      <c r="R290" s="4"/>
    </row>
    <row r="291" spans="1:18" ht="16.5" customHeight="1">
      <c r="A291" s="4"/>
      <c r="B291" s="4"/>
      <c r="C291" s="34"/>
      <c r="D291" s="4"/>
      <c r="E291" s="4"/>
      <c r="F291" s="4"/>
      <c r="G291" s="4"/>
      <c r="H291" s="4"/>
      <c r="I291" s="4"/>
      <c r="J291" s="4"/>
      <c r="K291" s="4"/>
      <c r="L291" s="4"/>
      <c r="M291" s="4"/>
      <c r="N291" s="4"/>
      <c r="O291" s="4"/>
      <c r="P291" s="4"/>
      <c r="Q291" s="4"/>
      <c r="R291" s="4"/>
    </row>
    <row r="292" spans="1:18" ht="16.5" customHeight="1">
      <c r="A292" s="4"/>
      <c r="B292" s="4"/>
      <c r="C292" s="34"/>
      <c r="D292" s="4"/>
      <c r="E292" s="4"/>
      <c r="F292" s="4"/>
      <c r="G292" s="4"/>
      <c r="H292" s="4"/>
      <c r="I292" s="4"/>
      <c r="J292" s="4"/>
      <c r="K292" s="4"/>
      <c r="L292" s="4"/>
      <c r="M292" s="4"/>
      <c r="N292" s="4"/>
      <c r="O292" s="4"/>
      <c r="P292" s="4"/>
      <c r="Q292" s="4"/>
      <c r="R292" s="4"/>
    </row>
    <row r="293" spans="1:18" ht="16.5" customHeight="1">
      <c r="A293" s="4"/>
      <c r="B293" s="4"/>
      <c r="C293" s="34"/>
      <c r="D293" s="4"/>
      <c r="E293" s="4"/>
      <c r="F293" s="4"/>
      <c r="G293" s="4"/>
      <c r="H293" s="4"/>
      <c r="I293" s="4"/>
      <c r="J293" s="4"/>
      <c r="K293" s="4"/>
      <c r="L293" s="4"/>
      <c r="M293" s="4"/>
      <c r="N293" s="4"/>
      <c r="O293" s="4"/>
      <c r="P293" s="4"/>
      <c r="Q293" s="4"/>
      <c r="R293" s="4"/>
    </row>
    <row r="294" spans="1:18" ht="16.5" customHeight="1">
      <c r="A294" s="4"/>
      <c r="B294" s="4"/>
      <c r="C294" s="34"/>
      <c r="D294" s="4"/>
      <c r="E294" s="4"/>
      <c r="F294" s="4"/>
      <c r="G294" s="4"/>
      <c r="H294" s="4"/>
      <c r="I294" s="4"/>
      <c r="J294" s="4"/>
      <c r="K294" s="4"/>
      <c r="L294" s="4"/>
      <c r="M294" s="4"/>
      <c r="N294" s="4"/>
      <c r="O294" s="4"/>
      <c r="P294" s="4"/>
      <c r="Q294" s="4"/>
      <c r="R294" s="4"/>
    </row>
    <row r="295" spans="1:18" ht="16.5" customHeight="1">
      <c r="A295" s="4"/>
      <c r="B295" s="4"/>
      <c r="C295" s="34"/>
      <c r="D295" s="4"/>
      <c r="E295" s="4"/>
      <c r="F295" s="4"/>
      <c r="G295" s="4"/>
      <c r="H295" s="4"/>
      <c r="I295" s="4"/>
      <c r="J295" s="4"/>
      <c r="K295" s="4"/>
      <c r="L295" s="4"/>
      <c r="M295" s="4"/>
      <c r="N295" s="4"/>
      <c r="O295" s="4"/>
      <c r="P295" s="4"/>
      <c r="Q295" s="4"/>
      <c r="R295" s="4"/>
    </row>
    <row r="296" spans="1:18" ht="16.5" customHeight="1">
      <c r="A296" s="4"/>
      <c r="B296" s="4"/>
      <c r="C296" s="34"/>
      <c r="D296" s="4"/>
      <c r="E296" s="4"/>
      <c r="F296" s="4"/>
      <c r="G296" s="4"/>
      <c r="H296" s="4"/>
      <c r="I296" s="4"/>
      <c r="J296" s="4"/>
      <c r="K296" s="4"/>
      <c r="L296" s="4"/>
      <c r="M296" s="4"/>
      <c r="N296" s="4"/>
      <c r="O296" s="4"/>
      <c r="P296" s="4"/>
      <c r="Q296" s="4"/>
      <c r="R296" s="4"/>
    </row>
    <row r="297" spans="1:18" ht="16.5" customHeight="1">
      <c r="A297" s="4"/>
      <c r="B297" s="4"/>
      <c r="C297" s="34"/>
      <c r="D297" s="4"/>
      <c r="E297" s="4"/>
      <c r="F297" s="4"/>
      <c r="G297" s="4"/>
      <c r="H297" s="4"/>
      <c r="I297" s="4"/>
      <c r="J297" s="4"/>
      <c r="K297" s="4"/>
      <c r="L297" s="4"/>
      <c r="M297" s="4"/>
      <c r="N297" s="4"/>
      <c r="O297" s="4"/>
      <c r="P297" s="4"/>
      <c r="Q297" s="4"/>
      <c r="R297" s="4"/>
    </row>
    <row r="298" spans="1:18" ht="16.5" customHeight="1">
      <c r="A298" s="4"/>
      <c r="B298" s="4"/>
      <c r="C298" s="34"/>
      <c r="D298" s="4"/>
      <c r="E298" s="4"/>
      <c r="F298" s="4"/>
      <c r="G298" s="4"/>
      <c r="H298" s="4"/>
      <c r="I298" s="4"/>
      <c r="J298" s="4"/>
      <c r="K298" s="4"/>
      <c r="L298" s="4"/>
      <c r="M298" s="4"/>
      <c r="N298" s="4"/>
      <c r="O298" s="4"/>
      <c r="P298" s="4"/>
      <c r="Q298" s="4"/>
      <c r="R298" s="4"/>
    </row>
    <row r="299" spans="1:18" ht="16.5" customHeight="1">
      <c r="A299" s="4"/>
      <c r="B299" s="4"/>
      <c r="C299" s="34"/>
      <c r="D299" s="4"/>
      <c r="E299" s="4"/>
      <c r="F299" s="4"/>
      <c r="G299" s="4"/>
      <c r="H299" s="4"/>
      <c r="I299" s="4"/>
      <c r="J299" s="4"/>
      <c r="K299" s="4"/>
      <c r="L299" s="4"/>
      <c r="M299" s="4"/>
      <c r="N299" s="4"/>
      <c r="O299" s="4"/>
      <c r="P299" s="4"/>
      <c r="Q299" s="4"/>
      <c r="R299" s="4"/>
    </row>
    <row r="300" spans="1:18" ht="16.5" customHeight="1">
      <c r="A300" s="4"/>
      <c r="B300" s="4"/>
      <c r="C300" s="34"/>
      <c r="D300" s="4"/>
      <c r="E300" s="4"/>
      <c r="F300" s="4"/>
      <c r="G300" s="4"/>
      <c r="H300" s="4"/>
      <c r="I300" s="4"/>
      <c r="J300" s="4"/>
      <c r="K300" s="4"/>
      <c r="L300" s="4"/>
      <c r="M300" s="4"/>
      <c r="N300" s="4"/>
      <c r="O300" s="4"/>
      <c r="P300" s="4"/>
      <c r="Q300" s="4"/>
      <c r="R300" s="4"/>
    </row>
    <row r="301" spans="1:18" ht="16.5" customHeight="1">
      <c r="A301" s="4"/>
      <c r="B301" s="4"/>
      <c r="C301" s="34"/>
      <c r="D301" s="4"/>
      <c r="E301" s="4"/>
      <c r="F301" s="4"/>
      <c r="G301" s="4"/>
      <c r="H301" s="4"/>
      <c r="I301" s="4"/>
      <c r="J301" s="4"/>
      <c r="K301" s="4"/>
      <c r="L301" s="4"/>
      <c r="M301" s="4"/>
      <c r="N301" s="4"/>
      <c r="O301" s="4"/>
      <c r="P301" s="4"/>
      <c r="Q301" s="4"/>
      <c r="R301" s="4"/>
    </row>
    <row r="302" spans="1:18" ht="16.5" customHeight="1">
      <c r="A302" s="4"/>
      <c r="B302" s="4"/>
      <c r="C302" s="34"/>
      <c r="D302" s="4"/>
      <c r="E302" s="4"/>
      <c r="F302" s="4"/>
      <c r="G302" s="4"/>
      <c r="H302" s="4"/>
      <c r="I302" s="4"/>
      <c r="J302" s="4"/>
      <c r="K302" s="4"/>
      <c r="L302" s="4"/>
      <c r="M302" s="4"/>
      <c r="N302" s="4"/>
      <c r="O302" s="4"/>
      <c r="P302" s="4"/>
      <c r="Q302" s="4"/>
      <c r="R302" s="4"/>
    </row>
    <row r="303" spans="1:18" ht="16.5" customHeight="1">
      <c r="A303" s="4"/>
      <c r="B303" s="4"/>
      <c r="C303" s="34"/>
      <c r="D303" s="4"/>
      <c r="E303" s="4"/>
      <c r="F303" s="4"/>
      <c r="G303" s="4"/>
      <c r="H303" s="4"/>
      <c r="I303" s="4"/>
      <c r="J303" s="4"/>
      <c r="K303" s="4"/>
      <c r="L303" s="4"/>
      <c r="M303" s="4"/>
      <c r="N303" s="4"/>
      <c r="O303" s="4"/>
      <c r="P303" s="4"/>
      <c r="Q303" s="4"/>
      <c r="R303" s="4"/>
    </row>
    <row r="304" spans="1:18" ht="16.5" customHeight="1">
      <c r="A304" s="4"/>
      <c r="B304" s="4"/>
      <c r="C304" s="34"/>
      <c r="D304" s="4"/>
      <c r="E304" s="4"/>
      <c r="F304" s="4"/>
      <c r="G304" s="4"/>
      <c r="H304" s="4"/>
      <c r="I304" s="4"/>
      <c r="J304" s="4"/>
      <c r="K304" s="4"/>
      <c r="L304" s="4"/>
      <c r="M304" s="4"/>
      <c r="N304" s="4"/>
      <c r="O304" s="4"/>
      <c r="P304" s="4"/>
      <c r="Q304" s="4"/>
      <c r="R304" s="4"/>
    </row>
    <row r="305" spans="1:18" ht="16.5" customHeight="1">
      <c r="A305" s="4"/>
      <c r="B305" s="4"/>
      <c r="C305" s="34"/>
      <c r="D305" s="4"/>
      <c r="E305" s="4"/>
      <c r="F305" s="4"/>
      <c r="G305" s="4"/>
      <c r="H305" s="4"/>
      <c r="I305" s="4"/>
      <c r="J305" s="4"/>
      <c r="K305" s="4"/>
      <c r="L305" s="4"/>
      <c r="M305" s="4"/>
      <c r="N305" s="4"/>
      <c r="O305" s="4"/>
      <c r="P305" s="4"/>
      <c r="Q305" s="4"/>
      <c r="R305" s="4"/>
    </row>
    <row r="306" spans="1:18" ht="16.5" customHeight="1">
      <c r="A306" s="4"/>
      <c r="B306" s="4"/>
      <c r="C306" s="34"/>
      <c r="D306" s="4"/>
      <c r="E306" s="4"/>
      <c r="F306" s="4"/>
      <c r="G306" s="4"/>
      <c r="H306" s="4"/>
      <c r="I306" s="4"/>
      <c r="J306" s="4"/>
      <c r="K306" s="4"/>
      <c r="L306" s="4"/>
      <c r="M306" s="4"/>
      <c r="N306" s="4"/>
      <c r="O306" s="4"/>
      <c r="P306" s="4"/>
      <c r="Q306" s="4"/>
      <c r="R306" s="4"/>
    </row>
    <row r="307" spans="1:18" ht="16.5" customHeight="1">
      <c r="A307" s="4"/>
      <c r="B307" s="4"/>
      <c r="C307" s="34"/>
      <c r="D307" s="4"/>
      <c r="E307" s="4"/>
      <c r="F307" s="4"/>
      <c r="G307" s="4"/>
      <c r="H307" s="4"/>
      <c r="I307" s="4"/>
      <c r="J307" s="4"/>
      <c r="K307" s="4"/>
      <c r="L307" s="4"/>
      <c r="M307" s="4"/>
      <c r="N307" s="4"/>
      <c r="O307" s="4"/>
      <c r="P307" s="4"/>
      <c r="Q307" s="4"/>
      <c r="R307" s="4"/>
    </row>
    <row r="308" spans="1:18" ht="16.5" customHeight="1">
      <c r="A308" s="4"/>
      <c r="B308" s="4"/>
      <c r="C308" s="34"/>
      <c r="D308" s="4"/>
      <c r="E308" s="4"/>
      <c r="F308" s="4"/>
      <c r="G308" s="4"/>
      <c r="H308" s="4"/>
      <c r="I308" s="4"/>
      <c r="J308" s="4"/>
      <c r="K308" s="4"/>
      <c r="L308" s="4"/>
      <c r="M308" s="4"/>
      <c r="N308" s="4"/>
      <c r="O308" s="4"/>
      <c r="P308" s="4"/>
      <c r="Q308" s="4"/>
      <c r="R308" s="4"/>
    </row>
    <row r="309" spans="1:18" ht="16.5" customHeight="1">
      <c r="A309" s="4"/>
      <c r="B309" s="4"/>
      <c r="C309" s="34"/>
      <c r="D309" s="4"/>
      <c r="E309" s="4"/>
      <c r="F309" s="4"/>
      <c r="G309" s="4"/>
      <c r="H309" s="4"/>
      <c r="I309" s="4"/>
      <c r="J309" s="4"/>
      <c r="K309" s="4"/>
      <c r="L309" s="4"/>
      <c r="M309" s="4"/>
      <c r="N309" s="4"/>
      <c r="O309" s="4"/>
      <c r="P309" s="4"/>
      <c r="Q309" s="4"/>
      <c r="R309" s="4"/>
    </row>
    <row r="310" spans="1:18" ht="16.5" customHeight="1">
      <c r="A310" s="4"/>
      <c r="B310" s="4"/>
      <c r="C310" s="34"/>
      <c r="D310" s="4"/>
      <c r="E310" s="4"/>
      <c r="F310" s="4"/>
      <c r="G310" s="4"/>
      <c r="H310" s="4"/>
      <c r="I310" s="4"/>
      <c r="J310" s="4"/>
      <c r="K310" s="4"/>
      <c r="L310" s="4"/>
      <c r="M310" s="4"/>
      <c r="N310" s="4"/>
      <c r="O310" s="4"/>
      <c r="P310" s="4"/>
      <c r="Q310" s="4"/>
      <c r="R310" s="4"/>
    </row>
    <row r="311" spans="1:18" ht="16.5" customHeight="1">
      <c r="A311" s="4"/>
      <c r="B311" s="4"/>
      <c r="C311" s="34"/>
      <c r="D311" s="4"/>
      <c r="E311" s="4"/>
      <c r="F311" s="4"/>
      <c r="G311" s="4"/>
      <c r="H311" s="4"/>
      <c r="I311" s="4"/>
      <c r="J311" s="4"/>
      <c r="K311" s="4"/>
      <c r="L311" s="4"/>
      <c r="M311" s="4"/>
      <c r="N311" s="4"/>
      <c r="O311" s="4"/>
      <c r="P311" s="4"/>
      <c r="Q311" s="4"/>
      <c r="R311" s="4"/>
    </row>
    <row r="312" spans="1:18" ht="16.5" customHeight="1">
      <c r="A312" s="4"/>
      <c r="B312" s="4"/>
      <c r="C312" s="34"/>
      <c r="D312" s="4"/>
      <c r="E312" s="4"/>
      <c r="F312" s="4"/>
      <c r="G312" s="4"/>
      <c r="H312" s="4"/>
      <c r="I312" s="4"/>
      <c r="J312" s="4"/>
      <c r="K312" s="4"/>
      <c r="L312" s="4"/>
      <c r="M312" s="4"/>
      <c r="N312" s="4"/>
      <c r="O312" s="4"/>
      <c r="P312" s="4"/>
      <c r="Q312" s="4"/>
      <c r="R312" s="4"/>
    </row>
    <row r="313" spans="1:18" ht="16.5" customHeight="1">
      <c r="A313" s="4"/>
      <c r="B313" s="4"/>
      <c r="C313" s="34"/>
      <c r="D313" s="4"/>
      <c r="E313" s="4"/>
      <c r="F313" s="4"/>
      <c r="G313" s="4"/>
      <c r="H313" s="4"/>
      <c r="I313" s="4"/>
      <c r="J313" s="4"/>
      <c r="K313" s="4"/>
      <c r="L313" s="4"/>
      <c r="M313" s="4"/>
      <c r="N313" s="4"/>
      <c r="O313" s="4"/>
      <c r="P313" s="4"/>
      <c r="Q313" s="4"/>
      <c r="R313" s="4"/>
    </row>
    <row r="314" spans="1:18" ht="16.5" customHeight="1">
      <c r="A314" s="4"/>
      <c r="B314" s="4"/>
      <c r="C314" s="34"/>
      <c r="D314" s="4"/>
      <c r="E314" s="4"/>
      <c r="F314" s="4"/>
      <c r="G314" s="4"/>
      <c r="H314" s="4"/>
      <c r="I314" s="4"/>
      <c r="J314" s="4"/>
      <c r="K314" s="4"/>
      <c r="L314" s="4"/>
      <c r="M314" s="4"/>
      <c r="N314" s="4"/>
      <c r="O314" s="4"/>
      <c r="P314" s="4"/>
      <c r="Q314" s="4"/>
      <c r="R314" s="4"/>
    </row>
    <row r="315" spans="1:18" ht="16.5" customHeight="1">
      <c r="A315" s="4"/>
      <c r="B315" s="4"/>
      <c r="C315" s="34"/>
      <c r="D315" s="4"/>
      <c r="E315" s="4"/>
      <c r="F315" s="4"/>
      <c r="G315" s="4"/>
      <c r="H315" s="4"/>
      <c r="I315" s="4"/>
      <c r="J315" s="4"/>
      <c r="K315" s="4"/>
      <c r="L315" s="4"/>
      <c r="M315" s="4"/>
      <c r="N315" s="4"/>
      <c r="O315" s="4"/>
      <c r="P315" s="4"/>
      <c r="Q315" s="4"/>
      <c r="R315" s="4"/>
    </row>
    <row r="316" spans="1:18" ht="16.5" customHeight="1">
      <c r="A316" s="4"/>
      <c r="B316" s="4"/>
      <c r="C316" s="34"/>
      <c r="D316" s="4"/>
      <c r="E316" s="4"/>
      <c r="F316" s="4"/>
      <c r="G316" s="4"/>
      <c r="H316" s="4"/>
      <c r="I316" s="4"/>
      <c r="J316" s="4"/>
      <c r="K316" s="4"/>
      <c r="L316" s="4"/>
      <c r="M316" s="4"/>
      <c r="N316" s="4"/>
      <c r="O316" s="4"/>
      <c r="P316" s="4"/>
      <c r="Q316" s="4"/>
      <c r="R316" s="4"/>
    </row>
    <row r="317" spans="1:18" ht="16.5" customHeight="1">
      <c r="A317" s="4"/>
      <c r="B317" s="4"/>
      <c r="C317" s="34"/>
      <c r="D317" s="4"/>
      <c r="E317" s="4"/>
      <c r="F317" s="4"/>
      <c r="G317" s="4"/>
      <c r="H317" s="4"/>
      <c r="I317" s="4"/>
      <c r="J317" s="4"/>
      <c r="K317" s="4"/>
      <c r="L317" s="4"/>
      <c r="M317" s="4"/>
      <c r="N317" s="4"/>
      <c r="O317" s="4"/>
      <c r="P317" s="4"/>
      <c r="Q317" s="4"/>
      <c r="R317" s="4"/>
    </row>
    <row r="318" spans="1:18" ht="16.5" customHeight="1">
      <c r="A318" s="4"/>
      <c r="B318" s="4"/>
      <c r="C318" s="34"/>
      <c r="D318" s="4"/>
      <c r="E318" s="4"/>
      <c r="F318" s="4"/>
      <c r="G318" s="4"/>
      <c r="H318" s="4"/>
      <c r="I318" s="4"/>
      <c r="J318" s="4"/>
      <c r="K318" s="4"/>
      <c r="L318" s="4"/>
      <c r="M318" s="4"/>
      <c r="N318" s="4"/>
      <c r="O318" s="4"/>
      <c r="P318" s="4"/>
      <c r="Q318" s="4"/>
      <c r="R318" s="4"/>
    </row>
    <row r="319" spans="1:18" ht="16.5" customHeight="1">
      <c r="A319" s="4"/>
      <c r="B319" s="4"/>
      <c r="C319" s="34"/>
      <c r="D319" s="4"/>
      <c r="E319" s="4"/>
      <c r="F319" s="4"/>
      <c r="G319" s="4"/>
      <c r="H319" s="4"/>
      <c r="I319" s="4"/>
      <c r="J319" s="4"/>
      <c r="K319" s="4"/>
      <c r="L319" s="4"/>
      <c r="M319" s="4"/>
      <c r="N319" s="4"/>
      <c r="O319" s="4"/>
      <c r="P319" s="4"/>
      <c r="Q319" s="4"/>
      <c r="R319" s="4"/>
    </row>
    <row r="320" spans="1:18" ht="16.5" customHeight="1">
      <c r="A320" s="4"/>
      <c r="B320" s="4"/>
      <c r="C320" s="34"/>
      <c r="D320" s="4"/>
      <c r="E320" s="4"/>
      <c r="F320" s="4"/>
      <c r="G320" s="4"/>
      <c r="H320" s="4"/>
      <c r="I320" s="4"/>
      <c r="J320" s="4"/>
      <c r="K320" s="4"/>
      <c r="L320" s="4"/>
      <c r="M320" s="4"/>
      <c r="N320" s="4"/>
      <c r="O320" s="4"/>
      <c r="P320" s="4"/>
      <c r="Q320" s="4"/>
      <c r="R320" s="4"/>
    </row>
    <row r="321" spans="1:18" ht="16.5" customHeight="1">
      <c r="A321" s="4"/>
      <c r="B321" s="4"/>
      <c r="C321" s="34"/>
      <c r="D321" s="4"/>
      <c r="E321" s="4"/>
      <c r="F321" s="4"/>
      <c r="G321" s="4"/>
      <c r="H321" s="4"/>
      <c r="I321" s="4"/>
      <c r="J321" s="4"/>
      <c r="K321" s="4"/>
      <c r="L321" s="4"/>
      <c r="M321" s="4"/>
      <c r="N321" s="4"/>
      <c r="O321" s="4"/>
      <c r="P321" s="4"/>
      <c r="Q321" s="4"/>
      <c r="R321" s="4"/>
    </row>
    <row r="322" spans="1:18" ht="16.5" customHeight="1">
      <c r="A322" s="4"/>
      <c r="B322" s="4"/>
      <c r="C322" s="34"/>
      <c r="D322" s="4"/>
      <c r="E322" s="4"/>
      <c r="F322" s="4"/>
      <c r="G322" s="4"/>
      <c r="H322" s="4"/>
      <c r="I322" s="4"/>
      <c r="J322" s="4"/>
      <c r="K322" s="4"/>
      <c r="L322" s="4"/>
      <c r="M322" s="4"/>
      <c r="N322" s="4"/>
      <c r="O322" s="4"/>
      <c r="P322" s="4"/>
      <c r="Q322" s="4"/>
      <c r="R322" s="4"/>
    </row>
    <row r="323" spans="1:18" ht="16.5" customHeight="1">
      <c r="A323" s="4"/>
      <c r="B323" s="4"/>
      <c r="C323" s="34"/>
      <c r="D323" s="4"/>
      <c r="E323" s="4"/>
      <c r="F323" s="4"/>
      <c r="G323" s="4"/>
      <c r="H323" s="4"/>
      <c r="I323" s="4"/>
      <c r="J323" s="4"/>
      <c r="K323" s="4"/>
      <c r="L323" s="4"/>
      <c r="M323" s="4"/>
      <c r="N323" s="4"/>
      <c r="O323" s="4"/>
      <c r="P323" s="4"/>
      <c r="Q323" s="4"/>
      <c r="R323" s="4"/>
    </row>
    <row r="324" spans="1:18" ht="16.5" customHeight="1">
      <c r="A324" s="4"/>
      <c r="B324" s="4"/>
      <c r="C324" s="34"/>
      <c r="D324" s="4"/>
      <c r="E324" s="4"/>
      <c r="F324" s="4"/>
      <c r="G324" s="4"/>
      <c r="H324" s="4"/>
      <c r="I324" s="4"/>
      <c r="J324" s="4"/>
      <c r="K324" s="4"/>
      <c r="L324" s="4"/>
      <c r="M324" s="4"/>
      <c r="N324" s="4"/>
      <c r="O324" s="4"/>
      <c r="P324" s="4"/>
      <c r="Q324" s="4"/>
      <c r="R324" s="4"/>
    </row>
    <row r="325" spans="1:18" ht="16.5" customHeight="1">
      <c r="A325" s="4"/>
      <c r="B325" s="4"/>
      <c r="C325" s="34"/>
      <c r="D325" s="4"/>
      <c r="E325" s="4"/>
      <c r="F325" s="4"/>
      <c r="G325" s="4"/>
      <c r="H325" s="4"/>
      <c r="I325" s="4"/>
      <c r="J325" s="4"/>
      <c r="K325" s="4"/>
      <c r="L325" s="4"/>
      <c r="M325" s="4"/>
      <c r="N325" s="4"/>
      <c r="O325" s="4"/>
      <c r="P325" s="4"/>
      <c r="Q325" s="4"/>
      <c r="R325" s="4"/>
    </row>
    <row r="326" spans="1:18" ht="16.5" customHeight="1">
      <c r="A326" s="4"/>
      <c r="B326" s="4"/>
      <c r="C326" s="34"/>
      <c r="D326" s="4"/>
      <c r="E326" s="4"/>
      <c r="F326" s="4"/>
      <c r="G326" s="4"/>
      <c r="H326" s="4"/>
      <c r="I326" s="4"/>
      <c r="J326" s="4"/>
      <c r="K326" s="4"/>
      <c r="L326" s="4"/>
      <c r="M326" s="4"/>
      <c r="N326" s="4"/>
      <c r="O326" s="4"/>
      <c r="P326" s="4"/>
      <c r="Q326" s="4"/>
      <c r="R326" s="4"/>
    </row>
    <row r="327" spans="1:18" ht="16.5" customHeight="1">
      <c r="A327" s="4"/>
      <c r="B327" s="4"/>
      <c r="C327" s="34"/>
      <c r="D327" s="4"/>
      <c r="E327" s="4"/>
      <c r="F327" s="4"/>
      <c r="G327" s="4"/>
      <c r="H327" s="4"/>
      <c r="I327" s="4"/>
      <c r="J327" s="4"/>
      <c r="K327" s="4"/>
      <c r="L327" s="4"/>
      <c r="M327" s="4"/>
      <c r="N327" s="4"/>
      <c r="O327" s="4"/>
      <c r="P327" s="4"/>
      <c r="Q327" s="4"/>
      <c r="R327" s="4"/>
    </row>
    <row r="328" spans="1:18" ht="16.5" customHeight="1">
      <c r="A328" s="4"/>
      <c r="B328" s="4"/>
      <c r="C328" s="34"/>
      <c r="D328" s="4"/>
      <c r="E328" s="4"/>
      <c r="F328" s="4"/>
      <c r="G328" s="4"/>
      <c r="H328" s="4"/>
      <c r="I328" s="4"/>
      <c r="J328" s="4"/>
      <c r="K328" s="4"/>
      <c r="L328" s="4"/>
      <c r="M328" s="4"/>
      <c r="N328" s="4"/>
      <c r="O328" s="4"/>
      <c r="P328" s="4"/>
      <c r="Q328" s="4"/>
      <c r="R328" s="4"/>
    </row>
    <row r="329" spans="1:18" ht="16.5" customHeight="1">
      <c r="A329" s="4"/>
      <c r="B329" s="4"/>
      <c r="C329" s="34"/>
      <c r="D329" s="4"/>
      <c r="E329" s="4"/>
      <c r="F329" s="4"/>
      <c r="G329" s="4"/>
      <c r="H329" s="4"/>
      <c r="I329" s="4"/>
      <c r="J329" s="4"/>
      <c r="K329" s="4"/>
      <c r="L329" s="4"/>
      <c r="M329" s="4"/>
      <c r="N329" s="4"/>
      <c r="O329" s="4"/>
      <c r="P329" s="4"/>
      <c r="Q329" s="4"/>
      <c r="R329" s="4"/>
    </row>
    <row r="330" spans="1:18" ht="16.5" customHeight="1">
      <c r="A330" s="4"/>
      <c r="B330" s="4"/>
      <c r="C330" s="34"/>
      <c r="D330" s="4"/>
      <c r="E330" s="4"/>
      <c r="F330" s="4"/>
      <c r="G330" s="4"/>
      <c r="H330" s="4"/>
      <c r="I330" s="4"/>
      <c r="J330" s="4"/>
      <c r="K330" s="4"/>
      <c r="L330" s="4"/>
      <c r="M330" s="4"/>
      <c r="N330" s="4"/>
      <c r="O330" s="4"/>
      <c r="P330" s="4"/>
      <c r="Q330" s="4"/>
      <c r="R330" s="4"/>
    </row>
    <row r="331" spans="1:18" ht="16.5" customHeight="1">
      <c r="A331" s="4"/>
      <c r="B331" s="4"/>
      <c r="C331" s="34"/>
      <c r="D331" s="4"/>
      <c r="E331" s="4"/>
      <c r="F331" s="4"/>
      <c r="G331" s="4"/>
      <c r="H331" s="4"/>
      <c r="I331" s="4"/>
      <c r="J331" s="4"/>
      <c r="K331" s="4"/>
      <c r="L331" s="4"/>
      <c r="M331" s="4"/>
      <c r="N331" s="4"/>
      <c r="O331" s="4"/>
      <c r="P331" s="4"/>
      <c r="Q331" s="4"/>
      <c r="R331" s="4"/>
    </row>
    <row r="332" spans="1:18" ht="16.5" customHeight="1">
      <c r="A332" s="4"/>
      <c r="B332" s="4"/>
      <c r="C332" s="34"/>
      <c r="D332" s="4"/>
      <c r="E332" s="4"/>
      <c r="F332" s="4"/>
      <c r="G332" s="4"/>
      <c r="H332" s="4"/>
      <c r="I332" s="4"/>
      <c r="J332" s="4"/>
      <c r="K332" s="4"/>
      <c r="L332" s="4"/>
      <c r="M332" s="4"/>
      <c r="N332" s="4"/>
      <c r="O332" s="4"/>
      <c r="P332" s="4"/>
      <c r="Q332" s="4"/>
      <c r="R332" s="4"/>
    </row>
    <row r="333" spans="1:18" ht="16.5" customHeight="1">
      <c r="A333" s="4"/>
      <c r="B333" s="4"/>
      <c r="C333" s="34"/>
      <c r="D333" s="4"/>
      <c r="E333" s="4"/>
      <c r="F333" s="4"/>
      <c r="G333" s="4"/>
      <c r="H333" s="4"/>
      <c r="I333" s="4"/>
      <c r="J333" s="4"/>
      <c r="K333" s="4"/>
      <c r="L333" s="4"/>
      <c r="M333" s="4"/>
      <c r="N333" s="4"/>
      <c r="O333" s="4"/>
      <c r="P333" s="4"/>
      <c r="Q333" s="4"/>
      <c r="R333" s="4"/>
    </row>
    <row r="334" spans="1:18" ht="16.5" customHeight="1">
      <c r="A334" s="4"/>
      <c r="B334" s="4"/>
      <c r="C334" s="34"/>
      <c r="D334" s="4"/>
      <c r="E334" s="4"/>
      <c r="F334" s="4"/>
      <c r="G334" s="4"/>
      <c r="H334" s="4"/>
      <c r="I334" s="4"/>
      <c r="J334" s="4"/>
      <c r="K334" s="4"/>
      <c r="L334" s="4"/>
      <c r="M334" s="4"/>
      <c r="N334" s="4"/>
      <c r="O334" s="4"/>
      <c r="P334" s="4"/>
      <c r="Q334" s="4"/>
      <c r="R334" s="4"/>
    </row>
    <row r="335" spans="1:18" ht="16.5" customHeight="1">
      <c r="A335" s="4"/>
      <c r="B335" s="4"/>
      <c r="C335" s="34"/>
      <c r="D335" s="4"/>
      <c r="E335" s="4"/>
      <c r="F335" s="4"/>
      <c r="G335" s="4"/>
      <c r="H335" s="4"/>
      <c r="I335" s="4"/>
      <c r="J335" s="4"/>
      <c r="K335" s="4"/>
      <c r="L335" s="4"/>
      <c r="M335" s="4"/>
      <c r="N335" s="4"/>
      <c r="O335" s="4"/>
      <c r="P335" s="4"/>
      <c r="Q335" s="4"/>
      <c r="R335" s="4"/>
    </row>
    <row r="336" spans="1:18" ht="16.5" customHeight="1">
      <c r="A336" s="4"/>
      <c r="B336" s="4"/>
      <c r="C336" s="34"/>
      <c r="D336" s="4"/>
      <c r="E336" s="4"/>
      <c r="F336" s="4"/>
      <c r="G336" s="4"/>
      <c r="H336" s="4"/>
      <c r="I336" s="4"/>
      <c r="J336" s="4"/>
      <c r="K336" s="4"/>
      <c r="L336" s="4"/>
      <c r="M336" s="4"/>
      <c r="N336" s="4"/>
      <c r="O336" s="4"/>
      <c r="P336" s="4"/>
      <c r="Q336" s="4"/>
      <c r="R336" s="4"/>
    </row>
    <row r="337" spans="1:18" ht="16.5" customHeight="1">
      <c r="A337" s="4"/>
      <c r="B337" s="4"/>
      <c r="C337" s="34"/>
      <c r="D337" s="4"/>
      <c r="E337" s="4"/>
      <c r="F337" s="4"/>
      <c r="G337" s="4"/>
      <c r="H337" s="4"/>
      <c r="I337" s="4"/>
      <c r="J337" s="4"/>
      <c r="K337" s="4"/>
      <c r="L337" s="4"/>
      <c r="M337" s="4"/>
      <c r="N337" s="4"/>
      <c r="O337" s="4"/>
      <c r="P337" s="4"/>
      <c r="Q337" s="4"/>
      <c r="R337" s="4"/>
    </row>
    <row r="338" spans="1:18" ht="16.5" customHeight="1">
      <c r="A338" s="4"/>
      <c r="B338" s="4"/>
      <c r="C338" s="34"/>
      <c r="D338" s="4"/>
      <c r="E338" s="4"/>
      <c r="F338" s="4"/>
      <c r="G338" s="4"/>
      <c r="H338" s="4"/>
      <c r="I338" s="4"/>
      <c r="J338" s="4"/>
      <c r="K338" s="4"/>
      <c r="L338" s="4"/>
      <c r="M338" s="4"/>
      <c r="N338" s="4"/>
      <c r="O338" s="4"/>
      <c r="P338" s="4"/>
      <c r="Q338" s="4"/>
      <c r="R338" s="4"/>
    </row>
    <row r="339" spans="1:18" ht="16.5" customHeight="1">
      <c r="A339" s="4"/>
      <c r="B339" s="4"/>
      <c r="C339" s="34"/>
      <c r="D339" s="4"/>
      <c r="E339" s="4"/>
      <c r="F339" s="4"/>
      <c r="G339" s="4"/>
      <c r="H339" s="4"/>
      <c r="I339" s="4"/>
      <c r="J339" s="4"/>
      <c r="K339" s="4"/>
      <c r="L339" s="4"/>
      <c r="M339" s="4"/>
      <c r="N339" s="4"/>
      <c r="O339" s="4"/>
      <c r="P339" s="4"/>
      <c r="Q339" s="4"/>
      <c r="R339" s="4"/>
    </row>
    <row r="340" spans="1:18" ht="16.5" customHeight="1">
      <c r="A340" s="4"/>
      <c r="B340" s="4"/>
      <c r="C340" s="34"/>
      <c r="D340" s="4"/>
      <c r="E340" s="4"/>
      <c r="F340" s="4"/>
      <c r="G340" s="4"/>
      <c r="H340" s="4"/>
      <c r="I340" s="4"/>
      <c r="J340" s="4"/>
      <c r="K340" s="4"/>
      <c r="L340" s="4"/>
      <c r="M340" s="4"/>
      <c r="N340" s="4"/>
      <c r="O340" s="4"/>
      <c r="P340" s="4"/>
      <c r="Q340" s="4"/>
      <c r="R340" s="4"/>
    </row>
    <row r="341" spans="1:18" ht="16.5" customHeight="1">
      <c r="A341" s="4"/>
      <c r="B341" s="4"/>
      <c r="C341" s="34"/>
      <c r="D341" s="4"/>
      <c r="E341" s="4"/>
      <c r="F341" s="4"/>
      <c r="G341" s="4"/>
      <c r="H341" s="4"/>
      <c r="I341" s="4"/>
      <c r="J341" s="4"/>
      <c r="K341" s="4"/>
      <c r="L341" s="4"/>
      <c r="M341" s="4"/>
      <c r="N341" s="4"/>
      <c r="O341" s="4"/>
      <c r="P341" s="4"/>
      <c r="Q341" s="4"/>
      <c r="R341" s="4"/>
    </row>
    <row r="342" spans="1:18" ht="16.5" customHeight="1">
      <c r="A342" s="4"/>
      <c r="B342" s="4"/>
      <c r="C342" s="34"/>
      <c r="D342" s="4"/>
      <c r="E342" s="4"/>
      <c r="F342" s="4"/>
      <c r="G342" s="4"/>
      <c r="H342" s="4"/>
      <c r="I342" s="4"/>
      <c r="J342" s="4"/>
      <c r="K342" s="4"/>
      <c r="L342" s="4"/>
      <c r="M342" s="4"/>
      <c r="N342" s="4"/>
      <c r="O342" s="4"/>
      <c r="P342" s="4"/>
      <c r="Q342" s="4"/>
      <c r="R342" s="4"/>
    </row>
    <row r="343" spans="1:18" ht="16.5" customHeight="1">
      <c r="A343" s="4"/>
      <c r="B343" s="4"/>
      <c r="C343" s="34"/>
      <c r="D343" s="4"/>
      <c r="E343" s="4"/>
      <c r="F343" s="4"/>
      <c r="G343" s="4"/>
      <c r="H343" s="4"/>
      <c r="I343" s="4"/>
      <c r="J343" s="4"/>
      <c r="K343" s="4"/>
      <c r="L343" s="4"/>
      <c r="M343" s="4"/>
      <c r="N343" s="4"/>
      <c r="O343" s="4"/>
      <c r="P343" s="4"/>
      <c r="Q343" s="4"/>
      <c r="R343" s="4"/>
    </row>
    <row r="344" spans="1:18" ht="16.5" customHeight="1">
      <c r="A344" s="4"/>
      <c r="B344" s="4"/>
      <c r="C344" s="34"/>
      <c r="D344" s="4"/>
      <c r="E344" s="4"/>
      <c r="F344" s="4"/>
      <c r="G344" s="4"/>
      <c r="H344" s="4"/>
      <c r="I344" s="4"/>
      <c r="J344" s="4"/>
      <c r="K344" s="4"/>
      <c r="L344" s="4"/>
      <c r="M344" s="4"/>
      <c r="N344" s="4"/>
      <c r="O344" s="4"/>
      <c r="P344" s="4"/>
      <c r="Q344" s="4"/>
      <c r="R344" s="4"/>
    </row>
    <row r="345" spans="1:18" ht="16.5" customHeight="1">
      <c r="A345" s="4"/>
      <c r="B345" s="4"/>
      <c r="C345" s="34"/>
      <c r="D345" s="4"/>
      <c r="E345" s="4"/>
      <c r="F345" s="4"/>
      <c r="G345" s="4"/>
      <c r="H345" s="4"/>
      <c r="I345" s="4"/>
      <c r="J345" s="4"/>
      <c r="K345" s="4"/>
      <c r="L345" s="4"/>
      <c r="M345" s="4"/>
      <c r="N345" s="4"/>
      <c r="O345" s="4"/>
      <c r="P345" s="4"/>
      <c r="Q345" s="4"/>
      <c r="R345" s="4"/>
    </row>
    <row r="346" spans="1:18" ht="16.5" customHeight="1">
      <c r="A346" s="4"/>
      <c r="B346" s="4"/>
      <c r="C346" s="34"/>
      <c r="D346" s="4"/>
      <c r="E346" s="4"/>
      <c r="F346" s="4"/>
      <c r="G346" s="4"/>
      <c r="H346" s="4"/>
      <c r="I346" s="4"/>
      <c r="J346" s="4"/>
      <c r="K346" s="4"/>
      <c r="L346" s="4"/>
      <c r="M346" s="4"/>
      <c r="N346" s="4"/>
      <c r="O346" s="4"/>
      <c r="P346" s="4"/>
      <c r="Q346" s="4"/>
      <c r="R346" s="4"/>
    </row>
    <row r="347" spans="1:18" ht="16.5" customHeight="1">
      <c r="A347" s="4"/>
      <c r="B347" s="4"/>
      <c r="C347" s="34"/>
      <c r="D347" s="4"/>
      <c r="E347" s="4"/>
      <c r="F347" s="4"/>
      <c r="G347" s="4"/>
      <c r="H347" s="4"/>
      <c r="I347" s="4"/>
      <c r="J347" s="4"/>
      <c r="K347" s="4"/>
      <c r="L347" s="4"/>
      <c r="M347" s="4"/>
      <c r="N347" s="4"/>
      <c r="O347" s="4"/>
      <c r="P347" s="4"/>
      <c r="Q347" s="4"/>
      <c r="R347" s="4"/>
    </row>
    <row r="348" spans="1:18" ht="16.5" customHeight="1">
      <c r="A348" s="4"/>
      <c r="B348" s="4"/>
      <c r="C348" s="34"/>
      <c r="D348" s="4"/>
      <c r="E348" s="4"/>
      <c r="F348" s="4"/>
      <c r="G348" s="4"/>
      <c r="H348" s="4"/>
      <c r="I348" s="4"/>
      <c r="J348" s="4"/>
      <c r="K348" s="4"/>
      <c r="L348" s="4"/>
      <c r="M348" s="4"/>
      <c r="N348" s="4"/>
      <c r="O348" s="4"/>
      <c r="P348" s="4"/>
      <c r="Q348" s="4"/>
      <c r="R348" s="4"/>
    </row>
    <row r="349" spans="1:18" ht="16.5" customHeight="1">
      <c r="A349" s="4"/>
      <c r="B349" s="4"/>
      <c r="C349" s="34"/>
      <c r="D349" s="4"/>
      <c r="E349" s="4"/>
      <c r="F349" s="4"/>
      <c r="G349" s="4"/>
      <c r="H349" s="4"/>
      <c r="I349" s="4"/>
      <c r="J349" s="4"/>
      <c r="K349" s="4"/>
      <c r="L349" s="4"/>
      <c r="M349" s="4"/>
      <c r="N349" s="4"/>
      <c r="O349" s="4"/>
      <c r="P349" s="4"/>
      <c r="Q349" s="4"/>
      <c r="R349" s="4"/>
    </row>
    <row r="350" spans="1:18" ht="16.5" customHeight="1">
      <c r="A350" s="4"/>
      <c r="B350" s="4"/>
      <c r="C350" s="34"/>
      <c r="D350" s="4"/>
      <c r="E350" s="4"/>
      <c r="F350" s="4"/>
      <c r="G350" s="4"/>
      <c r="H350" s="4"/>
      <c r="I350" s="4"/>
      <c r="J350" s="4"/>
      <c r="K350" s="4"/>
      <c r="L350" s="4"/>
      <c r="M350" s="4"/>
      <c r="N350" s="4"/>
      <c r="O350" s="4"/>
      <c r="P350" s="4"/>
      <c r="Q350" s="4"/>
      <c r="R350" s="4"/>
    </row>
    <row r="351" spans="1:18" ht="16.5" customHeight="1">
      <c r="A351" s="4"/>
      <c r="B351" s="4"/>
      <c r="C351" s="34"/>
      <c r="D351" s="4"/>
      <c r="E351" s="4"/>
      <c r="F351" s="4"/>
      <c r="G351" s="4"/>
      <c r="H351" s="4"/>
      <c r="I351" s="4"/>
      <c r="J351" s="4"/>
      <c r="K351" s="4"/>
      <c r="L351" s="4"/>
      <c r="M351" s="4"/>
      <c r="N351" s="4"/>
      <c r="O351" s="4"/>
      <c r="P351" s="4"/>
      <c r="Q351" s="4"/>
      <c r="R351" s="4"/>
    </row>
    <row r="352" spans="1:18" ht="16.5" customHeight="1">
      <c r="A352" s="4"/>
      <c r="B352" s="4"/>
      <c r="C352" s="34"/>
      <c r="D352" s="4"/>
      <c r="E352" s="4"/>
      <c r="F352" s="4"/>
      <c r="G352" s="4"/>
      <c r="H352" s="4"/>
      <c r="I352" s="4"/>
      <c r="J352" s="4"/>
      <c r="K352" s="4"/>
      <c r="L352" s="4"/>
      <c r="M352" s="4"/>
      <c r="N352" s="4"/>
      <c r="O352" s="4"/>
      <c r="P352" s="4"/>
      <c r="Q352" s="4"/>
      <c r="R352" s="4"/>
    </row>
    <row r="353" spans="1:18" ht="16.5" customHeight="1">
      <c r="A353" s="4"/>
      <c r="B353" s="4"/>
      <c r="C353" s="34"/>
      <c r="D353" s="4"/>
      <c r="E353" s="4"/>
      <c r="F353" s="4"/>
      <c r="G353" s="4"/>
      <c r="H353" s="4"/>
      <c r="I353" s="4"/>
      <c r="J353" s="4"/>
      <c r="K353" s="4"/>
      <c r="L353" s="4"/>
      <c r="M353" s="4"/>
      <c r="N353" s="4"/>
      <c r="O353" s="4"/>
      <c r="P353" s="4"/>
      <c r="Q353" s="4"/>
      <c r="R353" s="4"/>
    </row>
    <row r="354" spans="1:18" ht="16.5" customHeight="1">
      <c r="A354" s="4"/>
      <c r="B354" s="4"/>
      <c r="C354" s="34"/>
      <c r="D354" s="4"/>
      <c r="E354" s="4"/>
      <c r="F354" s="4"/>
      <c r="G354" s="4"/>
      <c r="H354" s="4"/>
      <c r="I354" s="4"/>
      <c r="J354" s="4"/>
      <c r="K354" s="4"/>
      <c r="L354" s="4"/>
      <c r="M354" s="4"/>
      <c r="N354" s="4"/>
      <c r="O354" s="4"/>
      <c r="P354" s="4"/>
      <c r="Q354" s="4"/>
      <c r="R354" s="4"/>
    </row>
    <row r="355" spans="1:18" ht="16.5" customHeight="1">
      <c r="A355" s="4"/>
      <c r="B355" s="4"/>
      <c r="C355" s="34"/>
      <c r="D355" s="4"/>
      <c r="E355" s="4"/>
      <c r="F355" s="4"/>
      <c r="G355" s="4"/>
      <c r="H355" s="4"/>
      <c r="I355" s="4"/>
      <c r="J355" s="4"/>
      <c r="K355" s="4"/>
      <c r="L355" s="4"/>
      <c r="M355" s="4"/>
      <c r="N355" s="4"/>
      <c r="O355" s="4"/>
      <c r="P355" s="4"/>
      <c r="Q355" s="4"/>
      <c r="R355" s="4"/>
    </row>
    <row r="356" spans="1:18" ht="16.5" customHeight="1">
      <c r="A356" s="4"/>
      <c r="B356" s="4"/>
      <c r="C356" s="34"/>
      <c r="D356" s="4"/>
      <c r="E356" s="4"/>
      <c r="F356" s="4"/>
      <c r="G356" s="4"/>
      <c r="H356" s="4"/>
      <c r="I356" s="4"/>
      <c r="J356" s="4"/>
      <c r="K356" s="4"/>
      <c r="L356" s="4"/>
      <c r="M356" s="4"/>
      <c r="N356" s="4"/>
      <c r="O356" s="4"/>
      <c r="P356" s="4"/>
      <c r="Q356" s="4"/>
      <c r="R356" s="4"/>
    </row>
    <row r="357" spans="1:18" ht="16.5" customHeight="1">
      <c r="A357" s="4"/>
      <c r="B357" s="4"/>
      <c r="C357" s="34"/>
      <c r="D357" s="4"/>
      <c r="E357" s="4"/>
      <c r="F357" s="4"/>
      <c r="G357" s="4"/>
      <c r="H357" s="4"/>
      <c r="I357" s="4"/>
      <c r="J357" s="4"/>
      <c r="K357" s="4"/>
      <c r="L357" s="4"/>
      <c r="M357" s="4"/>
      <c r="N357" s="4"/>
      <c r="O357" s="4"/>
      <c r="P357" s="4"/>
      <c r="Q357" s="4"/>
      <c r="R357" s="4"/>
    </row>
    <row r="358" spans="1:18" ht="16.5" customHeight="1">
      <c r="A358" s="4"/>
      <c r="B358" s="4"/>
      <c r="C358" s="34"/>
      <c r="D358" s="4"/>
      <c r="E358" s="4"/>
      <c r="F358" s="4"/>
      <c r="G358" s="4"/>
      <c r="H358" s="4"/>
      <c r="I358" s="4"/>
      <c r="J358" s="4"/>
      <c r="K358" s="4"/>
      <c r="L358" s="4"/>
      <c r="M358" s="4"/>
      <c r="N358" s="4"/>
      <c r="O358" s="4"/>
      <c r="P358" s="4"/>
      <c r="Q358" s="4"/>
      <c r="R358" s="4"/>
    </row>
    <row r="359" spans="1:18" ht="16.5" customHeight="1">
      <c r="A359" s="4"/>
      <c r="B359" s="4"/>
      <c r="C359" s="34"/>
      <c r="D359" s="4"/>
      <c r="E359" s="4"/>
      <c r="F359" s="4"/>
      <c r="G359" s="4"/>
      <c r="H359" s="4"/>
      <c r="I359" s="4"/>
      <c r="J359" s="4"/>
      <c r="K359" s="4"/>
      <c r="L359" s="4"/>
      <c r="M359" s="4"/>
      <c r="N359" s="4"/>
      <c r="O359" s="4"/>
      <c r="P359" s="4"/>
      <c r="Q359" s="4"/>
      <c r="R359" s="4"/>
    </row>
    <row r="360" spans="1:18" ht="16.5" customHeight="1">
      <c r="A360" s="4"/>
      <c r="B360" s="4"/>
      <c r="C360" s="34"/>
      <c r="D360" s="4"/>
      <c r="E360" s="4"/>
      <c r="F360" s="4"/>
      <c r="G360" s="4"/>
      <c r="H360" s="4"/>
      <c r="I360" s="4"/>
      <c r="J360" s="4"/>
      <c r="K360" s="4"/>
      <c r="L360" s="4"/>
      <c r="M360" s="4"/>
      <c r="N360" s="4"/>
      <c r="O360" s="4"/>
      <c r="P360" s="4"/>
      <c r="Q360" s="4"/>
      <c r="R360" s="4"/>
    </row>
    <row r="361" spans="1:18" ht="16.5" customHeight="1">
      <c r="A361" s="4"/>
      <c r="B361" s="4"/>
      <c r="C361" s="34"/>
      <c r="D361" s="4"/>
      <c r="E361" s="4"/>
      <c r="F361" s="4"/>
      <c r="G361" s="4"/>
      <c r="H361" s="4"/>
      <c r="I361" s="4"/>
      <c r="J361" s="4"/>
      <c r="K361" s="4"/>
      <c r="L361" s="4"/>
      <c r="M361" s="4"/>
      <c r="N361" s="4"/>
      <c r="O361" s="4"/>
      <c r="P361" s="4"/>
      <c r="Q361" s="4"/>
      <c r="R361" s="4"/>
    </row>
    <row r="362" spans="1:18" ht="16.5" customHeight="1">
      <c r="A362" s="4"/>
      <c r="B362" s="4"/>
      <c r="C362" s="34"/>
      <c r="D362" s="4"/>
      <c r="E362" s="4"/>
      <c r="F362" s="4"/>
      <c r="G362" s="4"/>
      <c r="H362" s="4"/>
      <c r="I362" s="4"/>
      <c r="J362" s="4"/>
      <c r="K362" s="4"/>
      <c r="L362" s="4"/>
      <c r="M362" s="4"/>
      <c r="N362" s="4"/>
      <c r="O362" s="4"/>
      <c r="P362" s="4"/>
      <c r="Q362" s="4"/>
      <c r="R362" s="4"/>
    </row>
    <row r="363" spans="1:18" ht="16.5" customHeight="1">
      <c r="A363" s="4"/>
      <c r="B363" s="4"/>
      <c r="C363" s="34"/>
      <c r="D363" s="4"/>
      <c r="E363" s="4"/>
      <c r="F363" s="4"/>
      <c r="G363" s="4"/>
      <c r="H363" s="4"/>
      <c r="I363" s="4"/>
      <c r="J363" s="4"/>
      <c r="K363" s="4"/>
      <c r="L363" s="4"/>
      <c r="M363" s="4"/>
      <c r="N363" s="4"/>
      <c r="O363" s="4"/>
      <c r="P363" s="4"/>
      <c r="Q363" s="4"/>
      <c r="R363" s="4"/>
    </row>
    <row r="364" spans="1:18" ht="16.5" customHeight="1">
      <c r="A364" s="4"/>
      <c r="B364" s="4"/>
      <c r="C364" s="34"/>
      <c r="D364" s="4"/>
      <c r="E364" s="4"/>
      <c r="F364" s="4"/>
      <c r="G364" s="4"/>
      <c r="H364" s="4"/>
      <c r="I364" s="4"/>
      <c r="J364" s="4"/>
      <c r="K364" s="4"/>
      <c r="L364" s="4"/>
      <c r="M364" s="4"/>
      <c r="N364" s="4"/>
      <c r="O364" s="4"/>
      <c r="P364" s="4"/>
      <c r="Q364" s="4"/>
      <c r="R364" s="4"/>
    </row>
    <row r="365" spans="1:18" ht="16.5" customHeight="1">
      <c r="A365" s="4"/>
      <c r="B365" s="4"/>
      <c r="C365" s="34"/>
      <c r="D365" s="4"/>
      <c r="E365" s="4"/>
      <c r="F365" s="4"/>
      <c r="G365" s="4"/>
      <c r="H365" s="4"/>
      <c r="I365" s="4"/>
      <c r="J365" s="4"/>
      <c r="K365" s="4"/>
      <c r="L365" s="4"/>
      <c r="M365" s="4"/>
      <c r="N365" s="4"/>
      <c r="O365" s="4"/>
      <c r="P365" s="4"/>
      <c r="Q365" s="4"/>
      <c r="R365" s="4"/>
    </row>
    <row r="366" spans="1:18" ht="16.5" customHeight="1">
      <c r="A366" s="4"/>
      <c r="B366" s="4"/>
      <c r="C366" s="34"/>
      <c r="D366" s="4"/>
      <c r="E366" s="4"/>
      <c r="F366" s="4"/>
      <c r="G366" s="4"/>
      <c r="H366" s="4"/>
      <c r="I366" s="4"/>
      <c r="J366" s="4"/>
      <c r="K366" s="4"/>
      <c r="L366" s="4"/>
      <c r="M366" s="4"/>
      <c r="N366" s="4"/>
      <c r="O366" s="4"/>
      <c r="P366" s="4"/>
      <c r="Q366" s="4"/>
      <c r="R366" s="4"/>
    </row>
    <row r="367" spans="1:18" ht="16.5" customHeight="1">
      <c r="A367" s="4"/>
      <c r="B367" s="4"/>
      <c r="C367" s="34"/>
      <c r="D367" s="4"/>
      <c r="E367" s="4"/>
      <c r="F367" s="4"/>
      <c r="G367" s="4"/>
      <c r="H367" s="4"/>
      <c r="I367" s="4"/>
      <c r="J367" s="4"/>
      <c r="K367" s="4"/>
      <c r="L367" s="4"/>
      <c r="M367" s="4"/>
      <c r="N367" s="4"/>
      <c r="O367" s="4"/>
      <c r="P367" s="4"/>
      <c r="Q367" s="4"/>
      <c r="R367" s="4"/>
    </row>
    <row r="368" spans="1:18" ht="16.5" customHeight="1">
      <c r="A368" s="4"/>
      <c r="B368" s="4"/>
      <c r="C368" s="34"/>
      <c r="D368" s="4"/>
      <c r="E368" s="4"/>
      <c r="F368" s="4"/>
      <c r="G368" s="4"/>
      <c r="H368" s="4"/>
      <c r="I368" s="4"/>
      <c r="J368" s="4"/>
      <c r="K368" s="4"/>
      <c r="L368" s="4"/>
      <c r="M368" s="4"/>
      <c r="N368" s="4"/>
      <c r="O368" s="4"/>
      <c r="P368" s="4"/>
      <c r="Q368" s="4"/>
      <c r="R368" s="4"/>
    </row>
    <row r="369" spans="1:18" ht="16.5" customHeight="1">
      <c r="A369" s="4"/>
      <c r="B369" s="4"/>
      <c r="C369" s="34"/>
      <c r="D369" s="4"/>
      <c r="E369" s="4"/>
      <c r="F369" s="4"/>
      <c r="G369" s="4"/>
      <c r="H369" s="4"/>
      <c r="I369" s="4"/>
      <c r="J369" s="4"/>
      <c r="K369" s="4"/>
      <c r="L369" s="4"/>
      <c r="M369" s="4"/>
      <c r="N369" s="4"/>
      <c r="O369" s="4"/>
      <c r="P369" s="4"/>
      <c r="Q369" s="4"/>
      <c r="R369" s="4"/>
    </row>
    <row r="370" spans="1:18" ht="16.5" customHeight="1">
      <c r="A370" s="4"/>
      <c r="B370" s="4"/>
      <c r="C370" s="34"/>
      <c r="D370" s="4"/>
      <c r="E370" s="4"/>
      <c r="F370" s="4"/>
      <c r="G370" s="4"/>
      <c r="H370" s="4"/>
      <c r="I370" s="4"/>
      <c r="J370" s="4"/>
      <c r="K370" s="4"/>
      <c r="L370" s="4"/>
      <c r="M370" s="4"/>
      <c r="N370" s="4"/>
      <c r="O370" s="4"/>
      <c r="P370" s="4"/>
      <c r="Q370" s="4"/>
      <c r="R370" s="4"/>
    </row>
    <row r="371" spans="1:18" ht="16.5" customHeight="1">
      <c r="A371" s="4"/>
      <c r="B371" s="4"/>
      <c r="C371" s="34"/>
      <c r="D371" s="4"/>
      <c r="E371" s="4"/>
      <c r="F371" s="4"/>
      <c r="G371" s="4"/>
      <c r="H371" s="4"/>
      <c r="I371" s="4"/>
      <c r="J371" s="4"/>
      <c r="K371" s="4"/>
      <c r="L371" s="4"/>
      <c r="M371" s="4"/>
      <c r="N371" s="4"/>
      <c r="O371" s="4"/>
      <c r="P371" s="4"/>
      <c r="Q371" s="4"/>
      <c r="R371" s="4"/>
    </row>
    <row r="372" spans="1:18" ht="16.5" customHeight="1">
      <c r="A372" s="4"/>
      <c r="B372" s="4"/>
      <c r="C372" s="34"/>
      <c r="D372" s="4"/>
      <c r="E372" s="4"/>
      <c r="F372" s="4"/>
      <c r="G372" s="4"/>
      <c r="H372" s="4"/>
      <c r="I372" s="4"/>
      <c r="J372" s="4"/>
      <c r="K372" s="4"/>
      <c r="L372" s="4"/>
      <c r="M372" s="4"/>
      <c r="N372" s="4"/>
      <c r="O372" s="4"/>
      <c r="P372" s="4"/>
      <c r="Q372" s="4"/>
      <c r="R372" s="4"/>
    </row>
    <row r="373" spans="1:18" ht="16.5" customHeight="1">
      <c r="A373" s="4"/>
      <c r="B373" s="4"/>
      <c r="C373" s="34"/>
      <c r="D373" s="4"/>
      <c r="E373" s="4"/>
      <c r="F373" s="4"/>
      <c r="G373" s="4"/>
      <c r="H373" s="4"/>
      <c r="I373" s="4"/>
      <c r="J373" s="4"/>
      <c r="K373" s="4"/>
      <c r="L373" s="4"/>
      <c r="M373" s="4"/>
      <c r="N373" s="4"/>
      <c r="O373" s="4"/>
      <c r="P373" s="4"/>
      <c r="Q373" s="4"/>
      <c r="R373" s="4"/>
    </row>
    <row r="374" spans="1:18" ht="16.5" customHeight="1">
      <c r="A374" s="4"/>
      <c r="B374" s="4"/>
      <c r="C374" s="34"/>
      <c r="D374" s="4"/>
      <c r="E374" s="4"/>
      <c r="F374" s="4"/>
      <c r="G374" s="4"/>
      <c r="H374" s="4"/>
      <c r="I374" s="4"/>
      <c r="J374" s="4"/>
      <c r="K374" s="4"/>
      <c r="L374" s="4"/>
      <c r="M374" s="4"/>
      <c r="N374" s="4"/>
      <c r="O374" s="4"/>
      <c r="P374" s="4"/>
      <c r="Q374" s="4"/>
      <c r="R374" s="4"/>
    </row>
    <row r="375" spans="1:18" ht="16.5" customHeight="1">
      <c r="A375" s="4"/>
      <c r="B375" s="4"/>
      <c r="C375" s="34"/>
      <c r="D375" s="4"/>
      <c r="E375" s="4"/>
      <c r="F375" s="4"/>
      <c r="G375" s="4"/>
      <c r="H375" s="4"/>
      <c r="I375" s="4"/>
      <c r="J375" s="4"/>
      <c r="K375" s="4"/>
      <c r="L375" s="4"/>
      <c r="M375" s="4"/>
      <c r="N375" s="4"/>
      <c r="O375" s="4"/>
      <c r="P375" s="4"/>
      <c r="Q375" s="4"/>
      <c r="R375" s="4"/>
    </row>
    <row r="376" spans="1:18" ht="16.5" customHeight="1">
      <c r="A376" s="4"/>
      <c r="B376" s="4"/>
      <c r="C376" s="34"/>
      <c r="D376" s="4"/>
      <c r="E376" s="4"/>
      <c r="F376" s="4"/>
      <c r="G376" s="4"/>
      <c r="H376" s="4"/>
      <c r="I376" s="4"/>
      <c r="J376" s="4"/>
      <c r="K376" s="4"/>
      <c r="L376" s="4"/>
      <c r="M376" s="4"/>
      <c r="N376" s="4"/>
      <c r="O376" s="4"/>
      <c r="P376" s="4"/>
      <c r="Q376" s="4"/>
      <c r="R376" s="4"/>
    </row>
    <row r="377" spans="1:18" ht="16.5" customHeight="1">
      <c r="A377" s="4"/>
      <c r="B377" s="4"/>
      <c r="C377" s="34"/>
      <c r="D377" s="4"/>
      <c r="E377" s="4"/>
      <c r="F377" s="4"/>
      <c r="G377" s="4"/>
      <c r="H377" s="4"/>
      <c r="I377" s="4"/>
      <c r="J377" s="4"/>
      <c r="K377" s="4"/>
      <c r="L377" s="4"/>
      <c r="M377" s="4"/>
      <c r="N377" s="4"/>
      <c r="O377" s="4"/>
      <c r="P377" s="4"/>
      <c r="Q377" s="4"/>
      <c r="R377" s="4"/>
    </row>
    <row r="378" spans="1:18" ht="16.5" customHeight="1">
      <c r="A378" s="4"/>
      <c r="B378" s="4"/>
      <c r="C378" s="34"/>
      <c r="D378" s="4"/>
      <c r="E378" s="4"/>
      <c r="F378" s="4"/>
      <c r="G378" s="4"/>
      <c r="H378" s="4"/>
      <c r="I378" s="4"/>
      <c r="J378" s="4"/>
      <c r="K378" s="4"/>
      <c r="L378" s="4"/>
      <c r="M378" s="4"/>
      <c r="N378" s="4"/>
      <c r="O378" s="4"/>
      <c r="P378" s="4"/>
      <c r="Q378" s="4"/>
      <c r="R378" s="4"/>
    </row>
    <row r="379" spans="1:18" ht="16.5" customHeight="1">
      <c r="A379" s="4"/>
      <c r="B379" s="4"/>
      <c r="C379" s="34"/>
      <c r="D379" s="4"/>
      <c r="E379" s="4"/>
      <c r="F379" s="4"/>
      <c r="G379" s="4"/>
      <c r="H379" s="4"/>
      <c r="I379" s="4"/>
      <c r="J379" s="4"/>
      <c r="K379" s="4"/>
      <c r="L379" s="4"/>
      <c r="M379" s="4"/>
      <c r="N379" s="4"/>
      <c r="O379" s="4"/>
      <c r="P379" s="4"/>
      <c r="Q379" s="4"/>
      <c r="R379" s="4"/>
    </row>
    <row r="380" spans="1:18" ht="16.5" customHeight="1">
      <c r="A380" s="4"/>
      <c r="B380" s="4"/>
      <c r="C380" s="34"/>
      <c r="D380" s="4"/>
      <c r="E380" s="4"/>
      <c r="F380" s="4"/>
      <c r="G380" s="4"/>
      <c r="H380" s="4"/>
      <c r="I380" s="4"/>
      <c r="J380" s="4"/>
      <c r="K380" s="4"/>
      <c r="L380" s="4"/>
      <c r="M380" s="4"/>
      <c r="N380" s="4"/>
      <c r="O380" s="4"/>
      <c r="P380" s="4"/>
      <c r="Q380" s="4"/>
      <c r="R380" s="4"/>
    </row>
    <row r="381" spans="1:18" ht="16.5" customHeight="1">
      <c r="A381" s="4"/>
      <c r="B381" s="4"/>
      <c r="C381" s="34"/>
      <c r="D381" s="4"/>
      <c r="E381" s="4"/>
      <c r="F381" s="4"/>
      <c r="G381" s="4"/>
      <c r="H381" s="4"/>
      <c r="I381" s="4"/>
      <c r="J381" s="4"/>
      <c r="K381" s="4"/>
      <c r="L381" s="4"/>
      <c r="M381" s="4"/>
      <c r="N381" s="4"/>
      <c r="O381" s="4"/>
      <c r="P381" s="4"/>
      <c r="Q381" s="4"/>
      <c r="R381" s="4"/>
    </row>
    <row r="382" spans="1:18" ht="16.5" customHeight="1">
      <c r="A382" s="4"/>
      <c r="B382" s="4"/>
      <c r="C382" s="34"/>
      <c r="D382" s="4"/>
      <c r="E382" s="4"/>
      <c r="F382" s="4"/>
      <c r="G382" s="4"/>
      <c r="H382" s="4"/>
      <c r="I382" s="4"/>
      <c r="J382" s="4"/>
      <c r="K382" s="4"/>
      <c r="L382" s="4"/>
      <c r="M382" s="4"/>
      <c r="N382" s="4"/>
      <c r="O382" s="4"/>
      <c r="P382" s="4"/>
      <c r="Q382" s="4"/>
      <c r="R382" s="4"/>
    </row>
    <row r="383" spans="1:18" ht="16.5" customHeight="1">
      <c r="A383" s="4"/>
      <c r="B383" s="4"/>
      <c r="C383" s="34"/>
      <c r="D383" s="4"/>
      <c r="E383" s="4"/>
      <c r="F383" s="4"/>
      <c r="G383" s="4"/>
      <c r="H383" s="4"/>
      <c r="I383" s="4"/>
      <c r="J383" s="4"/>
      <c r="K383" s="4"/>
      <c r="L383" s="4"/>
      <c r="M383" s="4"/>
      <c r="N383" s="4"/>
      <c r="O383" s="4"/>
      <c r="P383" s="4"/>
      <c r="Q383" s="4"/>
      <c r="R383" s="4"/>
    </row>
    <row r="384" spans="1:18" ht="16.5" customHeight="1">
      <c r="A384" s="4"/>
      <c r="B384" s="4"/>
      <c r="C384" s="34"/>
      <c r="D384" s="4"/>
      <c r="E384" s="4"/>
      <c r="F384" s="4"/>
      <c r="G384" s="4"/>
      <c r="H384" s="4"/>
      <c r="I384" s="4"/>
      <c r="J384" s="4"/>
      <c r="K384" s="4"/>
      <c r="L384" s="4"/>
      <c r="M384" s="4"/>
      <c r="N384" s="4"/>
      <c r="O384" s="4"/>
      <c r="P384" s="4"/>
      <c r="Q384" s="4"/>
      <c r="R384" s="4"/>
    </row>
    <row r="385" spans="1:18" ht="16.5" customHeight="1">
      <c r="A385" s="4"/>
      <c r="B385" s="4"/>
      <c r="C385" s="34"/>
      <c r="D385" s="4"/>
      <c r="E385" s="4"/>
      <c r="F385" s="4"/>
      <c r="G385" s="4"/>
      <c r="H385" s="4"/>
      <c r="I385" s="4"/>
      <c r="J385" s="4"/>
      <c r="K385" s="4"/>
      <c r="L385" s="4"/>
      <c r="M385" s="4"/>
      <c r="N385" s="4"/>
      <c r="O385" s="4"/>
      <c r="P385" s="4"/>
      <c r="Q385" s="4"/>
      <c r="R385" s="4"/>
    </row>
    <row r="386" spans="1:18" ht="16.5" customHeight="1">
      <c r="A386" s="4"/>
      <c r="B386" s="4"/>
      <c r="C386" s="34"/>
      <c r="D386" s="4"/>
      <c r="E386" s="4"/>
      <c r="F386" s="4"/>
      <c r="G386" s="4"/>
      <c r="H386" s="4"/>
      <c r="I386" s="4"/>
      <c r="J386" s="4"/>
      <c r="K386" s="4"/>
      <c r="L386" s="4"/>
      <c r="M386" s="4"/>
      <c r="N386" s="4"/>
      <c r="O386" s="4"/>
      <c r="P386" s="4"/>
      <c r="Q386" s="4"/>
      <c r="R386" s="4"/>
    </row>
    <row r="387" spans="1:18" ht="16.5" customHeight="1">
      <c r="A387" s="4"/>
      <c r="B387" s="4"/>
      <c r="C387" s="34"/>
      <c r="D387" s="4"/>
      <c r="E387" s="4"/>
      <c r="F387" s="4"/>
      <c r="G387" s="4"/>
      <c r="H387" s="4"/>
      <c r="I387" s="4"/>
      <c r="J387" s="4"/>
      <c r="K387" s="4"/>
      <c r="L387" s="4"/>
      <c r="M387" s="4"/>
      <c r="N387" s="4"/>
      <c r="O387" s="4"/>
      <c r="P387" s="4"/>
      <c r="Q387" s="4"/>
      <c r="R387" s="4"/>
    </row>
    <row r="388" spans="1:18" ht="16.5" customHeight="1">
      <c r="A388" s="4"/>
      <c r="B388" s="4"/>
      <c r="C388" s="34"/>
      <c r="D388" s="4"/>
      <c r="E388" s="4"/>
      <c r="F388" s="4"/>
      <c r="G388" s="4"/>
      <c r="H388" s="4"/>
      <c r="I388" s="4"/>
      <c r="J388" s="4"/>
      <c r="K388" s="4"/>
      <c r="L388" s="4"/>
      <c r="M388" s="4"/>
      <c r="N388" s="4"/>
      <c r="O388" s="4"/>
      <c r="P388" s="4"/>
      <c r="Q388" s="4"/>
      <c r="R388" s="4"/>
    </row>
    <row r="389" spans="1:18" ht="16.5" customHeight="1">
      <c r="A389" s="4"/>
      <c r="B389" s="4"/>
      <c r="C389" s="34"/>
      <c r="D389" s="4"/>
      <c r="E389" s="4"/>
      <c r="F389" s="4"/>
      <c r="G389" s="4"/>
      <c r="H389" s="4"/>
      <c r="I389" s="4"/>
      <c r="J389" s="4"/>
      <c r="K389" s="4"/>
      <c r="L389" s="4"/>
      <c r="M389" s="4"/>
      <c r="N389" s="4"/>
      <c r="O389" s="4"/>
      <c r="P389" s="4"/>
      <c r="Q389" s="4"/>
      <c r="R389" s="4"/>
    </row>
    <row r="390" spans="1:18" ht="16.5" customHeight="1">
      <c r="A390" s="4"/>
      <c r="B390" s="4"/>
      <c r="C390" s="34"/>
      <c r="D390" s="4"/>
      <c r="E390" s="4"/>
      <c r="F390" s="4"/>
      <c r="G390" s="4"/>
      <c r="H390" s="4"/>
      <c r="I390" s="4"/>
      <c r="J390" s="4"/>
      <c r="K390" s="4"/>
      <c r="L390" s="4"/>
      <c r="M390" s="4"/>
      <c r="N390" s="4"/>
      <c r="O390" s="4"/>
      <c r="P390" s="4"/>
      <c r="Q390" s="4"/>
      <c r="R390" s="4"/>
    </row>
    <row r="391" spans="1:18" ht="16.5" customHeight="1">
      <c r="A391" s="4"/>
      <c r="B391" s="4"/>
      <c r="C391" s="34"/>
      <c r="D391" s="4"/>
      <c r="E391" s="4"/>
      <c r="F391" s="4"/>
      <c r="G391" s="4"/>
      <c r="H391" s="4"/>
      <c r="I391" s="4"/>
      <c r="J391" s="4"/>
      <c r="K391" s="4"/>
      <c r="L391" s="4"/>
      <c r="M391" s="4"/>
      <c r="N391" s="4"/>
      <c r="O391" s="4"/>
      <c r="P391" s="4"/>
      <c r="Q391" s="4"/>
      <c r="R391" s="4"/>
    </row>
    <row r="392" spans="1:18" ht="16.5" customHeight="1">
      <c r="A392" s="4"/>
      <c r="B392" s="4"/>
      <c r="C392" s="34"/>
      <c r="D392" s="4"/>
      <c r="E392" s="4"/>
      <c r="F392" s="4"/>
      <c r="G392" s="4"/>
      <c r="H392" s="4"/>
      <c r="I392" s="4"/>
      <c r="J392" s="4"/>
      <c r="K392" s="4"/>
      <c r="L392" s="4"/>
      <c r="M392" s="4"/>
      <c r="N392" s="4"/>
      <c r="O392" s="4"/>
      <c r="P392" s="4"/>
      <c r="Q392" s="4"/>
      <c r="R392" s="4"/>
    </row>
    <row r="393" spans="1:18" ht="16.5" customHeight="1">
      <c r="A393" s="4"/>
      <c r="B393" s="4"/>
      <c r="C393" s="34"/>
      <c r="D393" s="4"/>
      <c r="E393" s="4"/>
      <c r="F393" s="4"/>
      <c r="G393" s="4"/>
      <c r="H393" s="4"/>
      <c r="I393" s="4"/>
      <c r="J393" s="4"/>
      <c r="K393" s="4"/>
      <c r="L393" s="4"/>
      <c r="M393" s="4"/>
      <c r="N393" s="4"/>
      <c r="O393" s="4"/>
      <c r="P393" s="4"/>
      <c r="Q393" s="4"/>
      <c r="R393" s="4"/>
    </row>
    <row r="394" spans="1:18" ht="16.5" customHeight="1">
      <c r="A394" s="4"/>
      <c r="B394" s="4"/>
      <c r="C394" s="34"/>
      <c r="D394" s="4"/>
      <c r="E394" s="4"/>
      <c r="F394" s="4"/>
      <c r="G394" s="4"/>
      <c r="H394" s="4"/>
      <c r="I394" s="4"/>
      <c r="J394" s="4"/>
      <c r="K394" s="4"/>
      <c r="L394" s="4"/>
      <c r="M394" s="4"/>
      <c r="N394" s="4"/>
      <c r="O394" s="4"/>
      <c r="P394" s="4"/>
      <c r="Q394" s="4"/>
      <c r="R394" s="4"/>
    </row>
    <row r="395" spans="1:18" ht="16.5" customHeight="1">
      <c r="A395" s="4"/>
      <c r="B395" s="4"/>
      <c r="C395" s="34"/>
      <c r="D395" s="4"/>
      <c r="E395" s="4"/>
      <c r="F395" s="4"/>
      <c r="G395" s="4"/>
      <c r="H395" s="4"/>
      <c r="I395" s="4"/>
      <c r="J395" s="4"/>
      <c r="K395" s="4"/>
      <c r="L395" s="4"/>
      <c r="M395" s="4"/>
      <c r="N395" s="4"/>
      <c r="O395" s="4"/>
      <c r="P395" s="4"/>
      <c r="Q395" s="4"/>
      <c r="R395" s="4"/>
    </row>
    <row r="396" spans="1:18" ht="16.5" customHeight="1">
      <c r="A396" s="4"/>
      <c r="B396" s="4"/>
      <c r="C396" s="34"/>
      <c r="D396" s="4"/>
      <c r="E396" s="4"/>
      <c r="F396" s="4"/>
      <c r="G396" s="4"/>
      <c r="H396" s="4"/>
      <c r="I396" s="4"/>
      <c r="J396" s="4"/>
      <c r="K396" s="4"/>
      <c r="L396" s="4"/>
      <c r="M396" s="4"/>
      <c r="N396" s="4"/>
      <c r="O396" s="4"/>
      <c r="P396" s="4"/>
      <c r="Q396" s="4"/>
      <c r="R396" s="4"/>
    </row>
    <row r="397" spans="1:18" ht="16.5" customHeight="1">
      <c r="A397" s="4"/>
      <c r="B397" s="4"/>
      <c r="C397" s="34"/>
      <c r="D397" s="4"/>
      <c r="E397" s="4"/>
      <c r="F397" s="4"/>
      <c r="G397" s="4"/>
      <c r="H397" s="4"/>
      <c r="I397" s="4"/>
      <c r="J397" s="4"/>
      <c r="K397" s="4"/>
      <c r="L397" s="4"/>
      <c r="M397" s="4"/>
      <c r="N397" s="4"/>
      <c r="O397" s="4"/>
      <c r="P397" s="4"/>
      <c r="Q397" s="4"/>
      <c r="R397" s="4"/>
    </row>
    <row r="398" spans="1:18" ht="16.5" customHeight="1">
      <c r="A398" s="4"/>
      <c r="B398" s="4"/>
      <c r="C398" s="34"/>
      <c r="D398" s="4"/>
      <c r="E398" s="4"/>
      <c r="F398" s="4"/>
      <c r="G398" s="4"/>
      <c r="H398" s="4"/>
      <c r="I398" s="4"/>
      <c r="J398" s="4"/>
      <c r="K398" s="4"/>
      <c r="L398" s="4"/>
      <c r="M398" s="4"/>
      <c r="N398" s="4"/>
      <c r="O398" s="4"/>
      <c r="P398" s="4"/>
      <c r="Q398" s="4"/>
      <c r="R398" s="4"/>
    </row>
    <row r="399" spans="1:18" ht="16.5" customHeight="1">
      <c r="A399" s="4"/>
      <c r="B399" s="4"/>
      <c r="C399" s="34"/>
      <c r="D399" s="4"/>
      <c r="E399" s="4"/>
      <c r="F399" s="4"/>
      <c r="G399" s="4"/>
      <c r="H399" s="4"/>
      <c r="I399" s="4"/>
      <c r="J399" s="4"/>
      <c r="K399" s="4"/>
      <c r="L399" s="4"/>
      <c r="M399" s="4"/>
      <c r="N399" s="4"/>
      <c r="O399" s="4"/>
      <c r="P399" s="4"/>
      <c r="Q399" s="4"/>
      <c r="R399" s="4"/>
    </row>
    <row r="400" spans="1:18" ht="16.5" customHeight="1">
      <c r="A400" s="4"/>
      <c r="B400" s="4"/>
      <c r="C400" s="34"/>
      <c r="D400" s="4"/>
      <c r="E400" s="4"/>
      <c r="F400" s="4"/>
      <c r="G400" s="4"/>
      <c r="H400" s="4"/>
      <c r="I400" s="4"/>
      <c r="J400" s="4"/>
      <c r="K400" s="4"/>
      <c r="L400" s="4"/>
      <c r="M400" s="4"/>
      <c r="N400" s="4"/>
      <c r="O400" s="4"/>
      <c r="P400" s="4"/>
      <c r="Q400" s="4"/>
      <c r="R400" s="4"/>
    </row>
    <row r="401" spans="1:18" ht="16.5" customHeight="1">
      <c r="A401" s="4"/>
      <c r="B401" s="4"/>
      <c r="C401" s="34"/>
      <c r="D401" s="4"/>
      <c r="E401" s="4"/>
      <c r="F401" s="4"/>
      <c r="G401" s="4"/>
      <c r="H401" s="4"/>
      <c r="I401" s="4"/>
      <c r="J401" s="4"/>
      <c r="K401" s="4"/>
      <c r="L401" s="4"/>
      <c r="M401" s="4"/>
      <c r="N401" s="4"/>
      <c r="O401" s="4"/>
      <c r="P401" s="4"/>
      <c r="Q401" s="4"/>
      <c r="R401" s="4"/>
    </row>
    <row r="402" spans="1:18" ht="16.5" customHeight="1">
      <c r="A402" s="4"/>
      <c r="B402" s="4"/>
      <c r="C402" s="34"/>
      <c r="D402" s="4"/>
      <c r="E402" s="4"/>
      <c r="F402" s="4"/>
      <c r="G402" s="4"/>
      <c r="H402" s="4"/>
      <c r="I402" s="4"/>
      <c r="J402" s="4"/>
      <c r="K402" s="4"/>
      <c r="L402" s="4"/>
      <c r="M402" s="4"/>
      <c r="N402" s="4"/>
      <c r="O402" s="4"/>
      <c r="P402" s="4"/>
      <c r="Q402" s="4"/>
      <c r="R402" s="4"/>
    </row>
    <row r="403" spans="1:18" ht="16.5" customHeight="1">
      <c r="A403" s="4"/>
      <c r="B403" s="4"/>
      <c r="C403" s="34"/>
      <c r="D403" s="4"/>
      <c r="E403" s="4"/>
      <c r="F403" s="4"/>
      <c r="G403" s="4"/>
      <c r="H403" s="4"/>
      <c r="I403" s="4"/>
      <c r="J403" s="4"/>
      <c r="K403" s="4"/>
      <c r="L403" s="4"/>
      <c r="M403" s="4"/>
      <c r="N403" s="4"/>
      <c r="O403" s="4"/>
      <c r="P403" s="4"/>
      <c r="Q403" s="4"/>
      <c r="R403" s="4"/>
    </row>
    <row r="404" spans="1:18" ht="16.5" customHeight="1">
      <c r="A404" s="4"/>
      <c r="B404" s="4"/>
      <c r="C404" s="34"/>
      <c r="D404" s="4"/>
      <c r="E404" s="4"/>
      <c r="F404" s="4"/>
      <c r="G404" s="4"/>
      <c r="H404" s="4"/>
      <c r="I404" s="4"/>
      <c r="J404" s="4"/>
      <c r="K404" s="4"/>
      <c r="L404" s="4"/>
      <c r="M404" s="4"/>
      <c r="N404" s="4"/>
      <c r="O404" s="4"/>
      <c r="P404" s="4"/>
      <c r="Q404" s="4"/>
      <c r="R404" s="4"/>
    </row>
    <row r="405" spans="1:18" ht="16.5" customHeight="1">
      <c r="A405" s="4"/>
      <c r="B405" s="4"/>
      <c r="C405" s="34"/>
      <c r="D405" s="4"/>
      <c r="E405" s="4"/>
      <c r="F405" s="4"/>
      <c r="G405" s="4"/>
      <c r="H405" s="4"/>
      <c r="I405" s="4"/>
      <c r="J405" s="4"/>
      <c r="K405" s="4"/>
      <c r="L405" s="4"/>
      <c r="M405" s="4"/>
      <c r="N405" s="4"/>
      <c r="O405" s="4"/>
      <c r="P405" s="4"/>
      <c r="Q405" s="4"/>
      <c r="R405" s="4"/>
    </row>
    <row r="406" spans="1:18" ht="16.5" customHeight="1">
      <c r="A406" s="4"/>
      <c r="B406" s="4"/>
      <c r="C406" s="34"/>
      <c r="D406" s="4"/>
      <c r="E406" s="4"/>
      <c r="F406" s="4"/>
      <c r="G406" s="4"/>
      <c r="H406" s="4"/>
      <c r="I406" s="4"/>
      <c r="J406" s="4"/>
      <c r="K406" s="4"/>
      <c r="L406" s="4"/>
      <c r="M406" s="4"/>
      <c r="N406" s="4"/>
      <c r="O406" s="4"/>
      <c r="P406" s="4"/>
      <c r="Q406" s="4"/>
      <c r="R406" s="4"/>
    </row>
    <row r="407" spans="1:18" ht="16.5" customHeight="1">
      <c r="A407" s="4"/>
      <c r="B407" s="4"/>
      <c r="C407" s="34"/>
      <c r="D407" s="4"/>
      <c r="E407" s="4"/>
      <c r="F407" s="4"/>
      <c r="G407" s="4"/>
      <c r="H407" s="4"/>
      <c r="I407" s="4"/>
      <c r="J407" s="4"/>
      <c r="K407" s="4"/>
      <c r="L407" s="4"/>
      <c r="M407" s="4"/>
      <c r="N407" s="4"/>
      <c r="O407" s="4"/>
      <c r="P407" s="4"/>
      <c r="Q407" s="4"/>
      <c r="R407" s="4"/>
    </row>
    <row r="408" spans="1:18" ht="16.5" customHeight="1">
      <c r="A408" s="4"/>
      <c r="B408" s="4"/>
      <c r="C408" s="34"/>
      <c r="D408" s="4"/>
      <c r="E408" s="4"/>
      <c r="F408" s="4"/>
      <c r="G408" s="4"/>
      <c r="H408" s="4"/>
      <c r="I408" s="4"/>
      <c r="J408" s="4"/>
      <c r="K408" s="4"/>
      <c r="L408" s="4"/>
      <c r="M408" s="4"/>
      <c r="N408" s="4"/>
      <c r="O408" s="4"/>
      <c r="P408" s="4"/>
      <c r="Q408" s="4"/>
      <c r="R408" s="4"/>
    </row>
    <row r="409" spans="1:18" ht="16.5" customHeight="1">
      <c r="A409" s="4"/>
      <c r="B409" s="4"/>
      <c r="C409" s="34"/>
      <c r="D409" s="4"/>
      <c r="E409" s="4"/>
      <c r="F409" s="4"/>
      <c r="G409" s="4"/>
      <c r="H409" s="4"/>
      <c r="I409" s="4"/>
      <c r="J409" s="4"/>
      <c r="K409" s="4"/>
      <c r="L409" s="4"/>
      <c r="M409" s="4"/>
      <c r="N409" s="4"/>
      <c r="O409" s="4"/>
      <c r="P409" s="4"/>
      <c r="Q409" s="4"/>
      <c r="R409" s="4"/>
    </row>
    <row r="410" spans="1:18" ht="16.5" customHeight="1">
      <c r="A410" s="4"/>
      <c r="B410" s="4"/>
      <c r="C410" s="34"/>
      <c r="D410" s="4"/>
      <c r="E410" s="4"/>
      <c r="F410" s="4"/>
      <c r="G410" s="4"/>
      <c r="H410" s="4"/>
      <c r="I410" s="4"/>
      <c r="J410" s="4"/>
      <c r="K410" s="4"/>
      <c r="L410" s="4"/>
      <c r="M410" s="4"/>
      <c r="N410" s="4"/>
      <c r="O410" s="4"/>
      <c r="P410" s="4"/>
      <c r="Q410" s="4"/>
      <c r="R410" s="4"/>
    </row>
    <row r="411" spans="1:18" ht="16.5" customHeight="1">
      <c r="A411" s="4"/>
      <c r="B411" s="4"/>
      <c r="C411" s="34"/>
      <c r="D411" s="4"/>
      <c r="E411" s="4"/>
      <c r="F411" s="4"/>
      <c r="G411" s="4"/>
      <c r="H411" s="4"/>
      <c r="I411" s="4"/>
      <c r="J411" s="4"/>
      <c r="K411" s="4"/>
      <c r="L411" s="4"/>
      <c r="M411" s="4"/>
      <c r="N411" s="4"/>
      <c r="O411" s="4"/>
      <c r="P411" s="4"/>
      <c r="Q411" s="4"/>
      <c r="R411" s="4"/>
    </row>
    <row r="412" spans="1:18" ht="16.5" customHeight="1">
      <c r="A412" s="4"/>
      <c r="B412" s="4"/>
      <c r="C412" s="34"/>
      <c r="D412" s="4"/>
      <c r="E412" s="4"/>
      <c r="F412" s="4"/>
      <c r="G412" s="4"/>
      <c r="H412" s="4"/>
      <c r="I412" s="4"/>
      <c r="J412" s="4"/>
      <c r="K412" s="4"/>
      <c r="L412" s="4"/>
      <c r="M412" s="4"/>
      <c r="N412" s="4"/>
      <c r="O412" s="4"/>
      <c r="P412" s="4"/>
      <c r="Q412" s="4"/>
      <c r="R412" s="4"/>
    </row>
    <row r="413" spans="1:18" ht="16.5" customHeight="1">
      <c r="A413" s="4"/>
      <c r="B413" s="4"/>
      <c r="C413" s="34"/>
      <c r="D413" s="4"/>
      <c r="E413" s="4"/>
      <c r="F413" s="4"/>
      <c r="G413" s="4"/>
      <c r="H413" s="4"/>
      <c r="I413" s="4"/>
      <c r="J413" s="4"/>
      <c r="K413" s="4"/>
      <c r="L413" s="4"/>
      <c r="M413" s="4"/>
      <c r="N413" s="4"/>
      <c r="O413" s="4"/>
      <c r="P413" s="4"/>
      <c r="Q413" s="4"/>
      <c r="R413" s="4"/>
    </row>
    <row r="414" spans="1:18" ht="16.5" customHeight="1">
      <c r="A414" s="4"/>
      <c r="B414" s="4"/>
      <c r="C414" s="34"/>
      <c r="D414" s="4"/>
      <c r="E414" s="4"/>
      <c r="F414" s="4"/>
      <c r="G414" s="4"/>
      <c r="H414" s="4"/>
      <c r="I414" s="4"/>
      <c r="J414" s="4"/>
      <c r="K414" s="4"/>
      <c r="L414" s="4"/>
      <c r="M414" s="4"/>
      <c r="N414" s="4"/>
      <c r="O414" s="4"/>
      <c r="P414" s="4"/>
      <c r="Q414" s="4"/>
      <c r="R414" s="4"/>
    </row>
    <row r="415" spans="1:18" ht="16.5" customHeight="1">
      <c r="A415" s="4"/>
      <c r="B415" s="4"/>
      <c r="C415" s="34"/>
      <c r="D415" s="4"/>
      <c r="E415" s="4"/>
      <c r="F415" s="4"/>
      <c r="G415" s="4"/>
      <c r="H415" s="4"/>
      <c r="I415" s="4"/>
      <c r="J415" s="4"/>
      <c r="K415" s="4"/>
      <c r="L415" s="4"/>
      <c r="M415" s="4"/>
      <c r="N415" s="4"/>
      <c r="O415" s="4"/>
      <c r="P415" s="4"/>
      <c r="Q415" s="4"/>
      <c r="R415" s="4"/>
    </row>
    <row r="416" spans="1:18" ht="16.5" customHeight="1">
      <c r="A416" s="4"/>
      <c r="B416" s="4"/>
      <c r="C416" s="34"/>
      <c r="D416" s="4"/>
      <c r="E416" s="4"/>
      <c r="F416" s="4"/>
      <c r="G416" s="4"/>
      <c r="H416" s="4"/>
      <c r="I416" s="4"/>
      <c r="J416" s="4"/>
      <c r="K416" s="4"/>
      <c r="L416" s="4"/>
      <c r="M416" s="4"/>
      <c r="N416" s="4"/>
      <c r="O416" s="4"/>
      <c r="P416" s="4"/>
      <c r="Q416" s="4"/>
      <c r="R416" s="4"/>
    </row>
    <row r="417" spans="1:18" ht="16.5" customHeight="1">
      <c r="A417" s="4"/>
      <c r="B417" s="4"/>
      <c r="C417" s="34"/>
      <c r="D417" s="4"/>
      <c r="E417" s="4"/>
      <c r="F417" s="4"/>
      <c r="G417" s="4"/>
      <c r="H417" s="4"/>
      <c r="I417" s="4"/>
      <c r="J417" s="4"/>
      <c r="K417" s="4"/>
      <c r="L417" s="4"/>
      <c r="M417" s="4"/>
      <c r="N417" s="4"/>
      <c r="O417" s="4"/>
      <c r="P417" s="4"/>
      <c r="Q417" s="4"/>
      <c r="R417" s="4"/>
    </row>
    <row r="418" spans="1:18" ht="16.5" customHeight="1">
      <c r="A418" s="4"/>
      <c r="B418" s="4"/>
      <c r="C418" s="34"/>
      <c r="D418" s="4"/>
      <c r="E418" s="4"/>
      <c r="F418" s="4"/>
      <c r="G418" s="4"/>
      <c r="H418" s="4"/>
      <c r="I418" s="4"/>
      <c r="J418" s="4"/>
      <c r="K418" s="4"/>
      <c r="L418" s="4"/>
      <c r="M418" s="4"/>
      <c r="N418" s="4"/>
      <c r="O418" s="4"/>
      <c r="P418" s="4"/>
      <c r="Q418" s="4"/>
      <c r="R418" s="4"/>
    </row>
    <row r="419" spans="1:18" ht="16.5" customHeight="1">
      <c r="A419" s="4"/>
      <c r="B419" s="4"/>
      <c r="C419" s="34"/>
      <c r="D419" s="4"/>
      <c r="E419" s="4"/>
      <c r="F419" s="4"/>
      <c r="G419" s="4"/>
      <c r="H419" s="4"/>
      <c r="I419" s="4"/>
      <c r="J419" s="4"/>
      <c r="K419" s="4"/>
      <c r="L419" s="4"/>
      <c r="M419" s="4"/>
      <c r="N419" s="4"/>
      <c r="O419" s="4"/>
      <c r="P419" s="4"/>
      <c r="Q419" s="4"/>
      <c r="R419" s="4"/>
    </row>
    <row r="420" spans="1:18" ht="16.5" customHeight="1">
      <c r="A420" s="4"/>
      <c r="B420" s="4"/>
      <c r="C420" s="34"/>
      <c r="D420" s="4"/>
      <c r="E420" s="4"/>
      <c r="F420" s="4"/>
      <c r="G420" s="4"/>
      <c r="H420" s="4"/>
      <c r="I420" s="4"/>
      <c r="J420" s="4"/>
      <c r="K420" s="4"/>
      <c r="L420" s="4"/>
      <c r="M420" s="4"/>
      <c r="N420" s="4"/>
      <c r="O420" s="4"/>
      <c r="P420" s="4"/>
      <c r="Q420" s="4"/>
      <c r="R420" s="4"/>
    </row>
    <row r="421" spans="1:18" ht="16.5" customHeight="1">
      <c r="A421" s="4"/>
      <c r="B421" s="4"/>
      <c r="C421" s="34"/>
      <c r="D421" s="4"/>
      <c r="E421" s="4"/>
      <c r="F421" s="4"/>
      <c r="G421" s="4"/>
      <c r="H421" s="4"/>
      <c r="I421" s="4"/>
      <c r="J421" s="4"/>
      <c r="K421" s="4"/>
      <c r="L421" s="4"/>
      <c r="M421" s="4"/>
      <c r="N421" s="4"/>
      <c r="O421" s="4"/>
      <c r="P421" s="4"/>
      <c r="Q421" s="4"/>
      <c r="R421" s="4"/>
    </row>
    <row r="422" spans="1:18" ht="16.5" customHeight="1">
      <c r="A422" s="4"/>
      <c r="B422" s="4"/>
      <c r="C422" s="34"/>
      <c r="D422" s="4"/>
      <c r="E422" s="4"/>
      <c r="F422" s="4"/>
      <c r="G422" s="4"/>
      <c r="H422" s="4"/>
      <c r="I422" s="4"/>
      <c r="J422" s="4"/>
      <c r="K422" s="4"/>
      <c r="L422" s="4"/>
      <c r="M422" s="4"/>
      <c r="N422" s="4"/>
      <c r="O422" s="4"/>
      <c r="P422" s="4"/>
      <c r="Q422" s="4"/>
      <c r="R422" s="4"/>
    </row>
    <row r="423" spans="1:18" ht="16.5" customHeight="1">
      <c r="A423" s="4"/>
      <c r="B423" s="4"/>
      <c r="C423" s="34"/>
      <c r="D423" s="4"/>
      <c r="E423" s="4"/>
      <c r="F423" s="4"/>
      <c r="G423" s="4"/>
      <c r="H423" s="4"/>
      <c r="I423" s="4"/>
      <c r="J423" s="4"/>
      <c r="K423" s="4"/>
      <c r="L423" s="4"/>
      <c r="M423" s="4"/>
      <c r="N423" s="4"/>
      <c r="O423" s="4"/>
      <c r="P423" s="4"/>
      <c r="Q423" s="4"/>
      <c r="R423" s="4"/>
    </row>
    <row r="424" spans="1:18" ht="16.5" customHeight="1">
      <c r="A424" s="4"/>
      <c r="B424" s="4"/>
      <c r="C424" s="34"/>
      <c r="D424" s="4"/>
      <c r="E424" s="4"/>
      <c r="F424" s="4"/>
      <c r="G424" s="4"/>
      <c r="H424" s="4"/>
      <c r="I424" s="4"/>
      <c r="J424" s="4"/>
      <c r="K424" s="4"/>
      <c r="L424" s="4"/>
      <c r="M424" s="4"/>
      <c r="N424" s="4"/>
      <c r="O424" s="4"/>
      <c r="P424" s="4"/>
      <c r="Q424" s="4"/>
      <c r="R424" s="4"/>
    </row>
    <row r="425" spans="1:18" ht="16.5" customHeight="1">
      <c r="A425" s="4"/>
      <c r="B425" s="4"/>
      <c r="C425" s="34"/>
      <c r="D425" s="4"/>
      <c r="E425" s="4"/>
      <c r="F425" s="4"/>
      <c r="G425" s="4"/>
      <c r="H425" s="4"/>
      <c r="I425" s="4"/>
      <c r="J425" s="4"/>
      <c r="K425" s="4"/>
      <c r="L425" s="4"/>
      <c r="M425" s="4"/>
      <c r="N425" s="4"/>
      <c r="O425" s="4"/>
      <c r="P425" s="4"/>
      <c r="Q425" s="4"/>
      <c r="R425" s="4"/>
    </row>
    <row r="426" spans="1:18" ht="16.5" customHeight="1">
      <c r="A426" s="4"/>
      <c r="B426" s="4"/>
      <c r="C426" s="34"/>
      <c r="D426" s="4"/>
      <c r="E426" s="4"/>
      <c r="F426" s="4"/>
      <c r="G426" s="4"/>
      <c r="H426" s="4"/>
      <c r="I426" s="4"/>
      <c r="J426" s="4"/>
      <c r="K426" s="4"/>
      <c r="L426" s="4"/>
      <c r="M426" s="4"/>
      <c r="N426" s="4"/>
      <c r="O426" s="4"/>
      <c r="P426" s="4"/>
      <c r="Q426" s="4"/>
      <c r="R426" s="4"/>
    </row>
    <row r="427" spans="1:18" ht="16.5" customHeight="1">
      <c r="A427" s="4"/>
      <c r="B427" s="4"/>
      <c r="C427" s="34"/>
      <c r="D427" s="4"/>
      <c r="E427" s="4"/>
      <c r="F427" s="4"/>
      <c r="G427" s="4"/>
      <c r="H427" s="4"/>
      <c r="I427" s="4"/>
      <c r="J427" s="4"/>
      <c r="K427" s="4"/>
      <c r="L427" s="4"/>
      <c r="M427" s="4"/>
      <c r="N427" s="4"/>
      <c r="O427" s="4"/>
      <c r="P427" s="4"/>
      <c r="Q427" s="4"/>
      <c r="R427" s="4"/>
    </row>
    <row r="428" spans="1:18" ht="16.5" customHeight="1">
      <c r="A428" s="4"/>
      <c r="B428" s="4"/>
      <c r="C428" s="34"/>
      <c r="D428" s="4"/>
      <c r="E428" s="4"/>
      <c r="F428" s="4"/>
      <c r="G428" s="4"/>
      <c r="H428" s="4"/>
      <c r="I428" s="4"/>
      <c r="J428" s="4"/>
      <c r="K428" s="4"/>
      <c r="L428" s="4"/>
      <c r="M428" s="4"/>
      <c r="N428" s="4"/>
      <c r="O428" s="4"/>
      <c r="P428" s="4"/>
      <c r="Q428" s="4"/>
      <c r="R428" s="4"/>
    </row>
    <row r="429" spans="1:18" ht="16.5" customHeight="1">
      <c r="A429" s="4"/>
      <c r="B429" s="4"/>
      <c r="C429" s="34"/>
      <c r="D429" s="4"/>
      <c r="E429" s="4"/>
      <c r="F429" s="4"/>
      <c r="G429" s="4"/>
      <c r="H429" s="4"/>
      <c r="I429" s="4"/>
      <c r="J429" s="4"/>
      <c r="K429" s="4"/>
      <c r="L429" s="4"/>
      <c r="M429" s="4"/>
      <c r="N429" s="4"/>
      <c r="O429" s="4"/>
      <c r="P429" s="4"/>
      <c r="Q429" s="4"/>
      <c r="R429" s="4"/>
    </row>
    <row r="430" spans="1:18" ht="16.5" customHeight="1">
      <c r="A430" s="4"/>
      <c r="B430" s="4"/>
      <c r="C430" s="34"/>
      <c r="D430" s="4"/>
      <c r="E430" s="4"/>
      <c r="F430" s="4"/>
      <c r="G430" s="4"/>
      <c r="H430" s="4"/>
      <c r="I430" s="4"/>
      <c r="J430" s="4"/>
      <c r="K430" s="4"/>
      <c r="L430" s="4"/>
      <c r="M430" s="4"/>
      <c r="N430" s="4"/>
      <c r="O430" s="4"/>
      <c r="P430" s="4"/>
      <c r="Q430" s="4"/>
      <c r="R430" s="4"/>
    </row>
    <row r="431" spans="1:18" ht="16.5" customHeight="1">
      <c r="A431" s="4"/>
      <c r="B431" s="4"/>
      <c r="C431" s="34"/>
      <c r="D431" s="4"/>
      <c r="E431" s="4"/>
      <c r="F431" s="4"/>
      <c r="G431" s="4"/>
      <c r="H431" s="4"/>
      <c r="I431" s="4"/>
      <c r="J431" s="4"/>
      <c r="K431" s="4"/>
      <c r="L431" s="4"/>
      <c r="M431" s="4"/>
      <c r="N431" s="4"/>
      <c r="O431" s="4"/>
      <c r="P431" s="4"/>
      <c r="Q431" s="4"/>
      <c r="R431" s="4"/>
    </row>
    <row r="432" spans="1:18" ht="16.5" customHeight="1">
      <c r="A432" s="4"/>
      <c r="B432" s="4"/>
      <c r="C432" s="34"/>
      <c r="D432" s="4"/>
      <c r="E432" s="4"/>
      <c r="F432" s="4"/>
      <c r="G432" s="4"/>
      <c r="H432" s="4"/>
      <c r="I432" s="4"/>
      <c r="J432" s="4"/>
      <c r="K432" s="4"/>
      <c r="L432" s="4"/>
      <c r="M432" s="4"/>
      <c r="N432" s="4"/>
      <c r="O432" s="4"/>
      <c r="P432" s="4"/>
      <c r="Q432" s="4"/>
      <c r="R432" s="4"/>
    </row>
    <row r="433" spans="1:18" ht="16.5" customHeight="1">
      <c r="A433" s="4"/>
      <c r="B433" s="4"/>
      <c r="C433" s="34"/>
      <c r="D433" s="4"/>
      <c r="E433" s="4"/>
      <c r="F433" s="4"/>
      <c r="G433" s="4"/>
      <c r="H433" s="4"/>
      <c r="I433" s="4"/>
      <c r="J433" s="4"/>
      <c r="K433" s="4"/>
      <c r="L433" s="4"/>
      <c r="M433" s="4"/>
      <c r="N433" s="4"/>
      <c r="O433" s="4"/>
      <c r="P433" s="4"/>
      <c r="Q433" s="4"/>
      <c r="R433" s="4"/>
    </row>
    <row r="434" spans="1:18" ht="16.5" customHeight="1">
      <c r="A434" s="4"/>
      <c r="B434" s="4"/>
      <c r="C434" s="34"/>
      <c r="D434" s="4"/>
      <c r="E434" s="4"/>
      <c r="F434" s="4"/>
      <c r="G434" s="4"/>
      <c r="H434" s="4"/>
      <c r="I434" s="4"/>
      <c r="J434" s="4"/>
      <c r="K434" s="4"/>
      <c r="L434" s="4"/>
      <c r="M434" s="4"/>
      <c r="N434" s="4"/>
      <c r="O434" s="4"/>
      <c r="P434" s="4"/>
      <c r="Q434" s="4"/>
      <c r="R434" s="4"/>
    </row>
    <row r="435" spans="1:18" ht="16.5" customHeight="1">
      <c r="A435" s="4"/>
      <c r="B435" s="4"/>
      <c r="C435" s="34"/>
      <c r="D435" s="4"/>
      <c r="E435" s="4"/>
      <c r="F435" s="4"/>
      <c r="G435" s="4"/>
      <c r="H435" s="4"/>
      <c r="I435" s="4"/>
      <c r="J435" s="4"/>
      <c r="K435" s="4"/>
      <c r="L435" s="4"/>
      <c r="M435" s="4"/>
      <c r="N435" s="4"/>
      <c r="O435" s="4"/>
      <c r="P435" s="4"/>
      <c r="Q435" s="4"/>
      <c r="R435" s="4"/>
    </row>
    <row r="436" spans="1:18" ht="16.5" customHeight="1">
      <c r="A436" s="4"/>
      <c r="B436" s="4"/>
      <c r="C436" s="34"/>
      <c r="D436" s="4"/>
      <c r="E436" s="4"/>
      <c r="F436" s="4"/>
      <c r="G436" s="4"/>
      <c r="H436" s="4"/>
      <c r="I436" s="4"/>
      <c r="J436" s="4"/>
      <c r="K436" s="4"/>
      <c r="L436" s="4"/>
      <c r="M436" s="4"/>
      <c r="N436" s="4"/>
      <c r="O436" s="4"/>
      <c r="P436" s="4"/>
      <c r="Q436" s="4"/>
      <c r="R436" s="4"/>
    </row>
    <row r="437" spans="1:18" ht="16.5" customHeight="1">
      <c r="A437" s="4"/>
      <c r="B437" s="4"/>
      <c r="C437" s="34"/>
      <c r="D437" s="4"/>
      <c r="E437" s="4"/>
      <c r="F437" s="4"/>
      <c r="G437" s="4"/>
      <c r="H437" s="4"/>
      <c r="I437" s="4"/>
      <c r="J437" s="4"/>
      <c r="K437" s="4"/>
      <c r="L437" s="4"/>
      <c r="M437" s="4"/>
      <c r="N437" s="4"/>
      <c r="O437" s="4"/>
      <c r="P437" s="4"/>
      <c r="Q437" s="4"/>
      <c r="R437" s="4"/>
    </row>
    <row r="438" spans="1:18" ht="16.5" customHeight="1">
      <c r="A438" s="4"/>
      <c r="B438" s="4"/>
      <c r="C438" s="34"/>
      <c r="D438" s="4"/>
      <c r="E438" s="4"/>
      <c r="F438" s="4"/>
      <c r="G438" s="4"/>
      <c r="H438" s="4"/>
      <c r="I438" s="4"/>
      <c r="J438" s="4"/>
      <c r="K438" s="4"/>
      <c r="L438" s="4"/>
      <c r="M438" s="4"/>
      <c r="N438" s="4"/>
      <c r="O438" s="4"/>
      <c r="P438" s="4"/>
      <c r="Q438" s="4"/>
      <c r="R438" s="4"/>
    </row>
    <row r="439" spans="1:18" ht="16.5" customHeight="1">
      <c r="A439" s="4"/>
      <c r="B439" s="4"/>
      <c r="C439" s="34"/>
      <c r="D439" s="4"/>
      <c r="E439" s="4"/>
      <c r="F439" s="4"/>
      <c r="G439" s="4"/>
      <c r="H439" s="4"/>
      <c r="I439" s="4"/>
      <c r="J439" s="4"/>
      <c r="K439" s="4"/>
      <c r="L439" s="4"/>
      <c r="M439" s="4"/>
      <c r="N439" s="4"/>
      <c r="O439" s="4"/>
      <c r="P439" s="4"/>
      <c r="Q439" s="4"/>
      <c r="R439" s="4"/>
    </row>
    <row r="440" spans="1:18" ht="16.5" customHeight="1">
      <c r="A440" s="4"/>
      <c r="B440" s="4"/>
      <c r="C440" s="34"/>
      <c r="D440" s="4"/>
      <c r="E440" s="4"/>
      <c r="F440" s="4"/>
      <c r="G440" s="4"/>
      <c r="H440" s="4"/>
      <c r="I440" s="4"/>
      <c r="J440" s="4"/>
      <c r="K440" s="4"/>
      <c r="L440" s="4"/>
      <c r="M440" s="4"/>
      <c r="N440" s="4"/>
      <c r="O440" s="4"/>
      <c r="P440" s="4"/>
      <c r="Q440" s="4"/>
      <c r="R440" s="4"/>
    </row>
    <row r="441" spans="1:18" ht="16.5" customHeight="1">
      <c r="A441" s="4"/>
      <c r="B441" s="4"/>
      <c r="C441" s="34"/>
      <c r="D441" s="4"/>
      <c r="E441" s="4"/>
      <c r="F441" s="4"/>
      <c r="G441" s="4"/>
      <c r="H441" s="4"/>
      <c r="I441" s="4"/>
      <c r="J441" s="4"/>
      <c r="K441" s="4"/>
      <c r="L441" s="4"/>
      <c r="M441" s="4"/>
      <c r="N441" s="4"/>
      <c r="O441" s="4"/>
      <c r="P441" s="4"/>
      <c r="Q441" s="4"/>
      <c r="R441" s="4"/>
    </row>
    <row r="442" spans="1:18" ht="16.5" customHeight="1">
      <c r="A442" s="4"/>
      <c r="B442" s="4"/>
      <c r="C442" s="34"/>
      <c r="D442" s="4"/>
      <c r="E442" s="4"/>
      <c r="F442" s="4"/>
      <c r="G442" s="4"/>
      <c r="H442" s="4"/>
      <c r="I442" s="4"/>
      <c r="J442" s="4"/>
      <c r="K442" s="4"/>
      <c r="L442" s="4"/>
      <c r="M442" s="4"/>
      <c r="N442" s="4"/>
      <c r="O442" s="4"/>
      <c r="P442" s="4"/>
      <c r="Q442" s="4"/>
      <c r="R442" s="4"/>
    </row>
    <row r="443" spans="1:18" ht="16.5" customHeight="1">
      <c r="A443" s="4"/>
      <c r="B443" s="4"/>
      <c r="C443" s="34"/>
      <c r="D443" s="4"/>
      <c r="E443" s="4"/>
      <c r="F443" s="4"/>
      <c r="G443" s="4"/>
      <c r="H443" s="4"/>
      <c r="I443" s="4"/>
      <c r="J443" s="4"/>
      <c r="K443" s="4"/>
      <c r="L443" s="4"/>
      <c r="M443" s="4"/>
      <c r="N443" s="4"/>
      <c r="O443" s="4"/>
      <c r="P443" s="4"/>
      <c r="Q443" s="4"/>
      <c r="R443" s="4"/>
    </row>
    <row r="444" spans="1:18" ht="16.5" customHeight="1">
      <c r="A444" s="4"/>
      <c r="B444" s="4"/>
      <c r="C444" s="34"/>
      <c r="D444" s="4"/>
      <c r="E444" s="4"/>
      <c r="F444" s="4"/>
      <c r="G444" s="4"/>
      <c r="H444" s="4"/>
      <c r="I444" s="4"/>
      <c r="J444" s="4"/>
      <c r="K444" s="4"/>
      <c r="L444" s="4"/>
      <c r="M444" s="4"/>
      <c r="N444" s="4"/>
      <c r="O444" s="4"/>
      <c r="P444" s="4"/>
      <c r="Q444" s="4"/>
      <c r="R444" s="4"/>
    </row>
    <row r="445" spans="1:18" ht="16.5" customHeight="1">
      <c r="A445" s="4"/>
      <c r="B445" s="4"/>
      <c r="C445" s="34"/>
      <c r="D445" s="4"/>
      <c r="E445" s="4"/>
      <c r="F445" s="4"/>
      <c r="G445" s="4"/>
      <c r="H445" s="4"/>
      <c r="I445" s="4"/>
      <c r="J445" s="4"/>
      <c r="K445" s="4"/>
      <c r="L445" s="4"/>
      <c r="M445" s="4"/>
      <c r="N445" s="4"/>
      <c r="O445" s="4"/>
      <c r="P445" s="4"/>
      <c r="Q445" s="4"/>
      <c r="R445" s="4"/>
    </row>
    <row r="446" spans="1:18" ht="16.5" customHeight="1">
      <c r="A446" s="4"/>
      <c r="B446" s="4"/>
      <c r="C446" s="34"/>
      <c r="D446" s="4"/>
      <c r="E446" s="4"/>
      <c r="F446" s="4"/>
      <c r="G446" s="4"/>
      <c r="H446" s="4"/>
      <c r="I446" s="4"/>
      <c r="J446" s="4"/>
      <c r="K446" s="4"/>
      <c r="L446" s="4"/>
      <c r="M446" s="4"/>
      <c r="N446" s="4"/>
      <c r="O446" s="4"/>
      <c r="P446" s="4"/>
      <c r="Q446" s="4"/>
      <c r="R446" s="4"/>
    </row>
    <row r="447" spans="1:18" ht="16.5" customHeight="1">
      <c r="A447" s="4"/>
      <c r="B447" s="4"/>
      <c r="C447" s="34"/>
      <c r="D447" s="4"/>
      <c r="E447" s="4"/>
      <c r="F447" s="4"/>
      <c r="G447" s="4"/>
      <c r="H447" s="4"/>
      <c r="I447" s="4"/>
      <c r="J447" s="4"/>
      <c r="K447" s="4"/>
      <c r="L447" s="4"/>
      <c r="M447" s="4"/>
      <c r="N447" s="4"/>
      <c r="O447" s="4"/>
      <c r="P447" s="4"/>
      <c r="Q447" s="4"/>
      <c r="R447" s="4"/>
    </row>
    <row r="448" spans="1:18" ht="16.5" customHeight="1">
      <c r="A448" s="4"/>
      <c r="B448" s="4"/>
      <c r="C448" s="34"/>
      <c r="D448" s="4"/>
      <c r="E448" s="4"/>
      <c r="F448" s="4"/>
      <c r="G448" s="4"/>
      <c r="H448" s="4"/>
      <c r="I448" s="4"/>
      <c r="J448" s="4"/>
      <c r="K448" s="4"/>
      <c r="L448" s="4"/>
      <c r="M448" s="4"/>
      <c r="N448" s="4"/>
      <c r="O448" s="4"/>
      <c r="P448" s="4"/>
      <c r="Q448" s="4"/>
      <c r="R448" s="4"/>
    </row>
    <row r="449" spans="1:18" ht="16.5" customHeight="1">
      <c r="A449" s="4"/>
      <c r="B449" s="4"/>
      <c r="C449" s="34"/>
      <c r="D449" s="4"/>
      <c r="E449" s="4"/>
      <c r="F449" s="4"/>
      <c r="G449" s="4"/>
      <c r="H449" s="4"/>
      <c r="I449" s="4"/>
      <c r="J449" s="4"/>
      <c r="K449" s="4"/>
      <c r="L449" s="4"/>
      <c r="M449" s="4"/>
      <c r="N449" s="4"/>
      <c r="O449" s="4"/>
      <c r="P449" s="4"/>
      <c r="Q449" s="4"/>
      <c r="R449" s="4"/>
    </row>
    <row r="450" spans="1:18" ht="16.5" customHeight="1">
      <c r="A450" s="4"/>
      <c r="B450" s="4"/>
      <c r="C450" s="34"/>
      <c r="D450" s="4"/>
      <c r="E450" s="4"/>
      <c r="F450" s="4"/>
      <c r="G450" s="4"/>
      <c r="H450" s="4"/>
      <c r="I450" s="4"/>
      <c r="J450" s="4"/>
      <c r="K450" s="4"/>
      <c r="L450" s="4"/>
      <c r="M450" s="4"/>
      <c r="N450" s="4"/>
      <c r="O450" s="4"/>
      <c r="P450" s="4"/>
      <c r="Q450" s="4"/>
      <c r="R450" s="4"/>
    </row>
    <row r="451" spans="1:18" ht="16.5" customHeight="1">
      <c r="A451" s="4"/>
      <c r="B451" s="4"/>
      <c r="C451" s="34"/>
      <c r="D451" s="4"/>
      <c r="E451" s="4"/>
      <c r="F451" s="4"/>
      <c r="G451" s="4"/>
      <c r="H451" s="4"/>
      <c r="I451" s="4"/>
      <c r="J451" s="4"/>
      <c r="K451" s="4"/>
      <c r="L451" s="4"/>
      <c r="M451" s="4"/>
      <c r="N451" s="4"/>
      <c r="O451" s="4"/>
      <c r="P451" s="4"/>
      <c r="Q451" s="4"/>
      <c r="R451" s="4"/>
    </row>
    <row r="452" spans="1:18" ht="16.5" customHeight="1">
      <c r="A452" s="4"/>
      <c r="B452" s="4"/>
      <c r="C452" s="34"/>
      <c r="D452" s="4"/>
      <c r="E452" s="4"/>
      <c r="F452" s="4"/>
      <c r="G452" s="4"/>
      <c r="H452" s="4"/>
      <c r="I452" s="4"/>
      <c r="J452" s="4"/>
      <c r="K452" s="4"/>
      <c r="L452" s="4"/>
      <c r="M452" s="4"/>
      <c r="N452" s="4"/>
      <c r="O452" s="4"/>
      <c r="P452" s="4"/>
      <c r="Q452" s="4"/>
      <c r="R452" s="4"/>
    </row>
    <row r="453" spans="1:18" ht="16.5" customHeight="1">
      <c r="A453" s="4"/>
      <c r="B453" s="4"/>
      <c r="C453" s="34"/>
      <c r="D453" s="4"/>
      <c r="E453" s="4"/>
      <c r="F453" s="4"/>
      <c r="G453" s="4"/>
      <c r="H453" s="4"/>
      <c r="I453" s="4"/>
      <c r="J453" s="4"/>
      <c r="K453" s="4"/>
      <c r="L453" s="4"/>
      <c r="M453" s="4"/>
      <c r="N453" s="4"/>
      <c r="O453" s="4"/>
      <c r="P453" s="4"/>
      <c r="Q453" s="4"/>
      <c r="R453" s="4"/>
    </row>
    <row r="454" spans="1:18" ht="16.5" customHeight="1">
      <c r="A454" s="4"/>
      <c r="B454" s="4"/>
      <c r="C454" s="34"/>
      <c r="D454" s="4"/>
      <c r="E454" s="4"/>
      <c r="F454" s="4"/>
      <c r="G454" s="4"/>
      <c r="H454" s="4"/>
      <c r="I454" s="4"/>
      <c r="J454" s="4"/>
      <c r="K454" s="4"/>
      <c r="L454" s="4"/>
      <c r="M454" s="4"/>
      <c r="N454" s="4"/>
      <c r="O454" s="4"/>
      <c r="P454" s="4"/>
      <c r="Q454" s="4"/>
      <c r="R454" s="4"/>
    </row>
    <row r="455" spans="1:18" ht="16.5" customHeight="1">
      <c r="A455" s="4"/>
      <c r="B455" s="4"/>
      <c r="C455" s="34"/>
      <c r="D455" s="4"/>
      <c r="E455" s="4"/>
      <c r="F455" s="4"/>
      <c r="G455" s="4"/>
      <c r="H455" s="4"/>
      <c r="I455" s="4"/>
      <c r="J455" s="4"/>
      <c r="K455" s="4"/>
      <c r="L455" s="4"/>
      <c r="M455" s="4"/>
      <c r="N455" s="4"/>
      <c r="O455" s="4"/>
      <c r="P455" s="4"/>
      <c r="Q455" s="4"/>
      <c r="R455" s="4"/>
    </row>
    <row r="456" spans="1:18" ht="16.5" customHeight="1">
      <c r="A456" s="4"/>
      <c r="B456" s="4"/>
      <c r="C456" s="34"/>
      <c r="D456" s="4"/>
      <c r="E456" s="4"/>
      <c r="F456" s="4"/>
      <c r="G456" s="4"/>
      <c r="H456" s="4"/>
      <c r="I456" s="4"/>
      <c r="J456" s="4"/>
      <c r="K456" s="4"/>
      <c r="L456" s="4"/>
      <c r="M456" s="4"/>
      <c r="N456" s="4"/>
      <c r="O456" s="4"/>
      <c r="P456" s="4"/>
      <c r="Q456" s="4"/>
      <c r="R456" s="4"/>
    </row>
    <row r="457" spans="1:18" ht="16.5" customHeight="1">
      <c r="A457" s="4"/>
      <c r="B457" s="4"/>
      <c r="C457" s="34"/>
      <c r="D457" s="4"/>
      <c r="E457" s="4"/>
      <c r="F457" s="4"/>
      <c r="G457" s="4"/>
      <c r="H457" s="4"/>
      <c r="I457" s="4"/>
      <c r="J457" s="4"/>
      <c r="K457" s="4"/>
      <c r="L457" s="4"/>
      <c r="M457" s="4"/>
      <c r="N457" s="4"/>
      <c r="O457" s="4"/>
      <c r="P457" s="4"/>
      <c r="Q457" s="4"/>
      <c r="R457" s="4"/>
    </row>
    <row r="458" spans="1:18" ht="16.5" customHeight="1">
      <c r="A458" s="4"/>
      <c r="B458" s="4"/>
      <c r="C458" s="34"/>
      <c r="D458" s="4"/>
      <c r="E458" s="4"/>
      <c r="F458" s="4"/>
      <c r="G458" s="4"/>
      <c r="H458" s="4"/>
      <c r="I458" s="4"/>
      <c r="J458" s="4"/>
      <c r="K458" s="4"/>
      <c r="L458" s="4"/>
      <c r="M458" s="4"/>
      <c r="N458" s="4"/>
      <c r="O458" s="4"/>
      <c r="P458" s="4"/>
      <c r="Q458" s="4"/>
      <c r="R458" s="4"/>
    </row>
    <row r="459" spans="1:18" ht="16.5" customHeight="1">
      <c r="A459" s="4"/>
      <c r="B459" s="4"/>
      <c r="C459" s="34"/>
      <c r="D459" s="4"/>
      <c r="E459" s="4"/>
      <c r="F459" s="4"/>
      <c r="G459" s="4"/>
      <c r="H459" s="4"/>
      <c r="I459" s="4"/>
      <c r="J459" s="4"/>
      <c r="K459" s="4"/>
      <c r="L459" s="4"/>
      <c r="M459" s="4"/>
      <c r="N459" s="4"/>
      <c r="O459" s="4"/>
      <c r="P459" s="4"/>
      <c r="Q459" s="4"/>
      <c r="R459" s="4"/>
    </row>
    <row r="460" spans="1:18" ht="16.5" customHeight="1">
      <c r="A460" s="4"/>
      <c r="B460" s="4"/>
      <c r="C460" s="34"/>
      <c r="D460" s="4"/>
      <c r="E460" s="4"/>
      <c r="F460" s="4"/>
      <c r="G460" s="4"/>
      <c r="H460" s="4"/>
      <c r="I460" s="4"/>
      <c r="J460" s="4"/>
      <c r="K460" s="4"/>
      <c r="L460" s="4"/>
      <c r="M460" s="4"/>
      <c r="N460" s="4"/>
      <c r="O460" s="4"/>
      <c r="P460" s="4"/>
      <c r="Q460" s="4"/>
      <c r="R460" s="4"/>
    </row>
    <row r="461" spans="1:18" ht="16.5" customHeight="1">
      <c r="A461" s="4"/>
      <c r="B461" s="4"/>
      <c r="C461" s="34"/>
      <c r="D461" s="4"/>
      <c r="E461" s="4"/>
      <c r="F461" s="4"/>
      <c r="G461" s="4"/>
      <c r="H461" s="4"/>
      <c r="I461" s="4"/>
      <c r="J461" s="4"/>
      <c r="K461" s="4"/>
      <c r="L461" s="4"/>
      <c r="M461" s="4"/>
      <c r="N461" s="4"/>
      <c r="O461" s="4"/>
      <c r="P461" s="4"/>
      <c r="Q461" s="4"/>
      <c r="R461" s="4"/>
    </row>
    <row r="462" spans="1:18" ht="16.5" customHeight="1">
      <c r="A462" s="4"/>
      <c r="B462" s="4"/>
      <c r="C462" s="34"/>
      <c r="D462" s="4"/>
      <c r="E462" s="4"/>
      <c r="F462" s="4"/>
      <c r="G462" s="4"/>
      <c r="H462" s="4"/>
      <c r="I462" s="4"/>
      <c r="J462" s="4"/>
      <c r="K462" s="4"/>
      <c r="L462" s="4"/>
      <c r="M462" s="4"/>
      <c r="N462" s="4"/>
      <c r="O462" s="4"/>
      <c r="P462" s="4"/>
      <c r="Q462" s="4"/>
      <c r="R462" s="4"/>
    </row>
    <row r="463" spans="1:18" ht="16.5" customHeight="1">
      <c r="A463" s="4"/>
      <c r="B463" s="4"/>
      <c r="C463" s="34"/>
      <c r="D463" s="4"/>
      <c r="E463" s="4"/>
      <c r="F463" s="4"/>
      <c r="G463" s="4"/>
      <c r="H463" s="4"/>
      <c r="I463" s="4"/>
      <c r="J463" s="4"/>
      <c r="K463" s="4"/>
      <c r="L463" s="4"/>
      <c r="M463" s="4"/>
      <c r="N463" s="4"/>
      <c r="O463" s="4"/>
      <c r="P463" s="4"/>
      <c r="Q463" s="4"/>
      <c r="R463" s="4"/>
    </row>
    <row r="464" spans="1:18" ht="16.5" customHeight="1">
      <c r="A464" s="4"/>
      <c r="B464" s="4"/>
      <c r="C464" s="34"/>
      <c r="D464" s="4"/>
      <c r="E464" s="4"/>
      <c r="F464" s="4"/>
      <c r="G464" s="4"/>
      <c r="H464" s="4"/>
      <c r="I464" s="4"/>
      <c r="J464" s="4"/>
      <c r="K464" s="4"/>
      <c r="L464" s="4"/>
      <c r="M464" s="4"/>
      <c r="N464" s="4"/>
      <c r="O464" s="4"/>
      <c r="P464" s="4"/>
      <c r="Q464" s="4"/>
      <c r="R464" s="4"/>
    </row>
    <row r="465" spans="1:18" ht="16.5" customHeight="1">
      <c r="A465" s="4"/>
      <c r="B465" s="4"/>
      <c r="C465" s="34"/>
      <c r="D465" s="4"/>
      <c r="E465" s="4"/>
      <c r="F465" s="4"/>
      <c r="G465" s="4"/>
      <c r="H465" s="4"/>
      <c r="I465" s="4"/>
      <c r="J465" s="4"/>
      <c r="K465" s="4"/>
      <c r="L465" s="4"/>
      <c r="M465" s="4"/>
      <c r="N465" s="4"/>
      <c r="O465" s="4"/>
      <c r="P465" s="4"/>
      <c r="Q465" s="4"/>
      <c r="R465" s="4"/>
    </row>
    <row r="466" spans="1:18" ht="16.5" customHeight="1">
      <c r="A466" s="4"/>
      <c r="B466" s="4"/>
      <c r="C466" s="34"/>
      <c r="D466" s="4"/>
      <c r="E466" s="4"/>
      <c r="F466" s="4"/>
      <c r="G466" s="4"/>
      <c r="H466" s="4"/>
      <c r="I466" s="4"/>
      <c r="J466" s="4"/>
      <c r="K466" s="4"/>
      <c r="L466" s="4"/>
      <c r="M466" s="4"/>
      <c r="N466" s="4"/>
      <c r="O466" s="4"/>
      <c r="P466" s="4"/>
      <c r="Q466" s="4"/>
      <c r="R466" s="4"/>
    </row>
    <row r="467" spans="1:18" ht="16.5" customHeight="1">
      <c r="A467" s="4"/>
      <c r="B467" s="4"/>
      <c r="C467" s="34"/>
      <c r="D467" s="4"/>
      <c r="E467" s="4"/>
      <c r="F467" s="4"/>
      <c r="G467" s="4"/>
      <c r="H467" s="4"/>
      <c r="I467" s="4"/>
      <c r="J467" s="4"/>
      <c r="K467" s="4"/>
      <c r="L467" s="4"/>
      <c r="M467" s="4"/>
      <c r="N467" s="4"/>
      <c r="O467" s="4"/>
      <c r="P467" s="4"/>
      <c r="Q467" s="4"/>
      <c r="R467" s="4"/>
    </row>
    <row r="468" spans="1:18" ht="16.5" customHeight="1">
      <c r="A468" s="4"/>
      <c r="B468" s="4"/>
      <c r="C468" s="34"/>
      <c r="D468" s="4"/>
      <c r="E468" s="4"/>
      <c r="F468" s="4"/>
      <c r="G468" s="4"/>
      <c r="H468" s="4"/>
      <c r="I468" s="4"/>
      <c r="J468" s="4"/>
      <c r="K468" s="4"/>
      <c r="L468" s="4"/>
      <c r="M468" s="4"/>
      <c r="N468" s="4"/>
      <c r="O468" s="4"/>
      <c r="P468" s="4"/>
      <c r="Q468" s="4"/>
      <c r="R468" s="4"/>
    </row>
    <row r="469" spans="1:18" ht="16.5" customHeight="1">
      <c r="A469" s="4"/>
      <c r="B469" s="4"/>
      <c r="C469" s="34"/>
      <c r="D469" s="4"/>
      <c r="E469" s="4"/>
      <c r="F469" s="4"/>
      <c r="G469" s="4"/>
      <c r="H469" s="4"/>
      <c r="I469" s="4"/>
      <c r="J469" s="4"/>
      <c r="K469" s="4"/>
      <c r="L469" s="4"/>
      <c r="M469" s="4"/>
      <c r="N469" s="4"/>
      <c r="O469" s="4"/>
      <c r="P469" s="4"/>
      <c r="Q469" s="4"/>
      <c r="R469" s="4"/>
    </row>
    <row r="470" spans="1:18" ht="16.5" customHeight="1">
      <c r="A470" s="4"/>
      <c r="B470" s="4"/>
      <c r="C470" s="34"/>
      <c r="D470" s="4"/>
      <c r="E470" s="4"/>
      <c r="F470" s="4"/>
      <c r="G470" s="4"/>
      <c r="H470" s="4"/>
      <c r="I470" s="4"/>
      <c r="J470" s="4"/>
      <c r="K470" s="4"/>
      <c r="L470" s="4"/>
      <c r="M470" s="4"/>
      <c r="N470" s="4"/>
      <c r="O470" s="4"/>
      <c r="P470" s="4"/>
      <c r="Q470" s="4"/>
      <c r="R470" s="4"/>
    </row>
    <row r="471" spans="1:18" ht="16.5" customHeight="1">
      <c r="A471" s="4"/>
      <c r="B471" s="4"/>
      <c r="C471" s="34"/>
      <c r="D471" s="4"/>
      <c r="E471" s="4"/>
      <c r="F471" s="4"/>
      <c r="G471" s="4"/>
      <c r="H471" s="4"/>
      <c r="I471" s="4"/>
      <c r="J471" s="4"/>
      <c r="K471" s="4"/>
      <c r="L471" s="4"/>
      <c r="M471" s="4"/>
      <c r="N471" s="4"/>
      <c r="O471" s="4"/>
      <c r="P471" s="4"/>
      <c r="Q471" s="4"/>
      <c r="R471" s="4"/>
    </row>
    <row r="472" spans="1:18" ht="16.5" customHeight="1">
      <c r="A472" s="4"/>
      <c r="B472" s="4"/>
      <c r="C472" s="34"/>
      <c r="D472" s="4"/>
      <c r="E472" s="4"/>
      <c r="F472" s="4"/>
      <c r="G472" s="4"/>
      <c r="H472" s="4"/>
      <c r="I472" s="4"/>
      <c r="J472" s="4"/>
      <c r="K472" s="4"/>
      <c r="L472" s="4"/>
      <c r="M472" s="4"/>
      <c r="N472" s="4"/>
      <c r="O472" s="4"/>
      <c r="P472" s="4"/>
      <c r="Q472" s="4"/>
      <c r="R472" s="4"/>
    </row>
    <row r="473" spans="1:18" ht="16.5" customHeight="1">
      <c r="A473" s="4"/>
      <c r="B473" s="4"/>
      <c r="C473" s="34"/>
      <c r="D473" s="4"/>
      <c r="E473" s="4"/>
      <c r="F473" s="4"/>
      <c r="G473" s="4"/>
      <c r="H473" s="4"/>
      <c r="I473" s="4"/>
      <c r="J473" s="4"/>
      <c r="K473" s="4"/>
      <c r="L473" s="4"/>
      <c r="M473" s="4"/>
      <c r="N473" s="4"/>
      <c r="O473" s="4"/>
      <c r="P473" s="4"/>
      <c r="Q473" s="4"/>
      <c r="R473" s="4"/>
    </row>
    <row r="474" spans="1:18" ht="16.5" customHeight="1">
      <c r="A474" s="4"/>
      <c r="B474" s="4"/>
      <c r="C474" s="34"/>
      <c r="D474" s="4"/>
      <c r="E474" s="4"/>
      <c r="F474" s="4"/>
      <c r="G474" s="4"/>
      <c r="H474" s="4"/>
      <c r="I474" s="4"/>
      <c r="J474" s="4"/>
      <c r="K474" s="4"/>
      <c r="L474" s="4"/>
      <c r="M474" s="4"/>
      <c r="N474" s="4"/>
      <c r="O474" s="4"/>
      <c r="P474" s="4"/>
      <c r="Q474" s="4"/>
      <c r="R474" s="4"/>
    </row>
    <row r="475" spans="1:18" ht="16.5" customHeight="1">
      <c r="A475" s="4"/>
      <c r="B475" s="4"/>
      <c r="C475" s="34"/>
      <c r="D475" s="4"/>
      <c r="E475" s="4"/>
      <c r="F475" s="4"/>
      <c r="G475" s="4"/>
      <c r="H475" s="4"/>
      <c r="I475" s="4"/>
      <c r="J475" s="4"/>
      <c r="K475" s="4"/>
      <c r="L475" s="4"/>
      <c r="M475" s="4"/>
      <c r="N475" s="4"/>
      <c r="O475" s="4"/>
      <c r="P475" s="4"/>
      <c r="Q475" s="4"/>
      <c r="R475" s="4"/>
    </row>
    <row r="476" spans="1:18" ht="16.5" customHeight="1">
      <c r="A476" s="4"/>
      <c r="B476" s="4"/>
      <c r="C476" s="34"/>
      <c r="D476" s="4"/>
      <c r="E476" s="4"/>
      <c r="F476" s="4"/>
      <c r="G476" s="4"/>
      <c r="H476" s="4"/>
      <c r="I476" s="4"/>
      <c r="J476" s="4"/>
      <c r="K476" s="4"/>
      <c r="L476" s="4"/>
      <c r="M476" s="4"/>
      <c r="N476" s="4"/>
      <c r="O476" s="4"/>
      <c r="P476" s="4"/>
      <c r="Q476" s="4"/>
      <c r="R476" s="4"/>
    </row>
    <row r="477" spans="1:18" ht="16.5" customHeight="1">
      <c r="A477" s="4"/>
      <c r="B477" s="4"/>
      <c r="C477" s="34"/>
      <c r="D477" s="4"/>
      <c r="E477" s="4"/>
      <c r="F477" s="4"/>
      <c r="G477" s="4"/>
      <c r="H477" s="4"/>
      <c r="I477" s="4"/>
      <c r="J477" s="4"/>
      <c r="K477" s="4"/>
      <c r="L477" s="4"/>
      <c r="M477" s="4"/>
      <c r="N477" s="4"/>
      <c r="O477" s="4"/>
      <c r="P477" s="4"/>
      <c r="Q477" s="4"/>
      <c r="R477" s="4"/>
    </row>
    <row r="478" spans="1:18" ht="16.5" customHeight="1">
      <c r="A478" s="4"/>
      <c r="B478" s="4"/>
      <c r="C478" s="34"/>
      <c r="D478" s="4"/>
      <c r="E478" s="4"/>
      <c r="F478" s="4"/>
      <c r="G478" s="4"/>
      <c r="H478" s="4"/>
      <c r="I478" s="4"/>
      <c r="J478" s="4"/>
      <c r="K478" s="4"/>
      <c r="L478" s="4"/>
      <c r="M478" s="4"/>
      <c r="N478" s="4"/>
      <c r="O478" s="4"/>
      <c r="P478" s="4"/>
      <c r="Q478" s="4"/>
      <c r="R478" s="4"/>
    </row>
    <row r="479" spans="1:18" ht="16.5" customHeight="1">
      <c r="A479" s="4"/>
      <c r="B479" s="4"/>
      <c r="C479" s="34"/>
      <c r="D479" s="4"/>
      <c r="E479" s="4"/>
      <c r="F479" s="4"/>
      <c r="G479" s="4"/>
      <c r="H479" s="4"/>
      <c r="I479" s="4"/>
      <c r="J479" s="4"/>
      <c r="K479" s="4"/>
      <c r="L479" s="4"/>
      <c r="M479" s="4"/>
      <c r="N479" s="4"/>
      <c r="O479" s="4"/>
      <c r="P479" s="4"/>
      <c r="Q479" s="4"/>
      <c r="R479" s="4"/>
    </row>
    <row r="480" spans="1:18" ht="16.5" customHeight="1">
      <c r="A480" s="4"/>
      <c r="B480" s="4"/>
      <c r="C480" s="34"/>
      <c r="D480" s="4"/>
      <c r="E480" s="4"/>
      <c r="F480" s="4"/>
      <c r="G480" s="4"/>
      <c r="H480" s="4"/>
      <c r="I480" s="4"/>
      <c r="J480" s="4"/>
      <c r="K480" s="4"/>
      <c r="L480" s="4"/>
      <c r="M480" s="4"/>
      <c r="N480" s="4"/>
      <c r="O480" s="4"/>
      <c r="P480" s="4"/>
      <c r="Q480" s="4"/>
      <c r="R480" s="4"/>
    </row>
    <row r="481" spans="1:18" ht="16.5" customHeight="1">
      <c r="A481" s="4"/>
      <c r="B481" s="4"/>
      <c r="C481" s="34"/>
      <c r="D481" s="4"/>
      <c r="E481" s="4"/>
      <c r="F481" s="4"/>
      <c r="G481" s="4"/>
      <c r="H481" s="4"/>
      <c r="I481" s="4"/>
      <c r="J481" s="4"/>
      <c r="K481" s="4"/>
      <c r="L481" s="4"/>
      <c r="M481" s="4"/>
      <c r="N481" s="4"/>
      <c r="O481" s="4"/>
      <c r="P481" s="4"/>
      <c r="Q481" s="4"/>
      <c r="R481" s="4"/>
    </row>
    <row r="482" spans="1:18" ht="16.5" customHeight="1">
      <c r="A482" s="4"/>
      <c r="B482" s="4"/>
      <c r="C482" s="34"/>
      <c r="D482" s="4"/>
      <c r="E482" s="4"/>
      <c r="F482" s="4"/>
      <c r="G482" s="4"/>
      <c r="H482" s="4"/>
      <c r="I482" s="4"/>
      <c r="J482" s="4"/>
      <c r="K482" s="4"/>
      <c r="L482" s="4"/>
      <c r="M482" s="4"/>
      <c r="N482" s="4"/>
      <c r="O482" s="4"/>
      <c r="P482" s="4"/>
      <c r="Q482" s="4"/>
      <c r="R482" s="4"/>
    </row>
    <row r="483" spans="1:18" ht="16.5" customHeight="1">
      <c r="A483" s="4"/>
      <c r="B483" s="4"/>
      <c r="C483" s="34"/>
      <c r="D483" s="4"/>
      <c r="E483" s="4"/>
      <c r="F483" s="4"/>
      <c r="G483" s="4"/>
      <c r="H483" s="4"/>
      <c r="I483" s="4"/>
      <c r="J483" s="4"/>
      <c r="K483" s="4"/>
      <c r="L483" s="4"/>
      <c r="M483" s="4"/>
      <c r="N483" s="4"/>
      <c r="O483" s="4"/>
      <c r="P483" s="4"/>
      <c r="Q483" s="4"/>
      <c r="R483" s="4"/>
    </row>
    <row r="484" spans="1:18" ht="16.5" customHeight="1">
      <c r="A484" s="4"/>
      <c r="B484" s="4"/>
      <c r="C484" s="34"/>
      <c r="D484" s="4"/>
      <c r="E484" s="4"/>
      <c r="F484" s="4"/>
      <c r="G484" s="4"/>
      <c r="H484" s="4"/>
      <c r="I484" s="4"/>
      <c r="J484" s="4"/>
      <c r="K484" s="4"/>
      <c r="L484" s="4"/>
      <c r="M484" s="4"/>
      <c r="N484" s="4"/>
      <c r="O484" s="4"/>
      <c r="P484" s="4"/>
      <c r="Q484" s="4"/>
      <c r="R484" s="4"/>
    </row>
    <row r="485" spans="1:18" ht="16.5" customHeight="1">
      <c r="A485" s="4"/>
      <c r="B485" s="4"/>
      <c r="C485" s="34"/>
      <c r="D485" s="4"/>
      <c r="E485" s="4"/>
      <c r="F485" s="4"/>
      <c r="G485" s="4"/>
      <c r="H485" s="4"/>
      <c r="I485" s="4"/>
      <c r="J485" s="4"/>
      <c r="K485" s="4"/>
      <c r="L485" s="4"/>
      <c r="M485" s="4"/>
      <c r="N485" s="4"/>
      <c r="O485" s="4"/>
      <c r="P485" s="4"/>
      <c r="Q485" s="4"/>
      <c r="R485" s="4"/>
    </row>
    <row r="486" spans="1:18" ht="16.5" customHeight="1">
      <c r="A486" s="4"/>
      <c r="B486" s="4"/>
      <c r="C486" s="34"/>
      <c r="D486" s="4"/>
      <c r="E486" s="4"/>
      <c r="F486" s="4"/>
      <c r="G486" s="4"/>
      <c r="H486" s="4"/>
      <c r="I486" s="4"/>
      <c r="J486" s="4"/>
      <c r="K486" s="4"/>
      <c r="L486" s="4"/>
      <c r="M486" s="4"/>
      <c r="N486" s="4"/>
      <c r="O486" s="4"/>
      <c r="P486" s="4"/>
      <c r="Q486" s="4"/>
      <c r="R486" s="4"/>
    </row>
    <row r="487" spans="1:18" ht="16.5" customHeight="1">
      <c r="A487" s="4"/>
      <c r="B487" s="4"/>
      <c r="C487" s="34"/>
      <c r="D487" s="4"/>
      <c r="E487" s="4"/>
      <c r="F487" s="4"/>
      <c r="G487" s="4"/>
      <c r="H487" s="4"/>
      <c r="I487" s="4"/>
      <c r="J487" s="4"/>
      <c r="K487" s="4"/>
      <c r="L487" s="4"/>
      <c r="M487" s="4"/>
      <c r="N487" s="4"/>
      <c r="O487" s="4"/>
      <c r="P487" s="4"/>
      <c r="Q487" s="4"/>
      <c r="R487" s="4"/>
    </row>
    <row r="488" spans="1:18" ht="16.5" customHeight="1">
      <c r="A488" s="4"/>
      <c r="B488" s="4"/>
      <c r="C488" s="34"/>
      <c r="D488" s="4"/>
      <c r="E488" s="4"/>
      <c r="F488" s="4"/>
      <c r="G488" s="4"/>
      <c r="H488" s="4"/>
      <c r="I488" s="4"/>
      <c r="J488" s="4"/>
      <c r="K488" s="4"/>
      <c r="L488" s="4"/>
      <c r="M488" s="4"/>
      <c r="N488" s="4"/>
      <c r="O488" s="4"/>
      <c r="P488" s="4"/>
      <c r="Q488" s="4"/>
      <c r="R488" s="4"/>
    </row>
    <row r="489" spans="1:18" ht="16.5" customHeight="1">
      <c r="A489" s="4"/>
      <c r="B489" s="4"/>
      <c r="C489" s="34"/>
      <c r="D489" s="4"/>
      <c r="E489" s="4"/>
      <c r="F489" s="4"/>
      <c r="G489" s="4"/>
      <c r="H489" s="4"/>
      <c r="I489" s="4"/>
      <c r="J489" s="4"/>
      <c r="K489" s="4"/>
      <c r="L489" s="4"/>
      <c r="M489" s="4"/>
      <c r="N489" s="4"/>
      <c r="O489" s="4"/>
      <c r="P489" s="4"/>
      <c r="Q489" s="4"/>
      <c r="R489" s="4"/>
    </row>
    <row r="490" spans="1:18" ht="16.5" customHeight="1">
      <c r="A490" s="4"/>
      <c r="B490" s="4"/>
      <c r="C490" s="34"/>
      <c r="D490" s="4"/>
      <c r="E490" s="4"/>
      <c r="F490" s="4"/>
      <c r="G490" s="4"/>
      <c r="H490" s="4"/>
      <c r="I490" s="4"/>
      <c r="J490" s="4"/>
      <c r="K490" s="4"/>
      <c r="L490" s="4"/>
      <c r="M490" s="4"/>
      <c r="N490" s="4"/>
      <c r="O490" s="4"/>
      <c r="P490" s="4"/>
      <c r="Q490" s="4"/>
      <c r="R490" s="4"/>
    </row>
    <row r="491" spans="1:18" ht="16.5" customHeight="1">
      <c r="A491" s="4"/>
      <c r="B491" s="4"/>
      <c r="C491" s="34"/>
      <c r="D491" s="4"/>
      <c r="E491" s="4"/>
      <c r="F491" s="4"/>
      <c r="G491" s="4"/>
      <c r="H491" s="4"/>
      <c r="I491" s="4"/>
      <c r="J491" s="4"/>
      <c r="K491" s="4"/>
      <c r="L491" s="4"/>
      <c r="M491" s="4"/>
      <c r="N491" s="4"/>
      <c r="O491" s="4"/>
      <c r="P491" s="4"/>
      <c r="Q491" s="4"/>
      <c r="R491" s="4"/>
    </row>
    <row r="492" spans="1:18" ht="16.5" customHeight="1">
      <c r="A492" s="4"/>
      <c r="B492" s="4"/>
      <c r="C492" s="34"/>
      <c r="D492" s="4"/>
      <c r="E492" s="4"/>
      <c r="F492" s="4"/>
      <c r="G492" s="4"/>
      <c r="H492" s="4"/>
      <c r="I492" s="4"/>
      <c r="J492" s="4"/>
      <c r="K492" s="4"/>
      <c r="L492" s="4"/>
      <c r="M492" s="4"/>
      <c r="N492" s="4"/>
      <c r="O492" s="4"/>
      <c r="P492" s="4"/>
      <c r="Q492" s="4"/>
      <c r="R492" s="4"/>
    </row>
    <row r="493" spans="1:18" ht="16.5" customHeight="1">
      <c r="A493" s="4"/>
      <c r="B493" s="4"/>
      <c r="C493" s="34"/>
      <c r="D493" s="4"/>
      <c r="E493" s="4"/>
      <c r="F493" s="4"/>
      <c r="G493" s="4"/>
      <c r="H493" s="4"/>
      <c r="I493" s="4"/>
      <c r="J493" s="4"/>
      <c r="K493" s="4"/>
      <c r="L493" s="4"/>
      <c r="M493" s="4"/>
      <c r="N493" s="4"/>
      <c r="O493" s="4"/>
      <c r="P493" s="4"/>
      <c r="Q493" s="4"/>
      <c r="R493" s="4"/>
    </row>
    <row r="494" spans="1:18" ht="16.5" customHeight="1">
      <c r="A494" s="4"/>
      <c r="B494" s="4"/>
      <c r="C494" s="34"/>
      <c r="D494" s="4"/>
      <c r="E494" s="4"/>
      <c r="F494" s="4"/>
      <c r="G494" s="4"/>
      <c r="H494" s="4"/>
      <c r="I494" s="4"/>
      <c r="J494" s="4"/>
      <c r="K494" s="4"/>
      <c r="L494" s="4"/>
      <c r="M494" s="4"/>
      <c r="N494" s="4"/>
      <c r="O494" s="4"/>
      <c r="P494" s="4"/>
      <c r="Q494" s="4"/>
      <c r="R494" s="4"/>
    </row>
    <row r="495" spans="1:18" ht="16.5" customHeight="1">
      <c r="A495" s="4"/>
      <c r="B495" s="4"/>
      <c r="C495" s="34"/>
      <c r="D495" s="4"/>
      <c r="E495" s="4"/>
      <c r="F495" s="4"/>
      <c r="G495" s="4"/>
      <c r="H495" s="4"/>
      <c r="I495" s="4"/>
      <c r="J495" s="4"/>
      <c r="K495" s="4"/>
      <c r="L495" s="4"/>
      <c r="M495" s="4"/>
      <c r="N495" s="4"/>
      <c r="O495" s="4"/>
      <c r="P495" s="4"/>
      <c r="Q495" s="4"/>
      <c r="R495" s="4"/>
    </row>
    <row r="496" spans="1:18" ht="16.5" customHeight="1">
      <c r="A496" s="4"/>
      <c r="B496" s="4"/>
      <c r="C496" s="34"/>
      <c r="D496" s="4"/>
      <c r="E496" s="4"/>
      <c r="F496" s="4"/>
      <c r="G496" s="4"/>
      <c r="H496" s="4"/>
      <c r="I496" s="4"/>
      <c r="J496" s="4"/>
      <c r="K496" s="4"/>
      <c r="L496" s="4"/>
      <c r="M496" s="4"/>
      <c r="N496" s="4"/>
      <c r="O496" s="4"/>
      <c r="P496" s="4"/>
      <c r="Q496" s="4"/>
      <c r="R496" s="4"/>
    </row>
    <row r="497" spans="1:18" ht="16.5" customHeight="1">
      <c r="A497" s="4"/>
      <c r="B497" s="4"/>
      <c r="C497" s="34"/>
      <c r="D497" s="4"/>
      <c r="E497" s="4"/>
      <c r="F497" s="4"/>
      <c r="G497" s="4"/>
      <c r="H497" s="4"/>
      <c r="I497" s="4"/>
      <c r="J497" s="4"/>
      <c r="K497" s="4"/>
      <c r="L497" s="4"/>
      <c r="M497" s="4"/>
      <c r="N497" s="4"/>
      <c r="O497" s="4"/>
      <c r="P497" s="4"/>
      <c r="Q497" s="4"/>
      <c r="R497" s="4"/>
    </row>
    <row r="498" spans="1:18" ht="16.5" customHeight="1">
      <c r="A498" s="4"/>
      <c r="B498" s="4"/>
      <c r="C498" s="34"/>
      <c r="D498" s="4"/>
      <c r="E498" s="4"/>
      <c r="F498" s="4"/>
      <c r="G498" s="4"/>
      <c r="H498" s="4"/>
      <c r="I498" s="4"/>
      <c r="J498" s="4"/>
      <c r="K498" s="4"/>
      <c r="L498" s="4"/>
      <c r="M498" s="4"/>
      <c r="N498" s="4"/>
      <c r="O498" s="4"/>
      <c r="P498" s="4"/>
      <c r="Q498" s="4"/>
      <c r="R498" s="4"/>
    </row>
    <row r="499" spans="1:18" ht="16.5" customHeight="1">
      <c r="A499" s="4"/>
      <c r="B499" s="4"/>
      <c r="C499" s="34"/>
      <c r="D499" s="4"/>
      <c r="E499" s="4"/>
      <c r="F499" s="4"/>
      <c r="G499" s="4"/>
      <c r="H499" s="4"/>
      <c r="I499" s="4"/>
      <c r="J499" s="4"/>
      <c r="K499" s="4"/>
      <c r="L499" s="4"/>
      <c r="M499" s="4"/>
      <c r="N499" s="4"/>
      <c r="O499" s="4"/>
      <c r="P499" s="4"/>
      <c r="Q499" s="4"/>
      <c r="R499" s="4"/>
    </row>
    <row r="500" spans="1:18" ht="16.5" customHeight="1">
      <c r="A500" s="4"/>
      <c r="B500" s="4"/>
      <c r="C500" s="34"/>
      <c r="D500" s="4"/>
      <c r="E500" s="4"/>
      <c r="F500" s="4"/>
      <c r="G500" s="4"/>
      <c r="H500" s="4"/>
      <c r="I500" s="4"/>
      <c r="J500" s="4"/>
      <c r="K500" s="4"/>
      <c r="L500" s="4"/>
      <c r="M500" s="4"/>
      <c r="N500" s="4"/>
      <c r="O500" s="4"/>
      <c r="P500" s="4"/>
      <c r="Q500" s="4"/>
      <c r="R500" s="4"/>
    </row>
    <row r="501" spans="1:18" ht="16.5" customHeight="1">
      <c r="A501" s="4"/>
      <c r="B501" s="4"/>
      <c r="C501" s="34"/>
      <c r="D501" s="4"/>
      <c r="E501" s="4"/>
      <c r="F501" s="4"/>
      <c r="G501" s="4"/>
      <c r="H501" s="4"/>
      <c r="I501" s="4"/>
      <c r="J501" s="4"/>
      <c r="K501" s="4"/>
      <c r="L501" s="4"/>
      <c r="M501" s="4"/>
      <c r="N501" s="4"/>
      <c r="O501" s="4"/>
      <c r="P501" s="4"/>
      <c r="Q501" s="4"/>
      <c r="R501" s="4"/>
    </row>
    <row r="502" spans="1:18" ht="16.5" customHeight="1">
      <c r="A502" s="4"/>
      <c r="B502" s="4"/>
      <c r="C502" s="34"/>
      <c r="D502" s="4"/>
      <c r="E502" s="4"/>
      <c r="F502" s="4"/>
      <c r="G502" s="4"/>
      <c r="H502" s="4"/>
      <c r="I502" s="4"/>
      <c r="J502" s="4"/>
      <c r="K502" s="4"/>
      <c r="L502" s="4"/>
      <c r="M502" s="4"/>
      <c r="N502" s="4"/>
      <c r="O502" s="4"/>
      <c r="P502" s="4"/>
      <c r="Q502" s="4"/>
      <c r="R502" s="4"/>
    </row>
    <row r="503" spans="1:18" ht="16.5" customHeight="1">
      <c r="A503" s="4"/>
      <c r="B503" s="4"/>
      <c r="C503" s="34"/>
      <c r="D503" s="4"/>
      <c r="E503" s="4"/>
      <c r="F503" s="4"/>
      <c r="G503" s="4"/>
      <c r="H503" s="4"/>
      <c r="I503" s="4"/>
      <c r="J503" s="4"/>
      <c r="K503" s="4"/>
      <c r="L503" s="4"/>
      <c r="M503" s="4"/>
      <c r="N503" s="4"/>
      <c r="O503" s="4"/>
      <c r="P503" s="4"/>
      <c r="Q503" s="4"/>
      <c r="R503" s="4"/>
    </row>
    <row r="504" spans="1:18" ht="16.5" customHeight="1">
      <c r="A504" s="4"/>
      <c r="B504" s="4"/>
      <c r="C504" s="34"/>
      <c r="D504" s="4"/>
      <c r="E504" s="4"/>
      <c r="F504" s="4"/>
      <c r="G504" s="4"/>
      <c r="H504" s="4"/>
      <c r="I504" s="4"/>
      <c r="J504" s="4"/>
      <c r="K504" s="4"/>
      <c r="L504" s="4"/>
      <c r="M504" s="4"/>
      <c r="N504" s="4"/>
      <c r="O504" s="4"/>
      <c r="P504" s="4"/>
      <c r="Q504" s="4"/>
      <c r="R504" s="4"/>
    </row>
    <row r="505" spans="1:18" ht="16.5" customHeight="1">
      <c r="A505" s="4"/>
      <c r="B505" s="4"/>
      <c r="C505" s="34"/>
      <c r="D505" s="4"/>
      <c r="E505" s="4"/>
      <c r="F505" s="4"/>
      <c r="G505" s="4"/>
      <c r="H505" s="4"/>
      <c r="I505" s="4"/>
      <c r="J505" s="4"/>
      <c r="K505" s="4"/>
      <c r="L505" s="4"/>
      <c r="M505" s="4"/>
      <c r="N505" s="4"/>
      <c r="O505" s="4"/>
      <c r="P505" s="4"/>
      <c r="Q505" s="4"/>
      <c r="R505" s="4"/>
    </row>
    <row r="506" spans="1:18" ht="16.5" customHeight="1">
      <c r="A506" s="4"/>
      <c r="B506" s="4"/>
      <c r="C506" s="34"/>
      <c r="D506" s="4"/>
      <c r="E506" s="4"/>
      <c r="F506" s="4"/>
      <c r="G506" s="4"/>
      <c r="H506" s="4"/>
      <c r="I506" s="4"/>
      <c r="J506" s="4"/>
      <c r="K506" s="4"/>
      <c r="L506" s="4"/>
      <c r="M506" s="4"/>
      <c r="N506" s="4"/>
      <c r="O506" s="4"/>
      <c r="P506" s="4"/>
      <c r="Q506" s="4"/>
      <c r="R506" s="4"/>
    </row>
    <row r="507" spans="1:18" ht="16.5" customHeight="1">
      <c r="A507" s="4"/>
      <c r="B507" s="4"/>
      <c r="C507" s="34"/>
      <c r="D507" s="4"/>
      <c r="E507" s="4"/>
      <c r="F507" s="4"/>
      <c r="G507" s="4"/>
      <c r="H507" s="4"/>
      <c r="I507" s="4"/>
      <c r="J507" s="4"/>
      <c r="K507" s="4"/>
      <c r="L507" s="4"/>
      <c r="M507" s="4"/>
      <c r="N507" s="4"/>
      <c r="O507" s="4"/>
      <c r="P507" s="4"/>
      <c r="Q507" s="4"/>
      <c r="R507" s="4"/>
    </row>
    <row r="508" spans="1:18" ht="16.5" customHeight="1">
      <c r="A508" s="4"/>
      <c r="B508" s="4"/>
      <c r="C508" s="34"/>
      <c r="D508" s="4"/>
      <c r="E508" s="4"/>
      <c r="F508" s="4"/>
      <c r="G508" s="4"/>
      <c r="H508" s="4"/>
      <c r="I508" s="4"/>
      <c r="J508" s="4"/>
      <c r="K508" s="4"/>
      <c r="L508" s="4"/>
      <c r="M508" s="4"/>
      <c r="N508" s="4"/>
      <c r="O508" s="4"/>
      <c r="P508" s="4"/>
      <c r="Q508" s="4"/>
      <c r="R508" s="4"/>
    </row>
    <row r="509" spans="1:18" ht="16.5" customHeight="1">
      <c r="A509" s="4"/>
      <c r="B509" s="4"/>
      <c r="C509" s="34"/>
      <c r="D509" s="4"/>
      <c r="E509" s="4"/>
      <c r="F509" s="4"/>
      <c r="G509" s="4"/>
      <c r="H509" s="4"/>
      <c r="I509" s="4"/>
      <c r="J509" s="4"/>
      <c r="K509" s="4"/>
      <c r="L509" s="4"/>
      <c r="M509" s="4"/>
      <c r="N509" s="4"/>
      <c r="O509" s="4"/>
      <c r="P509" s="4"/>
      <c r="Q509" s="4"/>
      <c r="R509" s="4"/>
    </row>
    <row r="510" spans="1:18" ht="16.5" customHeight="1">
      <c r="A510" s="4"/>
      <c r="B510" s="4"/>
      <c r="C510" s="34"/>
      <c r="D510" s="4"/>
      <c r="E510" s="4"/>
      <c r="F510" s="4"/>
      <c r="G510" s="4"/>
      <c r="H510" s="4"/>
      <c r="I510" s="4"/>
      <c r="J510" s="4"/>
      <c r="K510" s="4"/>
      <c r="L510" s="4"/>
      <c r="M510" s="4"/>
      <c r="N510" s="4"/>
      <c r="O510" s="4"/>
      <c r="P510" s="4"/>
      <c r="Q510" s="4"/>
      <c r="R510" s="4"/>
    </row>
    <row r="511" spans="1:18" ht="16.5" customHeight="1">
      <c r="A511" s="4"/>
      <c r="B511" s="4"/>
      <c r="C511" s="34"/>
      <c r="D511" s="4"/>
      <c r="E511" s="4"/>
      <c r="F511" s="4"/>
      <c r="G511" s="4"/>
      <c r="H511" s="4"/>
      <c r="I511" s="4"/>
      <c r="J511" s="4"/>
      <c r="K511" s="4"/>
      <c r="L511" s="4"/>
      <c r="M511" s="4"/>
      <c r="N511" s="4"/>
      <c r="O511" s="4"/>
      <c r="P511" s="4"/>
      <c r="Q511" s="4"/>
      <c r="R511" s="4"/>
    </row>
    <row r="512" spans="1:18" ht="16.5" customHeight="1">
      <c r="A512" s="4"/>
      <c r="B512" s="4"/>
      <c r="C512" s="34"/>
      <c r="D512" s="4"/>
      <c r="E512" s="4"/>
      <c r="F512" s="4"/>
      <c r="G512" s="4"/>
      <c r="H512" s="4"/>
      <c r="I512" s="4"/>
      <c r="J512" s="4"/>
      <c r="K512" s="4"/>
      <c r="L512" s="4"/>
      <c r="M512" s="4"/>
      <c r="N512" s="4"/>
      <c r="O512" s="4"/>
      <c r="P512" s="4"/>
      <c r="Q512" s="4"/>
      <c r="R512" s="4"/>
    </row>
    <row r="513" spans="1:18" ht="16.5" customHeight="1">
      <c r="A513" s="4"/>
      <c r="B513" s="4"/>
      <c r="C513" s="34"/>
      <c r="D513" s="4"/>
      <c r="E513" s="4"/>
      <c r="F513" s="4"/>
      <c r="G513" s="4"/>
      <c r="H513" s="4"/>
      <c r="I513" s="4"/>
      <c r="J513" s="4"/>
      <c r="K513" s="4"/>
      <c r="L513" s="4"/>
      <c r="M513" s="4"/>
      <c r="N513" s="4"/>
      <c r="O513" s="4"/>
      <c r="P513" s="4"/>
      <c r="Q513" s="4"/>
      <c r="R513" s="4"/>
    </row>
    <row r="514" spans="1:18" ht="16.5" customHeight="1">
      <c r="A514" s="4"/>
      <c r="B514" s="4"/>
      <c r="C514" s="34"/>
      <c r="D514" s="4"/>
      <c r="E514" s="4"/>
      <c r="F514" s="4"/>
      <c r="G514" s="4"/>
      <c r="H514" s="4"/>
      <c r="I514" s="4"/>
      <c r="J514" s="4"/>
      <c r="K514" s="4"/>
      <c r="L514" s="4"/>
      <c r="M514" s="4"/>
      <c r="N514" s="4"/>
      <c r="O514" s="4"/>
      <c r="P514" s="4"/>
      <c r="Q514" s="4"/>
      <c r="R514" s="4"/>
    </row>
    <row r="515" spans="1:18" ht="16.5" customHeight="1">
      <c r="A515" s="4"/>
      <c r="B515" s="4"/>
      <c r="C515" s="34"/>
      <c r="D515" s="4"/>
      <c r="E515" s="4"/>
      <c r="F515" s="4"/>
      <c r="G515" s="4"/>
      <c r="H515" s="4"/>
      <c r="I515" s="4"/>
      <c r="J515" s="4"/>
      <c r="K515" s="4"/>
      <c r="L515" s="4"/>
      <c r="M515" s="4"/>
      <c r="N515" s="4"/>
      <c r="O515" s="4"/>
      <c r="P515" s="4"/>
      <c r="Q515" s="4"/>
      <c r="R515" s="4"/>
    </row>
    <row r="516" spans="1:18" ht="16.5" customHeight="1">
      <c r="A516" s="4"/>
      <c r="B516" s="4"/>
      <c r="C516" s="34"/>
      <c r="D516" s="4"/>
      <c r="E516" s="4"/>
      <c r="F516" s="4"/>
      <c r="G516" s="4"/>
      <c r="H516" s="4"/>
      <c r="I516" s="4"/>
      <c r="J516" s="4"/>
      <c r="K516" s="4"/>
      <c r="L516" s="4"/>
      <c r="M516" s="4"/>
      <c r="N516" s="4"/>
      <c r="O516" s="4"/>
      <c r="P516" s="4"/>
      <c r="Q516" s="4"/>
      <c r="R516" s="4"/>
    </row>
    <row r="517" spans="1:18" ht="16.5" customHeight="1">
      <c r="A517" s="4"/>
      <c r="B517" s="4"/>
      <c r="C517" s="34"/>
      <c r="D517" s="4"/>
      <c r="E517" s="4"/>
      <c r="F517" s="4"/>
      <c r="G517" s="4"/>
      <c r="H517" s="4"/>
      <c r="I517" s="4"/>
      <c r="J517" s="4"/>
      <c r="K517" s="4"/>
      <c r="L517" s="4"/>
      <c r="M517" s="4"/>
      <c r="N517" s="4"/>
      <c r="O517" s="4"/>
      <c r="P517" s="4"/>
      <c r="Q517" s="4"/>
      <c r="R517" s="4"/>
    </row>
    <row r="518" spans="1:18" ht="16.5" customHeight="1">
      <c r="A518" s="4"/>
      <c r="B518" s="4"/>
      <c r="C518" s="34"/>
      <c r="D518" s="4"/>
      <c r="E518" s="4"/>
      <c r="F518" s="4"/>
      <c r="G518" s="4"/>
      <c r="H518" s="4"/>
      <c r="I518" s="4"/>
      <c r="J518" s="4"/>
      <c r="K518" s="4"/>
      <c r="L518" s="4"/>
      <c r="M518" s="4"/>
      <c r="N518" s="4"/>
      <c r="O518" s="4"/>
      <c r="P518" s="4"/>
      <c r="Q518" s="4"/>
      <c r="R518" s="4"/>
    </row>
    <row r="519" spans="1:18" ht="16.5" customHeight="1">
      <c r="A519" s="4"/>
      <c r="B519" s="4"/>
      <c r="C519" s="34"/>
      <c r="D519" s="4"/>
      <c r="E519" s="4"/>
      <c r="F519" s="4"/>
      <c r="G519" s="4"/>
      <c r="H519" s="4"/>
      <c r="I519" s="4"/>
      <c r="J519" s="4"/>
      <c r="K519" s="4"/>
      <c r="L519" s="4"/>
      <c r="M519" s="4"/>
      <c r="N519" s="4"/>
      <c r="O519" s="4"/>
      <c r="P519" s="4"/>
      <c r="Q519" s="4"/>
      <c r="R519" s="4"/>
    </row>
    <row r="520" spans="1:18" ht="16.5" customHeight="1">
      <c r="A520" s="4"/>
      <c r="B520" s="4"/>
      <c r="C520" s="34"/>
      <c r="D520" s="4"/>
      <c r="E520" s="4"/>
      <c r="F520" s="4"/>
      <c r="G520" s="4"/>
      <c r="H520" s="4"/>
      <c r="I520" s="4"/>
      <c r="J520" s="4"/>
      <c r="K520" s="4"/>
      <c r="L520" s="4"/>
      <c r="M520" s="4"/>
      <c r="N520" s="4"/>
      <c r="O520" s="4"/>
      <c r="P520" s="4"/>
      <c r="Q520" s="4"/>
      <c r="R520" s="4"/>
    </row>
    <row r="521" spans="1:18" ht="16.5" customHeight="1">
      <c r="A521" s="4"/>
      <c r="B521" s="4"/>
      <c r="C521" s="34"/>
      <c r="D521" s="4"/>
      <c r="E521" s="4"/>
      <c r="F521" s="4"/>
      <c r="G521" s="4"/>
      <c r="H521" s="4"/>
      <c r="I521" s="4"/>
      <c r="J521" s="4"/>
      <c r="K521" s="4"/>
      <c r="L521" s="4"/>
      <c r="M521" s="4"/>
      <c r="N521" s="4"/>
      <c r="O521" s="4"/>
      <c r="P521" s="4"/>
      <c r="Q521" s="4"/>
      <c r="R521" s="4"/>
    </row>
    <row r="522" spans="1:18" ht="16.5" customHeight="1">
      <c r="A522" s="4"/>
      <c r="B522" s="4"/>
      <c r="C522" s="34"/>
      <c r="D522" s="4"/>
      <c r="E522" s="4"/>
      <c r="F522" s="4"/>
      <c r="G522" s="4"/>
      <c r="H522" s="4"/>
      <c r="I522" s="4"/>
      <c r="J522" s="4"/>
      <c r="K522" s="4"/>
      <c r="L522" s="4"/>
      <c r="M522" s="4"/>
      <c r="N522" s="4"/>
      <c r="O522" s="4"/>
      <c r="P522" s="4"/>
      <c r="Q522" s="4"/>
      <c r="R522" s="4"/>
    </row>
    <row r="523" spans="1:18" ht="16.5" customHeight="1">
      <c r="A523" s="4"/>
      <c r="B523" s="4"/>
      <c r="C523" s="34"/>
      <c r="D523" s="4"/>
      <c r="E523" s="4"/>
      <c r="F523" s="4"/>
      <c r="G523" s="4"/>
      <c r="H523" s="4"/>
      <c r="I523" s="4"/>
      <c r="J523" s="4"/>
      <c r="K523" s="4"/>
      <c r="L523" s="4"/>
      <c r="M523" s="4"/>
      <c r="N523" s="4"/>
      <c r="O523" s="4"/>
      <c r="P523" s="4"/>
      <c r="Q523" s="4"/>
      <c r="R523" s="4"/>
    </row>
    <row r="524" spans="1:18" ht="16.5" customHeight="1">
      <c r="A524" s="4"/>
      <c r="B524" s="4"/>
      <c r="C524" s="34"/>
      <c r="D524" s="4"/>
      <c r="E524" s="4"/>
      <c r="F524" s="4"/>
      <c r="G524" s="4"/>
      <c r="H524" s="4"/>
      <c r="I524" s="4"/>
      <c r="J524" s="4"/>
      <c r="K524" s="4"/>
      <c r="L524" s="4"/>
      <c r="M524" s="4"/>
      <c r="N524" s="4"/>
      <c r="O524" s="4"/>
      <c r="P524" s="4"/>
      <c r="Q524" s="4"/>
      <c r="R524" s="4"/>
    </row>
    <row r="525" spans="1:18" ht="16.5" customHeight="1">
      <c r="A525" s="4"/>
      <c r="B525" s="4"/>
      <c r="C525" s="34"/>
      <c r="D525" s="4"/>
      <c r="E525" s="4"/>
      <c r="F525" s="4"/>
      <c r="G525" s="4"/>
      <c r="H525" s="4"/>
      <c r="I525" s="4"/>
      <c r="J525" s="4"/>
      <c r="K525" s="4"/>
      <c r="L525" s="4"/>
      <c r="M525" s="4"/>
      <c r="N525" s="4"/>
      <c r="O525" s="4"/>
      <c r="P525" s="4"/>
      <c r="Q525" s="4"/>
      <c r="R525" s="4"/>
    </row>
    <row r="526" spans="1:18" ht="16.5" customHeight="1">
      <c r="A526" s="4"/>
      <c r="B526" s="4"/>
      <c r="C526" s="34"/>
      <c r="D526" s="4"/>
      <c r="E526" s="4"/>
      <c r="F526" s="4"/>
      <c r="G526" s="4"/>
      <c r="H526" s="4"/>
      <c r="I526" s="4"/>
      <c r="J526" s="4"/>
      <c r="K526" s="4"/>
      <c r="L526" s="4"/>
      <c r="M526" s="4"/>
      <c r="N526" s="4"/>
      <c r="O526" s="4"/>
      <c r="P526" s="4"/>
      <c r="Q526" s="4"/>
      <c r="R526" s="4"/>
    </row>
    <row r="527" spans="1:18" ht="16.5" customHeight="1">
      <c r="A527" s="4"/>
      <c r="B527" s="4"/>
      <c r="C527" s="34"/>
      <c r="D527" s="4"/>
      <c r="E527" s="4"/>
      <c r="F527" s="4"/>
      <c r="G527" s="4"/>
      <c r="H527" s="4"/>
      <c r="I527" s="4"/>
      <c r="J527" s="4"/>
      <c r="K527" s="4"/>
      <c r="L527" s="4"/>
      <c r="M527" s="4"/>
      <c r="N527" s="4"/>
      <c r="O527" s="4"/>
      <c r="P527" s="4"/>
      <c r="Q527" s="4"/>
      <c r="R527" s="4"/>
    </row>
    <row r="528" spans="1:18" ht="16.5" customHeight="1">
      <c r="A528" s="4"/>
      <c r="B528" s="4"/>
      <c r="C528" s="34"/>
      <c r="D528" s="4"/>
      <c r="E528" s="4"/>
      <c r="F528" s="4"/>
      <c r="G528" s="4"/>
      <c r="H528" s="4"/>
      <c r="I528" s="4"/>
      <c r="J528" s="4"/>
      <c r="K528" s="4"/>
      <c r="L528" s="4"/>
      <c r="M528" s="4"/>
      <c r="N528" s="4"/>
      <c r="O528" s="4"/>
      <c r="P528" s="4"/>
      <c r="Q528" s="4"/>
      <c r="R528" s="4"/>
    </row>
    <row r="529" spans="1:18" ht="16.5" customHeight="1">
      <c r="A529" s="4"/>
      <c r="B529" s="4"/>
      <c r="C529" s="34"/>
      <c r="D529" s="4"/>
      <c r="E529" s="4"/>
      <c r="F529" s="4"/>
      <c r="G529" s="4"/>
      <c r="H529" s="4"/>
      <c r="I529" s="4"/>
      <c r="J529" s="4"/>
      <c r="K529" s="4"/>
      <c r="L529" s="4"/>
      <c r="M529" s="4"/>
      <c r="N529" s="4"/>
      <c r="O529" s="4"/>
      <c r="P529" s="4"/>
      <c r="Q529" s="4"/>
      <c r="R529" s="4"/>
    </row>
    <row r="530" spans="1:18" ht="16.5" customHeight="1">
      <c r="A530" s="4"/>
      <c r="B530" s="4"/>
      <c r="C530" s="34"/>
      <c r="D530" s="4"/>
      <c r="E530" s="4"/>
      <c r="F530" s="4"/>
      <c r="G530" s="4"/>
      <c r="H530" s="4"/>
      <c r="I530" s="4"/>
      <c r="J530" s="4"/>
      <c r="K530" s="4"/>
      <c r="L530" s="4"/>
      <c r="M530" s="4"/>
      <c r="N530" s="4"/>
      <c r="O530" s="4"/>
      <c r="P530" s="4"/>
      <c r="Q530" s="4"/>
      <c r="R530" s="4"/>
    </row>
    <row r="531" spans="1:18" ht="16.5" customHeight="1">
      <c r="A531" s="4"/>
      <c r="B531" s="4"/>
      <c r="C531" s="34"/>
      <c r="D531" s="4"/>
      <c r="E531" s="4"/>
      <c r="F531" s="4"/>
      <c r="G531" s="4"/>
      <c r="H531" s="4"/>
      <c r="I531" s="4"/>
      <c r="J531" s="4"/>
      <c r="K531" s="4"/>
      <c r="L531" s="4"/>
      <c r="M531" s="4"/>
      <c r="N531" s="4"/>
      <c r="O531" s="4"/>
      <c r="P531" s="4"/>
      <c r="Q531" s="4"/>
      <c r="R531" s="4"/>
    </row>
    <row r="532" spans="1:18" ht="16.5" customHeight="1">
      <c r="A532" s="4"/>
      <c r="B532" s="4"/>
      <c r="C532" s="34"/>
      <c r="D532" s="4"/>
      <c r="E532" s="4"/>
      <c r="F532" s="4"/>
      <c r="G532" s="4"/>
      <c r="H532" s="4"/>
      <c r="I532" s="4"/>
      <c r="J532" s="4"/>
      <c r="K532" s="4"/>
      <c r="L532" s="4"/>
      <c r="M532" s="4"/>
      <c r="N532" s="4"/>
      <c r="O532" s="4"/>
      <c r="P532" s="4"/>
      <c r="Q532" s="4"/>
      <c r="R532" s="4"/>
    </row>
    <row r="533" spans="1:18" ht="16.5" customHeight="1">
      <c r="A533" s="4"/>
      <c r="B533" s="4"/>
      <c r="C533" s="34"/>
      <c r="D533" s="4"/>
      <c r="E533" s="4"/>
      <c r="F533" s="4"/>
      <c r="G533" s="4"/>
      <c r="H533" s="4"/>
      <c r="I533" s="4"/>
      <c r="J533" s="4"/>
      <c r="K533" s="4"/>
      <c r="L533" s="4"/>
      <c r="M533" s="4"/>
      <c r="N533" s="4"/>
      <c r="O533" s="4"/>
      <c r="P533" s="4"/>
      <c r="Q533" s="4"/>
      <c r="R533" s="4"/>
    </row>
    <row r="534" spans="1:18" ht="16.5" customHeight="1">
      <c r="A534" s="4"/>
      <c r="B534" s="4"/>
      <c r="C534" s="34"/>
      <c r="D534" s="4"/>
      <c r="E534" s="4"/>
      <c r="F534" s="4"/>
      <c r="G534" s="4"/>
      <c r="H534" s="4"/>
      <c r="I534" s="4"/>
      <c r="J534" s="4"/>
      <c r="K534" s="4"/>
      <c r="L534" s="4"/>
      <c r="M534" s="4"/>
      <c r="N534" s="4"/>
      <c r="O534" s="4"/>
      <c r="P534" s="4"/>
      <c r="Q534" s="4"/>
      <c r="R534" s="4"/>
    </row>
    <row r="535" spans="1:18" ht="16.5" customHeight="1">
      <c r="A535" s="4"/>
      <c r="B535" s="4"/>
      <c r="C535" s="34"/>
      <c r="D535" s="4"/>
      <c r="E535" s="4"/>
      <c r="F535" s="4"/>
      <c r="G535" s="4"/>
      <c r="H535" s="4"/>
      <c r="I535" s="4"/>
      <c r="J535" s="4"/>
      <c r="K535" s="4"/>
      <c r="L535" s="4"/>
      <c r="M535" s="4"/>
      <c r="N535" s="4"/>
      <c r="O535" s="4"/>
      <c r="P535" s="4"/>
      <c r="Q535" s="4"/>
      <c r="R535" s="4"/>
    </row>
    <row r="536" spans="1:18" ht="16.5" customHeight="1">
      <c r="A536" s="4"/>
      <c r="B536" s="4"/>
      <c r="C536" s="34"/>
      <c r="D536" s="4"/>
      <c r="E536" s="4"/>
      <c r="F536" s="4"/>
      <c r="G536" s="4"/>
      <c r="H536" s="4"/>
      <c r="I536" s="4"/>
      <c r="J536" s="4"/>
      <c r="K536" s="4"/>
      <c r="L536" s="4"/>
      <c r="M536" s="4"/>
      <c r="N536" s="4"/>
      <c r="O536" s="4"/>
      <c r="P536" s="4"/>
      <c r="Q536" s="4"/>
      <c r="R536" s="4"/>
    </row>
    <row r="537" spans="1:18" ht="16.5" customHeight="1">
      <c r="A537" s="4"/>
      <c r="B537" s="4"/>
      <c r="C537" s="34"/>
      <c r="D537" s="4"/>
      <c r="E537" s="4"/>
      <c r="F537" s="4"/>
      <c r="G537" s="4"/>
      <c r="H537" s="4"/>
      <c r="I537" s="4"/>
      <c r="J537" s="4"/>
      <c r="K537" s="4"/>
      <c r="L537" s="4"/>
      <c r="M537" s="4"/>
      <c r="N537" s="4"/>
      <c r="O537" s="4"/>
      <c r="P537" s="4"/>
      <c r="Q537" s="4"/>
      <c r="R537" s="4"/>
    </row>
    <row r="538" spans="1:18" ht="16.5" customHeight="1">
      <c r="A538" s="4"/>
      <c r="B538" s="4"/>
      <c r="C538" s="34"/>
      <c r="D538" s="4"/>
      <c r="E538" s="4"/>
      <c r="F538" s="4"/>
      <c r="G538" s="4"/>
      <c r="H538" s="4"/>
      <c r="I538" s="4"/>
      <c r="J538" s="4"/>
      <c r="K538" s="4"/>
      <c r="L538" s="4"/>
      <c r="M538" s="4"/>
      <c r="N538" s="4"/>
      <c r="O538" s="4"/>
      <c r="P538" s="4"/>
      <c r="Q538" s="4"/>
      <c r="R538" s="4"/>
    </row>
    <row r="539" spans="1:18" ht="16.5" customHeight="1">
      <c r="A539" s="4"/>
      <c r="B539" s="4"/>
      <c r="C539" s="34"/>
      <c r="D539" s="4"/>
      <c r="E539" s="4"/>
      <c r="F539" s="4"/>
      <c r="G539" s="4"/>
      <c r="H539" s="4"/>
      <c r="I539" s="4"/>
      <c r="J539" s="4"/>
      <c r="K539" s="4"/>
      <c r="L539" s="4"/>
      <c r="M539" s="4"/>
      <c r="N539" s="4"/>
      <c r="O539" s="4"/>
      <c r="P539" s="4"/>
      <c r="Q539" s="4"/>
      <c r="R539" s="4"/>
    </row>
    <row r="540" spans="1:18" ht="16.5" customHeight="1">
      <c r="A540" s="4"/>
      <c r="B540" s="4"/>
      <c r="C540" s="34"/>
      <c r="D540" s="4"/>
      <c r="E540" s="4"/>
      <c r="F540" s="4"/>
      <c r="G540" s="4"/>
      <c r="H540" s="4"/>
      <c r="I540" s="4"/>
      <c r="J540" s="4"/>
      <c r="K540" s="4"/>
      <c r="L540" s="4"/>
      <c r="M540" s="4"/>
      <c r="N540" s="4"/>
      <c r="O540" s="4"/>
      <c r="P540" s="4"/>
      <c r="Q540" s="4"/>
      <c r="R540" s="4"/>
    </row>
    <row r="541" spans="1:18" ht="16.5" customHeight="1">
      <c r="A541" s="4"/>
      <c r="B541" s="4"/>
      <c r="C541" s="34"/>
      <c r="D541" s="4"/>
      <c r="E541" s="4"/>
      <c r="F541" s="4"/>
      <c r="G541" s="4"/>
      <c r="H541" s="4"/>
      <c r="I541" s="4"/>
      <c r="J541" s="4"/>
      <c r="K541" s="4"/>
      <c r="L541" s="4"/>
      <c r="M541" s="4"/>
      <c r="N541" s="4"/>
      <c r="O541" s="4"/>
      <c r="P541" s="4"/>
      <c r="Q541" s="4"/>
      <c r="R541" s="4"/>
    </row>
    <row r="542" spans="1:18" ht="16.5" customHeight="1">
      <c r="A542" s="4"/>
      <c r="B542" s="4"/>
      <c r="C542" s="34"/>
      <c r="D542" s="4"/>
      <c r="E542" s="4"/>
      <c r="F542" s="4"/>
      <c r="G542" s="4"/>
      <c r="H542" s="4"/>
      <c r="I542" s="4"/>
      <c r="J542" s="4"/>
      <c r="K542" s="4"/>
      <c r="L542" s="4"/>
      <c r="M542" s="4"/>
      <c r="N542" s="4"/>
      <c r="O542" s="4"/>
      <c r="P542" s="4"/>
      <c r="Q542" s="4"/>
      <c r="R542" s="4"/>
    </row>
    <row r="543" spans="1:18" ht="16.5" customHeight="1">
      <c r="A543" s="4"/>
      <c r="B543" s="4"/>
      <c r="C543" s="34"/>
      <c r="D543" s="4"/>
      <c r="E543" s="4"/>
      <c r="F543" s="4"/>
      <c r="G543" s="4"/>
      <c r="H543" s="4"/>
      <c r="I543" s="4"/>
      <c r="J543" s="4"/>
      <c r="K543" s="4"/>
      <c r="L543" s="4"/>
      <c r="M543" s="4"/>
      <c r="N543" s="4"/>
      <c r="O543" s="4"/>
      <c r="P543" s="4"/>
      <c r="Q543" s="4"/>
      <c r="R543" s="4"/>
    </row>
    <row r="544" spans="1:18" ht="16.5" customHeight="1">
      <c r="A544" s="4"/>
      <c r="B544" s="4"/>
      <c r="C544" s="34"/>
      <c r="D544" s="4"/>
      <c r="E544" s="4"/>
      <c r="F544" s="4"/>
      <c r="G544" s="4"/>
      <c r="H544" s="4"/>
      <c r="I544" s="4"/>
      <c r="J544" s="4"/>
      <c r="K544" s="4"/>
      <c r="L544" s="4"/>
      <c r="M544" s="4"/>
      <c r="N544" s="4"/>
      <c r="O544" s="4"/>
      <c r="P544" s="4"/>
      <c r="Q544" s="4"/>
      <c r="R544" s="4"/>
    </row>
    <row r="545" spans="1:18" ht="16.5" customHeight="1">
      <c r="A545" s="4"/>
      <c r="B545" s="4"/>
      <c r="C545" s="34"/>
      <c r="D545" s="4"/>
      <c r="E545" s="4"/>
      <c r="F545" s="4"/>
      <c r="G545" s="4"/>
      <c r="H545" s="4"/>
      <c r="I545" s="4"/>
      <c r="J545" s="4"/>
      <c r="K545" s="4"/>
      <c r="L545" s="4"/>
      <c r="M545" s="4"/>
      <c r="N545" s="4"/>
      <c r="O545" s="4"/>
      <c r="P545" s="4"/>
      <c r="Q545" s="4"/>
      <c r="R545" s="4"/>
    </row>
    <row r="546" spans="1:18" ht="16.5" customHeight="1">
      <c r="A546" s="4"/>
      <c r="B546" s="4"/>
      <c r="C546" s="34"/>
      <c r="D546" s="4"/>
      <c r="E546" s="4"/>
      <c r="F546" s="4"/>
      <c r="G546" s="4"/>
      <c r="H546" s="4"/>
      <c r="I546" s="4"/>
      <c r="J546" s="4"/>
      <c r="K546" s="4"/>
      <c r="L546" s="4"/>
      <c r="M546" s="4"/>
      <c r="N546" s="4"/>
      <c r="O546" s="4"/>
      <c r="P546" s="4"/>
      <c r="Q546" s="4"/>
      <c r="R546" s="4"/>
    </row>
    <row r="547" spans="1:18" ht="16.5" customHeight="1">
      <c r="A547" s="4"/>
      <c r="B547" s="4"/>
      <c r="C547" s="34"/>
      <c r="D547" s="4"/>
      <c r="E547" s="4"/>
      <c r="F547" s="4"/>
      <c r="G547" s="4"/>
      <c r="H547" s="4"/>
      <c r="I547" s="4"/>
      <c r="J547" s="4"/>
      <c r="K547" s="4"/>
      <c r="L547" s="4"/>
      <c r="M547" s="4"/>
      <c r="N547" s="4"/>
      <c r="O547" s="4"/>
      <c r="P547" s="4"/>
      <c r="Q547" s="4"/>
      <c r="R547" s="4"/>
    </row>
    <row r="548" spans="1:18" ht="16.5" customHeight="1">
      <c r="A548" s="4"/>
      <c r="B548" s="4"/>
      <c r="C548" s="34"/>
      <c r="D548" s="4"/>
      <c r="E548" s="4"/>
      <c r="F548" s="4"/>
      <c r="G548" s="4"/>
      <c r="H548" s="4"/>
      <c r="I548" s="4"/>
      <c r="J548" s="4"/>
      <c r="K548" s="4"/>
      <c r="L548" s="4"/>
      <c r="M548" s="4"/>
      <c r="N548" s="4"/>
      <c r="O548" s="4"/>
      <c r="P548" s="4"/>
      <c r="Q548" s="4"/>
      <c r="R548" s="4"/>
    </row>
    <row r="549" spans="1:18" ht="16.5" customHeight="1">
      <c r="A549" s="4"/>
      <c r="B549" s="4"/>
      <c r="C549" s="34"/>
      <c r="D549" s="4"/>
      <c r="E549" s="4"/>
      <c r="F549" s="4"/>
      <c r="G549" s="4"/>
      <c r="H549" s="4"/>
      <c r="I549" s="4"/>
      <c r="J549" s="4"/>
      <c r="K549" s="4"/>
      <c r="L549" s="4"/>
      <c r="M549" s="4"/>
      <c r="N549" s="4"/>
      <c r="O549" s="4"/>
      <c r="P549" s="4"/>
      <c r="Q549" s="4"/>
      <c r="R549" s="4"/>
    </row>
    <row r="550" spans="1:18" ht="16.5" customHeight="1">
      <c r="A550" s="4"/>
      <c r="B550" s="4"/>
      <c r="C550" s="34"/>
      <c r="D550" s="4"/>
      <c r="E550" s="4"/>
      <c r="F550" s="4"/>
      <c r="G550" s="4"/>
      <c r="H550" s="4"/>
      <c r="I550" s="4"/>
      <c r="J550" s="4"/>
      <c r="K550" s="4"/>
      <c r="L550" s="4"/>
      <c r="M550" s="4"/>
      <c r="N550" s="4"/>
      <c r="O550" s="4"/>
      <c r="P550" s="4"/>
      <c r="Q550" s="4"/>
      <c r="R550" s="4"/>
    </row>
    <row r="551" spans="1:18" ht="16.5" customHeight="1">
      <c r="A551" s="4"/>
      <c r="B551" s="4"/>
      <c r="C551" s="34"/>
      <c r="D551" s="4"/>
      <c r="E551" s="4"/>
      <c r="F551" s="4"/>
      <c r="G551" s="4"/>
      <c r="H551" s="4"/>
      <c r="I551" s="4"/>
      <c r="J551" s="4"/>
      <c r="K551" s="4"/>
      <c r="L551" s="4"/>
      <c r="M551" s="4"/>
      <c r="N551" s="4"/>
      <c r="O551" s="4"/>
      <c r="P551" s="4"/>
      <c r="Q551" s="4"/>
      <c r="R551" s="4"/>
    </row>
    <row r="552" spans="1:18" ht="16.5" customHeight="1">
      <c r="A552" s="4"/>
      <c r="B552" s="4"/>
      <c r="C552" s="34"/>
      <c r="D552" s="4"/>
      <c r="E552" s="4"/>
      <c r="F552" s="4"/>
      <c r="G552" s="4"/>
      <c r="H552" s="4"/>
      <c r="I552" s="4"/>
      <c r="J552" s="4"/>
      <c r="K552" s="4"/>
      <c r="L552" s="4"/>
      <c r="M552" s="4"/>
      <c r="N552" s="4"/>
      <c r="O552" s="4"/>
      <c r="P552" s="4"/>
      <c r="Q552" s="4"/>
      <c r="R552" s="4"/>
    </row>
    <row r="553" spans="1:18" ht="16.5" customHeight="1">
      <c r="A553" s="4"/>
      <c r="B553" s="4"/>
      <c r="C553" s="34"/>
      <c r="D553" s="4"/>
      <c r="E553" s="4"/>
      <c r="F553" s="4"/>
      <c r="G553" s="4"/>
      <c r="H553" s="4"/>
      <c r="I553" s="4"/>
      <c r="J553" s="4"/>
      <c r="K553" s="4"/>
      <c r="L553" s="4"/>
      <c r="M553" s="4"/>
      <c r="N553" s="4"/>
      <c r="O553" s="4"/>
      <c r="P553" s="4"/>
      <c r="Q553" s="4"/>
      <c r="R553" s="4"/>
    </row>
    <row r="554" spans="1:18" ht="16.5" customHeight="1">
      <c r="A554" s="4"/>
      <c r="B554" s="4"/>
      <c r="C554" s="34"/>
      <c r="D554" s="4"/>
      <c r="E554" s="4"/>
      <c r="F554" s="4"/>
      <c r="G554" s="4"/>
      <c r="H554" s="4"/>
      <c r="I554" s="4"/>
      <c r="J554" s="4"/>
      <c r="K554" s="4"/>
      <c r="L554" s="4"/>
      <c r="M554" s="4"/>
      <c r="N554" s="4"/>
      <c r="O554" s="4"/>
      <c r="P554" s="4"/>
      <c r="Q554" s="4"/>
      <c r="R554" s="4"/>
    </row>
    <row r="555" spans="1:18" ht="16.5" customHeight="1">
      <c r="A555" s="4"/>
      <c r="B555" s="4"/>
      <c r="C555" s="34"/>
      <c r="D555" s="4"/>
      <c r="E555" s="4"/>
      <c r="F555" s="4"/>
      <c r="G555" s="4"/>
      <c r="H555" s="4"/>
      <c r="I555" s="4"/>
      <c r="J555" s="4"/>
      <c r="K555" s="4"/>
      <c r="L555" s="4"/>
      <c r="M555" s="4"/>
      <c r="N555" s="4"/>
      <c r="O555" s="4"/>
      <c r="P555" s="4"/>
      <c r="Q555" s="4"/>
      <c r="R555" s="4"/>
    </row>
    <row r="556" spans="1:18" ht="16.5" customHeight="1">
      <c r="A556" s="4"/>
      <c r="B556" s="4"/>
      <c r="C556" s="34"/>
      <c r="D556" s="4"/>
      <c r="E556" s="4"/>
      <c r="F556" s="4"/>
      <c r="G556" s="4"/>
      <c r="H556" s="4"/>
      <c r="I556" s="4"/>
      <c r="J556" s="4"/>
      <c r="K556" s="4"/>
      <c r="L556" s="4"/>
      <c r="M556" s="4"/>
      <c r="N556" s="4"/>
      <c r="O556" s="4"/>
      <c r="P556" s="4"/>
      <c r="Q556" s="4"/>
      <c r="R556" s="4"/>
    </row>
    <row r="557" spans="1:18" ht="16.5" customHeight="1">
      <c r="A557" s="4"/>
      <c r="B557" s="4"/>
      <c r="C557" s="34"/>
      <c r="D557" s="4"/>
      <c r="E557" s="4"/>
      <c r="F557" s="4"/>
      <c r="G557" s="4"/>
      <c r="H557" s="4"/>
      <c r="I557" s="4"/>
      <c r="J557" s="4"/>
      <c r="K557" s="4"/>
      <c r="L557" s="4"/>
      <c r="M557" s="4"/>
      <c r="N557" s="4"/>
      <c r="O557" s="4"/>
      <c r="P557" s="4"/>
      <c r="Q557" s="4"/>
      <c r="R557" s="4"/>
    </row>
    <row r="558" spans="1:18" ht="16.5" customHeight="1">
      <c r="A558" s="4"/>
      <c r="B558" s="4"/>
      <c r="C558" s="34"/>
      <c r="D558" s="4"/>
      <c r="E558" s="4"/>
      <c r="F558" s="4"/>
      <c r="G558" s="4"/>
      <c r="H558" s="4"/>
      <c r="I558" s="4"/>
      <c r="J558" s="4"/>
      <c r="K558" s="4"/>
      <c r="L558" s="4"/>
      <c r="M558" s="4"/>
      <c r="N558" s="4"/>
      <c r="O558" s="4"/>
      <c r="P558" s="4"/>
      <c r="Q558" s="4"/>
      <c r="R558" s="4"/>
    </row>
    <row r="559" spans="1:18" ht="16.5" customHeight="1">
      <c r="A559" s="4"/>
      <c r="B559" s="4"/>
      <c r="C559" s="34"/>
      <c r="D559" s="4"/>
      <c r="E559" s="4"/>
      <c r="F559" s="4"/>
      <c r="G559" s="4"/>
      <c r="H559" s="4"/>
      <c r="I559" s="4"/>
      <c r="J559" s="4"/>
      <c r="K559" s="4"/>
      <c r="L559" s="4"/>
      <c r="M559" s="4"/>
      <c r="N559" s="4"/>
      <c r="O559" s="4"/>
      <c r="P559" s="4"/>
      <c r="Q559" s="4"/>
      <c r="R559" s="4"/>
    </row>
    <row r="560" spans="1:18" ht="16.5" customHeight="1">
      <c r="A560" s="4"/>
      <c r="B560" s="4"/>
      <c r="C560" s="34"/>
      <c r="D560" s="4"/>
      <c r="E560" s="4"/>
      <c r="F560" s="4"/>
      <c r="G560" s="4"/>
      <c r="H560" s="4"/>
      <c r="I560" s="4"/>
      <c r="J560" s="4"/>
      <c r="K560" s="4"/>
      <c r="L560" s="4"/>
      <c r="M560" s="4"/>
      <c r="N560" s="4"/>
      <c r="O560" s="4"/>
      <c r="P560" s="4"/>
      <c r="Q560" s="4"/>
      <c r="R560" s="4"/>
    </row>
    <row r="561" spans="1:18" ht="16.5" customHeight="1">
      <c r="A561" s="4"/>
      <c r="B561" s="4"/>
      <c r="C561" s="34"/>
      <c r="D561" s="4"/>
      <c r="E561" s="4"/>
      <c r="F561" s="4"/>
      <c r="G561" s="4"/>
      <c r="H561" s="4"/>
      <c r="I561" s="4"/>
      <c r="J561" s="4"/>
      <c r="K561" s="4"/>
      <c r="L561" s="4"/>
      <c r="M561" s="4"/>
      <c r="N561" s="4"/>
      <c r="O561" s="4"/>
      <c r="P561" s="4"/>
      <c r="Q561" s="4"/>
      <c r="R561" s="4"/>
    </row>
    <row r="562" spans="1:18" ht="16.5" customHeight="1">
      <c r="A562" s="4"/>
      <c r="B562" s="4"/>
      <c r="C562" s="34"/>
      <c r="D562" s="4"/>
      <c r="E562" s="4"/>
      <c r="F562" s="4"/>
      <c r="G562" s="4"/>
      <c r="H562" s="4"/>
      <c r="I562" s="4"/>
      <c r="J562" s="4"/>
      <c r="K562" s="4"/>
      <c r="L562" s="4"/>
      <c r="M562" s="4"/>
      <c r="N562" s="4"/>
      <c r="O562" s="4"/>
      <c r="P562" s="4"/>
      <c r="Q562" s="4"/>
      <c r="R562" s="4"/>
    </row>
    <row r="563" spans="1:18" ht="16.5" customHeight="1">
      <c r="A563" s="4"/>
      <c r="B563" s="4"/>
      <c r="C563" s="34"/>
      <c r="D563" s="4"/>
      <c r="E563" s="4"/>
      <c r="F563" s="4"/>
      <c r="G563" s="4"/>
      <c r="H563" s="4"/>
      <c r="I563" s="4"/>
      <c r="J563" s="4"/>
      <c r="K563" s="4"/>
      <c r="L563" s="4"/>
      <c r="M563" s="4"/>
      <c r="N563" s="4"/>
      <c r="O563" s="4"/>
      <c r="P563" s="4"/>
      <c r="Q563" s="4"/>
      <c r="R563" s="4"/>
    </row>
    <row r="564" spans="1:18" ht="16.5" customHeight="1">
      <c r="A564" s="4"/>
      <c r="B564" s="4"/>
      <c r="C564" s="34"/>
      <c r="D564" s="4"/>
      <c r="E564" s="4"/>
      <c r="F564" s="4"/>
      <c r="G564" s="4"/>
      <c r="H564" s="4"/>
      <c r="I564" s="4"/>
      <c r="J564" s="4"/>
      <c r="K564" s="4"/>
      <c r="L564" s="4"/>
      <c r="M564" s="4"/>
      <c r="N564" s="4"/>
      <c r="O564" s="4"/>
      <c r="P564" s="4"/>
      <c r="Q564" s="4"/>
      <c r="R564" s="4"/>
    </row>
    <row r="565" spans="1:18" ht="16.5" customHeight="1">
      <c r="A565" s="4"/>
      <c r="B565" s="4"/>
      <c r="C565" s="34"/>
      <c r="D565" s="4"/>
      <c r="E565" s="4"/>
      <c r="F565" s="4"/>
      <c r="G565" s="4"/>
      <c r="H565" s="4"/>
      <c r="I565" s="4"/>
      <c r="J565" s="4"/>
      <c r="K565" s="4"/>
      <c r="L565" s="4"/>
      <c r="M565" s="4"/>
      <c r="N565" s="4"/>
      <c r="O565" s="4"/>
      <c r="P565" s="4"/>
      <c r="Q565" s="4"/>
      <c r="R565" s="4"/>
    </row>
    <row r="566" spans="1:18" ht="16.5" customHeight="1">
      <c r="A566" s="4"/>
      <c r="B566" s="4"/>
      <c r="C566" s="34"/>
      <c r="D566" s="4"/>
      <c r="E566" s="4"/>
      <c r="F566" s="4"/>
      <c r="G566" s="4"/>
      <c r="H566" s="4"/>
      <c r="I566" s="4"/>
      <c r="J566" s="4"/>
      <c r="K566" s="4"/>
      <c r="L566" s="4"/>
      <c r="M566" s="4"/>
      <c r="N566" s="4"/>
      <c r="O566" s="4"/>
      <c r="P566" s="4"/>
      <c r="Q566" s="4"/>
      <c r="R566" s="4"/>
    </row>
    <row r="567" spans="1:18" ht="16.5" customHeight="1">
      <c r="A567" s="4"/>
      <c r="B567" s="4"/>
      <c r="C567" s="34"/>
      <c r="D567" s="4"/>
      <c r="E567" s="4"/>
      <c r="F567" s="4"/>
      <c r="G567" s="4"/>
      <c r="H567" s="4"/>
      <c r="I567" s="4"/>
      <c r="J567" s="4"/>
      <c r="K567" s="4"/>
      <c r="L567" s="4"/>
      <c r="M567" s="4"/>
      <c r="N567" s="4"/>
      <c r="O567" s="4"/>
      <c r="P567" s="4"/>
      <c r="Q567" s="4"/>
      <c r="R567" s="4"/>
    </row>
    <row r="568" spans="1:18" ht="16.5" customHeight="1">
      <c r="A568" s="4"/>
      <c r="B568" s="4"/>
      <c r="C568" s="34"/>
      <c r="D568" s="4"/>
      <c r="E568" s="4"/>
      <c r="F568" s="4"/>
      <c r="G568" s="4"/>
      <c r="H568" s="4"/>
      <c r="I568" s="4"/>
      <c r="J568" s="4"/>
      <c r="K568" s="4"/>
      <c r="L568" s="4"/>
      <c r="M568" s="4"/>
      <c r="N568" s="4"/>
      <c r="O568" s="4"/>
      <c r="P568" s="4"/>
      <c r="Q568" s="4"/>
      <c r="R568" s="4"/>
    </row>
    <row r="569" spans="1:18" ht="16.5" customHeight="1">
      <c r="A569" s="4"/>
      <c r="B569" s="4"/>
      <c r="C569" s="34"/>
      <c r="D569" s="4"/>
      <c r="E569" s="4"/>
      <c r="F569" s="4"/>
      <c r="G569" s="4"/>
      <c r="H569" s="4"/>
      <c r="I569" s="4"/>
      <c r="J569" s="4"/>
      <c r="K569" s="4"/>
      <c r="L569" s="4"/>
      <c r="M569" s="4"/>
      <c r="N569" s="4"/>
      <c r="O569" s="4"/>
      <c r="P569" s="4"/>
      <c r="Q569" s="4"/>
      <c r="R569" s="4"/>
    </row>
    <row r="570" spans="1:18" ht="16.5" customHeight="1">
      <c r="A570" s="4"/>
      <c r="B570" s="4"/>
      <c r="C570" s="34"/>
      <c r="D570" s="4"/>
      <c r="E570" s="4"/>
      <c r="F570" s="4"/>
      <c r="G570" s="4"/>
      <c r="H570" s="4"/>
      <c r="I570" s="4"/>
      <c r="J570" s="4"/>
      <c r="K570" s="4"/>
      <c r="L570" s="4"/>
      <c r="M570" s="4"/>
      <c r="N570" s="4"/>
      <c r="O570" s="4"/>
      <c r="P570" s="4"/>
      <c r="Q570" s="4"/>
      <c r="R570" s="4"/>
    </row>
    <row r="571" spans="1:18" ht="16.5" customHeight="1">
      <c r="A571" s="4"/>
      <c r="B571" s="4"/>
      <c r="C571" s="34"/>
      <c r="D571" s="4"/>
      <c r="E571" s="4"/>
      <c r="F571" s="4"/>
      <c r="G571" s="4"/>
      <c r="H571" s="4"/>
      <c r="I571" s="4"/>
      <c r="J571" s="4"/>
      <c r="K571" s="4"/>
      <c r="L571" s="4"/>
      <c r="M571" s="4"/>
      <c r="N571" s="4"/>
      <c r="O571" s="4"/>
      <c r="P571" s="4"/>
      <c r="Q571" s="4"/>
      <c r="R571" s="4"/>
    </row>
    <row r="572" spans="1:18" ht="16.5" customHeight="1">
      <c r="A572" s="4"/>
      <c r="B572" s="4"/>
      <c r="C572" s="34"/>
      <c r="D572" s="4"/>
      <c r="E572" s="4"/>
      <c r="F572" s="4"/>
      <c r="G572" s="4"/>
      <c r="H572" s="4"/>
      <c r="I572" s="4"/>
      <c r="J572" s="4"/>
      <c r="K572" s="4"/>
      <c r="L572" s="4"/>
      <c r="M572" s="4"/>
      <c r="N572" s="4"/>
      <c r="O572" s="4"/>
      <c r="P572" s="4"/>
      <c r="Q572" s="4"/>
      <c r="R572" s="4"/>
    </row>
    <row r="573" spans="1:18" ht="16.5" customHeight="1">
      <c r="A573" s="4"/>
      <c r="B573" s="4"/>
      <c r="C573" s="34"/>
      <c r="D573" s="4"/>
      <c r="E573" s="4"/>
      <c r="F573" s="4"/>
      <c r="G573" s="4"/>
      <c r="H573" s="4"/>
      <c r="I573" s="4"/>
      <c r="J573" s="4"/>
      <c r="K573" s="4"/>
      <c r="L573" s="4"/>
      <c r="M573" s="4"/>
      <c r="N573" s="4"/>
      <c r="O573" s="4"/>
      <c r="P573" s="4"/>
      <c r="Q573" s="4"/>
      <c r="R573" s="4"/>
    </row>
    <row r="574" spans="1:18" ht="16.5" customHeight="1">
      <c r="A574" s="4"/>
      <c r="B574" s="4"/>
      <c r="C574" s="34"/>
      <c r="D574" s="4"/>
      <c r="E574" s="4"/>
      <c r="F574" s="4"/>
      <c r="G574" s="4"/>
      <c r="H574" s="4"/>
      <c r="I574" s="4"/>
      <c r="J574" s="4"/>
      <c r="K574" s="4"/>
      <c r="L574" s="4"/>
      <c r="M574" s="4"/>
      <c r="N574" s="4"/>
      <c r="O574" s="4"/>
      <c r="P574" s="4"/>
      <c r="Q574" s="4"/>
      <c r="R574" s="4"/>
    </row>
    <row r="575" spans="1:18" ht="16.5" customHeight="1">
      <c r="A575" s="4"/>
      <c r="B575" s="4"/>
      <c r="C575" s="34"/>
      <c r="D575" s="4"/>
      <c r="E575" s="4"/>
      <c r="F575" s="4"/>
      <c r="G575" s="4"/>
      <c r="H575" s="4"/>
      <c r="I575" s="4"/>
      <c r="J575" s="4"/>
      <c r="K575" s="4"/>
      <c r="L575" s="4"/>
      <c r="M575" s="4"/>
      <c r="N575" s="4"/>
      <c r="O575" s="4"/>
      <c r="P575" s="4"/>
      <c r="Q575" s="4"/>
      <c r="R575" s="4"/>
    </row>
    <row r="576" spans="1:18" ht="16.5" customHeight="1">
      <c r="A576" s="4"/>
      <c r="B576" s="4"/>
      <c r="C576" s="34"/>
      <c r="D576" s="4"/>
      <c r="E576" s="4"/>
      <c r="F576" s="4"/>
      <c r="G576" s="4"/>
      <c r="H576" s="4"/>
      <c r="I576" s="4"/>
      <c r="J576" s="4"/>
      <c r="K576" s="4"/>
      <c r="L576" s="4"/>
      <c r="M576" s="4"/>
      <c r="N576" s="4"/>
      <c r="O576" s="4"/>
      <c r="P576" s="4"/>
      <c r="Q576" s="4"/>
      <c r="R576" s="4"/>
    </row>
    <row r="577" spans="1:18" ht="16.5" customHeight="1">
      <c r="A577" s="4"/>
      <c r="B577" s="4"/>
      <c r="C577" s="34"/>
      <c r="D577" s="4"/>
      <c r="E577" s="4"/>
      <c r="F577" s="4"/>
      <c r="G577" s="4"/>
      <c r="H577" s="4"/>
      <c r="I577" s="4"/>
      <c r="J577" s="4"/>
      <c r="K577" s="4"/>
      <c r="L577" s="4"/>
      <c r="M577" s="4"/>
      <c r="N577" s="4"/>
      <c r="O577" s="4"/>
      <c r="P577" s="4"/>
      <c r="Q577" s="4"/>
      <c r="R577" s="4"/>
    </row>
    <row r="578" spans="1:18" ht="16.5" customHeight="1">
      <c r="A578" s="4"/>
      <c r="B578" s="4"/>
      <c r="C578" s="34"/>
      <c r="D578" s="4"/>
      <c r="E578" s="4"/>
      <c r="F578" s="4"/>
      <c r="G578" s="4"/>
      <c r="H578" s="4"/>
      <c r="I578" s="4"/>
      <c r="J578" s="4"/>
      <c r="K578" s="4"/>
      <c r="L578" s="4"/>
      <c r="M578" s="4"/>
      <c r="N578" s="4"/>
      <c r="O578" s="4"/>
      <c r="P578" s="4"/>
      <c r="Q578" s="4"/>
      <c r="R578" s="4"/>
    </row>
    <row r="579" spans="1:18" ht="16.5" customHeight="1">
      <c r="A579" s="4"/>
      <c r="B579" s="4"/>
      <c r="C579" s="34"/>
      <c r="D579" s="4"/>
      <c r="E579" s="4"/>
      <c r="F579" s="4"/>
      <c r="G579" s="4"/>
      <c r="H579" s="4"/>
      <c r="I579" s="4"/>
      <c r="J579" s="4"/>
      <c r="K579" s="4"/>
      <c r="L579" s="4"/>
      <c r="M579" s="4"/>
      <c r="N579" s="4"/>
      <c r="O579" s="4"/>
      <c r="P579" s="4"/>
      <c r="Q579" s="4"/>
      <c r="R579" s="4"/>
    </row>
    <row r="580" spans="1:18" ht="16.5" customHeight="1">
      <c r="A580" s="4"/>
      <c r="B580" s="4"/>
      <c r="C580" s="34"/>
      <c r="D580" s="4"/>
      <c r="E580" s="4"/>
      <c r="F580" s="4"/>
      <c r="G580" s="4"/>
      <c r="H580" s="4"/>
      <c r="I580" s="4"/>
      <c r="J580" s="4"/>
      <c r="K580" s="4"/>
      <c r="L580" s="4"/>
      <c r="M580" s="4"/>
      <c r="N580" s="4"/>
      <c r="O580" s="4"/>
      <c r="P580" s="4"/>
      <c r="Q580" s="4"/>
      <c r="R580" s="4"/>
    </row>
    <row r="581" spans="1:18" ht="16.5" customHeight="1">
      <c r="A581" s="4"/>
      <c r="B581" s="4"/>
      <c r="C581" s="34"/>
      <c r="D581" s="4"/>
      <c r="E581" s="4"/>
      <c r="F581" s="4"/>
      <c r="G581" s="4"/>
      <c r="H581" s="4"/>
      <c r="I581" s="4"/>
      <c r="J581" s="4"/>
      <c r="K581" s="4"/>
      <c r="L581" s="4"/>
      <c r="M581" s="4"/>
      <c r="N581" s="4"/>
      <c r="O581" s="4"/>
      <c r="P581" s="4"/>
      <c r="Q581" s="4"/>
      <c r="R581" s="4"/>
    </row>
    <row r="582" spans="1:18" ht="16.5" customHeight="1">
      <c r="A582" s="4"/>
      <c r="B582" s="4"/>
      <c r="C582" s="34"/>
      <c r="D582" s="4"/>
      <c r="E582" s="4"/>
      <c r="F582" s="4"/>
      <c r="G582" s="4"/>
      <c r="H582" s="4"/>
      <c r="I582" s="4"/>
      <c r="J582" s="4"/>
      <c r="K582" s="4"/>
      <c r="L582" s="4"/>
      <c r="M582" s="4"/>
      <c r="N582" s="4"/>
      <c r="O582" s="4"/>
      <c r="P582" s="4"/>
      <c r="Q582" s="4"/>
      <c r="R582" s="4"/>
    </row>
    <row r="583" spans="1:18" ht="16.5" customHeight="1">
      <c r="A583" s="4"/>
      <c r="B583" s="4"/>
      <c r="C583" s="34"/>
      <c r="D583" s="4"/>
      <c r="E583" s="4"/>
      <c r="F583" s="4"/>
      <c r="G583" s="4"/>
      <c r="H583" s="4"/>
      <c r="I583" s="4"/>
      <c r="J583" s="4"/>
      <c r="K583" s="4"/>
      <c r="L583" s="4"/>
      <c r="M583" s="4"/>
      <c r="N583" s="4"/>
      <c r="O583" s="4"/>
      <c r="P583" s="4"/>
      <c r="Q583" s="4"/>
      <c r="R583" s="4"/>
    </row>
    <row r="584" spans="1:18" ht="16.5" customHeight="1">
      <c r="A584" s="4"/>
      <c r="B584" s="4"/>
      <c r="C584" s="34"/>
      <c r="D584" s="4"/>
      <c r="E584" s="4"/>
      <c r="F584" s="4"/>
      <c r="G584" s="4"/>
      <c r="H584" s="4"/>
      <c r="I584" s="4"/>
      <c r="J584" s="4"/>
      <c r="K584" s="4"/>
      <c r="L584" s="4"/>
      <c r="M584" s="4"/>
      <c r="N584" s="4"/>
      <c r="O584" s="4"/>
      <c r="P584" s="4"/>
      <c r="Q584" s="4"/>
      <c r="R584" s="4"/>
    </row>
    <row r="585" spans="1:18" ht="16.5" customHeight="1">
      <c r="A585" s="4"/>
      <c r="B585" s="4"/>
      <c r="C585" s="34"/>
      <c r="D585" s="4"/>
      <c r="E585" s="4"/>
      <c r="F585" s="4"/>
      <c r="G585" s="4"/>
      <c r="H585" s="4"/>
      <c r="I585" s="4"/>
      <c r="J585" s="4"/>
      <c r="K585" s="4"/>
      <c r="L585" s="4"/>
      <c r="M585" s="4"/>
      <c r="N585" s="4"/>
      <c r="O585" s="4"/>
      <c r="P585" s="4"/>
      <c r="Q585" s="4"/>
      <c r="R585" s="4"/>
    </row>
    <row r="586" spans="1:18" ht="16.5" customHeight="1">
      <c r="A586" s="4"/>
      <c r="B586" s="4"/>
      <c r="C586" s="34"/>
      <c r="D586" s="4"/>
      <c r="E586" s="4"/>
      <c r="F586" s="4"/>
      <c r="G586" s="4"/>
      <c r="H586" s="4"/>
      <c r="I586" s="4"/>
      <c r="J586" s="4"/>
      <c r="K586" s="4"/>
      <c r="L586" s="4"/>
      <c r="M586" s="4"/>
      <c r="N586" s="4"/>
      <c r="O586" s="4"/>
      <c r="P586" s="4"/>
      <c r="Q586" s="4"/>
      <c r="R586" s="4"/>
    </row>
    <row r="587" spans="1:18" ht="16.5" customHeight="1">
      <c r="A587" s="4"/>
      <c r="B587" s="4"/>
      <c r="C587" s="34"/>
      <c r="D587" s="4"/>
      <c r="E587" s="4"/>
      <c r="F587" s="4"/>
      <c r="G587" s="4"/>
      <c r="H587" s="4"/>
      <c r="I587" s="4"/>
      <c r="J587" s="4"/>
      <c r="K587" s="4"/>
      <c r="L587" s="4"/>
      <c r="M587" s="4"/>
      <c r="N587" s="4"/>
      <c r="O587" s="4"/>
      <c r="P587" s="4"/>
      <c r="Q587" s="4"/>
      <c r="R587" s="4"/>
    </row>
    <row r="588" spans="1:18" ht="16.5" customHeight="1">
      <c r="A588" s="4"/>
      <c r="B588" s="4"/>
      <c r="C588" s="34"/>
      <c r="D588" s="4"/>
      <c r="E588" s="4"/>
      <c r="F588" s="4"/>
      <c r="G588" s="4"/>
      <c r="H588" s="4"/>
      <c r="I588" s="4"/>
      <c r="J588" s="4"/>
      <c r="K588" s="4"/>
      <c r="L588" s="4"/>
      <c r="M588" s="4"/>
      <c r="N588" s="4"/>
      <c r="O588" s="4"/>
      <c r="P588" s="4"/>
      <c r="Q588" s="4"/>
      <c r="R588" s="4"/>
    </row>
    <row r="589" spans="1:18" ht="16.5" customHeight="1">
      <c r="A589" s="4"/>
      <c r="B589" s="4"/>
      <c r="C589" s="34"/>
      <c r="D589" s="4"/>
      <c r="E589" s="4"/>
      <c r="F589" s="4"/>
      <c r="G589" s="4"/>
      <c r="H589" s="4"/>
      <c r="I589" s="4"/>
      <c r="J589" s="4"/>
      <c r="K589" s="4"/>
      <c r="L589" s="4"/>
      <c r="M589" s="4"/>
      <c r="N589" s="4"/>
      <c r="O589" s="4"/>
      <c r="P589" s="4"/>
      <c r="Q589" s="4"/>
      <c r="R589" s="4"/>
    </row>
    <row r="590" spans="1:18" ht="16.5" customHeight="1">
      <c r="A590" s="4"/>
      <c r="B590" s="4"/>
      <c r="C590" s="34"/>
      <c r="D590" s="4"/>
      <c r="E590" s="4"/>
      <c r="F590" s="4"/>
      <c r="G590" s="4"/>
      <c r="H590" s="4"/>
      <c r="I590" s="4"/>
      <c r="J590" s="4"/>
      <c r="K590" s="4"/>
      <c r="L590" s="4"/>
      <c r="M590" s="4"/>
      <c r="N590" s="4"/>
      <c r="O590" s="4"/>
      <c r="P590" s="4"/>
      <c r="Q590" s="4"/>
      <c r="R590" s="4"/>
    </row>
    <row r="591" spans="1:18" ht="16.5" customHeight="1">
      <c r="A591" s="4"/>
      <c r="B591" s="4"/>
      <c r="C591" s="34"/>
      <c r="D591" s="4"/>
      <c r="E591" s="4"/>
      <c r="F591" s="4"/>
      <c r="G591" s="4"/>
      <c r="H591" s="4"/>
      <c r="I591" s="4"/>
      <c r="J591" s="4"/>
      <c r="K591" s="4"/>
      <c r="L591" s="4"/>
      <c r="M591" s="4"/>
      <c r="N591" s="4"/>
      <c r="O591" s="4"/>
      <c r="P591" s="4"/>
      <c r="Q591" s="4"/>
      <c r="R591" s="4"/>
    </row>
    <row r="592" spans="1:18" ht="16.5" customHeight="1">
      <c r="A592" s="4"/>
      <c r="B592" s="4"/>
      <c r="C592" s="34"/>
      <c r="D592" s="4"/>
      <c r="E592" s="4"/>
      <c r="F592" s="4"/>
      <c r="G592" s="4"/>
      <c r="H592" s="4"/>
      <c r="I592" s="4"/>
      <c r="J592" s="4"/>
      <c r="K592" s="4"/>
      <c r="L592" s="4"/>
      <c r="M592" s="4"/>
      <c r="N592" s="4"/>
      <c r="O592" s="4"/>
      <c r="P592" s="4"/>
      <c r="Q592" s="4"/>
      <c r="R592" s="4"/>
    </row>
    <row r="593" spans="1:18" ht="16.5" customHeight="1">
      <c r="A593" s="4"/>
      <c r="B593" s="4"/>
      <c r="C593" s="34"/>
      <c r="D593" s="4"/>
      <c r="E593" s="4"/>
      <c r="F593" s="4"/>
      <c r="G593" s="4"/>
      <c r="H593" s="4"/>
      <c r="I593" s="4"/>
      <c r="J593" s="4"/>
      <c r="K593" s="4"/>
      <c r="L593" s="4"/>
      <c r="M593" s="4"/>
      <c r="N593" s="4"/>
      <c r="O593" s="4"/>
      <c r="P593" s="4"/>
      <c r="Q593" s="4"/>
      <c r="R593" s="4"/>
    </row>
    <row r="594" spans="1:18" ht="16.5" customHeight="1">
      <c r="A594" s="4"/>
      <c r="B594" s="4"/>
      <c r="C594" s="34"/>
      <c r="D594" s="4"/>
      <c r="E594" s="4"/>
      <c r="F594" s="4"/>
      <c r="G594" s="4"/>
      <c r="H594" s="4"/>
      <c r="I594" s="4"/>
      <c r="J594" s="4"/>
      <c r="K594" s="4"/>
      <c r="L594" s="4"/>
      <c r="M594" s="4"/>
      <c r="N594" s="4"/>
      <c r="O594" s="4"/>
      <c r="P594" s="4"/>
      <c r="Q594" s="4"/>
      <c r="R594" s="4"/>
    </row>
    <row r="595" spans="1:18" ht="16.5" customHeight="1">
      <c r="A595" s="4"/>
      <c r="B595" s="4"/>
      <c r="C595" s="34"/>
      <c r="D595" s="4"/>
      <c r="E595" s="4"/>
      <c r="F595" s="4"/>
      <c r="G595" s="4"/>
      <c r="H595" s="4"/>
      <c r="I595" s="4"/>
      <c r="J595" s="4"/>
      <c r="K595" s="4"/>
      <c r="L595" s="4"/>
      <c r="M595" s="4"/>
      <c r="N595" s="4"/>
      <c r="O595" s="4"/>
      <c r="P595" s="4"/>
      <c r="Q595" s="4"/>
      <c r="R595" s="4"/>
    </row>
    <row r="596" spans="1:18" ht="16.5" customHeight="1">
      <c r="A596" s="4"/>
      <c r="B596" s="4"/>
      <c r="C596" s="34"/>
      <c r="D596" s="4"/>
      <c r="E596" s="4"/>
      <c r="F596" s="4"/>
      <c r="G596" s="4"/>
      <c r="H596" s="4"/>
      <c r="I596" s="4"/>
      <c r="J596" s="4"/>
      <c r="K596" s="4"/>
      <c r="L596" s="4"/>
      <c r="M596" s="4"/>
      <c r="N596" s="4"/>
      <c r="O596" s="4"/>
      <c r="P596" s="4"/>
      <c r="Q596" s="4"/>
      <c r="R596" s="4"/>
    </row>
    <row r="597" spans="1:18" ht="16.5" customHeight="1">
      <c r="A597" s="4"/>
      <c r="B597" s="4"/>
      <c r="C597" s="34"/>
      <c r="D597" s="4"/>
      <c r="E597" s="4"/>
      <c r="F597" s="4"/>
      <c r="G597" s="4"/>
      <c r="H597" s="4"/>
      <c r="I597" s="4"/>
      <c r="J597" s="4"/>
      <c r="K597" s="4"/>
      <c r="L597" s="4"/>
      <c r="M597" s="4"/>
      <c r="N597" s="4"/>
      <c r="O597" s="4"/>
      <c r="P597" s="4"/>
      <c r="Q597" s="4"/>
      <c r="R597" s="4"/>
    </row>
    <row r="598" spans="1:18" ht="16.5" customHeight="1">
      <c r="A598" s="4"/>
      <c r="B598" s="4"/>
      <c r="C598" s="34"/>
      <c r="D598" s="4"/>
      <c r="E598" s="4"/>
      <c r="F598" s="4"/>
      <c r="G598" s="4"/>
      <c r="H598" s="4"/>
      <c r="I598" s="4"/>
      <c r="J598" s="4"/>
      <c r="K598" s="4"/>
      <c r="L598" s="4"/>
      <c r="M598" s="4"/>
      <c r="N598" s="4"/>
      <c r="O598" s="4"/>
      <c r="P598" s="4"/>
      <c r="Q598" s="4"/>
      <c r="R598" s="4"/>
    </row>
    <row r="599" spans="1:18" ht="16.5" customHeight="1">
      <c r="A599" s="4"/>
      <c r="B599" s="4"/>
      <c r="C599" s="34"/>
      <c r="D599" s="4"/>
      <c r="E599" s="4"/>
      <c r="F599" s="4"/>
      <c r="G599" s="4"/>
      <c r="H599" s="4"/>
      <c r="I599" s="4"/>
      <c r="J599" s="4"/>
      <c r="K599" s="4"/>
      <c r="L599" s="4"/>
      <c r="M599" s="4"/>
      <c r="N599" s="4"/>
      <c r="O599" s="4"/>
      <c r="P599" s="4"/>
      <c r="Q599" s="4"/>
      <c r="R599" s="4"/>
    </row>
    <row r="600" spans="1:18" ht="16.5" customHeight="1">
      <c r="A600" s="4"/>
      <c r="B600" s="4"/>
      <c r="C600" s="34"/>
      <c r="D600" s="4"/>
      <c r="E600" s="4"/>
      <c r="F600" s="4"/>
      <c r="G600" s="4"/>
      <c r="H600" s="4"/>
      <c r="I600" s="4"/>
      <c r="J600" s="4"/>
      <c r="K600" s="4"/>
      <c r="L600" s="4"/>
      <c r="M600" s="4"/>
      <c r="N600" s="4"/>
      <c r="O600" s="4"/>
      <c r="P600" s="4"/>
      <c r="Q600" s="4"/>
      <c r="R600" s="4"/>
    </row>
    <row r="601" spans="1:18" ht="16.5" customHeight="1">
      <c r="A601" s="4"/>
      <c r="B601" s="4"/>
      <c r="C601" s="34"/>
      <c r="D601" s="4"/>
      <c r="E601" s="4"/>
      <c r="F601" s="4"/>
      <c r="G601" s="4"/>
      <c r="H601" s="4"/>
      <c r="I601" s="4"/>
      <c r="J601" s="4"/>
      <c r="K601" s="4"/>
      <c r="L601" s="4"/>
      <c r="M601" s="4"/>
      <c r="N601" s="4"/>
      <c r="O601" s="4"/>
      <c r="P601" s="4"/>
      <c r="Q601" s="4"/>
      <c r="R601" s="4"/>
    </row>
    <row r="602" spans="1:18" ht="16.5" customHeight="1">
      <c r="A602" s="4"/>
      <c r="B602" s="4"/>
      <c r="C602" s="34"/>
      <c r="D602" s="4"/>
      <c r="E602" s="4"/>
      <c r="F602" s="4"/>
      <c r="G602" s="4"/>
      <c r="H602" s="4"/>
      <c r="I602" s="4"/>
      <c r="J602" s="4"/>
      <c r="K602" s="4"/>
      <c r="L602" s="4"/>
      <c r="M602" s="4"/>
      <c r="N602" s="4"/>
      <c r="O602" s="4"/>
      <c r="P602" s="4"/>
      <c r="Q602" s="4"/>
      <c r="R602" s="4"/>
    </row>
    <row r="603" spans="1:18" ht="16.5" customHeight="1">
      <c r="A603" s="4"/>
      <c r="B603" s="4"/>
      <c r="C603" s="34"/>
      <c r="D603" s="4"/>
      <c r="E603" s="4"/>
      <c r="F603" s="4"/>
      <c r="G603" s="4"/>
      <c r="H603" s="4"/>
      <c r="I603" s="4"/>
      <c r="J603" s="4"/>
      <c r="K603" s="4"/>
      <c r="L603" s="4"/>
      <c r="M603" s="4"/>
      <c r="N603" s="4"/>
      <c r="O603" s="4"/>
      <c r="P603" s="4"/>
      <c r="Q603" s="4"/>
      <c r="R603" s="4"/>
    </row>
    <row r="604" spans="1:18" ht="16.5" customHeight="1">
      <c r="A604" s="4"/>
      <c r="B604" s="4"/>
      <c r="C604" s="34"/>
      <c r="D604" s="4"/>
      <c r="E604" s="4"/>
      <c r="F604" s="4"/>
      <c r="G604" s="4"/>
      <c r="H604" s="4"/>
      <c r="I604" s="4"/>
      <c r="J604" s="4"/>
      <c r="K604" s="4"/>
      <c r="L604" s="4"/>
      <c r="M604" s="4"/>
      <c r="N604" s="4"/>
      <c r="O604" s="4"/>
      <c r="P604" s="4"/>
      <c r="Q604" s="4"/>
      <c r="R604" s="4"/>
    </row>
    <row r="605" spans="1:18" ht="16.5" customHeight="1">
      <c r="A605" s="4"/>
      <c r="B605" s="4"/>
      <c r="C605" s="34"/>
      <c r="D605" s="4"/>
      <c r="E605" s="4"/>
      <c r="F605" s="4"/>
      <c r="G605" s="4"/>
      <c r="H605" s="4"/>
      <c r="I605" s="4"/>
      <c r="J605" s="4"/>
      <c r="K605" s="4"/>
      <c r="L605" s="4"/>
      <c r="M605" s="4"/>
      <c r="N605" s="4"/>
      <c r="O605" s="4"/>
      <c r="P605" s="4"/>
      <c r="Q605" s="4"/>
      <c r="R605" s="4"/>
    </row>
    <row r="606" spans="1:18" ht="16.5" customHeight="1">
      <c r="A606" s="4"/>
      <c r="B606" s="4"/>
      <c r="C606" s="34"/>
      <c r="D606" s="4"/>
      <c r="E606" s="4"/>
      <c r="F606" s="4"/>
      <c r="G606" s="4"/>
      <c r="H606" s="4"/>
      <c r="I606" s="4"/>
      <c r="J606" s="4"/>
      <c r="K606" s="4"/>
      <c r="L606" s="4"/>
      <c r="M606" s="4"/>
      <c r="N606" s="4"/>
      <c r="O606" s="4"/>
      <c r="P606" s="4"/>
      <c r="Q606" s="4"/>
      <c r="R606" s="4"/>
    </row>
    <row r="607" spans="1:18" ht="16.5" customHeight="1">
      <c r="A607" s="4"/>
      <c r="B607" s="4"/>
      <c r="C607" s="34"/>
      <c r="D607" s="4"/>
      <c r="E607" s="4"/>
      <c r="F607" s="4"/>
      <c r="G607" s="4"/>
      <c r="H607" s="4"/>
      <c r="I607" s="4"/>
      <c r="J607" s="4"/>
      <c r="K607" s="4"/>
      <c r="L607" s="4"/>
      <c r="M607" s="4"/>
      <c r="N607" s="4"/>
      <c r="O607" s="4"/>
      <c r="P607" s="4"/>
      <c r="Q607" s="4"/>
      <c r="R607" s="4"/>
    </row>
    <row r="608" spans="1:18" ht="16.5" customHeight="1">
      <c r="A608" s="4"/>
      <c r="B608" s="4"/>
      <c r="C608" s="34"/>
      <c r="D608" s="4"/>
      <c r="E608" s="4"/>
      <c r="F608" s="4"/>
      <c r="G608" s="4"/>
      <c r="H608" s="4"/>
      <c r="I608" s="4"/>
      <c r="J608" s="4"/>
      <c r="K608" s="4"/>
      <c r="L608" s="4"/>
      <c r="M608" s="4"/>
      <c r="N608" s="4"/>
      <c r="O608" s="4"/>
      <c r="P608" s="4"/>
      <c r="Q608" s="4"/>
      <c r="R608" s="4"/>
    </row>
    <row r="609" spans="1:18" ht="16.5" customHeight="1">
      <c r="A609" s="4"/>
      <c r="B609" s="4"/>
      <c r="C609" s="34"/>
      <c r="D609" s="4"/>
      <c r="E609" s="4"/>
      <c r="F609" s="4"/>
      <c r="G609" s="4"/>
      <c r="H609" s="4"/>
      <c r="I609" s="4"/>
      <c r="J609" s="4"/>
      <c r="K609" s="4"/>
      <c r="L609" s="4"/>
      <c r="M609" s="4"/>
      <c r="N609" s="4"/>
      <c r="O609" s="4"/>
      <c r="P609" s="4"/>
      <c r="Q609" s="4"/>
      <c r="R609" s="4"/>
    </row>
    <row r="610" spans="1:18" ht="16.5" customHeight="1">
      <c r="A610" s="4"/>
      <c r="B610" s="4"/>
      <c r="C610" s="34"/>
      <c r="D610" s="4"/>
      <c r="E610" s="4"/>
      <c r="F610" s="4"/>
      <c r="G610" s="4"/>
      <c r="H610" s="4"/>
      <c r="I610" s="4"/>
      <c r="J610" s="4"/>
      <c r="K610" s="4"/>
      <c r="L610" s="4"/>
      <c r="M610" s="4"/>
      <c r="N610" s="4"/>
      <c r="O610" s="4"/>
      <c r="P610" s="4"/>
      <c r="Q610" s="4"/>
      <c r="R610" s="4"/>
    </row>
    <row r="611" spans="1:18" ht="16.5" customHeight="1">
      <c r="A611" s="4"/>
      <c r="B611" s="4"/>
      <c r="C611" s="34"/>
      <c r="D611" s="4"/>
      <c r="E611" s="4"/>
      <c r="F611" s="4"/>
      <c r="G611" s="4"/>
      <c r="H611" s="4"/>
      <c r="I611" s="4"/>
      <c r="J611" s="4"/>
      <c r="K611" s="4"/>
      <c r="L611" s="4"/>
      <c r="M611" s="4"/>
      <c r="N611" s="4"/>
      <c r="O611" s="4"/>
      <c r="P611" s="4"/>
      <c r="Q611" s="4"/>
      <c r="R611" s="4"/>
    </row>
    <row r="612" spans="1:18" ht="16.5" customHeight="1">
      <c r="A612" s="4"/>
      <c r="B612" s="4"/>
      <c r="C612" s="34"/>
      <c r="D612" s="4"/>
      <c r="E612" s="4"/>
      <c r="F612" s="4"/>
      <c r="G612" s="4"/>
      <c r="H612" s="4"/>
      <c r="I612" s="4"/>
      <c r="J612" s="4"/>
      <c r="K612" s="4"/>
      <c r="L612" s="4"/>
      <c r="M612" s="4"/>
      <c r="N612" s="4"/>
      <c r="O612" s="4"/>
      <c r="P612" s="4"/>
      <c r="Q612" s="4"/>
      <c r="R612" s="4"/>
    </row>
    <row r="613" spans="1:18" ht="16.5" customHeight="1">
      <c r="A613" s="4"/>
      <c r="B613" s="4"/>
      <c r="C613" s="34"/>
      <c r="D613" s="4"/>
      <c r="E613" s="4"/>
      <c r="F613" s="4"/>
      <c r="G613" s="4"/>
      <c r="H613" s="4"/>
      <c r="I613" s="4"/>
      <c r="J613" s="4"/>
      <c r="K613" s="4"/>
      <c r="L613" s="4"/>
      <c r="M613" s="4"/>
      <c r="N613" s="4"/>
      <c r="O613" s="4"/>
      <c r="P613" s="4"/>
      <c r="Q613" s="4"/>
      <c r="R613" s="4"/>
    </row>
    <row r="614" spans="1:18" ht="16.5" customHeight="1">
      <c r="A614" s="4"/>
      <c r="B614" s="4"/>
      <c r="C614" s="34"/>
      <c r="D614" s="4"/>
      <c r="E614" s="4"/>
      <c r="F614" s="4"/>
      <c r="G614" s="4"/>
      <c r="H614" s="4"/>
      <c r="I614" s="4"/>
      <c r="J614" s="4"/>
      <c r="K614" s="4"/>
      <c r="L614" s="4"/>
      <c r="M614" s="4"/>
      <c r="N614" s="4"/>
      <c r="O614" s="4"/>
      <c r="P614" s="4"/>
      <c r="Q614" s="4"/>
      <c r="R614" s="4"/>
    </row>
    <row r="615" spans="1:18" ht="16.5" customHeight="1">
      <c r="A615" s="4"/>
      <c r="B615" s="4"/>
      <c r="C615" s="34"/>
      <c r="D615" s="4"/>
      <c r="E615" s="4"/>
      <c r="F615" s="4"/>
      <c r="G615" s="4"/>
      <c r="H615" s="4"/>
      <c r="I615" s="4"/>
      <c r="J615" s="4"/>
      <c r="K615" s="4"/>
      <c r="L615" s="4"/>
      <c r="M615" s="4"/>
      <c r="N615" s="4"/>
      <c r="O615" s="4"/>
      <c r="P615" s="4"/>
      <c r="Q615" s="4"/>
      <c r="R615" s="4"/>
    </row>
    <row r="616" spans="1:18" ht="16.5" customHeight="1">
      <c r="A616" s="4"/>
      <c r="B616" s="4"/>
      <c r="C616" s="34"/>
      <c r="D616" s="4"/>
      <c r="E616" s="4"/>
      <c r="F616" s="4"/>
      <c r="G616" s="4"/>
      <c r="H616" s="4"/>
      <c r="I616" s="4"/>
      <c r="J616" s="4"/>
      <c r="K616" s="4"/>
      <c r="L616" s="4"/>
      <c r="M616" s="4"/>
      <c r="N616" s="4"/>
      <c r="O616" s="4"/>
      <c r="P616" s="4"/>
      <c r="Q616" s="4"/>
      <c r="R616" s="4"/>
    </row>
    <row r="617" spans="1:18" ht="16.5" customHeight="1">
      <c r="A617" s="4"/>
      <c r="B617" s="4"/>
      <c r="C617" s="34"/>
      <c r="D617" s="4"/>
      <c r="E617" s="4"/>
      <c r="F617" s="4"/>
      <c r="G617" s="4"/>
      <c r="H617" s="4"/>
      <c r="I617" s="4"/>
      <c r="J617" s="4"/>
      <c r="K617" s="4"/>
      <c r="L617" s="4"/>
      <c r="M617" s="4"/>
      <c r="N617" s="4"/>
      <c r="O617" s="4"/>
      <c r="P617" s="4"/>
      <c r="Q617" s="4"/>
      <c r="R617" s="4"/>
    </row>
    <row r="618" spans="1:18" ht="16.5" customHeight="1">
      <c r="A618" s="4"/>
      <c r="B618" s="4"/>
      <c r="C618" s="34"/>
      <c r="D618" s="4"/>
      <c r="E618" s="4"/>
      <c r="F618" s="4"/>
      <c r="G618" s="4"/>
      <c r="H618" s="4"/>
      <c r="I618" s="4"/>
      <c r="J618" s="4"/>
      <c r="K618" s="4"/>
      <c r="L618" s="4"/>
      <c r="M618" s="4"/>
      <c r="N618" s="4"/>
      <c r="O618" s="4"/>
      <c r="P618" s="4"/>
      <c r="Q618" s="4"/>
      <c r="R618" s="4"/>
    </row>
    <row r="619" spans="1:18" ht="16.5" customHeight="1">
      <c r="A619" s="4"/>
      <c r="B619" s="4"/>
      <c r="C619" s="34"/>
      <c r="D619" s="4"/>
      <c r="E619" s="4"/>
      <c r="F619" s="4"/>
      <c r="G619" s="4"/>
      <c r="H619" s="4"/>
      <c r="I619" s="4"/>
      <c r="J619" s="4"/>
      <c r="K619" s="4"/>
      <c r="L619" s="4"/>
      <c r="M619" s="4"/>
      <c r="N619" s="4"/>
      <c r="O619" s="4"/>
      <c r="P619" s="4"/>
      <c r="Q619" s="4"/>
      <c r="R619" s="4"/>
    </row>
    <row r="620" spans="1:18" ht="16.5" customHeight="1">
      <c r="A620" s="4"/>
      <c r="B620" s="4"/>
      <c r="C620" s="34"/>
      <c r="D620" s="4"/>
      <c r="E620" s="4"/>
      <c r="F620" s="4"/>
      <c r="G620" s="4"/>
      <c r="H620" s="4"/>
      <c r="I620" s="4"/>
      <c r="J620" s="4"/>
      <c r="K620" s="4"/>
      <c r="L620" s="4"/>
      <c r="M620" s="4"/>
      <c r="N620" s="4"/>
      <c r="O620" s="4"/>
      <c r="P620" s="4"/>
      <c r="Q620" s="4"/>
      <c r="R620" s="4"/>
    </row>
    <row r="621" spans="1:18" ht="16.5" customHeight="1">
      <c r="A621" s="4"/>
      <c r="B621" s="4"/>
      <c r="C621" s="34"/>
      <c r="D621" s="4"/>
      <c r="E621" s="4"/>
      <c r="F621" s="4"/>
      <c r="G621" s="4"/>
      <c r="H621" s="4"/>
      <c r="I621" s="4"/>
      <c r="J621" s="4"/>
      <c r="K621" s="4"/>
      <c r="L621" s="4"/>
      <c r="M621" s="4"/>
      <c r="N621" s="4"/>
      <c r="O621" s="4"/>
      <c r="P621" s="4"/>
      <c r="Q621" s="4"/>
      <c r="R621" s="4"/>
    </row>
    <row r="622" spans="1:18" ht="16.5" customHeight="1">
      <c r="A622" s="4"/>
      <c r="B622" s="4"/>
      <c r="C622" s="34"/>
      <c r="D622" s="4"/>
      <c r="E622" s="4"/>
      <c r="F622" s="4"/>
      <c r="G622" s="4"/>
      <c r="H622" s="4"/>
      <c r="I622" s="4"/>
      <c r="J622" s="4"/>
      <c r="K622" s="4"/>
      <c r="L622" s="4"/>
      <c r="M622" s="4"/>
      <c r="N622" s="4"/>
      <c r="O622" s="4"/>
      <c r="P622" s="4"/>
      <c r="Q622" s="4"/>
      <c r="R622" s="4"/>
    </row>
    <row r="623" spans="1:18" ht="16.5" customHeight="1">
      <c r="A623" s="4"/>
      <c r="B623" s="4"/>
      <c r="C623" s="34"/>
      <c r="D623" s="4"/>
      <c r="E623" s="4"/>
      <c r="F623" s="4"/>
      <c r="G623" s="4"/>
      <c r="H623" s="4"/>
      <c r="I623" s="4"/>
      <c r="J623" s="4"/>
      <c r="K623" s="4"/>
      <c r="L623" s="4"/>
      <c r="M623" s="4"/>
      <c r="N623" s="4"/>
      <c r="O623" s="4"/>
      <c r="P623" s="4"/>
      <c r="Q623" s="4"/>
      <c r="R623" s="4"/>
    </row>
    <row r="624" spans="1:18" ht="16.5" customHeight="1">
      <c r="A624" s="4"/>
      <c r="B624" s="4"/>
      <c r="C624" s="34"/>
      <c r="D624" s="4"/>
      <c r="E624" s="4"/>
      <c r="F624" s="4"/>
      <c r="G624" s="4"/>
      <c r="H624" s="4"/>
      <c r="I624" s="4"/>
      <c r="J624" s="4"/>
      <c r="K624" s="4"/>
      <c r="L624" s="4"/>
      <c r="M624" s="4"/>
      <c r="N624" s="4"/>
      <c r="O624" s="4"/>
      <c r="P624" s="4"/>
      <c r="Q624" s="4"/>
      <c r="R624" s="4"/>
    </row>
    <row r="625" spans="1:18" ht="16.5" customHeight="1">
      <c r="A625" s="4"/>
      <c r="B625" s="4"/>
      <c r="C625" s="34"/>
      <c r="D625" s="4"/>
      <c r="E625" s="4"/>
      <c r="F625" s="4"/>
      <c r="G625" s="4"/>
      <c r="H625" s="4"/>
      <c r="I625" s="4"/>
      <c r="J625" s="4"/>
      <c r="K625" s="4"/>
      <c r="L625" s="4"/>
      <c r="M625" s="4"/>
      <c r="N625" s="4"/>
      <c r="O625" s="4"/>
      <c r="P625" s="4"/>
      <c r="Q625" s="4"/>
      <c r="R625" s="4"/>
    </row>
    <row r="626" spans="1:18" ht="16.5" customHeight="1">
      <c r="A626" s="4"/>
      <c r="B626" s="4"/>
      <c r="C626" s="34"/>
      <c r="D626" s="4"/>
      <c r="E626" s="4"/>
      <c r="F626" s="4"/>
      <c r="G626" s="4"/>
      <c r="H626" s="4"/>
      <c r="I626" s="4"/>
      <c r="J626" s="4"/>
      <c r="K626" s="4"/>
      <c r="L626" s="4"/>
      <c r="M626" s="4"/>
      <c r="N626" s="4"/>
      <c r="O626" s="4"/>
      <c r="P626" s="4"/>
      <c r="Q626" s="4"/>
      <c r="R626" s="4"/>
    </row>
    <row r="627" spans="1:18" ht="16.5" customHeight="1">
      <c r="A627" s="4"/>
      <c r="B627" s="4"/>
      <c r="C627" s="34"/>
      <c r="D627" s="4"/>
      <c r="E627" s="4"/>
      <c r="F627" s="4"/>
      <c r="G627" s="4"/>
      <c r="H627" s="4"/>
      <c r="I627" s="4"/>
      <c r="J627" s="4"/>
      <c r="K627" s="4"/>
      <c r="L627" s="4"/>
      <c r="M627" s="4"/>
      <c r="N627" s="4"/>
      <c r="O627" s="4"/>
      <c r="P627" s="4"/>
      <c r="Q627" s="4"/>
      <c r="R627" s="4"/>
    </row>
    <row r="628" spans="1:18" ht="16.5" customHeight="1">
      <c r="A628" s="4"/>
      <c r="B628" s="4"/>
      <c r="C628" s="34"/>
      <c r="D628" s="4"/>
      <c r="E628" s="4"/>
      <c r="F628" s="4"/>
      <c r="G628" s="4"/>
      <c r="H628" s="4"/>
      <c r="I628" s="4"/>
      <c r="J628" s="4"/>
      <c r="K628" s="4"/>
      <c r="L628" s="4"/>
      <c r="M628" s="4"/>
      <c r="N628" s="4"/>
      <c r="O628" s="4"/>
      <c r="P628" s="4"/>
      <c r="Q628" s="4"/>
      <c r="R628" s="4"/>
    </row>
    <row r="629" spans="1:18" ht="16.5" customHeight="1">
      <c r="A629" s="4"/>
      <c r="B629" s="4"/>
      <c r="C629" s="34"/>
      <c r="D629" s="4"/>
      <c r="E629" s="4"/>
      <c r="F629" s="4"/>
      <c r="G629" s="4"/>
      <c r="H629" s="4"/>
      <c r="I629" s="4"/>
      <c r="J629" s="4"/>
      <c r="K629" s="4"/>
      <c r="L629" s="4"/>
      <c r="M629" s="4"/>
      <c r="N629" s="4"/>
      <c r="O629" s="4"/>
      <c r="P629" s="4"/>
      <c r="Q629" s="4"/>
      <c r="R629" s="4"/>
    </row>
    <row r="630" spans="1:18" ht="16.5" customHeight="1">
      <c r="A630" s="4"/>
      <c r="B630" s="4"/>
      <c r="C630" s="34"/>
      <c r="D630" s="4"/>
      <c r="E630" s="4"/>
      <c r="F630" s="4"/>
      <c r="G630" s="4"/>
      <c r="H630" s="4"/>
      <c r="I630" s="4"/>
      <c r="J630" s="4"/>
      <c r="K630" s="4"/>
      <c r="L630" s="4"/>
      <c r="M630" s="4"/>
      <c r="N630" s="4"/>
      <c r="O630" s="4"/>
      <c r="P630" s="4"/>
      <c r="Q630" s="4"/>
      <c r="R630" s="4"/>
    </row>
    <row r="631" spans="1:18" ht="16.5" customHeight="1">
      <c r="A631" s="4"/>
      <c r="B631" s="4"/>
      <c r="C631" s="34"/>
      <c r="D631" s="4"/>
      <c r="E631" s="4"/>
      <c r="F631" s="4"/>
      <c r="G631" s="4"/>
      <c r="H631" s="4"/>
      <c r="I631" s="4"/>
      <c r="J631" s="4"/>
      <c r="K631" s="4"/>
      <c r="L631" s="4"/>
      <c r="M631" s="4"/>
      <c r="N631" s="4"/>
      <c r="O631" s="4"/>
      <c r="P631" s="4"/>
      <c r="Q631" s="4"/>
      <c r="R631" s="4"/>
    </row>
    <row r="632" spans="1:18" ht="16.5" customHeight="1">
      <c r="A632" s="4"/>
      <c r="B632" s="4"/>
      <c r="C632" s="34"/>
      <c r="D632" s="4"/>
      <c r="E632" s="4"/>
      <c r="F632" s="4"/>
      <c r="G632" s="4"/>
      <c r="H632" s="4"/>
      <c r="I632" s="4"/>
      <c r="J632" s="4"/>
      <c r="K632" s="4"/>
      <c r="L632" s="4"/>
      <c r="M632" s="4"/>
      <c r="N632" s="4"/>
      <c r="O632" s="4"/>
      <c r="P632" s="4"/>
      <c r="Q632" s="4"/>
      <c r="R632" s="4"/>
    </row>
    <row r="633" spans="1:18" ht="16.5" customHeight="1">
      <c r="A633" s="4"/>
      <c r="B633" s="4"/>
      <c r="C633" s="34"/>
      <c r="D633" s="4"/>
      <c r="E633" s="4"/>
      <c r="F633" s="4"/>
      <c r="G633" s="4"/>
      <c r="H633" s="4"/>
      <c r="I633" s="4"/>
      <c r="J633" s="4"/>
      <c r="K633" s="4"/>
      <c r="L633" s="4"/>
      <c r="M633" s="4"/>
      <c r="N633" s="4"/>
      <c r="O633" s="4"/>
      <c r="P633" s="4"/>
      <c r="Q633" s="4"/>
      <c r="R633" s="4"/>
    </row>
    <row r="634" spans="1:18" ht="16.5" customHeight="1">
      <c r="A634" s="4"/>
      <c r="B634" s="4"/>
      <c r="C634" s="34"/>
      <c r="D634" s="4"/>
      <c r="E634" s="4"/>
      <c r="F634" s="4"/>
      <c r="G634" s="4"/>
      <c r="H634" s="4"/>
      <c r="I634" s="4"/>
      <c r="J634" s="4"/>
      <c r="K634" s="4"/>
      <c r="L634" s="4"/>
      <c r="M634" s="4"/>
      <c r="N634" s="4"/>
      <c r="O634" s="4"/>
      <c r="P634" s="4"/>
      <c r="Q634" s="4"/>
      <c r="R634" s="4"/>
    </row>
    <row r="635" spans="1:18" ht="16.5" customHeight="1">
      <c r="A635" s="4"/>
      <c r="B635" s="4"/>
      <c r="C635" s="34"/>
      <c r="D635" s="4"/>
      <c r="E635" s="4"/>
      <c r="F635" s="4"/>
      <c r="G635" s="4"/>
      <c r="H635" s="4"/>
      <c r="I635" s="4"/>
      <c r="J635" s="4"/>
      <c r="K635" s="4"/>
      <c r="L635" s="4"/>
      <c r="M635" s="4"/>
      <c r="N635" s="4"/>
      <c r="O635" s="4"/>
      <c r="P635" s="4"/>
      <c r="Q635" s="4"/>
      <c r="R635" s="4"/>
    </row>
    <row r="636" spans="1:18" ht="16.5" customHeight="1">
      <c r="A636" s="4"/>
      <c r="B636" s="4"/>
      <c r="C636" s="34"/>
      <c r="D636" s="4"/>
      <c r="E636" s="4"/>
      <c r="F636" s="4"/>
      <c r="G636" s="4"/>
      <c r="H636" s="4"/>
      <c r="I636" s="4"/>
      <c r="J636" s="4"/>
      <c r="K636" s="4"/>
      <c r="L636" s="4"/>
      <c r="M636" s="4"/>
      <c r="N636" s="4"/>
      <c r="O636" s="4"/>
      <c r="P636" s="4"/>
      <c r="Q636" s="4"/>
      <c r="R636" s="4"/>
    </row>
    <row r="637" spans="1:18" ht="16.5" customHeight="1">
      <c r="A637" s="4"/>
      <c r="B637" s="4"/>
      <c r="C637" s="34"/>
      <c r="D637" s="4"/>
      <c r="E637" s="4"/>
      <c r="F637" s="4"/>
      <c r="G637" s="4"/>
      <c r="H637" s="4"/>
      <c r="I637" s="4"/>
      <c r="J637" s="4"/>
      <c r="K637" s="4"/>
      <c r="L637" s="4"/>
      <c r="M637" s="4"/>
      <c r="N637" s="4"/>
      <c r="O637" s="4"/>
      <c r="P637" s="4"/>
      <c r="Q637" s="4"/>
      <c r="R637" s="4"/>
    </row>
    <row r="638" spans="1:18" ht="16.5" customHeight="1">
      <c r="A638" s="4"/>
      <c r="B638" s="4"/>
      <c r="C638" s="34"/>
      <c r="D638" s="4"/>
      <c r="E638" s="4"/>
      <c r="F638" s="4"/>
      <c r="G638" s="4"/>
      <c r="H638" s="4"/>
      <c r="I638" s="4"/>
      <c r="J638" s="4"/>
      <c r="K638" s="4"/>
      <c r="L638" s="4"/>
      <c r="M638" s="4"/>
      <c r="N638" s="4"/>
      <c r="O638" s="4"/>
      <c r="P638" s="4"/>
      <c r="Q638" s="4"/>
      <c r="R638" s="4"/>
    </row>
    <row r="639" spans="1:18" ht="16.5" customHeight="1">
      <c r="A639" s="4"/>
      <c r="B639" s="4"/>
      <c r="C639" s="34"/>
      <c r="D639" s="4"/>
      <c r="E639" s="4"/>
      <c r="F639" s="4"/>
      <c r="G639" s="4"/>
      <c r="H639" s="4"/>
      <c r="I639" s="4"/>
      <c r="J639" s="4"/>
      <c r="K639" s="4"/>
      <c r="L639" s="4"/>
      <c r="M639" s="4"/>
      <c r="N639" s="4"/>
      <c r="O639" s="4"/>
      <c r="P639" s="4"/>
      <c r="Q639" s="4"/>
      <c r="R639" s="4"/>
    </row>
    <row r="640" spans="1:18" ht="16.5" customHeight="1">
      <c r="A640" s="4"/>
      <c r="B640" s="4"/>
      <c r="C640" s="34"/>
      <c r="D640" s="4"/>
      <c r="E640" s="4"/>
      <c r="F640" s="4"/>
      <c r="G640" s="4"/>
      <c r="H640" s="4"/>
      <c r="I640" s="4"/>
      <c r="J640" s="4"/>
      <c r="K640" s="4"/>
      <c r="L640" s="4"/>
      <c r="M640" s="4"/>
      <c r="N640" s="4"/>
      <c r="O640" s="4"/>
      <c r="P640" s="4"/>
      <c r="Q640" s="4"/>
      <c r="R640" s="4"/>
    </row>
    <row r="641" spans="1:18" ht="16.5" customHeight="1">
      <c r="A641" s="4"/>
      <c r="B641" s="4"/>
      <c r="C641" s="34"/>
      <c r="D641" s="4"/>
      <c r="E641" s="4"/>
      <c r="F641" s="4"/>
      <c r="G641" s="4"/>
      <c r="H641" s="4"/>
      <c r="I641" s="4"/>
      <c r="J641" s="4"/>
      <c r="K641" s="4"/>
      <c r="L641" s="4"/>
      <c r="M641" s="4"/>
      <c r="N641" s="4"/>
      <c r="O641" s="4"/>
      <c r="P641" s="4"/>
      <c r="Q641" s="4"/>
      <c r="R641" s="4"/>
    </row>
    <row r="642" spans="1:18" ht="16.5" customHeight="1">
      <c r="A642" s="4"/>
      <c r="B642" s="4"/>
      <c r="C642" s="34"/>
      <c r="D642" s="4"/>
      <c r="E642" s="4"/>
      <c r="F642" s="4"/>
      <c r="G642" s="4"/>
      <c r="H642" s="4"/>
      <c r="I642" s="4"/>
      <c r="J642" s="4"/>
      <c r="K642" s="4"/>
      <c r="L642" s="4"/>
      <c r="M642" s="4"/>
      <c r="N642" s="4"/>
      <c r="O642" s="4"/>
      <c r="P642" s="4"/>
      <c r="Q642" s="4"/>
      <c r="R642" s="4"/>
    </row>
    <row r="643" spans="1:18" ht="16.5" customHeight="1">
      <c r="A643" s="4"/>
      <c r="B643" s="4"/>
      <c r="C643" s="34"/>
      <c r="D643" s="4"/>
      <c r="E643" s="4"/>
      <c r="F643" s="4"/>
      <c r="G643" s="4"/>
      <c r="H643" s="4"/>
      <c r="I643" s="4"/>
      <c r="J643" s="4"/>
      <c r="K643" s="4"/>
      <c r="L643" s="4"/>
      <c r="M643" s="4"/>
      <c r="N643" s="4"/>
      <c r="O643" s="4"/>
      <c r="P643" s="4"/>
      <c r="Q643" s="4"/>
      <c r="R643" s="4"/>
    </row>
    <row r="644" spans="1:18" ht="16.5" customHeight="1">
      <c r="A644" s="4"/>
      <c r="B644" s="4"/>
      <c r="C644" s="34"/>
      <c r="D644" s="4"/>
      <c r="E644" s="4"/>
      <c r="F644" s="4"/>
      <c r="G644" s="4"/>
      <c r="H644" s="4"/>
      <c r="I644" s="4"/>
      <c r="J644" s="4"/>
      <c r="K644" s="4"/>
      <c r="L644" s="4"/>
      <c r="M644" s="4"/>
      <c r="N644" s="4"/>
      <c r="O644" s="4"/>
      <c r="P644" s="4"/>
      <c r="Q644" s="4"/>
      <c r="R644" s="4"/>
    </row>
    <row r="645" spans="1:18" ht="16.5" customHeight="1">
      <c r="A645" s="4"/>
      <c r="B645" s="4"/>
      <c r="C645" s="34"/>
      <c r="D645" s="4"/>
      <c r="E645" s="4"/>
      <c r="F645" s="4"/>
      <c r="G645" s="4"/>
      <c r="H645" s="4"/>
      <c r="I645" s="4"/>
      <c r="J645" s="4"/>
      <c r="K645" s="4"/>
      <c r="L645" s="4"/>
      <c r="M645" s="4"/>
      <c r="N645" s="4"/>
      <c r="O645" s="4"/>
      <c r="P645" s="4"/>
      <c r="Q645" s="4"/>
      <c r="R645" s="4"/>
    </row>
    <row r="646" spans="1:18" ht="16.5" customHeight="1">
      <c r="A646" s="4"/>
      <c r="B646" s="4"/>
      <c r="C646" s="34"/>
      <c r="D646" s="4"/>
      <c r="E646" s="4"/>
      <c r="F646" s="4"/>
      <c r="G646" s="4"/>
      <c r="H646" s="4"/>
      <c r="I646" s="4"/>
      <c r="J646" s="4"/>
      <c r="K646" s="4"/>
      <c r="L646" s="4"/>
      <c r="M646" s="4"/>
      <c r="N646" s="4"/>
      <c r="O646" s="4"/>
      <c r="P646" s="4"/>
      <c r="Q646" s="4"/>
      <c r="R646" s="4"/>
    </row>
    <row r="647" spans="1:18" ht="16.5" customHeight="1">
      <c r="A647" s="4"/>
      <c r="B647" s="4"/>
      <c r="C647" s="34"/>
      <c r="D647" s="4"/>
      <c r="E647" s="4"/>
      <c r="F647" s="4"/>
      <c r="G647" s="4"/>
      <c r="H647" s="4"/>
      <c r="I647" s="4"/>
      <c r="J647" s="4"/>
      <c r="K647" s="4"/>
      <c r="L647" s="4"/>
      <c r="M647" s="4"/>
      <c r="N647" s="4"/>
      <c r="O647" s="4"/>
      <c r="P647" s="4"/>
      <c r="Q647" s="4"/>
      <c r="R647" s="4"/>
    </row>
    <row r="648" spans="1:18" ht="16.5" customHeight="1">
      <c r="A648" s="4"/>
      <c r="B648" s="4"/>
      <c r="C648" s="34"/>
      <c r="D648" s="4"/>
      <c r="E648" s="4"/>
      <c r="F648" s="4"/>
      <c r="G648" s="4"/>
      <c r="H648" s="4"/>
      <c r="I648" s="4"/>
      <c r="J648" s="4"/>
      <c r="K648" s="4"/>
      <c r="L648" s="4"/>
      <c r="M648" s="4"/>
      <c r="N648" s="4"/>
      <c r="O648" s="4"/>
      <c r="P648" s="4"/>
      <c r="Q648" s="4"/>
      <c r="R648" s="4"/>
    </row>
    <row r="649" spans="1:18" ht="16.5" customHeight="1">
      <c r="A649" s="4"/>
      <c r="B649" s="4"/>
      <c r="C649" s="34"/>
      <c r="D649" s="4"/>
      <c r="E649" s="4"/>
      <c r="F649" s="4"/>
      <c r="G649" s="4"/>
      <c r="H649" s="4"/>
      <c r="I649" s="4"/>
      <c r="J649" s="4"/>
      <c r="K649" s="4"/>
      <c r="L649" s="4"/>
      <c r="M649" s="4"/>
      <c r="N649" s="4"/>
      <c r="O649" s="4"/>
      <c r="P649" s="4"/>
      <c r="Q649" s="4"/>
      <c r="R649" s="4"/>
    </row>
    <row r="650" spans="1:18" ht="16.5" customHeight="1">
      <c r="A650" s="4"/>
      <c r="B650" s="4"/>
      <c r="C650" s="34"/>
      <c r="D650" s="4"/>
      <c r="E650" s="4"/>
      <c r="F650" s="4"/>
      <c r="G650" s="4"/>
      <c r="H650" s="4"/>
      <c r="I650" s="4"/>
      <c r="J650" s="4"/>
      <c r="K650" s="4"/>
      <c r="L650" s="4"/>
      <c r="M650" s="4"/>
      <c r="N650" s="4"/>
      <c r="O650" s="4"/>
      <c r="P650" s="4"/>
      <c r="Q650" s="4"/>
      <c r="R650" s="4"/>
    </row>
    <row r="651" spans="1:18" ht="16.5" customHeight="1">
      <c r="A651" s="4"/>
      <c r="B651" s="4"/>
      <c r="C651" s="34"/>
      <c r="D651" s="4"/>
      <c r="E651" s="4"/>
      <c r="F651" s="4"/>
      <c r="G651" s="4"/>
      <c r="H651" s="4"/>
      <c r="I651" s="4"/>
      <c r="J651" s="4"/>
      <c r="K651" s="4"/>
      <c r="L651" s="4"/>
      <c r="M651" s="4"/>
      <c r="N651" s="4"/>
      <c r="O651" s="4"/>
      <c r="P651" s="4"/>
      <c r="Q651" s="4"/>
      <c r="R651" s="4"/>
    </row>
    <row r="652" spans="1:18" ht="16.5" customHeight="1">
      <c r="A652" s="4"/>
      <c r="B652" s="4"/>
      <c r="C652" s="34"/>
      <c r="D652" s="4"/>
      <c r="E652" s="4"/>
      <c r="F652" s="4"/>
      <c r="G652" s="4"/>
      <c r="H652" s="4"/>
      <c r="I652" s="4"/>
      <c r="J652" s="4"/>
      <c r="K652" s="4"/>
      <c r="L652" s="4"/>
      <c r="M652" s="4"/>
      <c r="N652" s="4"/>
      <c r="O652" s="4"/>
      <c r="P652" s="4"/>
      <c r="Q652" s="4"/>
      <c r="R652" s="4"/>
    </row>
    <row r="653" spans="1:18" ht="16.5" customHeight="1">
      <c r="A653" s="4"/>
      <c r="B653" s="4"/>
      <c r="C653" s="34"/>
      <c r="D653" s="4"/>
      <c r="E653" s="4"/>
      <c r="F653" s="4"/>
      <c r="G653" s="4"/>
      <c r="H653" s="4"/>
      <c r="I653" s="4"/>
      <c r="J653" s="4"/>
      <c r="K653" s="4"/>
      <c r="L653" s="4"/>
      <c r="M653" s="4"/>
      <c r="N653" s="4"/>
      <c r="O653" s="4"/>
      <c r="P653" s="4"/>
      <c r="Q653" s="4"/>
      <c r="R653" s="4"/>
    </row>
    <row r="654" spans="1:18" ht="16.5" customHeight="1">
      <c r="A654" s="4"/>
      <c r="B654" s="4"/>
      <c r="C654" s="34"/>
      <c r="D654" s="4"/>
      <c r="E654" s="4"/>
      <c r="F654" s="4"/>
      <c r="G654" s="4"/>
      <c r="H654" s="4"/>
      <c r="I654" s="4"/>
      <c r="J654" s="4"/>
      <c r="K654" s="4"/>
      <c r="L654" s="4"/>
      <c r="M654" s="4"/>
      <c r="N654" s="4"/>
      <c r="O654" s="4"/>
      <c r="P654" s="4"/>
      <c r="Q654" s="4"/>
      <c r="R654" s="4"/>
    </row>
    <row r="655" spans="1:18" ht="16.5" customHeight="1">
      <c r="A655" s="4"/>
      <c r="B655" s="4"/>
      <c r="C655" s="34"/>
      <c r="D655" s="4"/>
      <c r="E655" s="4"/>
      <c r="F655" s="4"/>
      <c r="G655" s="4"/>
      <c r="H655" s="4"/>
      <c r="I655" s="4"/>
      <c r="J655" s="4"/>
      <c r="K655" s="4"/>
      <c r="L655" s="4"/>
      <c r="M655" s="4"/>
      <c r="N655" s="4"/>
      <c r="O655" s="4"/>
      <c r="P655" s="4"/>
      <c r="Q655" s="4"/>
      <c r="R655" s="4"/>
    </row>
    <row r="656" spans="1:18" ht="16.5" customHeight="1">
      <c r="A656" s="4"/>
      <c r="B656" s="4"/>
      <c r="C656" s="34"/>
      <c r="D656" s="4"/>
      <c r="E656" s="4"/>
      <c r="F656" s="4"/>
      <c r="G656" s="4"/>
      <c r="H656" s="4"/>
      <c r="I656" s="4"/>
      <c r="J656" s="4"/>
      <c r="K656" s="4"/>
      <c r="L656" s="4"/>
      <c r="M656" s="4"/>
      <c r="N656" s="4"/>
      <c r="O656" s="4"/>
      <c r="P656" s="4"/>
      <c r="Q656" s="4"/>
      <c r="R656" s="4"/>
    </row>
    <row r="657" spans="1:18" ht="16.5" customHeight="1">
      <c r="A657" s="4"/>
      <c r="B657" s="4"/>
      <c r="C657" s="34"/>
      <c r="D657" s="4"/>
      <c r="E657" s="4"/>
      <c r="F657" s="4"/>
      <c r="G657" s="4"/>
      <c r="H657" s="4"/>
      <c r="I657" s="4"/>
      <c r="J657" s="4"/>
      <c r="K657" s="4"/>
      <c r="L657" s="4"/>
      <c r="M657" s="4"/>
      <c r="N657" s="4"/>
      <c r="O657" s="4"/>
      <c r="P657" s="4"/>
      <c r="Q657" s="4"/>
      <c r="R657" s="4"/>
    </row>
    <row r="658" spans="1:18" ht="16.5" customHeight="1">
      <c r="A658" s="4"/>
      <c r="B658" s="4"/>
      <c r="C658" s="34"/>
      <c r="D658" s="4"/>
      <c r="E658" s="4"/>
      <c r="F658" s="4"/>
      <c r="G658" s="4"/>
      <c r="H658" s="4"/>
      <c r="I658" s="4"/>
      <c r="J658" s="4"/>
      <c r="K658" s="4"/>
      <c r="L658" s="4"/>
      <c r="M658" s="4"/>
      <c r="N658" s="4"/>
      <c r="O658" s="4"/>
      <c r="P658" s="4"/>
      <c r="Q658" s="4"/>
      <c r="R658" s="4"/>
    </row>
    <row r="659" spans="1:18" ht="16.5" customHeight="1">
      <c r="A659" s="4"/>
      <c r="B659" s="4"/>
      <c r="C659" s="34"/>
      <c r="D659" s="4"/>
      <c r="E659" s="4"/>
      <c r="F659" s="4"/>
      <c r="G659" s="4"/>
      <c r="H659" s="4"/>
      <c r="I659" s="4"/>
      <c r="J659" s="4"/>
      <c r="K659" s="4"/>
      <c r="L659" s="4"/>
      <c r="M659" s="4"/>
      <c r="N659" s="4"/>
      <c r="O659" s="4"/>
      <c r="P659" s="4"/>
      <c r="Q659" s="4"/>
      <c r="R659" s="4"/>
    </row>
    <row r="660" spans="1:18" ht="16.5" customHeight="1">
      <c r="A660" s="4"/>
      <c r="B660" s="4"/>
      <c r="C660" s="34"/>
      <c r="D660" s="4"/>
      <c r="E660" s="4"/>
      <c r="F660" s="4"/>
      <c r="G660" s="4"/>
      <c r="H660" s="4"/>
      <c r="I660" s="4"/>
      <c r="J660" s="4"/>
      <c r="K660" s="4"/>
      <c r="L660" s="4"/>
      <c r="M660" s="4"/>
      <c r="N660" s="4"/>
      <c r="O660" s="4"/>
      <c r="P660" s="4"/>
      <c r="Q660" s="4"/>
      <c r="R660" s="4"/>
    </row>
    <row r="661" spans="1:18" ht="16.5" customHeight="1">
      <c r="A661" s="4"/>
      <c r="B661" s="4"/>
      <c r="C661" s="34"/>
      <c r="D661" s="4"/>
      <c r="E661" s="4"/>
      <c r="F661" s="4"/>
      <c r="G661" s="4"/>
      <c r="H661" s="4"/>
      <c r="I661" s="4"/>
      <c r="J661" s="4"/>
      <c r="K661" s="4"/>
      <c r="L661" s="4"/>
      <c r="M661" s="4"/>
      <c r="N661" s="4"/>
      <c r="O661" s="4"/>
      <c r="P661" s="4"/>
      <c r="Q661" s="4"/>
      <c r="R661" s="4"/>
    </row>
    <row r="662" spans="1:18" ht="16.5" customHeight="1">
      <c r="A662" s="4"/>
      <c r="B662" s="4"/>
      <c r="C662" s="34"/>
      <c r="D662" s="4"/>
      <c r="E662" s="4"/>
      <c r="F662" s="4"/>
      <c r="G662" s="4"/>
      <c r="H662" s="4"/>
      <c r="I662" s="4"/>
      <c r="J662" s="4"/>
      <c r="K662" s="4"/>
      <c r="L662" s="4"/>
      <c r="M662" s="4"/>
      <c r="N662" s="4"/>
      <c r="O662" s="4"/>
      <c r="P662" s="4"/>
      <c r="Q662" s="4"/>
      <c r="R662" s="4"/>
    </row>
    <row r="663" spans="1:18" ht="16.5" customHeight="1">
      <c r="A663" s="4"/>
      <c r="B663" s="4"/>
      <c r="C663" s="34"/>
      <c r="D663" s="4"/>
      <c r="E663" s="4"/>
      <c r="F663" s="4"/>
      <c r="G663" s="4"/>
      <c r="H663" s="4"/>
      <c r="I663" s="4"/>
      <c r="J663" s="4"/>
      <c r="K663" s="4"/>
      <c r="L663" s="4"/>
      <c r="M663" s="4"/>
      <c r="N663" s="4"/>
      <c r="O663" s="4"/>
      <c r="P663" s="4"/>
      <c r="Q663" s="4"/>
      <c r="R663" s="4"/>
    </row>
    <row r="664" spans="1:18" ht="16.5" customHeight="1">
      <c r="A664" s="4"/>
      <c r="B664" s="4"/>
      <c r="C664" s="34"/>
      <c r="D664" s="4"/>
      <c r="E664" s="4"/>
      <c r="F664" s="4"/>
      <c r="G664" s="4"/>
      <c r="H664" s="4"/>
      <c r="I664" s="4"/>
      <c r="J664" s="4"/>
      <c r="K664" s="4"/>
      <c r="L664" s="4"/>
      <c r="M664" s="4"/>
      <c r="N664" s="4"/>
      <c r="O664" s="4"/>
      <c r="P664" s="4"/>
      <c r="Q664" s="4"/>
      <c r="R664" s="4"/>
    </row>
    <row r="665" spans="1:18" ht="16.5" customHeight="1">
      <c r="A665" s="4"/>
      <c r="B665" s="4"/>
      <c r="C665" s="34"/>
      <c r="D665" s="4"/>
      <c r="E665" s="4"/>
      <c r="F665" s="4"/>
      <c r="G665" s="4"/>
      <c r="H665" s="4"/>
      <c r="I665" s="4"/>
      <c r="J665" s="4"/>
      <c r="K665" s="4"/>
      <c r="L665" s="4"/>
      <c r="M665" s="4"/>
      <c r="N665" s="4"/>
      <c r="O665" s="4"/>
      <c r="P665" s="4"/>
      <c r="Q665" s="4"/>
      <c r="R665" s="4"/>
    </row>
    <row r="666" spans="1:18" ht="16.5" customHeight="1">
      <c r="A666" s="4"/>
      <c r="B666" s="4"/>
      <c r="C666" s="34"/>
      <c r="D666" s="4"/>
      <c r="E666" s="4"/>
      <c r="F666" s="4"/>
      <c r="G666" s="4"/>
      <c r="H666" s="4"/>
      <c r="I666" s="4"/>
      <c r="J666" s="4"/>
      <c r="K666" s="4"/>
      <c r="L666" s="4"/>
      <c r="M666" s="4"/>
      <c r="N666" s="4"/>
      <c r="O666" s="4"/>
      <c r="P666" s="4"/>
      <c r="Q666" s="4"/>
      <c r="R666" s="4"/>
    </row>
    <row r="667" spans="1:18" ht="16.5" customHeight="1">
      <c r="A667" s="4"/>
      <c r="B667" s="4"/>
      <c r="C667" s="34"/>
      <c r="D667" s="4"/>
      <c r="E667" s="4"/>
      <c r="F667" s="4"/>
      <c r="G667" s="4"/>
      <c r="H667" s="4"/>
      <c r="I667" s="4"/>
      <c r="J667" s="4"/>
      <c r="K667" s="4"/>
      <c r="L667" s="4"/>
      <c r="M667" s="4"/>
      <c r="N667" s="4"/>
      <c r="O667" s="4"/>
      <c r="P667" s="4"/>
      <c r="Q667" s="4"/>
      <c r="R667" s="4"/>
    </row>
    <row r="668" spans="1:18" ht="16.5" customHeight="1">
      <c r="A668" s="4"/>
      <c r="B668" s="4"/>
      <c r="C668" s="34"/>
      <c r="D668" s="4"/>
      <c r="E668" s="4"/>
      <c r="F668" s="4"/>
      <c r="G668" s="4"/>
      <c r="H668" s="4"/>
      <c r="I668" s="4"/>
      <c r="J668" s="4"/>
      <c r="K668" s="4"/>
      <c r="L668" s="4"/>
      <c r="M668" s="4"/>
      <c r="N668" s="4"/>
      <c r="O668" s="4"/>
      <c r="P668" s="4"/>
      <c r="Q668" s="4"/>
      <c r="R668" s="4"/>
    </row>
    <row r="669" spans="1:18" ht="16.5" customHeight="1">
      <c r="A669" s="4"/>
      <c r="B669" s="4"/>
      <c r="C669" s="34"/>
      <c r="D669" s="4"/>
      <c r="E669" s="4"/>
      <c r="F669" s="4"/>
      <c r="G669" s="4"/>
      <c r="H669" s="4"/>
      <c r="I669" s="4"/>
      <c r="J669" s="4"/>
      <c r="K669" s="4"/>
      <c r="L669" s="4"/>
      <c r="M669" s="4"/>
      <c r="N669" s="4"/>
      <c r="O669" s="4"/>
      <c r="P669" s="4"/>
      <c r="Q669" s="4"/>
      <c r="R669" s="4"/>
    </row>
    <row r="670" spans="1:18" ht="16.5" customHeight="1">
      <c r="A670" s="4"/>
      <c r="B670" s="4"/>
      <c r="C670" s="34"/>
      <c r="D670" s="4"/>
      <c r="E670" s="4"/>
      <c r="F670" s="4"/>
      <c r="G670" s="4"/>
      <c r="H670" s="4"/>
      <c r="I670" s="4"/>
      <c r="J670" s="4"/>
      <c r="K670" s="4"/>
      <c r="L670" s="4"/>
      <c r="M670" s="4"/>
      <c r="N670" s="4"/>
      <c r="O670" s="4"/>
      <c r="P670" s="4"/>
      <c r="Q670" s="4"/>
      <c r="R670" s="4"/>
    </row>
    <row r="671" spans="1:18" ht="16.5" customHeight="1">
      <c r="A671" s="4"/>
      <c r="B671" s="4"/>
      <c r="C671" s="34"/>
      <c r="D671" s="4"/>
      <c r="E671" s="4"/>
      <c r="F671" s="4"/>
      <c r="G671" s="4"/>
      <c r="H671" s="4"/>
      <c r="I671" s="4"/>
      <c r="J671" s="4"/>
      <c r="K671" s="4"/>
      <c r="L671" s="4"/>
      <c r="M671" s="4"/>
      <c r="N671" s="4"/>
      <c r="O671" s="4"/>
      <c r="P671" s="4"/>
      <c r="Q671" s="4"/>
      <c r="R671" s="4"/>
    </row>
    <row r="672" spans="1:18" ht="16.5" customHeight="1">
      <c r="A672" s="4"/>
      <c r="B672" s="4"/>
      <c r="C672" s="34"/>
      <c r="D672" s="4"/>
      <c r="E672" s="4"/>
      <c r="F672" s="4"/>
      <c r="G672" s="4"/>
      <c r="H672" s="4"/>
      <c r="I672" s="4"/>
      <c r="J672" s="4"/>
      <c r="K672" s="4"/>
      <c r="L672" s="4"/>
      <c r="M672" s="4"/>
      <c r="N672" s="4"/>
      <c r="O672" s="4"/>
      <c r="P672" s="4"/>
      <c r="Q672" s="4"/>
      <c r="R672" s="4"/>
    </row>
    <row r="673" spans="1:18" ht="16.5" customHeight="1">
      <c r="A673" s="4"/>
      <c r="B673" s="4"/>
      <c r="C673" s="34"/>
      <c r="D673" s="4"/>
      <c r="E673" s="4"/>
      <c r="F673" s="4"/>
      <c r="G673" s="4"/>
      <c r="H673" s="4"/>
      <c r="I673" s="4"/>
      <c r="J673" s="4"/>
      <c r="K673" s="4"/>
      <c r="L673" s="4"/>
      <c r="M673" s="4"/>
      <c r="N673" s="4"/>
      <c r="O673" s="4"/>
      <c r="P673" s="4"/>
      <c r="Q673" s="4"/>
      <c r="R673" s="4"/>
    </row>
    <row r="674" spans="1:18" ht="16.5" customHeight="1">
      <c r="A674" s="4"/>
      <c r="B674" s="4"/>
      <c r="C674" s="34"/>
      <c r="D674" s="4"/>
      <c r="E674" s="4"/>
      <c r="F674" s="4"/>
      <c r="G674" s="4"/>
      <c r="H674" s="4"/>
      <c r="I674" s="4"/>
      <c r="J674" s="4"/>
      <c r="K674" s="4"/>
      <c r="L674" s="4"/>
      <c r="M674" s="4"/>
      <c r="N674" s="4"/>
      <c r="O674" s="4"/>
      <c r="P674" s="4"/>
      <c r="Q674" s="4"/>
      <c r="R674" s="4"/>
    </row>
    <row r="675" spans="1:18" ht="16.5" customHeight="1">
      <c r="A675" s="4"/>
      <c r="B675" s="4"/>
      <c r="C675" s="34"/>
      <c r="D675" s="4"/>
      <c r="E675" s="4"/>
      <c r="F675" s="4"/>
      <c r="G675" s="4"/>
      <c r="H675" s="4"/>
      <c r="I675" s="4"/>
      <c r="J675" s="4"/>
      <c r="K675" s="4"/>
      <c r="L675" s="4"/>
      <c r="M675" s="4"/>
      <c r="N675" s="4"/>
      <c r="O675" s="4"/>
      <c r="P675" s="4"/>
      <c r="Q675" s="4"/>
      <c r="R675" s="4"/>
    </row>
    <row r="676" spans="1:18" ht="16.5" customHeight="1">
      <c r="A676" s="4"/>
      <c r="B676" s="4"/>
      <c r="C676" s="34"/>
      <c r="D676" s="4"/>
      <c r="E676" s="4"/>
      <c r="F676" s="4"/>
      <c r="G676" s="4"/>
      <c r="H676" s="4"/>
      <c r="I676" s="4"/>
      <c r="J676" s="4"/>
      <c r="K676" s="4"/>
      <c r="L676" s="4"/>
      <c r="M676" s="4"/>
      <c r="N676" s="4"/>
      <c r="O676" s="4"/>
      <c r="P676" s="4"/>
      <c r="Q676" s="4"/>
      <c r="R676" s="4"/>
    </row>
    <row r="677" spans="1:18" ht="16.5" customHeight="1">
      <c r="A677" s="4"/>
      <c r="B677" s="4"/>
      <c r="C677" s="34"/>
      <c r="D677" s="4"/>
      <c r="E677" s="4"/>
      <c r="F677" s="4"/>
      <c r="G677" s="4"/>
      <c r="H677" s="4"/>
      <c r="I677" s="4"/>
      <c r="J677" s="4"/>
      <c r="K677" s="4"/>
      <c r="L677" s="4"/>
      <c r="M677" s="4"/>
      <c r="N677" s="4"/>
      <c r="O677" s="4"/>
      <c r="P677" s="4"/>
      <c r="Q677" s="4"/>
      <c r="R677" s="4"/>
    </row>
    <row r="678" spans="1:18" ht="16.5" customHeight="1">
      <c r="A678" s="4"/>
      <c r="B678" s="4"/>
      <c r="C678" s="34"/>
      <c r="D678" s="4"/>
      <c r="E678" s="4"/>
      <c r="F678" s="4"/>
      <c r="G678" s="4"/>
      <c r="H678" s="4"/>
      <c r="I678" s="4"/>
      <c r="J678" s="4"/>
      <c r="K678" s="4"/>
      <c r="L678" s="4"/>
      <c r="M678" s="4"/>
      <c r="N678" s="4"/>
      <c r="O678" s="4"/>
      <c r="P678" s="4"/>
      <c r="Q678" s="4"/>
      <c r="R678" s="4"/>
    </row>
    <row r="679" spans="1:18" ht="16.5" customHeight="1">
      <c r="A679" s="4"/>
      <c r="B679" s="4"/>
      <c r="C679" s="34"/>
      <c r="D679" s="4"/>
      <c r="E679" s="4"/>
      <c r="F679" s="4"/>
      <c r="G679" s="4"/>
      <c r="H679" s="4"/>
      <c r="I679" s="4"/>
      <c r="J679" s="4"/>
      <c r="K679" s="4"/>
      <c r="L679" s="4"/>
      <c r="M679" s="4"/>
      <c r="N679" s="4"/>
      <c r="O679" s="4"/>
      <c r="P679" s="4"/>
      <c r="Q679" s="4"/>
      <c r="R679" s="4"/>
    </row>
    <row r="680" spans="1:18" ht="16.5" customHeight="1">
      <c r="A680" s="4"/>
      <c r="B680" s="4"/>
      <c r="C680" s="34"/>
      <c r="D680" s="4"/>
      <c r="E680" s="4"/>
      <c r="F680" s="4"/>
      <c r="G680" s="4"/>
      <c r="H680" s="4"/>
      <c r="I680" s="4"/>
      <c r="J680" s="4"/>
      <c r="K680" s="4"/>
      <c r="L680" s="4"/>
      <c r="M680" s="4"/>
      <c r="N680" s="4"/>
      <c r="O680" s="4"/>
      <c r="P680" s="4"/>
      <c r="Q680" s="4"/>
      <c r="R680" s="4"/>
    </row>
    <row r="681" spans="1:18" ht="16.5" customHeight="1">
      <c r="A681" s="4"/>
      <c r="B681" s="4"/>
      <c r="C681" s="34"/>
      <c r="D681" s="4"/>
      <c r="E681" s="4"/>
      <c r="F681" s="4"/>
      <c r="G681" s="4"/>
      <c r="H681" s="4"/>
      <c r="I681" s="4"/>
      <c r="J681" s="4"/>
      <c r="K681" s="4"/>
      <c r="L681" s="4"/>
      <c r="M681" s="4"/>
      <c r="N681" s="4"/>
      <c r="O681" s="4"/>
      <c r="P681" s="4"/>
      <c r="Q681" s="4"/>
      <c r="R681" s="4"/>
    </row>
    <row r="682" spans="1:18" ht="16.5" customHeight="1">
      <c r="A682" s="4"/>
      <c r="B682" s="4"/>
      <c r="C682" s="34"/>
      <c r="D682" s="4"/>
      <c r="E682" s="4"/>
      <c r="F682" s="4"/>
      <c r="G682" s="4"/>
      <c r="H682" s="4"/>
      <c r="I682" s="4"/>
      <c r="J682" s="4"/>
      <c r="K682" s="4"/>
      <c r="L682" s="4"/>
      <c r="M682" s="4"/>
      <c r="N682" s="4"/>
      <c r="O682" s="4"/>
      <c r="P682" s="4"/>
      <c r="Q682" s="4"/>
      <c r="R682" s="4"/>
    </row>
    <row r="683" spans="1:18" ht="16.5" customHeight="1">
      <c r="A683" s="4"/>
      <c r="B683" s="4"/>
      <c r="C683" s="34"/>
      <c r="D683" s="4"/>
      <c r="E683" s="4"/>
      <c r="F683" s="4"/>
      <c r="G683" s="4"/>
      <c r="H683" s="4"/>
      <c r="I683" s="4"/>
      <c r="J683" s="4"/>
      <c r="K683" s="4"/>
      <c r="L683" s="4"/>
      <c r="M683" s="4"/>
      <c r="N683" s="4"/>
      <c r="O683" s="4"/>
      <c r="P683" s="4"/>
      <c r="Q683" s="4"/>
      <c r="R683" s="4"/>
    </row>
    <row r="684" spans="1:18" ht="16.5" customHeight="1">
      <c r="A684" s="4"/>
      <c r="B684" s="4"/>
      <c r="C684" s="34"/>
      <c r="D684" s="4"/>
      <c r="E684" s="4"/>
      <c r="F684" s="4"/>
      <c r="G684" s="4"/>
      <c r="H684" s="4"/>
      <c r="I684" s="4"/>
      <c r="J684" s="4"/>
      <c r="K684" s="4"/>
      <c r="L684" s="4"/>
      <c r="M684" s="4"/>
      <c r="N684" s="4"/>
      <c r="O684" s="4"/>
      <c r="P684" s="4"/>
      <c r="Q684" s="4"/>
      <c r="R684" s="4"/>
    </row>
    <row r="685" spans="1:18" ht="16.5" customHeight="1">
      <c r="A685" s="4"/>
      <c r="B685" s="4"/>
      <c r="C685" s="34"/>
      <c r="D685" s="4"/>
      <c r="E685" s="4"/>
      <c r="F685" s="4"/>
      <c r="G685" s="4"/>
      <c r="H685" s="4"/>
      <c r="I685" s="4"/>
      <c r="J685" s="4"/>
      <c r="K685" s="4"/>
      <c r="L685" s="4"/>
      <c r="M685" s="4"/>
      <c r="N685" s="4"/>
      <c r="O685" s="4"/>
      <c r="P685" s="4"/>
      <c r="Q685" s="4"/>
      <c r="R685" s="4"/>
    </row>
    <row r="686" spans="1:18" ht="16.5" customHeight="1">
      <c r="A686" s="4"/>
      <c r="B686" s="4"/>
      <c r="C686" s="34"/>
      <c r="D686" s="4"/>
      <c r="E686" s="4"/>
      <c r="F686" s="4"/>
      <c r="G686" s="4"/>
      <c r="H686" s="4"/>
      <c r="I686" s="4"/>
      <c r="J686" s="4"/>
      <c r="K686" s="4"/>
      <c r="L686" s="4"/>
      <c r="M686" s="4"/>
      <c r="N686" s="4"/>
      <c r="O686" s="4"/>
      <c r="P686" s="4"/>
      <c r="Q686" s="4"/>
      <c r="R686" s="4"/>
    </row>
    <row r="687" spans="1:18" ht="16.5" customHeight="1">
      <c r="A687" s="4"/>
      <c r="B687" s="4"/>
      <c r="C687" s="34"/>
      <c r="D687" s="4"/>
      <c r="E687" s="4"/>
      <c r="F687" s="4"/>
      <c r="G687" s="4"/>
      <c r="H687" s="4"/>
      <c r="I687" s="4"/>
      <c r="J687" s="4"/>
      <c r="K687" s="4"/>
      <c r="L687" s="4"/>
      <c r="M687" s="4"/>
      <c r="N687" s="4"/>
      <c r="O687" s="4"/>
      <c r="P687" s="4"/>
      <c r="Q687" s="4"/>
      <c r="R687" s="4"/>
    </row>
    <row r="688" spans="1:18" ht="16.5" customHeight="1">
      <c r="A688" s="4"/>
      <c r="B688" s="4"/>
      <c r="C688" s="34"/>
      <c r="D688" s="4"/>
      <c r="E688" s="4"/>
      <c r="F688" s="4"/>
      <c r="G688" s="4"/>
      <c r="H688" s="4"/>
      <c r="I688" s="4"/>
      <c r="J688" s="4"/>
      <c r="K688" s="4"/>
      <c r="L688" s="4"/>
      <c r="M688" s="4"/>
      <c r="N688" s="4"/>
      <c r="O688" s="4"/>
      <c r="P688" s="4"/>
      <c r="Q688" s="4"/>
      <c r="R688" s="4"/>
    </row>
    <row r="689" spans="1:18" ht="16.5" customHeight="1">
      <c r="A689" s="4"/>
      <c r="B689" s="4"/>
      <c r="C689" s="34"/>
      <c r="D689" s="4"/>
      <c r="E689" s="4"/>
      <c r="F689" s="4"/>
      <c r="G689" s="4"/>
      <c r="H689" s="4"/>
      <c r="I689" s="4"/>
      <c r="J689" s="4"/>
      <c r="K689" s="4"/>
      <c r="L689" s="4"/>
      <c r="M689" s="4"/>
      <c r="N689" s="4"/>
      <c r="O689" s="4"/>
      <c r="P689" s="4"/>
      <c r="Q689" s="4"/>
      <c r="R689" s="4"/>
    </row>
    <row r="690" spans="1:18" ht="16.5" customHeight="1">
      <c r="A690" s="4"/>
      <c r="B690" s="4"/>
      <c r="C690" s="34"/>
      <c r="D690" s="4"/>
      <c r="E690" s="4"/>
      <c r="F690" s="4"/>
      <c r="G690" s="4"/>
      <c r="H690" s="4"/>
      <c r="I690" s="4"/>
      <c r="J690" s="4"/>
      <c r="K690" s="4"/>
      <c r="L690" s="4"/>
      <c r="M690" s="4"/>
      <c r="N690" s="4"/>
      <c r="O690" s="4"/>
      <c r="P690" s="4"/>
      <c r="Q690" s="4"/>
      <c r="R690" s="4"/>
    </row>
    <row r="691" spans="1:18" ht="16.5" customHeight="1">
      <c r="A691" s="4"/>
      <c r="B691" s="4"/>
      <c r="C691" s="34"/>
      <c r="D691" s="4"/>
      <c r="E691" s="4"/>
      <c r="F691" s="4"/>
      <c r="G691" s="4"/>
      <c r="H691" s="4"/>
      <c r="I691" s="4"/>
      <c r="J691" s="4"/>
      <c r="K691" s="4"/>
      <c r="L691" s="4"/>
      <c r="M691" s="4"/>
      <c r="N691" s="4"/>
      <c r="O691" s="4"/>
      <c r="P691" s="4"/>
      <c r="Q691" s="4"/>
      <c r="R691" s="4"/>
    </row>
    <row r="692" spans="1:18" ht="16.5" customHeight="1">
      <c r="A692" s="4"/>
      <c r="B692" s="4"/>
      <c r="C692" s="34"/>
      <c r="D692" s="4"/>
      <c r="E692" s="4"/>
      <c r="F692" s="4"/>
      <c r="G692" s="4"/>
      <c r="H692" s="4"/>
      <c r="I692" s="4"/>
      <c r="J692" s="4"/>
      <c r="K692" s="4"/>
      <c r="L692" s="4"/>
      <c r="M692" s="4"/>
      <c r="N692" s="4"/>
      <c r="O692" s="4"/>
      <c r="P692" s="4"/>
      <c r="Q692" s="4"/>
      <c r="R692" s="4"/>
    </row>
    <row r="693" spans="1:18" ht="16.5" customHeight="1">
      <c r="A693" s="4"/>
      <c r="B693" s="4"/>
      <c r="C693" s="34"/>
      <c r="D693" s="4"/>
      <c r="E693" s="4"/>
      <c r="F693" s="4"/>
      <c r="G693" s="4"/>
      <c r="H693" s="4"/>
      <c r="I693" s="4"/>
      <c r="J693" s="4"/>
      <c r="K693" s="4"/>
      <c r="L693" s="4"/>
      <c r="M693" s="4"/>
      <c r="N693" s="4"/>
      <c r="O693" s="4"/>
      <c r="P693" s="4"/>
      <c r="Q693" s="4"/>
      <c r="R693" s="4"/>
    </row>
    <row r="694" spans="1:18" ht="16.5" customHeight="1">
      <c r="A694" s="4"/>
      <c r="B694" s="4"/>
      <c r="C694" s="34"/>
      <c r="D694" s="4"/>
      <c r="E694" s="4"/>
      <c r="F694" s="4"/>
      <c r="G694" s="4"/>
      <c r="H694" s="4"/>
      <c r="I694" s="4"/>
      <c r="J694" s="4"/>
      <c r="K694" s="4"/>
      <c r="L694" s="4"/>
      <c r="M694" s="4"/>
      <c r="N694" s="4"/>
      <c r="O694" s="4"/>
      <c r="P694" s="4"/>
      <c r="Q694" s="4"/>
      <c r="R694" s="4"/>
    </row>
    <row r="695" spans="1:18" ht="16.5" customHeight="1">
      <c r="A695" s="4"/>
      <c r="B695" s="4"/>
      <c r="C695" s="34"/>
      <c r="D695" s="4"/>
      <c r="E695" s="4"/>
      <c r="F695" s="4"/>
      <c r="G695" s="4"/>
      <c r="H695" s="4"/>
      <c r="I695" s="4"/>
      <c r="J695" s="4"/>
      <c r="K695" s="4"/>
      <c r="L695" s="4"/>
      <c r="M695" s="4"/>
      <c r="N695" s="4"/>
      <c r="O695" s="4"/>
      <c r="P695" s="4"/>
      <c r="Q695" s="4"/>
      <c r="R695" s="4"/>
    </row>
    <row r="696" spans="1:18" ht="16.5" customHeight="1">
      <c r="A696" s="4"/>
      <c r="B696" s="4"/>
      <c r="C696" s="34"/>
      <c r="D696" s="4"/>
      <c r="E696" s="4"/>
      <c r="F696" s="4"/>
      <c r="G696" s="4"/>
      <c r="H696" s="4"/>
      <c r="I696" s="4"/>
      <c r="J696" s="4"/>
      <c r="K696" s="4"/>
      <c r="L696" s="4"/>
      <c r="M696" s="4"/>
      <c r="N696" s="4"/>
      <c r="O696" s="4"/>
      <c r="P696" s="4"/>
      <c r="Q696" s="4"/>
      <c r="R696" s="4"/>
    </row>
    <row r="697" spans="1:18" ht="16.5" customHeight="1">
      <c r="A697" s="4"/>
      <c r="B697" s="4"/>
      <c r="C697" s="34"/>
      <c r="D697" s="4"/>
      <c r="E697" s="4"/>
      <c r="F697" s="4"/>
      <c r="G697" s="4"/>
      <c r="H697" s="4"/>
      <c r="I697" s="4"/>
      <c r="J697" s="4"/>
      <c r="K697" s="4"/>
      <c r="L697" s="4"/>
      <c r="M697" s="4"/>
      <c r="N697" s="4"/>
      <c r="O697" s="4"/>
      <c r="P697" s="4"/>
      <c r="Q697" s="4"/>
      <c r="R697" s="4"/>
    </row>
    <row r="698" spans="1:18" ht="16.5" customHeight="1">
      <c r="A698" s="4"/>
      <c r="B698" s="4"/>
      <c r="C698" s="34"/>
      <c r="D698" s="4"/>
      <c r="E698" s="4"/>
      <c r="F698" s="4"/>
      <c r="G698" s="4"/>
      <c r="H698" s="4"/>
      <c r="I698" s="4"/>
      <c r="J698" s="4"/>
      <c r="K698" s="4"/>
      <c r="L698" s="4"/>
      <c r="M698" s="4"/>
      <c r="N698" s="4"/>
      <c r="O698" s="4"/>
      <c r="P698" s="4"/>
      <c r="Q698" s="4"/>
      <c r="R698" s="4"/>
    </row>
    <row r="699" spans="1:18" ht="16.5" customHeight="1">
      <c r="A699" s="4"/>
      <c r="B699" s="4"/>
      <c r="C699" s="34"/>
      <c r="D699" s="4"/>
      <c r="E699" s="4"/>
      <c r="F699" s="4"/>
      <c r="G699" s="4"/>
      <c r="H699" s="4"/>
      <c r="I699" s="4"/>
      <c r="J699" s="4"/>
      <c r="K699" s="4"/>
      <c r="L699" s="4"/>
      <c r="M699" s="4"/>
      <c r="N699" s="4"/>
      <c r="O699" s="4"/>
      <c r="P699" s="4"/>
      <c r="Q699" s="4"/>
      <c r="R699" s="4"/>
    </row>
    <row r="700" spans="1:18" ht="16.5" customHeight="1">
      <c r="A700" s="4"/>
      <c r="B700" s="4"/>
      <c r="C700" s="34"/>
      <c r="D700" s="4"/>
      <c r="E700" s="4"/>
      <c r="F700" s="4"/>
      <c r="G700" s="4"/>
      <c r="H700" s="4"/>
      <c r="I700" s="4"/>
      <c r="J700" s="4"/>
      <c r="K700" s="4"/>
      <c r="L700" s="4"/>
      <c r="M700" s="4"/>
      <c r="N700" s="4"/>
      <c r="O700" s="4"/>
      <c r="P700" s="4"/>
      <c r="Q700" s="4"/>
      <c r="R700" s="4"/>
    </row>
    <row r="701" spans="1:18" ht="16.5" customHeight="1">
      <c r="A701" s="4"/>
      <c r="B701" s="4"/>
      <c r="C701" s="34"/>
      <c r="D701" s="4"/>
      <c r="E701" s="4"/>
      <c r="F701" s="4"/>
      <c r="G701" s="4"/>
      <c r="H701" s="4"/>
      <c r="I701" s="4"/>
      <c r="J701" s="4"/>
      <c r="K701" s="4"/>
      <c r="L701" s="4"/>
      <c r="M701" s="4"/>
      <c r="N701" s="4"/>
      <c r="O701" s="4"/>
      <c r="P701" s="4"/>
      <c r="Q701" s="4"/>
      <c r="R701" s="4"/>
    </row>
    <row r="702" spans="1:18" ht="16.5" customHeight="1">
      <c r="A702" s="4"/>
      <c r="B702" s="4"/>
      <c r="C702" s="34"/>
      <c r="D702" s="4"/>
      <c r="E702" s="4"/>
      <c r="F702" s="4"/>
      <c r="G702" s="4"/>
      <c r="H702" s="4"/>
      <c r="I702" s="4"/>
      <c r="J702" s="4"/>
      <c r="K702" s="4"/>
      <c r="L702" s="4"/>
      <c r="M702" s="4"/>
      <c r="N702" s="4"/>
      <c r="O702" s="4"/>
      <c r="P702" s="4"/>
      <c r="Q702" s="4"/>
      <c r="R702" s="4"/>
    </row>
    <row r="703" spans="1:18" ht="16.5" customHeight="1">
      <c r="A703" s="4"/>
      <c r="B703" s="4"/>
      <c r="C703" s="34"/>
      <c r="D703" s="4"/>
      <c r="E703" s="4"/>
      <c r="F703" s="4"/>
      <c r="G703" s="4"/>
      <c r="H703" s="4"/>
      <c r="I703" s="4"/>
      <c r="J703" s="4"/>
      <c r="K703" s="4"/>
      <c r="L703" s="4"/>
      <c r="M703" s="4"/>
      <c r="N703" s="4"/>
      <c r="O703" s="4"/>
      <c r="P703" s="4"/>
      <c r="Q703" s="4"/>
      <c r="R703" s="4"/>
    </row>
    <row r="704" spans="1:18" ht="16.5" customHeight="1">
      <c r="A704" s="4"/>
      <c r="B704" s="4"/>
      <c r="C704" s="34"/>
      <c r="D704" s="4"/>
      <c r="E704" s="4"/>
      <c r="F704" s="4"/>
      <c r="G704" s="4"/>
      <c r="H704" s="4"/>
      <c r="I704" s="4"/>
      <c r="J704" s="4"/>
      <c r="K704" s="4"/>
      <c r="L704" s="4"/>
      <c r="M704" s="4"/>
      <c r="N704" s="4"/>
      <c r="O704" s="4"/>
      <c r="P704" s="4"/>
      <c r="Q704" s="4"/>
      <c r="R704" s="4"/>
    </row>
    <row r="705" spans="1:18" ht="16.5" customHeight="1">
      <c r="A705" s="4"/>
      <c r="B705" s="4"/>
      <c r="C705" s="34"/>
      <c r="D705" s="4"/>
      <c r="E705" s="4"/>
      <c r="F705" s="4"/>
      <c r="G705" s="4"/>
      <c r="H705" s="4"/>
      <c r="I705" s="4"/>
      <c r="J705" s="4"/>
      <c r="K705" s="4"/>
      <c r="L705" s="4"/>
      <c r="M705" s="4"/>
      <c r="N705" s="4"/>
      <c r="O705" s="4"/>
      <c r="P705" s="4"/>
      <c r="Q705" s="4"/>
      <c r="R705" s="4"/>
    </row>
    <row r="706" spans="1:18" ht="16.5" customHeight="1">
      <c r="A706" s="4"/>
      <c r="B706" s="4"/>
      <c r="C706" s="34"/>
      <c r="D706" s="4"/>
      <c r="E706" s="4"/>
      <c r="F706" s="4"/>
      <c r="G706" s="4"/>
      <c r="H706" s="4"/>
      <c r="I706" s="4"/>
      <c r="J706" s="4"/>
      <c r="K706" s="4"/>
      <c r="L706" s="4"/>
      <c r="M706" s="4"/>
      <c r="N706" s="4"/>
      <c r="O706" s="4"/>
      <c r="P706" s="4"/>
      <c r="Q706" s="4"/>
      <c r="R706" s="4"/>
    </row>
    <row r="707" spans="1:18" ht="16.5" customHeight="1">
      <c r="A707" s="4"/>
      <c r="B707" s="4"/>
      <c r="C707" s="34"/>
      <c r="D707" s="4"/>
      <c r="E707" s="4"/>
      <c r="F707" s="4"/>
      <c r="G707" s="4"/>
      <c r="H707" s="4"/>
      <c r="I707" s="4"/>
      <c r="J707" s="4"/>
      <c r="K707" s="4"/>
      <c r="L707" s="4"/>
      <c r="M707" s="4"/>
      <c r="N707" s="4"/>
      <c r="O707" s="4"/>
      <c r="P707" s="4"/>
      <c r="Q707" s="4"/>
      <c r="R707" s="4"/>
    </row>
    <row r="708" spans="1:18" ht="16.5" customHeight="1">
      <c r="A708" s="4"/>
      <c r="B708" s="4"/>
      <c r="C708" s="34"/>
      <c r="D708" s="4"/>
      <c r="E708" s="4"/>
      <c r="F708" s="4"/>
      <c r="G708" s="4"/>
      <c r="H708" s="4"/>
      <c r="I708" s="4"/>
      <c r="J708" s="4"/>
      <c r="K708" s="4"/>
      <c r="L708" s="4"/>
      <c r="M708" s="4"/>
      <c r="N708" s="4"/>
      <c r="O708" s="4"/>
      <c r="P708" s="4"/>
      <c r="Q708" s="4"/>
      <c r="R708" s="4"/>
    </row>
    <row r="709" spans="1:18" ht="16.5" customHeight="1">
      <c r="A709" s="4"/>
      <c r="B709" s="4"/>
      <c r="C709" s="34"/>
      <c r="D709" s="4"/>
      <c r="E709" s="4"/>
      <c r="F709" s="4"/>
      <c r="G709" s="4"/>
      <c r="H709" s="4"/>
      <c r="I709" s="4"/>
      <c r="J709" s="4"/>
      <c r="K709" s="4"/>
      <c r="L709" s="4"/>
      <c r="M709" s="4"/>
      <c r="N709" s="4"/>
      <c r="O709" s="4"/>
      <c r="P709" s="4"/>
      <c r="Q709" s="4"/>
      <c r="R709" s="4"/>
    </row>
    <row r="710" spans="1:18" ht="16.5" customHeight="1">
      <c r="A710" s="4"/>
      <c r="B710" s="4"/>
      <c r="C710" s="34"/>
      <c r="D710" s="4"/>
      <c r="E710" s="4"/>
      <c r="F710" s="4"/>
      <c r="G710" s="4"/>
      <c r="H710" s="4"/>
      <c r="I710" s="4"/>
      <c r="J710" s="4"/>
      <c r="K710" s="4"/>
      <c r="L710" s="4"/>
      <c r="M710" s="4"/>
      <c r="N710" s="4"/>
      <c r="O710" s="4"/>
      <c r="P710" s="4"/>
      <c r="Q710" s="4"/>
      <c r="R710" s="4"/>
    </row>
    <row r="711" spans="1:18" ht="16.5" customHeight="1">
      <c r="A711" s="4"/>
      <c r="B711" s="4"/>
      <c r="C711" s="34"/>
      <c r="D711" s="4"/>
      <c r="E711" s="4"/>
      <c r="F711" s="4"/>
      <c r="G711" s="4"/>
      <c r="H711" s="4"/>
      <c r="I711" s="4"/>
      <c r="J711" s="4"/>
      <c r="K711" s="4"/>
      <c r="L711" s="4"/>
      <c r="M711" s="4"/>
      <c r="N711" s="4"/>
      <c r="O711" s="4"/>
      <c r="P711" s="4"/>
      <c r="Q711" s="4"/>
      <c r="R711" s="4"/>
    </row>
    <row r="712" spans="1:18" ht="16.5" customHeight="1">
      <c r="A712" s="4"/>
      <c r="B712" s="4"/>
      <c r="C712" s="34"/>
      <c r="D712" s="4"/>
      <c r="E712" s="4"/>
      <c r="F712" s="4"/>
      <c r="G712" s="4"/>
      <c r="H712" s="4"/>
      <c r="I712" s="4"/>
      <c r="J712" s="4"/>
      <c r="K712" s="4"/>
      <c r="L712" s="4"/>
      <c r="M712" s="4"/>
      <c r="N712" s="4"/>
      <c r="O712" s="4"/>
      <c r="P712" s="4"/>
      <c r="Q712" s="4"/>
      <c r="R712" s="4"/>
    </row>
    <row r="713" spans="1:18" ht="16.5" customHeight="1">
      <c r="A713" s="4"/>
      <c r="B713" s="4"/>
      <c r="C713" s="34"/>
      <c r="D713" s="4"/>
      <c r="E713" s="4"/>
      <c r="F713" s="4"/>
      <c r="G713" s="4"/>
      <c r="H713" s="4"/>
      <c r="I713" s="4"/>
      <c r="J713" s="4"/>
      <c r="K713" s="4"/>
      <c r="L713" s="4"/>
      <c r="M713" s="4"/>
      <c r="N713" s="4"/>
      <c r="O713" s="4"/>
      <c r="P713" s="4"/>
      <c r="Q713" s="4"/>
      <c r="R713" s="4"/>
    </row>
    <row r="714" spans="1:18" ht="16.5" customHeight="1">
      <c r="A714" s="4"/>
      <c r="B714" s="4"/>
      <c r="C714" s="34"/>
      <c r="D714" s="4"/>
      <c r="E714" s="4"/>
      <c r="F714" s="4"/>
      <c r="G714" s="4"/>
      <c r="H714" s="4"/>
      <c r="I714" s="4"/>
      <c r="J714" s="4"/>
      <c r="K714" s="4"/>
      <c r="L714" s="4"/>
      <c r="M714" s="4"/>
      <c r="N714" s="4"/>
      <c r="O714" s="4"/>
      <c r="P714" s="4"/>
      <c r="Q714" s="4"/>
      <c r="R714" s="4"/>
    </row>
    <row r="715" spans="1:18" ht="16.5" customHeight="1">
      <c r="A715" s="4"/>
      <c r="B715" s="4"/>
      <c r="C715" s="34"/>
      <c r="D715" s="4"/>
      <c r="E715" s="4"/>
      <c r="F715" s="4"/>
      <c r="G715" s="4"/>
      <c r="H715" s="4"/>
      <c r="I715" s="4"/>
      <c r="J715" s="4"/>
      <c r="K715" s="4"/>
      <c r="L715" s="4"/>
      <c r="M715" s="4"/>
      <c r="N715" s="4"/>
      <c r="O715" s="4"/>
      <c r="P715" s="4"/>
      <c r="Q715" s="4"/>
      <c r="R715" s="4"/>
    </row>
    <row r="716" spans="1:18" ht="16.5" customHeight="1">
      <c r="A716" s="4"/>
      <c r="B716" s="4"/>
      <c r="C716" s="34"/>
      <c r="D716" s="4"/>
      <c r="E716" s="4"/>
      <c r="F716" s="4"/>
      <c r="G716" s="4"/>
      <c r="H716" s="4"/>
      <c r="I716" s="4"/>
      <c r="J716" s="4"/>
      <c r="K716" s="4"/>
      <c r="L716" s="4"/>
      <c r="M716" s="4"/>
      <c r="N716" s="4"/>
      <c r="O716" s="4"/>
      <c r="P716" s="4"/>
      <c r="Q716" s="4"/>
      <c r="R716" s="4"/>
    </row>
    <row r="717" spans="1:18" ht="16.5" customHeight="1">
      <c r="A717" s="4"/>
      <c r="B717" s="4"/>
      <c r="C717" s="34"/>
      <c r="D717" s="4"/>
      <c r="E717" s="4"/>
      <c r="F717" s="4"/>
      <c r="G717" s="4"/>
      <c r="H717" s="4"/>
      <c r="I717" s="4"/>
      <c r="J717" s="4"/>
      <c r="K717" s="4"/>
      <c r="L717" s="4"/>
      <c r="M717" s="4"/>
      <c r="N717" s="4"/>
      <c r="O717" s="4"/>
      <c r="P717" s="4"/>
      <c r="Q717" s="4"/>
      <c r="R717" s="4"/>
    </row>
    <row r="718" spans="1:18" ht="16.5" customHeight="1">
      <c r="A718" s="4"/>
      <c r="B718" s="4"/>
      <c r="C718" s="34"/>
      <c r="D718" s="4"/>
      <c r="E718" s="4"/>
      <c r="F718" s="4"/>
      <c r="G718" s="4"/>
      <c r="H718" s="4"/>
      <c r="I718" s="4"/>
      <c r="J718" s="4"/>
      <c r="K718" s="4"/>
      <c r="L718" s="4"/>
      <c r="M718" s="4"/>
      <c r="N718" s="4"/>
      <c r="O718" s="4"/>
      <c r="P718" s="4"/>
      <c r="Q718" s="4"/>
      <c r="R718" s="4"/>
    </row>
    <row r="719" spans="1:18" ht="16.5" customHeight="1">
      <c r="A719" s="4"/>
      <c r="B719" s="4"/>
      <c r="C719" s="34"/>
      <c r="D719" s="4"/>
      <c r="E719" s="4"/>
      <c r="F719" s="4"/>
      <c r="G719" s="4"/>
      <c r="H719" s="4"/>
      <c r="I719" s="4"/>
      <c r="J719" s="4"/>
      <c r="K719" s="4"/>
      <c r="L719" s="4"/>
      <c r="M719" s="4"/>
      <c r="N719" s="4"/>
      <c r="O719" s="4"/>
      <c r="P719" s="4"/>
      <c r="Q719" s="4"/>
      <c r="R719" s="4"/>
    </row>
    <row r="720" spans="1:18" ht="16.5" customHeight="1">
      <c r="A720" s="4"/>
      <c r="B720" s="4"/>
      <c r="C720" s="34"/>
      <c r="D720" s="4"/>
      <c r="E720" s="4"/>
      <c r="F720" s="4"/>
      <c r="G720" s="4"/>
      <c r="H720" s="4"/>
      <c r="I720" s="4"/>
      <c r="J720" s="4"/>
      <c r="K720" s="4"/>
      <c r="L720" s="4"/>
      <c r="M720" s="4"/>
      <c r="N720" s="4"/>
      <c r="O720" s="4"/>
      <c r="P720" s="4"/>
      <c r="Q720" s="4"/>
      <c r="R720" s="4"/>
    </row>
    <row r="721" spans="1:18" ht="16.5" customHeight="1">
      <c r="A721" s="4"/>
      <c r="B721" s="4"/>
      <c r="C721" s="34"/>
      <c r="D721" s="4"/>
      <c r="E721" s="4"/>
      <c r="F721" s="4"/>
      <c r="G721" s="4"/>
      <c r="H721" s="4"/>
      <c r="I721" s="4"/>
      <c r="J721" s="4"/>
      <c r="K721" s="4"/>
      <c r="L721" s="4"/>
      <c r="M721" s="4"/>
      <c r="N721" s="4"/>
      <c r="O721" s="4"/>
      <c r="P721" s="4"/>
      <c r="Q721" s="4"/>
      <c r="R721" s="4"/>
    </row>
    <row r="722" spans="1:18" ht="16.5" customHeight="1">
      <c r="A722" s="4"/>
      <c r="B722" s="4"/>
      <c r="C722" s="34"/>
      <c r="D722" s="4"/>
      <c r="E722" s="4"/>
      <c r="F722" s="4"/>
      <c r="G722" s="4"/>
      <c r="H722" s="4"/>
      <c r="I722" s="4"/>
      <c r="J722" s="4"/>
      <c r="K722" s="4"/>
      <c r="L722" s="4"/>
      <c r="M722" s="4"/>
      <c r="N722" s="4"/>
      <c r="O722" s="4"/>
      <c r="P722" s="4"/>
      <c r="Q722" s="4"/>
      <c r="R722" s="4"/>
    </row>
    <row r="723" spans="1:18" ht="16.5" customHeight="1">
      <c r="A723" s="4"/>
      <c r="B723" s="4"/>
      <c r="C723" s="34"/>
      <c r="D723" s="4"/>
      <c r="E723" s="4"/>
      <c r="F723" s="4"/>
      <c r="G723" s="4"/>
      <c r="H723" s="4"/>
      <c r="I723" s="4"/>
      <c r="J723" s="4"/>
      <c r="K723" s="4"/>
      <c r="L723" s="4"/>
      <c r="M723" s="4"/>
      <c r="N723" s="4"/>
      <c r="O723" s="4"/>
      <c r="P723" s="4"/>
      <c r="Q723" s="4"/>
      <c r="R723" s="4"/>
    </row>
    <row r="724" spans="1:18" ht="16.5" customHeight="1">
      <c r="A724" s="4"/>
      <c r="B724" s="4"/>
      <c r="C724" s="34"/>
      <c r="D724" s="4"/>
      <c r="E724" s="4"/>
      <c r="F724" s="4"/>
      <c r="G724" s="4"/>
      <c r="H724" s="4"/>
      <c r="I724" s="4"/>
      <c r="J724" s="4"/>
      <c r="K724" s="4"/>
      <c r="L724" s="4"/>
      <c r="M724" s="4"/>
      <c r="N724" s="4"/>
      <c r="O724" s="4"/>
      <c r="P724" s="4"/>
      <c r="Q724" s="4"/>
      <c r="R724" s="4"/>
    </row>
    <row r="725" spans="1:18" ht="16.5" customHeight="1">
      <c r="A725" s="4"/>
      <c r="B725" s="4"/>
      <c r="C725" s="34"/>
      <c r="D725" s="4"/>
      <c r="E725" s="4"/>
      <c r="F725" s="4"/>
      <c r="G725" s="4"/>
      <c r="H725" s="4"/>
      <c r="I725" s="4"/>
      <c r="J725" s="4"/>
      <c r="K725" s="4"/>
      <c r="L725" s="4"/>
      <c r="M725" s="4"/>
      <c r="N725" s="4"/>
      <c r="O725" s="4"/>
      <c r="P725" s="4"/>
      <c r="Q725" s="4"/>
      <c r="R725" s="4"/>
    </row>
    <row r="726" spans="1:18" ht="16.5" customHeight="1">
      <c r="A726" s="4"/>
      <c r="B726" s="4"/>
      <c r="C726" s="34"/>
      <c r="D726" s="4"/>
      <c r="E726" s="4"/>
      <c r="F726" s="4"/>
      <c r="G726" s="4"/>
      <c r="H726" s="4"/>
      <c r="I726" s="4"/>
      <c r="J726" s="4"/>
      <c r="K726" s="4"/>
      <c r="L726" s="4"/>
      <c r="M726" s="4"/>
      <c r="N726" s="4"/>
      <c r="O726" s="4"/>
      <c r="P726" s="4"/>
      <c r="Q726" s="4"/>
      <c r="R726" s="4"/>
    </row>
    <row r="727" spans="1:18" ht="16.5" customHeight="1">
      <c r="A727" s="4"/>
      <c r="B727" s="4"/>
      <c r="C727" s="34"/>
      <c r="D727" s="4"/>
      <c r="E727" s="4"/>
      <c r="F727" s="4"/>
      <c r="G727" s="4"/>
      <c r="H727" s="4"/>
      <c r="I727" s="4"/>
      <c r="J727" s="4"/>
      <c r="K727" s="4"/>
      <c r="L727" s="4"/>
      <c r="M727" s="4"/>
      <c r="N727" s="4"/>
      <c r="O727" s="4"/>
      <c r="P727" s="4"/>
      <c r="Q727" s="4"/>
      <c r="R727" s="4"/>
    </row>
    <row r="728" spans="1:18" ht="16.5" customHeight="1">
      <c r="A728" s="4"/>
      <c r="B728" s="4"/>
      <c r="C728" s="34"/>
      <c r="D728" s="4"/>
      <c r="E728" s="4"/>
      <c r="F728" s="4"/>
      <c r="G728" s="4"/>
      <c r="H728" s="4"/>
      <c r="I728" s="4"/>
      <c r="J728" s="4"/>
      <c r="K728" s="4"/>
      <c r="L728" s="4"/>
      <c r="M728" s="4"/>
      <c r="N728" s="4"/>
      <c r="O728" s="4"/>
      <c r="P728" s="4"/>
      <c r="Q728" s="4"/>
      <c r="R728" s="4"/>
    </row>
    <row r="729" spans="1:18" ht="16.5" customHeight="1">
      <c r="A729" s="4"/>
      <c r="B729" s="4"/>
      <c r="C729" s="34"/>
      <c r="D729" s="4"/>
      <c r="E729" s="4"/>
      <c r="F729" s="4"/>
      <c r="G729" s="4"/>
      <c r="H729" s="4"/>
      <c r="I729" s="4"/>
      <c r="J729" s="4"/>
      <c r="K729" s="4"/>
      <c r="L729" s="4"/>
      <c r="M729" s="4"/>
      <c r="N729" s="4"/>
      <c r="O729" s="4"/>
      <c r="P729" s="4"/>
      <c r="Q729" s="4"/>
      <c r="R729" s="4"/>
    </row>
    <row r="730" spans="1:18" ht="16.5" customHeight="1">
      <c r="A730" s="4"/>
      <c r="B730" s="4"/>
      <c r="C730" s="34"/>
      <c r="D730" s="4"/>
      <c r="E730" s="4"/>
      <c r="F730" s="4"/>
      <c r="G730" s="4"/>
      <c r="H730" s="4"/>
      <c r="I730" s="4"/>
      <c r="J730" s="4"/>
      <c r="K730" s="4"/>
      <c r="L730" s="4"/>
      <c r="M730" s="4"/>
      <c r="N730" s="4"/>
      <c r="O730" s="4"/>
      <c r="P730" s="4"/>
      <c r="Q730" s="4"/>
      <c r="R730" s="4"/>
    </row>
    <row r="731" spans="1:18" ht="16.5" customHeight="1">
      <c r="A731" s="4"/>
      <c r="B731" s="4"/>
      <c r="C731" s="34"/>
      <c r="D731" s="4"/>
      <c r="E731" s="4"/>
      <c r="F731" s="4"/>
      <c r="G731" s="4"/>
      <c r="H731" s="4"/>
      <c r="I731" s="4"/>
      <c r="J731" s="4"/>
      <c r="K731" s="4"/>
      <c r="L731" s="4"/>
      <c r="M731" s="4"/>
      <c r="N731" s="4"/>
      <c r="O731" s="4"/>
      <c r="P731" s="4"/>
      <c r="Q731" s="4"/>
      <c r="R731" s="4"/>
    </row>
    <row r="732" spans="1:18" ht="16.5" customHeight="1">
      <c r="A732" s="4"/>
      <c r="B732" s="4"/>
      <c r="C732" s="34"/>
      <c r="D732" s="4"/>
      <c r="E732" s="4"/>
      <c r="F732" s="4"/>
      <c r="G732" s="4"/>
      <c r="H732" s="4"/>
      <c r="I732" s="4"/>
      <c r="J732" s="4"/>
      <c r="K732" s="4"/>
      <c r="L732" s="4"/>
      <c r="M732" s="4"/>
      <c r="N732" s="4"/>
      <c r="O732" s="4"/>
      <c r="P732" s="4"/>
      <c r="Q732" s="4"/>
      <c r="R732" s="4"/>
    </row>
    <row r="733" spans="1:18" ht="16.5" customHeight="1">
      <c r="A733" s="4"/>
      <c r="B733" s="4"/>
      <c r="C733" s="34"/>
      <c r="D733" s="4"/>
      <c r="E733" s="4"/>
      <c r="F733" s="4"/>
      <c r="G733" s="4"/>
      <c r="H733" s="4"/>
      <c r="I733" s="4"/>
      <c r="J733" s="4"/>
      <c r="K733" s="4"/>
      <c r="L733" s="4"/>
      <c r="M733" s="4"/>
      <c r="N733" s="4"/>
      <c r="O733" s="4"/>
      <c r="P733" s="4"/>
      <c r="Q733" s="4"/>
      <c r="R733" s="4"/>
    </row>
    <row r="734" spans="1:18" ht="16.5" customHeight="1">
      <c r="A734" s="4"/>
      <c r="B734" s="4"/>
      <c r="C734" s="34"/>
      <c r="D734" s="4"/>
      <c r="E734" s="4"/>
      <c r="F734" s="4"/>
      <c r="G734" s="4"/>
      <c r="H734" s="4"/>
      <c r="I734" s="4"/>
      <c r="J734" s="4"/>
      <c r="K734" s="4"/>
      <c r="L734" s="4"/>
      <c r="M734" s="4"/>
      <c r="N734" s="4"/>
      <c r="O734" s="4"/>
      <c r="P734" s="4"/>
      <c r="Q734" s="4"/>
      <c r="R734" s="4"/>
    </row>
    <row r="735" spans="1:18" ht="16.5" customHeight="1">
      <c r="A735" s="4"/>
      <c r="B735" s="4"/>
      <c r="C735" s="34"/>
      <c r="D735" s="4"/>
      <c r="E735" s="4"/>
      <c r="F735" s="4"/>
      <c r="G735" s="4"/>
      <c r="H735" s="4"/>
      <c r="I735" s="4"/>
      <c r="J735" s="4"/>
      <c r="K735" s="4"/>
      <c r="L735" s="4"/>
      <c r="M735" s="4"/>
      <c r="N735" s="4"/>
      <c r="O735" s="4"/>
      <c r="P735" s="4"/>
      <c r="Q735" s="4"/>
      <c r="R735" s="4"/>
    </row>
    <row r="736" spans="1:18" ht="16.5" customHeight="1">
      <c r="A736" s="4"/>
      <c r="B736" s="4"/>
      <c r="C736" s="34"/>
      <c r="D736" s="4"/>
      <c r="E736" s="4"/>
      <c r="F736" s="4"/>
      <c r="G736" s="4"/>
      <c r="H736" s="4"/>
      <c r="I736" s="4"/>
      <c r="J736" s="4"/>
      <c r="K736" s="4"/>
      <c r="L736" s="4"/>
      <c r="M736" s="4"/>
      <c r="N736" s="4"/>
      <c r="O736" s="4"/>
      <c r="P736" s="4"/>
      <c r="Q736" s="4"/>
      <c r="R736" s="4"/>
    </row>
    <row r="737" spans="1:18" ht="16.5" customHeight="1">
      <c r="A737" s="4"/>
      <c r="B737" s="4"/>
      <c r="C737" s="34"/>
      <c r="D737" s="4"/>
      <c r="E737" s="4"/>
      <c r="F737" s="4"/>
      <c r="G737" s="4"/>
      <c r="H737" s="4"/>
      <c r="I737" s="4"/>
      <c r="J737" s="4"/>
      <c r="K737" s="4"/>
      <c r="L737" s="4"/>
      <c r="M737" s="4"/>
      <c r="N737" s="4"/>
      <c r="O737" s="4"/>
      <c r="P737" s="4"/>
      <c r="Q737" s="4"/>
      <c r="R737" s="4"/>
    </row>
    <row r="738" spans="1:18" ht="16.5" customHeight="1">
      <c r="A738" s="4"/>
      <c r="B738" s="4"/>
      <c r="C738" s="34"/>
      <c r="D738" s="4"/>
      <c r="E738" s="4"/>
      <c r="F738" s="4"/>
      <c r="G738" s="4"/>
      <c r="H738" s="4"/>
      <c r="I738" s="4"/>
      <c r="J738" s="4"/>
      <c r="K738" s="4"/>
      <c r="L738" s="4"/>
      <c r="M738" s="4"/>
      <c r="N738" s="4"/>
      <c r="O738" s="4"/>
      <c r="P738" s="4"/>
      <c r="Q738" s="4"/>
      <c r="R738" s="4"/>
    </row>
    <row r="739" spans="1:18" ht="16.5" customHeight="1">
      <c r="A739" s="4"/>
      <c r="B739" s="4"/>
      <c r="C739" s="34"/>
      <c r="D739" s="4"/>
      <c r="E739" s="4"/>
      <c r="F739" s="4"/>
      <c r="G739" s="4"/>
      <c r="H739" s="4"/>
      <c r="I739" s="4"/>
      <c r="J739" s="4"/>
      <c r="K739" s="4"/>
      <c r="L739" s="4"/>
      <c r="M739" s="4"/>
      <c r="N739" s="4"/>
      <c r="O739" s="4"/>
      <c r="P739" s="4"/>
      <c r="Q739" s="4"/>
      <c r="R739" s="4"/>
    </row>
    <row r="740" spans="1:18" ht="16.5" customHeight="1">
      <c r="A740" s="4"/>
      <c r="B740" s="4"/>
      <c r="C740" s="34"/>
      <c r="D740" s="4"/>
      <c r="E740" s="4"/>
      <c r="F740" s="4"/>
      <c r="G740" s="4"/>
      <c r="H740" s="4"/>
      <c r="I740" s="4"/>
      <c r="J740" s="4"/>
      <c r="K740" s="4"/>
      <c r="L740" s="4"/>
      <c r="M740" s="4"/>
      <c r="N740" s="4"/>
      <c r="O740" s="4"/>
      <c r="P740" s="4"/>
      <c r="Q740" s="4"/>
      <c r="R740" s="4"/>
    </row>
    <row r="741" spans="1:18" ht="16.5" customHeight="1">
      <c r="A741" s="4"/>
      <c r="B741" s="4"/>
      <c r="C741" s="34"/>
      <c r="D741" s="4"/>
      <c r="E741" s="4"/>
      <c r="F741" s="4"/>
      <c r="G741" s="4"/>
      <c r="H741" s="4"/>
      <c r="I741" s="4"/>
      <c r="J741" s="4"/>
      <c r="K741" s="4"/>
      <c r="L741" s="4"/>
      <c r="M741" s="4"/>
      <c r="N741" s="4"/>
      <c r="O741" s="4"/>
      <c r="P741" s="4"/>
      <c r="Q741" s="4"/>
      <c r="R741" s="4"/>
    </row>
    <row r="742" spans="1:18" ht="16.5" customHeight="1">
      <c r="A742" s="4"/>
      <c r="B742" s="4"/>
      <c r="C742" s="34"/>
      <c r="D742" s="4"/>
      <c r="E742" s="4"/>
      <c r="F742" s="4"/>
      <c r="G742" s="4"/>
      <c r="H742" s="4"/>
      <c r="I742" s="4"/>
      <c r="J742" s="4"/>
      <c r="K742" s="4"/>
      <c r="L742" s="4"/>
      <c r="M742" s="4"/>
      <c r="N742" s="4"/>
      <c r="O742" s="4"/>
      <c r="P742" s="4"/>
      <c r="Q742" s="4"/>
      <c r="R742" s="4"/>
    </row>
    <row r="743" spans="1:18" ht="16.5" customHeight="1">
      <c r="A743" s="4"/>
      <c r="B743" s="4"/>
      <c r="C743" s="34"/>
      <c r="D743" s="4"/>
      <c r="E743" s="4"/>
      <c r="F743" s="4"/>
      <c r="G743" s="4"/>
      <c r="H743" s="4"/>
      <c r="I743" s="4"/>
      <c r="J743" s="4"/>
      <c r="K743" s="4"/>
      <c r="L743" s="4"/>
      <c r="M743" s="4"/>
      <c r="N743" s="4"/>
      <c r="O743" s="4"/>
      <c r="P743" s="4"/>
      <c r="Q743" s="4"/>
      <c r="R743" s="4"/>
    </row>
    <row r="744" spans="1:18" ht="16.5" customHeight="1">
      <c r="A744" s="4"/>
      <c r="B744" s="4"/>
      <c r="C744" s="34"/>
      <c r="D744" s="4"/>
      <c r="E744" s="4"/>
      <c r="F744" s="4"/>
      <c r="G744" s="4"/>
      <c r="H744" s="4"/>
      <c r="I744" s="4"/>
      <c r="J744" s="4"/>
      <c r="K744" s="4"/>
      <c r="L744" s="4"/>
      <c r="M744" s="4"/>
      <c r="N744" s="4"/>
      <c r="O744" s="4"/>
      <c r="P744" s="4"/>
      <c r="Q744" s="4"/>
      <c r="R744" s="4"/>
    </row>
    <row r="745" spans="1:18" ht="16.5" customHeight="1">
      <c r="A745" s="4"/>
      <c r="B745" s="4"/>
      <c r="C745" s="34"/>
      <c r="D745" s="4"/>
      <c r="E745" s="4"/>
      <c r="F745" s="4"/>
      <c r="G745" s="4"/>
      <c r="H745" s="4"/>
      <c r="I745" s="4"/>
      <c r="J745" s="4"/>
      <c r="K745" s="4"/>
      <c r="L745" s="4"/>
      <c r="M745" s="4"/>
      <c r="N745" s="4"/>
      <c r="O745" s="4"/>
      <c r="P745" s="4"/>
      <c r="Q745" s="4"/>
      <c r="R745" s="4"/>
    </row>
    <row r="746" spans="1:18" ht="16.5" customHeight="1">
      <c r="A746" s="4"/>
      <c r="B746" s="4"/>
      <c r="C746" s="34"/>
      <c r="D746" s="4"/>
      <c r="E746" s="4"/>
      <c r="F746" s="4"/>
      <c r="G746" s="4"/>
      <c r="H746" s="4"/>
      <c r="I746" s="4"/>
      <c r="J746" s="4"/>
      <c r="K746" s="4"/>
      <c r="L746" s="4"/>
      <c r="M746" s="4"/>
      <c r="N746" s="4"/>
      <c r="O746" s="4"/>
      <c r="P746" s="4"/>
      <c r="Q746" s="4"/>
      <c r="R746" s="4"/>
    </row>
    <row r="747" spans="1:18" ht="16.5" customHeight="1">
      <c r="A747" s="4"/>
      <c r="B747" s="4"/>
      <c r="C747" s="34"/>
      <c r="D747" s="4"/>
      <c r="E747" s="4"/>
      <c r="F747" s="4"/>
      <c r="G747" s="4"/>
      <c r="H747" s="4"/>
      <c r="I747" s="4"/>
      <c r="J747" s="4"/>
      <c r="K747" s="4"/>
      <c r="L747" s="4"/>
      <c r="M747" s="4"/>
      <c r="N747" s="4"/>
      <c r="O747" s="4"/>
      <c r="P747" s="4"/>
      <c r="Q747" s="4"/>
      <c r="R747" s="4"/>
    </row>
    <row r="748" spans="1:18" ht="16.5" customHeight="1">
      <c r="A748" s="4"/>
      <c r="B748" s="4"/>
      <c r="C748" s="34"/>
      <c r="D748" s="4"/>
      <c r="E748" s="4"/>
      <c r="F748" s="4"/>
      <c r="G748" s="4"/>
      <c r="H748" s="4"/>
      <c r="I748" s="4"/>
      <c r="J748" s="4"/>
      <c r="K748" s="4"/>
      <c r="L748" s="4"/>
      <c r="M748" s="4"/>
      <c r="N748" s="4"/>
      <c r="O748" s="4"/>
      <c r="P748" s="4"/>
      <c r="Q748" s="4"/>
      <c r="R748" s="4"/>
    </row>
    <row r="749" spans="1:18" ht="16.5" customHeight="1">
      <c r="A749" s="4"/>
      <c r="B749" s="4"/>
      <c r="C749" s="34"/>
      <c r="D749" s="4"/>
      <c r="E749" s="4"/>
      <c r="F749" s="4"/>
      <c r="G749" s="4"/>
      <c r="H749" s="4"/>
      <c r="I749" s="4"/>
      <c r="J749" s="4"/>
      <c r="K749" s="4"/>
      <c r="L749" s="4"/>
      <c r="M749" s="4"/>
      <c r="N749" s="4"/>
      <c r="O749" s="4"/>
      <c r="P749" s="4"/>
      <c r="Q749" s="4"/>
      <c r="R749" s="4"/>
    </row>
    <row r="750" spans="1:18" ht="16.5" customHeight="1">
      <c r="A750" s="4"/>
      <c r="B750" s="4"/>
      <c r="C750" s="34"/>
      <c r="D750" s="4"/>
      <c r="E750" s="4"/>
      <c r="F750" s="4"/>
      <c r="G750" s="4"/>
      <c r="H750" s="4"/>
      <c r="I750" s="4"/>
      <c r="J750" s="4"/>
      <c r="K750" s="4"/>
      <c r="L750" s="4"/>
      <c r="M750" s="4"/>
      <c r="N750" s="4"/>
      <c r="O750" s="4"/>
      <c r="P750" s="4"/>
      <c r="Q750" s="4"/>
      <c r="R750" s="4"/>
    </row>
    <row r="751" spans="1:18" ht="16.5" customHeight="1">
      <c r="A751" s="4"/>
      <c r="B751" s="4"/>
      <c r="C751" s="34"/>
      <c r="D751" s="4"/>
      <c r="E751" s="4"/>
      <c r="F751" s="4"/>
      <c r="G751" s="4"/>
      <c r="H751" s="4"/>
      <c r="I751" s="4"/>
      <c r="J751" s="4"/>
      <c r="K751" s="4"/>
      <c r="L751" s="4"/>
      <c r="M751" s="4"/>
      <c r="N751" s="4"/>
      <c r="O751" s="4"/>
      <c r="P751" s="4"/>
      <c r="Q751" s="4"/>
      <c r="R751" s="4"/>
    </row>
    <row r="752" spans="1:18" ht="16.5" customHeight="1">
      <c r="A752" s="4"/>
      <c r="B752" s="4"/>
      <c r="C752" s="34"/>
      <c r="D752" s="4"/>
      <c r="E752" s="4"/>
      <c r="F752" s="4"/>
      <c r="G752" s="4"/>
      <c r="H752" s="4"/>
      <c r="I752" s="4"/>
      <c r="J752" s="4"/>
      <c r="K752" s="4"/>
      <c r="L752" s="4"/>
      <c r="M752" s="4"/>
      <c r="N752" s="4"/>
      <c r="O752" s="4"/>
      <c r="P752" s="4"/>
      <c r="Q752" s="4"/>
      <c r="R752" s="4"/>
    </row>
    <row r="753" spans="1:18" ht="16.5" customHeight="1">
      <c r="A753" s="4"/>
      <c r="B753" s="4"/>
      <c r="C753" s="34"/>
      <c r="D753" s="4"/>
      <c r="E753" s="4"/>
      <c r="F753" s="4"/>
      <c r="G753" s="4"/>
      <c r="H753" s="4"/>
      <c r="I753" s="4"/>
      <c r="J753" s="4"/>
      <c r="K753" s="4"/>
      <c r="L753" s="4"/>
      <c r="M753" s="4"/>
      <c r="N753" s="4"/>
      <c r="O753" s="4"/>
      <c r="P753" s="4"/>
      <c r="Q753" s="4"/>
      <c r="R753" s="4"/>
    </row>
    <row r="754" spans="1:18" ht="16.5" customHeight="1">
      <c r="A754" s="4"/>
      <c r="B754" s="4"/>
      <c r="C754" s="34"/>
      <c r="D754" s="4"/>
      <c r="E754" s="4"/>
      <c r="F754" s="4"/>
      <c r="G754" s="4"/>
      <c r="H754" s="4"/>
      <c r="I754" s="4"/>
      <c r="J754" s="4"/>
      <c r="K754" s="4"/>
      <c r="L754" s="4"/>
      <c r="M754" s="4"/>
      <c r="N754" s="4"/>
      <c r="O754" s="4"/>
      <c r="P754" s="4"/>
      <c r="Q754" s="4"/>
      <c r="R754" s="4"/>
    </row>
    <row r="755" spans="1:18" ht="16.5" customHeight="1">
      <c r="A755" s="4"/>
      <c r="B755" s="4"/>
      <c r="C755" s="34"/>
      <c r="D755" s="4"/>
      <c r="E755" s="4"/>
      <c r="F755" s="4"/>
      <c r="G755" s="4"/>
      <c r="H755" s="4"/>
      <c r="I755" s="4"/>
      <c r="J755" s="4"/>
      <c r="K755" s="4"/>
      <c r="L755" s="4"/>
      <c r="M755" s="4"/>
      <c r="N755" s="4"/>
      <c r="O755" s="4"/>
      <c r="P755" s="4"/>
      <c r="Q755" s="4"/>
      <c r="R755" s="4"/>
    </row>
    <row r="756" spans="1:18" ht="16.5" customHeight="1">
      <c r="A756" s="4"/>
      <c r="B756" s="4"/>
      <c r="C756" s="34"/>
      <c r="D756" s="4"/>
      <c r="E756" s="4"/>
      <c r="F756" s="4"/>
      <c r="G756" s="4"/>
      <c r="H756" s="4"/>
      <c r="I756" s="4"/>
      <c r="J756" s="4"/>
      <c r="K756" s="4"/>
      <c r="L756" s="4"/>
      <c r="M756" s="4"/>
      <c r="N756" s="4"/>
      <c r="O756" s="4"/>
      <c r="P756" s="4"/>
      <c r="Q756" s="4"/>
      <c r="R756" s="4"/>
    </row>
    <row r="757" spans="1:18" ht="16.5" customHeight="1">
      <c r="A757" s="4"/>
      <c r="B757" s="4"/>
      <c r="C757" s="34"/>
      <c r="D757" s="4"/>
      <c r="E757" s="4"/>
      <c r="F757" s="4"/>
      <c r="G757" s="4"/>
      <c r="H757" s="4"/>
      <c r="I757" s="4"/>
      <c r="J757" s="4"/>
      <c r="K757" s="4"/>
      <c r="L757" s="4"/>
      <c r="M757" s="4"/>
      <c r="N757" s="4"/>
      <c r="O757" s="4"/>
      <c r="P757" s="4"/>
      <c r="Q757" s="4"/>
      <c r="R757" s="4"/>
    </row>
    <row r="758" spans="1:18" ht="16.5" customHeight="1">
      <c r="A758" s="4"/>
      <c r="B758" s="4"/>
      <c r="C758" s="34"/>
      <c r="D758" s="4"/>
      <c r="E758" s="4"/>
      <c r="F758" s="4"/>
      <c r="G758" s="4"/>
      <c r="H758" s="4"/>
      <c r="I758" s="4"/>
      <c r="J758" s="4"/>
      <c r="K758" s="4"/>
      <c r="L758" s="4"/>
      <c r="M758" s="4"/>
      <c r="N758" s="4"/>
      <c r="O758" s="4"/>
      <c r="P758" s="4"/>
      <c r="Q758" s="4"/>
      <c r="R758" s="4"/>
    </row>
    <row r="759" spans="1:18" ht="16.5" customHeight="1">
      <c r="A759" s="4"/>
      <c r="B759" s="4"/>
      <c r="C759" s="34"/>
      <c r="D759" s="4"/>
      <c r="E759" s="4"/>
      <c r="F759" s="4"/>
      <c r="G759" s="4"/>
      <c r="H759" s="4"/>
      <c r="I759" s="4"/>
      <c r="J759" s="4"/>
      <c r="K759" s="4"/>
      <c r="L759" s="4"/>
      <c r="M759" s="4"/>
      <c r="N759" s="4"/>
      <c r="O759" s="4"/>
      <c r="P759" s="4"/>
      <c r="Q759" s="4"/>
      <c r="R759" s="4"/>
    </row>
    <row r="760" spans="1:18" ht="16.5" customHeight="1">
      <c r="A760" s="4"/>
      <c r="B760" s="4"/>
      <c r="C760" s="34"/>
      <c r="D760" s="4"/>
      <c r="E760" s="4"/>
      <c r="F760" s="4"/>
      <c r="G760" s="4"/>
      <c r="H760" s="4"/>
      <c r="I760" s="4"/>
      <c r="J760" s="4"/>
      <c r="K760" s="4"/>
      <c r="L760" s="4"/>
      <c r="M760" s="4"/>
      <c r="N760" s="4"/>
      <c r="O760" s="4"/>
      <c r="P760" s="4"/>
      <c r="Q760" s="4"/>
      <c r="R760" s="4"/>
    </row>
    <row r="761" spans="1:18" ht="16.5" customHeight="1">
      <c r="A761" s="4"/>
      <c r="B761" s="4"/>
      <c r="C761" s="34"/>
      <c r="D761" s="4"/>
      <c r="E761" s="4"/>
      <c r="F761" s="4"/>
      <c r="G761" s="4"/>
      <c r="H761" s="4"/>
      <c r="I761" s="4"/>
      <c r="J761" s="4"/>
      <c r="K761" s="4"/>
      <c r="L761" s="4"/>
      <c r="M761" s="4"/>
      <c r="N761" s="4"/>
      <c r="O761" s="4"/>
      <c r="P761" s="4"/>
      <c r="Q761" s="4"/>
      <c r="R761" s="4"/>
    </row>
    <row r="762" spans="1:18" ht="16.5" customHeight="1">
      <c r="A762" s="4"/>
      <c r="B762" s="4"/>
      <c r="C762" s="34"/>
      <c r="D762" s="4"/>
      <c r="E762" s="4"/>
      <c r="F762" s="4"/>
      <c r="G762" s="4"/>
      <c r="H762" s="4"/>
      <c r="I762" s="4"/>
      <c r="J762" s="4"/>
      <c r="K762" s="4"/>
      <c r="L762" s="4"/>
      <c r="M762" s="4"/>
      <c r="N762" s="4"/>
      <c r="O762" s="4"/>
      <c r="P762" s="4"/>
      <c r="Q762" s="4"/>
      <c r="R762" s="4"/>
    </row>
    <row r="763" spans="1:18" ht="16.5" customHeight="1">
      <c r="A763" s="4"/>
      <c r="B763" s="4"/>
      <c r="C763" s="34"/>
      <c r="D763" s="4"/>
      <c r="E763" s="4"/>
      <c r="F763" s="4"/>
      <c r="G763" s="4"/>
      <c r="H763" s="4"/>
      <c r="I763" s="4"/>
      <c r="J763" s="4"/>
      <c r="K763" s="4"/>
      <c r="L763" s="4"/>
      <c r="M763" s="4"/>
      <c r="N763" s="4"/>
      <c r="O763" s="4"/>
      <c r="P763" s="4"/>
      <c r="Q763" s="4"/>
      <c r="R763" s="4"/>
    </row>
    <row r="764" spans="1:18" ht="16.5" customHeight="1">
      <c r="A764" s="4"/>
      <c r="B764" s="4"/>
      <c r="C764" s="34"/>
      <c r="D764" s="4"/>
      <c r="E764" s="4"/>
      <c r="F764" s="4"/>
      <c r="G764" s="4"/>
      <c r="H764" s="4"/>
      <c r="I764" s="4"/>
      <c r="J764" s="4"/>
      <c r="K764" s="4"/>
      <c r="L764" s="4"/>
      <c r="M764" s="4"/>
      <c r="N764" s="4"/>
      <c r="O764" s="4"/>
      <c r="P764" s="4"/>
      <c r="Q764" s="4"/>
      <c r="R764" s="4"/>
    </row>
    <row r="765" spans="1:18" ht="16.5" customHeight="1">
      <c r="A765" s="4"/>
      <c r="B765" s="4"/>
      <c r="C765" s="34"/>
      <c r="D765" s="4"/>
      <c r="E765" s="4"/>
      <c r="F765" s="4"/>
      <c r="G765" s="4"/>
      <c r="H765" s="4"/>
      <c r="I765" s="4"/>
      <c r="J765" s="4"/>
      <c r="K765" s="4"/>
      <c r="L765" s="4"/>
      <c r="M765" s="4"/>
      <c r="N765" s="4"/>
      <c r="O765" s="4"/>
      <c r="P765" s="4"/>
      <c r="Q765" s="4"/>
      <c r="R765" s="4"/>
    </row>
    <row r="766" spans="1:18" ht="16.5" customHeight="1">
      <c r="A766" s="4"/>
      <c r="B766" s="4"/>
      <c r="C766" s="34"/>
      <c r="D766" s="4"/>
      <c r="E766" s="4"/>
      <c r="F766" s="4"/>
      <c r="G766" s="4"/>
      <c r="H766" s="4"/>
      <c r="I766" s="4"/>
      <c r="J766" s="4"/>
      <c r="K766" s="4"/>
      <c r="L766" s="4"/>
      <c r="M766" s="4"/>
      <c r="N766" s="4"/>
      <c r="O766" s="4"/>
      <c r="P766" s="4"/>
      <c r="Q766" s="4"/>
      <c r="R766" s="4"/>
    </row>
    <row r="767" spans="1:18" ht="16.5" customHeight="1">
      <c r="A767" s="4"/>
      <c r="B767" s="4"/>
      <c r="C767" s="34"/>
      <c r="D767" s="4"/>
      <c r="E767" s="4"/>
      <c r="F767" s="4"/>
      <c r="G767" s="4"/>
      <c r="H767" s="4"/>
      <c r="I767" s="4"/>
      <c r="J767" s="4"/>
      <c r="K767" s="4"/>
      <c r="L767" s="4"/>
      <c r="M767" s="4"/>
      <c r="N767" s="4"/>
      <c r="O767" s="4"/>
      <c r="P767" s="4"/>
      <c r="Q767" s="4"/>
      <c r="R767" s="4"/>
    </row>
    <row r="768" spans="1:18" ht="16.5" customHeight="1">
      <c r="A768" s="4"/>
      <c r="B768" s="4"/>
      <c r="C768" s="34"/>
      <c r="D768" s="4"/>
      <c r="E768" s="4"/>
      <c r="F768" s="4"/>
      <c r="G768" s="4"/>
      <c r="H768" s="4"/>
      <c r="I768" s="4"/>
      <c r="J768" s="4"/>
      <c r="K768" s="4"/>
      <c r="L768" s="4"/>
      <c r="M768" s="4"/>
      <c r="N768" s="4"/>
      <c r="O768" s="4"/>
      <c r="P768" s="4"/>
      <c r="Q768" s="4"/>
      <c r="R768" s="4"/>
    </row>
    <row r="769" spans="1:18" ht="16.5" customHeight="1">
      <c r="A769" s="4"/>
      <c r="B769" s="4"/>
      <c r="C769" s="34"/>
      <c r="D769" s="4"/>
      <c r="E769" s="4"/>
      <c r="F769" s="4"/>
      <c r="G769" s="4"/>
      <c r="H769" s="4"/>
      <c r="I769" s="4"/>
      <c r="J769" s="4"/>
      <c r="K769" s="4"/>
      <c r="L769" s="4"/>
      <c r="M769" s="4"/>
      <c r="N769" s="4"/>
      <c r="O769" s="4"/>
      <c r="P769" s="4"/>
      <c r="Q769" s="4"/>
      <c r="R769" s="4"/>
    </row>
    <row r="770" spans="1:18" ht="16.5" customHeight="1">
      <c r="A770" s="4"/>
      <c r="B770" s="4"/>
      <c r="C770" s="34"/>
      <c r="D770" s="4"/>
      <c r="E770" s="4"/>
      <c r="F770" s="4"/>
      <c r="G770" s="4"/>
      <c r="H770" s="4"/>
      <c r="I770" s="4"/>
      <c r="J770" s="4"/>
      <c r="K770" s="4"/>
      <c r="L770" s="4"/>
      <c r="M770" s="4"/>
      <c r="N770" s="4"/>
      <c r="O770" s="4"/>
      <c r="P770" s="4"/>
      <c r="Q770" s="4"/>
      <c r="R770" s="4"/>
    </row>
    <row r="771" spans="1:18" ht="16.5" customHeight="1">
      <c r="A771" s="4"/>
      <c r="B771" s="4"/>
      <c r="C771" s="34"/>
      <c r="D771" s="4"/>
      <c r="E771" s="4"/>
      <c r="F771" s="4"/>
      <c r="G771" s="4"/>
      <c r="H771" s="4"/>
      <c r="I771" s="4"/>
      <c r="J771" s="4"/>
      <c r="K771" s="4"/>
      <c r="L771" s="4"/>
      <c r="M771" s="4"/>
      <c r="N771" s="4"/>
      <c r="O771" s="4"/>
      <c r="P771" s="4"/>
      <c r="Q771" s="4"/>
      <c r="R771" s="4"/>
    </row>
    <row r="772" spans="1:18" ht="16.5" customHeight="1">
      <c r="A772" s="4"/>
      <c r="B772" s="4"/>
      <c r="C772" s="34"/>
      <c r="D772" s="4"/>
      <c r="E772" s="4"/>
      <c r="F772" s="4"/>
      <c r="G772" s="4"/>
      <c r="H772" s="4"/>
      <c r="I772" s="4"/>
      <c r="J772" s="4"/>
      <c r="K772" s="4"/>
      <c r="L772" s="4"/>
      <c r="M772" s="4"/>
      <c r="N772" s="4"/>
      <c r="O772" s="4"/>
      <c r="P772" s="4"/>
      <c r="Q772" s="4"/>
      <c r="R772" s="4"/>
    </row>
    <row r="773" spans="1:18" ht="16.5" customHeight="1">
      <c r="A773" s="4"/>
      <c r="B773" s="4"/>
      <c r="C773" s="34"/>
      <c r="D773" s="4"/>
      <c r="E773" s="4"/>
      <c r="F773" s="4"/>
      <c r="G773" s="4"/>
      <c r="H773" s="4"/>
      <c r="I773" s="4"/>
      <c r="J773" s="4"/>
      <c r="K773" s="4"/>
      <c r="L773" s="4"/>
      <c r="M773" s="4"/>
      <c r="N773" s="4"/>
      <c r="O773" s="4"/>
      <c r="P773" s="4"/>
      <c r="Q773" s="4"/>
      <c r="R773" s="4"/>
    </row>
    <row r="774" spans="1:18" ht="16.5" customHeight="1">
      <c r="A774" s="4"/>
      <c r="B774" s="4"/>
      <c r="C774" s="34"/>
      <c r="D774" s="4"/>
      <c r="E774" s="4"/>
      <c r="F774" s="4"/>
      <c r="G774" s="4"/>
      <c r="H774" s="4"/>
      <c r="I774" s="4"/>
      <c r="J774" s="4"/>
      <c r="K774" s="4"/>
      <c r="L774" s="4"/>
      <c r="M774" s="4"/>
      <c r="N774" s="4"/>
      <c r="O774" s="4"/>
      <c r="P774" s="4"/>
      <c r="Q774" s="4"/>
      <c r="R774" s="4"/>
    </row>
    <row r="775" spans="1:18" ht="16.5" customHeight="1">
      <c r="A775" s="4"/>
      <c r="B775" s="4"/>
      <c r="C775" s="34"/>
      <c r="D775" s="4"/>
      <c r="E775" s="4"/>
      <c r="F775" s="4"/>
      <c r="G775" s="4"/>
      <c r="H775" s="4"/>
      <c r="I775" s="4"/>
      <c r="J775" s="4"/>
      <c r="K775" s="4"/>
      <c r="L775" s="4"/>
      <c r="M775" s="4"/>
      <c r="N775" s="4"/>
      <c r="O775" s="4"/>
      <c r="P775" s="4"/>
      <c r="Q775" s="4"/>
      <c r="R775" s="4"/>
    </row>
    <row r="776" spans="1:18" ht="16.5" customHeight="1">
      <c r="A776" s="4"/>
      <c r="B776" s="4"/>
      <c r="C776" s="34"/>
      <c r="D776" s="4"/>
      <c r="E776" s="4"/>
      <c r="F776" s="4"/>
      <c r="G776" s="4"/>
      <c r="H776" s="4"/>
      <c r="I776" s="4"/>
      <c r="J776" s="4"/>
      <c r="K776" s="4"/>
      <c r="L776" s="4"/>
      <c r="M776" s="4"/>
      <c r="N776" s="4"/>
      <c r="O776" s="4"/>
      <c r="P776" s="4"/>
      <c r="Q776" s="4"/>
      <c r="R776" s="4"/>
    </row>
    <row r="777" spans="1:18" ht="16.5" customHeight="1">
      <c r="A777" s="4"/>
      <c r="B777" s="4"/>
      <c r="C777" s="34"/>
      <c r="D777" s="4"/>
      <c r="E777" s="4"/>
      <c r="F777" s="4"/>
      <c r="G777" s="4"/>
      <c r="H777" s="4"/>
      <c r="I777" s="4"/>
      <c r="J777" s="4"/>
      <c r="K777" s="4"/>
      <c r="L777" s="4"/>
      <c r="M777" s="4"/>
      <c r="N777" s="4"/>
      <c r="O777" s="4"/>
      <c r="P777" s="4"/>
      <c r="Q777" s="4"/>
      <c r="R777" s="4"/>
    </row>
    <row r="778" spans="1:18" ht="16.5" customHeight="1">
      <c r="A778" s="4"/>
      <c r="B778" s="4"/>
      <c r="C778" s="34"/>
      <c r="D778" s="4"/>
      <c r="E778" s="4"/>
      <c r="F778" s="4"/>
      <c r="G778" s="4"/>
      <c r="H778" s="4"/>
      <c r="I778" s="4"/>
      <c r="J778" s="4"/>
      <c r="K778" s="4"/>
      <c r="L778" s="4"/>
      <c r="M778" s="4"/>
      <c r="N778" s="4"/>
      <c r="O778" s="4"/>
      <c r="P778" s="4"/>
      <c r="Q778" s="4"/>
      <c r="R778" s="4"/>
    </row>
    <row r="779" spans="1:18" ht="16.5" customHeight="1">
      <c r="A779" s="4"/>
      <c r="B779" s="4"/>
      <c r="C779" s="34"/>
      <c r="D779" s="4"/>
      <c r="E779" s="4"/>
      <c r="F779" s="4"/>
      <c r="G779" s="4"/>
      <c r="H779" s="4"/>
      <c r="I779" s="4"/>
      <c r="J779" s="4"/>
      <c r="K779" s="4"/>
      <c r="L779" s="4"/>
      <c r="M779" s="4"/>
      <c r="N779" s="4"/>
      <c r="O779" s="4"/>
      <c r="P779" s="4"/>
      <c r="Q779" s="4"/>
      <c r="R779" s="4"/>
    </row>
    <row r="780" spans="1:18" ht="16.5" customHeight="1">
      <c r="A780" s="4"/>
      <c r="B780" s="4"/>
      <c r="C780" s="34"/>
      <c r="D780" s="4"/>
      <c r="E780" s="4"/>
      <c r="F780" s="4"/>
      <c r="G780" s="4"/>
      <c r="H780" s="4"/>
      <c r="I780" s="4"/>
      <c r="J780" s="4"/>
      <c r="K780" s="4"/>
      <c r="L780" s="4"/>
      <c r="M780" s="4"/>
      <c r="N780" s="4"/>
      <c r="O780" s="4"/>
      <c r="P780" s="4"/>
      <c r="Q780" s="4"/>
      <c r="R780" s="4"/>
    </row>
    <row r="781" spans="1:18" ht="16.5" customHeight="1">
      <c r="A781" s="4"/>
      <c r="B781" s="4"/>
      <c r="C781" s="34"/>
      <c r="D781" s="4"/>
      <c r="E781" s="4"/>
      <c r="F781" s="4"/>
      <c r="G781" s="4"/>
      <c r="H781" s="4"/>
      <c r="I781" s="4"/>
      <c r="J781" s="4"/>
      <c r="K781" s="4"/>
      <c r="L781" s="4"/>
      <c r="M781" s="4"/>
      <c r="N781" s="4"/>
      <c r="O781" s="4"/>
      <c r="P781" s="4"/>
      <c r="Q781" s="4"/>
      <c r="R781" s="4"/>
    </row>
    <row r="782" spans="1:18" ht="16.5" customHeight="1">
      <c r="A782" s="4"/>
      <c r="B782" s="4"/>
      <c r="C782" s="34"/>
      <c r="D782" s="4"/>
      <c r="E782" s="4"/>
      <c r="F782" s="4"/>
      <c r="G782" s="4"/>
      <c r="H782" s="4"/>
      <c r="I782" s="4"/>
      <c r="J782" s="4"/>
      <c r="K782" s="4"/>
      <c r="L782" s="4"/>
      <c r="M782" s="4"/>
      <c r="N782" s="4"/>
      <c r="O782" s="4"/>
      <c r="P782" s="4"/>
      <c r="Q782" s="4"/>
      <c r="R782" s="4"/>
    </row>
    <row r="783" spans="1:18" ht="16.5" customHeight="1">
      <c r="A783" s="4"/>
      <c r="B783" s="4"/>
      <c r="C783" s="34"/>
      <c r="D783" s="4"/>
      <c r="E783" s="4"/>
      <c r="F783" s="4"/>
      <c r="G783" s="4"/>
      <c r="H783" s="4"/>
      <c r="I783" s="4"/>
      <c r="J783" s="4"/>
      <c r="K783" s="4"/>
      <c r="L783" s="4"/>
      <c r="M783" s="4"/>
      <c r="N783" s="4"/>
      <c r="O783" s="4"/>
      <c r="P783" s="4"/>
      <c r="Q783" s="4"/>
      <c r="R783" s="4"/>
    </row>
    <row r="784" spans="1:18" ht="16.5" customHeight="1">
      <c r="A784" s="4"/>
      <c r="B784" s="4"/>
      <c r="C784" s="34"/>
      <c r="D784" s="4"/>
      <c r="E784" s="4"/>
      <c r="F784" s="4"/>
      <c r="G784" s="4"/>
      <c r="H784" s="4"/>
      <c r="I784" s="4"/>
      <c r="J784" s="4"/>
      <c r="K784" s="4"/>
      <c r="L784" s="4"/>
      <c r="M784" s="4"/>
      <c r="N784" s="4"/>
      <c r="O784" s="4"/>
      <c r="P784" s="4"/>
      <c r="Q784" s="4"/>
      <c r="R784" s="4"/>
    </row>
    <row r="785" spans="1:18" ht="16.5" customHeight="1">
      <c r="A785" s="4"/>
      <c r="B785" s="4"/>
      <c r="C785" s="34"/>
      <c r="D785" s="4"/>
      <c r="E785" s="4"/>
      <c r="F785" s="4"/>
      <c r="G785" s="4"/>
      <c r="H785" s="4"/>
      <c r="I785" s="4"/>
      <c r="J785" s="4"/>
      <c r="K785" s="4"/>
      <c r="L785" s="4"/>
      <c r="M785" s="4"/>
      <c r="N785" s="4"/>
      <c r="O785" s="4"/>
      <c r="P785" s="4"/>
      <c r="Q785" s="4"/>
      <c r="R785" s="4"/>
    </row>
    <row r="786" spans="1:18" ht="16.5" customHeight="1">
      <c r="A786" s="4"/>
      <c r="B786" s="4"/>
      <c r="C786" s="34"/>
      <c r="D786" s="4"/>
      <c r="E786" s="4"/>
      <c r="F786" s="4"/>
      <c r="G786" s="4"/>
      <c r="H786" s="4"/>
      <c r="I786" s="4"/>
      <c r="J786" s="4"/>
      <c r="K786" s="4"/>
      <c r="L786" s="4"/>
      <c r="M786" s="4"/>
      <c r="N786" s="4"/>
      <c r="O786" s="4"/>
      <c r="P786" s="4"/>
      <c r="Q786" s="4"/>
      <c r="R786" s="4"/>
    </row>
    <row r="787" spans="1:18" ht="16.5" customHeight="1">
      <c r="A787" s="4"/>
      <c r="B787" s="4"/>
      <c r="C787" s="34"/>
      <c r="D787" s="4"/>
      <c r="E787" s="4"/>
      <c r="F787" s="4"/>
      <c r="G787" s="4"/>
      <c r="H787" s="4"/>
      <c r="I787" s="4"/>
      <c r="J787" s="4"/>
      <c r="K787" s="4"/>
      <c r="L787" s="4"/>
      <c r="M787" s="4"/>
      <c r="N787" s="4"/>
      <c r="O787" s="4"/>
      <c r="P787" s="4"/>
      <c r="Q787" s="4"/>
      <c r="R787" s="4"/>
    </row>
    <row r="788" spans="1:18" ht="16.5" customHeight="1">
      <c r="A788" s="4"/>
      <c r="B788" s="4"/>
      <c r="C788" s="34"/>
      <c r="D788" s="4"/>
      <c r="E788" s="4"/>
      <c r="F788" s="4"/>
      <c r="G788" s="4"/>
      <c r="H788" s="4"/>
      <c r="I788" s="4"/>
      <c r="J788" s="4"/>
      <c r="K788" s="4"/>
      <c r="L788" s="4"/>
      <c r="M788" s="4"/>
      <c r="N788" s="4"/>
      <c r="O788" s="4"/>
      <c r="P788" s="4"/>
      <c r="Q788" s="4"/>
      <c r="R788" s="4"/>
    </row>
    <row r="789" spans="1:18" ht="16.5" customHeight="1">
      <c r="A789" s="4"/>
      <c r="B789" s="4"/>
      <c r="C789" s="34"/>
      <c r="D789" s="4"/>
      <c r="E789" s="4"/>
      <c r="F789" s="4"/>
      <c r="G789" s="4"/>
      <c r="H789" s="4"/>
      <c r="I789" s="4"/>
      <c r="J789" s="4"/>
      <c r="K789" s="4"/>
      <c r="L789" s="4"/>
      <c r="M789" s="4"/>
      <c r="N789" s="4"/>
      <c r="O789" s="4"/>
      <c r="P789" s="4"/>
      <c r="Q789" s="4"/>
      <c r="R789" s="4"/>
    </row>
    <row r="790" spans="1:18" ht="16.5" customHeight="1">
      <c r="A790" s="4"/>
      <c r="B790" s="4"/>
      <c r="C790" s="34"/>
      <c r="D790" s="4"/>
      <c r="E790" s="4"/>
      <c r="F790" s="4"/>
      <c r="G790" s="4"/>
      <c r="H790" s="4"/>
      <c r="I790" s="4"/>
      <c r="J790" s="4"/>
      <c r="K790" s="4"/>
      <c r="L790" s="4"/>
      <c r="M790" s="4"/>
      <c r="N790" s="4"/>
      <c r="O790" s="4"/>
      <c r="P790" s="4"/>
      <c r="Q790" s="4"/>
      <c r="R790" s="4"/>
    </row>
    <row r="791" spans="1:18" ht="16.5" customHeight="1">
      <c r="A791" s="4"/>
      <c r="B791" s="4"/>
      <c r="C791" s="34"/>
      <c r="D791" s="4"/>
      <c r="E791" s="4"/>
      <c r="F791" s="4"/>
      <c r="G791" s="4"/>
      <c r="H791" s="4"/>
      <c r="I791" s="4"/>
      <c r="J791" s="4"/>
      <c r="K791" s="4"/>
      <c r="L791" s="4"/>
      <c r="M791" s="4"/>
      <c r="N791" s="4"/>
      <c r="O791" s="4"/>
      <c r="P791" s="4"/>
      <c r="Q791" s="4"/>
      <c r="R791" s="4"/>
    </row>
    <row r="792" spans="1:18" ht="16.5" customHeight="1">
      <c r="A792" s="4"/>
      <c r="B792" s="4"/>
      <c r="C792" s="34"/>
      <c r="D792" s="4"/>
      <c r="E792" s="4"/>
      <c r="F792" s="4"/>
      <c r="G792" s="4"/>
      <c r="H792" s="4"/>
      <c r="I792" s="4"/>
      <c r="J792" s="4"/>
      <c r="K792" s="4"/>
      <c r="L792" s="4"/>
      <c r="M792" s="4"/>
      <c r="N792" s="4"/>
      <c r="O792" s="4"/>
      <c r="P792" s="4"/>
      <c r="Q792" s="4"/>
      <c r="R792" s="4"/>
    </row>
    <row r="793" spans="1:18" ht="16.5" customHeight="1">
      <c r="A793" s="4"/>
      <c r="B793" s="4"/>
      <c r="C793" s="34"/>
      <c r="D793" s="4"/>
      <c r="E793" s="4"/>
      <c r="F793" s="4"/>
      <c r="G793" s="4"/>
      <c r="H793" s="4"/>
      <c r="I793" s="4"/>
      <c r="J793" s="4"/>
      <c r="K793" s="4"/>
      <c r="L793" s="4"/>
      <c r="M793" s="4"/>
      <c r="N793" s="4"/>
      <c r="O793" s="4"/>
      <c r="P793" s="4"/>
      <c r="Q793" s="4"/>
      <c r="R793" s="4"/>
    </row>
    <row r="794" spans="1:18" ht="16.5" customHeight="1">
      <c r="A794" s="4"/>
      <c r="B794" s="4"/>
      <c r="C794" s="34"/>
      <c r="D794" s="4"/>
      <c r="E794" s="4"/>
      <c r="F794" s="4"/>
      <c r="G794" s="4"/>
      <c r="H794" s="4"/>
      <c r="I794" s="4"/>
      <c r="J794" s="4"/>
      <c r="K794" s="4"/>
      <c r="L794" s="4"/>
      <c r="M794" s="4"/>
      <c r="N794" s="4"/>
      <c r="O794" s="4"/>
      <c r="P794" s="4"/>
      <c r="Q794" s="4"/>
      <c r="R794" s="4"/>
    </row>
    <row r="795" spans="1:18" ht="16.5" customHeight="1">
      <c r="A795" s="4"/>
      <c r="B795" s="4"/>
      <c r="C795" s="34"/>
      <c r="D795" s="4"/>
      <c r="E795" s="4"/>
      <c r="F795" s="4"/>
      <c r="G795" s="4"/>
      <c r="H795" s="4"/>
      <c r="I795" s="4"/>
      <c r="J795" s="4"/>
      <c r="K795" s="4"/>
      <c r="L795" s="4"/>
      <c r="M795" s="4"/>
      <c r="N795" s="4"/>
      <c r="O795" s="4"/>
      <c r="P795" s="4"/>
      <c r="Q795" s="4"/>
      <c r="R795" s="4"/>
    </row>
    <row r="796" spans="1:18" ht="16.5" customHeight="1">
      <c r="A796" s="4"/>
      <c r="B796" s="4"/>
      <c r="C796" s="34"/>
      <c r="D796" s="4"/>
      <c r="E796" s="4"/>
      <c r="F796" s="4"/>
      <c r="G796" s="4"/>
      <c r="H796" s="4"/>
      <c r="I796" s="4"/>
      <c r="J796" s="4"/>
      <c r="K796" s="4"/>
      <c r="L796" s="4"/>
      <c r="M796" s="4"/>
      <c r="N796" s="4"/>
      <c r="O796" s="4"/>
      <c r="P796" s="4"/>
      <c r="Q796" s="4"/>
      <c r="R796" s="4"/>
    </row>
    <row r="797" spans="1:18" ht="16.5" customHeight="1">
      <c r="A797" s="4"/>
      <c r="B797" s="4"/>
      <c r="C797" s="34"/>
      <c r="D797" s="4"/>
      <c r="E797" s="4"/>
      <c r="F797" s="4"/>
      <c r="G797" s="4"/>
      <c r="H797" s="4"/>
      <c r="I797" s="4"/>
      <c r="J797" s="4"/>
      <c r="K797" s="4"/>
      <c r="L797" s="4"/>
      <c r="M797" s="4"/>
      <c r="N797" s="4"/>
      <c r="O797" s="4"/>
      <c r="P797" s="4"/>
      <c r="Q797" s="4"/>
      <c r="R797" s="4"/>
    </row>
    <row r="798" spans="1:18" ht="16.5" customHeight="1">
      <c r="A798" s="4"/>
      <c r="B798" s="4"/>
      <c r="C798" s="34"/>
      <c r="D798" s="4"/>
      <c r="E798" s="4"/>
      <c r="F798" s="4"/>
      <c r="G798" s="4"/>
      <c r="H798" s="4"/>
      <c r="I798" s="4"/>
      <c r="J798" s="4"/>
      <c r="K798" s="4"/>
      <c r="L798" s="4"/>
      <c r="M798" s="4"/>
      <c r="N798" s="4"/>
      <c r="O798" s="4"/>
      <c r="P798" s="4"/>
      <c r="Q798" s="4"/>
      <c r="R798" s="4"/>
    </row>
    <row r="799" spans="1:18" ht="16.5" customHeight="1">
      <c r="A799" s="4"/>
      <c r="B799" s="4"/>
      <c r="C799" s="34"/>
      <c r="D799" s="4"/>
      <c r="E799" s="4"/>
      <c r="F799" s="4"/>
      <c r="G799" s="4"/>
      <c r="H799" s="4"/>
      <c r="I799" s="4"/>
      <c r="J799" s="4"/>
      <c r="K799" s="4"/>
      <c r="L799" s="4"/>
      <c r="M799" s="4"/>
      <c r="N799" s="4"/>
      <c r="O799" s="4"/>
      <c r="P799" s="4"/>
      <c r="Q799" s="4"/>
      <c r="R799" s="4"/>
    </row>
    <row r="800" spans="1:18" ht="16.5" customHeight="1">
      <c r="A800" s="4"/>
      <c r="B800" s="4"/>
      <c r="C800" s="34"/>
      <c r="D800" s="4"/>
      <c r="E800" s="4"/>
      <c r="F800" s="4"/>
      <c r="G800" s="4"/>
      <c r="H800" s="4"/>
      <c r="I800" s="4"/>
      <c r="J800" s="4"/>
      <c r="K800" s="4"/>
      <c r="L800" s="4"/>
      <c r="M800" s="4"/>
      <c r="N800" s="4"/>
      <c r="O800" s="4"/>
      <c r="P800" s="4"/>
      <c r="Q800" s="4"/>
      <c r="R800" s="4"/>
    </row>
    <row r="801" spans="1:18" ht="16.5" customHeight="1">
      <c r="A801" s="4"/>
      <c r="B801" s="4"/>
      <c r="C801" s="34"/>
      <c r="D801" s="4"/>
      <c r="E801" s="4"/>
      <c r="F801" s="4"/>
      <c r="G801" s="4"/>
      <c r="H801" s="4"/>
      <c r="I801" s="4"/>
      <c r="J801" s="4"/>
      <c r="K801" s="4"/>
      <c r="L801" s="4"/>
      <c r="M801" s="4"/>
      <c r="N801" s="4"/>
      <c r="O801" s="4"/>
      <c r="P801" s="4"/>
      <c r="Q801" s="4"/>
      <c r="R801" s="4"/>
    </row>
    <row r="802" spans="1:18" ht="16.5" customHeight="1">
      <c r="A802" s="4"/>
      <c r="B802" s="4"/>
      <c r="C802" s="34"/>
      <c r="D802" s="4"/>
      <c r="E802" s="4"/>
      <c r="F802" s="4"/>
      <c r="G802" s="4"/>
      <c r="H802" s="4"/>
      <c r="I802" s="4"/>
      <c r="J802" s="4"/>
      <c r="K802" s="4"/>
      <c r="L802" s="4"/>
      <c r="M802" s="4"/>
      <c r="N802" s="4"/>
      <c r="O802" s="4"/>
      <c r="P802" s="4"/>
      <c r="Q802" s="4"/>
      <c r="R802" s="4"/>
    </row>
    <row r="803" spans="1:18" ht="16.5" customHeight="1">
      <c r="A803" s="4"/>
      <c r="B803" s="4"/>
      <c r="C803" s="34"/>
      <c r="D803" s="4"/>
      <c r="E803" s="4"/>
      <c r="F803" s="4"/>
      <c r="G803" s="4"/>
      <c r="H803" s="4"/>
      <c r="I803" s="4"/>
      <c r="J803" s="4"/>
      <c r="K803" s="4"/>
      <c r="L803" s="4"/>
      <c r="M803" s="4"/>
      <c r="N803" s="4"/>
      <c r="O803" s="4"/>
      <c r="P803" s="4"/>
      <c r="Q803" s="4"/>
      <c r="R803" s="4"/>
    </row>
    <row r="804" spans="1:18" ht="16.5" customHeight="1">
      <c r="A804" s="4"/>
      <c r="B804" s="4"/>
      <c r="C804" s="34"/>
      <c r="D804" s="4"/>
      <c r="E804" s="4"/>
      <c r="F804" s="4"/>
      <c r="G804" s="4"/>
      <c r="H804" s="4"/>
      <c r="I804" s="4"/>
      <c r="J804" s="4"/>
      <c r="K804" s="4"/>
      <c r="L804" s="4"/>
      <c r="M804" s="4"/>
      <c r="N804" s="4"/>
      <c r="O804" s="4"/>
      <c r="P804" s="4"/>
      <c r="Q804" s="4"/>
      <c r="R804" s="4"/>
    </row>
    <row r="805" spans="1:18" ht="16.5" customHeight="1">
      <c r="A805" s="4"/>
      <c r="B805" s="4"/>
      <c r="C805" s="34"/>
      <c r="D805" s="4"/>
      <c r="E805" s="4"/>
      <c r="F805" s="4"/>
      <c r="G805" s="4"/>
      <c r="H805" s="4"/>
      <c r="I805" s="4"/>
      <c r="J805" s="4"/>
      <c r="K805" s="4"/>
      <c r="L805" s="4"/>
      <c r="M805" s="4"/>
      <c r="N805" s="4"/>
      <c r="O805" s="4"/>
      <c r="P805" s="4"/>
      <c r="Q805" s="4"/>
      <c r="R805" s="4"/>
    </row>
    <row r="806" spans="1:18" ht="16.5" customHeight="1">
      <c r="A806" s="4"/>
      <c r="B806" s="4"/>
      <c r="C806" s="34"/>
      <c r="D806" s="4"/>
      <c r="E806" s="4"/>
      <c r="F806" s="4"/>
      <c r="G806" s="4"/>
      <c r="H806" s="4"/>
      <c r="I806" s="4"/>
      <c r="J806" s="4"/>
      <c r="K806" s="4"/>
      <c r="L806" s="4"/>
      <c r="M806" s="4"/>
      <c r="N806" s="4"/>
      <c r="O806" s="4"/>
      <c r="P806" s="4"/>
      <c r="Q806" s="4"/>
      <c r="R806" s="4"/>
    </row>
    <row r="807" spans="1:18" ht="16.5" customHeight="1">
      <c r="A807" s="4"/>
      <c r="B807" s="4"/>
      <c r="C807" s="34"/>
      <c r="D807" s="4"/>
      <c r="E807" s="4"/>
      <c r="F807" s="4"/>
      <c r="G807" s="4"/>
      <c r="H807" s="4"/>
      <c r="I807" s="4"/>
      <c r="J807" s="4"/>
      <c r="K807" s="4"/>
      <c r="L807" s="4"/>
      <c r="M807" s="4"/>
      <c r="N807" s="4"/>
      <c r="O807" s="4"/>
      <c r="P807" s="4"/>
      <c r="Q807" s="4"/>
      <c r="R807" s="4"/>
    </row>
    <row r="808" spans="1:18" ht="16.5" customHeight="1">
      <c r="A808" s="4"/>
      <c r="B808" s="4"/>
      <c r="C808" s="34"/>
      <c r="D808" s="4"/>
      <c r="E808" s="4"/>
      <c r="F808" s="4"/>
      <c r="G808" s="4"/>
      <c r="H808" s="4"/>
      <c r="I808" s="4"/>
      <c r="J808" s="4"/>
      <c r="K808" s="4"/>
      <c r="L808" s="4"/>
      <c r="M808" s="4"/>
      <c r="N808" s="4"/>
      <c r="O808" s="4"/>
      <c r="P808" s="4"/>
      <c r="Q808" s="4"/>
      <c r="R808" s="4"/>
    </row>
    <row r="809" spans="1:18" ht="16.5" customHeight="1">
      <c r="A809" s="4"/>
      <c r="B809" s="4"/>
      <c r="C809" s="34"/>
      <c r="D809" s="4"/>
      <c r="E809" s="4"/>
      <c r="F809" s="4"/>
      <c r="G809" s="4"/>
      <c r="H809" s="4"/>
      <c r="I809" s="4"/>
      <c r="J809" s="4"/>
      <c r="K809" s="4"/>
      <c r="L809" s="4"/>
      <c r="M809" s="4"/>
      <c r="N809" s="4"/>
      <c r="O809" s="4"/>
      <c r="P809" s="4"/>
      <c r="Q809" s="4"/>
      <c r="R809" s="4"/>
    </row>
    <row r="810" spans="1:18" ht="16.5" customHeight="1">
      <c r="A810" s="4"/>
      <c r="B810" s="4"/>
      <c r="C810" s="34"/>
      <c r="D810" s="4"/>
      <c r="E810" s="4"/>
      <c r="F810" s="4"/>
      <c r="G810" s="4"/>
      <c r="H810" s="4"/>
      <c r="I810" s="4"/>
      <c r="J810" s="4"/>
      <c r="K810" s="4"/>
      <c r="L810" s="4"/>
      <c r="M810" s="4"/>
      <c r="N810" s="4"/>
      <c r="O810" s="4"/>
      <c r="P810" s="4"/>
      <c r="Q810" s="4"/>
      <c r="R810" s="4"/>
    </row>
    <row r="811" spans="1:18" ht="16.5" customHeight="1">
      <c r="A811" s="4"/>
      <c r="B811" s="4"/>
      <c r="C811" s="34"/>
      <c r="D811" s="4"/>
      <c r="E811" s="4"/>
      <c r="F811" s="4"/>
      <c r="G811" s="4"/>
      <c r="H811" s="4"/>
      <c r="I811" s="4"/>
      <c r="J811" s="4"/>
      <c r="K811" s="4"/>
      <c r="L811" s="4"/>
      <c r="M811" s="4"/>
      <c r="N811" s="4"/>
      <c r="O811" s="4"/>
      <c r="P811" s="4"/>
      <c r="Q811" s="4"/>
      <c r="R811" s="4"/>
    </row>
    <row r="812" spans="1:18" ht="16.5" customHeight="1">
      <c r="A812" s="4"/>
      <c r="B812" s="4"/>
      <c r="C812" s="34"/>
      <c r="D812" s="4"/>
      <c r="E812" s="4"/>
      <c r="F812" s="4"/>
      <c r="G812" s="4"/>
      <c r="H812" s="4"/>
      <c r="I812" s="4"/>
      <c r="J812" s="4"/>
      <c r="K812" s="4"/>
      <c r="L812" s="4"/>
      <c r="M812" s="4"/>
      <c r="N812" s="4"/>
      <c r="O812" s="4"/>
      <c r="P812" s="4"/>
      <c r="Q812" s="4"/>
      <c r="R812" s="4"/>
    </row>
    <row r="813" spans="1:18" ht="16.5" customHeight="1">
      <c r="A813" s="4"/>
      <c r="B813" s="4"/>
      <c r="C813" s="34"/>
      <c r="D813" s="4"/>
      <c r="E813" s="4"/>
      <c r="F813" s="4"/>
      <c r="G813" s="4"/>
      <c r="H813" s="4"/>
      <c r="I813" s="4"/>
      <c r="J813" s="4"/>
      <c r="K813" s="4"/>
      <c r="L813" s="4"/>
      <c r="M813" s="4"/>
      <c r="N813" s="4"/>
      <c r="O813" s="4"/>
      <c r="P813" s="4"/>
      <c r="Q813" s="4"/>
      <c r="R813" s="4"/>
    </row>
    <row r="814" spans="1:18" ht="16.5" customHeight="1">
      <c r="A814" s="4"/>
      <c r="B814" s="4"/>
      <c r="C814" s="34"/>
      <c r="D814" s="4"/>
      <c r="E814" s="4"/>
      <c r="F814" s="4"/>
      <c r="G814" s="4"/>
      <c r="H814" s="4"/>
      <c r="I814" s="4"/>
      <c r="J814" s="4"/>
      <c r="K814" s="4"/>
      <c r="L814" s="4"/>
      <c r="M814" s="4"/>
      <c r="N814" s="4"/>
      <c r="O814" s="4"/>
      <c r="P814" s="4"/>
      <c r="Q814" s="4"/>
      <c r="R814" s="4"/>
    </row>
    <row r="815" spans="1:18" ht="16.5" customHeight="1">
      <c r="A815" s="4"/>
      <c r="B815" s="4"/>
      <c r="C815" s="34"/>
      <c r="D815" s="4"/>
      <c r="E815" s="4"/>
      <c r="F815" s="4"/>
      <c r="G815" s="4"/>
      <c r="H815" s="4"/>
      <c r="I815" s="4"/>
      <c r="J815" s="4"/>
      <c r="K815" s="4"/>
      <c r="L815" s="4"/>
      <c r="M815" s="4"/>
      <c r="N815" s="4"/>
      <c r="O815" s="4"/>
      <c r="P815" s="4"/>
      <c r="Q815" s="4"/>
      <c r="R815" s="4"/>
    </row>
    <row r="816" spans="1:18" ht="16.5" customHeight="1">
      <c r="A816" s="4"/>
      <c r="B816" s="4"/>
      <c r="C816" s="34"/>
      <c r="D816" s="4"/>
      <c r="E816" s="4"/>
      <c r="F816" s="4"/>
      <c r="G816" s="4"/>
      <c r="H816" s="4"/>
      <c r="I816" s="4"/>
      <c r="J816" s="4"/>
      <c r="K816" s="4"/>
      <c r="L816" s="4"/>
      <c r="M816" s="4"/>
      <c r="N816" s="4"/>
      <c r="O816" s="4"/>
      <c r="P816" s="4"/>
      <c r="Q816" s="4"/>
      <c r="R816" s="4"/>
    </row>
    <row r="817" spans="1:18" ht="16.5" customHeight="1">
      <c r="A817" s="4"/>
      <c r="B817" s="4"/>
      <c r="C817" s="34"/>
      <c r="D817" s="4"/>
      <c r="E817" s="4"/>
      <c r="F817" s="4"/>
      <c r="G817" s="4"/>
      <c r="H817" s="4"/>
      <c r="I817" s="4"/>
      <c r="J817" s="4"/>
      <c r="K817" s="4"/>
      <c r="L817" s="4"/>
      <c r="M817" s="4"/>
      <c r="N817" s="4"/>
      <c r="O817" s="4"/>
      <c r="P817" s="4"/>
      <c r="Q817" s="4"/>
      <c r="R817" s="4"/>
    </row>
    <row r="818" spans="1:18" ht="16.5" customHeight="1">
      <c r="A818" s="4"/>
      <c r="B818" s="4"/>
      <c r="C818" s="34"/>
      <c r="D818" s="4"/>
      <c r="E818" s="4"/>
      <c r="F818" s="4"/>
      <c r="G818" s="4"/>
      <c r="H818" s="4"/>
      <c r="I818" s="4"/>
      <c r="J818" s="4"/>
      <c r="K818" s="4"/>
      <c r="L818" s="4"/>
      <c r="M818" s="4"/>
      <c r="N818" s="4"/>
      <c r="O818" s="4"/>
      <c r="P818" s="4"/>
      <c r="Q818" s="4"/>
      <c r="R818" s="4"/>
    </row>
    <row r="819" spans="1:18" ht="16.5" customHeight="1">
      <c r="A819" s="4"/>
      <c r="B819" s="4"/>
      <c r="C819" s="34"/>
      <c r="D819" s="4"/>
      <c r="E819" s="4"/>
      <c r="F819" s="4"/>
      <c r="G819" s="4"/>
      <c r="H819" s="4"/>
      <c r="I819" s="4"/>
      <c r="J819" s="4"/>
      <c r="K819" s="4"/>
      <c r="L819" s="4"/>
      <c r="M819" s="4"/>
      <c r="N819" s="4"/>
      <c r="O819" s="4"/>
      <c r="P819" s="4"/>
      <c r="Q819" s="4"/>
      <c r="R819" s="4"/>
    </row>
    <row r="820" spans="1:18" ht="16.5" customHeight="1">
      <c r="A820" s="4"/>
      <c r="B820" s="4"/>
      <c r="C820" s="34"/>
      <c r="D820" s="4"/>
      <c r="E820" s="4"/>
      <c r="F820" s="4"/>
      <c r="G820" s="4"/>
      <c r="H820" s="4"/>
      <c r="I820" s="4"/>
      <c r="J820" s="4"/>
      <c r="K820" s="4"/>
      <c r="L820" s="4"/>
      <c r="M820" s="4"/>
      <c r="N820" s="4"/>
      <c r="O820" s="4"/>
      <c r="P820" s="4"/>
      <c r="Q820" s="4"/>
      <c r="R820" s="4"/>
    </row>
    <row r="821" spans="1:18" ht="16.5" customHeight="1">
      <c r="A821" s="4"/>
      <c r="B821" s="4"/>
      <c r="C821" s="34"/>
      <c r="D821" s="4"/>
      <c r="E821" s="4"/>
      <c r="F821" s="4"/>
      <c r="G821" s="4"/>
      <c r="H821" s="4"/>
      <c r="I821" s="4"/>
      <c r="J821" s="4"/>
      <c r="K821" s="4"/>
      <c r="L821" s="4"/>
      <c r="M821" s="4"/>
      <c r="N821" s="4"/>
      <c r="O821" s="4"/>
      <c r="P821" s="4"/>
      <c r="Q821" s="4"/>
      <c r="R821" s="4"/>
    </row>
    <row r="822" spans="1:18" ht="16.5" customHeight="1">
      <c r="A822" s="4"/>
      <c r="B822" s="4"/>
      <c r="C822" s="34"/>
      <c r="D822" s="4"/>
      <c r="E822" s="4"/>
      <c r="F822" s="4"/>
      <c r="G822" s="4"/>
      <c r="H822" s="4"/>
      <c r="I822" s="4"/>
      <c r="J822" s="4"/>
      <c r="K822" s="4"/>
      <c r="L822" s="4"/>
      <c r="M822" s="4"/>
      <c r="N822" s="4"/>
      <c r="O822" s="4"/>
      <c r="P822" s="4"/>
      <c r="Q822" s="4"/>
      <c r="R822" s="4"/>
    </row>
    <row r="823" spans="1:18" ht="16.5" customHeight="1">
      <c r="A823" s="4"/>
      <c r="B823" s="4"/>
      <c r="C823" s="34"/>
      <c r="D823" s="4"/>
      <c r="E823" s="4"/>
      <c r="F823" s="4"/>
      <c r="G823" s="4"/>
      <c r="H823" s="4"/>
      <c r="I823" s="4"/>
      <c r="J823" s="4"/>
      <c r="K823" s="4"/>
      <c r="L823" s="4"/>
      <c r="M823" s="4"/>
      <c r="N823" s="4"/>
      <c r="O823" s="4"/>
      <c r="P823" s="4"/>
      <c r="Q823" s="4"/>
      <c r="R823" s="4"/>
    </row>
    <row r="824" spans="1:18" ht="16.5" customHeight="1">
      <c r="A824" s="4"/>
      <c r="B824" s="4"/>
      <c r="C824" s="34"/>
      <c r="D824" s="4"/>
      <c r="E824" s="4"/>
      <c r="F824" s="4"/>
      <c r="G824" s="4"/>
      <c r="H824" s="4"/>
      <c r="I824" s="4"/>
      <c r="J824" s="4"/>
      <c r="K824" s="4"/>
      <c r="L824" s="4"/>
      <c r="M824" s="4"/>
      <c r="N824" s="4"/>
      <c r="O824" s="4"/>
      <c r="P824" s="4"/>
      <c r="Q824" s="4"/>
      <c r="R824" s="4"/>
    </row>
    <row r="825" spans="1:18" ht="16.5" customHeight="1">
      <c r="A825" s="4"/>
      <c r="B825" s="4"/>
      <c r="C825" s="34"/>
      <c r="D825" s="4"/>
      <c r="E825" s="4"/>
      <c r="F825" s="4"/>
      <c r="G825" s="4"/>
      <c r="H825" s="4"/>
      <c r="I825" s="4"/>
      <c r="J825" s="4"/>
      <c r="K825" s="4"/>
      <c r="L825" s="4"/>
      <c r="M825" s="4"/>
      <c r="N825" s="4"/>
      <c r="O825" s="4"/>
      <c r="P825" s="4"/>
      <c r="Q825" s="4"/>
      <c r="R825" s="4"/>
    </row>
    <row r="826" spans="1:18" ht="16.5" customHeight="1">
      <c r="A826" s="4"/>
      <c r="B826" s="4"/>
      <c r="C826" s="34"/>
      <c r="D826" s="4"/>
      <c r="E826" s="4"/>
      <c r="F826" s="4"/>
      <c r="G826" s="4"/>
      <c r="H826" s="4"/>
      <c r="I826" s="4"/>
      <c r="J826" s="4"/>
      <c r="K826" s="4"/>
      <c r="L826" s="4"/>
      <c r="M826" s="4"/>
      <c r="N826" s="4"/>
      <c r="O826" s="4"/>
      <c r="P826" s="4"/>
      <c r="Q826" s="4"/>
      <c r="R826" s="4"/>
    </row>
    <row r="827" spans="1:18" ht="16.5" customHeight="1">
      <c r="A827" s="4"/>
      <c r="B827" s="4"/>
      <c r="C827" s="34"/>
      <c r="D827" s="4"/>
      <c r="E827" s="4"/>
      <c r="F827" s="4"/>
      <c r="G827" s="4"/>
      <c r="H827" s="4"/>
      <c r="I827" s="4"/>
      <c r="J827" s="4"/>
      <c r="K827" s="4"/>
      <c r="L827" s="4"/>
      <c r="M827" s="4"/>
      <c r="N827" s="4"/>
      <c r="O827" s="4"/>
      <c r="P827" s="4"/>
      <c r="Q827" s="4"/>
      <c r="R827" s="4"/>
    </row>
    <row r="828" spans="1:18" ht="16.5" customHeight="1">
      <c r="A828" s="4"/>
      <c r="B828" s="4"/>
      <c r="C828" s="34"/>
      <c r="D828" s="4"/>
      <c r="E828" s="4"/>
      <c r="F828" s="4"/>
      <c r="G828" s="4"/>
      <c r="H828" s="4"/>
      <c r="I828" s="4"/>
      <c r="J828" s="4"/>
      <c r="K828" s="4"/>
      <c r="L828" s="4"/>
      <c r="M828" s="4"/>
      <c r="N828" s="4"/>
      <c r="O828" s="4"/>
      <c r="P828" s="4"/>
      <c r="Q828" s="4"/>
      <c r="R828" s="4"/>
    </row>
    <row r="829" spans="1:18" ht="16.5" customHeight="1">
      <c r="A829" s="4"/>
      <c r="B829" s="4"/>
      <c r="C829" s="34"/>
      <c r="D829" s="4"/>
      <c r="E829" s="4"/>
      <c r="F829" s="4"/>
      <c r="G829" s="4"/>
      <c r="H829" s="4"/>
      <c r="I829" s="4"/>
      <c r="J829" s="4"/>
      <c r="K829" s="4"/>
      <c r="L829" s="4"/>
      <c r="M829" s="4"/>
      <c r="N829" s="4"/>
      <c r="O829" s="4"/>
      <c r="P829" s="4"/>
      <c r="Q829" s="4"/>
      <c r="R829" s="4"/>
    </row>
    <row r="830" spans="1:18" ht="16.5" customHeight="1">
      <c r="A830" s="4"/>
      <c r="B830" s="4"/>
      <c r="C830" s="34"/>
      <c r="D830" s="4"/>
      <c r="E830" s="4"/>
      <c r="F830" s="4"/>
      <c r="G830" s="4"/>
      <c r="H830" s="4"/>
      <c r="I830" s="4"/>
      <c r="J830" s="4"/>
      <c r="K830" s="4"/>
      <c r="L830" s="4"/>
      <c r="M830" s="4"/>
      <c r="N830" s="4"/>
      <c r="O830" s="4"/>
      <c r="P830" s="4"/>
      <c r="Q830" s="4"/>
      <c r="R830" s="4"/>
    </row>
    <row r="831" spans="1:18" ht="16.5" customHeight="1">
      <c r="A831" s="4"/>
      <c r="B831" s="4"/>
      <c r="C831" s="34"/>
      <c r="D831" s="4"/>
      <c r="E831" s="4"/>
      <c r="F831" s="4"/>
      <c r="G831" s="4"/>
      <c r="H831" s="4"/>
      <c r="I831" s="4"/>
      <c r="J831" s="4"/>
      <c r="K831" s="4"/>
      <c r="L831" s="4"/>
      <c r="M831" s="4"/>
      <c r="N831" s="4"/>
      <c r="O831" s="4"/>
      <c r="P831" s="4"/>
      <c r="Q831" s="4"/>
      <c r="R831" s="4"/>
    </row>
    <row r="832" spans="1:18" ht="16.5" customHeight="1">
      <c r="A832" s="4"/>
      <c r="B832" s="4"/>
      <c r="C832" s="34"/>
      <c r="D832" s="4"/>
      <c r="E832" s="4"/>
      <c r="F832" s="4"/>
      <c r="G832" s="4"/>
      <c r="H832" s="4"/>
      <c r="I832" s="4"/>
      <c r="J832" s="4"/>
      <c r="K832" s="4"/>
      <c r="L832" s="4"/>
      <c r="M832" s="4"/>
      <c r="N832" s="4"/>
      <c r="O832" s="4"/>
      <c r="P832" s="4"/>
      <c r="Q832" s="4"/>
      <c r="R832" s="4"/>
    </row>
    <row r="833" spans="1:18" ht="16.5" customHeight="1">
      <c r="A833" s="4"/>
      <c r="B833" s="4"/>
      <c r="C833" s="34"/>
      <c r="D833" s="4"/>
      <c r="E833" s="4"/>
      <c r="F833" s="4"/>
      <c r="G833" s="4"/>
      <c r="H833" s="4"/>
      <c r="I833" s="4"/>
      <c r="J833" s="4"/>
      <c r="K833" s="4"/>
      <c r="L833" s="4"/>
      <c r="M833" s="4"/>
      <c r="N833" s="4"/>
      <c r="O833" s="4"/>
      <c r="P833" s="4"/>
      <c r="Q833" s="4"/>
      <c r="R833" s="4"/>
    </row>
    <row r="834" spans="1:18" ht="16.5" customHeight="1">
      <c r="A834" s="4"/>
      <c r="B834" s="4"/>
      <c r="C834" s="34"/>
      <c r="D834" s="4"/>
      <c r="E834" s="4"/>
      <c r="F834" s="4"/>
      <c r="G834" s="4"/>
      <c r="H834" s="4"/>
      <c r="I834" s="4"/>
      <c r="J834" s="4"/>
      <c r="K834" s="4"/>
      <c r="L834" s="4"/>
      <c r="M834" s="4"/>
      <c r="N834" s="4"/>
      <c r="O834" s="4"/>
      <c r="P834" s="4"/>
      <c r="Q834" s="4"/>
      <c r="R834" s="4"/>
    </row>
    <row r="835" spans="1:18" ht="16.5" customHeight="1">
      <c r="A835" s="4"/>
      <c r="B835" s="4"/>
      <c r="C835" s="34"/>
      <c r="D835" s="4"/>
      <c r="E835" s="4"/>
      <c r="F835" s="4"/>
      <c r="G835" s="4"/>
      <c r="H835" s="4"/>
      <c r="I835" s="4"/>
      <c r="J835" s="4"/>
      <c r="K835" s="4"/>
      <c r="L835" s="4"/>
      <c r="M835" s="4"/>
      <c r="N835" s="4"/>
      <c r="O835" s="4"/>
      <c r="P835" s="4"/>
      <c r="Q835" s="4"/>
      <c r="R835" s="4"/>
    </row>
    <row r="836" spans="1:18" ht="16.5" customHeight="1">
      <c r="A836" s="4"/>
      <c r="B836" s="4"/>
      <c r="C836" s="34"/>
      <c r="D836" s="4"/>
      <c r="E836" s="4"/>
      <c r="F836" s="4"/>
      <c r="G836" s="4"/>
      <c r="H836" s="4"/>
      <c r="I836" s="4"/>
      <c r="J836" s="4"/>
      <c r="K836" s="4"/>
      <c r="L836" s="4"/>
      <c r="M836" s="4"/>
      <c r="N836" s="4"/>
      <c r="O836" s="4"/>
      <c r="P836" s="4"/>
      <c r="Q836" s="4"/>
      <c r="R836" s="4"/>
    </row>
    <row r="837" spans="1:18" ht="16.5" customHeight="1">
      <c r="A837" s="4"/>
      <c r="B837" s="4"/>
      <c r="C837" s="34"/>
      <c r="D837" s="4"/>
      <c r="E837" s="4"/>
      <c r="F837" s="4"/>
      <c r="G837" s="4"/>
      <c r="H837" s="4"/>
      <c r="I837" s="4"/>
      <c r="J837" s="4"/>
      <c r="K837" s="4"/>
      <c r="L837" s="4"/>
      <c r="M837" s="4"/>
      <c r="N837" s="4"/>
      <c r="O837" s="4"/>
      <c r="P837" s="4"/>
      <c r="Q837" s="4"/>
      <c r="R837" s="4"/>
    </row>
    <row r="838" spans="1:18" ht="16.5" customHeight="1">
      <c r="A838" s="4"/>
      <c r="B838" s="4"/>
      <c r="C838" s="34"/>
      <c r="D838" s="4"/>
      <c r="E838" s="4"/>
      <c r="F838" s="4"/>
      <c r="G838" s="4"/>
      <c r="H838" s="4"/>
      <c r="I838" s="4"/>
      <c r="J838" s="4"/>
      <c r="K838" s="4"/>
      <c r="L838" s="4"/>
      <c r="M838" s="4"/>
      <c r="N838" s="4"/>
      <c r="O838" s="4"/>
      <c r="P838" s="4"/>
      <c r="Q838" s="4"/>
      <c r="R838" s="4"/>
    </row>
    <row r="839" spans="1:18" ht="16.5" customHeight="1">
      <c r="A839" s="4"/>
      <c r="B839" s="4"/>
      <c r="C839" s="34"/>
      <c r="D839" s="4"/>
      <c r="E839" s="4"/>
      <c r="F839" s="4"/>
      <c r="G839" s="4"/>
      <c r="H839" s="4"/>
      <c r="I839" s="4"/>
      <c r="J839" s="4"/>
      <c r="K839" s="4"/>
      <c r="L839" s="4"/>
      <c r="M839" s="4"/>
      <c r="N839" s="4"/>
      <c r="O839" s="4"/>
      <c r="P839" s="4"/>
      <c r="Q839" s="4"/>
      <c r="R839" s="4"/>
    </row>
    <row r="840" spans="1:18" ht="16.5" customHeight="1">
      <c r="A840" s="4"/>
      <c r="B840" s="4"/>
      <c r="C840" s="34"/>
      <c r="D840" s="4"/>
      <c r="E840" s="4"/>
      <c r="F840" s="4"/>
      <c r="G840" s="4"/>
      <c r="H840" s="4"/>
      <c r="I840" s="4"/>
      <c r="J840" s="4"/>
      <c r="K840" s="4"/>
      <c r="L840" s="4"/>
      <c r="M840" s="4"/>
      <c r="N840" s="4"/>
      <c r="O840" s="4"/>
      <c r="P840" s="4"/>
      <c r="Q840" s="4"/>
      <c r="R840" s="4"/>
    </row>
    <row r="841" spans="1:18" ht="16.5" customHeight="1">
      <c r="A841" s="4"/>
      <c r="B841" s="4"/>
      <c r="C841" s="34"/>
      <c r="D841" s="4"/>
      <c r="E841" s="4"/>
      <c r="F841" s="4"/>
      <c r="G841" s="4"/>
      <c r="H841" s="4"/>
      <c r="I841" s="4"/>
      <c r="J841" s="4"/>
      <c r="K841" s="4"/>
      <c r="L841" s="4"/>
      <c r="M841" s="4"/>
      <c r="N841" s="4"/>
      <c r="O841" s="4"/>
      <c r="P841" s="4"/>
      <c r="Q841" s="4"/>
      <c r="R841" s="4"/>
    </row>
    <row r="842" spans="1:18" ht="16.5" customHeight="1">
      <c r="A842" s="4"/>
      <c r="B842" s="4"/>
      <c r="C842" s="34"/>
      <c r="D842" s="4"/>
      <c r="E842" s="4"/>
      <c r="F842" s="4"/>
      <c r="G842" s="4"/>
      <c r="H842" s="4"/>
      <c r="I842" s="4"/>
      <c r="J842" s="4"/>
      <c r="K842" s="4"/>
      <c r="L842" s="4"/>
      <c r="M842" s="4"/>
      <c r="N842" s="4"/>
      <c r="O842" s="4"/>
      <c r="P842" s="4"/>
      <c r="Q842" s="4"/>
      <c r="R842" s="4"/>
    </row>
    <row r="843" spans="1:18" ht="16.5" customHeight="1">
      <c r="A843" s="4"/>
      <c r="B843" s="4"/>
      <c r="C843" s="34"/>
      <c r="D843" s="4"/>
      <c r="E843" s="4"/>
      <c r="F843" s="4"/>
      <c r="G843" s="4"/>
      <c r="H843" s="4"/>
      <c r="I843" s="4"/>
      <c r="J843" s="4"/>
      <c r="K843" s="4"/>
      <c r="L843" s="4"/>
      <c r="M843" s="4"/>
      <c r="N843" s="4"/>
      <c r="O843" s="4"/>
      <c r="P843" s="4"/>
      <c r="Q843" s="4"/>
      <c r="R843" s="4"/>
    </row>
    <row r="844" spans="1:18" ht="16.5" customHeight="1">
      <c r="A844" s="4"/>
      <c r="B844" s="4"/>
      <c r="C844" s="34"/>
      <c r="D844" s="4"/>
      <c r="E844" s="4"/>
      <c r="F844" s="4"/>
      <c r="G844" s="4"/>
      <c r="H844" s="4"/>
      <c r="I844" s="4"/>
      <c r="J844" s="4"/>
      <c r="K844" s="4"/>
      <c r="L844" s="4"/>
      <c r="M844" s="4"/>
      <c r="N844" s="4"/>
      <c r="O844" s="4"/>
      <c r="P844" s="4"/>
      <c r="Q844" s="4"/>
      <c r="R844" s="4"/>
    </row>
    <row r="845" spans="1:18" ht="16.5" customHeight="1">
      <c r="A845" s="4"/>
      <c r="B845" s="4"/>
      <c r="C845" s="34"/>
      <c r="D845" s="4"/>
      <c r="E845" s="4"/>
      <c r="F845" s="4"/>
      <c r="G845" s="4"/>
      <c r="H845" s="4"/>
      <c r="I845" s="4"/>
      <c r="J845" s="4"/>
      <c r="K845" s="4"/>
      <c r="L845" s="4"/>
      <c r="M845" s="4"/>
      <c r="N845" s="4"/>
      <c r="O845" s="4"/>
      <c r="P845" s="4"/>
      <c r="Q845" s="4"/>
      <c r="R845" s="4"/>
    </row>
    <row r="846" spans="1:18" ht="16.5" customHeight="1">
      <c r="A846" s="4"/>
      <c r="B846" s="4"/>
      <c r="C846" s="34"/>
      <c r="D846" s="4"/>
      <c r="E846" s="4"/>
      <c r="F846" s="4"/>
      <c r="G846" s="4"/>
      <c r="H846" s="4"/>
      <c r="I846" s="4"/>
      <c r="J846" s="4"/>
      <c r="K846" s="4"/>
      <c r="L846" s="4"/>
      <c r="M846" s="4"/>
      <c r="N846" s="4"/>
      <c r="O846" s="4"/>
      <c r="P846" s="4"/>
      <c r="Q846" s="4"/>
      <c r="R846" s="4"/>
    </row>
    <row r="847" spans="1:18" ht="16.5" customHeight="1">
      <c r="A847" s="4"/>
      <c r="B847" s="4"/>
      <c r="C847" s="34"/>
      <c r="D847" s="4"/>
      <c r="E847" s="4"/>
      <c r="F847" s="4"/>
      <c r="G847" s="4"/>
      <c r="H847" s="4"/>
      <c r="I847" s="4"/>
      <c r="J847" s="4"/>
      <c r="K847" s="4"/>
      <c r="L847" s="4"/>
      <c r="M847" s="4"/>
      <c r="N847" s="4"/>
      <c r="O847" s="4"/>
      <c r="P847" s="4"/>
      <c r="Q847" s="4"/>
      <c r="R847" s="4"/>
    </row>
    <row r="848" spans="1:18" ht="16.5" customHeight="1">
      <c r="A848" s="4"/>
      <c r="B848" s="4"/>
      <c r="C848" s="34"/>
      <c r="D848" s="4"/>
      <c r="E848" s="4"/>
      <c r="F848" s="4"/>
      <c r="G848" s="4"/>
      <c r="H848" s="4"/>
      <c r="I848" s="4"/>
      <c r="J848" s="4"/>
      <c r="K848" s="4"/>
      <c r="L848" s="4"/>
      <c r="M848" s="4"/>
      <c r="N848" s="4"/>
      <c r="O848" s="4"/>
      <c r="P848" s="4"/>
      <c r="Q848" s="4"/>
      <c r="R848" s="4"/>
    </row>
    <row r="849" spans="1:18" ht="16.5" customHeight="1">
      <c r="A849" s="4"/>
      <c r="B849" s="4"/>
      <c r="C849" s="34"/>
      <c r="D849" s="4"/>
      <c r="E849" s="4"/>
      <c r="F849" s="4"/>
      <c r="G849" s="4"/>
      <c r="H849" s="4"/>
      <c r="I849" s="4"/>
      <c r="J849" s="4"/>
      <c r="K849" s="4"/>
      <c r="L849" s="4"/>
      <c r="M849" s="4"/>
      <c r="N849" s="4"/>
      <c r="O849" s="4"/>
      <c r="P849" s="4"/>
      <c r="Q849" s="4"/>
      <c r="R849" s="4"/>
    </row>
    <row r="850" spans="1:18" ht="16.5" customHeight="1">
      <c r="A850" s="4"/>
      <c r="B850" s="4"/>
      <c r="C850" s="34"/>
      <c r="D850" s="4"/>
      <c r="E850" s="4"/>
      <c r="F850" s="4"/>
      <c r="G850" s="4"/>
      <c r="H850" s="4"/>
      <c r="I850" s="4"/>
      <c r="J850" s="4"/>
      <c r="K850" s="4"/>
      <c r="L850" s="4"/>
      <c r="M850" s="4"/>
      <c r="N850" s="4"/>
      <c r="O850" s="4"/>
      <c r="P850" s="4"/>
      <c r="Q850" s="4"/>
      <c r="R850" s="4"/>
    </row>
    <row r="851" spans="1:18" ht="16.5" customHeight="1">
      <c r="A851" s="4"/>
      <c r="B851" s="4"/>
      <c r="C851" s="34"/>
      <c r="D851" s="4"/>
      <c r="E851" s="4"/>
      <c r="F851" s="4"/>
      <c r="G851" s="4"/>
      <c r="H851" s="4"/>
      <c r="I851" s="4"/>
      <c r="J851" s="4"/>
      <c r="K851" s="4"/>
      <c r="L851" s="4"/>
      <c r="M851" s="4"/>
      <c r="N851" s="4"/>
      <c r="O851" s="4"/>
      <c r="P851" s="4"/>
      <c r="Q851" s="4"/>
      <c r="R851" s="4"/>
    </row>
    <row r="852" spans="1:18" ht="16.5" customHeight="1">
      <c r="A852" s="4"/>
      <c r="B852" s="4"/>
      <c r="C852" s="34"/>
      <c r="D852" s="4"/>
      <c r="E852" s="4"/>
      <c r="F852" s="4"/>
      <c r="G852" s="4"/>
      <c r="H852" s="4"/>
      <c r="I852" s="4"/>
      <c r="J852" s="4"/>
      <c r="K852" s="4"/>
      <c r="L852" s="4"/>
      <c r="M852" s="4"/>
      <c r="N852" s="4"/>
      <c r="O852" s="4"/>
      <c r="P852" s="4"/>
      <c r="Q852" s="4"/>
      <c r="R852" s="4"/>
    </row>
    <row r="853" spans="1:18" ht="16.5" customHeight="1">
      <c r="A853" s="4"/>
      <c r="B853" s="4"/>
      <c r="C853" s="34"/>
      <c r="D853" s="4"/>
      <c r="E853" s="4"/>
      <c r="F853" s="4"/>
      <c r="G853" s="4"/>
      <c r="H853" s="4"/>
      <c r="I853" s="4"/>
      <c r="J853" s="4"/>
      <c r="K853" s="4"/>
      <c r="L853" s="4"/>
      <c r="M853" s="4"/>
      <c r="N853" s="4"/>
      <c r="O853" s="4"/>
      <c r="P853" s="4"/>
      <c r="Q853" s="4"/>
      <c r="R853" s="4"/>
    </row>
    <row r="854" spans="1:18" ht="16.5" customHeight="1">
      <c r="A854" s="4"/>
      <c r="B854" s="4"/>
      <c r="C854" s="34"/>
      <c r="D854" s="4"/>
      <c r="E854" s="4"/>
      <c r="F854" s="4"/>
      <c r="G854" s="4"/>
      <c r="H854" s="4"/>
      <c r="I854" s="4"/>
      <c r="J854" s="4"/>
      <c r="K854" s="4"/>
      <c r="L854" s="4"/>
      <c r="M854" s="4"/>
      <c r="N854" s="4"/>
      <c r="O854" s="4"/>
      <c r="P854" s="4"/>
      <c r="Q854" s="4"/>
      <c r="R854" s="4"/>
    </row>
    <row r="855" spans="1:18" ht="16.5" customHeight="1">
      <c r="A855" s="4"/>
      <c r="B855" s="4"/>
      <c r="C855" s="34"/>
      <c r="D855" s="4"/>
      <c r="E855" s="4"/>
      <c r="F855" s="4"/>
      <c r="G855" s="4"/>
      <c r="H855" s="4"/>
      <c r="I855" s="4"/>
      <c r="J855" s="4"/>
      <c r="K855" s="4"/>
      <c r="L855" s="4"/>
      <c r="M855" s="4"/>
      <c r="N855" s="4"/>
      <c r="O855" s="4"/>
      <c r="P855" s="4"/>
      <c r="Q855" s="4"/>
      <c r="R855" s="4"/>
    </row>
    <row r="856" spans="1:18" ht="16.5" customHeight="1">
      <c r="A856" s="4"/>
      <c r="B856" s="4"/>
      <c r="C856" s="34"/>
      <c r="D856" s="4"/>
      <c r="E856" s="4"/>
      <c r="F856" s="4"/>
      <c r="G856" s="4"/>
      <c r="H856" s="4"/>
      <c r="I856" s="4"/>
      <c r="J856" s="4"/>
      <c r="K856" s="4"/>
      <c r="L856" s="4"/>
      <c r="M856" s="4"/>
      <c r="N856" s="4"/>
      <c r="O856" s="4"/>
      <c r="P856" s="4"/>
      <c r="Q856" s="4"/>
      <c r="R856" s="4"/>
    </row>
    <row r="857" spans="1:18" ht="16.5" customHeight="1">
      <c r="A857" s="4"/>
      <c r="B857" s="4"/>
      <c r="C857" s="34"/>
      <c r="D857" s="4"/>
      <c r="E857" s="4"/>
      <c r="F857" s="4"/>
      <c r="G857" s="4"/>
      <c r="H857" s="4"/>
      <c r="I857" s="4"/>
      <c r="J857" s="4"/>
      <c r="K857" s="4"/>
      <c r="L857" s="4"/>
      <c r="M857" s="4"/>
      <c r="N857" s="4"/>
      <c r="O857" s="4"/>
      <c r="P857" s="4"/>
      <c r="Q857" s="4"/>
      <c r="R857" s="4"/>
    </row>
    <row r="858" spans="1:18" ht="16.5" customHeight="1">
      <c r="A858" s="4"/>
      <c r="B858" s="4"/>
      <c r="C858" s="34"/>
      <c r="D858" s="4"/>
      <c r="E858" s="4"/>
      <c r="F858" s="4"/>
      <c r="G858" s="4"/>
      <c r="H858" s="4"/>
      <c r="I858" s="4"/>
      <c r="J858" s="4"/>
      <c r="K858" s="4"/>
      <c r="L858" s="4"/>
      <c r="M858" s="4"/>
      <c r="N858" s="4"/>
      <c r="O858" s="4"/>
      <c r="P858" s="4"/>
      <c r="Q858" s="4"/>
      <c r="R858" s="4"/>
    </row>
    <row r="859" spans="1:18" ht="16.5" customHeight="1">
      <c r="A859" s="4"/>
      <c r="B859" s="4"/>
      <c r="C859" s="34"/>
      <c r="D859" s="4"/>
      <c r="E859" s="4"/>
      <c r="F859" s="4"/>
      <c r="G859" s="4"/>
      <c r="H859" s="4"/>
      <c r="I859" s="4"/>
      <c r="J859" s="4"/>
      <c r="K859" s="4"/>
      <c r="L859" s="4"/>
      <c r="M859" s="4"/>
      <c r="N859" s="4"/>
      <c r="O859" s="4"/>
      <c r="P859" s="4"/>
      <c r="Q859" s="4"/>
      <c r="R859" s="4"/>
    </row>
    <row r="860" spans="1:18" ht="16.5" customHeight="1">
      <c r="A860" s="4"/>
      <c r="B860" s="4"/>
      <c r="C860" s="34"/>
      <c r="D860" s="4"/>
      <c r="E860" s="4"/>
      <c r="F860" s="4"/>
      <c r="G860" s="4"/>
      <c r="H860" s="4"/>
      <c r="I860" s="4"/>
      <c r="J860" s="4"/>
      <c r="K860" s="4"/>
      <c r="L860" s="4"/>
      <c r="M860" s="4"/>
      <c r="N860" s="4"/>
      <c r="O860" s="4"/>
      <c r="P860" s="4"/>
      <c r="Q860" s="4"/>
      <c r="R860" s="4"/>
    </row>
    <row r="861" spans="1:18" ht="16.5" customHeight="1">
      <c r="A861" s="4"/>
      <c r="B861" s="4"/>
      <c r="C861" s="34"/>
      <c r="D861" s="4"/>
      <c r="E861" s="4"/>
      <c r="F861" s="4"/>
      <c r="G861" s="4"/>
      <c r="H861" s="4"/>
      <c r="I861" s="4"/>
      <c r="J861" s="4"/>
      <c r="K861" s="4"/>
      <c r="L861" s="4"/>
      <c r="M861" s="4"/>
      <c r="N861" s="4"/>
      <c r="O861" s="4"/>
      <c r="P861" s="4"/>
      <c r="Q861" s="4"/>
      <c r="R861" s="4"/>
    </row>
    <row r="862" spans="1:18" ht="16.5" customHeight="1">
      <c r="A862" s="4"/>
      <c r="B862" s="4"/>
      <c r="C862" s="34"/>
      <c r="D862" s="4"/>
      <c r="E862" s="4"/>
      <c r="F862" s="4"/>
      <c r="G862" s="4"/>
      <c r="H862" s="4"/>
      <c r="I862" s="4"/>
      <c r="J862" s="4"/>
      <c r="K862" s="4"/>
      <c r="L862" s="4"/>
      <c r="M862" s="4"/>
      <c r="N862" s="4"/>
      <c r="O862" s="4"/>
      <c r="P862" s="4"/>
      <c r="Q862" s="4"/>
      <c r="R862" s="4"/>
    </row>
    <row r="863" spans="1:18" ht="16.5" customHeight="1">
      <c r="A863" s="4"/>
      <c r="B863" s="4"/>
      <c r="C863" s="34"/>
      <c r="D863" s="4"/>
      <c r="E863" s="4"/>
      <c r="F863" s="4"/>
      <c r="G863" s="4"/>
      <c r="H863" s="4"/>
      <c r="I863" s="4"/>
      <c r="J863" s="4"/>
      <c r="K863" s="4"/>
      <c r="L863" s="4"/>
      <c r="M863" s="4"/>
      <c r="N863" s="4"/>
      <c r="O863" s="4"/>
      <c r="P863" s="4"/>
      <c r="Q863" s="4"/>
      <c r="R863" s="4"/>
    </row>
    <row r="864" spans="1:18" ht="16.5" customHeight="1">
      <c r="A864" s="4"/>
      <c r="B864" s="4"/>
      <c r="C864" s="34"/>
      <c r="D864" s="4"/>
      <c r="E864" s="4"/>
      <c r="F864" s="4"/>
      <c r="G864" s="4"/>
      <c r="H864" s="4"/>
      <c r="I864" s="4"/>
      <c r="J864" s="4"/>
      <c r="K864" s="4"/>
      <c r="L864" s="4"/>
      <c r="M864" s="4"/>
      <c r="N864" s="4"/>
      <c r="O864" s="4"/>
      <c r="P864" s="4"/>
      <c r="Q864" s="4"/>
      <c r="R864" s="4"/>
    </row>
    <row r="865" spans="1:18" ht="16.5" customHeight="1">
      <c r="A865" s="4"/>
      <c r="B865" s="4"/>
      <c r="C865" s="34"/>
      <c r="D865" s="4"/>
      <c r="E865" s="4"/>
      <c r="F865" s="4"/>
      <c r="G865" s="4"/>
      <c r="H865" s="4"/>
      <c r="I865" s="4"/>
      <c r="J865" s="4"/>
      <c r="K865" s="4"/>
      <c r="L865" s="4"/>
      <c r="M865" s="4"/>
      <c r="N865" s="4"/>
      <c r="O865" s="4"/>
      <c r="P865" s="4"/>
      <c r="Q865" s="4"/>
      <c r="R865" s="4"/>
    </row>
    <row r="866" spans="1:18" ht="16.5" customHeight="1">
      <c r="A866" s="4"/>
      <c r="B866" s="4"/>
      <c r="C866" s="34"/>
      <c r="D866" s="4"/>
      <c r="E866" s="4"/>
      <c r="F866" s="4"/>
      <c r="G866" s="4"/>
      <c r="H866" s="4"/>
      <c r="I866" s="4"/>
      <c r="J866" s="4"/>
      <c r="K866" s="4"/>
      <c r="L866" s="4"/>
      <c r="M866" s="4"/>
      <c r="N866" s="4"/>
      <c r="O866" s="4"/>
      <c r="P866" s="4"/>
      <c r="Q866" s="4"/>
      <c r="R866" s="4"/>
    </row>
    <row r="867" spans="1:18" ht="16.5" customHeight="1">
      <c r="A867" s="4"/>
      <c r="B867" s="4"/>
      <c r="C867" s="34"/>
      <c r="D867" s="4"/>
      <c r="E867" s="4"/>
      <c r="F867" s="4"/>
      <c r="G867" s="4"/>
      <c r="H867" s="4"/>
      <c r="I867" s="4"/>
      <c r="J867" s="4"/>
      <c r="K867" s="4"/>
      <c r="L867" s="4"/>
      <c r="M867" s="4"/>
      <c r="N867" s="4"/>
      <c r="O867" s="4"/>
      <c r="P867" s="4"/>
      <c r="Q867" s="4"/>
      <c r="R867" s="4"/>
    </row>
    <row r="868" spans="1:18" ht="16.5" customHeight="1">
      <c r="A868" s="4"/>
      <c r="B868" s="4"/>
      <c r="C868" s="34"/>
      <c r="D868" s="4"/>
      <c r="E868" s="4"/>
      <c r="F868" s="4"/>
      <c r="G868" s="4"/>
      <c r="H868" s="4"/>
      <c r="I868" s="4"/>
      <c r="J868" s="4"/>
      <c r="K868" s="4"/>
      <c r="L868" s="4"/>
      <c r="M868" s="4"/>
      <c r="N868" s="4"/>
      <c r="O868" s="4"/>
      <c r="P868" s="4"/>
      <c r="Q868" s="4"/>
      <c r="R868" s="4"/>
    </row>
    <row r="869" spans="1:18" ht="16.5" customHeight="1">
      <c r="A869" s="4"/>
      <c r="B869" s="4"/>
      <c r="C869" s="34"/>
      <c r="D869" s="4"/>
      <c r="E869" s="4"/>
      <c r="F869" s="4"/>
      <c r="G869" s="4"/>
      <c r="H869" s="4"/>
      <c r="I869" s="4"/>
      <c r="J869" s="4"/>
      <c r="K869" s="4"/>
      <c r="L869" s="4"/>
      <c r="M869" s="4"/>
      <c r="N869" s="4"/>
      <c r="O869" s="4"/>
      <c r="P869" s="4"/>
      <c r="Q869" s="4"/>
      <c r="R869" s="4"/>
    </row>
    <row r="870" spans="1:18" ht="16.5" customHeight="1">
      <c r="A870" s="4"/>
      <c r="B870" s="4"/>
      <c r="C870" s="34"/>
      <c r="D870" s="4"/>
      <c r="E870" s="4"/>
      <c r="F870" s="4"/>
      <c r="G870" s="4"/>
      <c r="H870" s="4"/>
      <c r="I870" s="4"/>
      <c r="J870" s="4"/>
      <c r="K870" s="4"/>
      <c r="L870" s="4"/>
      <c r="M870" s="4"/>
      <c r="N870" s="4"/>
      <c r="O870" s="4"/>
      <c r="P870" s="4"/>
      <c r="Q870" s="4"/>
      <c r="R870" s="4"/>
    </row>
    <row r="871" spans="1:18" ht="16.5" customHeight="1">
      <c r="A871" s="4"/>
      <c r="B871" s="4"/>
      <c r="C871" s="34"/>
      <c r="D871" s="4"/>
      <c r="E871" s="4"/>
      <c r="F871" s="4"/>
      <c r="G871" s="4"/>
      <c r="H871" s="4"/>
      <c r="I871" s="4"/>
      <c r="J871" s="4"/>
      <c r="K871" s="4"/>
      <c r="L871" s="4"/>
      <c r="M871" s="4"/>
      <c r="N871" s="4"/>
      <c r="O871" s="4"/>
      <c r="P871" s="4"/>
      <c r="Q871" s="4"/>
      <c r="R871" s="4"/>
    </row>
    <row r="872" spans="1:18" ht="16.5" customHeight="1">
      <c r="A872" s="4"/>
      <c r="B872" s="4"/>
      <c r="C872" s="34"/>
      <c r="D872" s="4"/>
      <c r="E872" s="4"/>
      <c r="F872" s="4"/>
      <c r="G872" s="4"/>
      <c r="H872" s="4"/>
      <c r="I872" s="4"/>
      <c r="J872" s="4"/>
      <c r="K872" s="4"/>
      <c r="L872" s="4"/>
      <c r="M872" s="4"/>
      <c r="N872" s="4"/>
      <c r="O872" s="4"/>
      <c r="P872" s="4"/>
      <c r="Q872" s="4"/>
      <c r="R872" s="4"/>
    </row>
    <row r="873" spans="1:18" ht="16.5" customHeight="1">
      <c r="A873" s="4"/>
      <c r="B873" s="4"/>
      <c r="C873" s="34"/>
      <c r="D873" s="4"/>
      <c r="E873" s="4"/>
      <c r="F873" s="4"/>
      <c r="G873" s="4"/>
      <c r="H873" s="4"/>
      <c r="I873" s="4"/>
      <c r="J873" s="4"/>
      <c r="K873" s="4"/>
      <c r="L873" s="4"/>
      <c r="M873" s="4"/>
      <c r="N873" s="4"/>
      <c r="O873" s="4"/>
      <c r="P873" s="4"/>
      <c r="Q873" s="4"/>
      <c r="R873" s="4"/>
    </row>
    <row r="874" spans="1:18" ht="16.5" customHeight="1">
      <c r="A874" s="4"/>
      <c r="B874" s="4"/>
      <c r="C874" s="34"/>
      <c r="D874" s="4"/>
      <c r="E874" s="4"/>
      <c r="F874" s="4"/>
      <c r="G874" s="4"/>
      <c r="H874" s="4"/>
      <c r="I874" s="4"/>
      <c r="J874" s="4"/>
      <c r="K874" s="4"/>
      <c r="L874" s="4"/>
      <c r="M874" s="4"/>
      <c r="N874" s="4"/>
      <c r="O874" s="4"/>
      <c r="P874" s="4"/>
      <c r="Q874" s="4"/>
      <c r="R874" s="4"/>
    </row>
    <row r="875" spans="1:18" ht="16.5" customHeight="1">
      <c r="A875" s="4"/>
      <c r="B875" s="4"/>
      <c r="C875" s="34"/>
      <c r="D875" s="4"/>
      <c r="E875" s="4"/>
      <c r="F875" s="4"/>
      <c r="G875" s="4"/>
      <c r="H875" s="4"/>
      <c r="I875" s="4"/>
      <c r="J875" s="4"/>
      <c r="K875" s="4"/>
      <c r="L875" s="4"/>
      <c r="M875" s="4"/>
      <c r="N875" s="4"/>
      <c r="O875" s="4"/>
      <c r="P875" s="4"/>
      <c r="Q875" s="4"/>
      <c r="R875" s="4"/>
    </row>
    <row r="876" spans="1:18" ht="16.5" customHeight="1">
      <c r="A876" s="4"/>
      <c r="B876" s="4"/>
      <c r="C876" s="34"/>
      <c r="D876" s="4"/>
      <c r="E876" s="4"/>
      <c r="F876" s="4"/>
      <c r="G876" s="4"/>
      <c r="H876" s="4"/>
      <c r="I876" s="4"/>
      <c r="J876" s="4"/>
      <c r="K876" s="4"/>
      <c r="L876" s="4"/>
      <c r="M876" s="4"/>
      <c r="N876" s="4"/>
      <c r="O876" s="4"/>
      <c r="P876" s="4"/>
      <c r="Q876" s="4"/>
      <c r="R876" s="4"/>
    </row>
    <row r="877" spans="1:18" ht="16.5" customHeight="1">
      <c r="A877" s="4"/>
      <c r="B877" s="4"/>
      <c r="C877" s="34"/>
      <c r="D877" s="4"/>
      <c r="E877" s="4"/>
      <c r="F877" s="4"/>
      <c r="G877" s="4"/>
      <c r="H877" s="4"/>
      <c r="I877" s="4"/>
      <c r="J877" s="4"/>
      <c r="K877" s="4"/>
      <c r="L877" s="4"/>
      <c r="M877" s="4"/>
      <c r="N877" s="4"/>
      <c r="O877" s="4"/>
      <c r="P877" s="4"/>
      <c r="Q877" s="4"/>
      <c r="R877" s="4"/>
    </row>
    <row r="878" spans="1:18" ht="16.5" customHeight="1">
      <c r="A878" s="4"/>
      <c r="B878" s="4"/>
      <c r="C878" s="34"/>
      <c r="D878" s="4"/>
      <c r="E878" s="4"/>
      <c r="F878" s="4"/>
      <c r="G878" s="4"/>
      <c r="H878" s="4"/>
      <c r="I878" s="4"/>
      <c r="J878" s="4"/>
      <c r="K878" s="4"/>
      <c r="L878" s="4"/>
      <c r="M878" s="4"/>
      <c r="N878" s="4"/>
      <c r="O878" s="4"/>
      <c r="P878" s="4"/>
      <c r="Q878" s="4"/>
      <c r="R878" s="4"/>
    </row>
    <row r="879" spans="1:18" ht="16.5" customHeight="1">
      <c r="A879" s="4"/>
      <c r="B879" s="4"/>
      <c r="C879" s="34"/>
      <c r="D879" s="4"/>
      <c r="E879" s="4"/>
      <c r="F879" s="4"/>
      <c r="G879" s="4"/>
      <c r="H879" s="4"/>
      <c r="I879" s="4"/>
      <c r="J879" s="4"/>
      <c r="K879" s="4"/>
      <c r="L879" s="4"/>
      <c r="M879" s="4"/>
      <c r="N879" s="4"/>
      <c r="O879" s="4"/>
      <c r="P879" s="4"/>
      <c r="Q879" s="4"/>
      <c r="R879" s="4"/>
    </row>
    <row r="880" spans="1:18" ht="16.5" customHeight="1">
      <c r="A880" s="4"/>
      <c r="B880" s="4"/>
      <c r="C880" s="34"/>
      <c r="D880" s="4"/>
      <c r="E880" s="4"/>
      <c r="F880" s="4"/>
      <c r="G880" s="4"/>
      <c r="H880" s="4"/>
      <c r="I880" s="4"/>
      <c r="J880" s="4"/>
      <c r="K880" s="4"/>
      <c r="L880" s="4"/>
      <c r="M880" s="4"/>
      <c r="N880" s="4"/>
      <c r="O880" s="4"/>
      <c r="P880" s="4"/>
      <c r="Q880" s="4"/>
      <c r="R880" s="4"/>
    </row>
    <row r="881" spans="1:18" ht="16.5" customHeight="1">
      <c r="A881" s="4"/>
      <c r="B881" s="4"/>
      <c r="C881" s="34"/>
      <c r="D881" s="4"/>
      <c r="E881" s="4"/>
      <c r="F881" s="4"/>
      <c r="G881" s="4"/>
      <c r="H881" s="4"/>
      <c r="I881" s="4"/>
      <c r="J881" s="4"/>
      <c r="K881" s="4"/>
      <c r="L881" s="4"/>
      <c r="M881" s="4"/>
      <c r="N881" s="4"/>
      <c r="O881" s="4"/>
      <c r="P881" s="4"/>
      <c r="Q881" s="4"/>
      <c r="R881" s="4"/>
    </row>
    <row r="882" spans="1:18" ht="16.5" customHeight="1">
      <c r="A882" s="4"/>
      <c r="B882" s="4"/>
      <c r="C882" s="34"/>
      <c r="D882" s="4"/>
      <c r="E882" s="4"/>
      <c r="F882" s="4"/>
      <c r="G882" s="4"/>
      <c r="H882" s="4"/>
      <c r="I882" s="4"/>
      <c r="J882" s="4"/>
      <c r="K882" s="4"/>
      <c r="L882" s="4"/>
      <c r="M882" s="4"/>
      <c r="N882" s="4"/>
      <c r="O882" s="4"/>
      <c r="P882" s="4"/>
      <c r="Q882" s="4"/>
      <c r="R882" s="4"/>
    </row>
    <row r="883" spans="1:18" ht="16.5" customHeight="1">
      <c r="A883" s="4"/>
      <c r="B883" s="4"/>
      <c r="C883" s="34"/>
      <c r="D883" s="4"/>
      <c r="E883" s="4"/>
      <c r="F883" s="4"/>
      <c r="G883" s="4"/>
      <c r="H883" s="4"/>
      <c r="I883" s="4"/>
      <c r="J883" s="4"/>
      <c r="K883" s="4"/>
      <c r="L883" s="4"/>
      <c r="M883" s="4"/>
      <c r="N883" s="4"/>
      <c r="O883" s="4"/>
      <c r="P883" s="4"/>
      <c r="Q883" s="4"/>
      <c r="R883" s="4"/>
    </row>
    <row r="884" spans="1:18" ht="16.5" customHeight="1">
      <c r="A884" s="4"/>
      <c r="B884" s="4"/>
      <c r="C884" s="34"/>
      <c r="D884" s="4"/>
      <c r="E884" s="4"/>
      <c r="F884" s="4"/>
      <c r="G884" s="4"/>
      <c r="H884" s="4"/>
      <c r="I884" s="4"/>
      <c r="J884" s="4"/>
      <c r="K884" s="4"/>
      <c r="L884" s="4"/>
      <c r="M884" s="4"/>
      <c r="N884" s="4"/>
      <c r="O884" s="4"/>
      <c r="P884" s="4"/>
      <c r="Q884" s="4"/>
      <c r="R884" s="4"/>
    </row>
    <row r="885" spans="1:18" ht="16.5" customHeight="1">
      <c r="A885" s="4"/>
      <c r="B885" s="4"/>
      <c r="C885" s="34"/>
      <c r="D885" s="4"/>
      <c r="E885" s="4"/>
      <c r="F885" s="4"/>
      <c r="G885" s="4"/>
      <c r="H885" s="4"/>
      <c r="I885" s="4"/>
      <c r="J885" s="4"/>
      <c r="K885" s="4"/>
      <c r="L885" s="4"/>
      <c r="M885" s="4"/>
      <c r="N885" s="4"/>
      <c r="O885" s="4"/>
      <c r="P885" s="4"/>
      <c r="Q885" s="4"/>
      <c r="R885" s="4"/>
    </row>
    <row r="886" spans="1:18" ht="16.5" customHeight="1">
      <c r="A886" s="4"/>
      <c r="B886" s="4"/>
      <c r="C886" s="34"/>
      <c r="D886" s="4"/>
      <c r="E886" s="4"/>
      <c r="F886" s="4"/>
      <c r="G886" s="4"/>
      <c r="H886" s="4"/>
      <c r="I886" s="4"/>
      <c r="J886" s="4"/>
      <c r="K886" s="4"/>
      <c r="L886" s="4"/>
      <c r="M886" s="4"/>
      <c r="N886" s="4"/>
      <c r="O886" s="4"/>
      <c r="P886" s="4"/>
      <c r="Q886" s="4"/>
      <c r="R886" s="4"/>
    </row>
    <row r="887" spans="1:18" ht="16.5" customHeight="1">
      <c r="A887" s="4"/>
      <c r="B887" s="4"/>
      <c r="C887" s="34"/>
      <c r="D887" s="4"/>
      <c r="E887" s="4"/>
      <c r="F887" s="4"/>
      <c r="G887" s="4"/>
      <c r="H887" s="4"/>
      <c r="I887" s="4"/>
      <c r="J887" s="4"/>
      <c r="K887" s="4"/>
      <c r="L887" s="4"/>
      <c r="M887" s="4"/>
      <c r="N887" s="4"/>
      <c r="O887" s="4"/>
      <c r="P887" s="4"/>
      <c r="Q887" s="4"/>
      <c r="R887" s="4"/>
    </row>
    <row r="888" spans="1:18" ht="16.5" customHeight="1">
      <c r="A888" s="4"/>
      <c r="B888" s="4"/>
      <c r="C888" s="34"/>
      <c r="D888" s="4"/>
      <c r="E888" s="4"/>
      <c r="F888" s="4"/>
      <c r="G888" s="4"/>
      <c r="H888" s="4"/>
      <c r="I888" s="4"/>
      <c r="J888" s="4"/>
      <c r="K888" s="4"/>
      <c r="L888" s="4"/>
      <c r="M888" s="4"/>
      <c r="N888" s="4"/>
      <c r="O888" s="4"/>
      <c r="P888" s="4"/>
      <c r="Q888" s="4"/>
      <c r="R888" s="4"/>
    </row>
    <row r="889" spans="1:18" ht="16.5" customHeight="1">
      <c r="A889" s="4"/>
      <c r="B889" s="4"/>
      <c r="C889" s="34"/>
      <c r="D889" s="4"/>
      <c r="E889" s="4"/>
      <c r="F889" s="4"/>
      <c r="G889" s="4"/>
      <c r="H889" s="4"/>
      <c r="I889" s="4"/>
      <c r="J889" s="4"/>
      <c r="K889" s="4"/>
      <c r="L889" s="4"/>
      <c r="M889" s="4"/>
      <c r="N889" s="4"/>
      <c r="O889" s="4"/>
      <c r="P889" s="4"/>
      <c r="Q889" s="4"/>
      <c r="R889" s="4"/>
    </row>
    <row r="890" spans="1:18" ht="16.5" customHeight="1">
      <c r="A890" s="4"/>
      <c r="B890" s="4"/>
      <c r="C890" s="34"/>
      <c r="D890" s="4"/>
      <c r="E890" s="4"/>
      <c r="F890" s="4"/>
      <c r="G890" s="4"/>
      <c r="H890" s="4"/>
      <c r="I890" s="4"/>
      <c r="J890" s="4"/>
      <c r="K890" s="4"/>
      <c r="L890" s="4"/>
      <c r="M890" s="4"/>
      <c r="N890" s="4"/>
      <c r="O890" s="4"/>
      <c r="P890" s="4"/>
      <c r="Q890" s="4"/>
      <c r="R890" s="4"/>
    </row>
    <row r="891" spans="1:18" ht="16.5" customHeight="1">
      <c r="A891" s="4"/>
      <c r="B891" s="4"/>
      <c r="C891" s="34"/>
      <c r="D891" s="4"/>
      <c r="E891" s="4"/>
      <c r="F891" s="4"/>
      <c r="G891" s="4"/>
      <c r="H891" s="4"/>
      <c r="I891" s="4"/>
      <c r="J891" s="4"/>
      <c r="K891" s="4"/>
      <c r="L891" s="4"/>
      <c r="M891" s="4"/>
      <c r="N891" s="4"/>
      <c r="O891" s="4"/>
      <c r="P891" s="4"/>
      <c r="Q891" s="4"/>
      <c r="R891" s="4"/>
    </row>
    <row r="892" spans="1:18" ht="16.5" customHeight="1">
      <c r="A892" s="4"/>
      <c r="B892" s="4"/>
      <c r="C892" s="34"/>
      <c r="D892" s="4"/>
      <c r="E892" s="4"/>
      <c r="F892" s="4"/>
      <c r="G892" s="4"/>
      <c r="H892" s="4"/>
      <c r="I892" s="4"/>
      <c r="J892" s="4"/>
      <c r="K892" s="4"/>
      <c r="L892" s="4"/>
      <c r="M892" s="4"/>
      <c r="N892" s="4"/>
      <c r="O892" s="4"/>
      <c r="P892" s="4"/>
      <c r="Q892" s="4"/>
      <c r="R892" s="4"/>
    </row>
    <row r="893" spans="1:18" ht="16.5" customHeight="1">
      <c r="A893" s="4"/>
      <c r="B893" s="4"/>
      <c r="C893" s="34"/>
      <c r="D893" s="4"/>
      <c r="E893" s="4"/>
      <c r="F893" s="4"/>
      <c r="G893" s="4"/>
      <c r="H893" s="4"/>
      <c r="I893" s="4"/>
      <c r="J893" s="4"/>
      <c r="K893" s="4"/>
      <c r="L893" s="4"/>
      <c r="M893" s="4"/>
      <c r="N893" s="4"/>
      <c r="O893" s="4"/>
      <c r="P893" s="4"/>
      <c r="Q893" s="4"/>
      <c r="R893" s="4"/>
    </row>
    <row r="894" spans="1:18" ht="16.5" customHeight="1">
      <c r="A894" s="4"/>
      <c r="B894" s="4"/>
      <c r="C894" s="34"/>
      <c r="D894" s="4"/>
      <c r="E894" s="4"/>
      <c r="F894" s="4"/>
      <c r="G894" s="4"/>
      <c r="H894" s="4"/>
      <c r="I894" s="4"/>
      <c r="J894" s="4"/>
      <c r="K894" s="4"/>
      <c r="L894" s="4"/>
      <c r="M894" s="4"/>
      <c r="N894" s="4"/>
      <c r="O894" s="4"/>
      <c r="P894" s="4"/>
      <c r="Q894" s="4"/>
      <c r="R894" s="4"/>
    </row>
    <row r="895" spans="1:18" ht="16.5" customHeight="1">
      <c r="A895" s="4"/>
      <c r="B895" s="4"/>
      <c r="C895" s="34"/>
      <c r="D895" s="4"/>
      <c r="E895" s="4"/>
      <c r="F895" s="4"/>
      <c r="G895" s="4"/>
      <c r="H895" s="4"/>
      <c r="I895" s="4"/>
      <c r="J895" s="4"/>
      <c r="K895" s="4"/>
      <c r="L895" s="4"/>
      <c r="M895" s="4"/>
      <c r="N895" s="4"/>
      <c r="O895" s="4"/>
      <c r="P895" s="4"/>
      <c r="Q895" s="4"/>
      <c r="R895" s="4"/>
    </row>
    <row r="896" spans="1:18" ht="16.5" customHeight="1">
      <c r="A896" s="4"/>
      <c r="B896" s="4"/>
      <c r="C896" s="34"/>
      <c r="D896" s="4"/>
      <c r="E896" s="4"/>
      <c r="F896" s="4"/>
      <c r="G896" s="4"/>
      <c r="H896" s="4"/>
      <c r="I896" s="4"/>
      <c r="J896" s="4"/>
      <c r="K896" s="4"/>
      <c r="L896" s="4"/>
      <c r="M896" s="4"/>
      <c r="N896" s="4"/>
      <c r="O896" s="4"/>
      <c r="P896" s="4"/>
      <c r="Q896" s="4"/>
      <c r="R896" s="4"/>
    </row>
    <row r="897" spans="1:18" ht="16.5" customHeight="1">
      <c r="A897" s="4"/>
      <c r="B897" s="4"/>
      <c r="C897" s="34"/>
      <c r="D897" s="4"/>
      <c r="E897" s="4"/>
      <c r="F897" s="4"/>
      <c r="G897" s="4"/>
      <c r="H897" s="4"/>
      <c r="I897" s="4"/>
      <c r="J897" s="4"/>
      <c r="K897" s="4"/>
      <c r="L897" s="4"/>
      <c r="M897" s="4"/>
      <c r="N897" s="4"/>
      <c r="O897" s="4"/>
      <c r="P897" s="4"/>
      <c r="Q897" s="4"/>
      <c r="R897" s="4"/>
    </row>
    <row r="898" spans="1:18" ht="16.5" customHeight="1">
      <c r="A898" s="4"/>
      <c r="B898" s="4"/>
      <c r="C898" s="34"/>
      <c r="D898" s="4"/>
      <c r="E898" s="4"/>
      <c r="F898" s="4"/>
      <c r="G898" s="4"/>
      <c r="H898" s="4"/>
      <c r="I898" s="4"/>
      <c r="J898" s="4"/>
      <c r="K898" s="4"/>
      <c r="L898" s="4"/>
      <c r="M898" s="4"/>
      <c r="N898" s="4"/>
      <c r="O898" s="4"/>
      <c r="P898" s="4"/>
      <c r="Q898" s="4"/>
      <c r="R898" s="4"/>
    </row>
    <row r="899" spans="1:18" ht="16.5" customHeight="1">
      <c r="A899" s="4"/>
      <c r="B899" s="4"/>
      <c r="C899" s="34"/>
      <c r="D899" s="4"/>
      <c r="E899" s="4"/>
      <c r="F899" s="4"/>
      <c r="G899" s="4"/>
      <c r="H899" s="4"/>
      <c r="I899" s="4"/>
      <c r="J899" s="4"/>
      <c r="K899" s="4"/>
      <c r="L899" s="4"/>
      <c r="M899" s="4"/>
      <c r="N899" s="4"/>
      <c r="O899" s="4"/>
      <c r="P899" s="4"/>
      <c r="Q899" s="4"/>
      <c r="R899" s="4"/>
    </row>
    <row r="900" spans="1:18" ht="16.5" customHeight="1">
      <c r="A900" s="4"/>
      <c r="B900" s="4"/>
      <c r="C900" s="34"/>
      <c r="D900" s="4"/>
      <c r="E900" s="4"/>
      <c r="F900" s="4"/>
      <c r="G900" s="4"/>
      <c r="H900" s="4"/>
      <c r="I900" s="4"/>
      <c r="J900" s="4"/>
      <c r="K900" s="4"/>
      <c r="L900" s="4"/>
      <c r="M900" s="4"/>
      <c r="N900" s="4"/>
      <c r="O900" s="4"/>
      <c r="P900" s="4"/>
      <c r="Q900" s="4"/>
      <c r="R900" s="4"/>
    </row>
    <row r="901" spans="1:18" ht="16.5" customHeight="1">
      <c r="A901" s="4"/>
      <c r="B901" s="4"/>
      <c r="C901" s="34"/>
      <c r="D901" s="4"/>
      <c r="E901" s="4"/>
      <c r="F901" s="4"/>
      <c r="G901" s="4"/>
      <c r="H901" s="4"/>
      <c r="I901" s="4"/>
      <c r="J901" s="4"/>
      <c r="K901" s="4"/>
      <c r="L901" s="4"/>
      <c r="M901" s="4"/>
      <c r="N901" s="4"/>
      <c r="O901" s="4"/>
      <c r="P901" s="4"/>
      <c r="Q901" s="4"/>
      <c r="R901" s="4"/>
    </row>
    <row r="902" spans="1:18" ht="16.5" customHeight="1">
      <c r="A902" s="4"/>
      <c r="B902" s="4"/>
      <c r="C902" s="34"/>
      <c r="D902" s="4"/>
      <c r="E902" s="4"/>
      <c r="F902" s="4"/>
      <c r="G902" s="4"/>
      <c r="H902" s="4"/>
      <c r="I902" s="4"/>
      <c r="J902" s="4"/>
      <c r="K902" s="4"/>
      <c r="L902" s="4"/>
      <c r="M902" s="4"/>
      <c r="N902" s="4"/>
      <c r="O902" s="4"/>
      <c r="P902" s="4"/>
      <c r="Q902" s="4"/>
      <c r="R902" s="4"/>
    </row>
    <row r="903" spans="1:18" ht="16.5" customHeight="1">
      <c r="A903" s="4"/>
      <c r="B903" s="4"/>
      <c r="C903" s="34"/>
      <c r="D903" s="4"/>
      <c r="E903" s="4"/>
      <c r="F903" s="4"/>
      <c r="G903" s="4"/>
      <c r="H903" s="4"/>
      <c r="I903" s="4"/>
      <c r="J903" s="4"/>
      <c r="K903" s="4"/>
      <c r="L903" s="4"/>
      <c r="M903" s="4"/>
      <c r="N903" s="4"/>
      <c r="O903" s="4"/>
      <c r="P903" s="4"/>
      <c r="Q903" s="4"/>
      <c r="R903" s="4"/>
    </row>
    <row r="904" spans="1:18" ht="16.5" customHeight="1">
      <c r="A904" s="4"/>
      <c r="B904" s="4"/>
      <c r="C904" s="34"/>
      <c r="D904" s="4"/>
      <c r="E904" s="4"/>
      <c r="F904" s="4"/>
      <c r="G904" s="4"/>
      <c r="H904" s="4"/>
      <c r="I904" s="4"/>
      <c r="J904" s="4"/>
      <c r="K904" s="4"/>
      <c r="L904" s="4"/>
      <c r="M904" s="4"/>
      <c r="N904" s="4"/>
      <c r="O904" s="4"/>
      <c r="P904" s="4"/>
      <c r="Q904" s="4"/>
      <c r="R904" s="4"/>
    </row>
    <row r="905" spans="1:18" ht="16.5" customHeight="1">
      <c r="A905" s="4"/>
      <c r="B905" s="4"/>
      <c r="C905" s="34"/>
      <c r="D905" s="4"/>
      <c r="E905" s="4"/>
      <c r="F905" s="4"/>
      <c r="G905" s="4"/>
      <c r="H905" s="4"/>
      <c r="I905" s="4"/>
      <c r="J905" s="4"/>
      <c r="K905" s="4"/>
      <c r="L905" s="4"/>
      <c r="M905" s="4"/>
      <c r="N905" s="4"/>
      <c r="O905" s="4"/>
      <c r="P905" s="4"/>
      <c r="Q905" s="4"/>
      <c r="R905" s="4"/>
    </row>
    <row r="906" spans="1:18" ht="16.5" customHeight="1">
      <c r="A906" s="4"/>
      <c r="B906" s="4"/>
      <c r="C906" s="34"/>
      <c r="D906" s="4"/>
      <c r="E906" s="4"/>
      <c r="F906" s="4"/>
      <c r="G906" s="4"/>
      <c r="H906" s="4"/>
      <c r="I906" s="4"/>
      <c r="J906" s="4"/>
      <c r="K906" s="4"/>
      <c r="L906" s="4"/>
      <c r="M906" s="4"/>
      <c r="N906" s="4"/>
      <c r="O906" s="4"/>
      <c r="P906" s="4"/>
      <c r="Q906" s="4"/>
      <c r="R906" s="4"/>
    </row>
    <row r="907" spans="1:18" ht="16.5" customHeight="1">
      <c r="A907" s="4"/>
      <c r="B907" s="4"/>
      <c r="C907" s="34"/>
      <c r="D907" s="4"/>
      <c r="E907" s="4"/>
      <c r="F907" s="4"/>
      <c r="G907" s="4"/>
      <c r="H907" s="4"/>
      <c r="I907" s="4"/>
      <c r="J907" s="4"/>
      <c r="K907" s="4"/>
      <c r="L907" s="4"/>
      <c r="M907" s="4"/>
      <c r="N907" s="4"/>
      <c r="O907" s="4"/>
      <c r="P907" s="4"/>
      <c r="Q907" s="4"/>
      <c r="R907" s="4"/>
    </row>
    <row r="908" spans="1:18" ht="16.5" customHeight="1">
      <c r="A908" s="4"/>
      <c r="B908" s="4"/>
      <c r="C908" s="34"/>
      <c r="D908" s="4"/>
      <c r="E908" s="4"/>
      <c r="F908" s="4"/>
      <c r="G908" s="4"/>
      <c r="H908" s="4"/>
      <c r="I908" s="4"/>
      <c r="J908" s="4"/>
      <c r="K908" s="4"/>
      <c r="L908" s="4"/>
      <c r="M908" s="4"/>
      <c r="N908" s="4"/>
      <c r="O908" s="4"/>
      <c r="P908" s="4"/>
      <c r="Q908" s="4"/>
      <c r="R908" s="4"/>
    </row>
    <row r="909" spans="1:18" ht="16.5" customHeight="1">
      <c r="A909" s="4"/>
      <c r="B909" s="4"/>
      <c r="C909" s="34"/>
      <c r="D909" s="4"/>
      <c r="E909" s="4"/>
      <c r="F909" s="4"/>
      <c r="G909" s="4"/>
      <c r="H909" s="4"/>
      <c r="I909" s="4"/>
      <c r="J909" s="4"/>
      <c r="K909" s="4"/>
      <c r="L909" s="4"/>
      <c r="M909" s="4"/>
      <c r="N909" s="4"/>
      <c r="O909" s="4"/>
      <c r="P909" s="4"/>
      <c r="Q909" s="4"/>
      <c r="R909" s="4"/>
    </row>
    <row r="910" spans="1:18" ht="16.5" customHeight="1">
      <c r="A910" s="4"/>
      <c r="B910" s="4"/>
      <c r="C910" s="34"/>
      <c r="D910" s="4"/>
      <c r="E910" s="4"/>
      <c r="F910" s="4"/>
      <c r="G910" s="4"/>
      <c r="H910" s="4"/>
      <c r="I910" s="4"/>
      <c r="J910" s="4"/>
      <c r="K910" s="4"/>
      <c r="L910" s="4"/>
      <c r="M910" s="4"/>
      <c r="N910" s="4"/>
      <c r="O910" s="4"/>
      <c r="P910" s="4"/>
      <c r="Q910" s="4"/>
      <c r="R910" s="4"/>
    </row>
    <row r="911" spans="1:18" ht="16.5" customHeight="1">
      <c r="A911" s="4"/>
      <c r="B911" s="4"/>
      <c r="C911" s="34"/>
      <c r="D911" s="4"/>
      <c r="E911" s="4"/>
      <c r="F911" s="4"/>
      <c r="G911" s="4"/>
      <c r="H911" s="4"/>
      <c r="I911" s="4"/>
      <c r="J911" s="4"/>
      <c r="K911" s="4"/>
      <c r="L911" s="4"/>
      <c r="M911" s="4"/>
      <c r="N911" s="4"/>
      <c r="O911" s="4"/>
      <c r="P911" s="4"/>
      <c r="Q911" s="4"/>
      <c r="R911" s="4"/>
    </row>
    <row r="912" spans="1:18" ht="16.5" customHeight="1">
      <c r="A912" s="4"/>
      <c r="B912" s="4"/>
      <c r="C912" s="34"/>
      <c r="D912" s="4"/>
      <c r="E912" s="4"/>
      <c r="F912" s="4"/>
      <c r="G912" s="4"/>
      <c r="H912" s="4"/>
      <c r="I912" s="4"/>
      <c r="J912" s="4"/>
      <c r="K912" s="4"/>
      <c r="L912" s="4"/>
      <c r="M912" s="4"/>
      <c r="N912" s="4"/>
      <c r="O912" s="4"/>
      <c r="P912" s="4"/>
      <c r="Q912" s="4"/>
      <c r="R912" s="4"/>
    </row>
    <row r="913" spans="1:18" ht="16.5" customHeight="1">
      <c r="A913" s="4"/>
      <c r="B913" s="4"/>
      <c r="C913" s="34"/>
      <c r="D913" s="4"/>
      <c r="E913" s="4"/>
      <c r="F913" s="4"/>
      <c r="G913" s="4"/>
      <c r="H913" s="4"/>
      <c r="I913" s="4"/>
      <c r="J913" s="4"/>
      <c r="K913" s="4"/>
      <c r="L913" s="4"/>
      <c r="M913" s="4"/>
      <c r="N913" s="4"/>
      <c r="O913" s="4"/>
      <c r="P913" s="4"/>
      <c r="Q913" s="4"/>
      <c r="R913" s="4"/>
    </row>
    <row r="914" spans="1:18" ht="16.5" customHeight="1">
      <c r="A914" s="4"/>
      <c r="B914" s="4"/>
      <c r="C914" s="34"/>
      <c r="D914" s="4"/>
      <c r="E914" s="4"/>
      <c r="F914" s="4"/>
      <c r="G914" s="4"/>
      <c r="H914" s="4"/>
      <c r="I914" s="4"/>
      <c r="J914" s="4"/>
      <c r="K914" s="4"/>
      <c r="L914" s="4"/>
      <c r="M914" s="4"/>
      <c r="N914" s="4"/>
      <c r="O914" s="4"/>
      <c r="P914" s="4"/>
      <c r="Q914" s="4"/>
      <c r="R914" s="4"/>
    </row>
    <row r="915" spans="1:18" ht="16.5" customHeight="1">
      <c r="A915" s="4"/>
      <c r="B915" s="4"/>
      <c r="C915" s="34"/>
      <c r="D915" s="4"/>
      <c r="E915" s="4"/>
      <c r="F915" s="4"/>
      <c r="G915" s="4"/>
      <c r="H915" s="4"/>
      <c r="I915" s="4"/>
      <c r="J915" s="4"/>
      <c r="K915" s="4"/>
      <c r="L915" s="4"/>
      <c r="M915" s="4"/>
      <c r="N915" s="4"/>
      <c r="O915" s="4"/>
      <c r="P915" s="4"/>
      <c r="Q915" s="4"/>
      <c r="R915" s="4"/>
    </row>
    <row r="916" spans="1:18" ht="16.5" customHeight="1">
      <c r="A916" s="4"/>
      <c r="B916" s="4"/>
      <c r="C916" s="34"/>
      <c r="D916" s="4"/>
      <c r="E916" s="4"/>
      <c r="F916" s="4"/>
      <c r="G916" s="4"/>
      <c r="H916" s="4"/>
      <c r="I916" s="4"/>
      <c r="J916" s="4"/>
      <c r="K916" s="4"/>
      <c r="L916" s="4"/>
      <c r="M916" s="4"/>
      <c r="N916" s="4"/>
      <c r="O916" s="4"/>
      <c r="P916" s="4"/>
      <c r="Q916" s="4"/>
      <c r="R916" s="4"/>
    </row>
    <row r="917" spans="1:18" ht="16.5" customHeight="1">
      <c r="A917" s="4"/>
      <c r="B917" s="4"/>
      <c r="C917" s="34"/>
      <c r="D917" s="4"/>
      <c r="E917" s="4"/>
      <c r="F917" s="4"/>
      <c r="G917" s="4"/>
      <c r="H917" s="4"/>
      <c r="I917" s="4"/>
      <c r="J917" s="4"/>
      <c r="K917" s="4"/>
      <c r="L917" s="4"/>
      <c r="M917" s="4"/>
      <c r="N917" s="4"/>
      <c r="O917" s="4"/>
      <c r="P917" s="4"/>
      <c r="Q917" s="4"/>
      <c r="R917" s="4"/>
    </row>
    <row r="918" spans="1:18" ht="16.5" customHeight="1">
      <c r="A918" s="4"/>
      <c r="B918" s="4"/>
      <c r="C918" s="34"/>
      <c r="D918" s="4"/>
      <c r="E918" s="4"/>
      <c r="F918" s="4"/>
      <c r="G918" s="4"/>
      <c r="H918" s="4"/>
      <c r="I918" s="4"/>
      <c r="J918" s="4"/>
      <c r="K918" s="4"/>
      <c r="L918" s="4"/>
      <c r="M918" s="4"/>
      <c r="N918" s="4"/>
      <c r="O918" s="4"/>
      <c r="P918" s="4"/>
      <c r="Q918" s="4"/>
      <c r="R918" s="4"/>
    </row>
    <row r="919" spans="1:18" ht="16.5" customHeight="1">
      <c r="A919" s="4"/>
      <c r="B919" s="4"/>
      <c r="C919" s="34"/>
      <c r="D919" s="4"/>
      <c r="E919" s="4"/>
      <c r="F919" s="4"/>
      <c r="G919" s="4"/>
      <c r="H919" s="4"/>
      <c r="I919" s="4"/>
      <c r="J919" s="4"/>
      <c r="K919" s="4"/>
      <c r="L919" s="4"/>
      <c r="M919" s="4"/>
      <c r="N919" s="4"/>
      <c r="O919" s="4"/>
      <c r="P919" s="4"/>
      <c r="Q919" s="4"/>
      <c r="R919" s="4"/>
    </row>
    <row r="920" spans="1:18" ht="16.5" customHeight="1">
      <c r="A920" s="4"/>
      <c r="B920" s="4"/>
      <c r="C920" s="34"/>
      <c r="D920" s="4"/>
      <c r="E920" s="4"/>
      <c r="F920" s="4"/>
      <c r="G920" s="4"/>
      <c r="H920" s="4"/>
      <c r="I920" s="4"/>
      <c r="J920" s="4"/>
      <c r="K920" s="4"/>
      <c r="L920" s="4"/>
      <c r="M920" s="4"/>
      <c r="N920" s="4"/>
      <c r="O920" s="4"/>
      <c r="P920" s="4"/>
      <c r="Q920" s="4"/>
      <c r="R920" s="4"/>
    </row>
    <row r="921" spans="1:18" ht="16.5" customHeight="1">
      <c r="A921" s="4"/>
      <c r="B921" s="4"/>
      <c r="C921" s="34"/>
      <c r="D921" s="4"/>
      <c r="E921" s="4"/>
      <c r="F921" s="4"/>
      <c r="G921" s="4"/>
      <c r="H921" s="4"/>
      <c r="I921" s="4"/>
      <c r="J921" s="4"/>
      <c r="K921" s="4"/>
      <c r="L921" s="4"/>
      <c r="M921" s="4"/>
      <c r="N921" s="4"/>
      <c r="O921" s="4"/>
      <c r="P921" s="4"/>
      <c r="Q921" s="4"/>
      <c r="R921" s="4"/>
    </row>
    <row r="922" spans="1:18" ht="16.5" customHeight="1">
      <c r="A922" s="4"/>
      <c r="B922" s="4"/>
      <c r="C922" s="34"/>
      <c r="D922" s="4"/>
      <c r="E922" s="4"/>
      <c r="F922" s="4"/>
      <c r="G922" s="4"/>
      <c r="H922" s="4"/>
      <c r="I922" s="4"/>
      <c r="J922" s="4"/>
      <c r="K922" s="4"/>
      <c r="L922" s="4"/>
      <c r="M922" s="4"/>
      <c r="N922" s="4"/>
      <c r="O922" s="4"/>
      <c r="P922" s="4"/>
      <c r="Q922" s="4"/>
      <c r="R922" s="4"/>
    </row>
    <row r="923" spans="1:18" ht="16.5" customHeight="1">
      <c r="A923" s="4"/>
      <c r="B923" s="4"/>
      <c r="C923" s="34"/>
      <c r="D923" s="4"/>
      <c r="E923" s="4"/>
      <c r="F923" s="4"/>
      <c r="G923" s="4"/>
      <c r="H923" s="4"/>
      <c r="I923" s="4"/>
      <c r="J923" s="4"/>
      <c r="K923" s="4"/>
      <c r="L923" s="4"/>
      <c r="M923" s="4"/>
      <c r="N923" s="4"/>
      <c r="O923" s="4"/>
      <c r="P923" s="4"/>
      <c r="Q923" s="4"/>
      <c r="R923" s="4"/>
    </row>
    <row r="924" spans="1:18" ht="16.5" customHeight="1">
      <c r="A924" s="4"/>
      <c r="B924" s="4"/>
      <c r="C924" s="34"/>
      <c r="D924" s="4"/>
      <c r="E924" s="4"/>
      <c r="F924" s="4"/>
      <c r="G924" s="4"/>
      <c r="H924" s="4"/>
      <c r="I924" s="4"/>
      <c r="J924" s="4"/>
      <c r="K924" s="4"/>
      <c r="L924" s="4"/>
      <c r="M924" s="4"/>
      <c r="N924" s="4"/>
      <c r="O924" s="4"/>
      <c r="P924" s="4"/>
      <c r="Q924" s="4"/>
      <c r="R924" s="4"/>
    </row>
    <row r="925" spans="1:18" ht="16.5" customHeight="1">
      <c r="A925" s="4"/>
      <c r="B925" s="4"/>
      <c r="C925" s="34"/>
      <c r="D925" s="4"/>
      <c r="E925" s="4"/>
      <c r="F925" s="4"/>
      <c r="G925" s="4"/>
      <c r="H925" s="4"/>
      <c r="I925" s="4"/>
      <c r="J925" s="4"/>
      <c r="K925" s="4"/>
      <c r="L925" s="4"/>
      <c r="M925" s="4"/>
      <c r="N925" s="4"/>
      <c r="O925" s="4"/>
      <c r="P925" s="4"/>
      <c r="Q925" s="4"/>
      <c r="R925" s="4"/>
    </row>
    <row r="926" spans="1:18" ht="16.5" customHeight="1">
      <c r="A926" s="4"/>
      <c r="B926" s="4"/>
      <c r="C926" s="34"/>
      <c r="D926" s="4"/>
      <c r="E926" s="4"/>
      <c r="F926" s="4"/>
      <c r="G926" s="4"/>
      <c r="H926" s="4"/>
      <c r="I926" s="4"/>
      <c r="J926" s="4"/>
      <c r="K926" s="4"/>
      <c r="L926" s="4"/>
      <c r="M926" s="4"/>
      <c r="N926" s="4"/>
      <c r="O926" s="4"/>
      <c r="P926" s="4"/>
      <c r="Q926" s="4"/>
      <c r="R926" s="4"/>
    </row>
    <row r="927" spans="1:18" ht="16.5" customHeight="1">
      <c r="A927" s="4"/>
      <c r="B927" s="4"/>
      <c r="C927" s="34"/>
      <c r="D927" s="4"/>
      <c r="E927" s="4"/>
      <c r="F927" s="4"/>
      <c r="G927" s="4"/>
      <c r="H927" s="4"/>
      <c r="I927" s="4"/>
      <c r="J927" s="4"/>
      <c r="K927" s="4"/>
      <c r="L927" s="4"/>
      <c r="M927" s="4"/>
      <c r="N927" s="4"/>
      <c r="O927" s="4"/>
      <c r="P927" s="4"/>
      <c r="Q927" s="4"/>
      <c r="R927" s="4"/>
    </row>
    <row r="928" spans="1:18" ht="16.5" customHeight="1">
      <c r="A928" s="4"/>
      <c r="B928" s="4"/>
      <c r="C928" s="34"/>
      <c r="D928" s="4"/>
      <c r="E928" s="4"/>
      <c r="F928" s="4"/>
      <c r="G928" s="4"/>
      <c r="H928" s="4"/>
      <c r="I928" s="4"/>
      <c r="J928" s="4"/>
      <c r="K928" s="4"/>
      <c r="L928" s="4"/>
      <c r="M928" s="4"/>
      <c r="N928" s="4"/>
      <c r="O928" s="4"/>
      <c r="P928" s="4"/>
      <c r="Q928" s="4"/>
      <c r="R928" s="4"/>
    </row>
    <row r="929" spans="1:18" ht="16.5" customHeight="1">
      <c r="A929" s="4"/>
      <c r="B929" s="4"/>
      <c r="C929" s="34"/>
      <c r="D929" s="4"/>
      <c r="E929" s="4"/>
      <c r="F929" s="4"/>
      <c r="G929" s="4"/>
      <c r="H929" s="4"/>
      <c r="I929" s="4"/>
      <c r="J929" s="4"/>
      <c r="K929" s="4"/>
      <c r="L929" s="4"/>
      <c r="M929" s="4"/>
      <c r="N929" s="4"/>
      <c r="O929" s="4"/>
      <c r="P929" s="4"/>
      <c r="Q929" s="4"/>
      <c r="R929" s="4"/>
    </row>
    <row r="930" spans="1:18" ht="16.5" customHeight="1">
      <c r="A930" s="4"/>
      <c r="B930" s="4"/>
      <c r="C930" s="34"/>
      <c r="D930" s="4"/>
      <c r="E930" s="4"/>
      <c r="F930" s="4"/>
      <c r="G930" s="4"/>
      <c r="H930" s="4"/>
      <c r="I930" s="4"/>
      <c r="J930" s="4"/>
      <c r="K930" s="4"/>
      <c r="L930" s="4"/>
      <c r="M930" s="4"/>
      <c r="N930" s="4"/>
      <c r="O930" s="4"/>
      <c r="P930" s="4"/>
      <c r="Q930" s="4"/>
      <c r="R930" s="4"/>
    </row>
    <row r="931" spans="1:18" ht="16.5" customHeight="1">
      <c r="A931" s="4"/>
      <c r="B931" s="4"/>
      <c r="C931" s="34"/>
      <c r="D931" s="4"/>
      <c r="E931" s="4"/>
      <c r="F931" s="4"/>
      <c r="G931" s="4"/>
      <c r="H931" s="4"/>
      <c r="I931" s="4"/>
      <c r="J931" s="4"/>
      <c r="K931" s="4"/>
      <c r="L931" s="4"/>
      <c r="M931" s="4"/>
      <c r="N931" s="4"/>
      <c r="O931" s="4"/>
      <c r="P931" s="4"/>
      <c r="Q931" s="4"/>
      <c r="R931" s="4"/>
    </row>
    <row r="932" spans="1:18" ht="16.5" customHeight="1">
      <c r="A932" s="4"/>
      <c r="B932" s="4"/>
      <c r="C932" s="34"/>
      <c r="D932" s="4"/>
      <c r="E932" s="4"/>
      <c r="F932" s="4"/>
      <c r="G932" s="4"/>
      <c r="H932" s="4"/>
      <c r="I932" s="4"/>
      <c r="J932" s="4"/>
      <c r="K932" s="4"/>
      <c r="L932" s="4"/>
      <c r="M932" s="4"/>
      <c r="N932" s="4"/>
      <c r="O932" s="4"/>
      <c r="P932" s="4"/>
      <c r="Q932" s="4"/>
      <c r="R932" s="4"/>
    </row>
    <row r="933" spans="1:18" ht="16.5" customHeight="1">
      <c r="A933" s="4"/>
      <c r="B933" s="4"/>
      <c r="C933" s="34"/>
      <c r="D933" s="4"/>
      <c r="E933" s="4"/>
      <c r="F933" s="4"/>
      <c r="G933" s="4"/>
      <c r="H933" s="4"/>
      <c r="I933" s="4"/>
      <c r="J933" s="4"/>
      <c r="K933" s="4"/>
      <c r="L933" s="4"/>
      <c r="M933" s="4"/>
      <c r="N933" s="4"/>
      <c r="O933" s="4"/>
      <c r="P933" s="4"/>
      <c r="Q933" s="4"/>
      <c r="R933" s="4"/>
    </row>
    <row r="934" spans="1:18" ht="16.5" customHeight="1">
      <c r="A934" s="4"/>
      <c r="B934" s="4"/>
      <c r="C934" s="34"/>
      <c r="D934" s="4"/>
      <c r="E934" s="4"/>
      <c r="F934" s="4"/>
      <c r="G934" s="4"/>
      <c r="H934" s="4"/>
      <c r="I934" s="4"/>
      <c r="J934" s="4"/>
      <c r="K934" s="4"/>
      <c r="L934" s="4"/>
      <c r="M934" s="4"/>
      <c r="N934" s="4"/>
      <c r="O934" s="4"/>
      <c r="P934" s="4"/>
      <c r="Q934" s="4"/>
      <c r="R934" s="4"/>
    </row>
    <row r="935" spans="1:18" ht="16.5" customHeight="1">
      <c r="A935" s="4"/>
      <c r="B935" s="4"/>
      <c r="C935" s="34"/>
      <c r="D935" s="4"/>
      <c r="E935" s="4"/>
      <c r="F935" s="4"/>
      <c r="G935" s="4"/>
      <c r="H935" s="4"/>
      <c r="I935" s="4"/>
      <c r="J935" s="4"/>
      <c r="K935" s="4"/>
      <c r="L935" s="4"/>
      <c r="M935" s="4"/>
      <c r="N935" s="4"/>
      <c r="O935" s="4"/>
      <c r="P935" s="4"/>
      <c r="Q935" s="4"/>
      <c r="R935" s="4"/>
    </row>
    <row r="936" spans="1:18" ht="16.5" customHeight="1">
      <c r="A936" s="4"/>
      <c r="B936" s="4"/>
      <c r="C936" s="34"/>
      <c r="D936" s="4"/>
      <c r="E936" s="4"/>
      <c r="F936" s="4"/>
      <c r="G936" s="4"/>
      <c r="H936" s="4"/>
      <c r="I936" s="4"/>
      <c r="J936" s="4"/>
      <c r="K936" s="4"/>
      <c r="L936" s="4"/>
      <c r="M936" s="4"/>
      <c r="N936" s="4"/>
      <c r="O936" s="4"/>
      <c r="P936" s="4"/>
      <c r="Q936" s="4"/>
      <c r="R936" s="4"/>
    </row>
    <row r="937" spans="1:18" ht="16.5" customHeight="1">
      <c r="A937" s="4"/>
      <c r="B937" s="4"/>
      <c r="C937" s="34"/>
      <c r="D937" s="4"/>
      <c r="E937" s="4"/>
      <c r="F937" s="4"/>
      <c r="G937" s="4"/>
      <c r="H937" s="4"/>
      <c r="I937" s="4"/>
      <c r="J937" s="4"/>
      <c r="K937" s="4"/>
      <c r="L937" s="4"/>
      <c r="M937" s="4"/>
      <c r="N937" s="4"/>
      <c r="O937" s="4"/>
      <c r="P937" s="4"/>
      <c r="Q937" s="4"/>
      <c r="R937" s="4"/>
    </row>
    <row r="938" spans="1:18" ht="16.5" customHeight="1">
      <c r="A938" s="4"/>
      <c r="B938" s="4"/>
      <c r="C938" s="34"/>
      <c r="D938" s="4"/>
      <c r="E938" s="4"/>
      <c r="F938" s="4"/>
      <c r="G938" s="4"/>
      <c r="H938" s="4"/>
      <c r="I938" s="4"/>
      <c r="J938" s="4"/>
      <c r="K938" s="4"/>
      <c r="L938" s="4"/>
      <c r="M938" s="4"/>
      <c r="N938" s="4"/>
      <c r="O938" s="4"/>
      <c r="P938" s="4"/>
      <c r="Q938" s="4"/>
      <c r="R938" s="4"/>
    </row>
    <row r="939" spans="1:18" ht="16.5" customHeight="1">
      <c r="A939" s="4"/>
      <c r="B939" s="4"/>
      <c r="C939" s="34"/>
      <c r="D939" s="4"/>
      <c r="E939" s="4"/>
      <c r="F939" s="4"/>
      <c r="G939" s="4"/>
      <c r="H939" s="4"/>
      <c r="I939" s="4"/>
      <c r="J939" s="4"/>
      <c r="K939" s="4"/>
      <c r="L939" s="4"/>
      <c r="M939" s="4"/>
      <c r="N939" s="4"/>
      <c r="O939" s="4"/>
      <c r="P939" s="4"/>
      <c r="Q939" s="4"/>
      <c r="R939" s="4"/>
    </row>
    <row r="940" spans="1:18" ht="16.5" customHeight="1">
      <c r="A940" s="4"/>
      <c r="B940" s="4"/>
      <c r="C940" s="34"/>
      <c r="D940" s="4"/>
      <c r="E940" s="4"/>
      <c r="F940" s="4"/>
      <c r="G940" s="4"/>
      <c r="H940" s="4"/>
      <c r="I940" s="4"/>
      <c r="J940" s="4"/>
      <c r="K940" s="4"/>
      <c r="L940" s="4"/>
      <c r="M940" s="4"/>
      <c r="N940" s="4"/>
      <c r="O940" s="4"/>
      <c r="P940" s="4"/>
      <c r="Q940" s="4"/>
      <c r="R940" s="4"/>
    </row>
    <row r="941" spans="1:18" ht="16.5" customHeight="1">
      <c r="A941" s="4"/>
      <c r="B941" s="4"/>
      <c r="C941" s="34"/>
      <c r="D941" s="4"/>
      <c r="E941" s="4"/>
      <c r="F941" s="4"/>
      <c r="G941" s="4"/>
      <c r="H941" s="4"/>
      <c r="I941" s="4"/>
      <c r="J941" s="4"/>
      <c r="K941" s="4"/>
      <c r="L941" s="4"/>
      <c r="M941" s="4"/>
      <c r="N941" s="4"/>
      <c r="O941" s="4"/>
      <c r="P941" s="4"/>
      <c r="Q941" s="4"/>
      <c r="R941" s="4"/>
    </row>
    <row r="942" spans="1:18" ht="16.5" customHeight="1">
      <c r="A942" s="4"/>
      <c r="B942" s="4"/>
      <c r="C942" s="34"/>
      <c r="D942" s="4"/>
      <c r="E942" s="4"/>
      <c r="F942" s="4"/>
      <c r="G942" s="4"/>
      <c r="H942" s="4"/>
      <c r="I942" s="4"/>
      <c r="J942" s="4"/>
      <c r="K942" s="4"/>
      <c r="L942" s="4"/>
      <c r="M942" s="4"/>
      <c r="N942" s="4"/>
      <c r="O942" s="4"/>
      <c r="P942" s="4"/>
      <c r="Q942" s="4"/>
      <c r="R942" s="4"/>
    </row>
    <row r="943" spans="1:18" ht="16.5" customHeight="1">
      <c r="A943" s="4"/>
      <c r="B943" s="4"/>
      <c r="C943" s="34"/>
      <c r="D943" s="4"/>
      <c r="E943" s="4"/>
      <c r="F943" s="4"/>
      <c r="G943" s="4"/>
      <c r="H943" s="4"/>
      <c r="I943" s="4"/>
      <c r="J943" s="4"/>
      <c r="K943" s="4"/>
      <c r="L943" s="4"/>
      <c r="M943" s="4"/>
      <c r="N943" s="4"/>
      <c r="O943" s="4"/>
      <c r="P943" s="4"/>
      <c r="Q943" s="4"/>
      <c r="R943" s="4"/>
    </row>
    <row r="944" spans="1:18" ht="16.5" customHeight="1">
      <c r="A944" s="4"/>
      <c r="B944" s="4"/>
      <c r="C944" s="34"/>
      <c r="D944" s="4"/>
      <c r="E944" s="4"/>
      <c r="F944" s="4"/>
      <c r="G944" s="4"/>
      <c r="H944" s="4"/>
      <c r="I944" s="4"/>
      <c r="J944" s="4"/>
      <c r="K944" s="4"/>
      <c r="L944" s="4"/>
      <c r="M944" s="4"/>
      <c r="N944" s="4"/>
      <c r="O944" s="4"/>
      <c r="P944" s="4"/>
      <c r="Q944" s="4"/>
      <c r="R944" s="4"/>
    </row>
    <row r="945" spans="1:18" ht="16.5" customHeight="1">
      <c r="A945" s="4"/>
      <c r="B945" s="4"/>
      <c r="C945" s="34"/>
      <c r="D945" s="4"/>
      <c r="E945" s="4"/>
      <c r="F945" s="4"/>
      <c r="G945" s="4"/>
      <c r="H945" s="4"/>
      <c r="I945" s="4"/>
      <c r="J945" s="4"/>
      <c r="K945" s="4"/>
      <c r="L945" s="4"/>
      <c r="M945" s="4"/>
      <c r="N945" s="4"/>
      <c r="O945" s="4"/>
      <c r="P945" s="4"/>
      <c r="Q945" s="4"/>
      <c r="R945" s="4"/>
    </row>
    <row r="946" spans="1:18" ht="16.5" customHeight="1">
      <c r="A946" s="4"/>
      <c r="B946" s="4"/>
      <c r="C946" s="34"/>
      <c r="D946" s="4"/>
      <c r="E946" s="4"/>
      <c r="F946" s="4"/>
      <c r="G946" s="4"/>
      <c r="H946" s="4"/>
      <c r="I946" s="4"/>
      <c r="J946" s="4"/>
      <c r="K946" s="4"/>
      <c r="L946" s="4"/>
      <c r="M946" s="4"/>
      <c r="N946" s="4"/>
      <c r="O946" s="4"/>
      <c r="P946" s="4"/>
      <c r="Q946" s="4"/>
      <c r="R946" s="4"/>
    </row>
    <row r="947" spans="1:18" ht="16.5" customHeight="1">
      <c r="A947" s="4"/>
      <c r="B947" s="4"/>
      <c r="C947" s="34"/>
      <c r="D947" s="4"/>
      <c r="E947" s="4"/>
      <c r="F947" s="4"/>
      <c r="G947" s="4"/>
      <c r="H947" s="4"/>
      <c r="I947" s="4"/>
      <c r="J947" s="4"/>
      <c r="K947" s="4"/>
      <c r="L947" s="4"/>
      <c r="M947" s="4"/>
      <c r="N947" s="4"/>
      <c r="O947" s="4"/>
      <c r="P947" s="4"/>
      <c r="Q947" s="4"/>
      <c r="R947" s="4"/>
    </row>
    <row r="948" spans="1:18" ht="16.5" customHeight="1">
      <c r="A948" s="4"/>
      <c r="B948" s="4"/>
      <c r="C948" s="34"/>
      <c r="D948" s="4"/>
      <c r="E948" s="4"/>
      <c r="F948" s="4"/>
      <c r="G948" s="4"/>
      <c r="H948" s="4"/>
      <c r="I948" s="4"/>
      <c r="J948" s="4"/>
      <c r="K948" s="4"/>
      <c r="L948" s="4"/>
      <c r="M948" s="4"/>
      <c r="N948" s="4"/>
      <c r="O948" s="4"/>
      <c r="P948" s="4"/>
      <c r="Q948" s="4"/>
      <c r="R948" s="4"/>
    </row>
    <row r="949" spans="1:18" ht="16.5" customHeight="1">
      <c r="A949" s="4"/>
      <c r="B949" s="4"/>
      <c r="C949" s="34"/>
      <c r="D949" s="4"/>
      <c r="E949" s="4"/>
      <c r="F949" s="4"/>
      <c r="G949" s="4"/>
      <c r="H949" s="4"/>
      <c r="I949" s="4"/>
      <c r="J949" s="4"/>
      <c r="K949" s="4"/>
      <c r="L949" s="4"/>
      <c r="M949" s="4"/>
      <c r="N949" s="4"/>
      <c r="O949" s="4"/>
      <c r="P949" s="4"/>
      <c r="Q949" s="4"/>
      <c r="R949" s="4"/>
    </row>
    <row r="950" spans="1:18" ht="16.5" customHeight="1">
      <c r="A950" s="4"/>
      <c r="B950" s="4"/>
      <c r="C950" s="34"/>
      <c r="D950" s="4"/>
      <c r="E950" s="4"/>
      <c r="F950" s="4"/>
      <c r="G950" s="4"/>
      <c r="H950" s="4"/>
      <c r="I950" s="4"/>
      <c r="J950" s="4"/>
      <c r="K950" s="4"/>
      <c r="L950" s="4"/>
      <c r="M950" s="4"/>
      <c r="N950" s="4"/>
      <c r="O950" s="4"/>
      <c r="P950" s="4"/>
      <c r="Q950" s="4"/>
      <c r="R950" s="4"/>
    </row>
    <row r="951" spans="1:18" ht="16.5" customHeight="1">
      <c r="A951" s="4"/>
      <c r="B951" s="4"/>
      <c r="C951" s="34"/>
      <c r="D951" s="4"/>
      <c r="E951" s="4"/>
      <c r="F951" s="4"/>
      <c r="G951" s="4"/>
      <c r="H951" s="4"/>
      <c r="I951" s="4"/>
      <c r="J951" s="4"/>
      <c r="K951" s="4"/>
      <c r="L951" s="4"/>
      <c r="M951" s="4"/>
      <c r="N951" s="4"/>
      <c r="O951" s="4"/>
      <c r="P951" s="4"/>
      <c r="Q951" s="4"/>
      <c r="R951" s="4"/>
    </row>
    <row r="952" spans="1:18" ht="16.5" customHeight="1">
      <c r="A952" s="4"/>
      <c r="B952" s="4"/>
      <c r="C952" s="34"/>
      <c r="D952" s="4"/>
      <c r="E952" s="4"/>
      <c r="F952" s="4"/>
      <c r="G952" s="4"/>
      <c r="H952" s="4"/>
      <c r="I952" s="4"/>
      <c r="J952" s="4"/>
      <c r="K952" s="4"/>
      <c r="L952" s="4"/>
      <c r="M952" s="4"/>
      <c r="N952" s="4"/>
      <c r="O952" s="4"/>
      <c r="P952" s="4"/>
      <c r="Q952" s="4"/>
      <c r="R952" s="4"/>
    </row>
    <row r="953" spans="1:18" ht="16.5" customHeight="1">
      <c r="A953" s="4"/>
      <c r="B953" s="4"/>
      <c r="C953" s="34"/>
      <c r="D953" s="4"/>
      <c r="E953" s="4"/>
      <c r="F953" s="4"/>
      <c r="G953" s="4"/>
      <c r="H953" s="4"/>
      <c r="I953" s="4"/>
      <c r="J953" s="4"/>
      <c r="K953" s="4"/>
      <c r="L953" s="4"/>
      <c r="M953" s="4"/>
      <c r="N953" s="4"/>
      <c r="O953" s="4"/>
      <c r="P953" s="4"/>
      <c r="Q953" s="4"/>
      <c r="R953" s="4"/>
    </row>
    <row r="954" spans="1:18" ht="16.5" customHeight="1">
      <c r="A954" s="4"/>
      <c r="B954" s="4"/>
      <c r="C954" s="34"/>
      <c r="D954" s="4"/>
      <c r="E954" s="4"/>
      <c r="F954" s="4"/>
      <c r="G954" s="4"/>
      <c r="H954" s="4"/>
      <c r="I954" s="4"/>
      <c r="J954" s="4"/>
      <c r="K954" s="4"/>
      <c r="L954" s="4"/>
      <c r="M954" s="4"/>
      <c r="N954" s="4"/>
      <c r="O954" s="4"/>
      <c r="P954" s="4"/>
      <c r="Q954" s="4"/>
      <c r="R954" s="4"/>
    </row>
    <row r="955" spans="1:18" ht="16.5" customHeight="1">
      <c r="A955" s="4"/>
      <c r="B955" s="4"/>
      <c r="C955" s="34"/>
      <c r="D955" s="4"/>
      <c r="E955" s="4"/>
      <c r="F955" s="4"/>
      <c r="G955" s="4"/>
      <c r="H955" s="4"/>
      <c r="I955" s="4"/>
      <c r="J955" s="4"/>
      <c r="K955" s="4"/>
      <c r="L955" s="4"/>
      <c r="M955" s="4"/>
      <c r="N955" s="4"/>
      <c r="O955" s="4"/>
      <c r="P955" s="4"/>
      <c r="Q955" s="4"/>
      <c r="R955" s="4"/>
    </row>
    <row r="956" spans="1:18" ht="16.5" customHeight="1">
      <c r="A956" s="4"/>
      <c r="B956" s="4"/>
      <c r="C956" s="34"/>
      <c r="D956" s="4"/>
      <c r="E956" s="4"/>
      <c r="F956" s="4"/>
      <c r="G956" s="4"/>
      <c r="H956" s="4"/>
      <c r="I956" s="4"/>
      <c r="J956" s="4"/>
      <c r="K956" s="4"/>
      <c r="L956" s="4"/>
      <c r="M956" s="4"/>
      <c r="N956" s="4"/>
      <c r="O956" s="4"/>
      <c r="P956" s="4"/>
      <c r="Q956" s="4"/>
      <c r="R956" s="4"/>
    </row>
    <row r="957" spans="1:18" ht="16.5" customHeight="1">
      <c r="A957" s="4"/>
      <c r="B957" s="4"/>
      <c r="C957" s="34"/>
      <c r="D957" s="4"/>
      <c r="E957" s="4"/>
      <c r="F957" s="4"/>
      <c r="G957" s="4"/>
      <c r="H957" s="4"/>
      <c r="I957" s="4"/>
      <c r="J957" s="4"/>
      <c r="K957" s="4"/>
      <c r="L957" s="4"/>
      <c r="M957" s="4"/>
      <c r="N957" s="4"/>
      <c r="O957" s="4"/>
      <c r="P957" s="4"/>
      <c r="Q957" s="4"/>
      <c r="R957" s="4"/>
    </row>
    <row r="958" spans="1:18" ht="16.5" customHeight="1">
      <c r="A958" s="4"/>
      <c r="B958" s="4"/>
      <c r="C958" s="34"/>
      <c r="D958" s="4"/>
      <c r="E958" s="4"/>
      <c r="F958" s="4"/>
      <c r="G958" s="4"/>
      <c r="H958" s="4"/>
      <c r="I958" s="4"/>
      <c r="J958" s="4"/>
      <c r="K958" s="4"/>
      <c r="L958" s="4"/>
      <c r="M958" s="4"/>
      <c r="N958" s="4"/>
      <c r="O958" s="4"/>
      <c r="P958" s="4"/>
      <c r="Q958" s="4"/>
      <c r="R958" s="4"/>
    </row>
    <row r="959" spans="1:18" ht="16.5" customHeight="1">
      <c r="A959" s="4"/>
      <c r="B959" s="4"/>
      <c r="C959" s="34"/>
      <c r="D959" s="4"/>
      <c r="E959" s="4"/>
      <c r="F959" s="4"/>
      <c r="G959" s="4"/>
      <c r="H959" s="4"/>
      <c r="I959" s="4"/>
      <c r="J959" s="4"/>
      <c r="K959" s="4"/>
      <c r="L959" s="4"/>
      <c r="M959" s="4"/>
      <c r="N959" s="4"/>
      <c r="O959" s="4"/>
      <c r="P959" s="4"/>
      <c r="Q959" s="4"/>
      <c r="R959" s="4"/>
    </row>
    <row r="960" spans="1:18" ht="16.5" customHeight="1">
      <c r="A960" s="4"/>
      <c r="B960" s="4"/>
      <c r="C960" s="34"/>
      <c r="D960" s="4"/>
      <c r="E960" s="4"/>
      <c r="F960" s="4"/>
      <c r="G960" s="4"/>
      <c r="H960" s="4"/>
      <c r="I960" s="4"/>
      <c r="J960" s="4"/>
      <c r="K960" s="4"/>
      <c r="L960" s="4"/>
      <c r="M960" s="4"/>
      <c r="N960" s="4"/>
      <c r="O960" s="4"/>
      <c r="P960" s="4"/>
      <c r="Q960" s="4"/>
      <c r="R960" s="4"/>
    </row>
    <row r="961" spans="1:18" ht="16.5" customHeight="1">
      <c r="A961" s="4"/>
      <c r="B961" s="4"/>
      <c r="C961" s="34"/>
      <c r="D961" s="4"/>
      <c r="E961" s="4"/>
      <c r="F961" s="4"/>
      <c r="G961" s="4"/>
      <c r="H961" s="4"/>
      <c r="I961" s="4"/>
      <c r="J961" s="4"/>
      <c r="K961" s="4"/>
      <c r="L961" s="4"/>
      <c r="M961" s="4"/>
      <c r="N961" s="4"/>
      <c r="O961" s="4"/>
      <c r="P961" s="4"/>
      <c r="Q961" s="4"/>
      <c r="R961" s="4"/>
    </row>
    <row r="962" spans="1:18" ht="16.5" customHeight="1">
      <c r="A962" s="4"/>
      <c r="B962" s="4"/>
      <c r="C962" s="34"/>
      <c r="D962" s="4"/>
      <c r="E962" s="4"/>
      <c r="F962" s="4"/>
      <c r="G962" s="4"/>
      <c r="H962" s="4"/>
      <c r="I962" s="4"/>
      <c r="J962" s="4"/>
      <c r="K962" s="4"/>
      <c r="L962" s="4"/>
      <c r="M962" s="4"/>
      <c r="N962" s="4"/>
      <c r="O962" s="4"/>
      <c r="P962" s="4"/>
      <c r="Q962" s="4"/>
      <c r="R962" s="4"/>
    </row>
    <row r="963" spans="1:18" ht="16.5" customHeight="1">
      <c r="A963" s="4"/>
      <c r="B963" s="4"/>
      <c r="C963" s="34"/>
      <c r="D963" s="4"/>
      <c r="E963" s="4"/>
      <c r="F963" s="4"/>
      <c r="G963" s="4"/>
      <c r="H963" s="4"/>
      <c r="I963" s="4"/>
      <c r="J963" s="4"/>
      <c r="K963" s="4"/>
      <c r="L963" s="4"/>
      <c r="M963" s="4"/>
      <c r="N963" s="4"/>
      <c r="O963" s="4"/>
      <c r="P963" s="4"/>
      <c r="Q963" s="4"/>
      <c r="R963" s="4"/>
    </row>
    <row r="964" spans="1:18" ht="16.5" customHeight="1">
      <c r="A964" s="4"/>
      <c r="B964" s="4"/>
      <c r="C964" s="34"/>
      <c r="D964" s="4"/>
      <c r="E964" s="4"/>
      <c r="F964" s="4"/>
      <c r="G964" s="4"/>
      <c r="H964" s="4"/>
      <c r="I964" s="4"/>
      <c r="J964" s="4"/>
      <c r="K964" s="4"/>
      <c r="L964" s="4"/>
      <c r="M964" s="4"/>
      <c r="N964" s="4"/>
      <c r="O964" s="4"/>
      <c r="P964" s="4"/>
      <c r="Q964" s="4"/>
      <c r="R964" s="4"/>
    </row>
    <row r="965" spans="1:18" ht="16.5" customHeight="1">
      <c r="A965" s="4"/>
      <c r="B965" s="4"/>
      <c r="C965" s="34"/>
      <c r="D965" s="4"/>
      <c r="E965" s="4"/>
      <c r="F965" s="4"/>
      <c r="G965" s="4"/>
      <c r="H965" s="4"/>
      <c r="I965" s="4"/>
      <c r="J965" s="4"/>
      <c r="K965" s="4"/>
      <c r="L965" s="4"/>
      <c r="M965" s="4"/>
      <c r="N965" s="4"/>
      <c r="O965" s="4"/>
      <c r="P965" s="4"/>
      <c r="Q965" s="4"/>
      <c r="R965" s="4"/>
    </row>
    <row r="966" spans="1:18" ht="16.5" customHeight="1">
      <c r="A966" s="4"/>
      <c r="B966" s="4"/>
      <c r="C966" s="34"/>
      <c r="D966" s="4"/>
      <c r="E966" s="4"/>
      <c r="F966" s="4"/>
      <c r="G966" s="4"/>
      <c r="H966" s="4"/>
      <c r="I966" s="4"/>
      <c r="J966" s="4"/>
      <c r="K966" s="4"/>
      <c r="L966" s="4"/>
      <c r="M966" s="4"/>
      <c r="N966" s="4"/>
      <c r="O966" s="4"/>
      <c r="P966" s="4"/>
      <c r="Q966" s="4"/>
      <c r="R966" s="4"/>
    </row>
    <row r="967" spans="1:18" ht="16.5" customHeight="1">
      <c r="A967" s="4"/>
      <c r="B967" s="4"/>
      <c r="C967" s="34"/>
      <c r="D967" s="4"/>
      <c r="E967" s="4"/>
      <c r="F967" s="4"/>
      <c r="G967" s="4"/>
      <c r="H967" s="4"/>
      <c r="I967" s="4"/>
      <c r="J967" s="4"/>
      <c r="K967" s="4"/>
      <c r="L967" s="4"/>
      <c r="M967" s="4"/>
      <c r="N967" s="4"/>
      <c r="O967" s="4"/>
      <c r="P967" s="4"/>
      <c r="Q967" s="4"/>
      <c r="R967" s="4"/>
    </row>
    <row r="968" spans="1:18" ht="16.5" customHeight="1">
      <c r="A968" s="4"/>
      <c r="B968" s="4"/>
      <c r="C968" s="34"/>
      <c r="D968" s="4"/>
      <c r="E968" s="4"/>
      <c r="F968" s="4"/>
      <c r="G968" s="4"/>
      <c r="H968" s="4"/>
      <c r="I968" s="4"/>
      <c r="J968" s="4"/>
      <c r="K968" s="4"/>
      <c r="L968" s="4"/>
      <c r="M968" s="4"/>
      <c r="N968" s="4"/>
      <c r="O968" s="4"/>
      <c r="P968" s="4"/>
      <c r="Q968" s="4"/>
      <c r="R968" s="4"/>
    </row>
    <row r="969" spans="1:18" ht="16.5" customHeight="1">
      <c r="A969" s="4"/>
      <c r="B969" s="4"/>
      <c r="C969" s="34"/>
      <c r="D969" s="4"/>
      <c r="E969" s="4"/>
      <c r="F969" s="4"/>
      <c r="G969" s="4"/>
      <c r="H969" s="4"/>
      <c r="I969" s="4"/>
      <c r="J969" s="4"/>
      <c r="K969" s="4"/>
      <c r="L969" s="4"/>
      <c r="M969" s="4"/>
      <c r="N969" s="4"/>
      <c r="O969" s="4"/>
      <c r="P969" s="4"/>
      <c r="Q969" s="4"/>
      <c r="R969" s="4"/>
    </row>
    <row r="970" spans="1:18" ht="16.5" customHeight="1">
      <c r="A970" s="4"/>
      <c r="B970" s="4"/>
      <c r="C970" s="34"/>
      <c r="D970" s="4"/>
      <c r="E970" s="4"/>
      <c r="F970" s="4"/>
      <c r="G970" s="4"/>
      <c r="H970" s="4"/>
      <c r="I970" s="4"/>
      <c r="J970" s="4"/>
      <c r="K970" s="4"/>
      <c r="L970" s="4"/>
      <c r="M970" s="4"/>
      <c r="N970" s="4"/>
      <c r="O970" s="4"/>
      <c r="P970" s="4"/>
      <c r="Q970" s="4"/>
      <c r="R970" s="4"/>
    </row>
    <row r="971" spans="1:18" ht="16.5" customHeight="1">
      <c r="A971" s="4"/>
      <c r="B971" s="4"/>
      <c r="C971" s="34"/>
      <c r="D971" s="4"/>
      <c r="E971" s="4"/>
      <c r="F971" s="4"/>
      <c r="G971" s="4"/>
      <c r="H971" s="4"/>
      <c r="I971" s="4"/>
      <c r="J971" s="4"/>
      <c r="K971" s="4"/>
      <c r="L971" s="4"/>
      <c r="M971" s="4"/>
      <c r="N971" s="4"/>
      <c r="O971" s="4"/>
      <c r="P971" s="4"/>
      <c r="Q971" s="4"/>
      <c r="R971" s="4"/>
    </row>
    <row r="972" spans="1:18" ht="16.5" customHeight="1">
      <c r="A972" s="4"/>
      <c r="B972" s="4"/>
      <c r="C972" s="34"/>
      <c r="D972" s="4"/>
      <c r="E972" s="4"/>
      <c r="F972" s="4"/>
      <c r="G972" s="4"/>
      <c r="H972" s="4"/>
      <c r="I972" s="4"/>
      <c r="J972" s="4"/>
      <c r="K972" s="4"/>
      <c r="L972" s="4"/>
      <c r="M972" s="4"/>
      <c r="N972" s="4"/>
      <c r="O972" s="4"/>
      <c r="P972" s="4"/>
      <c r="Q972" s="4"/>
      <c r="R972" s="4"/>
    </row>
    <row r="973" spans="1:18" ht="16.5" customHeight="1">
      <c r="A973" s="4"/>
      <c r="B973" s="4"/>
      <c r="C973" s="34"/>
      <c r="D973" s="4"/>
      <c r="E973" s="4"/>
      <c r="F973" s="4"/>
      <c r="G973" s="4"/>
      <c r="H973" s="4"/>
      <c r="I973" s="4"/>
      <c r="J973" s="4"/>
      <c r="K973" s="4"/>
      <c r="L973" s="4"/>
      <c r="M973" s="4"/>
      <c r="N973" s="4"/>
      <c r="O973" s="4"/>
      <c r="P973" s="4"/>
      <c r="Q973" s="4"/>
      <c r="R973" s="4"/>
    </row>
    <row r="974" spans="1:18" ht="16.5" customHeight="1">
      <c r="A974" s="4"/>
      <c r="B974" s="4"/>
      <c r="C974" s="34"/>
      <c r="D974" s="4"/>
      <c r="E974" s="4"/>
      <c r="F974" s="4"/>
      <c r="G974" s="4"/>
      <c r="H974" s="4"/>
      <c r="I974" s="4"/>
      <c r="J974" s="4"/>
      <c r="K974" s="4"/>
      <c r="L974" s="4"/>
      <c r="M974" s="4"/>
      <c r="N974" s="4"/>
      <c r="O974" s="4"/>
      <c r="P974" s="4"/>
      <c r="Q974" s="4"/>
      <c r="R974" s="4"/>
    </row>
    <row r="975" spans="1:18" ht="16.5" customHeight="1">
      <c r="A975" s="4"/>
      <c r="B975" s="4"/>
      <c r="C975" s="34"/>
      <c r="D975" s="4"/>
      <c r="E975" s="4"/>
      <c r="F975" s="4"/>
      <c r="G975" s="4"/>
      <c r="H975" s="4"/>
      <c r="I975" s="4"/>
      <c r="J975" s="4"/>
      <c r="K975" s="4"/>
      <c r="L975" s="4"/>
      <c r="M975" s="4"/>
      <c r="N975" s="4"/>
      <c r="O975" s="4"/>
      <c r="P975" s="4"/>
      <c r="Q975" s="4"/>
      <c r="R975" s="4"/>
    </row>
    <row r="976" spans="1:18" ht="16.5" customHeight="1">
      <c r="A976" s="4"/>
      <c r="B976" s="4"/>
      <c r="C976" s="34"/>
      <c r="D976" s="4"/>
      <c r="E976" s="4"/>
      <c r="F976" s="4"/>
      <c r="G976" s="4"/>
      <c r="H976" s="4"/>
      <c r="I976" s="4"/>
      <c r="J976" s="4"/>
      <c r="K976" s="4"/>
      <c r="L976" s="4"/>
      <c r="M976" s="4"/>
      <c r="N976" s="4"/>
      <c r="O976" s="4"/>
      <c r="P976" s="4"/>
      <c r="Q976" s="4"/>
      <c r="R976" s="4"/>
    </row>
    <row r="977" spans="1:18" ht="16.5" customHeight="1">
      <c r="A977" s="4"/>
      <c r="B977" s="4"/>
      <c r="C977" s="34"/>
      <c r="D977" s="4"/>
      <c r="E977" s="4"/>
      <c r="F977" s="4"/>
      <c r="G977" s="4"/>
      <c r="H977" s="4"/>
      <c r="I977" s="4"/>
      <c r="J977" s="4"/>
      <c r="K977" s="4"/>
      <c r="L977" s="4"/>
      <c r="M977" s="4"/>
      <c r="N977" s="4"/>
      <c r="O977" s="4"/>
      <c r="P977" s="4"/>
      <c r="Q977" s="4"/>
      <c r="R977" s="4"/>
    </row>
    <row r="978" spans="1:18" ht="16.5" customHeight="1">
      <c r="A978" s="4"/>
      <c r="B978" s="4"/>
      <c r="C978" s="34"/>
      <c r="D978" s="4"/>
      <c r="E978" s="4"/>
      <c r="F978" s="4"/>
      <c r="G978" s="4"/>
      <c r="H978" s="4"/>
      <c r="I978" s="4"/>
      <c r="J978" s="4"/>
      <c r="K978" s="4"/>
      <c r="L978" s="4"/>
      <c r="M978" s="4"/>
      <c r="N978" s="4"/>
      <c r="O978" s="4"/>
      <c r="P978" s="4"/>
      <c r="Q978" s="4"/>
      <c r="R978" s="4"/>
    </row>
    <row r="979" spans="1:18" ht="16.5" customHeight="1">
      <c r="A979" s="4"/>
      <c r="B979" s="4"/>
      <c r="C979" s="34"/>
      <c r="D979" s="4"/>
      <c r="E979" s="4"/>
      <c r="F979" s="4"/>
      <c r="G979" s="4"/>
      <c r="H979" s="4"/>
      <c r="I979" s="4"/>
      <c r="J979" s="4"/>
      <c r="K979" s="4"/>
      <c r="L979" s="4"/>
      <c r="M979" s="4"/>
      <c r="N979" s="4"/>
      <c r="O979" s="4"/>
      <c r="P979" s="4"/>
      <c r="Q979" s="4"/>
      <c r="R979" s="4"/>
    </row>
    <row r="980" spans="1:18" ht="16.5" customHeight="1">
      <c r="A980" s="4"/>
      <c r="B980" s="4"/>
      <c r="C980" s="34"/>
      <c r="D980" s="4"/>
      <c r="E980" s="4"/>
      <c r="F980" s="4"/>
      <c r="G980" s="4"/>
      <c r="H980" s="4"/>
      <c r="I980" s="4"/>
      <c r="J980" s="4"/>
      <c r="K980" s="4"/>
      <c r="L980" s="4"/>
      <c r="M980" s="4"/>
      <c r="N980" s="4"/>
      <c r="O980" s="4"/>
      <c r="P980" s="4"/>
      <c r="Q980" s="4"/>
      <c r="R980" s="4"/>
    </row>
    <row r="981" spans="1:18" ht="16.5" customHeight="1">
      <c r="A981" s="4"/>
      <c r="B981" s="4"/>
      <c r="C981" s="34"/>
      <c r="D981" s="4"/>
      <c r="E981" s="4"/>
      <c r="F981" s="4"/>
      <c r="G981" s="4"/>
      <c r="H981" s="4"/>
      <c r="I981" s="4"/>
      <c r="J981" s="4"/>
      <c r="K981" s="4"/>
      <c r="L981" s="4"/>
      <c r="M981" s="4"/>
      <c r="N981" s="4"/>
      <c r="O981" s="4"/>
      <c r="P981" s="4"/>
      <c r="Q981" s="4"/>
      <c r="R981" s="4"/>
    </row>
    <row r="982" spans="1:18" ht="16.5" customHeight="1">
      <c r="A982" s="4"/>
      <c r="B982" s="4"/>
      <c r="C982" s="34"/>
      <c r="D982" s="4"/>
      <c r="E982" s="4"/>
      <c r="F982" s="4"/>
      <c r="G982" s="4"/>
      <c r="H982" s="4"/>
      <c r="I982" s="4"/>
      <c r="J982" s="4"/>
      <c r="K982" s="4"/>
      <c r="L982" s="4"/>
      <c r="M982" s="4"/>
      <c r="N982" s="4"/>
      <c r="O982" s="4"/>
      <c r="P982" s="4"/>
      <c r="Q982" s="4"/>
      <c r="R982" s="4"/>
    </row>
    <row r="983" spans="1:18" ht="16.5" customHeight="1">
      <c r="A983" s="4"/>
      <c r="B983" s="4"/>
      <c r="C983" s="34"/>
      <c r="D983" s="4"/>
      <c r="E983" s="4"/>
      <c r="F983" s="4"/>
      <c r="G983" s="4"/>
      <c r="H983" s="4"/>
      <c r="I983" s="4"/>
      <c r="J983" s="4"/>
      <c r="K983" s="4"/>
      <c r="L983" s="4"/>
      <c r="M983" s="4"/>
      <c r="N983" s="4"/>
      <c r="O983" s="4"/>
      <c r="P983" s="4"/>
      <c r="Q983" s="4"/>
      <c r="R983" s="4"/>
    </row>
    <row r="984" spans="1:18" ht="16.5" customHeight="1">
      <c r="A984" s="4"/>
      <c r="B984" s="4"/>
      <c r="C984" s="34"/>
      <c r="D984" s="4"/>
      <c r="E984" s="4"/>
      <c r="F984" s="4"/>
      <c r="G984" s="4"/>
      <c r="H984" s="4"/>
      <c r="I984" s="4"/>
      <c r="J984" s="4"/>
      <c r="K984" s="4"/>
      <c r="L984" s="4"/>
      <c r="M984" s="4"/>
      <c r="N984" s="4"/>
      <c r="O984" s="4"/>
      <c r="P984" s="4"/>
      <c r="Q984" s="4"/>
      <c r="R984" s="4"/>
    </row>
    <row r="985" spans="1:18" ht="16.5" customHeight="1">
      <c r="A985" s="4"/>
      <c r="B985" s="4"/>
      <c r="C985" s="34"/>
      <c r="D985" s="4"/>
      <c r="E985" s="4"/>
      <c r="F985" s="4"/>
      <c r="G985" s="4"/>
      <c r="H985" s="4"/>
      <c r="I985" s="4"/>
      <c r="J985" s="4"/>
      <c r="K985" s="4"/>
      <c r="L985" s="4"/>
      <c r="M985" s="4"/>
      <c r="N985" s="4"/>
      <c r="O985" s="4"/>
      <c r="P985" s="4"/>
      <c r="Q985" s="4"/>
      <c r="R985" s="4"/>
    </row>
    <row r="986" spans="1:18" ht="16.5" customHeight="1">
      <c r="A986" s="4"/>
      <c r="B986" s="4"/>
      <c r="C986" s="34"/>
      <c r="D986" s="4"/>
      <c r="E986" s="4"/>
      <c r="F986" s="4"/>
      <c r="G986" s="4"/>
      <c r="H986" s="4"/>
      <c r="I986" s="4"/>
      <c r="J986" s="4"/>
      <c r="K986" s="4"/>
      <c r="L986" s="4"/>
      <c r="M986" s="4"/>
      <c r="N986" s="4"/>
      <c r="O986" s="4"/>
      <c r="P986" s="4"/>
      <c r="Q986" s="4"/>
      <c r="R986" s="4"/>
    </row>
    <row r="987" spans="1:18" ht="16.5" customHeight="1">
      <c r="A987" s="4"/>
      <c r="B987" s="4"/>
      <c r="C987" s="34"/>
      <c r="D987" s="4"/>
      <c r="E987" s="4"/>
      <c r="F987" s="4"/>
      <c r="G987" s="4"/>
      <c r="H987" s="4"/>
      <c r="I987" s="4"/>
      <c r="J987" s="4"/>
      <c r="K987" s="4"/>
      <c r="L987" s="4"/>
      <c r="M987" s="4"/>
      <c r="N987" s="4"/>
      <c r="O987" s="4"/>
      <c r="P987" s="4"/>
      <c r="Q987" s="4"/>
      <c r="R987" s="4"/>
    </row>
    <row r="988" spans="1:18" ht="16.5" customHeight="1">
      <c r="A988" s="4"/>
      <c r="B988" s="4"/>
      <c r="C988" s="34"/>
      <c r="D988" s="4"/>
      <c r="E988" s="4"/>
      <c r="F988" s="4"/>
      <c r="G988" s="4"/>
      <c r="H988" s="4"/>
      <c r="I988" s="4"/>
      <c r="J988" s="4"/>
      <c r="K988" s="4"/>
      <c r="L988" s="4"/>
      <c r="M988" s="4"/>
      <c r="N988" s="4"/>
      <c r="O988" s="4"/>
      <c r="P988" s="4"/>
      <c r="Q988" s="4"/>
      <c r="R988" s="4"/>
    </row>
    <row r="989" spans="1:18" ht="16.5" customHeight="1">
      <c r="A989" s="4"/>
      <c r="B989" s="4"/>
      <c r="C989" s="34"/>
      <c r="D989" s="4"/>
      <c r="E989" s="4"/>
      <c r="F989" s="4"/>
      <c r="G989" s="4"/>
      <c r="H989" s="4"/>
      <c r="I989" s="4"/>
      <c r="J989" s="4"/>
      <c r="K989" s="4"/>
      <c r="L989" s="4"/>
      <c r="M989" s="4"/>
      <c r="N989" s="4"/>
      <c r="O989" s="4"/>
      <c r="P989" s="4"/>
      <c r="Q989" s="4"/>
      <c r="R989" s="4"/>
    </row>
    <row r="990" spans="1:18" ht="16.5" customHeight="1">
      <c r="A990" s="4"/>
      <c r="B990" s="4"/>
      <c r="C990" s="34"/>
      <c r="D990" s="4"/>
      <c r="E990" s="4"/>
      <c r="F990" s="4"/>
      <c r="G990" s="4"/>
      <c r="H990" s="4"/>
      <c r="I990" s="4"/>
      <c r="J990" s="4"/>
      <c r="K990" s="4"/>
      <c r="L990" s="4"/>
      <c r="M990" s="4"/>
      <c r="N990" s="4"/>
      <c r="O990" s="4"/>
      <c r="P990" s="4"/>
      <c r="Q990" s="4"/>
      <c r="R990" s="4"/>
    </row>
    <row r="991" spans="1:18" ht="16.5" customHeight="1">
      <c r="A991" s="4"/>
      <c r="B991" s="4"/>
      <c r="C991" s="34"/>
      <c r="D991" s="4"/>
      <c r="E991" s="4"/>
      <c r="F991" s="4"/>
      <c r="G991" s="4"/>
      <c r="H991" s="4"/>
      <c r="I991" s="4"/>
      <c r="J991" s="4"/>
      <c r="K991" s="4"/>
      <c r="L991" s="4"/>
      <c r="M991" s="4"/>
      <c r="N991" s="4"/>
      <c r="O991" s="4"/>
      <c r="P991" s="4"/>
      <c r="Q991" s="4"/>
      <c r="R991" s="4"/>
    </row>
    <row r="992" spans="1:18" ht="16.5" customHeight="1">
      <c r="A992" s="4"/>
      <c r="B992" s="4"/>
      <c r="C992" s="34"/>
      <c r="D992" s="4"/>
      <c r="E992" s="4"/>
      <c r="F992" s="4"/>
      <c r="G992" s="4"/>
      <c r="H992" s="4"/>
      <c r="I992" s="4"/>
      <c r="J992" s="4"/>
      <c r="K992" s="4"/>
      <c r="L992" s="4"/>
      <c r="M992" s="4"/>
      <c r="N992" s="4"/>
      <c r="O992" s="4"/>
      <c r="P992" s="4"/>
      <c r="Q992" s="4"/>
      <c r="R992" s="4"/>
    </row>
    <row r="993" spans="1:18" ht="16.5" customHeight="1">
      <c r="A993" s="4"/>
      <c r="B993" s="4"/>
      <c r="C993" s="34"/>
      <c r="D993" s="4"/>
      <c r="E993" s="4"/>
      <c r="F993" s="4"/>
      <c r="G993" s="4"/>
      <c r="H993" s="4"/>
      <c r="I993" s="4"/>
      <c r="J993" s="4"/>
      <c r="K993" s="4"/>
      <c r="L993" s="4"/>
      <c r="M993" s="4"/>
      <c r="N993" s="4"/>
      <c r="O993" s="4"/>
      <c r="P993" s="4"/>
      <c r="Q993" s="4"/>
      <c r="R993" s="4"/>
    </row>
    <row r="994" spans="1:18" ht="16.5" customHeight="1">
      <c r="A994" s="4"/>
      <c r="B994" s="4"/>
      <c r="C994" s="34"/>
      <c r="D994" s="4"/>
      <c r="E994" s="4"/>
      <c r="F994" s="4"/>
      <c r="G994" s="4"/>
      <c r="H994" s="4"/>
      <c r="I994" s="4"/>
      <c r="J994" s="4"/>
      <c r="K994" s="4"/>
      <c r="L994" s="4"/>
      <c r="M994" s="4"/>
      <c r="N994" s="4"/>
      <c r="O994" s="4"/>
      <c r="P994" s="4"/>
      <c r="Q994" s="4"/>
      <c r="R994" s="4"/>
    </row>
    <row r="995" spans="1:18" ht="16.5" customHeight="1">
      <c r="A995" s="4"/>
      <c r="B995" s="4"/>
      <c r="C995" s="34"/>
      <c r="D995" s="4"/>
      <c r="E995" s="4"/>
      <c r="F995" s="4"/>
      <c r="G995" s="4"/>
      <c r="H995" s="4"/>
      <c r="I995" s="4"/>
      <c r="J995" s="4"/>
      <c r="K995" s="4"/>
      <c r="L995" s="4"/>
      <c r="M995" s="4"/>
      <c r="N995" s="4"/>
      <c r="O995" s="4"/>
      <c r="P995" s="4"/>
      <c r="Q995" s="4"/>
      <c r="R995" s="4"/>
    </row>
    <row r="996" spans="1:18" ht="16.5" customHeight="1">
      <c r="A996" s="4"/>
      <c r="B996" s="4"/>
      <c r="C996" s="34"/>
      <c r="D996" s="4"/>
      <c r="E996" s="4"/>
      <c r="F996" s="4"/>
      <c r="G996" s="4"/>
      <c r="H996" s="4"/>
      <c r="I996" s="4"/>
      <c r="J996" s="4"/>
      <c r="K996" s="4"/>
      <c r="L996" s="4"/>
      <c r="M996" s="4"/>
      <c r="N996" s="4"/>
      <c r="O996" s="4"/>
      <c r="P996" s="4"/>
      <c r="Q996" s="4"/>
      <c r="R996" s="4"/>
    </row>
    <row r="997" spans="1:18" ht="16.5" customHeight="1">
      <c r="A997" s="4"/>
      <c r="B997" s="4"/>
      <c r="C997" s="34"/>
      <c r="D997" s="4"/>
      <c r="E997" s="4"/>
      <c r="F997" s="4"/>
      <c r="G997" s="4"/>
      <c r="H997" s="4"/>
      <c r="I997" s="4"/>
      <c r="J997" s="4"/>
      <c r="K997" s="4"/>
      <c r="L997" s="4"/>
      <c r="M997" s="4"/>
      <c r="N997" s="4"/>
      <c r="O997" s="4"/>
      <c r="P997" s="4"/>
      <c r="Q997" s="4"/>
      <c r="R997" s="4"/>
    </row>
    <row r="998" spans="1:18" ht="16.5" customHeight="1">
      <c r="A998" s="4"/>
      <c r="B998" s="4"/>
      <c r="C998" s="34"/>
      <c r="D998" s="4"/>
      <c r="E998" s="4"/>
      <c r="F998" s="4"/>
      <c r="G998" s="4"/>
      <c r="H998" s="4"/>
      <c r="I998" s="4"/>
      <c r="J998" s="4"/>
      <c r="K998" s="4"/>
      <c r="L998" s="4"/>
      <c r="M998" s="4"/>
      <c r="N998" s="4"/>
      <c r="O998" s="4"/>
      <c r="P998" s="4"/>
      <c r="Q998" s="4"/>
      <c r="R998" s="4"/>
    </row>
    <row r="999" spans="1:18" ht="16.5" customHeight="1">
      <c r="A999" s="4"/>
      <c r="B999" s="4"/>
      <c r="C999" s="34"/>
      <c r="D999" s="4"/>
      <c r="E999" s="4"/>
      <c r="F999" s="4"/>
      <c r="G999" s="4"/>
      <c r="H999" s="4"/>
      <c r="I999" s="4"/>
      <c r="J999" s="4"/>
      <c r="K999" s="4"/>
      <c r="L999" s="4"/>
      <c r="M999" s="4"/>
      <c r="N999" s="4"/>
      <c r="O999" s="4"/>
      <c r="P999" s="4"/>
      <c r="Q999" s="4"/>
      <c r="R999" s="4"/>
    </row>
    <row r="1000" spans="1:18" ht="16.5" customHeight="1">
      <c r="A1000" s="4"/>
      <c r="B1000" s="4"/>
      <c r="C1000" s="34"/>
      <c r="D1000" s="4"/>
      <c r="E1000" s="4"/>
      <c r="F1000" s="4"/>
      <c r="G1000" s="4"/>
      <c r="H1000" s="4"/>
      <c r="I1000" s="4"/>
      <c r="J1000" s="4"/>
      <c r="K1000" s="4"/>
      <c r="L1000" s="4"/>
      <c r="M1000" s="4"/>
      <c r="N1000" s="4"/>
      <c r="O1000" s="4"/>
      <c r="P1000" s="4"/>
      <c r="Q1000" s="4"/>
      <c r="R1000" s="4"/>
    </row>
    <row r="1001" spans="1:18" ht="16.5" customHeight="1">
      <c r="A1001" s="4"/>
      <c r="B1001" s="4"/>
      <c r="C1001" s="34"/>
      <c r="D1001" s="4"/>
      <c r="E1001" s="4"/>
      <c r="F1001" s="4"/>
      <c r="G1001" s="4"/>
      <c r="H1001" s="4"/>
      <c r="I1001" s="4"/>
      <c r="J1001" s="4"/>
      <c r="K1001" s="4"/>
      <c r="L1001" s="4"/>
      <c r="M1001" s="4"/>
      <c r="N1001" s="4"/>
      <c r="O1001" s="4"/>
      <c r="P1001" s="4"/>
      <c r="Q1001" s="4"/>
      <c r="R1001" s="4"/>
    </row>
  </sheetData>
  <mergeCells count="54">
    <mergeCell ref="O4:O7"/>
    <mergeCell ref="C11:C13"/>
    <mergeCell ref="D11:D13"/>
    <mergeCell ref="A20:A22"/>
    <mergeCell ref="A14:A16"/>
    <mergeCell ref="A17:A19"/>
    <mergeCell ref="A8:A10"/>
    <mergeCell ref="C8:C10"/>
    <mergeCell ref="D8:D10"/>
    <mergeCell ref="A4:A7"/>
    <mergeCell ref="B4:B7"/>
    <mergeCell ref="C4:C7"/>
    <mergeCell ref="D4:D7"/>
    <mergeCell ref="E4:L5"/>
    <mergeCell ref="L6:L7"/>
    <mergeCell ref="F6:F7"/>
    <mergeCell ref="E6:E7"/>
    <mergeCell ref="K6:K7"/>
    <mergeCell ref="J6:J7"/>
    <mergeCell ref="B45:O45"/>
    <mergeCell ref="B46:O46"/>
    <mergeCell ref="A35:A37"/>
    <mergeCell ref="A38:A40"/>
    <mergeCell ref="B43:O43"/>
    <mergeCell ref="C38:C40"/>
    <mergeCell ref="D38:D40"/>
    <mergeCell ref="C35:C37"/>
    <mergeCell ref="D35:D37"/>
    <mergeCell ref="A32:A34"/>
    <mergeCell ref="C23:C25"/>
    <mergeCell ref="A29:A31"/>
    <mergeCell ref="A23:A25"/>
    <mergeCell ref="A26:A28"/>
    <mergeCell ref="C29:C31"/>
    <mergeCell ref="C32:C34"/>
    <mergeCell ref="D32:D34"/>
    <mergeCell ref="C14:C16"/>
    <mergeCell ref="C17:C19"/>
    <mergeCell ref="D14:D16"/>
    <mergeCell ref="D17:D19"/>
    <mergeCell ref="C26:C28"/>
    <mergeCell ref="D23:D25"/>
    <mergeCell ref="D26:D28"/>
    <mergeCell ref="D29:D31"/>
    <mergeCell ref="A2:O2"/>
    <mergeCell ref="A1:O1"/>
    <mergeCell ref="N3:O3"/>
    <mergeCell ref="C20:C22"/>
    <mergeCell ref="A11:A13"/>
    <mergeCell ref="D20:D22"/>
    <mergeCell ref="M4:M7"/>
    <mergeCell ref="N4:N7"/>
    <mergeCell ref="H6:H7"/>
    <mergeCell ref="I6:I7"/>
  </mergeCells>
  <phoneticPr fontId="38" type="noConversion"/>
  <pageMargins left="0.67" right="0.37" top="0.75" bottom="0.56000000000000005" header="0.3" footer="0.3"/>
  <pageSetup paperSize="9" firstPageNumber="74" fitToHeight="0" orientation="landscape" useFirstPageNumber="1" verticalDpi="0"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Z1001"/>
  <sheetViews>
    <sheetView workbookViewId="0">
      <selection activeCell="A2" sqref="A2:O2"/>
    </sheetView>
  </sheetViews>
  <sheetFormatPr defaultColWidth="13.44140625" defaultRowHeight="15" customHeight="1"/>
  <cols>
    <col min="1" max="1" width="5.33203125" customWidth="1"/>
    <col min="2" max="2" width="11.109375" customWidth="1"/>
    <col min="3" max="3" width="5.88671875" customWidth="1"/>
    <col min="4" max="4" width="12.109375" customWidth="1"/>
    <col min="5" max="5" width="9.6640625" customWidth="1"/>
    <col min="6" max="6" width="6.44140625" customWidth="1"/>
    <col min="7" max="7" width="8.109375" hidden="1" customWidth="1"/>
    <col min="8" max="8" width="7.77734375" customWidth="1"/>
    <col min="9" max="10" width="7.44140625" customWidth="1"/>
    <col min="11" max="11" width="7.33203125" customWidth="1"/>
    <col min="12" max="12" width="7.44140625" customWidth="1"/>
    <col min="13" max="13" width="9.33203125" customWidth="1"/>
    <col min="14" max="14" width="9.77734375" customWidth="1"/>
    <col min="15" max="15" width="10.6640625" customWidth="1"/>
    <col min="16" max="18" width="0" hidden="1" customWidth="1"/>
    <col min="19" max="26" width="8" customWidth="1"/>
  </cols>
  <sheetData>
    <row r="1" spans="1:26" ht="42" customHeight="1">
      <c r="A1" s="646" t="s">
        <v>301</v>
      </c>
      <c r="B1" s="607"/>
      <c r="C1" s="607"/>
      <c r="D1" s="607"/>
      <c r="E1" s="607"/>
      <c r="F1" s="607"/>
      <c r="G1" s="607"/>
      <c r="H1" s="607"/>
      <c r="I1" s="607"/>
      <c r="J1" s="607"/>
      <c r="K1" s="607"/>
      <c r="L1" s="607"/>
      <c r="M1" s="607"/>
      <c r="N1" s="607"/>
      <c r="O1" s="607"/>
      <c r="P1" s="4"/>
      <c r="Q1" s="121">
        <v>0</v>
      </c>
      <c r="R1" s="122">
        <f>LUONGNGAY!J2</f>
        <v>1390000</v>
      </c>
    </row>
    <row r="2" spans="1:26" ht="15" customHeight="1">
      <c r="A2" s="622" t="s">
        <v>633</v>
      </c>
      <c r="B2" s="622"/>
      <c r="C2" s="622"/>
      <c r="D2" s="622"/>
      <c r="E2" s="622"/>
      <c r="F2" s="622"/>
      <c r="G2" s="622"/>
      <c r="H2" s="622"/>
      <c r="I2" s="622"/>
      <c r="J2" s="622"/>
      <c r="K2" s="622"/>
      <c r="L2" s="622"/>
      <c r="M2" s="622"/>
      <c r="N2" s="622"/>
      <c r="O2" s="622"/>
      <c r="P2" s="4"/>
      <c r="Q2" s="121"/>
      <c r="R2" s="122"/>
    </row>
    <row r="3" spans="1:26" ht="21" customHeight="1">
      <c r="A3" s="88"/>
      <c r="B3" s="88"/>
      <c r="C3" s="89"/>
      <c r="D3" s="88"/>
      <c r="E3" s="88"/>
      <c r="F3" s="88"/>
      <c r="G3" s="88"/>
      <c r="H3" s="88"/>
      <c r="I3" s="88"/>
      <c r="J3" s="88"/>
      <c r="K3" s="88"/>
      <c r="L3" s="88"/>
      <c r="M3" s="91"/>
      <c r="N3" s="632" t="s">
        <v>231</v>
      </c>
      <c r="O3" s="633"/>
      <c r="P3" s="4"/>
      <c r="Q3" s="4"/>
      <c r="R3" s="4"/>
    </row>
    <row r="4" spans="1:26" s="492" customFormat="1" ht="14.25" customHeight="1">
      <c r="A4" s="642" t="s">
        <v>189</v>
      </c>
      <c r="B4" s="629" t="s">
        <v>235</v>
      </c>
      <c r="C4" s="629" t="s">
        <v>236</v>
      </c>
      <c r="D4" s="629" t="s">
        <v>628</v>
      </c>
      <c r="E4" s="634" t="s">
        <v>211</v>
      </c>
      <c r="F4" s="635"/>
      <c r="G4" s="635"/>
      <c r="H4" s="635"/>
      <c r="I4" s="635"/>
      <c r="J4" s="635"/>
      <c r="K4" s="635"/>
      <c r="L4" s="636"/>
      <c r="M4" s="629" t="s">
        <v>629</v>
      </c>
      <c r="N4" s="629" t="s">
        <v>635</v>
      </c>
      <c r="O4" s="629" t="s">
        <v>636</v>
      </c>
      <c r="P4" s="567" t="s">
        <v>214</v>
      </c>
      <c r="Q4" s="567" t="s">
        <v>214</v>
      </c>
      <c r="R4" s="568" t="s">
        <v>243</v>
      </c>
    </row>
    <row r="5" spans="1:26" s="492" customFormat="1" ht="11.25" customHeight="1">
      <c r="A5" s="630"/>
      <c r="B5" s="630"/>
      <c r="C5" s="630"/>
      <c r="D5" s="630"/>
      <c r="E5" s="637"/>
      <c r="F5" s="638"/>
      <c r="G5" s="638"/>
      <c r="H5" s="638"/>
      <c r="I5" s="638"/>
      <c r="J5" s="638"/>
      <c r="K5" s="638"/>
      <c r="L5" s="639"/>
      <c r="M5" s="630"/>
      <c r="N5" s="630"/>
      <c r="O5" s="630"/>
      <c r="P5" s="569" t="s">
        <v>244</v>
      </c>
      <c r="Q5" s="569" t="s">
        <v>245</v>
      </c>
      <c r="R5" s="570" t="s">
        <v>246</v>
      </c>
    </row>
    <row r="6" spans="1:26" s="492" customFormat="1" ht="16.5" customHeight="1">
      <c r="A6" s="630"/>
      <c r="B6" s="630"/>
      <c r="C6" s="630"/>
      <c r="D6" s="630"/>
      <c r="E6" s="629" t="s">
        <v>219</v>
      </c>
      <c r="F6" s="629" t="s">
        <v>220</v>
      </c>
      <c r="G6" s="571" t="s">
        <v>221</v>
      </c>
      <c r="H6" s="629" t="s">
        <v>7</v>
      </c>
      <c r="I6" s="629" t="s">
        <v>14</v>
      </c>
      <c r="J6" s="629" t="s">
        <v>11</v>
      </c>
      <c r="K6" s="629" t="s">
        <v>249</v>
      </c>
      <c r="L6" s="629" t="s">
        <v>198</v>
      </c>
      <c r="M6" s="630"/>
      <c r="N6" s="630"/>
      <c r="O6" s="630"/>
      <c r="P6" s="572">
        <f>'He so chung'!D18</f>
        <v>5346.1538461538457</v>
      </c>
      <c r="Q6" s="572">
        <f>'He so chung'!D19</f>
        <v>1336.5384615384617</v>
      </c>
      <c r="R6" s="573"/>
    </row>
    <row r="7" spans="1:26" s="492" customFormat="1" ht="11.25" customHeight="1">
      <c r="A7" s="631"/>
      <c r="B7" s="631"/>
      <c r="C7" s="631"/>
      <c r="D7" s="631"/>
      <c r="E7" s="631"/>
      <c r="F7" s="631"/>
      <c r="G7" s="574">
        <f>$Q$1</f>
        <v>0</v>
      </c>
      <c r="H7" s="631"/>
      <c r="I7" s="631"/>
      <c r="J7" s="631"/>
      <c r="K7" s="631"/>
      <c r="L7" s="631"/>
      <c r="M7" s="631"/>
      <c r="N7" s="631"/>
      <c r="O7" s="631"/>
      <c r="P7" s="575">
        <f>'He so chung'!D21</f>
        <v>5346.1538461538457</v>
      </c>
      <c r="Q7" s="575">
        <f>'He so chung'!D22</f>
        <v>801.92307692307691</v>
      </c>
      <c r="R7" s="562"/>
    </row>
    <row r="8" spans="1:26" s="492" customFormat="1" ht="18.75" customHeight="1">
      <c r="A8" s="640">
        <v>1</v>
      </c>
      <c r="B8" s="561" t="s">
        <v>199</v>
      </c>
      <c r="C8" s="640" t="s">
        <v>250</v>
      </c>
      <c r="D8" s="640" t="s">
        <v>251</v>
      </c>
      <c r="E8" s="289" t="e">
        <f>'V.1TRICH DO-NT'!E8*0.5</f>
        <v>#VALUE!</v>
      </c>
      <c r="F8" s="289">
        <f>'V.1TRICH DO-NT'!F8*0.5</f>
        <v>0</v>
      </c>
      <c r="G8" s="289">
        <f>P8*$Q$1*10</f>
        <v>0</v>
      </c>
      <c r="H8" s="289">
        <f>'V.1TRICH DO-NT'!H8*0.5</f>
        <v>660.02193205128219</v>
      </c>
      <c r="I8" s="289">
        <f>'V.1TRICH DO-NT'!I8*0.5</f>
        <v>1048.1184000000003</v>
      </c>
      <c r="J8" s="289">
        <f>'V.1TRICH DO-NT'!J8*0.5</f>
        <v>1192.768</v>
      </c>
      <c r="K8" s="289">
        <f>'V.1TRICH DO-NT'!K8*0.5</f>
        <v>0</v>
      </c>
      <c r="L8" s="576" t="e">
        <f>SUM(E8:K8)</f>
        <v>#VALUE!</v>
      </c>
      <c r="M8" s="498" t="e">
        <f>L8*'He so chung'!$D$15/100</f>
        <v>#VALUE!</v>
      </c>
      <c r="N8" s="577" t="e">
        <f>M8+L8</f>
        <v>#VALUE!</v>
      </c>
      <c r="O8" s="289">
        <f>'V.1TRICH DO-NT'!O8*0.5</f>
        <v>16038.461538461537</v>
      </c>
      <c r="P8" s="185">
        <f>'V.1TRICH DO-NT'!P8*0.5</f>
        <v>12830.769230769229</v>
      </c>
      <c r="Q8" s="185">
        <f>'V.1TRICH DO-NT'!Q8*0.5</f>
        <v>3207.6923076923081</v>
      </c>
      <c r="R8" s="578">
        <f>'V.1TRICH DO-NT'!R8*0.5</f>
        <v>2.4</v>
      </c>
      <c r="S8" s="546"/>
      <c r="T8" s="546"/>
      <c r="U8" s="546"/>
      <c r="V8" s="546"/>
      <c r="W8" s="546"/>
      <c r="X8" s="546"/>
      <c r="Y8" s="546"/>
      <c r="Z8" s="546"/>
    </row>
    <row r="9" spans="1:26" s="492" customFormat="1" ht="18.75" customHeight="1">
      <c r="A9" s="641"/>
      <c r="B9" s="561" t="s">
        <v>202</v>
      </c>
      <c r="C9" s="641"/>
      <c r="D9" s="641"/>
      <c r="E9" s="289" t="e">
        <f>'V.1TRICH DO-NT'!E9*0.5</f>
        <v>#VALUE!</v>
      </c>
      <c r="F9" s="289">
        <f>'V.1TRICH DO-NT'!F9*0.5</f>
        <v>0</v>
      </c>
      <c r="G9" s="289">
        <f>P9*$Q$1*10</f>
        <v>0</v>
      </c>
      <c r="H9" s="289">
        <f>'V.1TRICH DO-NT'!H9*0.5</f>
        <v>104.13358467435897</v>
      </c>
      <c r="I9" s="289">
        <f>'V.1TRICH DO-NT'!I9*0.5</f>
        <v>4828.8787199999997</v>
      </c>
      <c r="J9" s="289">
        <f>'V.1TRICH DO-NT'!J9*0.5</f>
        <v>293.83568000000002</v>
      </c>
      <c r="K9" s="289">
        <f>'V.1TRICH DO-NT'!K9*0.5</f>
        <v>448.47196800000006</v>
      </c>
      <c r="L9" s="576" t="e">
        <f>SUM(E9:K9)</f>
        <v>#VALUE!</v>
      </c>
      <c r="M9" s="498" t="e">
        <f>L9*'He so chung'!$D$16/100</f>
        <v>#VALUE!</v>
      </c>
      <c r="N9" s="577" t="e">
        <f>M9+L9</f>
        <v>#VALUE!</v>
      </c>
      <c r="O9" s="289">
        <f>'V.1TRICH DO-NT'!O9*0.5</f>
        <v>2951.0769230769229</v>
      </c>
      <c r="P9" s="180">
        <f>'V.1TRICH DO-NT'!P9*0.5</f>
        <v>2566.1538461538457</v>
      </c>
      <c r="Q9" s="180">
        <f>'V.1TRICH DO-NT'!Q9*0.5</f>
        <v>384.92307692307691</v>
      </c>
      <c r="R9" s="321">
        <f>'V.1TRICH DO-NT'!R9*0.5</f>
        <v>0.48</v>
      </c>
      <c r="S9" s="546"/>
      <c r="T9" s="546"/>
      <c r="U9" s="546"/>
      <c r="V9" s="546"/>
      <c r="W9" s="546"/>
      <c r="X9" s="546"/>
      <c r="Y9" s="546"/>
      <c r="Z9" s="546"/>
    </row>
    <row r="10" spans="1:26" s="492" customFormat="1" ht="18.75" customHeight="1">
      <c r="A10" s="641"/>
      <c r="B10" s="178" t="s">
        <v>198</v>
      </c>
      <c r="C10" s="641"/>
      <c r="D10" s="641"/>
      <c r="E10" s="233" t="e">
        <f t="shared" ref="E10:O10" si="0">E8+E9</f>
        <v>#VALUE!</v>
      </c>
      <c r="F10" s="233">
        <f t="shared" si="0"/>
        <v>0</v>
      </c>
      <c r="G10" s="233">
        <f t="shared" si="0"/>
        <v>0</v>
      </c>
      <c r="H10" s="233">
        <f t="shared" si="0"/>
        <v>764.15551672564118</v>
      </c>
      <c r="I10" s="233">
        <f t="shared" si="0"/>
        <v>5876.99712</v>
      </c>
      <c r="J10" s="233">
        <f t="shared" si="0"/>
        <v>1486.6036800000002</v>
      </c>
      <c r="K10" s="233">
        <f t="shared" si="0"/>
        <v>448.47196800000006</v>
      </c>
      <c r="L10" s="579" t="e">
        <f t="shared" si="0"/>
        <v>#VALUE!</v>
      </c>
      <c r="M10" s="579" t="e">
        <f t="shared" si="0"/>
        <v>#VALUE!</v>
      </c>
      <c r="N10" s="579" t="e">
        <f t="shared" si="0"/>
        <v>#VALUE!</v>
      </c>
      <c r="O10" s="233">
        <f t="shared" si="0"/>
        <v>18989.538461538461</v>
      </c>
      <c r="P10" s="546"/>
      <c r="Q10" s="546"/>
      <c r="R10" s="546"/>
      <c r="S10" s="546"/>
      <c r="T10" s="546"/>
      <c r="U10" s="546"/>
      <c r="V10" s="546"/>
      <c r="W10" s="546"/>
      <c r="X10" s="546"/>
      <c r="Y10" s="546"/>
      <c r="Z10" s="546"/>
    </row>
    <row r="11" spans="1:26" s="492" customFormat="1" ht="18.75" customHeight="1">
      <c r="A11" s="640">
        <v>2</v>
      </c>
      <c r="B11" s="561" t="s">
        <v>199</v>
      </c>
      <c r="C11" s="640" t="s">
        <v>250</v>
      </c>
      <c r="D11" s="640" t="s">
        <v>256</v>
      </c>
      <c r="E11" s="289" t="e">
        <f>'V.1TRICH DO-NT'!E11*0.5</f>
        <v>#VALUE!</v>
      </c>
      <c r="F11" s="289">
        <f>'V.1TRICH DO-NT'!F11*0.5</f>
        <v>0</v>
      </c>
      <c r="G11" s="289">
        <f>P11*$Q$1*10</f>
        <v>0</v>
      </c>
      <c r="H11" s="289">
        <f>'V.1TRICH DO-NT'!H11*0.5</f>
        <v>783.77604431089776</v>
      </c>
      <c r="I11" s="289">
        <f>'V.1TRICH DO-NT'!I11*0.5</f>
        <v>1244.6406000000006</v>
      </c>
      <c r="J11" s="289">
        <f>'V.1TRICH DO-NT'!J11*0.5</f>
        <v>1416.4120000000003</v>
      </c>
      <c r="K11" s="289">
        <f>'V.1TRICH DO-NT'!K11*0.5</f>
        <v>0</v>
      </c>
      <c r="L11" s="576" t="e">
        <f>SUM(E11:K11)</f>
        <v>#VALUE!</v>
      </c>
      <c r="M11" s="498" t="e">
        <f>L11*'He so chung'!$D$15/100</f>
        <v>#VALUE!</v>
      </c>
      <c r="N11" s="577" t="e">
        <f>M11+L11</f>
        <v>#VALUE!</v>
      </c>
      <c r="O11" s="289">
        <f>'V.1TRICH DO-NT'!O11*0.5</f>
        <v>19045.673076923078</v>
      </c>
      <c r="P11" s="185">
        <f>'V.1TRICH DO-NT'!P11*0.5</f>
        <v>15236.538461538463</v>
      </c>
      <c r="Q11" s="185">
        <f>'V.1TRICH DO-NT'!Q11*0.5</f>
        <v>3809.1346153846166</v>
      </c>
      <c r="R11" s="578">
        <f>'V.1TRICH DO-NT'!R11*0.5</f>
        <v>2.8500000000000005</v>
      </c>
      <c r="S11" s="546"/>
      <c r="T11" s="546"/>
      <c r="U11" s="546"/>
      <c r="V11" s="546"/>
      <c r="W11" s="546"/>
      <c r="X11" s="546"/>
      <c r="Y11" s="546"/>
      <c r="Z11" s="546"/>
    </row>
    <row r="12" spans="1:26" s="492" customFormat="1" ht="18.75" customHeight="1">
      <c r="A12" s="641"/>
      <c r="B12" s="561" t="s">
        <v>202</v>
      </c>
      <c r="C12" s="641"/>
      <c r="D12" s="641"/>
      <c r="E12" s="289" t="e">
        <f>'V.1TRICH DO-NT'!E12*0.5</f>
        <v>#VALUE!</v>
      </c>
      <c r="F12" s="289">
        <f>'V.1TRICH DO-NT'!F12*0.5</f>
        <v>0</v>
      </c>
      <c r="G12" s="289">
        <f>P12*$Q$1*10</f>
        <v>0</v>
      </c>
      <c r="H12" s="289">
        <f>'V.1TRICH DO-NT'!H12*0.5</f>
        <v>123.6586318008013</v>
      </c>
      <c r="I12" s="289">
        <f>'V.1TRICH DO-NT'!I12*0.5</f>
        <v>5734.2934800000003</v>
      </c>
      <c r="J12" s="289">
        <f>'V.1TRICH DO-NT'!J12*0.5</f>
        <v>348.92987000000011</v>
      </c>
      <c r="K12" s="289">
        <f>'V.1TRICH DO-NT'!K12*0.5</f>
        <v>532.56046200000014</v>
      </c>
      <c r="L12" s="576" t="e">
        <f>SUM(E12:K12)</f>
        <v>#VALUE!</v>
      </c>
      <c r="M12" s="498" t="e">
        <f>L12*'He so chung'!$D$16/100</f>
        <v>#VALUE!</v>
      </c>
      <c r="N12" s="577" t="e">
        <f>M12+L12</f>
        <v>#VALUE!</v>
      </c>
      <c r="O12" s="289">
        <f>'V.1TRICH DO-NT'!O12*0.5</f>
        <v>3504.4038461538462</v>
      </c>
      <c r="P12" s="180">
        <f>'V.1TRICH DO-NT'!P12*0.5</f>
        <v>3047.3076923076924</v>
      </c>
      <c r="Q12" s="180">
        <f>'V.1TRICH DO-NT'!Q12*0.5</f>
        <v>457.09615384615387</v>
      </c>
      <c r="R12" s="321">
        <f>'V.1TRICH DO-NT'!R12*0.5</f>
        <v>0.57000000000000006</v>
      </c>
      <c r="S12" s="546"/>
      <c r="T12" s="546"/>
      <c r="U12" s="546"/>
      <c r="V12" s="546"/>
      <c r="W12" s="546"/>
      <c r="X12" s="546"/>
      <c r="Y12" s="546"/>
      <c r="Z12" s="546"/>
    </row>
    <row r="13" spans="1:26" s="492" customFormat="1" ht="18.75" customHeight="1">
      <c r="A13" s="641"/>
      <c r="B13" s="178" t="s">
        <v>198</v>
      </c>
      <c r="C13" s="641"/>
      <c r="D13" s="641"/>
      <c r="E13" s="233" t="e">
        <f t="shared" ref="E13:O13" si="1">E11+E12</f>
        <v>#VALUE!</v>
      </c>
      <c r="F13" s="233">
        <f t="shared" si="1"/>
        <v>0</v>
      </c>
      <c r="G13" s="233">
        <f t="shared" si="1"/>
        <v>0</v>
      </c>
      <c r="H13" s="233">
        <f t="shared" si="1"/>
        <v>907.4346761116991</v>
      </c>
      <c r="I13" s="233">
        <f t="shared" si="1"/>
        <v>6978.9340800000009</v>
      </c>
      <c r="J13" s="233">
        <f t="shared" si="1"/>
        <v>1765.3418700000004</v>
      </c>
      <c r="K13" s="233">
        <f t="shared" si="1"/>
        <v>532.56046200000014</v>
      </c>
      <c r="L13" s="579" t="e">
        <f t="shared" si="1"/>
        <v>#VALUE!</v>
      </c>
      <c r="M13" s="579" t="e">
        <f t="shared" si="1"/>
        <v>#VALUE!</v>
      </c>
      <c r="N13" s="579" t="e">
        <f t="shared" si="1"/>
        <v>#VALUE!</v>
      </c>
      <c r="O13" s="233">
        <f t="shared" si="1"/>
        <v>22550.076923076926</v>
      </c>
      <c r="P13" s="546"/>
      <c r="Q13" s="546"/>
      <c r="R13" s="546"/>
      <c r="S13" s="546"/>
      <c r="T13" s="546"/>
      <c r="U13" s="546"/>
      <c r="V13" s="546"/>
      <c r="W13" s="546"/>
      <c r="X13" s="546"/>
      <c r="Y13" s="546"/>
      <c r="Z13" s="546"/>
    </row>
    <row r="14" spans="1:26" s="492" customFormat="1" ht="18.75" customHeight="1">
      <c r="A14" s="640">
        <v>3</v>
      </c>
      <c r="B14" s="561" t="s">
        <v>199</v>
      </c>
      <c r="C14" s="640" t="s">
        <v>250</v>
      </c>
      <c r="D14" s="640" t="s">
        <v>262</v>
      </c>
      <c r="E14" s="289" t="e">
        <f>'V.1TRICH DO-NT'!E14*0.5</f>
        <v>#VALUE!</v>
      </c>
      <c r="F14" s="289">
        <f>'V.1TRICH DO-NT'!F14*0.5</f>
        <v>0</v>
      </c>
      <c r="G14" s="289">
        <f>P14*$Q$1*10</f>
        <v>0</v>
      </c>
      <c r="H14" s="289">
        <f>'V.1TRICH DO-NT'!H14*0.5</f>
        <v>835.340257752404</v>
      </c>
      <c r="I14" s="289">
        <f>'V.1TRICH DO-NT'!I14*0.5</f>
        <v>1326.5248500000005</v>
      </c>
      <c r="J14" s="289">
        <f>'V.1TRICH DO-NT'!J14*0.5</f>
        <v>1509.597</v>
      </c>
      <c r="K14" s="289">
        <f>'V.1TRICH DO-NT'!K14*0.5</f>
        <v>0</v>
      </c>
      <c r="L14" s="576" t="e">
        <f>SUM(E14:K14)</f>
        <v>#VALUE!</v>
      </c>
      <c r="M14" s="498" t="e">
        <f>L14*'He so chung'!$D$15/100</f>
        <v>#VALUE!</v>
      </c>
      <c r="N14" s="577" t="e">
        <f>M14+L14</f>
        <v>#VALUE!</v>
      </c>
      <c r="O14" s="289">
        <f>'V.1TRICH DO-NT'!O14*0.5</f>
        <v>20298.677884615383</v>
      </c>
      <c r="P14" s="185">
        <f>'V.1TRICH DO-NT'!P14*0.5</f>
        <v>16238.942307692307</v>
      </c>
      <c r="Q14" s="185">
        <f>'V.1TRICH DO-NT'!Q14*0.5</f>
        <v>4059.7355769230776</v>
      </c>
      <c r="R14" s="578">
        <f>'V.1TRICH DO-NT'!R14*0.5</f>
        <v>3.0375000000000001</v>
      </c>
      <c r="S14" s="546"/>
      <c r="T14" s="546"/>
      <c r="U14" s="546"/>
      <c r="V14" s="546"/>
      <c r="W14" s="546"/>
      <c r="X14" s="546"/>
      <c r="Y14" s="546"/>
      <c r="Z14" s="546"/>
    </row>
    <row r="15" spans="1:26" s="492" customFormat="1" ht="18.75" customHeight="1">
      <c r="A15" s="641"/>
      <c r="B15" s="561" t="s">
        <v>202</v>
      </c>
      <c r="C15" s="641"/>
      <c r="D15" s="641"/>
      <c r="E15" s="289" t="e">
        <f>'V.1TRICH DO-NT'!E15*0.5</f>
        <v>#VALUE!</v>
      </c>
      <c r="F15" s="289">
        <f>'V.1TRICH DO-NT'!F15*0.5</f>
        <v>0</v>
      </c>
      <c r="G15" s="289">
        <f>P15*$Q$1*10</f>
        <v>0</v>
      </c>
      <c r="H15" s="289">
        <f>'V.1TRICH DO-NT'!H15*0.5</f>
        <v>130.16698084294873</v>
      </c>
      <c r="I15" s="289">
        <f>'V.1TRICH DO-NT'!I15*0.5</f>
        <v>6036.0984000000008</v>
      </c>
      <c r="J15" s="289">
        <f>'V.1TRICH DO-NT'!J15*0.5</f>
        <v>367.29460000000012</v>
      </c>
      <c r="K15" s="289">
        <f>'V.1TRICH DO-NT'!K15*0.5</f>
        <v>560.58996000000013</v>
      </c>
      <c r="L15" s="576" t="e">
        <f>SUM(E15:K15)</f>
        <v>#VALUE!</v>
      </c>
      <c r="M15" s="498" t="e">
        <f>L15*'He so chung'!$D$16/100</f>
        <v>#VALUE!</v>
      </c>
      <c r="N15" s="577" t="e">
        <f>M15+L15</f>
        <v>#VALUE!</v>
      </c>
      <c r="O15" s="289">
        <f>'V.1TRICH DO-NT'!O15*0.5</f>
        <v>3688.8461538461543</v>
      </c>
      <c r="P15" s="180">
        <f>'V.1TRICH DO-NT'!P15*0.5</f>
        <v>3207.6923076923081</v>
      </c>
      <c r="Q15" s="180">
        <f>'V.1TRICH DO-NT'!Q15*0.5</f>
        <v>481.15384615384619</v>
      </c>
      <c r="R15" s="321">
        <f>'V.1TRICH DO-NT'!R15*0.5</f>
        <v>0.60000000000000009</v>
      </c>
      <c r="S15" s="546"/>
      <c r="T15" s="546"/>
      <c r="U15" s="546"/>
      <c r="V15" s="546"/>
      <c r="W15" s="546"/>
      <c r="X15" s="546"/>
      <c r="Y15" s="546"/>
      <c r="Z15" s="546"/>
    </row>
    <row r="16" spans="1:26" s="492" customFormat="1" ht="18.75" customHeight="1">
      <c r="A16" s="641"/>
      <c r="B16" s="178" t="s">
        <v>198</v>
      </c>
      <c r="C16" s="641"/>
      <c r="D16" s="641"/>
      <c r="E16" s="233" t="e">
        <f t="shared" ref="E16:O16" si="2">E14+E15</f>
        <v>#VALUE!</v>
      </c>
      <c r="F16" s="233">
        <f t="shared" si="2"/>
        <v>0</v>
      </c>
      <c r="G16" s="233">
        <f t="shared" si="2"/>
        <v>0</v>
      </c>
      <c r="H16" s="233">
        <f t="shared" si="2"/>
        <v>965.50723859535276</v>
      </c>
      <c r="I16" s="233">
        <f t="shared" si="2"/>
        <v>7362.6232500000015</v>
      </c>
      <c r="J16" s="233">
        <f t="shared" si="2"/>
        <v>1876.8916000000002</v>
      </c>
      <c r="K16" s="233">
        <f t="shared" si="2"/>
        <v>560.58996000000013</v>
      </c>
      <c r="L16" s="579" t="e">
        <f t="shared" si="2"/>
        <v>#VALUE!</v>
      </c>
      <c r="M16" s="579" t="e">
        <f t="shared" si="2"/>
        <v>#VALUE!</v>
      </c>
      <c r="N16" s="579" t="e">
        <f t="shared" si="2"/>
        <v>#VALUE!</v>
      </c>
      <c r="O16" s="233">
        <f t="shared" si="2"/>
        <v>23987.524038461539</v>
      </c>
      <c r="P16" s="546"/>
      <c r="Q16" s="546"/>
      <c r="R16" s="546"/>
      <c r="S16" s="546"/>
      <c r="T16" s="546"/>
      <c r="U16" s="546"/>
      <c r="V16" s="546"/>
      <c r="W16" s="546"/>
      <c r="X16" s="546"/>
      <c r="Y16" s="546"/>
      <c r="Z16" s="546"/>
    </row>
    <row r="17" spans="1:26" s="492" customFormat="1" ht="18.75" customHeight="1">
      <c r="A17" s="640">
        <v>4</v>
      </c>
      <c r="B17" s="561" t="s">
        <v>199</v>
      </c>
      <c r="C17" s="640" t="s">
        <v>250</v>
      </c>
      <c r="D17" s="640" t="s">
        <v>266</v>
      </c>
      <c r="E17" s="289" t="e">
        <f>'V.1TRICH DO-NT'!E17*0.5</f>
        <v>#VALUE!</v>
      </c>
      <c r="F17" s="289">
        <f>'V.1TRICH DO-NT'!F17*0.5</f>
        <v>0</v>
      </c>
      <c r="G17" s="289">
        <f>P17*$Q$1*10</f>
        <v>0</v>
      </c>
      <c r="H17" s="289">
        <f>'V.1TRICH DO-NT'!H17*0.5</f>
        <v>1015.8150047976765</v>
      </c>
      <c r="I17" s="289">
        <f>'V.1TRICH DO-NT'!I17*0.5</f>
        <v>1613.1197250000005</v>
      </c>
      <c r="J17" s="289">
        <f>'V.1TRICH DO-NT'!J17*0.5</f>
        <v>1835.7445</v>
      </c>
      <c r="K17" s="289">
        <f>'V.1TRICH DO-NT'!K17*0.5</f>
        <v>0</v>
      </c>
      <c r="L17" s="576" t="e">
        <f>SUM(E17:K17)</f>
        <v>#VALUE!</v>
      </c>
      <c r="M17" s="498" t="e">
        <f>L17*'He so chung'!$D$15/100</f>
        <v>#VALUE!</v>
      </c>
      <c r="N17" s="577" t="e">
        <f>M17+L17</f>
        <v>#VALUE!</v>
      </c>
      <c r="O17" s="289">
        <f>'V.1TRICH DO-NT'!O17*0.5</f>
        <v>24684.194711538461</v>
      </c>
      <c r="P17" s="185">
        <f>'V.1TRICH DO-NT'!P17*0.5</f>
        <v>19747.35576923077</v>
      </c>
      <c r="Q17" s="185">
        <f>'V.1TRICH DO-NT'!Q17*0.5</f>
        <v>4936.8389423076933</v>
      </c>
      <c r="R17" s="578">
        <f>'V.1TRICH DO-NT'!R17*0.5</f>
        <v>3.6937500000000001</v>
      </c>
      <c r="S17" s="546"/>
      <c r="T17" s="546"/>
      <c r="U17" s="546"/>
      <c r="V17" s="546"/>
      <c r="W17" s="546"/>
      <c r="X17" s="546"/>
      <c r="Y17" s="546"/>
      <c r="Z17" s="546"/>
    </row>
    <row r="18" spans="1:26" s="492" customFormat="1" ht="18.75" customHeight="1">
      <c r="A18" s="641"/>
      <c r="B18" s="561" t="s">
        <v>202</v>
      </c>
      <c r="C18" s="641"/>
      <c r="D18" s="641"/>
      <c r="E18" s="289" t="e">
        <f>'V.1TRICH DO-NT'!E18*0.5</f>
        <v>#VALUE!</v>
      </c>
      <c r="F18" s="289">
        <f>'V.1TRICH DO-NT'!F18*0.5</f>
        <v>0</v>
      </c>
      <c r="G18" s="289">
        <f>P18*$Q$1*10</f>
        <v>0</v>
      </c>
      <c r="H18" s="289">
        <f>'V.1TRICH DO-NT'!H18*0.5</f>
        <v>159.45455153261219</v>
      </c>
      <c r="I18" s="289">
        <f>'V.1TRICH DO-NT'!I18*0.5</f>
        <v>7394.2205399999993</v>
      </c>
      <c r="J18" s="289">
        <f>'V.1TRICH DO-NT'!J18*0.5</f>
        <v>449.93588500000004</v>
      </c>
      <c r="K18" s="289">
        <f>'V.1TRICH DO-NT'!K18*0.5</f>
        <v>686.72270100000014</v>
      </c>
      <c r="L18" s="576" t="e">
        <f>SUM(E18:K18)</f>
        <v>#VALUE!</v>
      </c>
      <c r="M18" s="498" t="e">
        <f>L18*'He so chung'!$D$16/100</f>
        <v>#VALUE!</v>
      </c>
      <c r="N18" s="577" t="e">
        <f>M18+L18</f>
        <v>#VALUE!</v>
      </c>
      <c r="O18" s="289">
        <f>'V.1TRICH DO-NT'!O18*0.5</f>
        <v>4518.8365384615381</v>
      </c>
      <c r="P18" s="180">
        <f>'V.1TRICH DO-NT'!P18*0.5</f>
        <v>3929.4230769230767</v>
      </c>
      <c r="Q18" s="180">
        <f>'V.1TRICH DO-NT'!Q18*0.5</f>
        <v>589.41346153846155</v>
      </c>
      <c r="R18" s="321">
        <f>'V.1TRICH DO-NT'!R18*0.5</f>
        <v>0.73499999999999999</v>
      </c>
      <c r="S18" s="546"/>
      <c r="T18" s="546"/>
      <c r="U18" s="546"/>
      <c r="V18" s="546"/>
      <c r="W18" s="546"/>
      <c r="X18" s="546"/>
      <c r="Y18" s="546"/>
      <c r="Z18" s="546"/>
    </row>
    <row r="19" spans="1:26" s="492" customFormat="1" ht="18.75" customHeight="1">
      <c r="A19" s="641"/>
      <c r="B19" s="178" t="s">
        <v>198</v>
      </c>
      <c r="C19" s="641"/>
      <c r="D19" s="641"/>
      <c r="E19" s="233" t="e">
        <f t="shared" ref="E19:O19" si="3">E17+E18</f>
        <v>#VALUE!</v>
      </c>
      <c r="F19" s="233">
        <f t="shared" si="3"/>
        <v>0</v>
      </c>
      <c r="G19" s="233">
        <f t="shared" si="3"/>
        <v>0</v>
      </c>
      <c r="H19" s="233">
        <f t="shared" si="3"/>
        <v>1175.2695563302887</v>
      </c>
      <c r="I19" s="233">
        <f t="shared" si="3"/>
        <v>9007.3402649999989</v>
      </c>
      <c r="J19" s="233">
        <f t="shared" si="3"/>
        <v>2285.6803850000001</v>
      </c>
      <c r="K19" s="233">
        <f t="shared" si="3"/>
        <v>686.72270100000014</v>
      </c>
      <c r="L19" s="579" t="e">
        <f t="shared" si="3"/>
        <v>#VALUE!</v>
      </c>
      <c r="M19" s="579" t="e">
        <f t="shared" si="3"/>
        <v>#VALUE!</v>
      </c>
      <c r="N19" s="579" t="e">
        <f t="shared" si="3"/>
        <v>#VALUE!</v>
      </c>
      <c r="O19" s="233">
        <f t="shared" si="3"/>
        <v>29203.03125</v>
      </c>
      <c r="P19" s="546"/>
      <c r="Q19" s="546"/>
      <c r="R19" s="546"/>
      <c r="S19" s="546"/>
      <c r="T19" s="546"/>
      <c r="U19" s="546"/>
      <c r="V19" s="546"/>
      <c r="W19" s="546"/>
      <c r="X19" s="546"/>
      <c r="Y19" s="546"/>
      <c r="Z19" s="546"/>
    </row>
    <row r="20" spans="1:26" s="492" customFormat="1" ht="18.75" customHeight="1">
      <c r="A20" s="640">
        <v>5</v>
      </c>
      <c r="B20" s="561" t="s">
        <v>199</v>
      </c>
      <c r="C20" s="640" t="s">
        <v>250</v>
      </c>
      <c r="D20" s="640" t="s">
        <v>267</v>
      </c>
      <c r="E20" s="289" t="e">
        <f>'V.1TRICH DO-NT'!E20*0.5</f>
        <v>#VALUE!</v>
      </c>
      <c r="F20" s="289">
        <f>'V.1TRICH DO-NT'!F20*0.5</f>
        <v>0</v>
      </c>
      <c r="G20" s="289">
        <f>P20*$Q$1*10</f>
        <v>0</v>
      </c>
      <c r="H20" s="289">
        <f>'V.1TRICH DO-NT'!H20*0.5</f>
        <v>1392.2337629206736</v>
      </c>
      <c r="I20" s="289">
        <f>'V.1TRICH DO-NT'!I20*0.5</f>
        <v>2210.8747500000009</v>
      </c>
      <c r="J20" s="289">
        <f>'V.1TRICH DO-NT'!J20*0.5</f>
        <v>2515.9950000000008</v>
      </c>
      <c r="K20" s="289">
        <f>'V.1TRICH DO-NT'!K20*0.5</f>
        <v>0</v>
      </c>
      <c r="L20" s="576" t="e">
        <f>SUM(E20:K20)</f>
        <v>#VALUE!</v>
      </c>
      <c r="M20" s="498" t="e">
        <f>L20*'He so chung'!$D$15/100</f>
        <v>#VALUE!</v>
      </c>
      <c r="N20" s="577" t="e">
        <f>M20+L20</f>
        <v>#VALUE!</v>
      </c>
      <c r="O20" s="289">
        <f>'V.1TRICH DO-NT'!O20*0.5</f>
        <v>33831.129807692312</v>
      </c>
      <c r="P20" s="185">
        <f>'V.1TRICH DO-NT'!P20*0.5</f>
        <v>27064.903846153848</v>
      </c>
      <c r="Q20" s="185">
        <f>'V.1TRICH DO-NT'!Q20*0.5</f>
        <v>6766.2259615384637</v>
      </c>
      <c r="R20" s="578">
        <f>'V.1TRICH DO-NT'!R20*0.5</f>
        <v>5.0625000000000009</v>
      </c>
      <c r="S20" s="546"/>
      <c r="T20" s="546"/>
      <c r="U20" s="546"/>
      <c r="V20" s="546"/>
      <c r="W20" s="546"/>
      <c r="X20" s="546"/>
      <c r="Y20" s="546"/>
      <c r="Z20" s="546"/>
    </row>
    <row r="21" spans="1:26" s="492" customFormat="1" ht="18.75" customHeight="1">
      <c r="A21" s="641"/>
      <c r="B21" s="561" t="s">
        <v>202</v>
      </c>
      <c r="C21" s="641"/>
      <c r="D21" s="641"/>
      <c r="E21" s="289" t="e">
        <f>'V.1TRICH DO-NT'!E21*0.5</f>
        <v>#VALUE!</v>
      </c>
      <c r="F21" s="289">
        <f>'V.1TRICH DO-NT'!F21*0.5</f>
        <v>0</v>
      </c>
      <c r="G21" s="289">
        <f>P21*$Q$1*10</f>
        <v>0</v>
      </c>
      <c r="H21" s="289">
        <f>'V.1TRICH DO-NT'!H21*0.5</f>
        <v>218.02969291193915</v>
      </c>
      <c r="I21" s="289">
        <f>'V.1TRICH DO-NT'!I21*0.5</f>
        <v>10110.464820000001</v>
      </c>
      <c r="J21" s="289">
        <f>'V.1TRICH DO-NT'!J21*0.5</f>
        <v>615.21845500000018</v>
      </c>
      <c r="K21" s="289">
        <f>'V.1TRICH DO-NT'!K21*0.5</f>
        <v>938.98818300000028</v>
      </c>
      <c r="L21" s="576" t="e">
        <f>SUM(E21:K21)</f>
        <v>#VALUE!</v>
      </c>
      <c r="M21" s="498" t="e">
        <f>L21*'He so chung'!$D$16/100</f>
        <v>#VALUE!</v>
      </c>
      <c r="N21" s="577" t="e">
        <f>M21+L21</f>
        <v>#VALUE!</v>
      </c>
      <c r="O21" s="289">
        <f>'V.1TRICH DO-NT'!O21*0.5</f>
        <v>6178.8173076923076</v>
      </c>
      <c r="P21" s="180">
        <f>'V.1TRICH DO-NT'!P21*0.5</f>
        <v>5372.8846153846152</v>
      </c>
      <c r="Q21" s="180">
        <f>'V.1TRICH DO-NT'!Q21*0.5</f>
        <v>805.93269230769238</v>
      </c>
      <c r="R21" s="321">
        <f>'V.1TRICH DO-NT'!R21*0.5</f>
        <v>1.0050000000000001</v>
      </c>
      <c r="S21" s="546"/>
      <c r="T21" s="546"/>
      <c r="U21" s="546"/>
      <c r="V21" s="546"/>
      <c r="W21" s="546"/>
      <c r="X21" s="546"/>
      <c r="Y21" s="546"/>
      <c r="Z21" s="546"/>
    </row>
    <row r="22" spans="1:26" s="492" customFormat="1" ht="18.75" customHeight="1">
      <c r="A22" s="641"/>
      <c r="B22" s="178" t="s">
        <v>198</v>
      </c>
      <c r="C22" s="641"/>
      <c r="D22" s="641"/>
      <c r="E22" s="233" t="e">
        <f t="shared" ref="E22:O22" si="4">E20+E21</f>
        <v>#VALUE!</v>
      </c>
      <c r="F22" s="233">
        <f t="shared" si="4"/>
        <v>0</v>
      </c>
      <c r="G22" s="233">
        <f t="shared" si="4"/>
        <v>0</v>
      </c>
      <c r="H22" s="233">
        <f t="shared" si="4"/>
        <v>1610.2634558326126</v>
      </c>
      <c r="I22" s="233">
        <f t="shared" si="4"/>
        <v>12321.339570000002</v>
      </c>
      <c r="J22" s="233">
        <f t="shared" si="4"/>
        <v>3131.213455000001</v>
      </c>
      <c r="K22" s="233">
        <f t="shared" si="4"/>
        <v>938.98818300000028</v>
      </c>
      <c r="L22" s="579" t="e">
        <f t="shared" si="4"/>
        <v>#VALUE!</v>
      </c>
      <c r="M22" s="579" t="e">
        <f t="shared" si="4"/>
        <v>#VALUE!</v>
      </c>
      <c r="N22" s="579" t="e">
        <f t="shared" si="4"/>
        <v>#VALUE!</v>
      </c>
      <c r="O22" s="233">
        <f t="shared" si="4"/>
        <v>40009.947115384617</v>
      </c>
      <c r="P22" s="546"/>
      <c r="Q22" s="546"/>
      <c r="R22" s="546"/>
      <c r="S22" s="546"/>
      <c r="T22" s="546"/>
      <c r="U22" s="546"/>
      <c r="V22" s="546"/>
      <c r="W22" s="546"/>
      <c r="X22" s="546"/>
      <c r="Y22" s="546"/>
      <c r="Z22" s="546"/>
    </row>
    <row r="23" spans="1:26" s="492" customFormat="1" ht="18.75" customHeight="1">
      <c r="A23" s="640">
        <v>6</v>
      </c>
      <c r="B23" s="561" t="s">
        <v>199</v>
      </c>
      <c r="C23" s="640" t="s">
        <v>250</v>
      </c>
      <c r="D23" s="640" t="s">
        <v>272</v>
      </c>
      <c r="E23" s="289" t="e">
        <f>'V.1TRICH DO-NT'!E23*0.5</f>
        <v>#VALUE!</v>
      </c>
      <c r="F23" s="289">
        <f>'V.1TRICH DO-NT'!F23*0.5</f>
        <v>0</v>
      </c>
      <c r="G23" s="289">
        <f>P23*$Q$1*10</f>
        <v>0</v>
      </c>
      <c r="H23" s="289">
        <f>'V.1TRICH DO-NT'!H23*0.5</f>
        <v>2145.0712791666674</v>
      </c>
      <c r="I23" s="289">
        <f>'V.1TRICH DO-NT'!I23*0.5</f>
        <v>3406.3848000000016</v>
      </c>
      <c r="J23" s="289">
        <f>'V.1TRICH DO-NT'!J23*0.5</f>
        <v>3876.4960000000005</v>
      </c>
      <c r="K23" s="289">
        <f>'V.1TRICH DO-NT'!K23*0.5</f>
        <v>0</v>
      </c>
      <c r="L23" s="576" t="e">
        <f>SUM(E23:K23)</f>
        <v>#VALUE!</v>
      </c>
      <c r="M23" s="498" t="e">
        <f>L23*'He so chung'!$D$15/100</f>
        <v>#VALUE!</v>
      </c>
      <c r="N23" s="577" t="e">
        <f>M23+L23</f>
        <v>#VALUE!</v>
      </c>
      <c r="O23" s="289">
        <f>'V.1TRICH DO-NT'!O23*0.5</f>
        <v>52125</v>
      </c>
      <c r="P23" s="185">
        <f>'V.1TRICH DO-NT'!P23*0.5</f>
        <v>41700</v>
      </c>
      <c r="Q23" s="185">
        <f>'V.1TRICH DO-NT'!Q23*0.5</f>
        <v>10425.000000000002</v>
      </c>
      <c r="R23" s="578">
        <f>'V.1TRICH DO-NT'!R23*0.5</f>
        <v>7.8000000000000007</v>
      </c>
      <c r="S23" s="546"/>
      <c r="T23" s="546"/>
      <c r="U23" s="546"/>
      <c r="V23" s="546"/>
      <c r="W23" s="546"/>
      <c r="X23" s="546"/>
      <c r="Y23" s="546"/>
      <c r="Z23" s="546"/>
    </row>
    <row r="24" spans="1:26" s="492" customFormat="1" ht="18.75" customHeight="1">
      <c r="A24" s="641"/>
      <c r="B24" s="561" t="s">
        <v>202</v>
      </c>
      <c r="C24" s="641"/>
      <c r="D24" s="641"/>
      <c r="E24" s="289" t="e">
        <f>'V.1TRICH DO-NT'!E24*0.5</f>
        <v>#VALUE!</v>
      </c>
      <c r="F24" s="289">
        <f>'V.1TRICH DO-NT'!F24*0.5</f>
        <v>0</v>
      </c>
      <c r="G24" s="289">
        <f>P24*$Q$1*10</f>
        <v>0</v>
      </c>
      <c r="H24" s="289">
        <f>'V.1TRICH DO-NT'!H24*0.5</f>
        <v>338.43415019166673</v>
      </c>
      <c r="I24" s="289">
        <f>'V.1TRICH DO-NT'!I24*0.5</f>
        <v>15693.855840000002</v>
      </c>
      <c r="J24" s="289">
        <f>'V.1TRICH DO-NT'!J24*0.5</f>
        <v>954.96596000000022</v>
      </c>
      <c r="K24" s="289">
        <f>'V.1TRICH DO-NT'!K24*0.5</f>
        <v>1457.5338960000004</v>
      </c>
      <c r="L24" s="576" t="e">
        <f>SUM(E24:K24)</f>
        <v>#VALUE!</v>
      </c>
      <c r="M24" s="498" t="e">
        <f>L24*'He so chung'!$D$16/100</f>
        <v>#VALUE!</v>
      </c>
      <c r="N24" s="577" t="e">
        <f>M24+L24</f>
        <v>#VALUE!</v>
      </c>
      <c r="O24" s="289">
        <f>'V.1TRICH DO-NT'!O24*0.5</f>
        <v>9591</v>
      </c>
      <c r="P24" s="180">
        <f>'V.1TRICH DO-NT'!P24*0.5</f>
        <v>8340</v>
      </c>
      <c r="Q24" s="180">
        <f>'V.1TRICH DO-NT'!Q24*0.5</f>
        <v>1251</v>
      </c>
      <c r="R24" s="321">
        <f>'V.1TRICH DO-NT'!R24*0.5</f>
        <v>1.56</v>
      </c>
      <c r="S24" s="546"/>
      <c r="T24" s="546"/>
      <c r="U24" s="546"/>
      <c r="V24" s="546"/>
      <c r="W24" s="546"/>
      <c r="X24" s="546"/>
      <c r="Y24" s="546"/>
      <c r="Z24" s="546"/>
    </row>
    <row r="25" spans="1:26" s="492" customFormat="1" ht="18.75" customHeight="1">
      <c r="A25" s="641"/>
      <c r="B25" s="178" t="s">
        <v>198</v>
      </c>
      <c r="C25" s="641"/>
      <c r="D25" s="641"/>
      <c r="E25" s="233" t="e">
        <f t="shared" ref="E25:O25" si="5">E23+E24</f>
        <v>#VALUE!</v>
      </c>
      <c r="F25" s="233">
        <f t="shared" si="5"/>
        <v>0</v>
      </c>
      <c r="G25" s="233">
        <f t="shared" si="5"/>
        <v>0</v>
      </c>
      <c r="H25" s="233">
        <f t="shared" si="5"/>
        <v>2483.5054293583344</v>
      </c>
      <c r="I25" s="233">
        <f t="shared" si="5"/>
        <v>19100.240640000004</v>
      </c>
      <c r="J25" s="233">
        <f t="shared" si="5"/>
        <v>4831.4619600000005</v>
      </c>
      <c r="K25" s="233">
        <f t="shared" si="5"/>
        <v>1457.5338960000004</v>
      </c>
      <c r="L25" s="579" t="e">
        <f t="shared" si="5"/>
        <v>#VALUE!</v>
      </c>
      <c r="M25" s="579" t="e">
        <f t="shared" si="5"/>
        <v>#VALUE!</v>
      </c>
      <c r="N25" s="579" t="e">
        <f t="shared" si="5"/>
        <v>#VALUE!</v>
      </c>
      <c r="O25" s="233">
        <f t="shared" si="5"/>
        <v>61716</v>
      </c>
      <c r="P25" s="546"/>
      <c r="Q25" s="546"/>
      <c r="R25" s="546"/>
      <c r="S25" s="546"/>
      <c r="T25" s="546"/>
      <c r="U25" s="546"/>
      <c r="V25" s="546"/>
      <c r="W25" s="546"/>
      <c r="X25" s="546"/>
      <c r="Y25" s="546"/>
      <c r="Z25" s="546"/>
    </row>
    <row r="26" spans="1:26" s="492" customFormat="1" ht="18.75" customHeight="1">
      <c r="A26" s="640">
        <v>7</v>
      </c>
      <c r="B26" s="561" t="s">
        <v>199</v>
      </c>
      <c r="C26" s="640" t="s">
        <v>250</v>
      </c>
      <c r="D26" s="640" t="s">
        <v>279</v>
      </c>
      <c r="E26" s="289" t="e">
        <f>'V.1TRICH DO-NT'!E26*0.5</f>
        <v>#VALUE!</v>
      </c>
      <c r="F26" s="289">
        <f>'V.1TRICH DO-NT'!F26*0.5</f>
        <v>0</v>
      </c>
      <c r="G26" s="289">
        <f>G$23*1.2</f>
        <v>0</v>
      </c>
      <c r="H26" s="289">
        <f>'V.1TRICH DO-NT'!H26*0.5</f>
        <v>2574.0855350000006</v>
      </c>
      <c r="I26" s="289">
        <f>'V.1TRICH DO-NT'!I26*0.5</f>
        <v>4087.6617600000018</v>
      </c>
      <c r="J26" s="289">
        <f>'V.1TRICH DO-NT'!J26*0.5</f>
        <v>4651.7952000000005</v>
      </c>
      <c r="K26" s="289">
        <f>'V.1TRICH DO-NT'!K26*0.5</f>
        <v>0</v>
      </c>
      <c r="L26" s="576" t="e">
        <f>SUM(E26:K26)</f>
        <v>#VALUE!</v>
      </c>
      <c r="M26" s="498" t="e">
        <f>L26*'He so chung'!$D$15/100</f>
        <v>#VALUE!</v>
      </c>
      <c r="N26" s="577" t="e">
        <f>M26+L26</f>
        <v>#VALUE!</v>
      </c>
      <c r="O26" s="289">
        <f>'V.1TRICH DO-NT'!O26*0.5</f>
        <v>62550</v>
      </c>
      <c r="P26" s="546"/>
      <c r="Q26" s="546"/>
      <c r="R26" s="546"/>
      <c r="S26" s="546"/>
      <c r="T26" s="546"/>
      <c r="U26" s="546"/>
      <c r="V26" s="546"/>
      <c r="W26" s="546"/>
      <c r="X26" s="546"/>
      <c r="Y26" s="546"/>
      <c r="Z26" s="546"/>
    </row>
    <row r="27" spans="1:26" s="492" customFormat="1" ht="18.75" customHeight="1">
      <c r="A27" s="641"/>
      <c r="B27" s="561" t="s">
        <v>202</v>
      </c>
      <c r="C27" s="641"/>
      <c r="D27" s="641"/>
      <c r="E27" s="289" t="e">
        <f>'V.1TRICH DO-NT'!E27*0.5</f>
        <v>#VALUE!</v>
      </c>
      <c r="F27" s="289">
        <f>'V.1TRICH DO-NT'!F27*0.5</f>
        <v>0</v>
      </c>
      <c r="G27" s="289">
        <f>G$24*1.2</f>
        <v>0</v>
      </c>
      <c r="H27" s="289">
        <f>'V.1TRICH DO-NT'!H27*0.5</f>
        <v>406.12098023000004</v>
      </c>
      <c r="I27" s="289">
        <f>'V.1TRICH DO-NT'!I27*0.5</f>
        <v>18832.627008000003</v>
      </c>
      <c r="J27" s="289">
        <f>'V.1TRICH DO-NT'!J27*0.5</f>
        <v>1145.9591520000001</v>
      </c>
      <c r="K27" s="289">
        <f>'V.1TRICH DO-NT'!K27*0.5</f>
        <v>1749.0406752000004</v>
      </c>
      <c r="L27" s="576" t="e">
        <f>SUM(E27:K27)</f>
        <v>#VALUE!</v>
      </c>
      <c r="M27" s="498" t="e">
        <f>L27*'He so chung'!$D$16/100</f>
        <v>#VALUE!</v>
      </c>
      <c r="N27" s="577" t="e">
        <f>M27+L27</f>
        <v>#VALUE!</v>
      </c>
      <c r="O27" s="289">
        <f>'V.1TRICH DO-NT'!O27*0.5</f>
        <v>11509.199999999999</v>
      </c>
      <c r="P27" s="546"/>
      <c r="Q27" s="546"/>
      <c r="R27" s="546"/>
      <c r="S27" s="546"/>
      <c r="T27" s="546"/>
      <c r="U27" s="546"/>
      <c r="V27" s="546"/>
      <c r="W27" s="546"/>
      <c r="X27" s="546"/>
      <c r="Y27" s="546"/>
      <c r="Z27" s="546"/>
    </row>
    <row r="28" spans="1:26" s="492" customFormat="1" ht="18.75" customHeight="1">
      <c r="A28" s="641"/>
      <c r="B28" s="178" t="s">
        <v>198</v>
      </c>
      <c r="C28" s="641"/>
      <c r="D28" s="641"/>
      <c r="E28" s="233" t="e">
        <f>E26+E27</f>
        <v>#VALUE!</v>
      </c>
      <c r="F28" s="233"/>
      <c r="G28" s="233">
        <f t="shared" ref="G28:O28" si="6">G26+G27</f>
        <v>0</v>
      </c>
      <c r="H28" s="233">
        <f t="shared" si="6"/>
        <v>2980.2065152300006</v>
      </c>
      <c r="I28" s="233">
        <f t="shared" si="6"/>
        <v>22920.288768000006</v>
      </c>
      <c r="J28" s="233">
        <f t="shared" si="6"/>
        <v>5797.7543520000008</v>
      </c>
      <c r="K28" s="233">
        <f t="shared" si="6"/>
        <v>1749.0406752000004</v>
      </c>
      <c r="L28" s="579" t="e">
        <f t="shared" si="6"/>
        <v>#VALUE!</v>
      </c>
      <c r="M28" s="579" t="e">
        <f t="shared" si="6"/>
        <v>#VALUE!</v>
      </c>
      <c r="N28" s="579" t="e">
        <f t="shared" si="6"/>
        <v>#VALUE!</v>
      </c>
      <c r="O28" s="233">
        <f t="shared" si="6"/>
        <v>74059.199999999997</v>
      </c>
      <c r="P28" s="546"/>
      <c r="Q28" s="546"/>
      <c r="R28" s="546"/>
      <c r="S28" s="546"/>
      <c r="T28" s="546"/>
      <c r="U28" s="546"/>
      <c r="V28" s="546"/>
      <c r="W28" s="546"/>
      <c r="X28" s="546"/>
      <c r="Y28" s="546"/>
      <c r="Z28" s="546"/>
    </row>
    <row r="29" spans="1:26" s="492" customFormat="1" ht="18.75" customHeight="1">
      <c r="A29" s="640">
        <v>8</v>
      </c>
      <c r="B29" s="561" t="s">
        <v>199</v>
      </c>
      <c r="C29" s="640" t="s">
        <v>250</v>
      </c>
      <c r="D29" s="640" t="s">
        <v>284</v>
      </c>
      <c r="E29" s="289" t="e">
        <f>'V.1TRICH DO-NT'!E29*0.5</f>
        <v>#VALUE!</v>
      </c>
      <c r="F29" s="289">
        <f>'V.1TRICH DO-NT'!F29*0.5</f>
        <v>0</v>
      </c>
      <c r="G29" s="289">
        <f>G$23*1.3</f>
        <v>0</v>
      </c>
      <c r="H29" s="289">
        <f>'V.1TRICH DO-NT'!H29*0.5</f>
        <v>2788.5926629166679</v>
      </c>
      <c r="I29" s="289">
        <f>'V.1TRICH DO-NT'!I29*0.5</f>
        <v>4428.3002400000023</v>
      </c>
      <c r="J29" s="289">
        <f>'V.1TRICH DO-NT'!J29*0.5</f>
        <v>5039.4448000000011</v>
      </c>
      <c r="K29" s="289">
        <f>'V.1TRICH DO-NT'!K29*0.5</f>
        <v>0</v>
      </c>
      <c r="L29" s="576" t="e">
        <f>SUM(E29:K29)</f>
        <v>#VALUE!</v>
      </c>
      <c r="M29" s="498" t="e">
        <f>L29*'He so chung'!$D$15/100</f>
        <v>#VALUE!</v>
      </c>
      <c r="N29" s="577" t="e">
        <f>M29+L29</f>
        <v>#VALUE!</v>
      </c>
      <c r="O29" s="289">
        <f>'V.1TRICH DO-NT'!O29*0.5</f>
        <v>67762.5</v>
      </c>
      <c r="P29" s="546"/>
      <c r="Q29" s="546"/>
      <c r="R29" s="546"/>
      <c r="S29" s="546"/>
      <c r="T29" s="546"/>
      <c r="U29" s="546"/>
      <c r="V29" s="546"/>
      <c r="W29" s="546"/>
      <c r="X29" s="546"/>
      <c r="Y29" s="546"/>
      <c r="Z29" s="546"/>
    </row>
    <row r="30" spans="1:26" s="492" customFormat="1" ht="18.75" customHeight="1">
      <c r="A30" s="641"/>
      <c r="B30" s="561" t="s">
        <v>202</v>
      </c>
      <c r="C30" s="641"/>
      <c r="D30" s="641"/>
      <c r="E30" s="289" t="e">
        <f>'V.1TRICH DO-NT'!E30*0.5</f>
        <v>#VALUE!</v>
      </c>
      <c r="F30" s="289">
        <f>'V.1TRICH DO-NT'!F30*0.5</f>
        <v>0</v>
      </c>
      <c r="G30" s="289">
        <f>G$24*1.3</f>
        <v>0</v>
      </c>
      <c r="H30" s="289">
        <f>'V.1TRICH DO-NT'!H30*0.5</f>
        <v>439.96439524916678</v>
      </c>
      <c r="I30" s="289">
        <f>'V.1TRICH DO-NT'!I30*0.5</f>
        <v>20402.012592000003</v>
      </c>
      <c r="J30" s="289">
        <f>'V.1TRICH DO-NT'!J30*0.5</f>
        <v>1241.4557480000003</v>
      </c>
      <c r="K30" s="289">
        <f>'V.1TRICH DO-NT'!K30*0.5</f>
        <v>1894.7940648000006</v>
      </c>
      <c r="L30" s="576" t="e">
        <f>SUM(E30:K30)</f>
        <v>#VALUE!</v>
      </c>
      <c r="M30" s="498" t="e">
        <f>L30*'He so chung'!$D$16/100</f>
        <v>#VALUE!</v>
      </c>
      <c r="N30" s="577" t="e">
        <f>M30+L30</f>
        <v>#VALUE!</v>
      </c>
      <c r="O30" s="289">
        <f>'V.1TRICH DO-NT'!O30*0.5</f>
        <v>12468.300000000001</v>
      </c>
      <c r="P30" s="546"/>
      <c r="Q30" s="546"/>
      <c r="R30" s="546"/>
      <c r="S30" s="546"/>
      <c r="T30" s="546"/>
      <c r="U30" s="546"/>
      <c r="V30" s="546"/>
      <c r="W30" s="546"/>
      <c r="X30" s="546"/>
      <c r="Y30" s="546"/>
      <c r="Z30" s="546"/>
    </row>
    <row r="31" spans="1:26" s="492" customFormat="1" ht="18.75" customHeight="1">
      <c r="A31" s="641"/>
      <c r="B31" s="178" t="s">
        <v>198</v>
      </c>
      <c r="C31" s="641"/>
      <c r="D31" s="641"/>
      <c r="E31" s="233" t="e">
        <f>E29+E30</f>
        <v>#VALUE!</v>
      </c>
      <c r="F31" s="233"/>
      <c r="G31" s="233">
        <f t="shared" ref="G31:O31" si="7">G29+G30</f>
        <v>0</v>
      </c>
      <c r="H31" s="233">
        <f t="shared" si="7"/>
        <v>3228.5570581658349</v>
      </c>
      <c r="I31" s="233">
        <f t="shared" si="7"/>
        <v>24830.312832000003</v>
      </c>
      <c r="J31" s="233">
        <f t="shared" si="7"/>
        <v>6280.9005480000014</v>
      </c>
      <c r="K31" s="233">
        <f t="shared" si="7"/>
        <v>1894.7940648000006</v>
      </c>
      <c r="L31" s="579" t="e">
        <f t="shared" si="7"/>
        <v>#VALUE!</v>
      </c>
      <c r="M31" s="579" t="e">
        <f t="shared" si="7"/>
        <v>#VALUE!</v>
      </c>
      <c r="N31" s="579" t="e">
        <f t="shared" si="7"/>
        <v>#VALUE!</v>
      </c>
      <c r="O31" s="233">
        <f t="shared" si="7"/>
        <v>80230.8</v>
      </c>
      <c r="P31" s="546"/>
      <c r="Q31" s="546"/>
      <c r="R31" s="546"/>
      <c r="S31" s="546"/>
      <c r="T31" s="546"/>
      <c r="U31" s="546"/>
      <c r="V31" s="546"/>
      <c r="W31" s="546"/>
      <c r="X31" s="546"/>
      <c r="Y31" s="546"/>
      <c r="Z31" s="546"/>
    </row>
    <row r="32" spans="1:26" s="492" customFormat="1" ht="18.75" customHeight="1">
      <c r="A32" s="640">
        <v>9</v>
      </c>
      <c r="B32" s="561" t="s">
        <v>199</v>
      </c>
      <c r="C32" s="640" t="s">
        <v>250</v>
      </c>
      <c r="D32" s="640" t="s">
        <v>285</v>
      </c>
      <c r="E32" s="289" t="e">
        <f>'V.1TRICH DO-NT'!E32*0.5</f>
        <v>#VALUE!</v>
      </c>
      <c r="F32" s="289">
        <f>'V.1TRICH DO-NT'!F32*0.5</f>
        <v>0</v>
      </c>
      <c r="G32" s="289">
        <f>G$23*1.4</f>
        <v>0</v>
      </c>
      <c r="H32" s="289">
        <f>'V.1TRICH DO-NT'!H32*0.5</f>
        <v>3003.0997908333343</v>
      </c>
      <c r="I32" s="289">
        <f>'V.1TRICH DO-NT'!I32*0.5</f>
        <v>4768.9387200000019</v>
      </c>
      <c r="J32" s="289">
        <f>'V.1TRICH DO-NT'!J32*0.5</f>
        <v>5427.0944000000009</v>
      </c>
      <c r="K32" s="289">
        <f>'V.1TRICH DO-NT'!K32*0.5</f>
        <v>0</v>
      </c>
      <c r="L32" s="576" t="e">
        <f>SUM(E32:K32)</f>
        <v>#VALUE!</v>
      </c>
      <c r="M32" s="498" t="e">
        <f>L32*'He so chung'!$D$15/100</f>
        <v>#VALUE!</v>
      </c>
      <c r="N32" s="577" t="e">
        <f>M32+L32</f>
        <v>#VALUE!</v>
      </c>
      <c r="O32" s="289">
        <f>'V.1TRICH DO-NT'!O32*0.5</f>
        <v>72975</v>
      </c>
      <c r="P32" s="546"/>
      <c r="Q32" s="546"/>
      <c r="R32" s="546"/>
      <c r="S32" s="546"/>
      <c r="T32" s="546"/>
      <c r="U32" s="546"/>
      <c r="V32" s="546"/>
      <c r="W32" s="546"/>
      <c r="X32" s="546"/>
      <c r="Y32" s="546"/>
      <c r="Z32" s="546"/>
    </row>
    <row r="33" spans="1:26" s="492" customFormat="1" ht="18.75" customHeight="1">
      <c r="A33" s="641"/>
      <c r="B33" s="561" t="s">
        <v>202</v>
      </c>
      <c r="C33" s="641"/>
      <c r="D33" s="641"/>
      <c r="E33" s="289" t="e">
        <f>'V.1TRICH DO-NT'!E33*0.5</f>
        <v>#VALUE!</v>
      </c>
      <c r="F33" s="289">
        <f>'V.1TRICH DO-NT'!F33*0.5</f>
        <v>0</v>
      </c>
      <c r="G33" s="289">
        <f>G$24*1.4</f>
        <v>0</v>
      </c>
      <c r="H33" s="289">
        <f>'V.1TRICH DO-NT'!H33*0.5</f>
        <v>473.80781026833341</v>
      </c>
      <c r="I33" s="289">
        <f>'V.1TRICH DO-NT'!I33*0.5</f>
        <v>21971.398176000002</v>
      </c>
      <c r="J33" s="289">
        <f>'V.1TRICH DO-NT'!J33*0.5</f>
        <v>1336.9523440000003</v>
      </c>
      <c r="K33" s="289">
        <f>'V.1TRICH DO-NT'!K33*0.5</f>
        <v>2040.5474544000003</v>
      </c>
      <c r="L33" s="576" t="e">
        <f>SUM(E33:K33)</f>
        <v>#VALUE!</v>
      </c>
      <c r="M33" s="498" t="e">
        <f>L33*'He so chung'!$D$16/100</f>
        <v>#VALUE!</v>
      </c>
      <c r="N33" s="577" t="e">
        <f>M33+L33</f>
        <v>#VALUE!</v>
      </c>
      <c r="O33" s="289">
        <f>'V.1TRICH DO-NT'!O33*0.5</f>
        <v>13427.4</v>
      </c>
      <c r="P33" s="546"/>
      <c r="Q33" s="546"/>
      <c r="R33" s="546"/>
      <c r="S33" s="546"/>
      <c r="T33" s="546"/>
      <c r="U33" s="546"/>
      <c r="V33" s="546"/>
      <c r="W33" s="546"/>
      <c r="X33" s="546"/>
      <c r="Y33" s="546"/>
      <c r="Z33" s="546"/>
    </row>
    <row r="34" spans="1:26" s="492" customFormat="1" ht="18.75" customHeight="1">
      <c r="A34" s="641"/>
      <c r="B34" s="178" t="s">
        <v>198</v>
      </c>
      <c r="C34" s="641"/>
      <c r="D34" s="641"/>
      <c r="E34" s="233" t="e">
        <f>E32+E33</f>
        <v>#VALUE!</v>
      </c>
      <c r="F34" s="233"/>
      <c r="G34" s="233">
        <f t="shared" ref="G34:O34" si="8">G32+G33</f>
        <v>0</v>
      </c>
      <c r="H34" s="233">
        <f t="shared" si="8"/>
        <v>3476.9076011016678</v>
      </c>
      <c r="I34" s="233">
        <f t="shared" si="8"/>
        <v>26740.336896000004</v>
      </c>
      <c r="J34" s="233">
        <f t="shared" si="8"/>
        <v>6764.0467440000011</v>
      </c>
      <c r="K34" s="233">
        <f t="shared" si="8"/>
        <v>2040.5474544000003</v>
      </c>
      <c r="L34" s="579" t="e">
        <f t="shared" si="8"/>
        <v>#VALUE!</v>
      </c>
      <c r="M34" s="579" t="e">
        <f t="shared" si="8"/>
        <v>#VALUE!</v>
      </c>
      <c r="N34" s="579" t="e">
        <f t="shared" si="8"/>
        <v>#VALUE!</v>
      </c>
      <c r="O34" s="233">
        <f t="shared" si="8"/>
        <v>86402.4</v>
      </c>
      <c r="P34" s="546"/>
      <c r="Q34" s="546"/>
      <c r="R34" s="546"/>
      <c r="S34" s="546"/>
      <c r="T34" s="546"/>
      <c r="U34" s="546"/>
      <c r="V34" s="546"/>
      <c r="W34" s="546"/>
      <c r="X34" s="546"/>
      <c r="Y34" s="546"/>
      <c r="Z34" s="546"/>
    </row>
    <row r="35" spans="1:26" s="492" customFormat="1" ht="18.75" customHeight="1">
      <c r="A35" s="640">
        <v>10</v>
      </c>
      <c r="B35" s="561" t="s">
        <v>199</v>
      </c>
      <c r="C35" s="640" t="s">
        <v>250</v>
      </c>
      <c r="D35" s="640" t="s">
        <v>287</v>
      </c>
      <c r="E35" s="289" t="e">
        <f>'V.1TRICH DO-NT'!E35*0.5</f>
        <v>#VALUE!</v>
      </c>
      <c r="F35" s="289">
        <f>'V.1TRICH DO-NT'!F35*0.5</f>
        <v>0</v>
      </c>
      <c r="G35" s="289">
        <f>G$23*1.6</f>
        <v>0</v>
      </c>
      <c r="H35" s="289">
        <f>'V.1TRICH DO-NT'!H35*0.5</f>
        <v>3432.1140466666679</v>
      </c>
      <c r="I35" s="289">
        <f>'V.1TRICH DO-NT'!I35*0.5</f>
        <v>5450.215680000003</v>
      </c>
      <c r="J35" s="289">
        <f>'V.1TRICH DO-NT'!J35*0.5</f>
        <v>6202.3936000000012</v>
      </c>
      <c r="K35" s="289">
        <f>'V.1TRICH DO-NT'!K35*0.5</f>
        <v>0</v>
      </c>
      <c r="L35" s="576" t="e">
        <f>SUM(E35:K35)</f>
        <v>#VALUE!</v>
      </c>
      <c r="M35" s="498" t="e">
        <f>L35*'He so chung'!$D$15/100</f>
        <v>#VALUE!</v>
      </c>
      <c r="N35" s="577" t="e">
        <f>M35+L35</f>
        <v>#VALUE!</v>
      </c>
      <c r="O35" s="289">
        <f>'V.1TRICH DO-NT'!O35*0.5</f>
        <v>83400</v>
      </c>
      <c r="P35" s="546"/>
      <c r="Q35" s="546"/>
      <c r="R35" s="546"/>
      <c r="S35" s="546"/>
      <c r="T35" s="546"/>
      <c r="U35" s="546"/>
      <c r="V35" s="546"/>
      <c r="W35" s="546"/>
      <c r="X35" s="546"/>
      <c r="Y35" s="546"/>
      <c r="Z35" s="546"/>
    </row>
    <row r="36" spans="1:26" s="492" customFormat="1" ht="18.75" customHeight="1">
      <c r="A36" s="641"/>
      <c r="B36" s="561" t="s">
        <v>202</v>
      </c>
      <c r="C36" s="641"/>
      <c r="D36" s="641"/>
      <c r="E36" s="289" t="e">
        <f>'V.1TRICH DO-NT'!E36*0.5</f>
        <v>#VALUE!</v>
      </c>
      <c r="F36" s="289">
        <f>'V.1TRICH DO-NT'!F36*0.5</f>
        <v>0</v>
      </c>
      <c r="G36" s="289">
        <f>G$24*1.6</f>
        <v>0</v>
      </c>
      <c r="H36" s="289">
        <f>'V.1TRICH DO-NT'!H36*0.5</f>
        <v>541.49464030666684</v>
      </c>
      <c r="I36" s="289">
        <f>'V.1TRICH DO-NT'!I36*0.5</f>
        <v>25110.169344000005</v>
      </c>
      <c r="J36" s="289">
        <f>'V.1TRICH DO-NT'!J36*0.5</f>
        <v>1527.9455360000004</v>
      </c>
      <c r="K36" s="289">
        <f>'V.1TRICH DO-NT'!K36*0.5</f>
        <v>2332.0542336000008</v>
      </c>
      <c r="L36" s="576" t="e">
        <f>SUM(E36:K36)</f>
        <v>#VALUE!</v>
      </c>
      <c r="M36" s="498" t="e">
        <f>L36*'He so chung'!$D$16/100</f>
        <v>#VALUE!</v>
      </c>
      <c r="N36" s="577" t="e">
        <f>M36+L36</f>
        <v>#VALUE!</v>
      </c>
      <c r="O36" s="289">
        <f>'V.1TRICH DO-NT'!O36*0.5</f>
        <v>15345.6</v>
      </c>
      <c r="P36" s="546"/>
      <c r="Q36" s="546"/>
      <c r="R36" s="546"/>
      <c r="S36" s="546"/>
      <c r="T36" s="546"/>
      <c r="U36" s="546"/>
      <c r="V36" s="546"/>
      <c r="W36" s="546"/>
      <c r="X36" s="546"/>
      <c r="Y36" s="546"/>
      <c r="Z36" s="546"/>
    </row>
    <row r="37" spans="1:26" s="492" customFormat="1" ht="18.75" customHeight="1">
      <c r="A37" s="641"/>
      <c r="B37" s="178" t="s">
        <v>198</v>
      </c>
      <c r="C37" s="641"/>
      <c r="D37" s="641"/>
      <c r="E37" s="233" t="e">
        <f>E35+E36</f>
        <v>#VALUE!</v>
      </c>
      <c r="F37" s="233"/>
      <c r="G37" s="233">
        <f t="shared" ref="G37:O37" si="9">G35+G36</f>
        <v>0</v>
      </c>
      <c r="H37" s="233">
        <f t="shared" si="9"/>
        <v>3973.6086869733349</v>
      </c>
      <c r="I37" s="233">
        <f t="shared" si="9"/>
        <v>30560.38502400001</v>
      </c>
      <c r="J37" s="233">
        <f t="shared" si="9"/>
        <v>7730.3391360000014</v>
      </c>
      <c r="K37" s="233">
        <f t="shared" si="9"/>
        <v>2332.0542336000008</v>
      </c>
      <c r="L37" s="579" t="e">
        <f t="shared" si="9"/>
        <v>#VALUE!</v>
      </c>
      <c r="M37" s="579" t="e">
        <f t="shared" si="9"/>
        <v>#VALUE!</v>
      </c>
      <c r="N37" s="579" t="e">
        <f t="shared" si="9"/>
        <v>#VALUE!</v>
      </c>
      <c r="O37" s="233">
        <f t="shared" si="9"/>
        <v>98745.600000000006</v>
      </c>
      <c r="P37" s="546"/>
      <c r="Q37" s="546"/>
      <c r="R37" s="546"/>
      <c r="S37" s="546"/>
      <c r="T37" s="546"/>
      <c r="U37" s="546"/>
      <c r="V37" s="546"/>
      <c r="W37" s="546"/>
      <c r="X37" s="546"/>
      <c r="Y37" s="546"/>
      <c r="Z37" s="546"/>
    </row>
    <row r="38" spans="1:26" s="492" customFormat="1" ht="18.75" customHeight="1">
      <c r="A38" s="640">
        <v>11</v>
      </c>
      <c r="B38" s="561" t="s">
        <v>199</v>
      </c>
      <c r="C38" s="640" t="s">
        <v>250</v>
      </c>
      <c r="D38" s="640" t="s">
        <v>288</v>
      </c>
      <c r="E38" s="289" t="e">
        <f>'V.1TRICH DO-NT'!E38*0.5</f>
        <v>#VALUE!</v>
      </c>
      <c r="F38" s="289">
        <f>'V.1TRICH DO-NT'!F38*0.5</f>
        <v>0</v>
      </c>
      <c r="G38" s="289">
        <f>G$23*1.8</f>
        <v>0</v>
      </c>
      <c r="H38" s="289">
        <f>'V.1TRICH DO-NT'!H38*0.5</f>
        <v>3861.1283025000016</v>
      </c>
      <c r="I38" s="289">
        <f>'V.1TRICH DO-NT'!I38*0.5</f>
        <v>6131.4926400000031</v>
      </c>
      <c r="J38" s="289">
        <f>'V.1TRICH DO-NT'!J38*0.5</f>
        <v>6977.6928000000007</v>
      </c>
      <c r="K38" s="289">
        <f>'V.1TRICH DO-NT'!K38*0.5</f>
        <v>0</v>
      </c>
      <c r="L38" s="576" t="e">
        <f>SUM(E38:K38)</f>
        <v>#VALUE!</v>
      </c>
      <c r="M38" s="498" t="e">
        <f>L38*'He so chung'!$D$15/100</f>
        <v>#VALUE!</v>
      </c>
      <c r="N38" s="577" t="e">
        <f>M38+L38</f>
        <v>#VALUE!</v>
      </c>
      <c r="O38" s="289">
        <f>'V.1TRICH DO-NT'!O38*0.5</f>
        <v>93825</v>
      </c>
      <c r="P38" s="546"/>
      <c r="Q38" s="546"/>
      <c r="R38" s="546"/>
      <c r="S38" s="546"/>
      <c r="T38" s="546"/>
      <c r="U38" s="546"/>
      <c r="V38" s="546"/>
      <c r="W38" s="546"/>
      <c r="X38" s="546"/>
      <c r="Y38" s="546"/>
      <c r="Z38" s="546"/>
    </row>
    <row r="39" spans="1:26" s="492" customFormat="1" ht="18.75" customHeight="1">
      <c r="A39" s="641"/>
      <c r="B39" s="561" t="s">
        <v>202</v>
      </c>
      <c r="C39" s="641"/>
      <c r="D39" s="641"/>
      <c r="E39" s="289" t="e">
        <f>'V.1TRICH DO-NT'!E39*0.5</f>
        <v>#VALUE!</v>
      </c>
      <c r="F39" s="289">
        <f>'V.1TRICH DO-NT'!F39*0.5</f>
        <v>0</v>
      </c>
      <c r="G39" s="289">
        <f>G$24*1.8</f>
        <v>0</v>
      </c>
      <c r="H39" s="289">
        <f>'V.1TRICH DO-NT'!H39*0.5</f>
        <v>609.18147034500009</v>
      </c>
      <c r="I39" s="289">
        <f>'V.1TRICH DO-NT'!I39*0.5</f>
        <v>28248.940512000005</v>
      </c>
      <c r="J39" s="289">
        <f>'V.1TRICH DO-NT'!J39*0.5</f>
        <v>1718.9387280000005</v>
      </c>
      <c r="K39" s="289">
        <f>'V.1TRICH DO-NT'!K39*0.5</f>
        <v>2623.5610128000008</v>
      </c>
      <c r="L39" s="576" t="e">
        <f>SUM(E39:K39)</f>
        <v>#VALUE!</v>
      </c>
      <c r="M39" s="498" t="e">
        <f>L39*'He so chung'!$D$16/100</f>
        <v>#VALUE!</v>
      </c>
      <c r="N39" s="577" t="e">
        <f>M39+L39</f>
        <v>#VALUE!</v>
      </c>
      <c r="O39" s="289">
        <f>'V.1TRICH DO-NT'!O39*0.5</f>
        <v>17263.8</v>
      </c>
      <c r="P39" s="546"/>
      <c r="Q39" s="546"/>
      <c r="R39" s="546"/>
      <c r="S39" s="546"/>
      <c r="T39" s="546"/>
      <c r="U39" s="546"/>
      <c r="V39" s="546"/>
      <c r="W39" s="546"/>
      <c r="X39" s="546"/>
      <c r="Y39" s="546"/>
      <c r="Z39" s="546"/>
    </row>
    <row r="40" spans="1:26" s="492" customFormat="1" ht="18.75" customHeight="1">
      <c r="A40" s="641"/>
      <c r="B40" s="178" t="s">
        <v>198</v>
      </c>
      <c r="C40" s="641"/>
      <c r="D40" s="641"/>
      <c r="E40" s="233" t="e">
        <f>E38+E39</f>
        <v>#VALUE!</v>
      </c>
      <c r="F40" s="233"/>
      <c r="G40" s="233">
        <f t="shared" ref="G40:O40" si="10">G38+G39</f>
        <v>0</v>
      </c>
      <c r="H40" s="233">
        <f t="shared" si="10"/>
        <v>4470.309772845002</v>
      </c>
      <c r="I40" s="233">
        <f t="shared" si="10"/>
        <v>34380.433152000005</v>
      </c>
      <c r="J40" s="233">
        <f t="shared" si="10"/>
        <v>8696.6315280000017</v>
      </c>
      <c r="K40" s="233">
        <f t="shared" si="10"/>
        <v>2623.5610128000008</v>
      </c>
      <c r="L40" s="579" t="e">
        <f t="shared" si="10"/>
        <v>#VALUE!</v>
      </c>
      <c r="M40" s="579" t="e">
        <f t="shared" si="10"/>
        <v>#VALUE!</v>
      </c>
      <c r="N40" s="579" t="e">
        <f t="shared" si="10"/>
        <v>#VALUE!</v>
      </c>
      <c r="O40" s="233">
        <f t="shared" si="10"/>
        <v>111088.8</v>
      </c>
      <c r="P40" s="546"/>
      <c r="Q40" s="546"/>
      <c r="R40" s="546"/>
      <c r="S40" s="546"/>
      <c r="T40" s="546"/>
      <c r="U40" s="546"/>
      <c r="V40" s="546"/>
      <c r="W40" s="546"/>
      <c r="X40" s="546"/>
      <c r="Y40" s="546"/>
      <c r="Z40" s="546"/>
    </row>
    <row r="41" spans="1:26" ht="16.5" customHeight="1">
      <c r="A41" s="4"/>
      <c r="B41" s="4"/>
      <c r="C41" s="34"/>
      <c r="D41" s="4"/>
      <c r="E41" s="4"/>
      <c r="F41" s="4"/>
      <c r="G41" s="4"/>
      <c r="H41" s="4"/>
      <c r="I41" s="4"/>
      <c r="J41" s="4"/>
      <c r="K41" s="4"/>
      <c r="L41" s="4"/>
      <c r="M41" s="4"/>
      <c r="N41" s="4"/>
      <c r="P41" s="4"/>
      <c r="Q41" s="4"/>
      <c r="R41" s="4"/>
    </row>
    <row r="42" spans="1:26" ht="16.5" customHeight="1">
      <c r="A42" s="4"/>
      <c r="B42" s="4"/>
      <c r="C42" s="34"/>
      <c r="D42" s="4"/>
      <c r="E42" s="4"/>
      <c r="F42" s="4"/>
      <c r="G42" s="4"/>
      <c r="H42" s="4"/>
      <c r="I42" s="4"/>
      <c r="J42" s="4"/>
      <c r="K42" s="4"/>
      <c r="L42" s="4"/>
      <c r="M42" s="4"/>
      <c r="N42" s="4"/>
      <c r="P42" s="4"/>
      <c r="Q42" s="4"/>
      <c r="R42" s="4"/>
    </row>
    <row r="43" spans="1:26" ht="16.5" customHeight="1">
      <c r="A43" s="4"/>
      <c r="B43" s="4"/>
      <c r="C43" s="34"/>
      <c r="D43" s="4"/>
      <c r="E43" s="4"/>
      <c r="F43" s="4"/>
      <c r="G43" s="4"/>
      <c r="H43" s="4"/>
      <c r="I43" s="4"/>
      <c r="J43" s="4"/>
      <c r="K43" s="4"/>
      <c r="L43" s="4"/>
      <c r="M43" s="4"/>
      <c r="N43" s="4"/>
      <c r="P43" s="4"/>
      <c r="Q43" s="4"/>
      <c r="R43" s="4"/>
    </row>
    <row r="44" spans="1:26" ht="16.5" customHeight="1">
      <c r="A44" s="4"/>
      <c r="B44" s="4"/>
      <c r="C44" s="34"/>
      <c r="D44" s="4"/>
      <c r="E44" s="4"/>
      <c r="F44" s="4"/>
      <c r="G44" s="4"/>
      <c r="H44" s="4"/>
      <c r="I44" s="4"/>
      <c r="J44" s="4"/>
      <c r="K44" s="4"/>
      <c r="L44" s="4"/>
      <c r="M44" s="4"/>
      <c r="N44" s="4"/>
      <c r="P44" s="4"/>
      <c r="Q44" s="4"/>
      <c r="R44" s="4"/>
    </row>
    <row r="45" spans="1:26" ht="16.5" customHeight="1">
      <c r="A45" s="4"/>
      <c r="B45" s="4"/>
      <c r="C45" s="34"/>
      <c r="D45" s="4"/>
      <c r="E45" s="4"/>
      <c r="F45" s="4"/>
      <c r="G45" s="4"/>
      <c r="H45" s="4"/>
      <c r="I45" s="4"/>
      <c r="J45" s="4"/>
      <c r="K45" s="4"/>
      <c r="L45" s="4"/>
      <c r="M45" s="4"/>
      <c r="N45" s="4"/>
      <c r="P45" s="4"/>
      <c r="Q45" s="4"/>
      <c r="R45" s="4"/>
    </row>
    <row r="46" spans="1:26" ht="16.5" customHeight="1">
      <c r="A46" s="4"/>
      <c r="B46" s="4"/>
      <c r="C46" s="34"/>
      <c r="D46" s="4"/>
      <c r="E46" s="4"/>
      <c r="F46" s="4"/>
      <c r="G46" s="4"/>
      <c r="H46" s="4"/>
      <c r="I46" s="4"/>
      <c r="J46" s="4"/>
      <c r="K46" s="4"/>
      <c r="L46" s="4"/>
      <c r="M46" s="4"/>
      <c r="N46" s="4"/>
      <c r="P46" s="4"/>
      <c r="Q46" s="4"/>
      <c r="R46" s="4"/>
    </row>
    <row r="47" spans="1:26" ht="16.5" customHeight="1">
      <c r="A47" s="4"/>
      <c r="B47" s="4"/>
      <c r="C47" s="34"/>
      <c r="D47" s="4"/>
      <c r="E47" s="4"/>
      <c r="F47" s="4"/>
      <c r="G47" s="4"/>
      <c r="H47" s="4"/>
      <c r="I47" s="4"/>
      <c r="J47" s="4"/>
      <c r="K47" s="4"/>
      <c r="L47" s="4"/>
      <c r="M47" s="4"/>
      <c r="N47" s="4"/>
      <c r="P47" s="4"/>
      <c r="Q47" s="4"/>
      <c r="R47" s="4"/>
    </row>
    <row r="48" spans="1:26" ht="16.5" customHeight="1">
      <c r="A48" s="4"/>
      <c r="B48" s="4"/>
      <c r="C48" s="34"/>
      <c r="D48" s="4"/>
      <c r="E48" s="4"/>
      <c r="F48" s="4"/>
      <c r="G48" s="4"/>
      <c r="H48" s="4"/>
      <c r="I48" s="4"/>
      <c r="J48" s="4"/>
      <c r="K48" s="4"/>
      <c r="L48" s="4"/>
      <c r="M48" s="4"/>
      <c r="N48" s="4"/>
      <c r="P48" s="4"/>
      <c r="Q48" s="4"/>
      <c r="R48" s="4"/>
    </row>
    <row r="49" spans="1:18" ht="16.5" customHeight="1">
      <c r="A49" s="4"/>
      <c r="B49" s="4"/>
      <c r="C49" s="34"/>
      <c r="D49" s="4"/>
      <c r="E49" s="4"/>
      <c r="F49" s="4"/>
      <c r="G49" s="4"/>
      <c r="H49" s="4"/>
      <c r="I49" s="4"/>
      <c r="J49" s="4"/>
      <c r="K49" s="4"/>
      <c r="L49" s="4"/>
      <c r="M49" s="4"/>
      <c r="N49" s="4"/>
      <c r="P49" s="4"/>
      <c r="Q49" s="4"/>
      <c r="R49" s="4"/>
    </row>
    <row r="50" spans="1:18" ht="16.5" customHeight="1">
      <c r="A50" s="4"/>
      <c r="B50" s="4"/>
      <c r="C50" s="34"/>
      <c r="D50" s="4"/>
      <c r="E50" s="4"/>
      <c r="F50" s="4"/>
      <c r="G50" s="4"/>
      <c r="H50" s="4"/>
      <c r="I50" s="4"/>
      <c r="J50" s="4"/>
      <c r="K50" s="4"/>
      <c r="L50" s="4"/>
      <c r="M50" s="4"/>
      <c r="N50" s="4"/>
      <c r="P50" s="4"/>
      <c r="Q50" s="4"/>
      <c r="R50" s="4"/>
    </row>
    <row r="51" spans="1:18" ht="16.5" customHeight="1">
      <c r="A51" s="4"/>
      <c r="B51" s="4"/>
      <c r="C51" s="34"/>
      <c r="D51" s="4"/>
      <c r="E51" s="4"/>
      <c r="F51" s="4"/>
      <c r="G51" s="4"/>
      <c r="H51" s="4"/>
      <c r="I51" s="4"/>
      <c r="J51" s="4"/>
      <c r="K51" s="4"/>
      <c r="L51" s="4"/>
      <c r="M51" s="4"/>
      <c r="N51" s="4"/>
      <c r="P51" s="4"/>
      <c r="Q51" s="4"/>
      <c r="R51" s="4"/>
    </row>
    <row r="52" spans="1:18" ht="16.5" customHeight="1">
      <c r="A52" s="4"/>
      <c r="B52" s="4"/>
      <c r="C52" s="34"/>
      <c r="D52" s="4"/>
      <c r="E52" s="4"/>
      <c r="F52" s="4"/>
      <c r="G52" s="4"/>
      <c r="H52" s="4"/>
      <c r="I52" s="4"/>
      <c r="J52" s="4"/>
      <c r="K52" s="4"/>
      <c r="L52" s="4"/>
      <c r="M52" s="4"/>
      <c r="N52" s="4"/>
      <c r="P52" s="4"/>
      <c r="Q52" s="4"/>
      <c r="R52" s="4"/>
    </row>
    <row r="53" spans="1:18" ht="16.5" customHeight="1">
      <c r="A53" s="4"/>
      <c r="B53" s="4"/>
      <c r="C53" s="34"/>
      <c r="D53" s="4"/>
      <c r="E53" s="4"/>
      <c r="F53" s="4"/>
      <c r="G53" s="4"/>
      <c r="H53" s="4"/>
      <c r="I53" s="4"/>
      <c r="J53" s="4"/>
      <c r="K53" s="4"/>
      <c r="L53" s="4"/>
      <c r="M53" s="4"/>
      <c r="N53" s="4"/>
      <c r="P53" s="4"/>
      <c r="Q53" s="4"/>
      <c r="R53" s="4"/>
    </row>
    <row r="54" spans="1:18" ht="16.5" customHeight="1">
      <c r="A54" s="4"/>
      <c r="B54" s="4"/>
      <c r="C54" s="34"/>
      <c r="D54" s="4"/>
      <c r="E54" s="4"/>
      <c r="F54" s="4"/>
      <c r="G54" s="4"/>
      <c r="H54" s="4"/>
      <c r="I54" s="4"/>
      <c r="J54" s="4"/>
      <c r="K54" s="4"/>
      <c r="L54" s="4"/>
      <c r="M54" s="4"/>
      <c r="N54" s="4"/>
      <c r="P54" s="4"/>
      <c r="Q54" s="4"/>
      <c r="R54" s="4"/>
    </row>
    <row r="55" spans="1:18" ht="16.5" customHeight="1">
      <c r="A55" s="4"/>
      <c r="B55" s="4"/>
      <c r="C55" s="34"/>
      <c r="D55" s="4"/>
      <c r="E55" s="4"/>
      <c r="F55" s="4"/>
      <c r="G55" s="4"/>
      <c r="H55" s="4"/>
      <c r="I55" s="4"/>
      <c r="J55" s="4"/>
      <c r="K55" s="4"/>
      <c r="L55" s="4"/>
      <c r="M55" s="4"/>
      <c r="N55" s="4"/>
      <c r="P55" s="4"/>
      <c r="Q55" s="4"/>
      <c r="R55" s="4"/>
    </row>
    <row r="56" spans="1:18" ht="16.5" customHeight="1">
      <c r="A56" s="4"/>
      <c r="B56" s="4"/>
      <c r="C56" s="34"/>
      <c r="D56" s="4"/>
      <c r="E56" s="4"/>
      <c r="F56" s="4"/>
      <c r="G56" s="4"/>
      <c r="H56" s="4"/>
      <c r="I56" s="4"/>
      <c r="J56" s="4"/>
      <c r="K56" s="4"/>
      <c r="L56" s="4"/>
      <c r="M56" s="4"/>
      <c r="N56" s="4"/>
      <c r="P56" s="4"/>
      <c r="Q56" s="4"/>
      <c r="R56" s="4"/>
    </row>
    <row r="57" spans="1:18" ht="16.5" customHeight="1">
      <c r="A57" s="4"/>
      <c r="B57" s="4"/>
      <c r="C57" s="34"/>
      <c r="D57" s="4"/>
      <c r="E57" s="4"/>
      <c r="F57" s="4"/>
      <c r="G57" s="4"/>
      <c r="H57" s="4"/>
      <c r="I57" s="4"/>
      <c r="J57" s="4"/>
      <c r="K57" s="4"/>
      <c r="L57" s="4"/>
      <c r="M57" s="4"/>
      <c r="N57" s="4"/>
      <c r="P57" s="4"/>
      <c r="Q57" s="4"/>
      <c r="R57" s="4"/>
    </row>
    <row r="58" spans="1:18" ht="16.5" customHeight="1">
      <c r="A58" s="4"/>
      <c r="B58" s="4"/>
      <c r="C58" s="34"/>
      <c r="D58" s="4"/>
      <c r="E58" s="4"/>
      <c r="F58" s="4"/>
      <c r="G58" s="4"/>
      <c r="H58" s="4"/>
      <c r="I58" s="4"/>
      <c r="J58" s="4"/>
      <c r="K58" s="4"/>
      <c r="L58" s="4"/>
      <c r="M58" s="4"/>
      <c r="N58" s="4"/>
      <c r="P58" s="4"/>
      <c r="Q58" s="4"/>
      <c r="R58" s="4"/>
    </row>
    <row r="59" spans="1:18" ht="16.5" customHeight="1">
      <c r="A59" s="4"/>
      <c r="B59" s="4"/>
      <c r="C59" s="34"/>
      <c r="D59" s="4"/>
      <c r="E59" s="4"/>
      <c r="F59" s="4"/>
      <c r="G59" s="4"/>
      <c r="H59" s="4"/>
      <c r="I59" s="4"/>
      <c r="J59" s="4"/>
      <c r="K59" s="4"/>
      <c r="L59" s="4"/>
      <c r="M59" s="4"/>
      <c r="N59" s="4"/>
      <c r="P59" s="4"/>
      <c r="Q59" s="4"/>
      <c r="R59" s="4"/>
    </row>
    <row r="60" spans="1:18" ht="16.5" customHeight="1">
      <c r="A60" s="4"/>
      <c r="B60" s="4"/>
      <c r="C60" s="34"/>
      <c r="D60" s="4"/>
      <c r="E60" s="4"/>
      <c r="F60" s="4"/>
      <c r="G60" s="4"/>
      <c r="H60" s="4"/>
      <c r="I60" s="4"/>
      <c r="J60" s="4"/>
      <c r="K60" s="4"/>
      <c r="L60" s="4"/>
      <c r="M60" s="4"/>
      <c r="N60" s="4"/>
      <c r="P60" s="4"/>
      <c r="Q60" s="4"/>
      <c r="R60" s="4"/>
    </row>
    <row r="61" spans="1:18" ht="16.5" customHeight="1">
      <c r="A61" s="4"/>
      <c r="B61" s="4"/>
      <c r="C61" s="34"/>
      <c r="D61" s="4"/>
      <c r="E61" s="4"/>
      <c r="F61" s="4"/>
      <c r="G61" s="4"/>
      <c r="H61" s="4"/>
      <c r="I61" s="4"/>
      <c r="J61" s="4"/>
      <c r="K61" s="4"/>
      <c r="L61" s="4"/>
      <c r="M61" s="4"/>
      <c r="N61" s="4"/>
      <c r="P61" s="4"/>
      <c r="Q61" s="4"/>
      <c r="R61" s="4"/>
    </row>
    <row r="62" spans="1:18" ht="16.5" customHeight="1">
      <c r="A62" s="4"/>
      <c r="B62" s="4"/>
      <c r="C62" s="34"/>
      <c r="D62" s="4"/>
      <c r="E62" s="4"/>
      <c r="F62" s="4"/>
      <c r="G62" s="4"/>
      <c r="H62" s="4"/>
      <c r="I62" s="4"/>
      <c r="J62" s="4"/>
      <c r="K62" s="4"/>
      <c r="L62" s="4"/>
      <c r="M62" s="4"/>
      <c r="N62" s="4"/>
      <c r="P62" s="4"/>
      <c r="Q62" s="4"/>
      <c r="R62" s="4"/>
    </row>
    <row r="63" spans="1:18" ht="16.5" customHeight="1">
      <c r="A63" s="4"/>
      <c r="B63" s="4"/>
      <c r="C63" s="34"/>
      <c r="D63" s="4"/>
      <c r="E63" s="4"/>
      <c r="F63" s="4"/>
      <c r="G63" s="4"/>
      <c r="H63" s="4"/>
      <c r="I63" s="4"/>
      <c r="J63" s="4"/>
      <c r="K63" s="4"/>
      <c r="L63" s="4"/>
      <c r="M63" s="4"/>
      <c r="N63" s="4"/>
      <c r="P63" s="4"/>
      <c r="Q63" s="4"/>
      <c r="R63" s="4"/>
    </row>
    <row r="64" spans="1:18" ht="16.5" customHeight="1">
      <c r="A64" s="4"/>
      <c r="B64" s="4"/>
      <c r="C64" s="34"/>
      <c r="D64" s="4"/>
      <c r="E64" s="4"/>
      <c r="F64" s="4"/>
      <c r="G64" s="4"/>
      <c r="H64" s="4"/>
      <c r="I64" s="4"/>
      <c r="J64" s="4"/>
      <c r="K64" s="4"/>
      <c r="L64" s="4"/>
      <c r="M64" s="4"/>
      <c r="N64" s="4"/>
      <c r="P64" s="4"/>
      <c r="Q64" s="4"/>
      <c r="R64" s="4"/>
    </row>
    <row r="65" spans="1:18" ht="16.5" customHeight="1">
      <c r="A65" s="4"/>
      <c r="B65" s="4"/>
      <c r="C65" s="34"/>
      <c r="D65" s="4"/>
      <c r="E65" s="4"/>
      <c r="F65" s="4"/>
      <c r="G65" s="4"/>
      <c r="H65" s="4"/>
      <c r="I65" s="4"/>
      <c r="J65" s="4"/>
      <c r="K65" s="4"/>
      <c r="L65" s="4"/>
      <c r="M65" s="4"/>
      <c r="N65" s="4"/>
      <c r="P65" s="4"/>
      <c r="Q65" s="4"/>
      <c r="R65" s="4"/>
    </row>
    <row r="66" spans="1:18" ht="16.5" customHeight="1">
      <c r="A66" s="4"/>
      <c r="B66" s="4"/>
      <c r="C66" s="34"/>
      <c r="D66" s="4"/>
      <c r="E66" s="4"/>
      <c r="F66" s="4"/>
      <c r="G66" s="4"/>
      <c r="H66" s="4"/>
      <c r="I66" s="4"/>
      <c r="J66" s="4"/>
      <c r="K66" s="4"/>
      <c r="L66" s="4"/>
      <c r="M66" s="4"/>
      <c r="N66" s="4"/>
      <c r="P66" s="4"/>
      <c r="Q66" s="4"/>
      <c r="R66" s="4"/>
    </row>
    <row r="67" spans="1:18" ht="16.5" customHeight="1">
      <c r="A67" s="4"/>
      <c r="B67" s="4"/>
      <c r="C67" s="34"/>
      <c r="D67" s="4"/>
      <c r="E67" s="4"/>
      <c r="F67" s="4"/>
      <c r="G67" s="4"/>
      <c r="H67" s="4"/>
      <c r="I67" s="4"/>
      <c r="J67" s="4"/>
      <c r="K67" s="4"/>
      <c r="L67" s="4"/>
      <c r="M67" s="4"/>
      <c r="N67" s="4"/>
      <c r="P67" s="4"/>
      <c r="Q67" s="4"/>
      <c r="R67" s="4"/>
    </row>
    <row r="68" spans="1:18" ht="16.5" customHeight="1">
      <c r="A68" s="4"/>
      <c r="B68" s="4"/>
      <c r="C68" s="34"/>
      <c r="D68" s="4"/>
      <c r="E68" s="4"/>
      <c r="F68" s="4"/>
      <c r="G68" s="4"/>
      <c r="H68" s="4"/>
      <c r="I68" s="4"/>
      <c r="J68" s="4"/>
      <c r="K68" s="4"/>
      <c r="L68" s="4"/>
      <c r="M68" s="4"/>
      <c r="N68" s="4"/>
      <c r="P68" s="4"/>
      <c r="Q68" s="4"/>
      <c r="R68" s="4"/>
    </row>
    <row r="69" spans="1:18" ht="16.5" customHeight="1">
      <c r="A69" s="4"/>
      <c r="B69" s="4"/>
      <c r="C69" s="34"/>
      <c r="D69" s="4"/>
      <c r="E69" s="4"/>
      <c r="F69" s="4"/>
      <c r="G69" s="4"/>
      <c r="H69" s="4"/>
      <c r="I69" s="4"/>
      <c r="J69" s="4"/>
      <c r="K69" s="4"/>
      <c r="L69" s="4"/>
      <c r="M69" s="4"/>
      <c r="N69" s="4"/>
      <c r="P69" s="4"/>
      <c r="Q69" s="4"/>
      <c r="R69" s="4"/>
    </row>
    <row r="70" spans="1:18" ht="16.5" customHeight="1">
      <c r="A70" s="4"/>
      <c r="B70" s="4"/>
      <c r="C70" s="34"/>
      <c r="D70" s="4"/>
      <c r="E70" s="4"/>
      <c r="F70" s="4"/>
      <c r="G70" s="4"/>
      <c r="H70" s="4"/>
      <c r="I70" s="4"/>
      <c r="J70" s="4"/>
      <c r="K70" s="4"/>
      <c r="L70" s="4"/>
      <c r="M70" s="4"/>
      <c r="N70" s="4"/>
      <c r="P70" s="4"/>
      <c r="Q70" s="4"/>
      <c r="R70" s="4"/>
    </row>
    <row r="71" spans="1:18" ht="16.5" customHeight="1">
      <c r="A71" s="4"/>
      <c r="B71" s="4"/>
      <c r="C71" s="34"/>
      <c r="D71" s="4"/>
      <c r="E71" s="4"/>
      <c r="F71" s="4"/>
      <c r="G71" s="4"/>
      <c r="H71" s="4"/>
      <c r="I71" s="4"/>
      <c r="J71" s="4"/>
      <c r="K71" s="4"/>
      <c r="L71" s="4"/>
      <c r="M71" s="4"/>
      <c r="N71" s="4"/>
      <c r="P71" s="4"/>
      <c r="Q71" s="4"/>
      <c r="R71" s="4"/>
    </row>
    <row r="72" spans="1:18" ht="16.5" customHeight="1">
      <c r="A72" s="4"/>
      <c r="B72" s="4"/>
      <c r="C72" s="34"/>
      <c r="D72" s="4"/>
      <c r="E72" s="4"/>
      <c r="F72" s="4"/>
      <c r="G72" s="4"/>
      <c r="H72" s="4"/>
      <c r="I72" s="4"/>
      <c r="J72" s="4"/>
      <c r="K72" s="4"/>
      <c r="L72" s="4"/>
      <c r="M72" s="4"/>
      <c r="N72" s="4"/>
      <c r="P72" s="4"/>
      <c r="Q72" s="4"/>
      <c r="R72" s="4"/>
    </row>
    <row r="73" spans="1:18" ht="16.5" customHeight="1">
      <c r="A73" s="4"/>
      <c r="B73" s="4"/>
      <c r="C73" s="34"/>
      <c r="D73" s="4"/>
      <c r="E73" s="4"/>
      <c r="F73" s="4"/>
      <c r="G73" s="4"/>
      <c r="H73" s="4"/>
      <c r="I73" s="4"/>
      <c r="J73" s="4"/>
      <c r="K73" s="4"/>
      <c r="L73" s="4"/>
      <c r="M73" s="4"/>
      <c r="N73" s="4"/>
      <c r="P73" s="4"/>
      <c r="Q73" s="4"/>
      <c r="R73" s="4"/>
    </row>
    <row r="74" spans="1:18" ht="16.5" customHeight="1">
      <c r="A74" s="4"/>
      <c r="B74" s="4"/>
      <c r="C74" s="34"/>
      <c r="D74" s="4"/>
      <c r="E74" s="4"/>
      <c r="F74" s="4"/>
      <c r="G74" s="4"/>
      <c r="H74" s="4"/>
      <c r="I74" s="4"/>
      <c r="J74" s="4"/>
      <c r="K74" s="4"/>
      <c r="L74" s="4"/>
      <c r="M74" s="4"/>
      <c r="N74" s="4"/>
      <c r="P74" s="4"/>
      <c r="Q74" s="4"/>
      <c r="R74" s="4"/>
    </row>
    <row r="75" spans="1:18" ht="16.5" customHeight="1">
      <c r="A75" s="4"/>
      <c r="B75" s="4"/>
      <c r="C75" s="34"/>
      <c r="D75" s="4"/>
      <c r="E75" s="4"/>
      <c r="F75" s="4"/>
      <c r="G75" s="4"/>
      <c r="H75" s="4"/>
      <c r="I75" s="4"/>
      <c r="J75" s="4"/>
      <c r="K75" s="4"/>
      <c r="L75" s="4"/>
      <c r="M75" s="4"/>
      <c r="N75" s="4"/>
      <c r="P75" s="4"/>
      <c r="Q75" s="4"/>
      <c r="R75" s="4"/>
    </row>
    <row r="76" spans="1:18" ht="16.5" customHeight="1">
      <c r="A76" s="4"/>
      <c r="B76" s="4"/>
      <c r="C76" s="34"/>
      <c r="D76" s="4"/>
      <c r="E76" s="4"/>
      <c r="F76" s="4"/>
      <c r="G76" s="4"/>
      <c r="H76" s="4"/>
      <c r="I76" s="4"/>
      <c r="J76" s="4"/>
      <c r="K76" s="4"/>
      <c r="L76" s="4"/>
      <c r="M76" s="4"/>
      <c r="N76" s="4"/>
      <c r="P76" s="4"/>
      <c r="Q76" s="4"/>
      <c r="R76" s="4"/>
    </row>
    <row r="77" spans="1:18" ht="16.5" customHeight="1">
      <c r="A77" s="4"/>
      <c r="B77" s="4"/>
      <c r="C77" s="34"/>
      <c r="D77" s="4"/>
      <c r="E77" s="4"/>
      <c r="F77" s="4"/>
      <c r="G77" s="4"/>
      <c r="H77" s="4"/>
      <c r="I77" s="4"/>
      <c r="J77" s="4"/>
      <c r="K77" s="4"/>
      <c r="L77" s="4"/>
      <c r="M77" s="4"/>
      <c r="N77" s="4"/>
      <c r="P77" s="4"/>
      <c r="Q77" s="4"/>
      <c r="R77" s="4"/>
    </row>
    <row r="78" spans="1:18" ht="16.5" customHeight="1">
      <c r="A78" s="4"/>
      <c r="B78" s="4"/>
      <c r="C78" s="34"/>
      <c r="D78" s="4"/>
      <c r="E78" s="4"/>
      <c r="F78" s="4"/>
      <c r="G78" s="4"/>
      <c r="H78" s="4"/>
      <c r="I78" s="4"/>
      <c r="J78" s="4"/>
      <c r="K78" s="4"/>
      <c r="L78" s="4"/>
      <c r="M78" s="4"/>
      <c r="N78" s="4"/>
      <c r="P78" s="4"/>
      <c r="Q78" s="4"/>
      <c r="R78" s="4"/>
    </row>
    <row r="79" spans="1:18" ht="16.5" customHeight="1">
      <c r="A79" s="4"/>
      <c r="B79" s="4"/>
      <c r="C79" s="34"/>
      <c r="D79" s="4"/>
      <c r="E79" s="4"/>
      <c r="F79" s="4"/>
      <c r="G79" s="4"/>
      <c r="H79" s="4"/>
      <c r="I79" s="4"/>
      <c r="J79" s="4"/>
      <c r="K79" s="4"/>
      <c r="L79" s="4"/>
      <c r="M79" s="4"/>
      <c r="N79" s="4"/>
      <c r="P79" s="4"/>
      <c r="Q79" s="4"/>
      <c r="R79" s="4"/>
    </row>
    <row r="80" spans="1:18" ht="16.5" customHeight="1">
      <c r="A80" s="4"/>
      <c r="B80" s="4"/>
      <c r="C80" s="34"/>
      <c r="D80" s="4"/>
      <c r="E80" s="4"/>
      <c r="F80" s="4"/>
      <c r="G80" s="4"/>
      <c r="H80" s="4"/>
      <c r="I80" s="4"/>
      <c r="J80" s="4"/>
      <c r="K80" s="4"/>
      <c r="L80" s="4"/>
      <c r="M80" s="4"/>
      <c r="N80" s="4"/>
      <c r="P80" s="4"/>
      <c r="Q80" s="4"/>
      <c r="R80" s="4"/>
    </row>
    <row r="81" spans="1:18" ht="16.5" customHeight="1">
      <c r="A81" s="4"/>
      <c r="B81" s="4"/>
      <c r="C81" s="34"/>
      <c r="D81" s="4"/>
      <c r="E81" s="4"/>
      <c r="F81" s="4"/>
      <c r="G81" s="4"/>
      <c r="H81" s="4"/>
      <c r="I81" s="4"/>
      <c r="J81" s="4"/>
      <c r="K81" s="4"/>
      <c r="L81" s="4"/>
      <c r="M81" s="4"/>
      <c r="N81" s="4"/>
      <c r="P81" s="4"/>
      <c r="Q81" s="4"/>
      <c r="R81" s="4"/>
    </row>
    <row r="82" spans="1:18" ht="16.5" customHeight="1">
      <c r="A82" s="4"/>
      <c r="B82" s="4"/>
      <c r="C82" s="34"/>
      <c r="D82" s="4"/>
      <c r="E82" s="4"/>
      <c r="F82" s="4"/>
      <c r="G82" s="4"/>
      <c r="H82" s="4"/>
      <c r="I82" s="4"/>
      <c r="J82" s="4"/>
      <c r="K82" s="4"/>
      <c r="L82" s="4"/>
      <c r="M82" s="4"/>
      <c r="N82" s="4"/>
      <c r="P82" s="4"/>
      <c r="Q82" s="4"/>
      <c r="R82" s="4"/>
    </row>
    <row r="83" spans="1:18" ht="16.5" customHeight="1">
      <c r="A83" s="4"/>
      <c r="B83" s="4"/>
      <c r="C83" s="34"/>
      <c r="D83" s="4"/>
      <c r="E83" s="4"/>
      <c r="F83" s="4"/>
      <c r="G83" s="4"/>
      <c r="H83" s="4"/>
      <c r="I83" s="4"/>
      <c r="J83" s="4"/>
      <c r="K83" s="4"/>
      <c r="L83" s="4"/>
      <c r="M83" s="4"/>
      <c r="N83" s="4"/>
      <c r="P83" s="4"/>
      <c r="Q83" s="4"/>
      <c r="R83" s="4"/>
    </row>
    <row r="84" spans="1:18" ht="16.5" customHeight="1">
      <c r="A84" s="4"/>
      <c r="B84" s="4"/>
      <c r="C84" s="34"/>
      <c r="D84" s="4"/>
      <c r="E84" s="4"/>
      <c r="F84" s="4"/>
      <c r="G84" s="4"/>
      <c r="H84" s="4"/>
      <c r="I84" s="4"/>
      <c r="J84" s="4"/>
      <c r="K84" s="4"/>
      <c r="L84" s="4"/>
      <c r="M84" s="4"/>
      <c r="N84" s="4"/>
      <c r="P84" s="4"/>
      <c r="Q84" s="4"/>
      <c r="R84" s="4"/>
    </row>
    <row r="85" spans="1:18" ht="16.5" customHeight="1">
      <c r="A85" s="4"/>
      <c r="B85" s="4"/>
      <c r="C85" s="34"/>
      <c r="D85" s="4"/>
      <c r="E85" s="4"/>
      <c r="F85" s="4"/>
      <c r="G85" s="4"/>
      <c r="H85" s="4"/>
      <c r="I85" s="4"/>
      <c r="J85" s="4"/>
      <c r="K85" s="4"/>
      <c r="L85" s="4"/>
      <c r="M85" s="4"/>
      <c r="N85" s="4"/>
      <c r="P85" s="4"/>
      <c r="Q85" s="4"/>
      <c r="R85" s="4"/>
    </row>
    <row r="86" spans="1:18" ht="16.5" customHeight="1">
      <c r="A86" s="4"/>
      <c r="B86" s="4"/>
      <c r="C86" s="34"/>
      <c r="D86" s="4"/>
      <c r="E86" s="4"/>
      <c r="F86" s="4"/>
      <c r="G86" s="4"/>
      <c r="H86" s="4"/>
      <c r="I86" s="4"/>
      <c r="J86" s="4"/>
      <c r="K86" s="4"/>
      <c r="L86" s="4"/>
      <c r="M86" s="4"/>
      <c r="N86" s="4"/>
      <c r="P86" s="4"/>
      <c r="Q86" s="4"/>
      <c r="R86" s="4"/>
    </row>
    <row r="87" spans="1:18" ht="16.5" customHeight="1">
      <c r="A87" s="4"/>
      <c r="B87" s="4"/>
      <c r="C87" s="34"/>
      <c r="D87" s="4"/>
      <c r="E87" s="4"/>
      <c r="F87" s="4"/>
      <c r="G87" s="4"/>
      <c r="H87" s="4"/>
      <c r="I87" s="4"/>
      <c r="J87" s="4"/>
      <c r="K87" s="4"/>
      <c r="L87" s="4"/>
      <c r="M87" s="4"/>
      <c r="N87" s="4"/>
      <c r="P87" s="4"/>
      <c r="Q87" s="4"/>
      <c r="R87" s="4"/>
    </row>
    <row r="88" spans="1:18" ht="16.5" customHeight="1">
      <c r="A88" s="4"/>
      <c r="B88" s="4"/>
      <c r="C88" s="34"/>
      <c r="D88" s="4"/>
      <c r="E88" s="4"/>
      <c r="F88" s="4"/>
      <c r="G88" s="4"/>
      <c r="H88" s="4"/>
      <c r="I88" s="4"/>
      <c r="J88" s="4"/>
      <c r="K88" s="4"/>
      <c r="L88" s="4"/>
      <c r="M88" s="4"/>
      <c r="N88" s="4"/>
      <c r="P88" s="4"/>
      <c r="Q88" s="4"/>
      <c r="R88" s="4"/>
    </row>
    <row r="89" spans="1:18" ht="16.5" customHeight="1">
      <c r="A89" s="4"/>
      <c r="B89" s="4"/>
      <c r="C89" s="34"/>
      <c r="D89" s="4"/>
      <c r="E89" s="4"/>
      <c r="F89" s="4"/>
      <c r="G89" s="4"/>
      <c r="H89" s="4"/>
      <c r="I89" s="4"/>
      <c r="J89" s="4"/>
      <c r="K89" s="4"/>
      <c r="L89" s="4"/>
      <c r="M89" s="4"/>
      <c r="N89" s="4"/>
      <c r="P89" s="4"/>
      <c r="Q89" s="4"/>
      <c r="R89" s="4"/>
    </row>
    <row r="90" spans="1:18" ht="16.5" customHeight="1">
      <c r="A90" s="4"/>
      <c r="B90" s="4"/>
      <c r="C90" s="34"/>
      <c r="D90" s="4"/>
      <c r="E90" s="4"/>
      <c r="F90" s="4"/>
      <c r="G90" s="4"/>
      <c r="H90" s="4"/>
      <c r="I90" s="4"/>
      <c r="J90" s="4"/>
      <c r="K90" s="4"/>
      <c r="L90" s="4"/>
      <c r="M90" s="4"/>
      <c r="N90" s="4"/>
      <c r="P90" s="4"/>
      <c r="Q90" s="4"/>
      <c r="R90" s="4"/>
    </row>
    <row r="91" spans="1:18" ht="16.5" customHeight="1">
      <c r="A91" s="4"/>
      <c r="B91" s="4"/>
      <c r="C91" s="34"/>
      <c r="D91" s="4"/>
      <c r="E91" s="4"/>
      <c r="F91" s="4"/>
      <c r="G91" s="4"/>
      <c r="H91" s="4"/>
      <c r="I91" s="4"/>
      <c r="J91" s="4"/>
      <c r="K91" s="4"/>
      <c r="L91" s="4"/>
      <c r="M91" s="4"/>
      <c r="N91" s="4"/>
      <c r="P91" s="4"/>
      <c r="Q91" s="4"/>
      <c r="R91" s="4"/>
    </row>
    <row r="92" spans="1:18" ht="16.5" customHeight="1">
      <c r="A92" s="4"/>
      <c r="B92" s="4"/>
      <c r="C92" s="34"/>
      <c r="D92" s="4"/>
      <c r="E92" s="4"/>
      <c r="F92" s="4"/>
      <c r="G92" s="4"/>
      <c r="H92" s="4"/>
      <c r="I92" s="4"/>
      <c r="J92" s="4"/>
      <c r="K92" s="4"/>
      <c r="L92" s="4"/>
      <c r="M92" s="4"/>
      <c r="N92" s="4"/>
      <c r="P92" s="4"/>
      <c r="Q92" s="4"/>
      <c r="R92" s="4"/>
    </row>
    <row r="93" spans="1:18" ht="16.5" customHeight="1">
      <c r="A93" s="4"/>
      <c r="B93" s="4"/>
      <c r="C93" s="34"/>
      <c r="D93" s="4"/>
      <c r="E93" s="4"/>
      <c r="F93" s="4"/>
      <c r="G93" s="4"/>
      <c r="H93" s="4"/>
      <c r="I93" s="4"/>
      <c r="J93" s="4"/>
      <c r="K93" s="4"/>
      <c r="L93" s="4"/>
      <c r="M93" s="4"/>
      <c r="N93" s="4"/>
      <c r="P93" s="4"/>
      <c r="Q93" s="4"/>
      <c r="R93" s="4"/>
    </row>
    <row r="94" spans="1:18" ht="16.5" customHeight="1">
      <c r="A94" s="4"/>
      <c r="B94" s="4"/>
      <c r="C94" s="34"/>
      <c r="D94" s="4"/>
      <c r="E94" s="4"/>
      <c r="F94" s="4"/>
      <c r="G94" s="4"/>
      <c r="H94" s="4"/>
      <c r="I94" s="4"/>
      <c r="J94" s="4"/>
      <c r="K94" s="4"/>
      <c r="L94" s="4"/>
      <c r="M94" s="4"/>
      <c r="N94" s="4"/>
      <c r="P94" s="4"/>
      <c r="Q94" s="4"/>
      <c r="R94" s="4"/>
    </row>
    <row r="95" spans="1:18" ht="16.5" customHeight="1">
      <c r="A95" s="4"/>
      <c r="B95" s="4"/>
      <c r="C95" s="34"/>
      <c r="D95" s="4"/>
      <c r="E95" s="4"/>
      <c r="F95" s="4"/>
      <c r="G95" s="4"/>
      <c r="H95" s="4"/>
      <c r="I95" s="4"/>
      <c r="J95" s="4"/>
      <c r="K95" s="4"/>
      <c r="L95" s="4"/>
      <c r="M95" s="4"/>
      <c r="N95" s="4"/>
      <c r="P95" s="4"/>
      <c r="Q95" s="4"/>
      <c r="R95" s="4"/>
    </row>
    <row r="96" spans="1:18" ht="16.5" customHeight="1">
      <c r="A96" s="4"/>
      <c r="B96" s="4"/>
      <c r="C96" s="34"/>
      <c r="D96" s="4"/>
      <c r="E96" s="4"/>
      <c r="F96" s="4"/>
      <c r="G96" s="4"/>
      <c r="H96" s="4"/>
      <c r="I96" s="4"/>
      <c r="J96" s="4"/>
      <c r="K96" s="4"/>
      <c r="L96" s="4"/>
      <c r="M96" s="4"/>
      <c r="N96" s="4"/>
      <c r="P96" s="4"/>
      <c r="Q96" s="4"/>
      <c r="R96" s="4"/>
    </row>
    <row r="97" spans="1:18" ht="16.5" customHeight="1">
      <c r="A97" s="4"/>
      <c r="B97" s="4"/>
      <c r="C97" s="34"/>
      <c r="D97" s="4"/>
      <c r="E97" s="4"/>
      <c r="F97" s="4"/>
      <c r="G97" s="4"/>
      <c r="H97" s="4"/>
      <c r="I97" s="4"/>
      <c r="J97" s="4"/>
      <c r="K97" s="4"/>
      <c r="L97" s="4"/>
      <c r="M97" s="4"/>
      <c r="N97" s="4"/>
      <c r="P97" s="4"/>
      <c r="Q97" s="4"/>
      <c r="R97" s="4"/>
    </row>
    <row r="98" spans="1:18" ht="16.5" customHeight="1">
      <c r="A98" s="4"/>
      <c r="B98" s="4"/>
      <c r="C98" s="34"/>
      <c r="D98" s="4"/>
      <c r="E98" s="4"/>
      <c r="F98" s="4"/>
      <c r="G98" s="4"/>
      <c r="H98" s="4"/>
      <c r="I98" s="4"/>
      <c r="J98" s="4"/>
      <c r="K98" s="4"/>
      <c r="L98" s="4"/>
      <c r="M98" s="4"/>
      <c r="N98" s="4"/>
      <c r="P98" s="4"/>
      <c r="Q98" s="4"/>
      <c r="R98" s="4"/>
    </row>
    <row r="99" spans="1:18" ht="16.5" customHeight="1">
      <c r="A99" s="4"/>
      <c r="B99" s="4"/>
      <c r="C99" s="34"/>
      <c r="D99" s="4"/>
      <c r="E99" s="4"/>
      <c r="F99" s="4"/>
      <c r="G99" s="4"/>
      <c r="H99" s="4"/>
      <c r="I99" s="4"/>
      <c r="J99" s="4"/>
      <c r="K99" s="4"/>
      <c r="L99" s="4"/>
      <c r="M99" s="4"/>
      <c r="N99" s="4"/>
      <c r="P99" s="4"/>
      <c r="Q99" s="4"/>
      <c r="R99" s="4"/>
    </row>
    <row r="100" spans="1:18" ht="16.5" customHeight="1">
      <c r="A100" s="4"/>
      <c r="B100" s="4"/>
      <c r="C100" s="34"/>
      <c r="D100" s="4"/>
      <c r="E100" s="4"/>
      <c r="F100" s="4"/>
      <c r="G100" s="4"/>
      <c r="H100" s="4"/>
      <c r="I100" s="4"/>
      <c r="J100" s="4"/>
      <c r="K100" s="4"/>
      <c r="L100" s="4"/>
      <c r="M100" s="4"/>
      <c r="N100" s="4"/>
      <c r="P100" s="4"/>
      <c r="Q100" s="4"/>
      <c r="R100" s="4"/>
    </row>
    <row r="101" spans="1:18" ht="16.5" customHeight="1">
      <c r="A101" s="4"/>
      <c r="B101" s="4"/>
      <c r="C101" s="34"/>
      <c r="D101" s="4"/>
      <c r="E101" s="4"/>
      <c r="F101" s="4"/>
      <c r="G101" s="4"/>
      <c r="H101" s="4"/>
      <c r="I101" s="4"/>
      <c r="J101" s="4"/>
      <c r="K101" s="4"/>
      <c r="L101" s="4"/>
      <c r="M101" s="4"/>
      <c r="N101" s="4"/>
      <c r="P101" s="4"/>
      <c r="Q101" s="4"/>
      <c r="R101" s="4"/>
    </row>
    <row r="102" spans="1:18" ht="16.5" customHeight="1">
      <c r="A102" s="4"/>
      <c r="B102" s="4"/>
      <c r="C102" s="34"/>
      <c r="D102" s="4"/>
      <c r="E102" s="4"/>
      <c r="F102" s="4"/>
      <c r="G102" s="4"/>
      <c r="H102" s="4"/>
      <c r="I102" s="4"/>
      <c r="J102" s="4"/>
      <c r="K102" s="4"/>
      <c r="L102" s="4"/>
      <c r="M102" s="4"/>
      <c r="N102" s="4"/>
      <c r="P102" s="4"/>
      <c r="Q102" s="4"/>
      <c r="R102" s="4"/>
    </row>
    <row r="103" spans="1:18" ht="16.5" customHeight="1">
      <c r="A103" s="4"/>
      <c r="B103" s="4"/>
      <c r="C103" s="34"/>
      <c r="D103" s="4"/>
      <c r="E103" s="4"/>
      <c r="F103" s="4"/>
      <c r="G103" s="4"/>
      <c r="H103" s="4"/>
      <c r="I103" s="4"/>
      <c r="J103" s="4"/>
      <c r="K103" s="4"/>
      <c r="L103" s="4"/>
      <c r="M103" s="4"/>
      <c r="N103" s="4"/>
      <c r="P103" s="4"/>
      <c r="Q103" s="4"/>
      <c r="R103" s="4"/>
    </row>
    <row r="104" spans="1:18" ht="16.5" customHeight="1">
      <c r="A104" s="4"/>
      <c r="B104" s="4"/>
      <c r="C104" s="34"/>
      <c r="D104" s="4"/>
      <c r="E104" s="4"/>
      <c r="F104" s="4"/>
      <c r="G104" s="4"/>
      <c r="H104" s="4"/>
      <c r="I104" s="4"/>
      <c r="J104" s="4"/>
      <c r="K104" s="4"/>
      <c r="L104" s="4"/>
      <c r="M104" s="4"/>
      <c r="N104" s="4"/>
      <c r="P104" s="4"/>
      <c r="Q104" s="4"/>
      <c r="R104" s="4"/>
    </row>
    <row r="105" spans="1:18" ht="16.5" customHeight="1">
      <c r="A105" s="4"/>
      <c r="B105" s="4"/>
      <c r="C105" s="34"/>
      <c r="D105" s="4"/>
      <c r="E105" s="4"/>
      <c r="F105" s="4"/>
      <c r="G105" s="4"/>
      <c r="H105" s="4"/>
      <c r="I105" s="4"/>
      <c r="J105" s="4"/>
      <c r="K105" s="4"/>
      <c r="L105" s="4"/>
      <c r="M105" s="4"/>
      <c r="N105" s="4"/>
      <c r="P105" s="4"/>
      <c r="Q105" s="4"/>
      <c r="R105" s="4"/>
    </row>
    <row r="106" spans="1:18" ht="16.5" customHeight="1">
      <c r="A106" s="4"/>
      <c r="B106" s="4"/>
      <c r="C106" s="34"/>
      <c r="D106" s="4"/>
      <c r="E106" s="4"/>
      <c r="F106" s="4"/>
      <c r="G106" s="4"/>
      <c r="H106" s="4"/>
      <c r="I106" s="4"/>
      <c r="J106" s="4"/>
      <c r="K106" s="4"/>
      <c r="L106" s="4"/>
      <c r="M106" s="4"/>
      <c r="N106" s="4"/>
      <c r="P106" s="4"/>
      <c r="Q106" s="4"/>
      <c r="R106" s="4"/>
    </row>
    <row r="107" spans="1:18" ht="16.5" customHeight="1">
      <c r="A107" s="4"/>
      <c r="B107" s="4"/>
      <c r="C107" s="34"/>
      <c r="D107" s="4"/>
      <c r="E107" s="4"/>
      <c r="F107" s="4"/>
      <c r="G107" s="4"/>
      <c r="H107" s="4"/>
      <c r="I107" s="4"/>
      <c r="J107" s="4"/>
      <c r="K107" s="4"/>
      <c r="L107" s="4"/>
      <c r="M107" s="4"/>
      <c r="N107" s="4"/>
      <c r="P107" s="4"/>
      <c r="Q107" s="4"/>
      <c r="R107" s="4"/>
    </row>
    <row r="108" spans="1:18" ht="16.5" customHeight="1">
      <c r="A108" s="4"/>
      <c r="B108" s="4"/>
      <c r="C108" s="34"/>
      <c r="D108" s="4"/>
      <c r="E108" s="4"/>
      <c r="F108" s="4"/>
      <c r="G108" s="4"/>
      <c r="H108" s="4"/>
      <c r="I108" s="4"/>
      <c r="J108" s="4"/>
      <c r="K108" s="4"/>
      <c r="L108" s="4"/>
      <c r="M108" s="4"/>
      <c r="N108" s="4"/>
      <c r="P108" s="4"/>
      <c r="Q108" s="4"/>
      <c r="R108" s="4"/>
    </row>
    <row r="109" spans="1:18" ht="16.5" customHeight="1">
      <c r="A109" s="4"/>
      <c r="B109" s="4"/>
      <c r="C109" s="34"/>
      <c r="D109" s="4"/>
      <c r="E109" s="4"/>
      <c r="F109" s="4"/>
      <c r="G109" s="4"/>
      <c r="H109" s="4"/>
      <c r="I109" s="4"/>
      <c r="J109" s="4"/>
      <c r="K109" s="4"/>
      <c r="L109" s="4"/>
      <c r="M109" s="4"/>
      <c r="N109" s="4"/>
      <c r="P109" s="4"/>
      <c r="Q109" s="4"/>
      <c r="R109" s="4"/>
    </row>
    <row r="110" spans="1:18" ht="16.5" customHeight="1">
      <c r="A110" s="4"/>
      <c r="B110" s="4"/>
      <c r="C110" s="34"/>
      <c r="D110" s="4"/>
      <c r="E110" s="4"/>
      <c r="F110" s="4"/>
      <c r="G110" s="4"/>
      <c r="H110" s="4"/>
      <c r="I110" s="4"/>
      <c r="J110" s="4"/>
      <c r="K110" s="4"/>
      <c r="L110" s="4"/>
      <c r="M110" s="4"/>
      <c r="N110" s="4"/>
      <c r="P110" s="4"/>
      <c r="Q110" s="4"/>
      <c r="R110" s="4"/>
    </row>
    <row r="111" spans="1:18" ht="16.5" customHeight="1">
      <c r="A111" s="4"/>
      <c r="B111" s="4"/>
      <c r="C111" s="34"/>
      <c r="D111" s="4"/>
      <c r="E111" s="4"/>
      <c r="F111" s="4"/>
      <c r="G111" s="4"/>
      <c r="H111" s="4"/>
      <c r="I111" s="4"/>
      <c r="J111" s="4"/>
      <c r="K111" s="4"/>
      <c r="L111" s="4"/>
      <c r="M111" s="4"/>
      <c r="N111" s="4"/>
      <c r="P111" s="4"/>
      <c r="Q111" s="4"/>
      <c r="R111" s="4"/>
    </row>
    <row r="112" spans="1:18" ht="16.5" customHeight="1">
      <c r="A112" s="4"/>
      <c r="B112" s="4"/>
      <c r="C112" s="34"/>
      <c r="D112" s="4"/>
      <c r="E112" s="4"/>
      <c r="F112" s="4"/>
      <c r="G112" s="4"/>
      <c r="H112" s="4"/>
      <c r="I112" s="4"/>
      <c r="J112" s="4"/>
      <c r="K112" s="4"/>
      <c r="L112" s="4"/>
      <c r="M112" s="4"/>
      <c r="N112" s="4"/>
      <c r="P112" s="4"/>
      <c r="Q112" s="4"/>
      <c r="R112" s="4"/>
    </row>
    <row r="113" spans="1:18" ht="16.5" customHeight="1">
      <c r="A113" s="4"/>
      <c r="B113" s="4"/>
      <c r="C113" s="34"/>
      <c r="D113" s="4"/>
      <c r="E113" s="4"/>
      <c r="F113" s="4"/>
      <c r="G113" s="4"/>
      <c r="H113" s="4"/>
      <c r="I113" s="4"/>
      <c r="J113" s="4"/>
      <c r="K113" s="4"/>
      <c r="L113" s="4"/>
      <c r="M113" s="4"/>
      <c r="N113" s="4"/>
      <c r="P113" s="4"/>
      <c r="Q113" s="4"/>
      <c r="R113" s="4"/>
    </row>
    <row r="114" spans="1:18" ht="16.5" customHeight="1">
      <c r="A114" s="4"/>
      <c r="B114" s="4"/>
      <c r="C114" s="34"/>
      <c r="D114" s="4"/>
      <c r="E114" s="4"/>
      <c r="F114" s="4"/>
      <c r="G114" s="4"/>
      <c r="H114" s="4"/>
      <c r="I114" s="4"/>
      <c r="J114" s="4"/>
      <c r="K114" s="4"/>
      <c r="L114" s="4"/>
      <c r="M114" s="4"/>
      <c r="N114" s="4"/>
      <c r="P114" s="4"/>
      <c r="Q114" s="4"/>
      <c r="R114" s="4"/>
    </row>
    <row r="115" spans="1:18" ht="16.5" customHeight="1">
      <c r="A115" s="4"/>
      <c r="B115" s="4"/>
      <c r="C115" s="34"/>
      <c r="D115" s="4"/>
      <c r="E115" s="4"/>
      <c r="F115" s="4"/>
      <c r="G115" s="4"/>
      <c r="H115" s="4"/>
      <c r="I115" s="4"/>
      <c r="J115" s="4"/>
      <c r="K115" s="4"/>
      <c r="L115" s="4"/>
      <c r="M115" s="4"/>
      <c r="N115" s="4"/>
      <c r="P115" s="4"/>
      <c r="Q115" s="4"/>
      <c r="R115" s="4"/>
    </row>
    <row r="116" spans="1:18" ht="16.5" customHeight="1">
      <c r="A116" s="4"/>
      <c r="B116" s="4"/>
      <c r="C116" s="34"/>
      <c r="D116" s="4"/>
      <c r="E116" s="4"/>
      <c r="F116" s="4"/>
      <c r="G116" s="4"/>
      <c r="H116" s="4"/>
      <c r="I116" s="4"/>
      <c r="J116" s="4"/>
      <c r="K116" s="4"/>
      <c r="L116" s="4"/>
      <c r="M116" s="4"/>
      <c r="N116" s="4"/>
      <c r="P116" s="4"/>
      <c r="Q116" s="4"/>
      <c r="R116" s="4"/>
    </row>
    <row r="117" spans="1:18" ht="16.5" customHeight="1">
      <c r="A117" s="4"/>
      <c r="B117" s="4"/>
      <c r="C117" s="34"/>
      <c r="D117" s="4"/>
      <c r="E117" s="4"/>
      <c r="F117" s="4"/>
      <c r="G117" s="4"/>
      <c r="H117" s="4"/>
      <c r="I117" s="4"/>
      <c r="J117" s="4"/>
      <c r="K117" s="4"/>
      <c r="L117" s="4"/>
      <c r="M117" s="4"/>
      <c r="N117" s="4"/>
      <c r="P117" s="4"/>
      <c r="Q117" s="4"/>
      <c r="R117" s="4"/>
    </row>
    <row r="118" spans="1:18" ht="16.5" customHeight="1">
      <c r="A118" s="4"/>
      <c r="B118" s="4"/>
      <c r="C118" s="34"/>
      <c r="D118" s="4"/>
      <c r="E118" s="4"/>
      <c r="F118" s="4"/>
      <c r="G118" s="4"/>
      <c r="H118" s="4"/>
      <c r="I118" s="4"/>
      <c r="J118" s="4"/>
      <c r="K118" s="4"/>
      <c r="L118" s="4"/>
      <c r="M118" s="4"/>
      <c r="N118" s="4"/>
      <c r="P118" s="4"/>
      <c r="Q118" s="4"/>
      <c r="R118" s="4"/>
    </row>
    <row r="119" spans="1:18" ht="16.5" customHeight="1">
      <c r="A119" s="4"/>
      <c r="B119" s="4"/>
      <c r="C119" s="34"/>
      <c r="D119" s="4"/>
      <c r="E119" s="4"/>
      <c r="F119" s="4"/>
      <c r="G119" s="4"/>
      <c r="H119" s="4"/>
      <c r="I119" s="4"/>
      <c r="J119" s="4"/>
      <c r="K119" s="4"/>
      <c r="L119" s="4"/>
      <c r="M119" s="4"/>
      <c r="N119" s="4"/>
      <c r="P119" s="4"/>
      <c r="Q119" s="4"/>
      <c r="R119" s="4"/>
    </row>
    <row r="120" spans="1:18" ht="16.5" customHeight="1">
      <c r="A120" s="4"/>
      <c r="B120" s="4"/>
      <c r="C120" s="34"/>
      <c r="D120" s="4"/>
      <c r="E120" s="4"/>
      <c r="F120" s="4"/>
      <c r="G120" s="4"/>
      <c r="H120" s="4"/>
      <c r="I120" s="4"/>
      <c r="J120" s="4"/>
      <c r="K120" s="4"/>
      <c r="L120" s="4"/>
      <c r="M120" s="4"/>
      <c r="N120" s="4"/>
      <c r="P120" s="4"/>
      <c r="Q120" s="4"/>
      <c r="R120" s="4"/>
    </row>
    <row r="121" spans="1:18" ht="16.5" customHeight="1">
      <c r="A121" s="4"/>
      <c r="B121" s="4"/>
      <c r="C121" s="34"/>
      <c r="D121" s="4"/>
      <c r="E121" s="4"/>
      <c r="F121" s="4"/>
      <c r="G121" s="4"/>
      <c r="H121" s="4"/>
      <c r="I121" s="4"/>
      <c r="J121" s="4"/>
      <c r="K121" s="4"/>
      <c r="L121" s="4"/>
      <c r="M121" s="4"/>
      <c r="N121" s="4"/>
      <c r="P121" s="4"/>
      <c r="Q121" s="4"/>
      <c r="R121" s="4"/>
    </row>
    <row r="122" spans="1:18" ht="16.5" customHeight="1">
      <c r="A122" s="4"/>
      <c r="B122" s="4"/>
      <c r="C122" s="34"/>
      <c r="D122" s="4"/>
      <c r="E122" s="4"/>
      <c r="F122" s="4"/>
      <c r="G122" s="4"/>
      <c r="H122" s="4"/>
      <c r="I122" s="4"/>
      <c r="J122" s="4"/>
      <c r="K122" s="4"/>
      <c r="L122" s="4"/>
      <c r="M122" s="4"/>
      <c r="N122" s="4"/>
      <c r="P122" s="4"/>
      <c r="Q122" s="4"/>
      <c r="R122" s="4"/>
    </row>
    <row r="123" spans="1:18" ht="16.5" customHeight="1">
      <c r="A123" s="4"/>
      <c r="B123" s="4"/>
      <c r="C123" s="34"/>
      <c r="D123" s="4"/>
      <c r="E123" s="4"/>
      <c r="F123" s="4"/>
      <c r="G123" s="4"/>
      <c r="H123" s="4"/>
      <c r="I123" s="4"/>
      <c r="J123" s="4"/>
      <c r="K123" s="4"/>
      <c r="L123" s="4"/>
      <c r="M123" s="4"/>
      <c r="N123" s="4"/>
      <c r="P123" s="4"/>
      <c r="Q123" s="4"/>
      <c r="R123" s="4"/>
    </row>
    <row r="124" spans="1:18" ht="16.5" customHeight="1">
      <c r="A124" s="4"/>
      <c r="B124" s="4"/>
      <c r="C124" s="34"/>
      <c r="D124" s="4"/>
      <c r="E124" s="4"/>
      <c r="F124" s="4"/>
      <c r="G124" s="4"/>
      <c r="H124" s="4"/>
      <c r="I124" s="4"/>
      <c r="J124" s="4"/>
      <c r="K124" s="4"/>
      <c r="L124" s="4"/>
      <c r="M124" s="4"/>
      <c r="N124" s="4"/>
      <c r="P124" s="4"/>
      <c r="Q124" s="4"/>
      <c r="R124" s="4"/>
    </row>
    <row r="125" spans="1:18" ht="16.5" customHeight="1">
      <c r="A125" s="4"/>
      <c r="B125" s="4"/>
      <c r="C125" s="34"/>
      <c r="D125" s="4"/>
      <c r="E125" s="4"/>
      <c r="F125" s="4"/>
      <c r="G125" s="4"/>
      <c r="H125" s="4"/>
      <c r="I125" s="4"/>
      <c r="J125" s="4"/>
      <c r="K125" s="4"/>
      <c r="L125" s="4"/>
      <c r="M125" s="4"/>
      <c r="N125" s="4"/>
      <c r="P125" s="4"/>
      <c r="Q125" s="4"/>
      <c r="R125" s="4"/>
    </row>
    <row r="126" spans="1:18" ht="16.5" customHeight="1">
      <c r="A126" s="4"/>
      <c r="B126" s="4"/>
      <c r="C126" s="34"/>
      <c r="D126" s="4"/>
      <c r="E126" s="4"/>
      <c r="F126" s="4"/>
      <c r="G126" s="4"/>
      <c r="H126" s="4"/>
      <c r="I126" s="4"/>
      <c r="J126" s="4"/>
      <c r="K126" s="4"/>
      <c r="L126" s="4"/>
      <c r="M126" s="4"/>
      <c r="N126" s="4"/>
      <c r="P126" s="4"/>
      <c r="Q126" s="4"/>
      <c r="R126" s="4"/>
    </row>
    <row r="127" spans="1:18" ht="16.5" customHeight="1">
      <c r="A127" s="4"/>
      <c r="B127" s="4"/>
      <c r="C127" s="34"/>
      <c r="D127" s="4"/>
      <c r="E127" s="4"/>
      <c r="F127" s="4"/>
      <c r="G127" s="4"/>
      <c r="H127" s="4"/>
      <c r="I127" s="4"/>
      <c r="J127" s="4"/>
      <c r="K127" s="4"/>
      <c r="L127" s="4"/>
      <c r="M127" s="4"/>
      <c r="N127" s="4"/>
      <c r="P127" s="4"/>
      <c r="Q127" s="4"/>
      <c r="R127" s="4"/>
    </row>
    <row r="128" spans="1:18" ht="16.5" customHeight="1">
      <c r="A128" s="4"/>
      <c r="B128" s="4"/>
      <c r="C128" s="34"/>
      <c r="D128" s="4"/>
      <c r="E128" s="4"/>
      <c r="F128" s="4"/>
      <c r="G128" s="4"/>
      <c r="H128" s="4"/>
      <c r="I128" s="4"/>
      <c r="J128" s="4"/>
      <c r="K128" s="4"/>
      <c r="L128" s="4"/>
      <c r="M128" s="4"/>
      <c r="N128" s="4"/>
      <c r="P128" s="4"/>
      <c r="Q128" s="4"/>
      <c r="R128" s="4"/>
    </row>
    <row r="129" spans="1:18" ht="16.5" customHeight="1">
      <c r="A129" s="4"/>
      <c r="B129" s="4"/>
      <c r="C129" s="34"/>
      <c r="D129" s="4"/>
      <c r="E129" s="4"/>
      <c r="F129" s="4"/>
      <c r="G129" s="4"/>
      <c r="H129" s="4"/>
      <c r="I129" s="4"/>
      <c r="J129" s="4"/>
      <c r="K129" s="4"/>
      <c r="L129" s="4"/>
      <c r="M129" s="4"/>
      <c r="N129" s="4"/>
      <c r="P129" s="4"/>
      <c r="Q129" s="4"/>
      <c r="R129" s="4"/>
    </row>
    <row r="130" spans="1:18" ht="16.5" customHeight="1">
      <c r="A130" s="4"/>
      <c r="B130" s="4"/>
      <c r="C130" s="34"/>
      <c r="D130" s="4"/>
      <c r="E130" s="4"/>
      <c r="F130" s="4"/>
      <c r="G130" s="4"/>
      <c r="H130" s="4"/>
      <c r="I130" s="4"/>
      <c r="J130" s="4"/>
      <c r="K130" s="4"/>
      <c r="L130" s="4"/>
      <c r="M130" s="4"/>
      <c r="N130" s="4"/>
      <c r="P130" s="4"/>
      <c r="Q130" s="4"/>
      <c r="R130" s="4"/>
    </row>
    <row r="131" spans="1:18" ht="16.5" customHeight="1">
      <c r="A131" s="4"/>
      <c r="B131" s="4"/>
      <c r="C131" s="34"/>
      <c r="D131" s="4"/>
      <c r="E131" s="4"/>
      <c r="F131" s="4"/>
      <c r="G131" s="4"/>
      <c r="H131" s="4"/>
      <c r="I131" s="4"/>
      <c r="J131" s="4"/>
      <c r="K131" s="4"/>
      <c r="L131" s="4"/>
      <c r="M131" s="4"/>
      <c r="N131" s="4"/>
      <c r="P131" s="4"/>
      <c r="Q131" s="4"/>
      <c r="R131" s="4"/>
    </row>
    <row r="132" spans="1:18" ht="16.5" customHeight="1">
      <c r="A132" s="4"/>
      <c r="B132" s="4"/>
      <c r="C132" s="34"/>
      <c r="D132" s="4"/>
      <c r="E132" s="4"/>
      <c r="F132" s="4"/>
      <c r="G132" s="4"/>
      <c r="H132" s="4"/>
      <c r="I132" s="4"/>
      <c r="J132" s="4"/>
      <c r="K132" s="4"/>
      <c r="L132" s="4"/>
      <c r="M132" s="4"/>
      <c r="N132" s="4"/>
      <c r="P132" s="4"/>
      <c r="Q132" s="4"/>
      <c r="R132" s="4"/>
    </row>
    <row r="133" spans="1:18" ht="16.5" customHeight="1">
      <c r="A133" s="4"/>
      <c r="B133" s="4"/>
      <c r="C133" s="34"/>
      <c r="D133" s="4"/>
      <c r="E133" s="4"/>
      <c r="F133" s="4"/>
      <c r="G133" s="4"/>
      <c r="H133" s="4"/>
      <c r="I133" s="4"/>
      <c r="J133" s="4"/>
      <c r="K133" s="4"/>
      <c r="L133" s="4"/>
      <c r="M133" s="4"/>
      <c r="N133" s="4"/>
      <c r="P133" s="4"/>
      <c r="Q133" s="4"/>
      <c r="R133" s="4"/>
    </row>
    <row r="134" spans="1:18" ht="16.5" customHeight="1">
      <c r="A134" s="4"/>
      <c r="B134" s="4"/>
      <c r="C134" s="34"/>
      <c r="D134" s="4"/>
      <c r="E134" s="4"/>
      <c r="F134" s="4"/>
      <c r="G134" s="4"/>
      <c r="H134" s="4"/>
      <c r="I134" s="4"/>
      <c r="J134" s="4"/>
      <c r="K134" s="4"/>
      <c r="L134" s="4"/>
      <c r="M134" s="4"/>
      <c r="N134" s="4"/>
      <c r="P134" s="4"/>
      <c r="Q134" s="4"/>
      <c r="R134" s="4"/>
    </row>
    <row r="135" spans="1:18" ht="16.5" customHeight="1">
      <c r="A135" s="4"/>
      <c r="B135" s="4"/>
      <c r="C135" s="34"/>
      <c r="D135" s="4"/>
      <c r="E135" s="4"/>
      <c r="F135" s="4"/>
      <c r="G135" s="4"/>
      <c r="H135" s="4"/>
      <c r="I135" s="4"/>
      <c r="J135" s="4"/>
      <c r="K135" s="4"/>
      <c r="L135" s="4"/>
      <c r="M135" s="4"/>
      <c r="N135" s="4"/>
      <c r="P135" s="4"/>
      <c r="Q135" s="4"/>
      <c r="R135" s="4"/>
    </row>
    <row r="136" spans="1:18" ht="16.5" customHeight="1">
      <c r="A136" s="4"/>
      <c r="B136" s="4"/>
      <c r="C136" s="34"/>
      <c r="D136" s="4"/>
      <c r="E136" s="4"/>
      <c r="F136" s="4"/>
      <c r="G136" s="4"/>
      <c r="H136" s="4"/>
      <c r="I136" s="4"/>
      <c r="J136" s="4"/>
      <c r="K136" s="4"/>
      <c r="L136" s="4"/>
      <c r="M136" s="4"/>
      <c r="N136" s="4"/>
      <c r="P136" s="4"/>
      <c r="Q136" s="4"/>
      <c r="R136" s="4"/>
    </row>
    <row r="137" spans="1:18" ht="16.5" customHeight="1">
      <c r="A137" s="4"/>
      <c r="B137" s="4"/>
      <c r="C137" s="34"/>
      <c r="D137" s="4"/>
      <c r="E137" s="4"/>
      <c r="F137" s="4"/>
      <c r="G137" s="4"/>
      <c r="H137" s="4"/>
      <c r="I137" s="4"/>
      <c r="J137" s="4"/>
      <c r="K137" s="4"/>
      <c r="L137" s="4"/>
      <c r="M137" s="4"/>
      <c r="N137" s="4"/>
      <c r="P137" s="4"/>
      <c r="Q137" s="4"/>
      <c r="R137" s="4"/>
    </row>
    <row r="138" spans="1:18" ht="16.5" customHeight="1">
      <c r="A138" s="4"/>
      <c r="B138" s="4"/>
      <c r="C138" s="34"/>
      <c r="D138" s="4"/>
      <c r="E138" s="4"/>
      <c r="F138" s="4"/>
      <c r="G138" s="4"/>
      <c r="H138" s="4"/>
      <c r="I138" s="4"/>
      <c r="J138" s="4"/>
      <c r="K138" s="4"/>
      <c r="L138" s="4"/>
      <c r="M138" s="4"/>
      <c r="N138" s="4"/>
      <c r="P138" s="4"/>
      <c r="Q138" s="4"/>
      <c r="R138" s="4"/>
    </row>
    <row r="139" spans="1:18" ht="16.5" customHeight="1">
      <c r="A139" s="4"/>
      <c r="B139" s="4"/>
      <c r="C139" s="34"/>
      <c r="D139" s="4"/>
      <c r="E139" s="4"/>
      <c r="F139" s="4"/>
      <c r="G139" s="4"/>
      <c r="H139" s="4"/>
      <c r="I139" s="4"/>
      <c r="J139" s="4"/>
      <c r="K139" s="4"/>
      <c r="L139" s="4"/>
      <c r="M139" s="4"/>
      <c r="N139" s="4"/>
      <c r="P139" s="4"/>
      <c r="Q139" s="4"/>
      <c r="R139" s="4"/>
    </row>
    <row r="140" spans="1:18" ht="16.5" customHeight="1">
      <c r="A140" s="4"/>
      <c r="B140" s="4"/>
      <c r="C140" s="34"/>
      <c r="D140" s="4"/>
      <c r="E140" s="4"/>
      <c r="F140" s="4"/>
      <c r="G140" s="4"/>
      <c r="H140" s="4"/>
      <c r="I140" s="4"/>
      <c r="J140" s="4"/>
      <c r="K140" s="4"/>
      <c r="L140" s="4"/>
      <c r="M140" s="4"/>
      <c r="N140" s="4"/>
      <c r="P140" s="4"/>
      <c r="Q140" s="4"/>
      <c r="R140" s="4"/>
    </row>
    <row r="141" spans="1:18" ht="16.5" customHeight="1">
      <c r="A141" s="4"/>
      <c r="B141" s="4"/>
      <c r="C141" s="34"/>
      <c r="D141" s="4"/>
      <c r="E141" s="4"/>
      <c r="F141" s="4"/>
      <c r="G141" s="4"/>
      <c r="H141" s="4"/>
      <c r="I141" s="4"/>
      <c r="J141" s="4"/>
      <c r="K141" s="4"/>
      <c r="L141" s="4"/>
      <c r="M141" s="4"/>
      <c r="N141" s="4"/>
      <c r="P141" s="4"/>
      <c r="Q141" s="4"/>
      <c r="R141" s="4"/>
    </row>
    <row r="142" spans="1:18" ht="16.5" customHeight="1">
      <c r="A142" s="4"/>
      <c r="B142" s="4"/>
      <c r="C142" s="34"/>
      <c r="D142" s="4"/>
      <c r="E142" s="4"/>
      <c r="F142" s="4"/>
      <c r="G142" s="4"/>
      <c r="H142" s="4"/>
      <c r="I142" s="4"/>
      <c r="J142" s="4"/>
      <c r="K142" s="4"/>
      <c r="L142" s="4"/>
      <c r="M142" s="4"/>
      <c r="N142" s="4"/>
      <c r="P142" s="4"/>
      <c r="Q142" s="4"/>
      <c r="R142" s="4"/>
    </row>
    <row r="143" spans="1:18" ht="16.5" customHeight="1">
      <c r="A143" s="4"/>
      <c r="B143" s="4"/>
      <c r="C143" s="34"/>
      <c r="D143" s="4"/>
      <c r="E143" s="4"/>
      <c r="F143" s="4"/>
      <c r="G143" s="4"/>
      <c r="H143" s="4"/>
      <c r="I143" s="4"/>
      <c r="J143" s="4"/>
      <c r="K143" s="4"/>
      <c r="L143" s="4"/>
      <c r="M143" s="4"/>
      <c r="N143" s="4"/>
      <c r="P143" s="4"/>
      <c r="Q143" s="4"/>
      <c r="R143" s="4"/>
    </row>
    <row r="144" spans="1:18" ht="16.5" customHeight="1">
      <c r="A144" s="4"/>
      <c r="B144" s="4"/>
      <c r="C144" s="34"/>
      <c r="D144" s="4"/>
      <c r="E144" s="4"/>
      <c r="F144" s="4"/>
      <c r="G144" s="4"/>
      <c r="H144" s="4"/>
      <c r="I144" s="4"/>
      <c r="J144" s="4"/>
      <c r="K144" s="4"/>
      <c r="L144" s="4"/>
      <c r="M144" s="4"/>
      <c r="N144" s="4"/>
      <c r="P144" s="4"/>
      <c r="Q144" s="4"/>
      <c r="R144" s="4"/>
    </row>
    <row r="145" spans="1:18" ht="16.5" customHeight="1">
      <c r="A145" s="4"/>
      <c r="B145" s="4"/>
      <c r="C145" s="34"/>
      <c r="D145" s="4"/>
      <c r="E145" s="4"/>
      <c r="F145" s="4"/>
      <c r="G145" s="4"/>
      <c r="H145" s="4"/>
      <c r="I145" s="4"/>
      <c r="J145" s="4"/>
      <c r="K145" s="4"/>
      <c r="L145" s="4"/>
      <c r="M145" s="4"/>
      <c r="N145" s="4"/>
      <c r="P145" s="4"/>
      <c r="Q145" s="4"/>
      <c r="R145" s="4"/>
    </row>
    <row r="146" spans="1:18" ht="16.5" customHeight="1">
      <c r="A146" s="4"/>
      <c r="B146" s="4"/>
      <c r="C146" s="34"/>
      <c r="D146" s="4"/>
      <c r="E146" s="4"/>
      <c r="F146" s="4"/>
      <c r="G146" s="4"/>
      <c r="H146" s="4"/>
      <c r="I146" s="4"/>
      <c r="J146" s="4"/>
      <c r="K146" s="4"/>
      <c r="L146" s="4"/>
      <c r="M146" s="4"/>
      <c r="N146" s="4"/>
      <c r="P146" s="4"/>
      <c r="Q146" s="4"/>
      <c r="R146" s="4"/>
    </row>
    <row r="147" spans="1:18" ht="16.5" customHeight="1">
      <c r="A147" s="4"/>
      <c r="B147" s="4"/>
      <c r="C147" s="34"/>
      <c r="D147" s="4"/>
      <c r="E147" s="4"/>
      <c r="F147" s="4"/>
      <c r="G147" s="4"/>
      <c r="H147" s="4"/>
      <c r="I147" s="4"/>
      <c r="J147" s="4"/>
      <c r="K147" s="4"/>
      <c r="L147" s="4"/>
      <c r="M147" s="4"/>
      <c r="N147" s="4"/>
      <c r="P147" s="4"/>
      <c r="Q147" s="4"/>
      <c r="R147" s="4"/>
    </row>
    <row r="148" spans="1:18" ht="16.5" customHeight="1">
      <c r="A148" s="4"/>
      <c r="B148" s="4"/>
      <c r="C148" s="34"/>
      <c r="D148" s="4"/>
      <c r="E148" s="4"/>
      <c r="F148" s="4"/>
      <c r="G148" s="4"/>
      <c r="H148" s="4"/>
      <c r="I148" s="4"/>
      <c r="J148" s="4"/>
      <c r="K148" s="4"/>
      <c r="L148" s="4"/>
      <c r="M148" s="4"/>
      <c r="N148" s="4"/>
      <c r="P148" s="4"/>
      <c r="Q148" s="4"/>
      <c r="R148" s="4"/>
    </row>
    <row r="149" spans="1:18" ht="16.5" customHeight="1">
      <c r="A149" s="4"/>
      <c r="B149" s="4"/>
      <c r="C149" s="34"/>
      <c r="D149" s="4"/>
      <c r="E149" s="4"/>
      <c r="F149" s="4"/>
      <c r="G149" s="4"/>
      <c r="H149" s="4"/>
      <c r="I149" s="4"/>
      <c r="J149" s="4"/>
      <c r="K149" s="4"/>
      <c r="L149" s="4"/>
      <c r="M149" s="4"/>
      <c r="N149" s="4"/>
      <c r="P149" s="4"/>
      <c r="Q149" s="4"/>
      <c r="R149" s="4"/>
    </row>
    <row r="150" spans="1:18" ht="16.5" customHeight="1">
      <c r="A150" s="4"/>
      <c r="B150" s="4"/>
      <c r="C150" s="34"/>
      <c r="D150" s="4"/>
      <c r="E150" s="4"/>
      <c r="F150" s="4"/>
      <c r="G150" s="4"/>
      <c r="H150" s="4"/>
      <c r="I150" s="4"/>
      <c r="J150" s="4"/>
      <c r="K150" s="4"/>
      <c r="L150" s="4"/>
      <c r="M150" s="4"/>
      <c r="N150" s="4"/>
      <c r="P150" s="4"/>
      <c r="Q150" s="4"/>
      <c r="R150" s="4"/>
    </row>
    <row r="151" spans="1:18" ht="16.5" customHeight="1">
      <c r="A151" s="4"/>
      <c r="B151" s="4"/>
      <c r="C151" s="34"/>
      <c r="D151" s="4"/>
      <c r="E151" s="4"/>
      <c r="F151" s="4"/>
      <c r="G151" s="4"/>
      <c r="H151" s="4"/>
      <c r="I151" s="4"/>
      <c r="J151" s="4"/>
      <c r="K151" s="4"/>
      <c r="L151" s="4"/>
      <c r="M151" s="4"/>
      <c r="N151" s="4"/>
      <c r="P151" s="4"/>
      <c r="Q151" s="4"/>
      <c r="R151" s="4"/>
    </row>
    <row r="152" spans="1:18" ht="16.5" customHeight="1">
      <c r="A152" s="4"/>
      <c r="B152" s="4"/>
      <c r="C152" s="34"/>
      <c r="D152" s="4"/>
      <c r="E152" s="4"/>
      <c r="F152" s="4"/>
      <c r="G152" s="4"/>
      <c r="H152" s="4"/>
      <c r="I152" s="4"/>
      <c r="J152" s="4"/>
      <c r="K152" s="4"/>
      <c r="L152" s="4"/>
      <c r="M152" s="4"/>
      <c r="N152" s="4"/>
      <c r="P152" s="4"/>
      <c r="Q152" s="4"/>
      <c r="R152" s="4"/>
    </row>
    <row r="153" spans="1:18" ht="16.5" customHeight="1">
      <c r="A153" s="4"/>
      <c r="B153" s="4"/>
      <c r="C153" s="34"/>
      <c r="D153" s="4"/>
      <c r="E153" s="4"/>
      <c r="F153" s="4"/>
      <c r="G153" s="4"/>
      <c r="H153" s="4"/>
      <c r="I153" s="4"/>
      <c r="J153" s="4"/>
      <c r="K153" s="4"/>
      <c r="L153" s="4"/>
      <c r="M153" s="4"/>
      <c r="N153" s="4"/>
      <c r="P153" s="4"/>
      <c r="Q153" s="4"/>
      <c r="R153" s="4"/>
    </row>
    <row r="154" spans="1:18" ht="16.5" customHeight="1">
      <c r="A154" s="4"/>
      <c r="B154" s="4"/>
      <c r="C154" s="34"/>
      <c r="D154" s="4"/>
      <c r="E154" s="4"/>
      <c r="F154" s="4"/>
      <c r="G154" s="4"/>
      <c r="H154" s="4"/>
      <c r="I154" s="4"/>
      <c r="J154" s="4"/>
      <c r="K154" s="4"/>
      <c r="L154" s="4"/>
      <c r="M154" s="4"/>
      <c r="N154" s="4"/>
      <c r="P154" s="4"/>
      <c r="Q154" s="4"/>
      <c r="R154" s="4"/>
    </row>
    <row r="155" spans="1:18" ht="16.5" customHeight="1">
      <c r="A155" s="4"/>
      <c r="B155" s="4"/>
      <c r="C155" s="34"/>
      <c r="D155" s="4"/>
      <c r="E155" s="4"/>
      <c r="F155" s="4"/>
      <c r="G155" s="4"/>
      <c r="H155" s="4"/>
      <c r="I155" s="4"/>
      <c r="J155" s="4"/>
      <c r="K155" s="4"/>
      <c r="L155" s="4"/>
      <c r="M155" s="4"/>
      <c r="N155" s="4"/>
      <c r="P155" s="4"/>
      <c r="Q155" s="4"/>
      <c r="R155" s="4"/>
    </row>
    <row r="156" spans="1:18" ht="16.5" customHeight="1">
      <c r="A156" s="4"/>
      <c r="B156" s="4"/>
      <c r="C156" s="34"/>
      <c r="D156" s="4"/>
      <c r="E156" s="4"/>
      <c r="F156" s="4"/>
      <c r="G156" s="4"/>
      <c r="H156" s="4"/>
      <c r="I156" s="4"/>
      <c r="J156" s="4"/>
      <c r="K156" s="4"/>
      <c r="L156" s="4"/>
      <c r="M156" s="4"/>
      <c r="N156" s="4"/>
      <c r="P156" s="4"/>
      <c r="Q156" s="4"/>
      <c r="R156" s="4"/>
    </row>
    <row r="157" spans="1:18" ht="16.5" customHeight="1">
      <c r="A157" s="4"/>
      <c r="B157" s="4"/>
      <c r="C157" s="34"/>
      <c r="D157" s="4"/>
      <c r="E157" s="4"/>
      <c r="F157" s="4"/>
      <c r="G157" s="4"/>
      <c r="H157" s="4"/>
      <c r="I157" s="4"/>
      <c r="J157" s="4"/>
      <c r="K157" s="4"/>
      <c r="L157" s="4"/>
      <c r="M157" s="4"/>
      <c r="N157" s="4"/>
      <c r="P157" s="4"/>
      <c r="Q157" s="4"/>
      <c r="R157" s="4"/>
    </row>
    <row r="158" spans="1:18" ht="16.5" customHeight="1">
      <c r="A158" s="4"/>
      <c r="B158" s="4"/>
      <c r="C158" s="34"/>
      <c r="D158" s="4"/>
      <c r="E158" s="4"/>
      <c r="F158" s="4"/>
      <c r="G158" s="4"/>
      <c r="H158" s="4"/>
      <c r="I158" s="4"/>
      <c r="J158" s="4"/>
      <c r="K158" s="4"/>
      <c r="L158" s="4"/>
      <c r="M158" s="4"/>
      <c r="N158" s="4"/>
      <c r="P158" s="4"/>
      <c r="Q158" s="4"/>
      <c r="R158" s="4"/>
    </row>
    <row r="159" spans="1:18" ht="16.5" customHeight="1">
      <c r="A159" s="4"/>
      <c r="B159" s="4"/>
      <c r="C159" s="34"/>
      <c r="D159" s="4"/>
      <c r="E159" s="4"/>
      <c r="F159" s="4"/>
      <c r="G159" s="4"/>
      <c r="H159" s="4"/>
      <c r="I159" s="4"/>
      <c r="J159" s="4"/>
      <c r="K159" s="4"/>
      <c r="L159" s="4"/>
      <c r="M159" s="4"/>
      <c r="N159" s="4"/>
      <c r="P159" s="4"/>
      <c r="Q159" s="4"/>
      <c r="R159" s="4"/>
    </row>
    <row r="160" spans="1:18" ht="16.5" customHeight="1">
      <c r="A160" s="4"/>
      <c r="B160" s="4"/>
      <c r="C160" s="34"/>
      <c r="D160" s="4"/>
      <c r="E160" s="4"/>
      <c r="F160" s="4"/>
      <c r="G160" s="4"/>
      <c r="H160" s="4"/>
      <c r="I160" s="4"/>
      <c r="J160" s="4"/>
      <c r="K160" s="4"/>
      <c r="L160" s="4"/>
      <c r="M160" s="4"/>
      <c r="N160" s="4"/>
      <c r="P160" s="4"/>
      <c r="Q160" s="4"/>
      <c r="R160" s="4"/>
    </row>
    <row r="161" spans="1:18" ht="16.5" customHeight="1">
      <c r="A161" s="4"/>
      <c r="B161" s="4"/>
      <c r="C161" s="34"/>
      <c r="D161" s="4"/>
      <c r="E161" s="4"/>
      <c r="F161" s="4"/>
      <c r="G161" s="4"/>
      <c r="H161" s="4"/>
      <c r="I161" s="4"/>
      <c r="J161" s="4"/>
      <c r="K161" s="4"/>
      <c r="L161" s="4"/>
      <c r="M161" s="4"/>
      <c r="N161" s="4"/>
      <c r="P161" s="4"/>
      <c r="Q161" s="4"/>
      <c r="R161" s="4"/>
    </row>
    <row r="162" spans="1:18" ht="16.5" customHeight="1">
      <c r="A162" s="4"/>
      <c r="B162" s="4"/>
      <c r="C162" s="34"/>
      <c r="D162" s="4"/>
      <c r="E162" s="4"/>
      <c r="F162" s="4"/>
      <c r="G162" s="4"/>
      <c r="H162" s="4"/>
      <c r="I162" s="4"/>
      <c r="J162" s="4"/>
      <c r="K162" s="4"/>
      <c r="L162" s="4"/>
      <c r="M162" s="4"/>
      <c r="N162" s="4"/>
      <c r="P162" s="4"/>
      <c r="Q162" s="4"/>
      <c r="R162" s="4"/>
    </row>
    <row r="163" spans="1:18" ht="16.5" customHeight="1">
      <c r="A163" s="4"/>
      <c r="B163" s="4"/>
      <c r="C163" s="34"/>
      <c r="D163" s="4"/>
      <c r="E163" s="4"/>
      <c r="F163" s="4"/>
      <c r="G163" s="4"/>
      <c r="H163" s="4"/>
      <c r="I163" s="4"/>
      <c r="J163" s="4"/>
      <c r="K163" s="4"/>
      <c r="L163" s="4"/>
      <c r="M163" s="4"/>
      <c r="N163" s="4"/>
      <c r="P163" s="4"/>
      <c r="Q163" s="4"/>
      <c r="R163" s="4"/>
    </row>
    <row r="164" spans="1:18" ht="16.5" customHeight="1">
      <c r="A164" s="4"/>
      <c r="B164" s="4"/>
      <c r="C164" s="34"/>
      <c r="D164" s="4"/>
      <c r="E164" s="4"/>
      <c r="F164" s="4"/>
      <c r="G164" s="4"/>
      <c r="H164" s="4"/>
      <c r="I164" s="4"/>
      <c r="J164" s="4"/>
      <c r="K164" s="4"/>
      <c r="L164" s="4"/>
      <c r="M164" s="4"/>
      <c r="N164" s="4"/>
      <c r="P164" s="4"/>
      <c r="Q164" s="4"/>
      <c r="R164" s="4"/>
    </row>
    <row r="165" spans="1:18" ht="16.5" customHeight="1">
      <c r="A165" s="4"/>
      <c r="B165" s="4"/>
      <c r="C165" s="34"/>
      <c r="D165" s="4"/>
      <c r="E165" s="4"/>
      <c r="F165" s="4"/>
      <c r="G165" s="4"/>
      <c r="H165" s="4"/>
      <c r="I165" s="4"/>
      <c r="J165" s="4"/>
      <c r="K165" s="4"/>
      <c r="L165" s="4"/>
      <c r="M165" s="4"/>
      <c r="N165" s="4"/>
      <c r="P165" s="4"/>
      <c r="Q165" s="4"/>
      <c r="R165" s="4"/>
    </row>
    <row r="166" spans="1:18" ht="16.5" customHeight="1">
      <c r="A166" s="4"/>
      <c r="B166" s="4"/>
      <c r="C166" s="34"/>
      <c r="D166" s="4"/>
      <c r="E166" s="4"/>
      <c r="F166" s="4"/>
      <c r="G166" s="4"/>
      <c r="H166" s="4"/>
      <c r="I166" s="4"/>
      <c r="J166" s="4"/>
      <c r="K166" s="4"/>
      <c r="L166" s="4"/>
      <c r="M166" s="4"/>
      <c r="N166" s="4"/>
      <c r="P166" s="4"/>
      <c r="Q166" s="4"/>
      <c r="R166" s="4"/>
    </row>
    <row r="167" spans="1:18" ht="16.5" customHeight="1">
      <c r="A167" s="4"/>
      <c r="B167" s="4"/>
      <c r="C167" s="34"/>
      <c r="D167" s="4"/>
      <c r="E167" s="4"/>
      <c r="F167" s="4"/>
      <c r="G167" s="4"/>
      <c r="H167" s="4"/>
      <c r="I167" s="4"/>
      <c r="J167" s="4"/>
      <c r="K167" s="4"/>
      <c r="L167" s="4"/>
      <c r="M167" s="4"/>
      <c r="N167" s="4"/>
      <c r="P167" s="4"/>
      <c r="Q167" s="4"/>
      <c r="R167" s="4"/>
    </row>
    <row r="168" spans="1:18" ht="16.5" customHeight="1">
      <c r="A168" s="4"/>
      <c r="B168" s="4"/>
      <c r="C168" s="34"/>
      <c r="D168" s="4"/>
      <c r="E168" s="4"/>
      <c r="F168" s="4"/>
      <c r="G168" s="4"/>
      <c r="H168" s="4"/>
      <c r="I168" s="4"/>
      <c r="J168" s="4"/>
      <c r="K168" s="4"/>
      <c r="L168" s="4"/>
      <c r="M168" s="4"/>
      <c r="N168" s="4"/>
      <c r="P168" s="4"/>
      <c r="Q168" s="4"/>
      <c r="R168" s="4"/>
    </row>
    <row r="169" spans="1:18" ht="16.5" customHeight="1">
      <c r="A169" s="4"/>
      <c r="B169" s="4"/>
      <c r="C169" s="34"/>
      <c r="D169" s="4"/>
      <c r="E169" s="4"/>
      <c r="F169" s="4"/>
      <c r="G169" s="4"/>
      <c r="H169" s="4"/>
      <c r="I169" s="4"/>
      <c r="J169" s="4"/>
      <c r="K169" s="4"/>
      <c r="L169" s="4"/>
      <c r="M169" s="4"/>
      <c r="N169" s="4"/>
      <c r="P169" s="4"/>
      <c r="Q169" s="4"/>
      <c r="R169" s="4"/>
    </row>
    <row r="170" spans="1:18" ht="16.5" customHeight="1">
      <c r="A170" s="4"/>
      <c r="B170" s="4"/>
      <c r="C170" s="34"/>
      <c r="D170" s="4"/>
      <c r="E170" s="4"/>
      <c r="F170" s="4"/>
      <c r="G170" s="4"/>
      <c r="H170" s="4"/>
      <c r="I170" s="4"/>
      <c r="J170" s="4"/>
      <c r="K170" s="4"/>
      <c r="L170" s="4"/>
      <c r="M170" s="4"/>
      <c r="N170" s="4"/>
      <c r="P170" s="4"/>
      <c r="Q170" s="4"/>
      <c r="R170" s="4"/>
    </row>
    <row r="171" spans="1:18" ht="16.5" customHeight="1">
      <c r="A171" s="4"/>
      <c r="B171" s="4"/>
      <c r="C171" s="34"/>
      <c r="D171" s="4"/>
      <c r="E171" s="4"/>
      <c r="F171" s="4"/>
      <c r="G171" s="4"/>
      <c r="H171" s="4"/>
      <c r="I171" s="4"/>
      <c r="J171" s="4"/>
      <c r="K171" s="4"/>
      <c r="L171" s="4"/>
      <c r="M171" s="4"/>
      <c r="N171" s="4"/>
      <c r="P171" s="4"/>
      <c r="Q171" s="4"/>
      <c r="R171" s="4"/>
    </row>
    <row r="172" spans="1:18" ht="16.5" customHeight="1">
      <c r="A172" s="4"/>
      <c r="B172" s="4"/>
      <c r="C172" s="34"/>
      <c r="D172" s="4"/>
      <c r="E172" s="4"/>
      <c r="F172" s="4"/>
      <c r="G172" s="4"/>
      <c r="H172" s="4"/>
      <c r="I172" s="4"/>
      <c r="J172" s="4"/>
      <c r="K172" s="4"/>
      <c r="L172" s="4"/>
      <c r="M172" s="4"/>
      <c r="N172" s="4"/>
      <c r="P172" s="4"/>
      <c r="Q172" s="4"/>
      <c r="R172" s="4"/>
    </row>
    <row r="173" spans="1:18" ht="16.5" customHeight="1">
      <c r="A173" s="4"/>
      <c r="B173" s="4"/>
      <c r="C173" s="34"/>
      <c r="D173" s="4"/>
      <c r="E173" s="4"/>
      <c r="F173" s="4"/>
      <c r="G173" s="4"/>
      <c r="H173" s="4"/>
      <c r="I173" s="4"/>
      <c r="J173" s="4"/>
      <c r="K173" s="4"/>
      <c r="L173" s="4"/>
      <c r="M173" s="4"/>
      <c r="N173" s="4"/>
      <c r="P173" s="4"/>
      <c r="Q173" s="4"/>
      <c r="R173" s="4"/>
    </row>
    <row r="174" spans="1:18" ht="16.5" customHeight="1">
      <c r="A174" s="4"/>
      <c r="B174" s="4"/>
      <c r="C174" s="34"/>
      <c r="D174" s="4"/>
      <c r="E174" s="4"/>
      <c r="F174" s="4"/>
      <c r="G174" s="4"/>
      <c r="H174" s="4"/>
      <c r="I174" s="4"/>
      <c r="J174" s="4"/>
      <c r="K174" s="4"/>
      <c r="L174" s="4"/>
      <c r="M174" s="4"/>
      <c r="N174" s="4"/>
      <c r="P174" s="4"/>
      <c r="Q174" s="4"/>
      <c r="R174" s="4"/>
    </row>
    <row r="175" spans="1:18" ht="16.5" customHeight="1">
      <c r="A175" s="4"/>
      <c r="B175" s="4"/>
      <c r="C175" s="34"/>
      <c r="D175" s="4"/>
      <c r="E175" s="4"/>
      <c r="F175" s="4"/>
      <c r="G175" s="4"/>
      <c r="H175" s="4"/>
      <c r="I175" s="4"/>
      <c r="J175" s="4"/>
      <c r="K175" s="4"/>
      <c r="L175" s="4"/>
      <c r="M175" s="4"/>
      <c r="N175" s="4"/>
      <c r="P175" s="4"/>
      <c r="Q175" s="4"/>
      <c r="R175" s="4"/>
    </row>
    <row r="176" spans="1:18" ht="16.5" customHeight="1">
      <c r="A176" s="4"/>
      <c r="B176" s="4"/>
      <c r="C176" s="34"/>
      <c r="D176" s="4"/>
      <c r="E176" s="4"/>
      <c r="F176" s="4"/>
      <c r="G176" s="4"/>
      <c r="H176" s="4"/>
      <c r="I176" s="4"/>
      <c r="J176" s="4"/>
      <c r="K176" s="4"/>
      <c r="L176" s="4"/>
      <c r="M176" s="4"/>
      <c r="N176" s="4"/>
      <c r="P176" s="4"/>
      <c r="Q176" s="4"/>
      <c r="R176" s="4"/>
    </row>
    <row r="177" spans="1:18" ht="16.5" customHeight="1">
      <c r="A177" s="4"/>
      <c r="B177" s="4"/>
      <c r="C177" s="34"/>
      <c r="D177" s="4"/>
      <c r="E177" s="4"/>
      <c r="F177" s="4"/>
      <c r="G177" s="4"/>
      <c r="H177" s="4"/>
      <c r="I177" s="4"/>
      <c r="J177" s="4"/>
      <c r="K177" s="4"/>
      <c r="L177" s="4"/>
      <c r="M177" s="4"/>
      <c r="N177" s="4"/>
      <c r="P177" s="4"/>
      <c r="Q177" s="4"/>
      <c r="R177" s="4"/>
    </row>
    <row r="178" spans="1:18" ht="16.5" customHeight="1">
      <c r="A178" s="4"/>
      <c r="B178" s="4"/>
      <c r="C178" s="34"/>
      <c r="D178" s="4"/>
      <c r="E178" s="4"/>
      <c r="F178" s="4"/>
      <c r="G178" s="4"/>
      <c r="H178" s="4"/>
      <c r="I178" s="4"/>
      <c r="J178" s="4"/>
      <c r="K178" s="4"/>
      <c r="L178" s="4"/>
      <c r="M178" s="4"/>
      <c r="N178" s="4"/>
      <c r="P178" s="4"/>
      <c r="Q178" s="4"/>
      <c r="R178" s="4"/>
    </row>
    <row r="179" spans="1:18" ht="16.5" customHeight="1">
      <c r="A179" s="4"/>
      <c r="B179" s="4"/>
      <c r="C179" s="34"/>
      <c r="D179" s="4"/>
      <c r="E179" s="4"/>
      <c r="F179" s="4"/>
      <c r="G179" s="4"/>
      <c r="H179" s="4"/>
      <c r="I179" s="4"/>
      <c r="J179" s="4"/>
      <c r="K179" s="4"/>
      <c r="L179" s="4"/>
      <c r="M179" s="4"/>
      <c r="N179" s="4"/>
      <c r="P179" s="4"/>
      <c r="Q179" s="4"/>
      <c r="R179" s="4"/>
    </row>
    <row r="180" spans="1:18" ht="16.5" customHeight="1">
      <c r="A180" s="4"/>
      <c r="B180" s="4"/>
      <c r="C180" s="34"/>
      <c r="D180" s="4"/>
      <c r="E180" s="4"/>
      <c r="F180" s="4"/>
      <c r="G180" s="4"/>
      <c r="H180" s="4"/>
      <c r="I180" s="4"/>
      <c r="J180" s="4"/>
      <c r="K180" s="4"/>
      <c r="L180" s="4"/>
      <c r="M180" s="4"/>
      <c r="N180" s="4"/>
      <c r="P180" s="4"/>
      <c r="Q180" s="4"/>
      <c r="R180" s="4"/>
    </row>
    <row r="181" spans="1:18" ht="16.5" customHeight="1">
      <c r="A181" s="4"/>
      <c r="B181" s="4"/>
      <c r="C181" s="34"/>
      <c r="D181" s="4"/>
      <c r="E181" s="4"/>
      <c r="F181" s="4"/>
      <c r="G181" s="4"/>
      <c r="H181" s="4"/>
      <c r="I181" s="4"/>
      <c r="J181" s="4"/>
      <c r="K181" s="4"/>
      <c r="L181" s="4"/>
      <c r="M181" s="4"/>
      <c r="N181" s="4"/>
      <c r="P181" s="4"/>
      <c r="Q181" s="4"/>
      <c r="R181" s="4"/>
    </row>
    <row r="182" spans="1:18" ht="16.5" customHeight="1">
      <c r="A182" s="4"/>
      <c r="B182" s="4"/>
      <c r="C182" s="34"/>
      <c r="D182" s="4"/>
      <c r="E182" s="4"/>
      <c r="F182" s="4"/>
      <c r="G182" s="4"/>
      <c r="H182" s="4"/>
      <c r="I182" s="4"/>
      <c r="J182" s="4"/>
      <c r="K182" s="4"/>
      <c r="L182" s="4"/>
      <c r="M182" s="4"/>
      <c r="N182" s="4"/>
      <c r="P182" s="4"/>
      <c r="Q182" s="4"/>
      <c r="R182" s="4"/>
    </row>
    <row r="183" spans="1:18" ht="16.5" customHeight="1">
      <c r="A183" s="4"/>
      <c r="B183" s="4"/>
      <c r="C183" s="34"/>
      <c r="D183" s="4"/>
      <c r="E183" s="4"/>
      <c r="F183" s="4"/>
      <c r="G183" s="4"/>
      <c r="H183" s="4"/>
      <c r="I183" s="4"/>
      <c r="J183" s="4"/>
      <c r="K183" s="4"/>
      <c r="L183" s="4"/>
      <c r="M183" s="4"/>
      <c r="N183" s="4"/>
      <c r="P183" s="4"/>
      <c r="Q183" s="4"/>
      <c r="R183" s="4"/>
    </row>
    <row r="184" spans="1:18" ht="16.5" customHeight="1">
      <c r="A184" s="4"/>
      <c r="B184" s="4"/>
      <c r="C184" s="34"/>
      <c r="D184" s="4"/>
      <c r="E184" s="4"/>
      <c r="F184" s="4"/>
      <c r="G184" s="4"/>
      <c r="H184" s="4"/>
      <c r="I184" s="4"/>
      <c r="J184" s="4"/>
      <c r="K184" s="4"/>
      <c r="L184" s="4"/>
      <c r="M184" s="4"/>
      <c r="N184" s="4"/>
      <c r="P184" s="4"/>
      <c r="Q184" s="4"/>
      <c r="R184" s="4"/>
    </row>
    <row r="185" spans="1:18" ht="16.5" customHeight="1">
      <c r="A185" s="4"/>
      <c r="B185" s="4"/>
      <c r="C185" s="34"/>
      <c r="D185" s="4"/>
      <c r="E185" s="4"/>
      <c r="F185" s="4"/>
      <c r="G185" s="4"/>
      <c r="H185" s="4"/>
      <c r="I185" s="4"/>
      <c r="J185" s="4"/>
      <c r="K185" s="4"/>
      <c r="L185" s="4"/>
      <c r="M185" s="4"/>
      <c r="N185" s="4"/>
      <c r="P185" s="4"/>
      <c r="Q185" s="4"/>
      <c r="R185" s="4"/>
    </row>
    <row r="186" spans="1:18" ht="16.5" customHeight="1">
      <c r="A186" s="4"/>
      <c r="B186" s="4"/>
      <c r="C186" s="34"/>
      <c r="D186" s="4"/>
      <c r="E186" s="4"/>
      <c r="F186" s="4"/>
      <c r="G186" s="4"/>
      <c r="H186" s="4"/>
      <c r="I186" s="4"/>
      <c r="J186" s="4"/>
      <c r="K186" s="4"/>
      <c r="L186" s="4"/>
      <c r="M186" s="4"/>
      <c r="N186" s="4"/>
      <c r="P186" s="4"/>
      <c r="Q186" s="4"/>
      <c r="R186" s="4"/>
    </row>
    <row r="187" spans="1:18" ht="16.5" customHeight="1">
      <c r="A187" s="4"/>
      <c r="B187" s="4"/>
      <c r="C187" s="34"/>
      <c r="D187" s="4"/>
      <c r="E187" s="4"/>
      <c r="F187" s="4"/>
      <c r="G187" s="4"/>
      <c r="H187" s="4"/>
      <c r="I187" s="4"/>
      <c r="J187" s="4"/>
      <c r="K187" s="4"/>
      <c r="L187" s="4"/>
      <c r="M187" s="4"/>
      <c r="N187" s="4"/>
      <c r="P187" s="4"/>
      <c r="Q187" s="4"/>
      <c r="R187" s="4"/>
    </row>
    <row r="188" spans="1:18" ht="16.5" customHeight="1">
      <c r="A188" s="4"/>
      <c r="B188" s="4"/>
      <c r="C188" s="34"/>
      <c r="D188" s="4"/>
      <c r="E188" s="4"/>
      <c r="F188" s="4"/>
      <c r="G188" s="4"/>
      <c r="H188" s="4"/>
      <c r="I188" s="4"/>
      <c r="J188" s="4"/>
      <c r="K188" s="4"/>
      <c r="L188" s="4"/>
      <c r="M188" s="4"/>
      <c r="N188" s="4"/>
      <c r="P188" s="4"/>
      <c r="Q188" s="4"/>
      <c r="R188" s="4"/>
    </row>
    <row r="189" spans="1:18" ht="16.5" customHeight="1">
      <c r="A189" s="4"/>
      <c r="B189" s="4"/>
      <c r="C189" s="34"/>
      <c r="D189" s="4"/>
      <c r="E189" s="4"/>
      <c r="F189" s="4"/>
      <c r="G189" s="4"/>
      <c r="H189" s="4"/>
      <c r="I189" s="4"/>
      <c r="J189" s="4"/>
      <c r="K189" s="4"/>
      <c r="L189" s="4"/>
      <c r="M189" s="4"/>
      <c r="N189" s="4"/>
      <c r="P189" s="4"/>
      <c r="Q189" s="4"/>
      <c r="R189" s="4"/>
    </row>
    <row r="190" spans="1:18" ht="16.5" customHeight="1">
      <c r="A190" s="4"/>
      <c r="B190" s="4"/>
      <c r="C190" s="34"/>
      <c r="D190" s="4"/>
      <c r="E190" s="4"/>
      <c r="F190" s="4"/>
      <c r="G190" s="4"/>
      <c r="H190" s="4"/>
      <c r="I190" s="4"/>
      <c r="J190" s="4"/>
      <c r="K190" s="4"/>
      <c r="L190" s="4"/>
      <c r="M190" s="4"/>
      <c r="N190" s="4"/>
      <c r="P190" s="4"/>
      <c r="Q190" s="4"/>
      <c r="R190" s="4"/>
    </row>
    <row r="191" spans="1:18" ht="16.5" customHeight="1">
      <c r="A191" s="4"/>
      <c r="B191" s="4"/>
      <c r="C191" s="34"/>
      <c r="D191" s="4"/>
      <c r="E191" s="4"/>
      <c r="F191" s="4"/>
      <c r="G191" s="4"/>
      <c r="H191" s="4"/>
      <c r="I191" s="4"/>
      <c r="J191" s="4"/>
      <c r="K191" s="4"/>
      <c r="L191" s="4"/>
      <c r="M191" s="4"/>
      <c r="N191" s="4"/>
      <c r="P191" s="4"/>
      <c r="Q191" s="4"/>
      <c r="R191" s="4"/>
    </row>
    <row r="192" spans="1:18" ht="16.5" customHeight="1">
      <c r="A192" s="4"/>
      <c r="B192" s="4"/>
      <c r="C192" s="34"/>
      <c r="D192" s="4"/>
      <c r="E192" s="4"/>
      <c r="F192" s="4"/>
      <c r="G192" s="4"/>
      <c r="H192" s="4"/>
      <c r="I192" s="4"/>
      <c r="J192" s="4"/>
      <c r="K192" s="4"/>
      <c r="L192" s="4"/>
      <c r="M192" s="4"/>
      <c r="N192" s="4"/>
      <c r="P192" s="4"/>
      <c r="Q192" s="4"/>
      <c r="R192" s="4"/>
    </row>
    <row r="193" spans="1:18" ht="16.5" customHeight="1">
      <c r="A193" s="4"/>
      <c r="B193" s="4"/>
      <c r="C193" s="34"/>
      <c r="D193" s="4"/>
      <c r="E193" s="4"/>
      <c r="F193" s="4"/>
      <c r="G193" s="4"/>
      <c r="H193" s="4"/>
      <c r="I193" s="4"/>
      <c r="J193" s="4"/>
      <c r="K193" s="4"/>
      <c r="L193" s="4"/>
      <c r="M193" s="4"/>
      <c r="N193" s="4"/>
      <c r="P193" s="4"/>
      <c r="Q193" s="4"/>
      <c r="R193" s="4"/>
    </row>
    <row r="194" spans="1:18" ht="16.5" customHeight="1">
      <c r="A194" s="4"/>
      <c r="B194" s="4"/>
      <c r="C194" s="34"/>
      <c r="D194" s="4"/>
      <c r="E194" s="4"/>
      <c r="F194" s="4"/>
      <c r="G194" s="4"/>
      <c r="H194" s="4"/>
      <c r="I194" s="4"/>
      <c r="J194" s="4"/>
      <c r="K194" s="4"/>
      <c r="L194" s="4"/>
      <c r="M194" s="4"/>
      <c r="N194" s="4"/>
      <c r="P194" s="4"/>
      <c r="Q194" s="4"/>
      <c r="R194" s="4"/>
    </row>
    <row r="195" spans="1:18" ht="16.5" customHeight="1">
      <c r="A195" s="4"/>
      <c r="B195" s="4"/>
      <c r="C195" s="34"/>
      <c r="D195" s="4"/>
      <c r="E195" s="4"/>
      <c r="F195" s="4"/>
      <c r="G195" s="4"/>
      <c r="H195" s="4"/>
      <c r="I195" s="4"/>
      <c r="J195" s="4"/>
      <c r="K195" s="4"/>
      <c r="L195" s="4"/>
      <c r="M195" s="4"/>
      <c r="N195" s="4"/>
      <c r="P195" s="4"/>
      <c r="Q195" s="4"/>
      <c r="R195" s="4"/>
    </row>
    <row r="196" spans="1:18" ht="16.5" customHeight="1">
      <c r="A196" s="4"/>
      <c r="B196" s="4"/>
      <c r="C196" s="34"/>
      <c r="D196" s="4"/>
      <c r="E196" s="4"/>
      <c r="F196" s="4"/>
      <c r="G196" s="4"/>
      <c r="H196" s="4"/>
      <c r="I196" s="4"/>
      <c r="J196" s="4"/>
      <c r="K196" s="4"/>
      <c r="L196" s="4"/>
      <c r="M196" s="4"/>
      <c r="N196" s="4"/>
      <c r="P196" s="4"/>
      <c r="Q196" s="4"/>
      <c r="R196" s="4"/>
    </row>
    <row r="197" spans="1:18" ht="16.5" customHeight="1">
      <c r="A197" s="4"/>
      <c r="B197" s="4"/>
      <c r="C197" s="34"/>
      <c r="D197" s="4"/>
      <c r="E197" s="4"/>
      <c r="F197" s="4"/>
      <c r="G197" s="4"/>
      <c r="H197" s="4"/>
      <c r="I197" s="4"/>
      <c r="J197" s="4"/>
      <c r="K197" s="4"/>
      <c r="L197" s="4"/>
      <c r="M197" s="4"/>
      <c r="N197" s="4"/>
      <c r="P197" s="4"/>
      <c r="Q197" s="4"/>
      <c r="R197" s="4"/>
    </row>
    <row r="198" spans="1:18" ht="16.5" customHeight="1">
      <c r="A198" s="4"/>
      <c r="B198" s="4"/>
      <c r="C198" s="34"/>
      <c r="D198" s="4"/>
      <c r="E198" s="4"/>
      <c r="F198" s="4"/>
      <c r="G198" s="4"/>
      <c r="H198" s="4"/>
      <c r="I198" s="4"/>
      <c r="J198" s="4"/>
      <c r="K198" s="4"/>
      <c r="L198" s="4"/>
      <c r="M198" s="4"/>
      <c r="N198" s="4"/>
      <c r="P198" s="4"/>
      <c r="Q198" s="4"/>
      <c r="R198" s="4"/>
    </row>
    <row r="199" spans="1:18" ht="16.5" customHeight="1">
      <c r="A199" s="4"/>
      <c r="B199" s="4"/>
      <c r="C199" s="34"/>
      <c r="D199" s="4"/>
      <c r="E199" s="4"/>
      <c r="F199" s="4"/>
      <c r="G199" s="4"/>
      <c r="H199" s="4"/>
      <c r="I199" s="4"/>
      <c r="J199" s="4"/>
      <c r="K199" s="4"/>
      <c r="L199" s="4"/>
      <c r="M199" s="4"/>
      <c r="N199" s="4"/>
      <c r="P199" s="4"/>
      <c r="Q199" s="4"/>
      <c r="R199" s="4"/>
    </row>
    <row r="200" spans="1:18" ht="16.5" customHeight="1">
      <c r="A200" s="4"/>
      <c r="B200" s="4"/>
      <c r="C200" s="34"/>
      <c r="D200" s="4"/>
      <c r="E200" s="4"/>
      <c r="F200" s="4"/>
      <c r="G200" s="4"/>
      <c r="H200" s="4"/>
      <c r="I200" s="4"/>
      <c r="J200" s="4"/>
      <c r="K200" s="4"/>
      <c r="L200" s="4"/>
      <c r="M200" s="4"/>
      <c r="N200" s="4"/>
      <c r="P200" s="4"/>
      <c r="Q200" s="4"/>
      <c r="R200" s="4"/>
    </row>
    <row r="201" spans="1:18" ht="16.5" customHeight="1">
      <c r="A201" s="4"/>
      <c r="B201" s="4"/>
      <c r="C201" s="34"/>
      <c r="D201" s="4"/>
      <c r="E201" s="4"/>
      <c r="F201" s="4"/>
      <c r="G201" s="4"/>
      <c r="H201" s="4"/>
      <c r="I201" s="4"/>
      <c r="J201" s="4"/>
      <c r="K201" s="4"/>
      <c r="L201" s="4"/>
      <c r="M201" s="4"/>
      <c r="N201" s="4"/>
      <c r="P201" s="4"/>
      <c r="Q201" s="4"/>
      <c r="R201" s="4"/>
    </row>
    <row r="202" spans="1:18" ht="16.5" customHeight="1">
      <c r="A202" s="4"/>
      <c r="B202" s="4"/>
      <c r="C202" s="34"/>
      <c r="D202" s="4"/>
      <c r="E202" s="4"/>
      <c r="F202" s="4"/>
      <c r="G202" s="4"/>
      <c r="H202" s="4"/>
      <c r="I202" s="4"/>
      <c r="J202" s="4"/>
      <c r="K202" s="4"/>
      <c r="L202" s="4"/>
      <c r="M202" s="4"/>
      <c r="N202" s="4"/>
      <c r="P202" s="4"/>
      <c r="Q202" s="4"/>
      <c r="R202" s="4"/>
    </row>
    <row r="203" spans="1:18" ht="16.5" customHeight="1">
      <c r="A203" s="4"/>
      <c r="B203" s="4"/>
      <c r="C203" s="34"/>
      <c r="D203" s="4"/>
      <c r="E203" s="4"/>
      <c r="F203" s="4"/>
      <c r="G203" s="4"/>
      <c r="H203" s="4"/>
      <c r="I203" s="4"/>
      <c r="J203" s="4"/>
      <c r="K203" s="4"/>
      <c r="L203" s="4"/>
      <c r="M203" s="4"/>
      <c r="N203" s="4"/>
      <c r="P203" s="4"/>
      <c r="Q203" s="4"/>
      <c r="R203" s="4"/>
    </row>
    <row r="204" spans="1:18" ht="16.5" customHeight="1">
      <c r="A204" s="4"/>
      <c r="B204" s="4"/>
      <c r="C204" s="34"/>
      <c r="D204" s="4"/>
      <c r="E204" s="4"/>
      <c r="F204" s="4"/>
      <c r="G204" s="4"/>
      <c r="H204" s="4"/>
      <c r="I204" s="4"/>
      <c r="J204" s="4"/>
      <c r="K204" s="4"/>
      <c r="L204" s="4"/>
      <c r="M204" s="4"/>
      <c r="N204" s="4"/>
      <c r="P204" s="4"/>
      <c r="Q204" s="4"/>
      <c r="R204" s="4"/>
    </row>
    <row r="205" spans="1:18" ht="16.5" customHeight="1">
      <c r="A205" s="4"/>
      <c r="B205" s="4"/>
      <c r="C205" s="34"/>
      <c r="D205" s="4"/>
      <c r="E205" s="4"/>
      <c r="F205" s="4"/>
      <c r="G205" s="4"/>
      <c r="H205" s="4"/>
      <c r="I205" s="4"/>
      <c r="J205" s="4"/>
      <c r="K205" s="4"/>
      <c r="L205" s="4"/>
      <c r="M205" s="4"/>
      <c r="N205" s="4"/>
      <c r="P205" s="4"/>
      <c r="Q205" s="4"/>
      <c r="R205" s="4"/>
    </row>
    <row r="206" spans="1:18" ht="16.5" customHeight="1">
      <c r="A206" s="4"/>
      <c r="B206" s="4"/>
      <c r="C206" s="34"/>
      <c r="D206" s="4"/>
      <c r="E206" s="4"/>
      <c r="F206" s="4"/>
      <c r="G206" s="4"/>
      <c r="H206" s="4"/>
      <c r="I206" s="4"/>
      <c r="J206" s="4"/>
      <c r="K206" s="4"/>
      <c r="L206" s="4"/>
      <c r="M206" s="4"/>
      <c r="N206" s="4"/>
      <c r="P206" s="4"/>
      <c r="Q206" s="4"/>
      <c r="R206" s="4"/>
    </row>
    <row r="207" spans="1:18" ht="16.5" customHeight="1">
      <c r="A207" s="4"/>
      <c r="B207" s="4"/>
      <c r="C207" s="34"/>
      <c r="D207" s="4"/>
      <c r="E207" s="4"/>
      <c r="F207" s="4"/>
      <c r="G207" s="4"/>
      <c r="H207" s="4"/>
      <c r="I207" s="4"/>
      <c r="J207" s="4"/>
      <c r="K207" s="4"/>
      <c r="L207" s="4"/>
      <c r="M207" s="4"/>
      <c r="N207" s="4"/>
      <c r="P207" s="4"/>
      <c r="Q207" s="4"/>
      <c r="R207" s="4"/>
    </row>
    <row r="208" spans="1:18" ht="16.5" customHeight="1">
      <c r="A208" s="4"/>
      <c r="B208" s="4"/>
      <c r="C208" s="34"/>
      <c r="D208" s="4"/>
      <c r="E208" s="4"/>
      <c r="F208" s="4"/>
      <c r="G208" s="4"/>
      <c r="H208" s="4"/>
      <c r="I208" s="4"/>
      <c r="J208" s="4"/>
      <c r="K208" s="4"/>
      <c r="L208" s="4"/>
      <c r="M208" s="4"/>
      <c r="N208" s="4"/>
      <c r="P208" s="4"/>
      <c r="Q208" s="4"/>
      <c r="R208" s="4"/>
    </row>
    <row r="209" spans="1:18" ht="16.5" customHeight="1">
      <c r="A209" s="4"/>
      <c r="B209" s="4"/>
      <c r="C209" s="34"/>
      <c r="D209" s="4"/>
      <c r="E209" s="4"/>
      <c r="F209" s="4"/>
      <c r="G209" s="4"/>
      <c r="H209" s="4"/>
      <c r="I209" s="4"/>
      <c r="J209" s="4"/>
      <c r="K209" s="4"/>
      <c r="L209" s="4"/>
      <c r="M209" s="4"/>
      <c r="N209" s="4"/>
      <c r="P209" s="4"/>
      <c r="Q209" s="4"/>
      <c r="R209" s="4"/>
    </row>
    <row r="210" spans="1:18" ht="16.5" customHeight="1">
      <c r="A210" s="4"/>
      <c r="B210" s="4"/>
      <c r="C210" s="34"/>
      <c r="D210" s="4"/>
      <c r="E210" s="4"/>
      <c r="F210" s="4"/>
      <c r="G210" s="4"/>
      <c r="H210" s="4"/>
      <c r="I210" s="4"/>
      <c r="J210" s="4"/>
      <c r="K210" s="4"/>
      <c r="L210" s="4"/>
      <c r="M210" s="4"/>
      <c r="N210" s="4"/>
      <c r="P210" s="4"/>
      <c r="Q210" s="4"/>
      <c r="R210" s="4"/>
    </row>
    <row r="211" spans="1:18" ht="16.5" customHeight="1">
      <c r="A211" s="4"/>
      <c r="B211" s="4"/>
      <c r="C211" s="34"/>
      <c r="D211" s="4"/>
      <c r="E211" s="4"/>
      <c r="F211" s="4"/>
      <c r="G211" s="4"/>
      <c r="H211" s="4"/>
      <c r="I211" s="4"/>
      <c r="J211" s="4"/>
      <c r="K211" s="4"/>
      <c r="L211" s="4"/>
      <c r="M211" s="4"/>
      <c r="N211" s="4"/>
      <c r="P211" s="4"/>
      <c r="Q211" s="4"/>
      <c r="R211" s="4"/>
    </row>
    <row r="212" spans="1:18" ht="16.5" customHeight="1">
      <c r="A212" s="4"/>
      <c r="B212" s="4"/>
      <c r="C212" s="34"/>
      <c r="D212" s="4"/>
      <c r="E212" s="4"/>
      <c r="F212" s="4"/>
      <c r="G212" s="4"/>
      <c r="H212" s="4"/>
      <c r="I212" s="4"/>
      <c r="J212" s="4"/>
      <c r="K212" s="4"/>
      <c r="L212" s="4"/>
      <c r="M212" s="4"/>
      <c r="N212" s="4"/>
      <c r="P212" s="4"/>
      <c r="Q212" s="4"/>
      <c r="R212" s="4"/>
    </row>
    <row r="213" spans="1:18" ht="16.5" customHeight="1">
      <c r="A213" s="4"/>
      <c r="B213" s="4"/>
      <c r="C213" s="34"/>
      <c r="D213" s="4"/>
      <c r="E213" s="4"/>
      <c r="F213" s="4"/>
      <c r="G213" s="4"/>
      <c r="H213" s="4"/>
      <c r="I213" s="4"/>
      <c r="J213" s="4"/>
      <c r="K213" s="4"/>
      <c r="L213" s="4"/>
      <c r="M213" s="4"/>
      <c r="N213" s="4"/>
      <c r="P213" s="4"/>
      <c r="Q213" s="4"/>
      <c r="R213" s="4"/>
    </row>
    <row r="214" spans="1:18" ht="16.5" customHeight="1">
      <c r="A214" s="4"/>
      <c r="B214" s="4"/>
      <c r="C214" s="34"/>
      <c r="D214" s="4"/>
      <c r="E214" s="4"/>
      <c r="F214" s="4"/>
      <c r="G214" s="4"/>
      <c r="H214" s="4"/>
      <c r="I214" s="4"/>
      <c r="J214" s="4"/>
      <c r="K214" s="4"/>
      <c r="L214" s="4"/>
      <c r="M214" s="4"/>
      <c r="N214" s="4"/>
      <c r="P214" s="4"/>
      <c r="Q214" s="4"/>
      <c r="R214" s="4"/>
    </row>
    <row r="215" spans="1:18" ht="16.5" customHeight="1">
      <c r="A215" s="4"/>
      <c r="B215" s="4"/>
      <c r="C215" s="34"/>
      <c r="D215" s="4"/>
      <c r="E215" s="4"/>
      <c r="F215" s="4"/>
      <c r="G215" s="4"/>
      <c r="H215" s="4"/>
      <c r="I215" s="4"/>
      <c r="J215" s="4"/>
      <c r="K215" s="4"/>
      <c r="L215" s="4"/>
      <c r="M215" s="4"/>
      <c r="N215" s="4"/>
      <c r="P215" s="4"/>
      <c r="Q215" s="4"/>
      <c r="R215" s="4"/>
    </row>
    <row r="216" spans="1:18" ht="16.5" customHeight="1">
      <c r="A216" s="4"/>
      <c r="B216" s="4"/>
      <c r="C216" s="34"/>
      <c r="D216" s="4"/>
      <c r="E216" s="4"/>
      <c r="F216" s="4"/>
      <c r="G216" s="4"/>
      <c r="H216" s="4"/>
      <c r="I216" s="4"/>
      <c r="J216" s="4"/>
      <c r="K216" s="4"/>
      <c r="L216" s="4"/>
      <c r="M216" s="4"/>
      <c r="N216" s="4"/>
      <c r="P216" s="4"/>
      <c r="Q216" s="4"/>
      <c r="R216" s="4"/>
    </row>
    <row r="217" spans="1:18" ht="16.5" customHeight="1">
      <c r="A217" s="4"/>
      <c r="B217" s="4"/>
      <c r="C217" s="34"/>
      <c r="D217" s="4"/>
      <c r="E217" s="4"/>
      <c r="F217" s="4"/>
      <c r="G217" s="4"/>
      <c r="H217" s="4"/>
      <c r="I217" s="4"/>
      <c r="J217" s="4"/>
      <c r="K217" s="4"/>
      <c r="L217" s="4"/>
      <c r="M217" s="4"/>
      <c r="N217" s="4"/>
      <c r="P217" s="4"/>
      <c r="Q217" s="4"/>
      <c r="R217" s="4"/>
    </row>
    <row r="218" spans="1:18" ht="16.5" customHeight="1">
      <c r="A218" s="4"/>
      <c r="B218" s="4"/>
      <c r="C218" s="34"/>
      <c r="D218" s="4"/>
      <c r="E218" s="4"/>
      <c r="F218" s="4"/>
      <c r="G218" s="4"/>
      <c r="H218" s="4"/>
      <c r="I218" s="4"/>
      <c r="J218" s="4"/>
      <c r="K218" s="4"/>
      <c r="L218" s="4"/>
      <c r="M218" s="4"/>
      <c r="N218" s="4"/>
      <c r="P218" s="4"/>
      <c r="Q218" s="4"/>
      <c r="R218" s="4"/>
    </row>
    <row r="219" spans="1:18" ht="16.5" customHeight="1">
      <c r="A219" s="4"/>
      <c r="B219" s="4"/>
      <c r="C219" s="34"/>
      <c r="D219" s="4"/>
      <c r="E219" s="4"/>
      <c r="F219" s="4"/>
      <c r="G219" s="4"/>
      <c r="H219" s="4"/>
      <c r="I219" s="4"/>
      <c r="J219" s="4"/>
      <c r="K219" s="4"/>
      <c r="L219" s="4"/>
      <c r="M219" s="4"/>
      <c r="N219" s="4"/>
      <c r="P219" s="4"/>
      <c r="Q219" s="4"/>
      <c r="R219" s="4"/>
    </row>
    <row r="220" spans="1:18" ht="16.5" customHeight="1">
      <c r="A220" s="4"/>
      <c r="B220" s="4"/>
      <c r="C220" s="34"/>
      <c r="D220" s="4"/>
      <c r="E220" s="4"/>
      <c r="F220" s="4"/>
      <c r="G220" s="4"/>
      <c r="H220" s="4"/>
      <c r="I220" s="4"/>
      <c r="J220" s="4"/>
      <c r="K220" s="4"/>
      <c r="L220" s="4"/>
      <c r="M220" s="4"/>
      <c r="N220" s="4"/>
      <c r="P220" s="4"/>
      <c r="Q220" s="4"/>
      <c r="R220" s="4"/>
    </row>
    <row r="221" spans="1:18" ht="16.5" customHeight="1">
      <c r="A221" s="4"/>
      <c r="B221" s="4"/>
      <c r="C221" s="34"/>
      <c r="D221" s="4"/>
      <c r="E221" s="4"/>
      <c r="F221" s="4"/>
      <c r="G221" s="4"/>
      <c r="H221" s="4"/>
      <c r="I221" s="4"/>
      <c r="J221" s="4"/>
      <c r="K221" s="4"/>
      <c r="L221" s="4"/>
      <c r="M221" s="4"/>
      <c r="N221" s="4"/>
      <c r="P221" s="4"/>
      <c r="Q221" s="4"/>
      <c r="R221" s="4"/>
    </row>
    <row r="222" spans="1:18" ht="16.5" customHeight="1">
      <c r="A222" s="4"/>
      <c r="B222" s="4"/>
      <c r="C222" s="34"/>
      <c r="D222" s="4"/>
      <c r="E222" s="4"/>
      <c r="F222" s="4"/>
      <c r="G222" s="4"/>
      <c r="H222" s="4"/>
      <c r="I222" s="4"/>
      <c r="J222" s="4"/>
      <c r="K222" s="4"/>
      <c r="L222" s="4"/>
      <c r="M222" s="4"/>
      <c r="N222" s="4"/>
      <c r="P222" s="4"/>
      <c r="Q222" s="4"/>
      <c r="R222" s="4"/>
    </row>
    <row r="223" spans="1:18" ht="16.5" customHeight="1">
      <c r="A223" s="4"/>
      <c r="B223" s="4"/>
      <c r="C223" s="34"/>
      <c r="D223" s="4"/>
      <c r="E223" s="4"/>
      <c r="F223" s="4"/>
      <c r="G223" s="4"/>
      <c r="H223" s="4"/>
      <c r="I223" s="4"/>
      <c r="J223" s="4"/>
      <c r="K223" s="4"/>
      <c r="L223" s="4"/>
      <c r="M223" s="4"/>
      <c r="N223" s="4"/>
      <c r="P223" s="4"/>
      <c r="Q223" s="4"/>
      <c r="R223" s="4"/>
    </row>
    <row r="224" spans="1:18" ht="16.5" customHeight="1">
      <c r="A224" s="4"/>
      <c r="B224" s="4"/>
      <c r="C224" s="34"/>
      <c r="D224" s="4"/>
      <c r="E224" s="4"/>
      <c r="F224" s="4"/>
      <c r="G224" s="4"/>
      <c r="H224" s="4"/>
      <c r="I224" s="4"/>
      <c r="J224" s="4"/>
      <c r="K224" s="4"/>
      <c r="L224" s="4"/>
      <c r="M224" s="4"/>
      <c r="N224" s="4"/>
      <c r="P224" s="4"/>
      <c r="Q224" s="4"/>
      <c r="R224" s="4"/>
    </row>
    <row r="225" spans="1:18" ht="16.5" customHeight="1">
      <c r="A225" s="4"/>
      <c r="B225" s="4"/>
      <c r="C225" s="34"/>
      <c r="D225" s="4"/>
      <c r="E225" s="4"/>
      <c r="F225" s="4"/>
      <c r="G225" s="4"/>
      <c r="H225" s="4"/>
      <c r="I225" s="4"/>
      <c r="J225" s="4"/>
      <c r="K225" s="4"/>
      <c r="L225" s="4"/>
      <c r="M225" s="4"/>
      <c r="N225" s="4"/>
      <c r="P225" s="4"/>
      <c r="Q225" s="4"/>
      <c r="R225" s="4"/>
    </row>
    <row r="226" spans="1:18" ht="16.5" customHeight="1">
      <c r="A226" s="4"/>
      <c r="B226" s="4"/>
      <c r="C226" s="34"/>
      <c r="D226" s="4"/>
      <c r="E226" s="4"/>
      <c r="F226" s="4"/>
      <c r="G226" s="4"/>
      <c r="H226" s="4"/>
      <c r="I226" s="4"/>
      <c r="J226" s="4"/>
      <c r="K226" s="4"/>
      <c r="L226" s="4"/>
      <c r="M226" s="4"/>
      <c r="N226" s="4"/>
      <c r="P226" s="4"/>
      <c r="Q226" s="4"/>
      <c r="R226" s="4"/>
    </row>
    <row r="227" spans="1:18" ht="16.5" customHeight="1">
      <c r="A227" s="4"/>
      <c r="B227" s="4"/>
      <c r="C227" s="34"/>
      <c r="D227" s="4"/>
      <c r="E227" s="4"/>
      <c r="F227" s="4"/>
      <c r="G227" s="4"/>
      <c r="H227" s="4"/>
      <c r="I227" s="4"/>
      <c r="J227" s="4"/>
      <c r="K227" s="4"/>
      <c r="L227" s="4"/>
      <c r="M227" s="4"/>
      <c r="N227" s="4"/>
      <c r="P227" s="4"/>
      <c r="Q227" s="4"/>
      <c r="R227" s="4"/>
    </row>
    <row r="228" spans="1:18" ht="16.5" customHeight="1">
      <c r="A228" s="4"/>
      <c r="B228" s="4"/>
      <c r="C228" s="34"/>
      <c r="D228" s="4"/>
      <c r="E228" s="4"/>
      <c r="F228" s="4"/>
      <c r="G228" s="4"/>
      <c r="H228" s="4"/>
      <c r="I228" s="4"/>
      <c r="J228" s="4"/>
      <c r="K228" s="4"/>
      <c r="L228" s="4"/>
      <c r="M228" s="4"/>
      <c r="N228" s="4"/>
      <c r="P228" s="4"/>
      <c r="Q228" s="4"/>
      <c r="R228" s="4"/>
    </row>
    <row r="229" spans="1:18" ht="16.5" customHeight="1">
      <c r="A229" s="4"/>
      <c r="B229" s="4"/>
      <c r="C229" s="34"/>
      <c r="D229" s="4"/>
      <c r="E229" s="4"/>
      <c r="F229" s="4"/>
      <c r="G229" s="4"/>
      <c r="H229" s="4"/>
      <c r="I229" s="4"/>
      <c r="J229" s="4"/>
      <c r="K229" s="4"/>
      <c r="L229" s="4"/>
      <c r="M229" s="4"/>
      <c r="N229" s="4"/>
      <c r="P229" s="4"/>
      <c r="Q229" s="4"/>
      <c r="R229" s="4"/>
    </row>
    <row r="230" spans="1:18" ht="16.5" customHeight="1">
      <c r="A230" s="4"/>
      <c r="B230" s="4"/>
      <c r="C230" s="34"/>
      <c r="D230" s="4"/>
      <c r="E230" s="4"/>
      <c r="F230" s="4"/>
      <c r="G230" s="4"/>
      <c r="H230" s="4"/>
      <c r="I230" s="4"/>
      <c r="J230" s="4"/>
      <c r="K230" s="4"/>
      <c r="L230" s="4"/>
      <c r="M230" s="4"/>
      <c r="N230" s="4"/>
      <c r="P230" s="4"/>
      <c r="Q230" s="4"/>
      <c r="R230" s="4"/>
    </row>
    <row r="231" spans="1:18" ht="16.5" customHeight="1">
      <c r="A231" s="4"/>
      <c r="B231" s="4"/>
      <c r="C231" s="34"/>
      <c r="D231" s="4"/>
      <c r="E231" s="4"/>
      <c r="F231" s="4"/>
      <c r="G231" s="4"/>
      <c r="H231" s="4"/>
      <c r="I231" s="4"/>
      <c r="J231" s="4"/>
      <c r="K231" s="4"/>
      <c r="L231" s="4"/>
      <c r="M231" s="4"/>
      <c r="N231" s="4"/>
      <c r="P231" s="4"/>
      <c r="Q231" s="4"/>
      <c r="R231" s="4"/>
    </row>
    <row r="232" spans="1:18" ht="16.5" customHeight="1">
      <c r="A232" s="4"/>
      <c r="B232" s="4"/>
      <c r="C232" s="34"/>
      <c r="D232" s="4"/>
      <c r="E232" s="4"/>
      <c r="F232" s="4"/>
      <c r="G232" s="4"/>
      <c r="H232" s="4"/>
      <c r="I232" s="4"/>
      <c r="J232" s="4"/>
      <c r="K232" s="4"/>
      <c r="L232" s="4"/>
      <c r="M232" s="4"/>
      <c r="N232" s="4"/>
      <c r="P232" s="4"/>
      <c r="Q232" s="4"/>
      <c r="R232" s="4"/>
    </row>
    <row r="233" spans="1:18" ht="16.5" customHeight="1">
      <c r="A233" s="4"/>
      <c r="B233" s="4"/>
      <c r="C233" s="34"/>
      <c r="D233" s="4"/>
      <c r="E233" s="4"/>
      <c r="F233" s="4"/>
      <c r="G233" s="4"/>
      <c r="H233" s="4"/>
      <c r="I233" s="4"/>
      <c r="J233" s="4"/>
      <c r="K233" s="4"/>
      <c r="L233" s="4"/>
      <c r="M233" s="4"/>
      <c r="N233" s="4"/>
      <c r="P233" s="4"/>
      <c r="Q233" s="4"/>
      <c r="R233" s="4"/>
    </row>
    <row r="234" spans="1:18" ht="16.5" customHeight="1">
      <c r="A234" s="4"/>
      <c r="B234" s="4"/>
      <c r="C234" s="34"/>
      <c r="D234" s="4"/>
      <c r="E234" s="4"/>
      <c r="F234" s="4"/>
      <c r="G234" s="4"/>
      <c r="H234" s="4"/>
      <c r="I234" s="4"/>
      <c r="J234" s="4"/>
      <c r="K234" s="4"/>
      <c r="L234" s="4"/>
      <c r="M234" s="4"/>
      <c r="N234" s="4"/>
      <c r="P234" s="4"/>
      <c r="Q234" s="4"/>
      <c r="R234" s="4"/>
    </row>
    <row r="235" spans="1:18" ht="16.5" customHeight="1">
      <c r="A235" s="4"/>
      <c r="B235" s="4"/>
      <c r="C235" s="34"/>
      <c r="D235" s="4"/>
      <c r="E235" s="4"/>
      <c r="F235" s="4"/>
      <c r="G235" s="4"/>
      <c r="H235" s="4"/>
      <c r="I235" s="4"/>
      <c r="J235" s="4"/>
      <c r="K235" s="4"/>
      <c r="L235" s="4"/>
      <c r="M235" s="4"/>
      <c r="N235" s="4"/>
      <c r="P235" s="4"/>
      <c r="Q235" s="4"/>
      <c r="R235" s="4"/>
    </row>
    <row r="236" spans="1:18" ht="16.5" customHeight="1">
      <c r="A236" s="4"/>
      <c r="B236" s="4"/>
      <c r="C236" s="34"/>
      <c r="D236" s="4"/>
      <c r="E236" s="4"/>
      <c r="F236" s="4"/>
      <c r="G236" s="4"/>
      <c r="H236" s="4"/>
      <c r="I236" s="4"/>
      <c r="J236" s="4"/>
      <c r="K236" s="4"/>
      <c r="L236" s="4"/>
      <c r="M236" s="4"/>
      <c r="N236" s="4"/>
      <c r="P236" s="4"/>
      <c r="Q236" s="4"/>
      <c r="R236" s="4"/>
    </row>
    <row r="237" spans="1:18" ht="16.5" customHeight="1">
      <c r="A237" s="4"/>
      <c r="B237" s="4"/>
      <c r="C237" s="34"/>
      <c r="D237" s="4"/>
      <c r="E237" s="4"/>
      <c r="F237" s="4"/>
      <c r="G237" s="4"/>
      <c r="H237" s="4"/>
      <c r="I237" s="4"/>
      <c r="J237" s="4"/>
      <c r="K237" s="4"/>
      <c r="L237" s="4"/>
      <c r="M237" s="4"/>
      <c r="N237" s="4"/>
      <c r="P237" s="4"/>
      <c r="Q237" s="4"/>
      <c r="R237" s="4"/>
    </row>
    <row r="238" spans="1:18" ht="16.5" customHeight="1">
      <c r="A238" s="4"/>
      <c r="B238" s="4"/>
      <c r="C238" s="34"/>
      <c r="D238" s="4"/>
      <c r="E238" s="4"/>
      <c r="F238" s="4"/>
      <c r="G238" s="4"/>
      <c r="H238" s="4"/>
      <c r="I238" s="4"/>
      <c r="J238" s="4"/>
      <c r="K238" s="4"/>
      <c r="L238" s="4"/>
      <c r="M238" s="4"/>
      <c r="N238" s="4"/>
      <c r="P238" s="4"/>
      <c r="Q238" s="4"/>
      <c r="R238" s="4"/>
    </row>
    <row r="239" spans="1:18" ht="16.5" customHeight="1">
      <c r="A239" s="4"/>
      <c r="B239" s="4"/>
      <c r="C239" s="34"/>
      <c r="D239" s="4"/>
      <c r="E239" s="4"/>
      <c r="F239" s="4"/>
      <c r="G239" s="4"/>
      <c r="H239" s="4"/>
      <c r="I239" s="4"/>
      <c r="J239" s="4"/>
      <c r="K239" s="4"/>
      <c r="L239" s="4"/>
      <c r="M239" s="4"/>
      <c r="N239" s="4"/>
      <c r="P239" s="4"/>
      <c r="Q239" s="4"/>
      <c r="R239" s="4"/>
    </row>
    <row r="240" spans="1:18" ht="16.5" customHeight="1">
      <c r="A240" s="4"/>
      <c r="B240" s="4"/>
      <c r="C240" s="34"/>
      <c r="D240" s="4"/>
      <c r="E240" s="4"/>
      <c r="F240" s="4"/>
      <c r="G240" s="4"/>
      <c r="H240" s="4"/>
      <c r="I240" s="4"/>
      <c r="J240" s="4"/>
      <c r="K240" s="4"/>
      <c r="L240" s="4"/>
      <c r="M240" s="4"/>
      <c r="N240" s="4"/>
      <c r="P240" s="4"/>
      <c r="Q240" s="4"/>
      <c r="R240" s="4"/>
    </row>
    <row r="241" spans="1:18" ht="16.5" customHeight="1">
      <c r="A241" s="4"/>
      <c r="B241" s="4"/>
      <c r="C241" s="34"/>
      <c r="D241" s="4"/>
      <c r="E241" s="4"/>
      <c r="F241" s="4"/>
      <c r="G241" s="4"/>
      <c r="H241" s="4"/>
      <c r="I241" s="4"/>
      <c r="J241" s="4"/>
      <c r="K241" s="4"/>
      <c r="L241" s="4"/>
      <c r="M241" s="4"/>
      <c r="N241" s="4"/>
      <c r="P241" s="4"/>
      <c r="Q241" s="4"/>
      <c r="R241" s="4"/>
    </row>
    <row r="242" spans="1:18" ht="16.5" customHeight="1">
      <c r="A242" s="4"/>
      <c r="B242" s="4"/>
      <c r="C242" s="34"/>
      <c r="D242" s="4"/>
      <c r="E242" s="4"/>
      <c r="F242" s="4"/>
      <c r="G242" s="4"/>
      <c r="H242" s="4"/>
      <c r="I242" s="4"/>
      <c r="J242" s="4"/>
      <c r="K242" s="4"/>
      <c r="L242" s="4"/>
      <c r="M242" s="4"/>
      <c r="N242" s="4"/>
      <c r="P242" s="4"/>
      <c r="Q242" s="4"/>
      <c r="R242" s="4"/>
    </row>
    <row r="243" spans="1:18" ht="16.5" customHeight="1">
      <c r="A243" s="4"/>
      <c r="B243" s="4"/>
      <c r="C243" s="34"/>
      <c r="D243" s="4"/>
      <c r="E243" s="4"/>
      <c r="F243" s="4"/>
      <c r="G243" s="4"/>
      <c r="H243" s="4"/>
      <c r="I243" s="4"/>
      <c r="J243" s="4"/>
      <c r="K243" s="4"/>
      <c r="L243" s="4"/>
      <c r="M243" s="4"/>
      <c r="N243" s="4"/>
      <c r="P243" s="4"/>
      <c r="Q243" s="4"/>
      <c r="R243" s="4"/>
    </row>
    <row r="244" spans="1:18" ht="16.5" customHeight="1">
      <c r="A244" s="4"/>
      <c r="B244" s="4"/>
      <c r="C244" s="34"/>
      <c r="D244" s="4"/>
      <c r="E244" s="4"/>
      <c r="F244" s="4"/>
      <c r="G244" s="4"/>
      <c r="H244" s="4"/>
      <c r="I244" s="4"/>
      <c r="J244" s="4"/>
      <c r="K244" s="4"/>
      <c r="L244" s="4"/>
      <c r="M244" s="4"/>
      <c r="N244" s="4"/>
      <c r="P244" s="4"/>
      <c r="Q244" s="4"/>
      <c r="R244" s="4"/>
    </row>
    <row r="245" spans="1:18" ht="16.5" customHeight="1">
      <c r="A245" s="4"/>
      <c r="B245" s="4"/>
      <c r="C245" s="34"/>
      <c r="D245" s="4"/>
      <c r="E245" s="4"/>
      <c r="F245" s="4"/>
      <c r="G245" s="4"/>
      <c r="H245" s="4"/>
      <c r="I245" s="4"/>
      <c r="J245" s="4"/>
      <c r="K245" s="4"/>
      <c r="L245" s="4"/>
      <c r="M245" s="4"/>
      <c r="N245" s="4"/>
      <c r="P245" s="4"/>
      <c r="Q245" s="4"/>
      <c r="R245" s="4"/>
    </row>
    <row r="246" spans="1:18" ht="16.5" customHeight="1">
      <c r="A246" s="4"/>
      <c r="B246" s="4"/>
      <c r="C246" s="34"/>
      <c r="D246" s="4"/>
      <c r="E246" s="4"/>
      <c r="F246" s="4"/>
      <c r="G246" s="4"/>
      <c r="H246" s="4"/>
      <c r="I246" s="4"/>
      <c r="J246" s="4"/>
      <c r="K246" s="4"/>
      <c r="L246" s="4"/>
      <c r="M246" s="4"/>
      <c r="N246" s="4"/>
      <c r="P246" s="4"/>
      <c r="Q246" s="4"/>
      <c r="R246" s="4"/>
    </row>
    <row r="247" spans="1:18" ht="16.5" customHeight="1">
      <c r="A247" s="4"/>
      <c r="B247" s="4"/>
      <c r="C247" s="34"/>
      <c r="D247" s="4"/>
      <c r="E247" s="4"/>
      <c r="F247" s="4"/>
      <c r="G247" s="4"/>
      <c r="H247" s="4"/>
      <c r="I247" s="4"/>
      <c r="J247" s="4"/>
      <c r="K247" s="4"/>
      <c r="L247" s="4"/>
      <c r="M247" s="4"/>
      <c r="N247" s="4"/>
      <c r="P247" s="4"/>
      <c r="Q247" s="4"/>
      <c r="R247" s="4"/>
    </row>
    <row r="248" spans="1:18" ht="16.5" customHeight="1">
      <c r="A248" s="4"/>
      <c r="B248" s="4"/>
      <c r="C248" s="34"/>
      <c r="D248" s="4"/>
      <c r="E248" s="4"/>
      <c r="F248" s="4"/>
      <c r="G248" s="4"/>
      <c r="H248" s="4"/>
      <c r="I248" s="4"/>
      <c r="J248" s="4"/>
      <c r="K248" s="4"/>
      <c r="L248" s="4"/>
      <c r="M248" s="4"/>
      <c r="N248" s="4"/>
      <c r="P248" s="4"/>
      <c r="Q248" s="4"/>
      <c r="R248" s="4"/>
    </row>
    <row r="249" spans="1:18" ht="16.5" customHeight="1">
      <c r="A249" s="4"/>
      <c r="B249" s="4"/>
      <c r="C249" s="34"/>
      <c r="D249" s="4"/>
      <c r="E249" s="4"/>
      <c r="F249" s="4"/>
      <c r="G249" s="4"/>
      <c r="H249" s="4"/>
      <c r="I249" s="4"/>
      <c r="J249" s="4"/>
      <c r="K249" s="4"/>
      <c r="L249" s="4"/>
      <c r="M249" s="4"/>
      <c r="N249" s="4"/>
      <c r="P249" s="4"/>
      <c r="Q249" s="4"/>
      <c r="R249" s="4"/>
    </row>
    <row r="250" spans="1:18" ht="16.5" customHeight="1">
      <c r="A250" s="4"/>
      <c r="B250" s="4"/>
      <c r="C250" s="34"/>
      <c r="D250" s="4"/>
      <c r="E250" s="4"/>
      <c r="F250" s="4"/>
      <c r="G250" s="4"/>
      <c r="H250" s="4"/>
      <c r="I250" s="4"/>
      <c r="J250" s="4"/>
      <c r="K250" s="4"/>
      <c r="L250" s="4"/>
      <c r="M250" s="4"/>
      <c r="N250" s="4"/>
      <c r="P250" s="4"/>
      <c r="Q250" s="4"/>
      <c r="R250" s="4"/>
    </row>
    <row r="251" spans="1:18" ht="16.5" customHeight="1">
      <c r="A251" s="4"/>
      <c r="B251" s="4"/>
      <c r="C251" s="34"/>
      <c r="D251" s="4"/>
      <c r="E251" s="4"/>
      <c r="F251" s="4"/>
      <c r="G251" s="4"/>
      <c r="H251" s="4"/>
      <c r="I251" s="4"/>
      <c r="J251" s="4"/>
      <c r="K251" s="4"/>
      <c r="L251" s="4"/>
      <c r="M251" s="4"/>
      <c r="N251" s="4"/>
      <c r="P251" s="4"/>
      <c r="Q251" s="4"/>
      <c r="R251" s="4"/>
    </row>
    <row r="252" spans="1:18" ht="16.5" customHeight="1">
      <c r="A252" s="4"/>
      <c r="B252" s="4"/>
      <c r="C252" s="34"/>
      <c r="D252" s="4"/>
      <c r="E252" s="4"/>
      <c r="F252" s="4"/>
      <c r="G252" s="4"/>
      <c r="H252" s="4"/>
      <c r="I252" s="4"/>
      <c r="J252" s="4"/>
      <c r="K252" s="4"/>
      <c r="L252" s="4"/>
      <c r="M252" s="4"/>
      <c r="N252" s="4"/>
      <c r="P252" s="4"/>
      <c r="Q252" s="4"/>
      <c r="R252" s="4"/>
    </row>
    <row r="253" spans="1:18" ht="16.5" customHeight="1">
      <c r="A253" s="4"/>
      <c r="B253" s="4"/>
      <c r="C253" s="34"/>
      <c r="D253" s="4"/>
      <c r="E253" s="4"/>
      <c r="F253" s="4"/>
      <c r="G253" s="4"/>
      <c r="H253" s="4"/>
      <c r="I253" s="4"/>
      <c r="J253" s="4"/>
      <c r="K253" s="4"/>
      <c r="L253" s="4"/>
      <c r="M253" s="4"/>
      <c r="N253" s="4"/>
      <c r="P253" s="4"/>
      <c r="Q253" s="4"/>
      <c r="R253" s="4"/>
    </row>
    <row r="254" spans="1:18" ht="16.5" customHeight="1">
      <c r="A254" s="4"/>
      <c r="B254" s="4"/>
      <c r="C254" s="34"/>
      <c r="D254" s="4"/>
      <c r="E254" s="4"/>
      <c r="F254" s="4"/>
      <c r="G254" s="4"/>
      <c r="H254" s="4"/>
      <c r="I254" s="4"/>
      <c r="J254" s="4"/>
      <c r="K254" s="4"/>
      <c r="L254" s="4"/>
      <c r="M254" s="4"/>
      <c r="N254" s="4"/>
      <c r="P254" s="4"/>
      <c r="Q254" s="4"/>
      <c r="R254" s="4"/>
    </row>
    <row r="255" spans="1:18" ht="16.5" customHeight="1">
      <c r="A255" s="4"/>
      <c r="B255" s="4"/>
      <c r="C255" s="34"/>
      <c r="D255" s="4"/>
      <c r="E255" s="4"/>
      <c r="F255" s="4"/>
      <c r="G255" s="4"/>
      <c r="H255" s="4"/>
      <c r="I255" s="4"/>
      <c r="J255" s="4"/>
      <c r="K255" s="4"/>
      <c r="L255" s="4"/>
      <c r="M255" s="4"/>
      <c r="N255" s="4"/>
      <c r="P255" s="4"/>
      <c r="Q255" s="4"/>
      <c r="R255" s="4"/>
    </row>
    <row r="256" spans="1:18" ht="16.5" customHeight="1">
      <c r="A256" s="4"/>
      <c r="B256" s="4"/>
      <c r="C256" s="34"/>
      <c r="D256" s="4"/>
      <c r="E256" s="4"/>
      <c r="F256" s="4"/>
      <c r="G256" s="4"/>
      <c r="H256" s="4"/>
      <c r="I256" s="4"/>
      <c r="J256" s="4"/>
      <c r="K256" s="4"/>
      <c r="L256" s="4"/>
      <c r="M256" s="4"/>
      <c r="N256" s="4"/>
      <c r="P256" s="4"/>
      <c r="Q256" s="4"/>
      <c r="R256" s="4"/>
    </row>
    <row r="257" spans="1:18" ht="16.5" customHeight="1">
      <c r="A257" s="4"/>
      <c r="B257" s="4"/>
      <c r="C257" s="34"/>
      <c r="D257" s="4"/>
      <c r="E257" s="4"/>
      <c r="F257" s="4"/>
      <c r="G257" s="4"/>
      <c r="H257" s="4"/>
      <c r="I257" s="4"/>
      <c r="J257" s="4"/>
      <c r="K257" s="4"/>
      <c r="L257" s="4"/>
      <c r="M257" s="4"/>
      <c r="N257" s="4"/>
      <c r="P257" s="4"/>
      <c r="Q257" s="4"/>
      <c r="R257" s="4"/>
    </row>
    <row r="258" spans="1:18" ht="16.5" customHeight="1">
      <c r="A258" s="4"/>
      <c r="B258" s="4"/>
      <c r="C258" s="34"/>
      <c r="D258" s="4"/>
      <c r="E258" s="4"/>
      <c r="F258" s="4"/>
      <c r="G258" s="4"/>
      <c r="H258" s="4"/>
      <c r="I258" s="4"/>
      <c r="J258" s="4"/>
      <c r="K258" s="4"/>
      <c r="L258" s="4"/>
      <c r="M258" s="4"/>
      <c r="N258" s="4"/>
      <c r="P258" s="4"/>
      <c r="Q258" s="4"/>
      <c r="R258" s="4"/>
    </row>
    <row r="259" spans="1:18" ht="16.5" customHeight="1">
      <c r="A259" s="4"/>
      <c r="B259" s="4"/>
      <c r="C259" s="34"/>
      <c r="D259" s="4"/>
      <c r="E259" s="4"/>
      <c r="F259" s="4"/>
      <c r="G259" s="4"/>
      <c r="H259" s="4"/>
      <c r="I259" s="4"/>
      <c r="J259" s="4"/>
      <c r="K259" s="4"/>
      <c r="L259" s="4"/>
      <c r="M259" s="4"/>
      <c r="N259" s="4"/>
      <c r="P259" s="4"/>
      <c r="Q259" s="4"/>
      <c r="R259" s="4"/>
    </row>
    <row r="260" spans="1:18" ht="16.5" customHeight="1">
      <c r="A260" s="4"/>
      <c r="B260" s="4"/>
      <c r="C260" s="34"/>
      <c r="D260" s="4"/>
      <c r="E260" s="4"/>
      <c r="F260" s="4"/>
      <c r="G260" s="4"/>
      <c r="H260" s="4"/>
      <c r="I260" s="4"/>
      <c r="J260" s="4"/>
      <c r="K260" s="4"/>
      <c r="L260" s="4"/>
      <c r="M260" s="4"/>
      <c r="N260" s="4"/>
      <c r="P260" s="4"/>
      <c r="Q260" s="4"/>
      <c r="R260" s="4"/>
    </row>
    <row r="261" spans="1:18" ht="16.5" customHeight="1">
      <c r="A261" s="4"/>
      <c r="B261" s="4"/>
      <c r="C261" s="34"/>
      <c r="D261" s="4"/>
      <c r="E261" s="4"/>
      <c r="F261" s="4"/>
      <c r="G261" s="4"/>
      <c r="H261" s="4"/>
      <c r="I261" s="4"/>
      <c r="J261" s="4"/>
      <c r="K261" s="4"/>
      <c r="L261" s="4"/>
      <c r="M261" s="4"/>
      <c r="N261" s="4"/>
      <c r="P261" s="4"/>
      <c r="Q261" s="4"/>
      <c r="R261" s="4"/>
    </row>
    <row r="262" spans="1:18" ht="16.5" customHeight="1">
      <c r="A262" s="4"/>
      <c r="B262" s="4"/>
      <c r="C262" s="34"/>
      <c r="D262" s="4"/>
      <c r="E262" s="4"/>
      <c r="F262" s="4"/>
      <c r="G262" s="4"/>
      <c r="H262" s="4"/>
      <c r="I262" s="4"/>
      <c r="J262" s="4"/>
      <c r="K262" s="4"/>
      <c r="L262" s="4"/>
      <c r="M262" s="4"/>
      <c r="N262" s="4"/>
      <c r="P262" s="4"/>
      <c r="Q262" s="4"/>
      <c r="R262" s="4"/>
    </row>
    <row r="263" spans="1:18" ht="16.5" customHeight="1">
      <c r="A263" s="4"/>
      <c r="B263" s="4"/>
      <c r="C263" s="34"/>
      <c r="D263" s="4"/>
      <c r="E263" s="4"/>
      <c r="F263" s="4"/>
      <c r="G263" s="4"/>
      <c r="H263" s="4"/>
      <c r="I263" s="4"/>
      <c r="J263" s="4"/>
      <c r="K263" s="4"/>
      <c r="L263" s="4"/>
      <c r="M263" s="4"/>
      <c r="N263" s="4"/>
      <c r="P263" s="4"/>
      <c r="Q263" s="4"/>
      <c r="R263" s="4"/>
    </row>
    <row r="264" spans="1:18" ht="16.5" customHeight="1">
      <c r="A264" s="4"/>
      <c r="B264" s="4"/>
      <c r="C264" s="34"/>
      <c r="D264" s="4"/>
      <c r="E264" s="4"/>
      <c r="F264" s="4"/>
      <c r="G264" s="4"/>
      <c r="H264" s="4"/>
      <c r="I264" s="4"/>
      <c r="J264" s="4"/>
      <c r="K264" s="4"/>
      <c r="L264" s="4"/>
      <c r="M264" s="4"/>
      <c r="N264" s="4"/>
      <c r="P264" s="4"/>
      <c r="Q264" s="4"/>
      <c r="R264" s="4"/>
    </row>
    <row r="265" spans="1:18" ht="16.5" customHeight="1">
      <c r="A265" s="4"/>
      <c r="B265" s="4"/>
      <c r="C265" s="34"/>
      <c r="D265" s="4"/>
      <c r="E265" s="4"/>
      <c r="F265" s="4"/>
      <c r="G265" s="4"/>
      <c r="H265" s="4"/>
      <c r="I265" s="4"/>
      <c r="J265" s="4"/>
      <c r="K265" s="4"/>
      <c r="L265" s="4"/>
      <c r="M265" s="4"/>
      <c r="N265" s="4"/>
      <c r="P265" s="4"/>
      <c r="Q265" s="4"/>
      <c r="R265" s="4"/>
    </row>
    <row r="266" spans="1:18" ht="16.5" customHeight="1">
      <c r="A266" s="4"/>
      <c r="B266" s="4"/>
      <c r="C266" s="34"/>
      <c r="D266" s="4"/>
      <c r="E266" s="4"/>
      <c r="F266" s="4"/>
      <c r="G266" s="4"/>
      <c r="H266" s="4"/>
      <c r="I266" s="4"/>
      <c r="J266" s="4"/>
      <c r="K266" s="4"/>
      <c r="L266" s="4"/>
      <c r="M266" s="4"/>
      <c r="N266" s="4"/>
      <c r="P266" s="4"/>
      <c r="Q266" s="4"/>
      <c r="R266" s="4"/>
    </row>
    <row r="267" spans="1:18" ht="16.5" customHeight="1">
      <c r="A267" s="4"/>
      <c r="B267" s="4"/>
      <c r="C267" s="34"/>
      <c r="D267" s="4"/>
      <c r="E267" s="4"/>
      <c r="F267" s="4"/>
      <c r="G267" s="4"/>
      <c r="H267" s="4"/>
      <c r="I267" s="4"/>
      <c r="J267" s="4"/>
      <c r="K267" s="4"/>
      <c r="L267" s="4"/>
      <c r="M267" s="4"/>
      <c r="N267" s="4"/>
      <c r="P267" s="4"/>
      <c r="Q267" s="4"/>
      <c r="R267" s="4"/>
    </row>
    <row r="268" spans="1:18" ht="16.5" customHeight="1">
      <c r="A268" s="4"/>
      <c r="B268" s="4"/>
      <c r="C268" s="34"/>
      <c r="D268" s="4"/>
      <c r="E268" s="4"/>
      <c r="F268" s="4"/>
      <c r="G268" s="4"/>
      <c r="H268" s="4"/>
      <c r="I268" s="4"/>
      <c r="J268" s="4"/>
      <c r="K268" s="4"/>
      <c r="L268" s="4"/>
      <c r="M268" s="4"/>
      <c r="N268" s="4"/>
      <c r="P268" s="4"/>
      <c r="Q268" s="4"/>
      <c r="R268" s="4"/>
    </row>
    <row r="269" spans="1:18" ht="16.5" customHeight="1">
      <c r="A269" s="4"/>
      <c r="B269" s="4"/>
      <c r="C269" s="34"/>
      <c r="D269" s="4"/>
      <c r="E269" s="4"/>
      <c r="F269" s="4"/>
      <c r="G269" s="4"/>
      <c r="H269" s="4"/>
      <c r="I269" s="4"/>
      <c r="J269" s="4"/>
      <c r="K269" s="4"/>
      <c r="L269" s="4"/>
      <c r="M269" s="4"/>
      <c r="N269" s="4"/>
      <c r="P269" s="4"/>
      <c r="Q269" s="4"/>
      <c r="R269" s="4"/>
    </row>
    <row r="270" spans="1:18" ht="16.5" customHeight="1">
      <c r="A270" s="4"/>
      <c r="B270" s="4"/>
      <c r="C270" s="34"/>
      <c r="D270" s="4"/>
      <c r="E270" s="4"/>
      <c r="F270" s="4"/>
      <c r="G270" s="4"/>
      <c r="H270" s="4"/>
      <c r="I270" s="4"/>
      <c r="J270" s="4"/>
      <c r="K270" s="4"/>
      <c r="L270" s="4"/>
      <c r="M270" s="4"/>
      <c r="N270" s="4"/>
      <c r="P270" s="4"/>
      <c r="Q270" s="4"/>
      <c r="R270" s="4"/>
    </row>
    <row r="271" spans="1:18" ht="16.5" customHeight="1">
      <c r="A271" s="4"/>
      <c r="B271" s="4"/>
      <c r="C271" s="34"/>
      <c r="D271" s="4"/>
      <c r="E271" s="4"/>
      <c r="F271" s="4"/>
      <c r="G271" s="4"/>
      <c r="H271" s="4"/>
      <c r="I271" s="4"/>
      <c r="J271" s="4"/>
      <c r="K271" s="4"/>
      <c r="L271" s="4"/>
      <c r="M271" s="4"/>
      <c r="N271" s="4"/>
      <c r="P271" s="4"/>
      <c r="Q271" s="4"/>
      <c r="R271" s="4"/>
    </row>
    <row r="272" spans="1:18" ht="16.5" customHeight="1">
      <c r="A272" s="4"/>
      <c r="B272" s="4"/>
      <c r="C272" s="34"/>
      <c r="D272" s="4"/>
      <c r="E272" s="4"/>
      <c r="F272" s="4"/>
      <c r="G272" s="4"/>
      <c r="H272" s="4"/>
      <c r="I272" s="4"/>
      <c r="J272" s="4"/>
      <c r="K272" s="4"/>
      <c r="L272" s="4"/>
      <c r="M272" s="4"/>
      <c r="N272" s="4"/>
      <c r="P272" s="4"/>
      <c r="Q272" s="4"/>
      <c r="R272" s="4"/>
    </row>
    <row r="273" spans="1:18" ht="16.5" customHeight="1">
      <c r="A273" s="4"/>
      <c r="B273" s="4"/>
      <c r="C273" s="34"/>
      <c r="D273" s="4"/>
      <c r="E273" s="4"/>
      <c r="F273" s="4"/>
      <c r="G273" s="4"/>
      <c r="H273" s="4"/>
      <c r="I273" s="4"/>
      <c r="J273" s="4"/>
      <c r="K273" s="4"/>
      <c r="L273" s="4"/>
      <c r="M273" s="4"/>
      <c r="N273" s="4"/>
      <c r="P273" s="4"/>
      <c r="Q273" s="4"/>
      <c r="R273" s="4"/>
    </row>
    <row r="274" spans="1:18" ht="16.5" customHeight="1">
      <c r="A274" s="4"/>
      <c r="B274" s="4"/>
      <c r="C274" s="34"/>
      <c r="D274" s="4"/>
      <c r="E274" s="4"/>
      <c r="F274" s="4"/>
      <c r="G274" s="4"/>
      <c r="H274" s="4"/>
      <c r="I274" s="4"/>
      <c r="J274" s="4"/>
      <c r="K274" s="4"/>
      <c r="L274" s="4"/>
      <c r="M274" s="4"/>
      <c r="N274" s="4"/>
      <c r="P274" s="4"/>
      <c r="Q274" s="4"/>
      <c r="R274" s="4"/>
    </row>
    <row r="275" spans="1:18" ht="16.5" customHeight="1">
      <c r="A275" s="4"/>
      <c r="B275" s="4"/>
      <c r="C275" s="34"/>
      <c r="D275" s="4"/>
      <c r="E275" s="4"/>
      <c r="F275" s="4"/>
      <c r="G275" s="4"/>
      <c r="H275" s="4"/>
      <c r="I275" s="4"/>
      <c r="J275" s="4"/>
      <c r="K275" s="4"/>
      <c r="L275" s="4"/>
      <c r="M275" s="4"/>
      <c r="N275" s="4"/>
      <c r="P275" s="4"/>
      <c r="Q275" s="4"/>
      <c r="R275" s="4"/>
    </row>
    <row r="276" spans="1:18" ht="16.5" customHeight="1">
      <c r="A276" s="4"/>
      <c r="B276" s="4"/>
      <c r="C276" s="34"/>
      <c r="D276" s="4"/>
      <c r="E276" s="4"/>
      <c r="F276" s="4"/>
      <c r="G276" s="4"/>
      <c r="H276" s="4"/>
      <c r="I276" s="4"/>
      <c r="J276" s="4"/>
      <c r="K276" s="4"/>
      <c r="L276" s="4"/>
      <c r="M276" s="4"/>
      <c r="N276" s="4"/>
      <c r="P276" s="4"/>
      <c r="Q276" s="4"/>
      <c r="R276" s="4"/>
    </row>
    <row r="277" spans="1:18" ht="16.5" customHeight="1">
      <c r="A277" s="4"/>
      <c r="B277" s="4"/>
      <c r="C277" s="34"/>
      <c r="D277" s="4"/>
      <c r="E277" s="4"/>
      <c r="F277" s="4"/>
      <c r="G277" s="4"/>
      <c r="H277" s="4"/>
      <c r="I277" s="4"/>
      <c r="J277" s="4"/>
      <c r="K277" s="4"/>
      <c r="L277" s="4"/>
      <c r="M277" s="4"/>
      <c r="N277" s="4"/>
      <c r="P277" s="4"/>
      <c r="Q277" s="4"/>
      <c r="R277" s="4"/>
    </row>
    <row r="278" spans="1:18" ht="16.5" customHeight="1">
      <c r="A278" s="4"/>
      <c r="B278" s="4"/>
      <c r="C278" s="34"/>
      <c r="D278" s="4"/>
      <c r="E278" s="4"/>
      <c r="F278" s="4"/>
      <c r="G278" s="4"/>
      <c r="H278" s="4"/>
      <c r="I278" s="4"/>
      <c r="J278" s="4"/>
      <c r="K278" s="4"/>
      <c r="L278" s="4"/>
      <c r="M278" s="4"/>
      <c r="N278" s="4"/>
      <c r="P278" s="4"/>
      <c r="Q278" s="4"/>
      <c r="R278" s="4"/>
    </row>
    <row r="279" spans="1:18" ht="16.5" customHeight="1">
      <c r="A279" s="4"/>
      <c r="B279" s="4"/>
      <c r="C279" s="34"/>
      <c r="D279" s="4"/>
      <c r="E279" s="4"/>
      <c r="F279" s="4"/>
      <c r="G279" s="4"/>
      <c r="H279" s="4"/>
      <c r="I279" s="4"/>
      <c r="J279" s="4"/>
      <c r="K279" s="4"/>
      <c r="L279" s="4"/>
      <c r="M279" s="4"/>
      <c r="N279" s="4"/>
      <c r="P279" s="4"/>
      <c r="Q279" s="4"/>
      <c r="R279" s="4"/>
    </row>
    <row r="280" spans="1:18" ht="16.5" customHeight="1">
      <c r="A280" s="4"/>
      <c r="B280" s="4"/>
      <c r="C280" s="34"/>
      <c r="D280" s="4"/>
      <c r="E280" s="4"/>
      <c r="F280" s="4"/>
      <c r="G280" s="4"/>
      <c r="H280" s="4"/>
      <c r="I280" s="4"/>
      <c r="J280" s="4"/>
      <c r="K280" s="4"/>
      <c r="L280" s="4"/>
      <c r="M280" s="4"/>
      <c r="N280" s="4"/>
      <c r="P280" s="4"/>
      <c r="Q280" s="4"/>
      <c r="R280" s="4"/>
    </row>
    <row r="281" spans="1:18" ht="16.5" customHeight="1">
      <c r="A281" s="4"/>
      <c r="B281" s="4"/>
      <c r="C281" s="34"/>
      <c r="D281" s="4"/>
      <c r="E281" s="4"/>
      <c r="F281" s="4"/>
      <c r="G281" s="4"/>
      <c r="H281" s="4"/>
      <c r="I281" s="4"/>
      <c r="J281" s="4"/>
      <c r="K281" s="4"/>
      <c r="L281" s="4"/>
      <c r="M281" s="4"/>
      <c r="N281" s="4"/>
      <c r="P281" s="4"/>
      <c r="Q281" s="4"/>
      <c r="R281" s="4"/>
    </row>
    <row r="282" spans="1:18" ht="16.5" customHeight="1">
      <c r="A282" s="4"/>
      <c r="B282" s="4"/>
      <c r="C282" s="34"/>
      <c r="D282" s="4"/>
      <c r="E282" s="4"/>
      <c r="F282" s="4"/>
      <c r="G282" s="4"/>
      <c r="H282" s="4"/>
      <c r="I282" s="4"/>
      <c r="J282" s="4"/>
      <c r="K282" s="4"/>
      <c r="L282" s="4"/>
      <c r="M282" s="4"/>
      <c r="N282" s="4"/>
      <c r="P282" s="4"/>
      <c r="Q282" s="4"/>
      <c r="R282" s="4"/>
    </row>
    <row r="283" spans="1:18" ht="16.5" customHeight="1">
      <c r="A283" s="4"/>
      <c r="B283" s="4"/>
      <c r="C283" s="34"/>
      <c r="D283" s="4"/>
      <c r="E283" s="4"/>
      <c r="F283" s="4"/>
      <c r="G283" s="4"/>
      <c r="H283" s="4"/>
      <c r="I283" s="4"/>
      <c r="J283" s="4"/>
      <c r="K283" s="4"/>
      <c r="L283" s="4"/>
      <c r="M283" s="4"/>
      <c r="N283" s="4"/>
      <c r="P283" s="4"/>
      <c r="Q283" s="4"/>
      <c r="R283" s="4"/>
    </row>
    <row r="284" spans="1:18" ht="16.5" customHeight="1">
      <c r="A284" s="4"/>
      <c r="B284" s="4"/>
      <c r="C284" s="34"/>
      <c r="D284" s="4"/>
      <c r="E284" s="4"/>
      <c r="F284" s="4"/>
      <c r="G284" s="4"/>
      <c r="H284" s="4"/>
      <c r="I284" s="4"/>
      <c r="J284" s="4"/>
      <c r="K284" s="4"/>
      <c r="L284" s="4"/>
      <c r="M284" s="4"/>
      <c r="N284" s="4"/>
      <c r="P284" s="4"/>
      <c r="Q284" s="4"/>
      <c r="R284" s="4"/>
    </row>
    <row r="285" spans="1:18" ht="16.5" customHeight="1">
      <c r="A285" s="4"/>
      <c r="B285" s="4"/>
      <c r="C285" s="34"/>
      <c r="D285" s="4"/>
      <c r="E285" s="4"/>
      <c r="F285" s="4"/>
      <c r="G285" s="4"/>
      <c r="H285" s="4"/>
      <c r="I285" s="4"/>
      <c r="J285" s="4"/>
      <c r="K285" s="4"/>
      <c r="L285" s="4"/>
      <c r="M285" s="4"/>
      <c r="N285" s="4"/>
      <c r="P285" s="4"/>
      <c r="Q285" s="4"/>
      <c r="R285" s="4"/>
    </row>
    <row r="286" spans="1:18" ht="16.5" customHeight="1">
      <c r="A286" s="4"/>
      <c r="B286" s="4"/>
      <c r="C286" s="34"/>
      <c r="D286" s="4"/>
      <c r="E286" s="4"/>
      <c r="F286" s="4"/>
      <c r="G286" s="4"/>
      <c r="H286" s="4"/>
      <c r="I286" s="4"/>
      <c r="J286" s="4"/>
      <c r="K286" s="4"/>
      <c r="L286" s="4"/>
      <c r="M286" s="4"/>
      <c r="N286" s="4"/>
      <c r="P286" s="4"/>
      <c r="Q286" s="4"/>
      <c r="R286" s="4"/>
    </row>
    <row r="287" spans="1:18" ht="16.5" customHeight="1">
      <c r="A287" s="4"/>
      <c r="B287" s="4"/>
      <c r="C287" s="34"/>
      <c r="D287" s="4"/>
      <c r="E287" s="4"/>
      <c r="F287" s="4"/>
      <c r="G287" s="4"/>
      <c r="H287" s="4"/>
      <c r="I287" s="4"/>
      <c r="J287" s="4"/>
      <c r="K287" s="4"/>
      <c r="L287" s="4"/>
      <c r="M287" s="4"/>
      <c r="N287" s="4"/>
      <c r="P287" s="4"/>
      <c r="Q287" s="4"/>
      <c r="R287" s="4"/>
    </row>
    <row r="288" spans="1:18" ht="16.5" customHeight="1">
      <c r="A288" s="4"/>
      <c r="B288" s="4"/>
      <c r="C288" s="34"/>
      <c r="D288" s="4"/>
      <c r="E288" s="4"/>
      <c r="F288" s="4"/>
      <c r="G288" s="4"/>
      <c r="H288" s="4"/>
      <c r="I288" s="4"/>
      <c r="J288" s="4"/>
      <c r="K288" s="4"/>
      <c r="L288" s="4"/>
      <c r="M288" s="4"/>
      <c r="N288" s="4"/>
      <c r="P288" s="4"/>
      <c r="Q288" s="4"/>
      <c r="R288" s="4"/>
    </row>
    <row r="289" spans="1:18" ht="16.5" customHeight="1">
      <c r="A289" s="4"/>
      <c r="B289" s="4"/>
      <c r="C289" s="34"/>
      <c r="D289" s="4"/>
      <c r="E289" s="4"/>
      <c r="F289" s="4"/>
      <c r="G289" s="4"/>
      <c r="H289" s="4"/>
      <c r="I289" s="4"/>
      <c r="J289" s="4"/>
      <c r="K289" s="4"/>
      <c r="L289" s="4"/>
      <c r="M289" s="4"/>
      <c r="N289" s="4"/>
      <c r="P289" s="4"/>
      <c r="Q289" s="4"/>
      <c r="R289" s="4"/>
    </row>
    <row r="290" spans="1:18" ht="16.5" customHeight="1">
      <c r="A290" s="4"/>
      <c r="B290" s="4"/>
      <c r="C290" s="34"/>
      <c r="D290" s="4"/>
      <c r="E290" s="4"/>
      <c r="F290" s="4"/>
      <c r="G290" s="4"/>
      <c r="H290" s="4"/>
      <c r="I290" s="4"/>
      <c r="J290" s="4"/>
      <c r="K290" s="4"/>
      <c r="L290" s="4"/>
      <c r="M290" s="4"/>
      <c r="N290" s="4"/>
      <c r="P290" s="4"/>
      <c r="Q290" s="4"/>
      <c r="R290" s="4"/>
    </row>
    <row r="291" spans="1:18" ht="16.5" customHeight="1">
      <c r="A291" s="4"/>
      <c r="B291" s="4"/>
      <c r="C291" s="34"/>
      <c r="D291" s="4"/>
      <c r="E291" s="4"/>
      <c r="F291" s="4"/>
      <c r="G291" s="4"/>
      <c r="H291" s="4"/>
      <c r="I291" s="4"/>
      <c r="J291" s="4"/>
      <c r="K291" s="4"/>
      <c r="L291" s="4"/>
      <c r="M291" s="4"/>
      <c r="N291" s="4"/>
      <c r="P291" s="4"/>
      <c r="Q291" s="4"/>
      <c r="R291" s="4"/>
    </row>
    <row r="292" spans="1:18" ht="16.5" customHeight="1">
      <c r="A292" s="4"/>
      <c r="B292" s="4"/>
      <c r="C292" s="34"/>
      <c r="D292" s="4"/>
      <c r="E292" s="4"/>
      <c r="F292" s="4"/>
      <c r="G292" s="4"/>
      <c r="H292" s="4"/>
      <c r="I292" s="4"/>
      <c r="J292" s="4"/>
      <c r="K292" s="4"/>
      <c r="L292" s="4"/>
      <c r="M292" s="4"/>
      <c r="N292" s="4"/>
      <c r="P292" s="4"/>
      <c r="Q292" s="4"/>
      <c r="R292" s="4"/>
    </row>
    <row r="293" spans="1:18" ht="16.5" customHeight="1">
      <c r="A293" s="4"/>
      <c r="B293" s="4"/>
      <c r="C293" s="34"/>
      <c r="D293" s="4"/>
      <c r="E293" s="4"/>
      <c r="F293" s="4"/>
      <c r="G293" s="4"/>
      <c r="H293" s="4"/>
      <c r="I293" s="4"/>
      <c r="J293" s="4"/>
      <c r="K293" s="4"/>
      <c r="L293" s="4"/>
      <c r="M293" s="4"/>
      <c r="N293" s="4"/>
      <c r="P293" s="4"/>
      <c r="Q293" s="4"/>
      <c r="R293" s="4"/>
    </row>
    <row r="294" spans="1:18" ht="16.5" customHeight="1">
      <c r="A294" s="4"/>
      <c r="B294" s="4"/>
      <c r="C294" s="34"/>
      <c r="D294" s="4"/>
      <c r="E294" s="4"/>
      <c r="F294" s="4"/>
      <c r="G294" s="4"/>
      <c r="H294" s="4"/>
      <c r="I294" s="4"/>
      <c r="J294" s="4"/>
      <c r="K294" s="4"/>
      <c r="L294" s="4"/>
      <c r="M294" s="4"/>
      <c r="N294" s="4"/>
      <c r="P294" s="4"/>
      <c r="Q294" s="4"/>
      <c r="R294" s="4"/>
    </row>
    <row r="295" spans="1:18" ht="16.5" customHeight="1">
      <c r="A295" s="4"/>
      <c r="B295" s="4"/>
      <c r="C295" s="34"/>
      <c r="D295" s="4"/>
      <c r="E295" s="4"/>
      <c r="F295" s="4"/>
      <c r="G295" s="4"/>
      <c r="H295" s="4"/>
      <c r="I295" s="4"/>
      <c r="J295" s="4"/>
      <c r="K295" s="4"/>
      <c r="L295" s="4"/>
      <c r="M295" s="4"/>
      <c r="N295" s="4"/>
      <c r="P295" s="4"/>
      <c r="Q295" s="4"/>
      <c r="R295" s="4"/>
    </row>
    <row r="296" spans="1:18" ht="16.5" customHeight="1">
      <c r="A296" s="4"/>
      <c r="B296" s="4"/>
      <c r="C296" s="34"/>
      <c r="D296" s="4"/>
      <c r="E296" s="4"/>
      <c r="F296" s="4"/>
      <c r="G296" s="4"/>
      <c r="H296" s="4"/>
      <c r="I296" s="4"/>
      <c r="J296" s="4"/>
      <c r="K296" s="4"/>
      <c r="L296" s="4"/>
      <c r="M296" s="4"/>
      <c r="N296" s="4"/>
      <c r="P296" s="4"/>
      <c r="Q296" s="4"/>
      <c r="R296" s="4"/>
    </row>
    <row r="297" spans="1:18" ht="16.5" customHeight="1">
      <c r="A297" s="4"/>
      <c r="B297" s="4"/>
      <c r="C297" s="34"/>
      <c r="D297" s="4"/>
      <c r="E297" s="4"/>
      <c r="F297" s="4"/>
      <c r="G297" s="4"/>
      <c r="H297" s="4"/>
      <c r="I297" s="4"/>
      <c r="J297" s="4"/>
      <c r="K297" s="4"/>
      <c r="L297" s="4"/>
      <c r="M297" s="4"/>
      <c r="N297" s="4"/>
      <c r="P297" s="4"/>
      <c r="Q297" s="4"/>
      <c r="R297" s="4"/>
    </row>
    <row r="298" spans="1:18" ht="16.5" customHeight="1">
      <c r="A298" s="4"/>
      <c r="B298" s="4"/>
      <c r="C298" s="34"/>
      <c r="D298" s="4"/>
      <c r="E298" s="4"/>
      <c r="F298" s="4"/>
      <c r="G298" s="4"/>
      <c r="H298" s="4"/>
      <c r="I298" s="4"/>
      <c r="J298" s="4"/>
      <c r="K298" s="4"/>
      <c r="L298" s="4"/>
      <c r="M298" s="4"/>
      <c r="N298" s="4"/>
      <c r="P298" s="4"/>
      <c r="Q298" s="4"/>
      <c r="R298" s="4"/>
    </row>
    <row r="299" spans="1:18" ht="16.5" customHeight="1">
      <c r="A299" s="4"/>
      <c r="B299" s="4"/>
      <c r="C299" s="34"/>
      <c r="D299" s="4"/>
      <c r="E299" s="4"/>
      <c r="F299" s="4"/>
      <c r="G299" s="4"/>
      <c r="H299" s="4"/>
      <c r="I299" s="4"/>
      <c r="J299" s="4"/>
      <c r="K299" s="4"/>
      <c r="L299" s="4"/>
      <c r="M299" s="4"/>
      <c r="N299" s="4"/>
      <c r="P299" s="4"/>
      <c r="Q299" s="4"/>
      <c r="R299" s="4"/>
    </row>
    <row r="300" spans="1:18" ht="16.5" customHeight="1">
      <c r="A300" s="4"/>
      <c r="B300" s="4"/>
      <c r="C300" s="34"/>
      <c r="D300" s="4"/>
      <c r="E300" s="4"/>
      <c r="F300" s="4"/>
      <c r="G300" s="4"/>
      <c r="H300" s="4"/>
      <c r="I300" s="4"/>
      <c r="J300" s="4"/>
      <c r="K300" s="4"/>
      <c r="L300" s="4"/>
      <c r="M300" s="4"/>
      <c r="N300" s="4"/>
      <c r="P300" s="4"/>
      <c r="Q300" s="4"/>
      <c r="R300" s="4"/>
    </row>
    <row r="301" spans="1:18" ht="16.5" customHeight="1">
      <c r="A301" s="4"/>
      <c r="B301" s="4"/>
      <c r="C301" s="34"/>
      <c r="D301" s="4"/>
      <c r="E301" s="4"/>
      <c r="F301" s="4"/>
      <c r="G301" s="4"/>
      <c r="H301" s="4"/>
      <c r="I301" s="4"/>
      <c r="J301" s="4"/>
      <c r="K301" s="4"/>
      <c r="L301" s="4"/>
      <c r="M301" s="4"/>
      <c r="N301" s="4"/>
      <c r="P301" s="4"/>
      <c r="Q301" s="4"/>
      <c r="R301" s="4"/>
    </row>
    <row r="302" spans="1:18" ht="16.5" customHeight="1">
      <c r="A302" s="4"/>
      <c r="B302" s="4"/>
      <c r="C302" s="34"/>
      <c r="D302" s="4"/>
      <c r="E302" s="4"/>
      <c r="F302" s="4"/>
      <c r="G302" s="4"/>
      <c r="H302" s="4"/>
      <c r="I302" s="4"/>
      <c r="J302" s="4"/>
      <c r="K302" s="4"/>
      <c r="L302" s="4"/>
      <c r="M302" s="4"/>
      <c r="N302" s="4"/>
      <c r="P302" s="4"/>
      <c r="Q302" s="4"/>
      <c r="R302" s="4"/>
    </row>
    <row r="303" spans="1:18" ht="16.5" customHeight="1">
      <c r="A303" s="4"/>
      <c r="B303" s="4"/>
      <c r="C303" s="34"/>
      <c r="D303" s="4"/>
      <c r="E303" s="4"/>
      <c r="F303" s="4"/>
      <c r="G303" s="4"/>
      <c r="H303" s="4"/>
      <c r="I303" s="4"/>
      <c r="J303" s="4"/>
      <c r="K303" s="4"/>
      <c r="L303" s="4"/>
      <c r="M303" s="4"/>
      <c r="N303" s="4"/>
      <c r="P303" s="4"/>
      <c r="Q303" s="4"/>
      <c r="R303" s="4"/>
    </row>
    <row r="304" spans="1:18" ht="16.5" customHeight="1">
      <c r="A304" s="4"/>
      <c r="B304" s="4"/>
      <c r="C304" s="34"/>
      <c r="D304" s="4"/>
      <c r="E304" s="4"/>
      <c r="F304" s="4"/>
      <c r="G304" s="4"/>
      <c r="H304" s="4"/>
      <c r="I304" s="4"/>
      <c r="J304" s="4"/>
      <c r="K304" s="4"/>
      <c r="L304" s="4"/>
      <c r="M304" s="4"/>
      <c r="N304" s="4"/>
      <c r="P304" s="4"/>
      <c r="Q304" s="4"/>
      <c r="R304" s="4"/>
    </row>
    <row r="305" spans="1:18" ht="16.5" customHeight="1">
      <c r="A305" s="4"/>
      <c r="B305" s="4"/>
      <c r="C305" s="34"/>
      <c r="D305" s="4"/>
      <c r="E305" s="4"/>
      <c r="F305" s="4"/>
      <c r="G305" s="4"/>
      <c r="H305" s="4"/>
      <c r="I305" s="4"/>
      <c r="J305" s="4"/>
      <c r="K305" s="4"/>
      <c r="L305" s="4"/>
      <c r="M305" s="4"/>
      <c r="N305" s="4"/>
      <c r="P305" s="4"/>
      <c r="Q305" s="4"/>
      <c r="R305" s="4"/>
    </row>
    <row r="306" spans="1:18" ht="16.5" customHeight="1">
      <c r="A306" s="4"/>
      <c r="B306" s="4"/>
      <c r="C306" s="34"/>
      <c r="D306" s="4"/>
      <c r="E306" s="4"/>
      <c r="F306" s="4"/>
      <c r="G306" s="4"/>
      <c r="H306" s="4"/>
      <c r="I306" s="4"/>
      <c r="J306" s="4"/>
      <c r="K306" s="4"/>
      <c r="L306" s="4"/>
      <c r="M306" s="4"/>
      <c r="N306" s="4"/>
      <c r="P306" s="4"/>
      <c r="Q306" s="4"/>
      <c r="R306" s="4"/>
    </row>
    <row r="307" spans="1:18" ht="16.5" customHeight="1">
      <c r="A307" s="4"/>
      <c r="B307" s="4"/>
      <c r="C307" s="34"/>
      <c r="D307" s="4"/>
      <c r="E307" s="4"/>
      <c r="F307" s="4"/>
      <c r="G307" s="4"/>
      <c r="H307" s="4"/>
      <c r="I307" s="4"/>
      <c r="J307" s="4"/>
      <c r="K307" s="4"/>
      <c r="L307" s="4"/>
      <c r="M307" s="4"/>
      <c r="N307" s="4"/>
      <c r="P307" s="4"/>
      <c r="Q307" s="4"/>
      <c r="R307" s="4"/>
    </row>
    <row r="308" spans="1:18" ht="16.5" customHeight="1">
      <c r="A308" s="4"/>
      <c r="B308" s="4"/>
      <c r="C308" s="34"/>
      <c r="D308" s="4"/>
      <c r="E308" s="4"/>
      <c r="F308" s="4"/>
      <c r="G308" s="4"/>
      <c r="H308" s="4"/>
      <c r="I308" s="4"/>
      <c r="J308" s="4"/>
      <c r="K308" s="4"/>
      <c r="L308" s="4"/>
      <c r="M308" s="4"/>
      <c r="N308" s="4"/>
      <c r="P308" s="4"/>
      <c r="Q308" s="4"/>
      <c r="R308" s="4"/>
    </row>
    <row r="309" spans="1:18" ht="16.5" customHeight="1">
      <c r="A309" s="4"/>
      <c r="B309" s="4"/>
      <c r="C309" s="34"/>
      <c r="D309" s="4"/>
      <c r="E309" s="4"/>
      <c r="F309" s="4"/>
      <c r="G309" s="4"/>
      <c r="H309" s="4"/>
      <c r="I309" s="4"/>
      <c r="J309" s="4"/>
      <c r="K309" s="4"/>
      <c r="L309" s="4"/>
      <c r="M309" s="4"/>
      <c r="N309" s="4"/>
      <c r="P309" s="4"/>
      <c r="Q309" s="4"/>
      <c r="R309" s="4"/>
    </row>
    <row r="310" spans="1:18" ht="16.5" customHeight="1">
      <c r="A310" s="4"/>
      <c r="B310" s="4"/>
      <c r="C310" s="34"/>
      <c r="D310" s="4"/>
      <c r="E310" s="4"/>
      <c r="F310" s="4"/>
      <c r="G310" s="4"/>
      <c r="H310" s="4"/>
      <c r="I310" s="4"/>
      <c r="J310" s="4"/>
      <c r="K310" s="4"/>
      <c r="L310" s="4"/>
      <c r="M310" s="4"/>
      <c r="N310" s="4"/>
      <c r="P310" s="4"/>
      <c r="Q310" s="4"/>
      <c r="R310" s="4"/>
    </row>
    <row r="311" spans="1:18" ht="16.5" customHeight="1">
      <c r="A311" s="4"/>
      <c r="B311" s="4"/>
      <c r="C311" s="34"/>
      <c r="D311" s="4"/>
      <c r="E311" s="4"/>
      <c r="F311" s="4"/>
      <c r="G311" s="4"/>
      <c r="H311" s="4"/>
      <c r="I311" s="4"/>
      <c r="J311" s="4"/>
      <c r="K311" s="4"/>
      <c r="L311" s="4"/>
      <c r="M311" s="4"/>
      <c r="N311" s="4"/>
      <c r="P311" s="4"/>
      <c r="Q311" s="4"/>
      <c r="R311" s="4"/>
    </row>
    <row r="312" spans="1:18" ht="16.5" customHeight="1">
      <c r="A312" s="4"/>
      <c r="B312" s="4"/>
      <c r="C312" s="34"/>
      <c r="D312" s="4"/>
      <c r="E312" s="4"/>
      <c r="F312" s="4"/>
      <c r="G312" s="4"/>
      <c r="H312" s="4"/>
      <c r="I312" s="4"/>
      <c r="J312" s="4"/>
      <c r="K312" s="4"/>
      <c r="L312" s="4"/>
      <c r="M312" s="4"/>
      <c r="N312" s="4"/>
      <c r="P312" s="4"/>
      <c r="Q312" s="4"/>
      <c r="R312" s="4"/>
    </row>
    <row r="313" spans="1:18" ht="16.5" customHeight="1">
      <c r="A313" s="4"/>
      <c r="B313" s="4"/>
      <c r="C313" s="34"/>
      <c r="D313" s="4"/>
      <c r="E313" s="4"/>
      <c r="F313" s="4"/>
      <c r="G313" s="4"/>
      <c r="H313" s="4"/>
      <c r="I313" s="4"/>
      <c r="J313" s="4"/>
      <c r="K313" s="4"/>
      <c r="L313" s="4"/>
      <c r="M313" s="4"/>
      <c r="N313" s="4"/>
      <c r="P313" s="4"/>
      <c r="Q313" s="4"/>
      <c r="R313" s="4"/>
    </row>
    <row r="314" spans="1:18" ht="16.5" customHeight="1">
      <c r="A314" s="4"/>
      <c r="B314" s="4"/>
      <c r="C314" s="34"/>
      <c r="D314" s="4"/>
      <c r="E314" s="4"/>
      <c r="F314" s="4"/>
      <c r="G314" s="4"/>
      <c r="H314" s="4"/>
      <c r="I314" s="4"/>
      <c r="J314" s="4"/>
      <c r="K314" s="4"/>
      <c r="L314" s="4"/>
      <c r="M314" s="4"/>
      <c r="N314" s="4"/>
      <c r="P314" s="4"/>
      <c r="Q314" s="4"/>
      <c r="R314" s="4"/>
    </row>
    <row r="315" spans="1:18" ht="16.5" customHeight="1">
      <c r="A315" s="4"/>
      <c r="B315" s="4"/>
      <c r="C315" s="34"/>
      <c r="D315" s="4"/>
      <c r="E315" s="4"/>
      <c r="F315" s="4"/>
      <c r="G315" s="4"/>
      <c r="H315" s="4"/>
      <c r="I315" s="4"/>
      <c r="J315" s="4"/>
      <c r="K315" s="4"/>
      <c r="L315" s="4"/>
      <c r="M315" s="4"/>
      <c r="N315" s="4"/>
      <c r="P315" s="4"/>
      <c r="Q315" s="4"/>
      <c r="R315" s="4"/>
    </row>
    <row r="316" spans="1:18" ht="16.5" customHeight="1">
      <c r="A316" s="4"/>
      <c r="B316" s="4"/>
      <c r="C316" s="34"/>
      <c r="D316" s="4"/>
      <c r="E316" s="4"/>
      <c r="F316" s="4"/>
      <c r="G316" s="4"/>
      <c r="H316" s="4"/>
      <c r="I316" s="4"/>
      <c r="J316" s="4"/>
      <c r="K316" s="4"/>
      <c r="L316" s="4"/>
      <c r="M316" s="4"/>
      <c r="N316" s="4"/>
      <c r="P316" s="4"/>
      <c r="Q316" s="4"/>
      <c r="R316" s="4"/>
    </row>
    <row r="317" spans="1:18" ht="16.5" customHeight="1">
      <c r="A317" s="4"/>
      <c r="B317" s="4"/>
      <c r="C317" s="34"/>
      <c r="D317" s="4"/>
      <c r="E317" s="4"/>
      <c r="F317" s="4"/>
      <c r="G317" s="4"/>
      <c r="H317" s="4"/>
      <c r="I317" s="4"/>
      <c r="J317" s="4"/>
      <c r="K317" s="4"/>
      <c r="L317" s="4"/>
      <c r="M317" s="4"/>
      <c r="N317" s="4"/>
      <c r="P317" s="4"/>
      <c r="Q317" s="4"/>
      <c r="R317" s="4"/>
    </row>
    <row r="318" spans="1:18" ht="16.5" customHeight="1">
      <c r="A318" s="4"/>
      <c r="B318" s="4"/>
      <c r="C318" s="34"/>
      <c r="D318" s="4"/>
      <c r="E318" s="4"/>
      <c r="F318" s="4"/>
      <c r="G318" s="4"/>
      <c r="H318" s="4"/>
      <c r="I318" s="4"/>
      <c r="J318" s="4"/>
      <c r="K318" s="4"/>
      <c r="L318" s="4"/>
      <c r="M318" s="4"/>
      <c r="N318" s="4"/>
      <c r="P318" s="4"/>
      <c r="Q318" s="4"/>
      <c r="R318" s="4"/>
    </row>
    <row r="319" spans="1:18" ht="16.5" customHeight="1">
      <c r="A319" s="4"/>
      <c r="B319" s="4"/>
      <c r="C319" s="34"/>
      <c r="D319" s="4"/>
      <c r="E319" s="4"/>
      <c r="F319" s="4"/>
      <c r="G319" s="4"/>
      <c r="H319" s="4"/>
      <c r="I319" s="4"/>
      <c r="J319" s="4"/>
      <c r="K319" s="4"/>
      <c r="L319" s="4"/>
      <c r="M319" s="4"/>
      <c r="N319" s="4"/>
      <c r="P319" s="4"/>
      <c r="Q319" s="4"/>
      <c r="R319" s="4"/>
    </row>
    <row r="320" spans="1:18" ht="16.5" customHeight="1">
      <c r="A320" s="4"/>
      <c r="B320" s="4"/>
      <c r="C320" s="34"/>
      <c r="D320" s="4"/>
      <c r="E320" s="4"/>
      <c r="F320" s="4"/>
      <c r="G320" s="4"/>
      <c r="H320" s="4"/>
      <c r="I320" s="4"/>
      <c r="J320" s="4"/>
      <c r="K320" s="4"/>
      <c r="L320" s="4"/>
      <c r="M320" s="4"/>
      <c r="N320" s="4"/>
      <c r="P320" s="4"/>
      <c r="Q320" s="4"/>
      <c r="R320" s="4"/>
    </row>
    <row r="321" spans="1:18" ht="16.5" customHeight="1">
      <c r="A321" s="4"/>
      <c r="B321" s="4"/>
      <c r="C321" s="34"/>
      <c r="D321" s="4"/>
      <c r="E321" s="4"/>
      <c r="F321" s="4"/>
      <c r="G321" s="4"/>
      <c r="H321" s="4"/>
      <c r="I321" s="4"/>
      <c r="J321" s="4"/>
      <c r="K321" s="4"/>
      <c r="L321" s="4"/>
      <c r="M321" s="4"/>
      <c r="N321" s="4"/>
      <c r="P321" s="4"/>
      <c r="Q321" s="4"/>
      <c r="R321" s="4"/>
    </row>
    <row r="322" spans="1:18" ht="16.5" customHeight="1">
      <c r="A322" s="4"/>
      <c r="B322" s="4"/>
      <c r="C322" s="34"/>
      <c r="D322" s="4"/>
      <c r="E322" s="4"/>
      <c r="F322" s="4"/>
      <c r="G322" s="4"/>
      <c r="H322" s="4"/>
      <c r="I322" s="4"/>
      <c r="J322" s="4"/>
      <c r="K322" s="4"/>
      <c r="L322" s="4"/>
      <c r="M322" s="4"/>
      <c r="N322" s="4"/>
      <c r="P322" s="4"/>
      <c r="Q322" s="4"/>
      <c r="R322" s="4"/>
    </row>
    <row r="323" spans="1:18" ht="16.5" customHeight="1">
      <c r="A323" s="4"/>
      <c r="B323" s="4"/>
      <c r="C323" s="34"/>
      <c r="D323" s="4"/>
      <c r="E323" s="4"/>
      <c r="F323" s="4"/>
      <c r="G323" s="4"/>
      <c r="H323" s="4"/>
      <c r="I323" s="4"/>
      <c r="J323" s="4"/>
      <c r="K323" s="4"/>
      <c r="L323" s="4"/>
      <c r="M323" s="4"/>
      <c r="N323" s="4"/>
      <c r="P323" s="4"/>
      <c r="Q323" s="4"/>
      <c r="R323" s="4"/>
    </row>
    <row r="324" spans="1:18" ht="16.5" customHeight="1">
      <c r="A324" s="4"/>
      <c r="B324" s="4"/>
      <c r="C324" s="34"/>
      <c r="D324" s="4"/>
      <c r="E324" s="4"/>
      <c r="F324" s="4"/>
      <c r="G324" s="4"/>
      <c r="H324" s="4"/>
      <c r="I324" s="4"/>
      <c r="J324" s="4"/>
      <c r="K324" s="4"/>
      <c r="L324" s="4"/>
      <c r="M324" s="4"/>
      <c r="N324" s="4"/>
      <c r="P324" s="4"/>
      <c r="Q324" s="4"/>
      <c r="R324" s="4"/>
    </row>
    <row r="325" spans="1:18" ht="16.5" customHeight="1">
      <c r="A325" s="4"/>
      <c r="B325" s="4"/>
      <c r="C325" s="34"/>
      <c r="D325" s="4"/>
      <c r="E325" s="4"/>
      <c r="F325" s="4"/>
      <c r="G325" s="4"/>
      <c r="H325" s="4"/>
      <c r="I325" s="4"/>
      <c r="J325" s="4"/>
      <c r="K325" s="4"/>
      <c r="L325" s="4"/>
      <c r="M325" s="4"/>
      <c r="N325" s="4"/>
      <c r="P325" s="4"/>
      <c r="Q325" s="4"/>
      <c r="R325" s="4"/>
    </row>
    <row r="326" spans="1:18" ht="16.5" customHeight="1">
      <c r="A326" s="4"/>
      <c r="B326" s="4"/>
      <c r="C326" s="34"/>
      <c r="D326" s="4"/>
      <c r="E326" s="4"/>
      <c r="F326" s="4"/>
      <c r="G326" s="4"/>
      <c r="H326" s="4"/>
      <c r="I326" s="4"/>
      <c r="J326" s="4"/>
      <c r="K326" s="4"/>
      <c r="L326" s="4"/>
      <c r="M326" s="4"/>
      <c r="N326" s="4"/>
      <c r="P326" s="4"/>
      <c r="Q326" s="4"/>
      <c r="R326" s="4"/>
    </row>
    <row r="327" spans="1:18" ht="16.5" customHeight="1">
      <c r="A327" s="4"/>
      <c r="B327" s="4"/>
      <c r="C327" s="34"/>
      <c r="D327" s="4"/>
      <c r="E327" s="4"/>
      <c r="F327" s="4"/>
      <c r="G327" s="4"/>
      <c r="H327" s="4"/>
      <c r="I327" s="4"/>
      <c r="J327" s="4"/>
      <c r="K327" s="4"/>
      <c r="L327" s="4"/>
      <c r="M327" s="4"/>
      <c r="N327" s="4"/>
      <c r="P327" s="4"/>
      <c r="Q327" s="4"/>
      <c r="R327" s="4"/>
    </row>
    <row r="328" spans="1:18" ht="16.5" customHeight="1">
      <c r="A328" s="4"/>
      <c r="B328" s="4"/>
      <c r="C328" s="34"/>
      <c r="D328" s="4"/>
      <c r="E328" s="4"/>
      <c r="F328" s="4"/>
      <c r="G328" s="4"/>
      <c r="H328" s="4"/>
      <c r="I328" s="4"/>
      <c r="J328" s="4"/>
      <c r="K328" s="4"/>
      <c r="L328" s="4"/>
      <c r="M328" s="4"/>
      <c r="N328" s="4"/>
      <c r="P328" s="4"/>
      <c r="Q328" s="4"/>
      <c r="R328" s="4"/>
    </row>
    <row r="329" spans="1:18" ht="16.5" customHeight="1">
      <c r="A329" s="4"/>
      <c r="B329" s="4"/>
      <c r="C329" s="34"/>
      <c r="D329" s="4"/>
      <c r="E329" s="4"/>
      <c r="F329" s="4"/>
      <c r="G329" s="4"/>
      <c r="H329" s="4"/>
      <c r="I329" s="4"/>
      <c r="J329" s="4"/>
      <c r="K329" s="4"/>
      <c r="L329" s="4"/>
      <c r="M329" s="4"/>
      <c r="N329" s="4"/>
      <c r="P329" s="4"/>
      <c r="Q329" s="4"/>
      <c r="R329" s="4"/>
    </row>
    <row r="330" spans="1:18" ht="16.5" customHeight="1">
      <c r="A330" s="4"/>
      <c r="B330" s="4"/>
      <c r="C330" s="34"/>
      <c r="D330" s="4"/>
      <c r="E330" s="4"/>
      <c r="F330" s="4"/>
      <c r="G330" s="4"/>
      <c r="H330" s="4"/>
      <c r="I330" s="4"/>
      <c r="J330" s="4"/>
      <c r="K330" s="4"/>
      <c r="L330" s="4"/>
      <c r="M330" s="4"/>
      <c r="N330" s="4"/>
      <c r="P330" s="4"/>
      <c r="Q330" s="4"/>
      <c r="R330" s="4"/>
    </row>
    <row r="331" spans="1:18" ht="16.5" customHeight="1">
      <c r="A331" s="4"/>
      <c r="B331" s="4"/>
      <c r="C331" s="34"/>
      <c r="D331" s="4"/>
      <c r="E331" s="4"/>
      <c r="F331" s="4"/>
      <c r="G331" s="4"/>
      <c r="H331" s="4"/>
      <c r="I331" s="4"/>
      <c r="J331" s="4"/>
      <c r="K331" s="4"/>
      <c r="L331" s="4"/>
      <c r="M331" s="4"/>
      <c r="N331" s="4"/>
      <c r="P331" s="4"/>
      <c r="Q331" s="4"/>
      <c r="R331" s="4"/>
    </row>
    <row r="332" spans="1:18" ht="16.5" customHeight="1">
      <c r="A332" s="4"/>
      <c r="B332" s="4"/>
      <c r="C332" s="34"/>
      <c r="D332" s="4"/>
      <c r="E332" s="4"/>
      <c r="F332" s="4"/>
      <c r="G332" s="4"/>
      <c r="H332" s="4"/>
      <c r="I332" s="4"/>
      <c r="J332" s="4"/>
      <c r="K332" s="4"/>
      <c r="L332" s="4"/>
      <c r="M332" s="4"/>
      <c r="N332" s="4"/>
      <c r="P332" s="4"/>
      <c r="Q332" s="4"/>
      <c r="R332" s="4"/>
    </row>
    <row r="333" spans="1:18" ht="16.5" customHeight="1">
      <c r="A333" s="4"/>
      <c r="B333" s="4"/>
      <c r="C333" s="34"/>
      <c r="D333" s="4"/>
      <c r="E333" s="4"/>
      <c r="F333" s="4"/>
      <c r="G333" s="4"/>
      <c r="H333" s="4"/>
      <c r="I333" s="4"/>
      <c r="J333" s="4"/>
      <c r="K333" s="4"/>
      <c r="L333" s="4"/>
      <c r="M333" s="4"/>
      <c r="N333" s="4"/>
      <c r="P333" s="4"/>
      <c r="Q333" s="4"/>
      <c r="R333" s="4"/>
    </row>
    <row r="334" spans="1:18" ht="16.5" customHeight="1">
      <c r="A334" s="4"/>
      <c r="B334" s="4"/>
      <c r="C334" s="34"/>
      <c r="D334" s="4"/>
      <c r="E334" s="4"/>
      <c r="F334" s="4"/>
      <c r="G334" s="4"/>
      <c r="H334" s="4"/>
      <c r="I334" s="4"/>
      <c r="J334" s="4"/>
      <c r="K334" s="4"/>
      <c r="L334" s="4"/>
      <c r="M334" s="4"/>
      <c r="N334" s="4"/>
      <c r="P334" s="4"/>
      <c r="Q334" s="4"/>
      <c r="R334" s="4"/>
    </row>
    <row r="335" spans="1:18" ht="16.5" customHeight="1">
      <c r="A335" s="4"/>
      <c r="B335" s="4"/>
      <c r="C335" s="34"/>
      <c r="D335" s="4"/>
      <c r="E335" s="4"/>
      <c r="F335" s="4"/>
      <c r="G335" s="4"/>
      <c r="H335" s="4"/>
      <c r="I335" s="4"/>
      <c r="J335" s="4"/>
      <c r="K335" s="4"/>
      <c r="L335" s="4"/>
      <c r="M335" s="4"/>
      <c r="N335" s="4"/>
      <c r="P335" s="4"/>
      <c r="Q335" s="4"/>
      <c r="R335" s="4"/>
    </row>
    <row r="336" spans="1:18" ht="16.5" customHeight="1">
      <c r="A336" s="4"/>
      <c r="B336" s="4"/>
      <c r="C336" s="34"/>
      <c r="D336" s="4"/>
      <c r="E336" s="4"/>
      <c r="F336" s="4"/>
      <c r="G336" s="4"/>
      <c r="H336" s="4"/>
      <c r="I336" s="4"/>
      <c r="J336" s="4"/>
      <c r="K336" s="4"/>
      <c r="L336" s="4"/>
      <c r="M336" s="4"/>
      <c r="N336" s="4"/>
      <c r="P336" s="4"/>
      <c r="Q336" s="4"/>
      <c r="R336" s="4"/>
    </row>
    <row r="337" spans="1:18" ht="16.5" customHeight="1">
      <c r="A337" s="4"/>
      <c r="B337" s="4"/>
      <c r="C337" s="34"/>
      <c r="D337" s="4"/>
      <c r="E337" s="4"/>
      <c r="F337" s="4"/>
      <c r="G337" s="4"/>
      <c r="H337" s="4"/>
      <c r="I337" s="4"/>
      <c r="J337" s="4"/>
      <c r="K337" s="4"/>
      <c r="L337" s="4"/>
      <c r="M337" s="4"/>
      <c r="N337" s="4"/>
      <c r="P337" s="4"/>
      <c r="Q337" s="4"/>
      <c r="R337" s="4"/>
    </row>
    <row r="338" spans="1:18" ht="16.5" customHeight="1">
      <c r="A338" s="4"/>
      <c r="B338" s="4"/>
      <c r="C338" s="34"/>
      <c r="D338" s="4"/>
      <c r="E338" s="4"/>
      <c r="F338" s="4"/>
      <c r="G338" s="4"/>
      <c r="H338" s="4"/>
      <c r="I338" s="4"/>
      <c r="J338" s="4"/>
      <c r="K338" s="4"/>
      <c r="L338" s="4"/>
      <c r="M338" s="4"/>
      <c r="N338" s="4"/>
      <c r="P338" s="4"/>
      <c r="Q338" s="4"/>
      <c r="R338" s="4"/>
    </row>
    <row r="339" spans="1:18" ht="16.5" customHeight="1">
      <c r="A339" s="4"/>
      <c r="B339" s="4"/>
      <c r="C339" s="34"/>
      <c r="D339" s="4"/>
      <c r="E339" s="4"/>
      <c r="F339" s="4"/>
      <c r="G339" s="4"/>
      <c r="H339" s="4"/>
      <c r="I339" s="4"/>
      <c r="J339" s="4"/>
      <c r="K339" s="4"/>
      <c r="L339" s="4"/>
      <c r="M339" s="4"/>
      <c r="N339" s="4"/>
      <c r="P339" s="4"/>
      <c r="Q339" s="4"/>
      <c r="R339" s="4"/>
    </row>
    <row r="340" spans="1:18" ht="16.5" customHeight="1">
      <c r="A340" s="4"/>
      <c r="B340" s="4"/>
      <c r="C340" s="34"/>
      <c r="D340" s="4"/>
      <c r="E340" s="4"/>
      <c r="F340" s="4"/>
      <c r="G340" s="4"/>
      <c r="H340" s="4"/>
      <c r="I340" s="4"/>
      <c r="J340" s="4"/>
      <c r="K340" s="4"/>
      <c r="L340" s="4"/>
      <c r="M340" s="4"/>
      <c r="N340" s="4"/>
      <c r="P340" s="4"/>
      <c r="Q340" s="4"/>
      <c r="R340" s="4"/>
    </row>
    <row r="341" spans="1:18" ht="16.5" customHeight="1">
      <c r="A341" s="4"/>
      <c r="B341" s="4"/>
      <c r="C341" s="34"/>
      <c r="D341" s="4"/>
      <c r="E341" s="4"/>
      <c r="F341" s="4"/>
      <c r="G341" s="4"/>
      <c r="H341" s="4"/>
      <c r="I341" s="4"/>
      <c r="J341" s="4"/>
      <c r="K341" s="4"/>
      <c r="L341" s="4"/>
      <c r="M341" s="4"/>
      <c r="N341" s="4"/>
      <c r="P341" s="4"/>
      <c r="Q341" s="4"/>
      <c r="R341" s="4"/>
    </row>
    <row r="342" spans="1:18" ht="16.5" customHeight="1">
      <c r="A342" s="4"/>
      <c r="B342" s="4"/>
      <c r="C342" s="34"/>
      <c r="D342" s="4"/>
      <c r="E342" s="4"/>
      <c r="F342" s="4"/>
      <c r="G342" s="4"/>
      <c r="H342" s="4"/>
      <c r="I342" s="4"/>
      <c r="J342" s="4"/>
      <c r="K342" s="4"/>
      <c r="L342" s="4"/>
      <c r="M342" s="4"/>
      <c r="N342" s="4"/>
      <c r="P342" s="4"/>
      <c r="Q342" s="4"/>
      <c r="R342" s="4"/>
    </row>
    <row r="343" spans="1:18" ht="16.5" customHeight="1">
      <c r="A343" s="4"/>
      <c r="B343" s="4"/>
      <c r="C343" s="34"/>
      <c r="D343" s="4"/>
      <c r="E343" s="4"/>
      <c r="F343" s="4"/>
      <c r="G343" s="4"/>
      <c r="H343" s="4"/>
      <c r="I343" s="4"/>
      <c r="J343" s="4"/>
      <c r="K343" s="4"/>
      <c r="L343" s="4"/>
      <c r="M343" s="4"/>
      <c r="N343" s="4"/>
      <c r="P343" s="4"/>
      <c r="Q343" s="4"/>
      <c r="R343" s="4"/>
    </row>
    <row r="344" spans="1:18" ht="16.5" customHeight="1">
      <c r="A344" s="4"/>
      <c r="B344" s="4"/>
      <c r="C344" s="34"/>
      <c r="D344" s="4"/>
      <c r="E344" s="4"/>
      <c r="F344" s="4"/>
      <c r="G344" s="4"/>
      <c r="H344" s="4"/>
      <c r="I344" s="4"/>
      <c r="J344" s="4"/>
      <c r="K344" s="4"/>
      <c r="L344" s="4"/>
      <c r="M344" s="4"/>
      <c r="N344" s="4"/>
      <c r="P344" s="4"/>
      <c r="Q344" s="4"/>
      <c r="R344" s="4"/>
    </row>
    <row r="345" spans="1:18" ht="16.5" customHeight="1">
      <c r="A345" s="4"/>
      <c r="B345" s="4"/>
      <c r="C345" s="34"/>
      <c r="D345" s="4"/>
      <c r="E345" s="4"/>
      <c r="F345" s="4"/>
      <c r="G345" s="4"/>
      <c r="H345" s="4"/>
      <c r="I345" s="4"/>
      <c r="J345" s="4"/>
      <c r="K345" s="4"/>
      <c r="L345" s="4"/>
      <c r="M345" s="4"/>
      <c r="N345" s="4"/>
      <c r="P345" s="4"/>
      <c r="Q345" s="4"/>
      <c r="R345" s="4"/>
    </row>
    <row r="346" spans="1:18" ht="16.5" customHeight="1">
      <c r="A346" s="4"/>
      <c r="B346" s="4"/>
      <c r="C346" s="34"/>
      <c r="D346" s="4"/>
      <c r="E346" s="4"/>
      <c r="F346" s="4"/>
      <c r="G346" s="4"/>
      <c r="H346" s="4"/>
      <c r="I346" s="4"/>
      <c r="J346" s="4"/>
      <c r="K346" s="4"/>
      <c r="L346" s="4"/>
      <c r="M346" s="4"/>
      <c r="N346" s="4"/>
      <c r="P346" s="4"/>
      <c r="Q346" s="4"/>
      <c r="R346" s="4"/>
    </row>
    <row r="347" spans="1:18" ht="16.5" customHeight="1">
      <c r="A347" s="4"/>
      <c r="B347" s="4"/>
      <c r="C347" s="34"/>
      <c r="D347" s="4"/>
      <c r="E347" s="4"/>
      <c r="F347" s="4"/>
      <c r="G347" s="4"/>
      <c r="H347" s="4"/>
      <c r="I347" s="4"/>
      <c r="J347" s="4"/>
      <c r="K347" s="4"/>
      <c r="L347" s="4"/>
      <c r="M347" s="4"/>
      <c r="N347" s="4"/>
      <c r="P347" s="4"/>
      <c r="Q347" s="4"/>
      <c r="R347" s="4"/>
    </row>
    <row r="348" spans="1:18" ht="16.5" customHeight="1">
      <c r="A348" s="4"/>
      <c r="B348" s="4"/>
      <c r="C348" s="34"/>
      <c r="D348" s="4"/>
      <c r="E348" s="4"/>
      <c r="F348" s="4"/>
      <c r="G348" s="4"/>
      <c r="H348" s="4"/>
      <c r="I348" s="4"/>
      <c r="J348" s="4"/>
      <c r="K348" s="4"/>
      <c r="L348" s="4"/>
      <c r="M348" s="4"/>
      <c r="N348" s="4"/>
      <c r="P348" s="4"/>
      <c r="Q348" s="4"/>
      <c r="R348" s="4"/>
    </row>
    <row r="349" spans="1:18" ht="16.5" customHeight="1">
      <c r="A349" s="4"/>
      <c r="B349" s="4"/>
      <c r="C349" s="34"/>
      <c r="D349" s="4"/>
      <c r="E349" s="4"/>
      <c r="F349" s="4"/>
      <c r="G349" s="4"/>
      <c r="H349" s="4"/>
      <c r="I349" s="4"/>
      <c r="J349" s="4"/>
      <c r="K349" s="4"/>
      <c r="L349" s="4"/>
      <c r="M349" s="4"/>
      <c r="N349" s="4"/>
      <c r="P349" s="4"/>
      <c r="Q349" s="4"/>
      <c r="R349" s="4"/>
    </row>
    <row r="350" spans="1:18" ht="16.5" customHeight="1">
      <c r="A350" s="4"/>
      <c r="B350" s="4"/>
      <c r="C350" s="34"/>
      <c r="D350" s="4"/>
      <c r="E350" s="4"/>
      <c r="F350" s="4"/>
      <c r="G350" s="4"/>
      <c r="H350" s="4"/>
      <c r="I350" s="4"/>
      <c r="J350" s="4"/>
      <c r="K350" s="4"/>
      <c r="L350" s="4"/>
      <c r="M350" s="4"/>
      <c r="N350" s="4"/>
      <c r="P350" s="4"/>
      <c r="Q350" s="4"/>
      <c r="R350" s="4"/>
    </row>
    <row r="351" spans="1:18" ht="16.5" customHeight="1">
      <c r="A351" s="4"/>
      <c r="B351" s="4"/>
      <c r="C351" s="34"/>
      <c r="D351" s="4"/>
      <c r="E351" s="4"/>
      <c r="F351" s="4"/>
      <c r="G351" s="4"/>
      <c r="H351" s="4"/>
      <c r="I351" s="4"/>
      <c r="J351" s="4"/>
      <c r="K351" s="4"/>
      <c r="L351" s="4"/>
      <c r="M351" s="4"/>
      <c r="N351" s="4"/>
      <c r="P351" s="4"/>
      <c r="Q351" s="4"/>
      <c r="R351" s="4"/>
    </row>
    <row r="352" spans="1:18" ht="16.5" customHeight="1">
      <c r="A352" s="4"/>
      <c r="B352" s="4"/>
      <c r="C352" s="34"/>
      <c r="D352" s="4"/>
      <c r="E352" s="4"/>
      <c r="F352" s="4"/>
      <c r="G352" s="4"/>
      <c r="H352" s="4"/>
      <c r="I352" s="4"/>
      <c r="J352" s="4"/>
      <c r="K352" s="4"/>
      <c r="L352" s="4"/>
      <c r="M352" s="4"/>
      <c r="N352" s="4"/>
      <c r="P352" s="4"/>
      <c r="Q352" s="4"/>
      <c r="R352" s="4"/>
    </row>
    <row r="353" spans="1:18" ht="16.5" customHeight="1">
      <c r="A353" s="4"/>
      <c r="B353" s="4"/>
      <c r="C353" s="34"/>
      <c r="D353" s="4"/>
      <c r="E353" s="4"/>
      <c r="F353" s="4"/>
      <c r="G353" s="4"/>
      <c r="H353" s="4"/>
      <c r="I353" s="4"/>
      <c r="J353" s="4"/>
      <c r="K353" s="4"/>
      <c r="L353" s="4"/>
      <c r="M353" s="4"/>
      <c r="N353" s="4"/>
      <c r="P353" s="4"/>
      <c r="Q353" s="4"/>
      <c r="R353" s="4"/>
    </row>
    <row r="354" spans="1:18" ht="16.5" customHeight="1">
      <c r="A354" s="4"/>
      <c r="B354" s="4"/>
      <c r="C354" s="34"/>
      <c r="D354" s="4"/>
      <c r="E354" s="4"/>
      <c r="F354" s="4"/>
      <c r="G354" s="4"/>
      <c r="H354" s="4"/>
      <c r="I354" s="4"/>
      <c r="J354" s="4"/>
      <c r="K354" s="4"/>
      <c r="L354" s="4"/>
      <c r="M354" s="4"/>
      <c r="N354" s="4"/>
      <c r="P354" s="4"/>
      <c r="Q354" s="4"/>
      <c r="R354" s="4"/>
    </row>
    <row r="355" spans="1:18" ht="16.5" customHeight="1">
      <c r="A355" s="4"/>
      <c r="B355" s="4"/>
      <c r="C355" s="34"/>
      <c r="D355" s="4"/>
      <c r="E355" s="4"/>
      <c r="F355" s="4"/>
      <c r="G355" s="4"/>
      <c r="H355" s="4"/>
      <c r="I355" s="4"/>
      <c r="J355" s="4"/>
      <c r="K355" s="4"/>
      <c r="L355" s="4"/>
      <c r="M355" s="4"/>
      <c r="N355" s="4"/>
      <c r="P355" s="4"/>
      <c r="Q355" s="4"/>
      <c r="R355" s="4"/>
    </row>
    <row r="356" spans="1:18" ht="16.5" customHeight="1">
      <c r="A356" s="4"/>
      <c r="B356" s="4"/>
      <c r="C356" s="34"/>
      <c r="D356" s="4"/>
      <c r="E356" s="4"/>
      <c r="F356" s="4"/>
      <c r="G356" s="4"/>
      <c r="H356" s="4"/>
      <c r="I356" s="4"/>
      <c r="J356" s="4"/>
      <c r="K356" s="4"/>
      <c r="L356" s="4"/>
      <c r="M356" s="4"/>
      <c r="N356" s="4"/>
      <c r="P356" s="4"/>
      <c r="Q356" s="4"/>
      <c r="R356" s="4"/>
    </row>
    <row r="357" spans="1:18" ht="16.5" customHeight="1">
      <c r="A357" s="4"/>
      <c r="B357" s="4"/>
      <c r="C357" s="34"/>
      <c r="D357" s="4"/>
      <c r="E357" s="4"/>
      <c r="F357" s="4"/>
      <c r="G357" s="4"/>
      <c r="H357" s="4"/>
      <c r="I357" s="4"/>
      <c r="J357" s="4"/>
      <c r="K357" s="4"/>
      <c r="L357" s="4"/>
      <c r="M357" s="4"/>
      <c r="N357" s="4"/>
      <c r="P357" s="4"/>
      <c r="Q357" s="4"/>
      <c r="R357" s="4"/>
    </row>
    <row r="358" spans="1:18" ht="16.5" customHeight="1">
      <c r="A358" s="4"/>
      <c r="B358" s="4"/>
      <c r="C358" s="34"/>
      <c r="D358" s="4"/>
      <c r="E358" s="4"/>
      <c r="F358" s="4"/>
      <c r="G358" s="4"/>
      <c r="H358" s="4"/>
      <c r="I358" s="4"/>
      <c r="J358" s="4"/>
      <c r="K358" s="4"/>
      <c r="L358" s="4"/>
      <c r="M358" s="4"/>
      <c r="N358" s="4"/>
      <c r="P358" s="4"/>
      <c r="Q358" s="4"/>
      <c r="R358" s="4"/>
    </row>
    <row r="359" spans="1:18" ht="16.5" customHeight="1">
      <c r="A359" s="4"/>
      <c r="B359" s="4"/>
      <c r="C359" s="34"/>
      <c r="D359" s="4"/>
      <c r="E359" s="4"/>
      <c r="F359" s="4"/>
      <c r="G359" s="4"/>
      <c r="H359" s="4"/>
      <c r="I359" s="4"/>
      <c r="J359" s="4"/>
      <c r="K359" s="4"/>
      <c r="L359" s="4"/>
      <c r="M359" s="4"/>
      <c r="N359" s="4"/>
      <c r="P359" s="4"/>
      <c r="Q359" s="4"/>
      <c r="R359" s="4"/>
    </row>
    <row r="360" spans="1:18" ht="16.5" customHeight="1">
      <c r="A360" s="4"/>
      <c r="B360" s="4"/>
      <c r="C360" s="34"/>
      <c r="D360" s="4"/>
      <c r="E360" s="4"/>
      <c r="F360" s="4"/>
      <c r="G360" s="4"/>
      <c r="H360" s="4"/>
      <c r="I360" s="4"/>
      <c r="J360" s="4"/>
      <c r="K360" s="4"/>
      <c r="L360" s="4"/>
      <c r="M360" s="4"/>
      <c r="N360" s="4"/>
      <c r="P360" s="4"/>
      <c r="Q360" s="4"/>
      <c r="R360" s="4"/>
    </row>
    <row r="361" spans="1:18" ht="16.5" customHeight="1">
      <c r="A361" s="4"/>
      <c r="B361" s="4"/>
      <c r="C361" s="34"/>
      <c r="D361" s="4"/>
      <c r="E361" s="4"/>
      <c r="F361" s="4"/>
      <c r="G361" s="4"/>
      <c r="H361" s="4"/>
      <c r="I361" s="4"/>
      <c r="J361" s="4"/>
      <c r="K361" s="4"/>
      <c r="L361" s="4"/>
      <c r="M361" s="4"/>
      <c r="N361" s="4"/>
      <c r="P361" s="4"/>
      <c r="Q361" s="4"/>
      <c r="R361" s="4"/>
    </row>
    <row r="362" spans="1:18" ht="16.5" customHeight="1">
      <c r="A362" s="4"/>
      <c r="B362" s="4"/>
      <c r="C362" s="34"/>
      <c r="D362" s="4"/>
      <c r="E362" s="4"/>
      <c r="F362" s="4"/>
      <c r="G362" s="4"/>
      <c r="H362" s="4"/>
      <c r="I362" s="4"/>
      <c r="J362" s="4"/>
      <c r="K362" s="4"/>
      <c r="L362" s="4"/>
      <c r="M362" s="4"/>
      <c r="N362" s="4"/>
      <c r="P362" s="4"/>
      <c r="Q362" s="4"/>
      <c r="R362" s="4"/>
    </row>
    <row r="363" spans="1:18" ht="16.5" customHeight="1">
      <c r="A363" s="4"/>
      <c r="B363" s="4"/>
      <c r="C363" s="34"/>
      <c r="D363" s="4"/>
      <c r="E363" s="4"/>
      <c r="F363" s="4"/>
      <c r="G363" s="4"/>
      <c r="H363" s="4"/>
      <c r="I363" s="4"/>
      <c r="J363" s="4"/>
      <c r="K363" s="4"/>
      <c r="L363" s="4"/>
      <c r="M363" s="4"/>
      <c r="N363" s="4"/>
      <c r="P363" s="4"/>
      <c r="Q363" s="4"/>
      <c r="R363" s="4"/>
    </row>
    <row r="364" spans="1:18" ht="16.5" customHeight="1">
      <c r="A364" s="4"/>
      <c r="B364" s="4"/>
      <c r="C364" s="34"/>
      <c r="D364" s="4"/>
      <c r="E364" s="4"/>
      <c r="F364" s="4"/>
      <c r="G364" s="4"/>
      <c r="H364" s="4"/>
      <c r="I364" s="4"/>
      <c r="J364" s="4"/>
      <c r="K364" s="4"/>
      <c r="L364" s="4"/>
      <c r="M364" s="4"/>
      <c r="N364" s="4"/>
      <c r="P364" s="4"/>
      <c r="Q364" s="4"/>
      <c r="R364" s="4"/>
    </row>
    <row r="365" spans="1:18" ht="16.5" customHeight="1">
      <c r="A365" s="4"/>
      <c r="B365" s="4"/>
      <c r="C365" s="34"/>
      <c r="D365" s="4"/>
      <c r="E365" s="4"/>
      <c r="F365" s="4"/>
      <c r="G365" s="4"/>
      <c r="H365" s="4"/>
      <c r="I365" s="4"/>
      <c r="J365" s="4"/>
      <c r="K365" s="4"/>
      <c r="L365" s="4"/>
      <c r="M365" s="4"/>
      <c r="N365" s="4"/>
      <c r="P365" s="4"/>
      <c r="Q365" s="4"/>
      <c r="R365" s="4"/>
    </row>
    <row r="366" spans="1:18" ht="16.5" customHeight="1">
      <c r="A366" s="4"/>
      <c r="B366" s="4"/>
      <c r="C366" s="34"/>
      <c r="D366" s="4"/>
      <c r="E366" s="4"/>
      <c r="F366" s="4"/>
      <c r="G366" s="4"/>
      <c r="H366" s="4"/>
      <c r="I366" s="4"/>
      <c r="J366" s="4"/>
      <c r="K366" s="4"/>
      <c r="L366" s="4"/>
      <c r="M366" s="4"/>
      <c r="N366" s="4"/>
      <c r="P366" s="4"/>
      <c r="Q366" s="4"/>
      <c r="R366" s="4"/>
    </row>
    <row r="367" spans="1:18" ht="16.5" customHeight="1">
      <c r="A367" s="4"/>
      <c r="B367" s="4"/>
      <c r="C367" s="34"/>
      <c r="D367" s="4"/>
      <c r="E367" s="4"/>
      <c r="F367" s="4"/>
      <c r="G367" s="4"/>
      <c r="H367" s="4"/>
      <c r="I367" s="4"/>
      <c r="J367" s="4"/>
      <c r="K367" s="4"/>
      <c r="L367" s="4"/>
      <c r="M367" s="4"/>
      <c r="N367" s="4"/>
      <c r="P367" s="4"/>
      <c r="Q367" s="4"/>
      <c r="R367" s="4"/>
    </row>
    <row r="368" spans="1:18" ht="16.5" customHeight="1">
      <c r="A368" s="4"/>
      <c r="B368" s="4"/>
      <c r="C368" s="34"/>
      <c r="D368" s="4"/>
      <c r="E368" s="4"/>
      <c r="F368" s="4"/>
      <c r="G368" s="4"/>
      <c r="H368" s="4"/>
      <c r="I368" s="4"/>
      <c r="J368" s="4"/>
      <c r="K368" s="4"/>
      <c r="L368" s="4"/>
      <c r="M368" s="4"/>
      <c r="N368" s="4"/>
      <c r="P368" s="4"/>
      <c r="Q368" s="4"/>
      <c r="R368" s="4"/>
    </row>
    <row r="369" spans="1:18" ht="16.5" customHeight="1">
      <c r="A369" s="4"/>
      <c r="B369" s="4"/>
      <c r="C369" s="34"/>
      <c r="D369" s="4"/>
      <c r="E369" s="4"/>
      <c r="F369" s="4"/>
      <c r="G369" s="4"/>
      <c r="H369" s="4"/>
      <c r="I369" s="4"/>
      <c r="J369" s="4"/>
      <c r="K369" s="4"/>
      <c r="L369" s="4"/>
      <c r="M369" s="4"/>
      <c r="N369" s="4"/>
      <c r="P369" s="4"/>
      <c r="Q369" s="4"/>
      <c r="R369" s="4"/>
    </row>
    <row r="370" spans="1:18" ht="16.5" customHeight="1">
      <c r="A370" s="4"/>
      <c r="B370" s="4"/>
      <c r="C370" s="34"/>
      <c r="D370" s="4"/>
      <c r="E370" s="4"/>
      <c r="F370" s="4"/>
      <c r="G370" s="4"/>
      <c r="H370" s="4"/>
      <c r="I370" s="4"/>
      <c r="J370" s="4"/>
      <c r="K370" s="4"/>
      <c r="L370" s="4"/>
      <c r="M370" s="4"/>
      <c r="N370" s="4"/>
      <c r="P370" s="4"/>
      <c r="Q370" s="4"/>
      <c r="R370" s="4"/>
    </row>
    <row r="371" spans="1:18" ht="16.5" customHeight="1">
      <c r="A371" s="4"/>
      <c r="B371" s="4"/>
      <c r="C371" s="34"/>
      <c r="D371" s="4"/>
      <c r="E371" s="4"/>
      <c r="F371" s="4"/>
      <c r="G371" s="4"/>
      <c r="H371" s="4"/>
      <c r="I371" s="4"/>
      <c r="J371" s="4"/>
      <c r="K371" s="4"/>
      <c r="L371" s="4"/>
      <c r="M371" s="4"/>
      <c r="N371" s="4"/>
      <c r="P371" s="4"/>
      <c r="Q371" s="4"/>
      <c r="R371" s="4"/>
    </row>
    <row r="372" spans="1:18" ht="16.5" customHeight="1">
      <c r="A372" s="4"/>
      <c r="B372" s="4"/>
      <c r="C372" s="34"/>
      <c r="D372" s="4"/>
      <c r="E372" s="4"/>
      <c r="F372" s="4"/>
      <c r="G372" s="4"/>
      <c r="H372" s="4"/>
      <c r="I372" s="4"/>
      <c r="J372" s="4"/>
      <c r="K372" s="4"/>
      <c r="L372" s="4"/>
      <c r="M372" s="4"/>
      <c r="N372" s="4"/>
      <c r="P372" s="4"/>
      <c r="Q372" s="4"/>
      <c r="R372" s="4"/>
    </row>
    <row r="373" spans="1:18" ht="16.5" customHeight="1">
      <c r="A373" s="4"/>
      <c r="B373" s="4"/>
      <c r="C373" s="34"/>
      <c r="D373" s="4"/>
      <c r="E373" s="4"/>
      <c r="F373" s="4"/>
      <c r="G373" s="4"/>
      <c r="H373" s="4"/>
      <c r="I373" s="4"/>
      <c r="J373" s="4"/>
      <c r="K373" s="4"/>
      <c r="L373" s="4"/>
      <c r="M373" s="4"/>
      <c r="N373" s="4"/>
      <c r="P373" s="4"/>
      <c r="Q373" s="4"/>
      <c r="R373" s="4"/>
    </row>
    <row r="374" spans="1:18" ht="16.5" customHeight="1">
      <c r="A374" s="4"/>
      <c r="B374" s="4"/>
      <c r="C374" s="34"/>
      <c r="D374" s="4"/>
      <c r="E374" s="4"/>
      <c r="F374" s="4"/>
      <c r="G374" s="4"/>
      <c r="H374" s="4"/>
      <c r="I374" s="4"/>
      <c r="J374" s="4"/>
      <c r="K374" s="4"/>
      <c r="L374" s="4"/>
      <c r="M374" s="4"/>
      <c r="N374" s="4"/>
      <c r="P374" s="4"/>
      <c r="Q374" s="4"/>
      <c r="R374" s="4"/>
    </row>
    <row r="375" spans="1:18" ht="16.5" customHeight="1">
      <c r="A375" s="4"/>
      <c r="B375" s="4"/>
      <c r="C375" s="34"/>
      <c r="D375" s="4"/>
      <c r="E375" s="4"/>
      <c r="F375" s="4"/>
      <c r="G375" s="4"/>
      <c r="H375" s="4"/>
      <c r="I375" s="4"/>
      <c r="J375" s="4"/>
      <c r="K375" s="4"/>
      <c r="L375" s="4"/>
      <c r="M375" s="4"/>
      <c r="N375" s="4"/>
      <c r="P375" s="4"/>
      <c r="Q375" s="4"/>
      <c r="R375" s="4"/>
    </row>
    <row r="376" spans="1:18" ht="16.5" customHeight="1">
      <c r="A376" s="4"/>
      <c r="B376" s="4"/>
      <c r="C376" s="34"/>
      <c r="D376" s="4"/>
      <c r="E376" s="4"/>
      <c r="F376" s="4"/>
      <c r="G376" s="4"/>
      <c r="H376" s="4"/>
      <c r="I376" s="4"/>
      <c r="J376" s="4"/>
      <c r="K376" s="4"/>
      <c r="L376" s="4"/>
      <c r="M376" s="4"/>
      <c r="N376" s="4"/>
      <c r="P376" s="4"/>
      <c r="Q376" s="4"/>
      <c r="R376" s="4"/>
    </row>
    <row r="377" spans="1:18" ht="16.5" customHeight="1">
      <c r="A377" s="4"/>
      <c r="B377" s="4"/>
      <c r="C377" s="34"/>
      <c r="D377" s="4"/>
      <c r="E377" s="4"/>
      <c r="F377" s="4"/>
      <c r="G377" s="4"/>
      <c r="H377" s="4"/>
      <c r="I377" s="4"/>
      <c r="J377" s="4"/>
      <c r="K377" s="4"/>
      <c r="L377" s="4"/>
      <c r="M377" s="4"/>
      <c r="N377" s="4"/>
      <c r="P377" s="4"/>
      <c r="Q377" s="4"/>
      <c r="R377" s="4"/>
    </row>
    <row r="378" spans="1:18" ht="16.5" customHeight="1">
      <c r="A378" s="4"/>
      <c r="B378" s="4"/>
      <c r="C378" s="34"/>
      <c r="D378" s="4"/>
      <c r="E378" s="4"/>
      <c r="F378" s="4"/>
      <c r="G378" s="4"/>
      <c r="H378" s="4"/>
      <c r="I378" s="4"/>
      <c r="J378" s="4"/>
      <c r="K378" s="4"/>
      <c r="L378" s="4"/>
      <c r="M378" s="4"/>
      <c r="N378" s="4"/>
      <c r="P378" s="4"/>
      <c r="Q378" s="4"/>
      <c r="R378" s="4"/>
    </row>
    <row r="379" spans="1:18" ht="16.5" customHeight="1">
      <c r="A379" s="4"/>
      <c r="B379" s="4"/>
      <c r="C379" s="34"/>
      <c r="D379" s="4"/>
      <c r="E379" s="4"/>
      <c r="F379" s="4"/>
      <c r="G379" s="4"/>
      <c r="H379" s="4"/>
      <c r="I379" s="4"/>
      <c r="J379" s="4"/>
      <c r="K379" s="4"/>
      <c r="L379" s="4"/>
      <c r="M379" s="4"/>
      <c r="N379" s="4"/>
      <c r="P379" s="4"/>
      <c r="Q379" s="4"/>
      <c r="R379" s="4"/>
    </row>
    <row r="380" spans="1:18" ht="16.5" customHeight="1">
      <c r="A380" s="4"/>
      <c r="B380" s="4"/>
      <c r="C380" s="34"/>
      <c r="D380" s="4"/>
      <c r="E380" s="4"/>
      <c r="F380" s="4"/>
      <c r="G380" s="4"/>
      <c r="H380" s="4"/>
      <c r="I380" s="4"/>
      <c r="J380" s="4"/>
      <c r="K380" s="4"/>
      <c r="L380" s="4"/>
      <c r="M380" s="4"/>
      <c r="N380" s="4"/>
      <c r="P380" s="4"/>
      <c r="Q380" s="4"/>
      <c r="R380" s="4"/>
    </row>
    <row r="381" spans="1:18" ht="16.5" customHeight="1">
      <c r="A381" s="4"/>
      <c r="B381" s="4"/>
      <c r="C381" s="34"/>
      <c r="D381" s="4"/>
      <c r="E381" s="4"/>
      <c r="F381" s="4"/>
      <c r="G381" s="4"/>
      <c r="H381" s="4"/>
      <c r="I381" s="4"/>
      <c r="J381" s="4"/>
      <c r="K381" s="4"/>
      <c r="L381" s="4"/>
      <c r="M381" s="4"/>
      <c r="N381" s="4"/>
      <c r="P381" s="4"/>
      <c r="Q381" s="4"/>
      <c r="R381" s="4"/>
    </row>
    <row r="382" spans="1:18" ht="16.5" customHeight="1">
      <c r="A382" s="4"/>
      <c r="B382" s="4"/>
      <c r="C382" s="34"/>
      <c r="D382" s="4"/>
      <c r="E382" s="4"/>
      <c r="F382" s="4"/>
      <c r="G382" s="4"/>
      <c r="H382" s="4"/>
      <c r="I382" s="4"/>
      <c r="J382" s="4"/>
      <c r="K382" s="4"/>
      <c r="L382" s="4"/>
      <c r="M382" s="4"/>
      <c r="N382" s="4"/>
      <c r="P382" s="4"/>
      <c r="Q382" s="4"/>
      <c r="R382" s="4"/>
    </row>
    <row r="383" spans="1:18" ht="16.5" customHeight="1">
      <c r="A383" s="4"/>
      <c r="B383" s="4"/>
      <c r="C383" s="34"/>
      <c r="D383" s="4"/>
      <c r="E383" s="4"/>
      <c r="F383" s="4"/>
      <c r="G383" s="4"/>
      <c r="H383" s="4"/>
      <c r="I383" s="4"/>
      <c r="J383" s="4"/>
      <c r="K383" s="4"/>
      <c r="L383" s="4"/>
      <c r="M383" s="4"/>
      <c r="N383" s="4"/>
      <c r="P383" s="4"/>
      <c r="Q383" s="4"/>
      <c r="R383" s="4"/>
    </row>
    <row r="384" spans="1:18" ht="16.5" customHeight="1">
      <c r="A384" s="4"/>
      <c r="B384" s="4"/>
      <c r="C384" s="34"/>
      <c r="D384" s="4"/>
      <c r="E384" s="4"/>
      <c r="F384" s="4"/>
      <c r="G384" s="4"/>
      <c r="H384" s="4"/>
      <c r="I384" s="4"/>
      <c r="J384" s="4"/>
      <c r="K384" s="4"/>
      <c r="L384" s="4"/>
      <c r="M384" s="4"/>
      <c r="N384" s="4"/>
      <c r="P384" s="4"/>
      <c r="Q384" s="4"/>
      <c r="R384" s="4"/>
    </row>
    <row r="385" spans="1:18" ht="16.5" customHeight="1">
      <c r="A385" s="4"/>
      <c r="B385" s="4"/>
      <c r="C385" s="34"/>
      <c r="D385" s="4"/>
      <c r="E385" s="4"/>
      <c r="F385" s="4"/>
      <c r="G385" s="4"/>
      <c r="H385" s="4"/>
      <c r="I385" s="4"/>
      <c r="J385" s="4"/>
      <c r="K385" s="4"/>
      <c r="L385" s="4"/>
      <c r="M385" s="4"/>
      <c r="N385" s="4"/>
      <c r="P385" s="4"/>
      <c r="Q385" s="4"/>
      <c r="R385" s="4"/>
    </row>
    <row r="386" spans="1:18" ht="16.5" customHeight="1">
      <c r="A386" s="4"/>
      <c r="B386" s="4"/>
      <c r="C386" s="34"/>
      <c r="D386" s="4"/>
      <c r="E386" s="4"/>
      <c r="F386" s="4"/>
      <c r="G386" s="4"/>
      <c r="H386" s="4"/>
      <c r="I386" s="4"/>
      <c r="J386" s="4"/>
      <c r="K386" s="4"/>
      <c r="L386" s="4"/>
      <c r="M386" s="4"/>
      <c r="N386" s="4"/>
      <c r="P386" s="4"/>
      <c r="Q386" s="4"/>
      <c r="R386" s="4"/>
    </row>
    <row r="387" spans="1:18" ht="16.5" customHeight="1">
      <c r="A387" s="4"/>
      <c r="B387" s="4"/>
      <c r="C387" s="34"/>
      <c r="D387" s="4"/>
      <c r="E387" s="4"/>
      <c r="F387" s="4"/>
      <c r="G387" s="4"/>
      <c r="H387" s="4"/>
      <c r="I387" s="4"/>
      <c r="J387" s="4"/>
      <c r="K387" s="4"/>
      <c r="L387" s="4"/>
      <c r="M387" s="4"/>
      <c r="N387" s="4"/>
      <c r="P387" s="4"/>
      <c r="Q387" s="4"/>
      <c r="R387" s="4"/>
    </row>
    <row r="388" spans="1:18" ht="16.5" customHeight="1">
      <c r="A388" s="4"/>
      <c r="B388" s="4"/>
      <c r="C388" s="34"/>
      <c r="D388" s="4"/>
      <c r="E388" s="4"/>
      <c r="F388" s="4"/>
      <c r="G388" s="4"/>
      <c r="H388" s="4"/>
      <c r="I388" s="4"/>
      <c r="J388" s="4"/>
      <c r="K388" s="4"/>
      <c r="L388" s="4"/>
      <c r="M388" s="4"/>
      <c r="N388" s="4"/>
      <c r="P388" s="4"/>
      <c r="Q388" s="4"/>
      <c r="R388" s="4"/>
    </row>
    <row r="389" spans="1:18" ht="16.5" customHeight="1">
      <c r="A389" s="4"/>
      <c r="B389" s="4"/>
      <c r="C389" s="34"/>
      <c r="D389" s="4"/>
      <c r="E389" s="4"/>
      <c r="F389" s="4"/>
      <c r="G389" s="4"/>
      <c r="H389" s="4"/>
      <c r="I389" s="4"/>
      <c r="J389" s="4"/>
      <c r="K389" s="4"/>
      <c r="L389" s="4"/>
      <c r="M389" s="4"/>
      <c r="N389" s="4"/>
      <c r="P389" s="4"/>
      <c r="Q389" s="4"/>
      <c r="R389" s="4"/>
    </row>
    <row r="390" spans="1:18" ht="16.5" customHeight="1">
      <c r="A390" s="4"/>
      <c r="B390" s="4"/>
      <c r="C390" s="34"/>
      <c r="D390" s="4"/>
      <c r="E390" s="4"/>
      <c r="F390" s="4"/>
      <c r="G390" s="4"/>
      <c r="H390" s="4"/>
      <c r="I390" s="4"/>
      <c r="J390" s="4"/>
      <c r="K390" s="4"/>
      <c r="L390" s="4"/>
      <c r="M390" s="4"/>
      <c r="N390" s="4"/>
      <c r="P390" s="4"/>
      <c r="Q390" s="4"/>
      <c r="R390" s="4"/>
    </row>
    <row r="391" spans="1:18" ht="16.5" customHeight="1">
      <c r="A391" s="4"/>
      <c r="B391" s="4"/>
      <c r="C391" s="34"/>
      <c r="D391" s="4"/>
      <c r="E391" s="4"/>
      <c r="F391" s="4"/>
      <c r="G391" s="4"/>
      <c r="H391" s="4"/>
      <c r="I391" s="4"/>
      <c r="J391" s="4"/>
      <c r="K391" s="4"/>
      <c r="L391" s="4"/>
      <c r="M391" s="4"/>
      <c r="N391" s="4"/>
      <c r="P391" s="4"/>
      <c r="Q391" s="4"/>
      <c r="R391" s="4"/>
    </row>
    <row r="392" spans="1:18" ht="16.5" customHeight="1">
      <c r="A392" s="4"/>
      <c r="B392" s="4"/>
      <c r="C392" s="34"/>
      <c r="D392" s="4"/>
      <c r="E392" s="4"/>
      <c r="F392" s="4"/>
      <c r="G392" s="4"/>
      <c r="H392" s="4"/>
      <c r="I392" s="4"/>
      <c r="J392" s="4"/>
      <c r="K392" s="4"/>
      <c r="L392" s="4"/>
      <c r="M392" s="4"/>
      <c r="N392" s="4"/>
      <c r="P392" s="4"/>
      <c r="Q392" s="4"/>
      <c r="R392" s="4"/>
    </row>
    <row r="393" spans="1:18" ht="16.5" customHeight="1">
      <c r="A393" s="4"/>
      <c r="B393" s="4"/>
      <c r="C393" s="34"/>
      <c r="D393" s="4"/>
      <c r="E393" s="4"/>
      <c r="F393" s="4"/>
      <c r="G393" s="4"/>
      <c r="H393" s="4"/>
      <c r="I393" s="4"/>
      <c r="J393" s="4"/>
      <c r="K393" s="4"/>
      <c r="L393" s="4"/>
      <c r="M393" s="4"/>
      <c r="N393" s="4"/>
      <c r="P393" s="4"/>
      <c r="Q393" s="4"/>
      <c r="R393" s="4"/>
    </row>
    <row r="394" spans="1:18" ht="16.5" customHeight="1">
      <c r="A394" s="4"/>
      <c r="B394" s="4"/>
      <c r="C394" s="34"/>
      <c r="D394" s="4"/>
      <c r="E394" s="4"/>
      <c r="F394" s="4"/>
      <c r="G394" s="4"/>
      <c r="H394" s="4"/>
      <c r="I394" s="4"/>
      <c r="J394" s="4"/>
      <c r="K394" s="4"/>
      <c r="L394" s="4"/>
      <c r="M394" s="4"/>
      <c r="N394" s="4"/>
      <c r="P394" s="4"/>
      <c r="Q394" s="4"/>
      <c r="R394" s="4"/>
    </row>
    <row r="395" spans="1:18" ht="16.5" customHeight="1">
      <c r="A395" s="4"/>
      <c r="B395" s="4"/>
      <c r="C395" s="34"/>
      <c r="D395" s="4"/>
      <c r="E395" s="4"/>
      <c r="F395" s="4"/>
      <c r="G395" s="4"/>
      <c r="H395" s="4"/>
      <c r="I395" s="4"/>
      <c r="J395" s="4"/>
      <c r="K395" s="4"/>
      <c r="L395" s="4"/>
      <c r="M395" s="4"/>
      <c r="N395" s="4"/>
      <c r="P395" s="4"/>
      <c r="Q395" s="4"/>
      <c r="R395" s="4"/>
    </row>
    <row r="396" spans="1:18" ht="16.5" customHeight="1">
      <c r="A396" s="4"/>
      <c r="B396" s="4"/>
      <c r="C396" s="34"/>
      <c r="D396" s="4"/>
      <c r="E396" s="4"/>
      <c r="F396" s="4"/>
      <c r="G396" s="4"/>
      <c r="H396" s="4"/>
      <c r="I396" s="4"/>
      <c r="J396" s="4"/>
      <c r="K396" s="4"/>
      <c r="L396" s="4"/>
      <c r="M396" s="4"/>
      <c r="N396" s="4"/>
      <c r="P396" s="4"/>
      <c r="Q396" s="4"/>
      <c r="R396" s="4"/>
    </row>
    <row r="397" spans="1:18" ht="16.5" customHeight="1">
      <c r="A397" s="4"/>
      <c r="B397" s="4"/>
      <c r="C397" s="34"/>
      <c r="D397" s="4"/>
      <c r="E397" s="4"/>
      <c r="F397" s="4"/>
      <c r="G397" s="4"/>
      <c r="H397" s="4"/>
      <c r="I397" s="4"/>
      <c r="J397" s="4"/>
      <c r="K397" s="4"/>
      <c r="L397" s="4"/>
      <c r="M397" s="4"/>
      <c r="N397" s="4"/>
      <c r="P397" s="4"/>
      <c r="Q397" s="4"/>
      <c r="R397" s="4"/>
    </row>
    <row r="398" spans="1:18" ht="16.5" customHeight="1">
      <c r="A398" s="4"/>
      <c r="B398" s="4"/>
      <c r="C398" s="34"/>
      <c r="D398" s="4"/>
      <c r="E398" s="4"/>
      <c r="F398" s="4"/>
      <c r="G398" s="4"/>
      <c r="H398" s="4"/>
      <c r="I398" s="4"/>
      <c r="J398" s="4"/>
      <c r="K398" s="4"/>
      <c r="L398" s="4"/>
      <c r="M398" s="4"/>
      <c r="N398" s="4"/>
      <c r="P398" s="4"/>
      <c r="Q398" s="4"/>
      <c r="R398" s="4"/>
    </row>
    <row r="399" spans="1:18" ht="16.5" customHeight="1">
      <c r="A399" s="4"/>
      <c r="B399" s="4"/>
      <c r="C399" s="34"/>
      <c r="D399" s="4"/>
      <c r="E399" s="4"/>
      <c r="F399" s="4"/>
      <c r="G399" s="4"/>
      <c r="H399" s="4"/>
      <c r="I399" s="4"/>
      <c r="J399" s="4"/>
      <c r="K399" s="4"/>
      <c r="L399" s="4"/>
      <c r="M399" s="4"/>
      <c r="N399" s="4"/>
      <c r="P399" s="4"/>
      <c r="Q399" s="4"/>
      <c r="R399" s="4"/>
    </row>
    <row r="400" spans="1:18" ht="16.5" customHeight="1">
      <c r="A400" s="4"/>
      <c r="B400" s="4"/>
      <c r="C400" s="34"/>
      <c r="D400" s="4"/>
      <c r="E400" s="4"/>
      <c r="F400" s="4"/>
      <c r="G400" s="4"/>
      <c r="H400" s="4"/>
      <c r="I400" s="4"/>
      <c r="J400" s="4"/>
      <c r="K400" s="4"/>
      <c r="L400" s="4"/>
      <c r="M400" s="4"/>
      <c r="N400" s="4"/>
      <c r="P400" s="4"/>
      <c r="Q400" s="4"/>
      <c r="R400" s="4"/>
    </row>
    <row r="401" spans="1:18" ht="16.5" customHeight="1">
      <c r="A401" s="4"/>
      <c r="B401" s="4"/>
      <c r="C401" s="34"/>
      <c r="D401" s="4"/>
      <c r="E401" s="4"/>
      <c r="F401" s="4"/>
      <c r="G401" s="4"/>
      <c r="H401" s="4"/>
      <c r="I401" s="4"/>
      <c r="J401" s="4"/>
      <c r="K401" s="4"/>
      <c r="L401" s="4"/>
      <c r="M401" s="4"/>
      <c r="N401" s="4"/>
      <c r="P401" s="4"/>
      <c r="Q401" s="4"/>
      <c r="R401" s="4"/>
    </row>
    <row r="402" spans="1:18" ht="16.5" customHeight="1">
      <c r="A402" s="4"/>
      <c r="B402" s="4"/>
      <c r="C402" s="34"/>
      <c r="D402" s="4"/>
      <c r="E402" s="4"/>
      <c r="F402" s="4"/>
      <c r="G402" s="4"/>
      <c r="H402" s="4"/>
      <c r="I402" s="4"/>
      <c r="J402" s="4"/>
      <c r="K402" s="4"/>
      <c r="L402" s="4"/>
      <c r="M402" s="4"/>
      <c r="N402" s="4"/>
      <c r="P402" s="4"/>
      <c r="Q402" s="4"/>
      <c r="R402" s="4"/>
    </row>
    <row r="403" spans="1:18" ht="16.5" customHeight="1">
      <c r="A403" s="4"/>
      <c r="B403" s="4"/>
      <c r="C403" s="34"/>
      <c r="D403" s="4"/>
      <c r="E403" s="4"/>
      <c r="F403" s="4"/>
      <c r="G403" s="4"/>
      <c r="H403" s="4"/>
      <c r="I403" s="4"/>
      <c r="J403" s="4"/>
      <c r="K403" s="4"/>
      <c r="L403" s="4"/>
      <c r="M403" s="4"/>
      <c r="N403" s="4"/>
      <c r="P403" s="4"/>
      <c r="Q403" s="4"/>
      <c r="R403" s="4"/>
    </row>
    <row r="404" spans="1:18" ht="16.5" customHeight="1">
      <c r="A404" s="4"/>
      <c r="B404" s="4"/>
      <c r="C404" s="34"/>
      <c r="D404" s="4"/>
      <c r="E404" s="4"/>
      <c r="F404" s="4"/>
      <c r="G404" s="4"/>
      <c r="H404" s="4"/>
      <c r="I404" s="4"/>
      <c r="J404" s="4"/>
      <c r="K404" s="4"/>
      <c r="L404" s="4"/>
      <c r="M404" s="4"/>
      <c r="N404" s="4"/>
      <c r="P404" s="4"/>
      <c r="Q404" s="4"/>
      <c r="R404" s="4"/>
    </row>
    <row r="405" spans="1:18" ht="16.5" customHeight="1">
      <c r="A405" s="4"/>
      <c r="B405" s="4"/>
      <c r="C405" s="34"/>
      <c r="D405" s="4"/>
      <c r="E405" s="4"/>
      <c r="F405" s="4"/>
      <c r="G405" s="4"/>
      <c r="H405" s="4"/>
      <c r="I405" s="4"/>
      <c r="J405" s="4"/>
      <c r="K405" s="4"/>
      <c r="L405" s="4"/>
      <c r="M405" s="4"/>
      <c r="N405" s="4"/>
      <c r="P405" s="4"/>
      <c r="Q405" s="4"/>
      <c r="R405" s="4"/>
    </row>
    <row r="406" spans="1:18" ht="16.5" customHeight="1">
      <c r="A406" s="4"/>
      <c r="B406" s="4"/>
      <c r="C406" s="34"/>
      <c r="D406" s="4"/>
      <c r="E406" s="4"/>
      <c r="F406" s="4"/>
      <c r="G406" s="4"/>
      <c r="H406" s="4"/>
      <c r="I406" s="4"/>
      <c r="J406" s="4"/>
      <c r="K406" s="4"/>
      <c r="L406" s="4"/>
      <c r="M406" s="4"/>
      <c r="N406" s="4"/>
      <c r="P406" s="4"/>
      <c r="Q406" s="4"/>
      <c r="R406" s="4"/>
    </row>
    <row r="407" spans="1:18" ht="16.5" customHeight="1">
      <c r="A407" s="4"/>
      <c r="B407" s="4"/>
      <c r="C407" s="34"/>
      <c r="D407" s="4"/>
      <c r="E407" s="4"/>
      <c r="F407" s="4"/>
      <c r="G407" s="4"/>
      <c r="H407" s="4"/>
      <c r="I407" s="4"/>
      <c r="J407" s="4"/>
      <c r="K407" s="4"/>
      <c r="L407" s="4"/>
      <c r="M407" s="4"/>
      <c r="N407" s="4"/>
      <c r="P407" s="4"/>
      <c r="Q407" s="4"/>
      <c r="R407" s="4"/>
    </row>
    <row r="408" spans="1:18" ht="16.5" customHeight="1">
      <c r="A408" s="4"/>
      <c r="B408" s="4"/>
      <c r="C408" s="34"/>
      <c r="D408" s="4"/>
      <c r="E408" s="4"/>
      <c r="F408" s="4"/>
      <c r="G408" s="4"/>
      <c r="H408" s="4"/>
      <c r="I408" s="4"/>
      <c r="J408" s="4"/>
      <c r="K408" s="4"/>
      <c r="L408" s="4"/>
      <c r="M408" s="4"/>
      <c r="N408" s="4"/>
      <c r="P408" s="4"/>
      <c r="Q408" s="4"/>
      <c r="R408" s="4"/>
    </row>
    <row r="409" spans="1:18" ht="16.5" customHeight="1">
      <c r="A409" s="4"/>
      <c r="B409" s="4"/>
      <c r="C409" s="34"/>
      <c r="D409" s="4"/>
      <c r="E409" s="4"/>
      <c r="F409" s="4"/>
      <c r="G409" s="4"/>
      <c r="H409" s="4"/>
      <c r="I409" s="4"/>
      <c r="J409" s="4"/>
      <c r="K409" s="4"/>
      <c r="L409" s="4"/>
      <c r="M409" s="4"/>
      <c r="N409" s="4"/>
      <c r="P409" s="4"/>
      <c r="Q409" s="4"/>
      <c r="R409" s="4"/>
    </row>
    <row r="410" spans="1:18" ht="16.5" customHeight="1">
      <c r="A410" s="4"/>
      <c r="B410" s="4"/>
      <c r="C410" s="34"/>
      <c r="D410" s="4"/>
      <c r="E410" s="4"/>
      <c r="F410" s="4"/>
      <c r="G410" s="4"/>
      <c r="H410" s="4"/>
      <c r="I410" s="4"/>
      <c r="J410" s="4"/>
      <c r="K410" s="4"/>
      <c r="L410" s="4"/>
      <c r="M410" s="4"/>
      <c r="N410" s="4"/>
      <c r="P410" s="4"/>
      <c r="Q410" s="4"/>
      <c r="R410" s="4"/>
    </row>
    <row r="411" spans="1:18" ht="16.5" customHeight="1">
      <c r="A411" s="4"/>
      <c r="B411" s="4"/>
      <c r="C411" s="34"/>
      <c r="D411" s="4"/>
      <c r="E411" s="4"/>
      <c r="F411" s="4"/>
      <c r="G411" s="4"/>
      <c r="H411" s="4"/>
      <c r="I411" s="4"/>
      <c r="J411" s="4"/>
      <c r="K411" s="4"/>
      <c r="L411" s="4"/>
      <c r="M411" s="4"/>
      <c r="N411" s="4"/>
      <c r="P411" s="4"/>
      <c r="Q411" s="4"/>
      <c r="R411" s="4"/>
    </row>
    <row r="412" spans="1:18" ht="16.5" customHeight="1">
      <c r="A412" s="4"/>
      <c r="B412" s="4"/>
      <c r="C412" s="34"/>
      <c r="D412" s="4"/>
      <c r="E412" s="4"/>
      <c r="F412" s="4"/>
      <c r="G412" s="4"/>
      <c r="H412" s="4"/>
      <c r="I412" s="4"/>
      <c r="J412" s="4"/>
      <c r="K412" s="4"/>
      <c r="L412" s="4"/>
      <c r="M412" s="4"/>
      <c r="N412" s="4"/>
      <c r="P412" s="4"/>
      <c r="Q412" s="4"/>
      <c r="R412" s="4"/>
    </row>
    <row r="413" spans="1:18" ht="16.5" customHeight="1">
      <c r="A413" s="4"/>
      <c r="B413" s="4"/>
      <c r="C413" s="34"/>
      <c r="D413" s="4"/>
      <c r="E413" s="4"/>
      <c r="F413" s="4"/>
      <c r="G413" s="4"/>
      <c r="H413" s="4"/>
      <c r="I413" s="4"/>
      <c r="J413" s="4"/>
      <c r="K413" s="4"/>
      <c r="L413" s="4"/>
      <c r="M413" s="4"/>
      <c r="N413" s="4"/>
      <c r="P413" s="4"/>
      <c r="Q413" s="4"/>
      <c r="R413" s="4"/>
    </row>
    <row r="414" spans="1:18" ht="16.5" customHeight="1">
      <c r="A414" s="4"/>
      <c r="B414" s="4"/>
      <c r="C414" s="34"/>
      <c r="D414" s="4"/>
      <c r="E414" s="4"/>
      <c r="F414" s="4"/>
      <c r="G414" s="4"/>
      <c r="H414" s="4"/>
      <c r="I414" s="4"/>
      <c r="J414" s="4"/>
      <c r="K414" s="4"/>
      <c r="L414" s="4"/>
      <c r="M414" s="4"/>
      <c r="N414" s="4"/>
      <c r="P414" s="4"/>
      <c r="Q414" s="4"/>
      <c r="R414" s="4"/>
    </row>
    <row r="415" spans="1:18" ht="16.5" customHeight="1">
      <c r="A415" s="4"/>
      <c r="B415" s="4"/>
      <c r="C415" s="34"/>
      <c r="D415" s="4"/>
      <c r="E415" s="4"/>
      <c r="F415" s="4"/>
      <c r="G415" s="4"/>
      <c r="H415" s="4"/>
      <c r="I415" s="4"/>
      <c r="J415" s="4"/>
      <c r="K415" s="4"/>
      <c r="L415" s="4"/>
      <c r="M415" s="4"/>
      <c r="N415" s="4"/>
      <c r="P415" s="4"/>
      <c r="Q415" s="4"/>
      <c r="R415" s="4"/>
    </row>
    <row r="416" spans="1:18" ht="16.5" customHeight="1">
      <c r="A416" s="4"/>
      <c r="B416" s="4"/>
      <c r="C416" s="34"/>
      <c r="D416" s="4"/>
      <c r="E416" s="4"/>
      <c r="F416" s="4"/>
      <c r="G416" s="4"/>
      <c r="H416" s="4"/>
      <c r="I416" s="4"/>
      <c r="J416" s="4"/>
      <c r="K416" s="4"/>
      <c r="L416" s="4"/>
      <c r="M416" s="4"/>
      <c r="N416" s="4"/>
      <c r="P416" s="4"/>
      <c r="Q416" s="4"/>
      <c r="R416" s="4"/>
    </row>
    <row r="417" spans="1:18" ht="16.5" customHeight="1">
      <c r="A417" s="4"/>
      <c r="B417" s="4"/>
      <c r="C417" s="34"/>
      <c r="D417" s="4"/>
      <c r="E417" s="4"/>
      <c r="F417" s="4"/>
      <c r="G417" s="4"/>
      <c r="H417" s="4"/>
      <c r="I417" s="4"/>
      <c r="J417" s="4"/>
      <c r="K417" s="4"/>
      <c r="L417" s="4"/>
      <c r="M417" s="4"/>
      <c r="N417" s="4"/>
      <c r="P417" s="4"/>
      <c r="Q417" s="4"/>
      <c r="R417" s="4"/>
    </row>
    <row r="418" spans="1:18" ht="16.5" customHeight="1">
      <c r="A418" s="4"/>
      <c r="B418" s="4"/>
      <c r="C418" s="34"/>
      <c r="D418" s="4"/>
      <c r="E418" s="4"/>
      <c r="F418" s="4"/>
      <c r="G418" s="4"/>
      <c r="H418" s="4"/>
      <c r="I418" s="4"/>
      <c r="J418" s="4"/>
      <c r="K418" s="4"/>
      <c r="L418" s="4"/>
      <c r="M418" s="4"/>
      <c r="N418" s="4"/>
      <c r="P418" s="4"/>
      <c r="Q418" s="4"/>
      <c r="R418" s="4"/>
    </row>
    <row r="419" spans="1:18" ht="16.5" customHeight="1">
      <c r="A419" s="4"/>
      <c r="B419" s="4"/>
      <c r="C419" s="34"/>
      <c r="D419" s="4"/>
      <c r="E419" s="4"/>
      <c r="F419" s="4"/>
      <c r="G419" s="4"/>
      <c r="H419" s="4"/>
      <c r="I419" s="4"/>
      <c r="J419" s="4"/>
      <c r="K419" s="4"/>
      <c r="L419" s="4"/>
      <c r="M419" s="4"/>
      <c r="N419" s="4"/>
      <c r="P419" s="4"/>
      <c r="Q419" s="4"/>
      <c r="R419" s="4"/>
    </row>
    <row r="420" spans="1:18" ht="16.5" customHeight="1">
      <c r="A420" s="4"/>
      <c r="B420" s="4"/>
      <c r="C420" s="34"/>
      <c r="D420" s="4"/>
      <c r="E420" s="4"/>
      <c r="F420" s="4"/>
      <c r="G420" s="4"/>
      <c r="H420" s="4"/>
      <c r="I420" s="4"/>
      <c r="J420" s="4"/>
      <c r="K420" s="4"/>
      <c r="L420" s="4"/>
      <c r="M420" s="4"/>
      <c r="N420" s="4"/>
      <c r="P420" s="4"/>
      <c r="Q420" s="4"/>
      <c r="R420" s="4"/>
    </row>
    <row r="421" spans="1:18" ht="16.5" customHeight="1">
      <c r="A421" s="4"/>
      <c r="B421" s="4"/>
      <c r="C421" s="34"/>
      <c r="D421" s="4"/>
      <c r="E421" s="4"/>
      <c r="F421" s="4"/>
      <c r="G421" s="4"/>
      <c r="H421" s="4"/>
      <c r="I421" s="4"/>
      <c r="J421" s="4"/>
      <c r="K421" s="4"/>
      <c r="L421" s="4"/>
      <c r="M421" s="4"/>
      <c r="N421" s="4"/>
      <c r="P421" s="4"/>
      <c r="Q421" s="4"/>
      <c r="R421" s="4"/>
    </row>
    <row r="422" spans="1:18" ht="16.5" customHeight="1">
      <c r="A422" s="4"/>
      <c r="B422" s="4"/>
      <c r="C422" s="34"/>
      <c r="D422" s="4"/>
      <c r="E422" s="4"/>
      <c r="F422" s="4"/>
      <c r="G422" s="4"/>
      <c r="H422" s="4"/>
      <c r="I422" s="4"/>
      <c r="J422" s="4"/>
      <c r="K422" s="4"/>
      <c r="L422" s="4"/>
      <c r="M422" s="4"/>
      <c r="N422" s="4"/>
      <c r="P422" s="4"/>
      <c r="Q422" s="4"/>
      <c r="R422" s="4"/>
    </row>
    <row r="423" spans="1:18" ht="16.5" customHeight="1">
      <c r="A423" s="4"/>
      <c r="B423" s="4"/>
      <c r="C423" s="34"/>
      <c r="D423" s="4"/>
      <c r="E423" s="4"/>
      <c r="F423" s="4"/>
      <c r="G423" s="4"/>
      <c r="H423" s="4"/>
      <c r="I423" s="4"/>
      <c r="J423" s="4"/>
      <c r="K423" s="4"/>
      <c r="L423" s="4"/>
      <c r="M423" s="4"/>
      <c r="N423" s="4"/>
      <c r="P423" s="4"/>
      <c r="Q423" s="4"/>
      <c r="R423" s="4"/>
    </row>
    <row r="424" spans="1:18" ht="16.5" customHeight="1">
      <c r="A424" s="4"/>
      <c r="B424" s="4"/>
      <c r="C424" s="34"/>
      <c r="D424" s="4"/>
      <c r="E424" s="4"/>
      <c r="F424" s="4"/>
      <c r="G424" s="4"/>
      <c r="H424" s="4"/>
      <c r="I424" s="4"/>
      <c r="J424" s="4"/>
      <c r="K424" s="4"/>
      <c r="L424" s="4"/>
      <c r="M424" s="4"/>
      <c r="N424" s="4"/>
      <c r="P424" s="4"/>
      <c r="Q424" s="4"/>
      <c r="R424" s="4"/>
    </row>
    <row r="425" spans="1:18" ht="16.5" customHeight="1">
      <c r="A425" s="4"/>
      <c r="B425" s="4"/>
      <c r="C425" s="34"/>
      <c r="D425" s="4"/>
      <c r="E425" s="4"/>
      <c r="F425" s="4"/>
      <c r="G425" s="4"/>
      <c r="H425" s="4"/>
      <c r="I425" s="4"/>
      <c r="J425" s="4"/>
      <c r="K425" s="4"/>
      <c r="L425" s="4"/>
      <c r="M425" s="4"/>
      <c r="N425" s="4"/>
      <c r="P425" s="4"/>
      <c r="Q425" s="4"/>
      <c r="R425" s="4"/>
    </row>
    <row r="426" spans="1:18" ht="16.5" customHeight="1">
      <c r="A426" s="4"/>
      <c r="B426" s="4"/>
      <c r="C426" s="34"/>
      <c r="D426" s="4"/>
      <c r="E426" s="4"/>
      <c r="F426" s="4"/>
      <c r="G426" s="4"/>
      <c r="H426" s="4"/>
      <c r="I426" s="4"/>
      <c r="J426" s="4"/>
      <c r="K426" s="4"/>
      <c r="L426" s="4"/>
      <c r="M426" s="4"/>
      <c r="N426" s="4"/>
      <c r="P426" s="4"/>
      <c r="Q426" s="4"/>
      <c r="R426" s="4"/>
    </row>
    <row r="427" spans="1:18" ht="16.5" customHeight="1">
      <c r="A427" s="4"/>
      <c r="B427" s="4"/>
      <c r="C427" s="34"/>
      <c r="D427" s="4"/>
      <c r="E427" s="4"/>
      <c r="F427" s="4"/>
      <c r="G427" s="4"/>
      <c r="H427" s="4"/>
      <c r="I427" s="4"/>
      <c r="J427" s="4"/>
      <c r="K427" s="4"/>
      <c r="L427" s="4"/>
      <c r="M427" s="4"/>
      <c r="N427" s="4"/>
      <c r="P427" s="4"/>
      <c r="Q427" s="4"/>
      <c r="R427" s="4"/>
    </row>
    <row r="428" spans="1:18" ht="16.5" customHeight="1">
      <c r="A428" s="4"/>
      <c r="B428" s="4"/>
      <c r="C428" s="34"/>
      <c r="D428" s="4"/>
      <c r="E428" s="4"/>
      <c r="F428" s="4"/>
      <c r="G428" s="4"/>
      <c r="H428" s="4"/>
      <c r="I428" s="4"/>
      <c r="J428" s="4"/>
      <c r="K428" s="4"/>
      <c r="L428" s="4"/>
      <c r="M428" s="4"/>
      <c r="N428" s="4"/>
      <c r="P428" s="4"/>
      <c r="Q428" s="4"/>
      <c r="R428" s="4"/>
    </row>
    <row r="429" spans="1:18" ht="16.5" customHeight="1">
      <c r="A429" s="4"/>
      <c r="B429" s="4"/>
      <c r="C429" s="34"/>
      <c r="D429" s="4"/>
      <c r="E429" s="4"/>
      <c r="F429" s="4"/>
      <c r="G429" s="4"/>
      <c r="H429" s="4"/>
      <c r="I429" s="4"/>
      <c r="J429" s="4"/>
      <c r="K429" s="4"/>
      <c r="L429" s="4"/>
      <c r="M429" s="4"/>
      <c r="N429" s="4"/>
      <c r="P429" s="4"/>
      <c r="Q429" s="4"/>
      <c r="R429" s="4"/>
    </row>
    <row r="430" spans="1:18" ht="16.5" customHeight="1">
      <c r="A430" s="4"/>
      <c r="B430" s="4"/>
      <c r="C430" s="34"/>
      <c r="D430" s="4"/>
      <c r="E430" s="4"/>
      <c r="F430" s="4"/>
      <c r="G430" s="4"/>
      <c r="H430" s="4"/>
      <c r="I430" s="4"/>
      <c r="J430" s="4"/>
      <c r="K430" s="4"/>
      <c r="L430" s="4"/>
      <c r="M430" s="4"/>
      <c r="N430" s="4"/>
      <c r="P430" s="4"/>
      <c r="Q430" s="4"/>
      <c r="R430" s="4"/>
    </row>
    <row r="431" spans="1:18" ht="16.5" customHeight="1">
      <c r="A431" s="4"/>
      <c r="B431" s="4"/>
      <c r="C431" s="34"/>
      <c r="D431" s="4"/>
      <c r="E431" s="4"/>
      <c r="F431" s="4"/>
      <c r="G431" s="4"/>
      <c r="H431" s="4"/>
      <c r="I431" s="4"/>
      <c r="J431" s="4"/>
      <c r="K431" s="4"/>
      <c r="L431" s="4"/>
      <c r="M431" s="4"/>
      <c r="N431" s="4"/>
      <c r="P431" s="4"/>
      <c r="Q431" s="4"/>
      <c r="R431" s="4"/>
    </row>
    <row r="432" spans="1:18" ht="16.5" customHeight="1">
      <c r="A432" s="4"/>
      <c r="B432" s="4"/>
      <c r="C432" s="34"/>
      <c r="D432" s="4"/>
      <c r="E432" s="4"/>
      <c r="F432" s="4"/>
      <c r="G432" s="4"/>
      <c r="H432" s="4"/>
      <c r="I432" s="4"/>
      <c r="J432" s="4"/>
      <c r="K432" s="4"/>
      <c r="L432" s="4"/>
      <c r="M432" s="4"/>
      <c r="N432" s="4"/>
      <c r="P432" s="4"/>
      <c r="Q432" s="4"/>
      <c r="R432" s="4"/>
    </row>
    <row r="433" spans="1:18" ht="16.5" customHeight="1">
      <c r="A433" s="4"/>
      <c r="B433" s="4"/>
      <c r="C433" s="34"/>
      <c r="D433" s="4"/>
      <c r="E433" s="4"/>
      <c r="F433" s="4"/>
      <c r="G433" s="4"/>
      <c r="H433" s="4"/>
      <c r="I433" s="4"/>
      <c r="J433" s="4"/>
      <c r="K433" s="4"/>
      <c r="L433" s="4"/>
      <c r="M433" s="4"/>
      <c r="N433" s="4"/>
      <c r="P433" s="4"/>
      <c r="Q433" s="4"/>
      <c r="R433" s="4"/>
    </row>
    <row r="434" spans="1:18" ht="16.5" customHeight="1">
      <c r="A434" s="4"/>
      <c r="B434" s="4"/>
      <c r="C434" s="34"/>
      <c r="D434" s="4"/>
      <c r="E434" s="4"/>
      <c r="F434" s="4"/>
      <c r="G434" s="4"/>
      <c r="H434" s="4"/>
      <c r="I434" s="4"/>
      <c r="J434" s="4"/>
      <c r="K434" s="4"/>
      <c r="L434" s="4"/>
      <c r="M434" s="4"/>
      <c r="N434" s="4"/>
      <c r="P434" s="4"/>
      <c r="Q434" s="4"/>
      <c r="R434" s="4"/>
    </row>
    <row r="435" spans="1:18" ht="16.5" customHeight="1">
      <c r="A435" s="4"/>
      <c r="B435" s="4"/>
      <c r="C435" s="34"/>
      <c r="D435" s="4"/>
      <c r="E435" s="4"/>
      <c r="F435" s="4"/>
      <c r="G435" s="4"/>
      <c r="H435" s="4"/>
      <c r="I435" s="4"/>
      <c r="J435" s="4"/>
      <c r="K435" s="4"/>
      <c r="L435" s="4"/>
      <c r="M435" s="4"/>
      <c r="N435" s="4"/>
      <c r="P435" s="4"/>
      <c r="Q435" s="4"/>
      <c r="R435" s="4"/>
    </row>
    <row r="436" spans="1:18" ht="16.5" customHeight="1">
      <c r="A436" s="4"/>
      <c r="B436" s="4"/>
      <c r="C436" s="34"/>
      <c r="D436" s="4"/>
      <c r="E436" s="4"/>
      <c r="F436" s="4"/>
      <c r="G436" s="4"/>
      <c r="H436" s="4"/>
      <c r="I436" s="4"/>
      <c r="J436" s="4"/>
      <c r="K436" s="4"/>
      <c r="L436" s="4"/>
      <c r="M436" s="4"/>
      <c r="N436" s="4"/>
      <c r="P436" s="4"/>
      <c r="Q436" s="4"/>
      <c r="R436" s="4"/>
    </row>
    <row r="437" spans="1:18" ht="16.5" customHeight="1">
      <c r="A437" s="4"/>
      <c r="B437" s="4"/>
      <c r="C437" s="34"/>
      <c r="D437" s="4"/>
      <c r="E437" s="4"/>
      <c r="F437" s="4"/>
      <c r="G437" s="4"/>
      <c r="H437" s="4"/>
      <c r="I437" s="4"/>
      <c r="J437" s="4"/>
      <c r="K437" s="4"/>
      <c r="L437" s="4"/>
      <c r="M437" s="4"/>
      <c r="N437" s="4"/>
      <c r="P437" s="4"/>
      <c r="Q437" s="4"/>
      <c r="R437" s="4"/>
    </row>
    <row r="438" spans="1:18" ht="16.5" customHeight="1">
      <c r="A438" s="4"/>
      <c r="B438" s="4"/>
      <c r="C438" s="34"/>
      <c r="D438" s="4"/>
      <c r="E438" s="4"/>
      <c r="F438" s="4"/>
      <c r="G438" s="4"/>
      <c r="H438" s="4"/>
      <c r="I438" s="4"/>
      <c r="J438" s="4"/>
      <c r="K438" s="4"/>
      <c r="L438" s="4"/>
      <c r="M438" s="4"/>
      <c r="N438" s="4"/>
      <c r="P438" s="4"/>
      <c r="Q438" s="4"/>
      <c r="R438" s="4"/>
    </row>
    <row r="439" spans="1:18" ht="16.5" customHeight="1">
      <c r="A439" s="4"/>
      <c r="B439" s="4"/>
      <c r="C439" s="34"/>
      <c r="D439" s="4"/>
      <c r="E439" s="4"/>
      <c r="F439" s="4"/>
      <c r="G439" s="4"/>
      <c r="H439" s="4"/>
      <c r="I439" s="4"/>
      <c r="J439" s="4"/>
      <c r="K439" s="4"/>
      <c r="L439" s="4"/>
      <c r="M439" s="4"/>
      <c r="N439" s="4"/>
      <c r="P439" s="4"/>
      <c r="Q439" s="4"/>
      <c r="R439" s="4"/>
    </row>
    <row r="440" spans="1:18" ht="16.5" customHeight="1">
      <c r="A440" s="4"/>
      <c r="B440" s="4"/>
      <c r="C440" s="34"/>
      <c r="D440" s="4"/>
      <c r="E440" s="4"/>
      <c r="F440" s="4"/>
      <c r="G440" s="4"/>
      <c r="H440" s="4"/>
      <c r="I440" s="4"/>
      <c r="J440" s="4"/>
      <c r="K440" s="4"/>
      <c r="L440" s="4"/>
      <c r="M440" s="4"/>
      <c r="N440" s="4"/>
      <c r="P440" s="4"/>
      <c r="Q440" s="4"/>
      <c r="R440" s="4"/>
    </row>
    <row r="441" spans="1:18" ht="16.5" customHeight="1">
      <c r="A441" s="4"/>
      <c r="B441" s="4"/>
      <c r="C441" s="34"/>
      <c r="D441" s="4"/>
      <c r="E441" s="4"/>
      <c r="F441" s="4"/>
      <c r="G441" s="4"/>
      <c r="H441" s="4"/>
      <c r="I441" s="4"/>
      <c r="J441" s="4"/>
      <c r="K441" s="4"/>
      <c r="L441" s="4"/>
      <c r="M441" s="4"/>
      <c r="N441" s="4"/>
      <c r="P441" s="4"/>
      <c r="Q441" s="4"/>
      <c r="R441" s="4"/>
    </row>
    <row r="442" spans="1:18" ht="16.5" customHeight="1">
      <c r="A442" s="4"/>
      <c r="B442" s="4"/>
      <c r="C442" s="34"/>
      <c r="D442" s="4"/>
      <c r="E442" s="4"/>
      <c r="F442" s="4"/>
      <c r="G442" s="4"/>
      <c r="H442" s="4"/>
      <c r="I442" s="4"/>
      <c r="J442" s="4"/>
      <c r="K442" s="4"/>
      <c r="L442" s="4"/>
      <c r="M442" s="4"/>
      <c r="N442" s="4"/>
      <c r="P442" s="4"/>
      <c r="Q442" s="4"/>
      <c r="R442" s="4"/>
    </row>
    <row r="443" spans="1:18" ht="16.5" customHeight="1">
      <c r="A443" s="4"/>
      <c r="B443" s="4"/>
      <c r="C443" s="34"/>
      <c r="D443" s="4"/>
      <c r="E443" s="4"/>
      <c r="F443" s="4"/>
      <c r="G443" s="4"/>
      <c r="H443" s="4"/>
      <c r="I443" s="4"/>
      <c r="J443" s="4"/>
      <c r="K443" s="4"/>
      <c r="L443" s="4"/>
      <c r="M443" s="4"/>
      <c r="N443" s="4"/>
      <c r="P443" s="4"/>
      <c r="Q443" s="4"/>
      <c r="R443" s="4"/>
    </row>
    <row r="444" spans="1:18" ht="16.5" customHeight="1">
      <c r="A444" s="4"/>
      <c r="B444" s="4"/>
      <c r="C444" s="34"/>
      <c r="D444" s="4"/>
      <c r="E444" s="4"/>
      <c r="F444" s="4"/>
      <c r="G444" s="4"/>
      <c r="H444" s="4"/>
      <c r="I444" s="4"/>
      <c r="J444" s="4"/>
      <c r="K444" s="4"/>
      <c r="L444" s="4"/>
      <c r="M444" s="4"/>
      <c r="N444" s="4"/>
      <c r="P444" s="4"/>
      <c r="Q444" s="4"/>
      <c r="R444" s="4"/>
    </row>
    <row r="445" spans="1:18" ht="16.5" customHeight="1">
      <c r="A445" s="4"/>
      <c r="B445" s="4"/>
      <c r="C445" s="34"/>
      <c r="D445" s="4"/>
      <c r="E445" s="4"/>
      <c r="F445" s="4"/>
      <c r="G445" s="4"/>
      <c r="H445" s="4"/>
      <c r="I445" s="4"/>
      <c r="J445" s="4"/>
      <c r="K445" s="4"/>
      <c r="L445" s="4"/>
      <c r="M445" s="4"/>
      <c r="N445" s="4"/>
      <c r="P445" s="4"/>
      <c r="Q445" s="4"/>
      <c r="R445" s="4"/>
    </row>
    <row r="446" spans="1:18" ht="16.5" customHeight="1">
      <c r="A446" s="4"/>
      <c r="B446" s="4"/>
      <c r="C446" s="34"/>
      <c r="D446" s="4"/>
      <c r="E446" s="4"/>
      <c r="F446" s="4"/>
      <c r="G446" s="4"/>
      <c r="H446" s="4"/>
      <c r="I446" s="4"/>
      <c r="J446" s="4"/>
      <c r="K446" s="4"/>
      <c r="L446" s="4"/>
      <c r="M446" s="4"/>
      <c r="N446" s="4"/>
      <c r="P446" s="4"/>
      <c r="Q446" s="4"/>
      <c r="R446" s="4"/>
    </row>
    <row r="447" spans="1:18" ht="16.5" customHeight="1">
      <c r="A447" s="4"/>
      <c r="B447" s="4"/>
      <c r="C447" s="34"/>
      <c r="D447" s="4"/>
      <c r="E447" s="4"/>
      <c r="F447" s="4"/>
      <c r="G447" s="4"/>
      <c r="H447" s="4"/>
      <c r="I447" s="4"/>
      <c r="J447" s="4"/>
      <c r="K447" s="4"/>
      <c r="L447" s="4"/>
      <c r="M447" s="4"/>
      <c r="N447" s="4"/>
      <c r="P447" s="4"/>
      <c r="Q447" s="4"/>
      <c r="R447" s="4"/>
    </row>
    <row r="448" spans="1:18" ht="16.5" customHeight="1">
      <c r="A448" s="4"/>
      <c r="B448" s="4"/>
      <c r="C448" s="34"/>
      <c r="D448" s="4"/>
      <c r="E448" s="4"/>
      <c r="F448" s="4"/>
      <c r="G448" s="4"/>
      <c r="H448" s="4"/>
      <c r="I448" s="4"/>
      <c r="J448" s="4"/>
      <c r="K448" s="4"/>
      <c r="L448" s="4"/>
      <c r="M448" s="4"/>
      <c r="N448" s="4"/>
      <c r="P448" s="4"/>
      <c r="Q448" s="4"/>
      <c r="R448" s="4"/>
    </row>
    <row r="449" spans="1:18" ht="16.5" customHeight="1">
      <c r="A449" s="4"/>
      <c r="B449" s="4"/>
      <c r="C449" s="34"/>
      <c r="D449" s="4"/>
      <c r="E449" s="4"/>
      <c r="F449" s="4"/>
      <c r="G449" s="4"/>
      <c r="H449" s="4"/>
      <c r="I449" s="4"/>
      <c r="J449" s="4"/>
      <c r="K449" s="4"/>
      <c r="L449" s="4"/>
      <c r="M449" s="4"/>
      <c r="N449" s="4"/>
      <c r="P449" s="4"/>
      <c r="Q449" s="4"/>
      <c r="R449" s="4"/>
    </row>
    <row r="450" spans="1:18" ht="16.5" customHeight="1">
      <c r="A450" s="4"/>
      <c r="B450" s="4"/>
      <c r="C450" s="34"/>
      <c r="D450" s="4"/>
      <c r="E450" s="4"/>
      <c r="F450" s="4"/>
      <c r="G450" s="4"/>
      <c r="H450" s="4"/>
      <c r="I450" s="4"/>
      <c r="J450" s="4"/>
      <c r="K450" s="4"/>
      <c r="L450" s="4"/>
      <c r="M450" s="4"/>
      <c r="N450" s="4"/>
      <c r="P450" s="4"/>
      <c r="Q450" s="4"/>
      <c r="R450" s="4"/>
    </row>
    <row r="451" spans="1:18" ht="16.5" customHeight="1">
      <c r="A451" s="4"/>
      <c r="B451" s="4"/>
      <c r="C451" s="34"/>
      <c r="D451" s="4"/>
      <c r="E451" s="4"/>
      <c r="F451" s="4"/>
      <c r="G451" s="4"/>
      <c r="H451" s="4"/>
      <c r="I451" s="4"/>
      <c r="J451" s="4"/>
      <c r="K451" s="4"/>
      <c r="L451" s="4"/>
      <c r="M451" s="4"/>
      <c r="N451" s="4"/>
      <c r="P451" s="4"/>
      <c r="Q451" s="4"/>
      <c r="R451" s="4"/>
    </row>
    <row r="452" spans="1:18" ht="16.5" customHeight="1">
      <c r="A452" s="4"/>
      <c r="B452" s="4"/>
      <c r="C452" s="34"/>
      <c r="D452" s="4"/>
      <c r="E452" s="4"/>
      <c r="F452" s="4"/>
      <c r="G452" s="4"/>
      <c r="H452" s="4"/>
      <c r="I452" s="4"/>
      <c r="J452" s="4"/>
      <c r="K452" s="4"/>
      <c r="L452" s="4"/>
      <c r="M452" s="4"/>
      <c r="N452" s="4"/>
      <c r="P452" s="4"/>
      <c r="Q452" s="4"/>
      <c r="R452" s="4"/>
    </row>
    <row r="453" spans="1:18" ht="16.5" customHeight="1">
      <c r="A453" s="4"/>
      <c r="B453" s="4"/>
      <c r="C453" s="34"/>
      <c r="D453" s="4"/>
      <c r="E453" s="4"/>
      <c r="F453" s="4"/>
      <c r="G453" s="4"/>
      <c r="H453" s="4"/>
      <c r="I453" s="4"/>
      <c r="J453" s="4"/>
      <c r="K453" s="4"/>
      <c r="L453" s="4"/>
      <c r="M453" s="4"/>
      <c r="N453" s="4"/>
      <c r="P453" s="4"/>
      <c r="Q453" s="4"/>
      <c r="R453" s="4"/>
    </row>
    <row r="454" spans="1:18" ht="16.5" customHeight="1">
      <c r="A454" s="4"/>
      <c r="B454" s="4"/>
      <c r="C454" s="34"/>
      <c r="D454" s="4"/>
      <c r="E454" s="4"/>
      <c r="F454" s="4"/>
      <c r="G454" s="4"/>
      <c r="H454" s="4"/>
      <c r="I454" s="4"/>
      <c r="J454" s="4"/>
      <c r="K454" s="4"/>
      <c r="L454" s="4"/>
      <c r="M454" s="4"/>
      <c r="N454" s="4"/>
      <c r="P454" s="4"/>
      <c r="Q454" s="4"/>
      <c r="R454" s="4"/>
    </row>
    <row r="455" spans="1:18" ht="16.5" customHeight="1">
      <c r="A455" s="4"/>
      <c r="B455" s="4"/>
      <c r="C455" s="34"/>
      <c r="D455" s="4"/>
      <c r="E455" s="4"/>
      <c r="F455" s="4"/>
      <c r="G455" s="4"/>
      <c r="H455" s="4"/>
      <c r="I455" s="4"/>
      <c r="J455" s="4"/>
      <c r="K455" s="4"/>
      <c r="L455" s="4"/>
      <c r="M455" s="4"/>
      <c r="N455" s="4"/>
      <c r="P455" s="4"/>
      <c r="Q455" s="4"/>
      <c r="R455" s="4"/>
    </row>
    <row r="456" spans="1:18" ht="16.5" customHeight="1">
      <c r="A456" s="4"/>
      <c r="B456" s="4"/>
      <c r="C456" s="34"/>
      <c r="D456" s="4"/>
      <c r="E456" s="4"/>
      <c r="F456" s="4"/>
      <c r="G456" s="4"/>
      <c r="H456" s="4"/>
      <c r="I456" s="4"/>
      <c r="J456" s="4"/>
      <c r="K456" s="4"/>
      <c r="L456" s="4"/>
      <c r="M456" s="4"/>
      <c r="N456" s="4"/>
      <c r="P456" s="4"/>
      <c r="Q456" s="4"/>
      <c r="R456" s="4"/>
    </row>
    <row r="457" spans="1:18" ht="16.5" customHeight="1">
      <c r="A457" s="4"/>
      <c r="B457" s="4"/>
      <c r="C457" s="34"/>
      <c r="D457" s="4"/>
      <c r="E457" s="4"/>
      <c r="F457" s="4"/>
      <c r="G457" s="4"/>
      <c r="H457" s="4"/>
      <c r="I457" s="4"/>
      <c r="J457" s="4"/>
      <c r="K457" s="4"/>
      <c r="L457" s="4"/>
      <c r="M457" s="4"/>
      <c r="N457" s="4"/>
      <c r="P457" s="4"/>
      <c r="Q457" s="4"/>
      <c r="R457" s="4"/>
    </row>
    <row r="458" spans="1:18" ht="16.5" customHeight="1">
      <c r="A458" s="4"/>
      <c r="B458" s="4"/>
      <c r="C458" s="34"/>
      <c r="D458" s="4"/>
      <c r="E458" s="4"/>
      <c r="F458" s="4"/>
      <c r="G458" s="4"/>
      <c r="H458" s="4"/>
      <c r="I458" s="4"/>
      <c r="J458" s="4"/>
      <c r="K458" s="4"/>
      <c r="L458" s="4"/>
      <c r="M458" s="4"/>
      <c r="N458" s="4"/>
      <c r="P458" s="4"/>
      <c r="Q458" s="4"/>
      <c r="R458" s="4"/>
    </row>
    <row r="459" spans="1:18" ht="16.5" customHeight="1">
      <c r="A459" s="4"/>
      <c r="B459" s="4"/>
      <c r="C459" s="34"/>
      <c r="D459" s="4"/>
      <c r="E459" s="4"/>
      <c r="F459" s="4"/>
      <c r="G459" s="4"/>
      <c r="H459" s="4"/>
      <c r="I459" s="4"/>
      <c r="J459" s="4"/>
      <c r="K459" s="4"/>
      <c r="L459" s="4"/>
      <c r="M459" s="4"/>
      <c r="N459" s="4"/>
      <c r="P459" s="4"/>
      <c r="Q459" s="4"/>
      <c r="R459" s="4"/>
    </row>
    <row r="460" spans="1:18" ht="16.5" customHeight="1">
      <c r="A460" s="4"/>
      <c r="B460" s="4"/>
      <c r="C460" s="34"/>
      <c r="D460" s="4"/>
      <c r="E460" s="4"/>
      <c r="F460" s="4"/>
      <c r="G460" s="4"/>
      <c r="H460" s="4"/>
      <c r="I460" s="4"/>
      <c r="J460" s="4"/>
      <c r="K460" s="4"/>
      <c r="L460" s="4"/>
      <c r="M460" s="4"/>
      <c r="N460" s="4"/>
      <c r="P460" s="4"/>
      <c r="Q460" s="4"/>
      <c r="R460" s="4"/>
    </row>
    <row r="461" spans="1:18" ht="16.5" customHeight="1">
      <c r="A461" s="4"/>
      <c r="B461" s="4"/>
      <c r="C461" s="34"/>
      <c r="D461" s="4"/>
      <c r="E461" s="4"/>
      <c r="F461" s="4"/>
      <c r="G461" s="4"/>
      <c r="H461" s="4"/>
      <c r="I461" s="4"/>
      <c r="J461" s="4"/>
      <c r="K461" s="4"/>
      <c r="L461" s="4"/>
      <c r="M461" s="4"/>
      <c r="N461" s="4"/>
      <c r="P461" s="4"/>
      <c r="Q461" s="4"/>
      <c r="R461" s="4"/>
    </row>
    <row r="462" spans="1:18" ht="16.5" customHeight="1">
      <c r="A462" s="4"/>
      <c r="B462" s="4"/>
      <c r="C462" s="34"/>
      <c r="D462" s="4"/>
      <c r="E462" s="4"/>
      <c r="F462" s="4"/>
      <c r="G462" s="4"/>
      <c r="H462" s="4"/>
      <c r="I462" s="4"/>
      <c r="J462" s="4"/>
      <c r="K462" s="4"/>
      <c r="L462" s="4"/>
      <c r="M462" s="4"/>
      <c r="N462" s="4"/>
      <c r="P462" s="4"/>
      <c r="Q462" s="4"/>
      <c r="R462" s="4"/>
    </row>
    <row r="463" spans="1:18" ht="16.5" customHeight="1">
      <c r="A463" s="4"/>
      <c r="B463" s="4"/>
      <c r="C463" s="34"/>
      <c r="D463" s="4"/>
      <c r="E463" s="4"/>
      <c r="F463" s="4"/>
      <c r="G463" s="4"/>
      <c r="H463" s="4"/>
      <c r="I463" s="4"/>
      <c r="J463" s="4"/>
      <c r="K463" s="4"/>
      <c r="L463" s="4"/>
      <c r="M463" s="4"/>
      <c r="N463" s="4"/>
      <c r="P463" s="4"/>
      <c r="Q463" s="4"/>
      <c r="R463" s="4"/>
    </row>
    <row r="464" spans="1:18" ht="16.5" customHeight="1">
      <c r="A464" s="4"/>
      <c r="B464" s="4"/>
      <c r="C464" s="34"/>
      <c r="D464" s="4"/>
      <c r="E464" s="4"/>
      <c r="F464" s="4"/>
      <c r="G464" s="4"/>
      <c r="H464" s="4"/>
      <c r="I464" s="4"/>
      <c r="J464" s="4"/>
      <c r="K464" s="4"/>
      <c r="L464" s="4"/>
      <c r="M464" s="4"/>
      <c r="N464" s="4"/>
      <c r="P464" s="4"/>
      <c r="Q464" s="4"/>
      <c r="R464" s="4"/>
    </row>
    <row r="465" spans="1:18" ht="16.5" customHeight="1">
      <c r="A465" s="4"/>
      <c r="B465" s="4"/>
      <c r="C465" s="34"/>
      <c r="D465" s="4"/>
      <c r="E465" s="4"/>
      <c r="F465" s="4"/>
      <c r="G465" s="4"/>
      <c r="H465" s="4"/>
      <c r="I465" s="4"/>
      <c r="J465" s="4"/>
      <c r="K465" s="4"/>
      <c r="L465" s="4"/>
      <c r="M465" s="4"/>
      <c r="N465" s="4"/>
      <c r="P465" s="4"/>
      <c r="Q465" s="4"/>
      <c r="R465" s="4"/>
    </row>
    <row r="466" spans="1:18" ht="16.5" customHeight="1">
      <c r="A466" s="4"/>
      <c r="B466" s="4"/>
      <c r="C466" s="34"/>
      <c r="D466" s="4"/>
      <c r="E466" s="4"/>
      <c r="F466" s="4"/>
      <c r="G466" s="4"/>
      <c r="H466" s="4"/>
      <c r="I466" s="4"/>
      <c r="J466" s="4"/>
      <c r="K466" s="4"/>
      <c r="L466" s="4"/>
      <c r="M466" s="4"/>
      <c r="N466" s="4"/>
      <c r="P466" s="4"/>
      <c r="Q466" s="4"/>
      <c r="R466" s="4"/>
    </row>
    <row r="467" spans="1:18" ht="16.5" customHeight="1">
      <c r="A467" s="4"/>
      <c r="B467" s="4"/>
      <c r="C467" s="34"/>
      <c r="D467" s="4"/>
      <c r="E467" s="4"/>
      <c r="F467" s="4"/>
      <c r="G467" s="4"/>
      <c r="H467" s="4"/>
      <c r="I467" s="4"/>
      <c r="J467" s="4"/>
      <c r="K467" s="4"/>
      <c r="L467" s="4"/>
      <c r="M467" s="4"/>
      <c r="N467" s="4"/>
      <c r="P467" s="4"/>
      <c r="Q467" s="4"/>
      <c r="R467" s="4"/>
    </row>
    <row r="468" spans="1:18" ht="16.5" customHeight="1">
      <c r="A468" s="4"/>
      <c r="B468" s="4"/>
      <c r="C468" s="34"/>
      <c r="D468" s="4"/>
      <c r="E468" s="4"/>
      <c r="F468" s="4"/>
      <c r="G468" s="4"/>
      <c r="H468" s="4"/>
      <c r="I468" s="4"/>
      <c r="J468" s="4"/>
      <c r="K468" s="4"/>
      <c r="L468" s="4"/>
      <c r="M468" s="4"/>
      <c r="N468" s="4"/>
      <c r="P468" s="4"/>
      <c r="Q468" s="4"/>
      <c r="R468" s="4"/>
    </row>
    <row r="469" spans="1:18" ht="16.5" customHeight="1">
      <c r="A469" s="4"/>
      <c r="B469" s="4"/>
      <c r="C469" s="34"/>
      <c r="D469" s="4"/>
      <c r="E469" s="4"/>
      <c r="F469" s="4"/>
      <c r="G469" s="4"/>
      <c r="H469" s="4"/>
      <c r="I469" s="4"/>
      <c r="J469" s="4"/>
      <c r="K469" s="4"/>
      <c r="L469" s="4"/>
      <c r="M469" s="4"/>
      <c r="N469" s="4"/>
      <c r="P469" s="4"/>
      <c r="Q469" s="4"/>
      <c r="R469" s="4"/>
    </row>
    <row r="470" spans="1:18" ht="16.5" customHeight="1">
      <c r="A470" s="4"/>
      <c r="B470" s="4"/>
      <c r="C470" s="34"/>
      <c r="D470" s="4"/>
      <c r="E470" s="4"/>
      <c r="F470" s="4"/>
      <c r="G470" s="4"/>
      <c r="H470" s="4"/>
      <c r="I470" s="4"/>
      <c r="J470" s="4"/>
      <c r="K470" s="4"/>
      <c r="L470" s="4"/>
      <c r="M470" s="4"/>
      <c r="N470" s="4"/>
      <c r="P470" s="4"/>
      <c r="Q470" s="4"/>
      <c r="R470" s="4"/>
    </row>
    <row r="471" spans="1:18" ht="16.5" customHeight="1">
      <c r="A471" s="4"/>
      <c r="B471" s="4"/>
      <c r="C471" s="34"/>
      <c r="D471" s="4"/>
      <c r="E471" s="4"/>
      <c r="F471" s="4"/>
      <c r="G471" s="4"/>
      <c r="H471" s="4"/>
      <c r="I471" s="4"/>
      <c r="J471" s="4"/>
      <c r="K471" s="4"/>
      <c r="L471" s="4"/>
      <c r="M471" s="4"/>
      <c r="N471" s="4"/>
      <c r="P471" s="4"/>
      <c r="Q471" s="4"/>
      <c r="R471" s="4"/>
    </row>
    <row r="472" spans="1:18" ht="16.5" customHeight="1">
      <c r="A472" s="4"/>
      <c r="B472" s="4"/>
      <c r="C472" s="34"/>
      <c r="D472" s="4"/>
      <c r="E472" s="4"/>
      <c r="F472" s="4"/>
      <c r="G472" s="4"/>
      <c r="H472" s="4"/>
      <c r="I472" s="4"/>
      <c r="J472" s="4"/>
      <c r="K472" s="4"/>
      <c r="L472" s="4"/>
      <c r="M472" s="4"/>
      <c r="N472" s="4"/>
      <c r="P472" s="4"/>
      <c r="Q472" s="4"/>
      <c r="R472" s="4"/>
    </row>
    <row r="473" spans="1:18" ht="16.5" customHeight="1">
      <c r="A473" s="4"/>
      <c r="B473" s="4"/>
      <c r="C473" s="34"/>
      <c r="D473" s="4"/>
      <c r="E473" s="4"/>
      <c r="F473" s="4"/>
      <c r="G473" s="4"/>
      <c r="H473" s="4"/>
      <c r="I473" s="4"/>
      <c r="J473" s="4"/>
      <c r="K473" s="4"/>
      <c r="L473" s="4"/>
      <c r="M473" s="4"/>
      <c r="N473" s="4"/>
      <c r="P473" s="4"/>
      <c r="Q473" s="4"/>
      <c r="R473" s="4"/>
    </row>
    <row r="474" spans="1:18" ht="16.5" customHeight="1">
      <c r="A474" s="4"/>
      <c r="B474" s="4"/>
      <c r="C474" s="34"/>
      <c r="D474" s="4"/>
      <c r="E474" s="4"/>
      <c r="F474" s="4"/>
      <c r="G474" s="4"/>
      <c r="H474" s="4"/>
      <c r="I474" s="4"/>
      <c r="J474" s="4"/>
      <c r="K474" s="4"/>
      <c r="L474" s="4"/>
      <c r="M474" s="4"/>
      <c r="N474" s="4"/>
      <c r="P474" s="4"/>
      <c r="Q474" s="4"/>
      <c r="R474" s="4"/>
    </row>
    <row r="475" spans="1:18" ht="16.5" customHeight="1">
      <c r="A475" s="4"/>
      <c r="B475" s="4"/>
      <c r="C475" s="34"/>
      <c r="D475" s="4"/>
      <c r="E475" s="4"/>
      <c r="F475" s="4"/>
      <c r="G475" s="4"/>
      <c r="H475" s="4"/>
      <c r="I475" s="4"/>
      <c r="J475" s="4"/>
      <c r="K475" s="4"/>
      <c r="L475" s="4"/>
      <c r="M475" s="4"/>
      <c r="N475" s="4"/>
      <c r="P475" s="4"/>
      <c r="Q475" s="4"/>
      <c r="R475" s="4"/>
    </row>
    <row r="476" spans="1:18" ht="16.5" customHeight="1">
      <c r="A476" s="4"/>
      <c r="B476" s="4"/>
      <c r="C476" s="34"/>
      <c r="D476" s="4"/>
      <c r="E476" s="4"/>
      <c r="F476" s="4"/>
      <c r="G476" s="4"/>
      <c r="H476" s="4"/>
      <c r="I476" s="4"/>
      <c r="J476" s="4"/>
      <c r="K476" s="4"/>
      <c r="L476" s="4"/>
      <c r="M476" s="4"/>
      <c r="N476" s="4"/>
      <c r="P476" s="4"/>
      <c r="Q476" s="4"/>
      <c r="R476" s="4"/>
    </row>
    <row r="477" spans="1:18" ht="16.5" customHeight="1">
      <c r="A477" s="4"/>
      <c r="B477" s="4"/>
      <c r="C477" s="34"/>
      <c r="D477" s="4"/>
      <c r="E477" s="4"/>
      <c r="F477" s="4"/>
      <c r="G477" s="4"/>
      <c r="H477" s="4"/>
      <c r="I477" s="4"/>
      <c r="J477" s="4"/>
      <c r="K477" s="4"/>
      <c r="L477" s="4"/>
      <c r="M477" s="4"/>
      <c r="N477" s="4"/>
      <c r="P477" s="4"/>
      <c r="Q477" s="4"/>
      <c r="R477" s="4"/>
    </row>
    <row r="478" spans="1:18" ht="16.5" customHeight="1">
      <c r="A478" s="4"/>
      <c r="B478" s="4"/>
      <c r="C478" s="34"/>
      <c r="D478" s="4"/>
      <c r="E478" s="4"/>
      <c r="F478" s="4"/>
      <c r="G478" s="4"/>
      <c r="H478" s="4"/>
      <c r="I478" s="4"/>
      <c r="J478" s="4"/>
      <c r="K478" s="4"/>
      <c r="L478" s="4"/>
      <c r="M478" s="4"/>
      <c r="N478" s="4"/>
      <c r="P478" s="4"/>
      <c r="Q478" s="4"/>
      <c r="R478" s="4"/>
    </row>
    <row r="479" spans="1:18" ht="16.5" customHeight="1">
      <c r="A479" s="4"/>
      <c r="B479" s="4"/>
      <c r="C479" s="34"/>
      <c r="D479" s="4"/>
      <c r="E479" s="4"/>
      <c r="F479" s="4"/>
      <c r="G479" s="4"/>
      <c r="H479" s="4"/>
      <c r="I479" s="4"/>
      <c r="J479" s="4"/>
      <c r="K479" s="4"/>
      <c r="L479" s="4"/>
      <c r="M479" s="4"/>
      <c r="N479" s="4"/>
      <c r="P479" s="4"/>
      <c r="Q479" s="4"/>
      <c r="R479" s="4"/>
    </row>
    <row r="480" spans="1:18" ht="16.5" customHeight="1">
      <c r="A480" s="4"/>
      <c r="B480" s="4"/>
      <c r="C480" s="34"/>
      <c r="D480" s="4"/>
      <c r="E480" s="4"/>
      <c r="F480" s="4"/>
      <c r="G480" s="4"/>
      <c r="H480" s="4"/>
      <c r="I480" s="4"/>
      <c r="J480" s="4"/>
      <c r="K480" s="4"/>
      <c r="L480" s="4"/>
      <c r="M480" s="4"/>
      <c r="N480" s="4"/>
      <c r="P480" s="4"/>
      <c r="Q480" s="4"/>
      <c r="R480" s="4"/>
    </row>
    <row r="481" spans="1:18" ht="16.5" customHeight="1">
      <c r="A481" s="4"/>
      <c r="B481" s="4"/>
      <c r="C481" s="34"/>
      <c r="D481" s="4"/>
      <c r="E481" s="4"/>
      <c r="F481" s="4"/>
      <c r="G481" s="4"/>
      <c r="H481" s="4"/>
      <c r="I481" s="4"/>
      <c r="J481" s="4"/>
      <c r="K481" s="4"/>
      <c r="L481" s="4"/>
      <c r="M481" s="4"/>
      <c r="N481" s="4"/>
      <c r="P481" s="4"/>
      <c r="Q481" s="4"/>
      <c r="R481" s="4"/>
    </row>
    <row r="482" spans="1:18" ht="16.5" customHeight="1">
      <c r="A482" s="4"/>
      <c r="B482" s="4"/>
      <c r="C482" s="34"/>
      <c r="D482" s="4"/>
      <c r="E482" s="4"/>
      <c r="F482" s="4"/>
      <c r="G482" s="4"/>
      <c r="H482" s="4"/>
      <c r="I482" s="4"/>
      <c r="J482" s="4"/>
      <c r="K482" s="4"/>
      <c r="L482" s="4"/>
      <c r="M482" s="4"/>
      <c r="N482" s="4"/>
      <c r="P482" s="4"/>
      <c r="Q482" s="4"/>
      <c r="R482" s="4"/>
    </row>
    <row r="483" spans="1:18" ht="16.5" customHeight="1">
      <c r="A483" s="4"/>
      <c r="B483" s="4"/>
      <c r="C483" s="34"/>
      <c r="D483" s="4"/>
      <c r="E483" s="4"/>
      <c r="F483" s="4"/>
      <c r="G483" s="4"/>
      <c r="H483" s="4"/>
      <c r="I483" s="4"/>
      <c r="J483" s="4"/>
      <c r="K483" s="4"/>
      <c r="L483" s="4"/>
      <c r="M483" s="4"/>
      <c r="N483" s="4"/>
      <c r="P483" s="4"/>
      <c r="Q483" s="4"/>
      <c r="R483" s="4"/>
    </row>
    <row r="484" spans="1:18" ht="16.5" customHeight="1">
      <c r="A484" s="4"/>
      <c r="B484" s="4"/>
      <c r="C484" s="34"/>
      <c r="D484" s="4"/>
      <c r="E484" s="4"/>
      <c r="F484" s="4"/>
      <c r="G484" s="4"/>
      <c r="H484" s="4"/>
      <c r="I484" s="4"/>
      <c r="J484" s="4"/>
      <c r="K484" s="4"/>
      <c r="L484" s="4"/>
      <c r="M484" s="4"/>
      <c r="N484" s="4"/>
      <c r="P484" s="4"/>
      <c r="Q484" s="4"/>
      <c r="R484" s="4"/>
    </row>
    <row r="485" spans="1:18" ht="16.5" customHeight="1">
      <c r="A485" s="4"/>
      <c r="B485" s="4"/>
      <c r="C485" s="34"/>
      <c r="D485" s="4"/>
      <c r="E485" s="4"/>
      <c r="F485" s="4"/>
      <c r="G485" s="4"/>
      <c r="H485" s="4"/>
      <c r="I485" s="4"/>
      <c r="J485" s="4"/>
      <c r="K485" s="4"/>
      <c r="L485" s="4"/>
      <c r="M485" s="4"/>
      <c r="N485" s="4"/>
      <c r="P485" s="4"/>
      <c r="Q485" s="4"/>
      <c r="R485" s="4"/>
    </row>
    <row r="486" spans="1:18" ht="16.5" customHeight="1">
      <c r="A486" s="4"/>
      <c r="B486" s="4"/>
      <c r="C486" s="34"/>
      <c r="D486" s="4"/>
      <c r="E486" s="4"/>
      <c r="F486" s="4"/>
      <c r="G486" s="4"/>
      <c r="H486" s="4"/>
      <c r="I486" s="4"/>
      <c r="J486" s="4"/>
      <c r="K486" s="4"/>
      <c r="L486" s="4"/>
      <c r="M486" s="4"/>
      <c r="N486" s="4"/>
      <c r="P486" s="4"/>
      <c r="Q486" s="4"/>
      <c r="R486" s="4"/>
    </row>
    <row r="487" spans="1:18" ht="16.5" customHeight="1">
      <c r="A487" s="4"/>
      <c r="B487" s="4"/>
      <c r="C487" s="34"/>
      <c r="D487" s="4"/>
      <c r="E487" s="4"/>
      <c r="F487" s="4"/>
      <c r="G487" s="4"/>
      <c r="H487" s="4"/>
      <c r="I487" s="4"/>
      <c r="J487" s="4"/>
      <c r="K487" s="4"/>
      <c r="L487" s="4"/>
      <c r="M487" s="4"/>
      <c r="N487" s="4"/>
      <c r="P487" s="4"/>
      <c r="Q487" s="4"/>
      <c r="R487" s="4"/>
    </row>
    <row r="488" spans="1:18" ht="16.5" customHeight="1">
      <c r="A488" s="4"/>
      <c r="B488" s="4"/>
      <c r="C488" s="34"/>
      <c r="D488" s="4"/>
      <c r="E488" s="4"/>
      <c r="F488" s="4"/>
      <c r="G488" s="4"/>
      <c r="H488" s="4"/>
      <c r="I488" s="4"/>
      <c r="J488" s="4"/>
      <c r="K488" s="4"/>
      <c r="L488" s="4"/>
      <c r="M488" s="4"/>
      <c r="N488" s="4"/>
      <c r="P488" s="4"/>
      <c r="Q488" s="4"/>
      <c r="R488" s="4"/>
    </row>
    <row r="489" spans="1:18" ht="16.5" customHeight="1">
      <c r="A489" s="4"/>
      <c r="B489" s="4"/>
      <c r="C489" s="34"/>
      <c r="D489" s="4"/>
      <c r="E489" s="4"/>
      <c r="F489" s="4"/>
      <c r="G489" s="4"/>
      <c r="H489" s="4"/>
      <c r="I489" s="4"/>
      <c r="J489" s="4"/>
      <c r="K489" s="4"/>
      <c r="L489" s="4"/>
      <c r="M489" s="4"/>
      <c r="N489" s="4"/>
      <c r="P489" s="4"/>
      <c r="Q489" s="4"/>
      <c r="R489" s="4"/>
    </row>
    <row r="490" spans="1:18" ht="16.5" customHeight="1">
      <c r="A490" s="4"/>
      <c r="B490" s="4"/>
      <c r="C490" s="34"/>
      <c r="D490" s="4"/>
      <c r="E490" s="4"/>
      <c r="F490" s="4"/>
      <c r="G490" s="4"/>
      <c r="H490" s="4"/>
      <c r="I490" s="4"/>
      <c r="J490" s="4"/>
      <c r="K490" s="4"/>
      <c r="L490" s="4"/>
      <c r="M490" s="4"/>
      <c r="N490" s="4"/>
      <c r="P490" s="4"/>
      <c r="Q490" s="4"/>
      <c r="R490" s="4"/>
    </row>
    <row r="491" spans="1:18" ht="16.5" customHeight="1">
      <c r="A491" s="4"/>
      <c r="B491" s="4"/>
      <c r="C491" s="34"/>
      <c r="D491" s="4"/>
      <c r="E491" s="4"/>
      <c r="F491" s="4"/>
      <c r="G491" s="4"/>
      <c r="H491" s="4"/>
      <c r="I491" s="4"/>
      <c r="J491" s="4"/>
      <c r="K491" s="4"/>
      <c r="L491" s="4"/>
      <c r="M491" s="4"/>
      <c r="N491" s="4"/>
      <c r="P491" s="4"/>
      <c r="Q491" s="4"/>
      <c r="R491" s="4"/>
    </row>
    <row r="492" spans="1:18" ht="16.5" customHeight="1">
      <c r="A492" s="4"/>
      <c r="B492" s="4"/>
      <c r="C492" s="34"/>
      <c r="D492" s="4"/>
      <c r="E492" s="4"/>
      <c r="F492" s="4"/>
      <c r="G492" s="4"/>
      <c r="H492" s="4"/>
      <c r="I492" s="4"/>
      <c r="J492" s="4"/>
      <c r="K492" s="4"/>
      <c r="L492" s="4"/>
      <c r="M492" s="4"/>
      <c r="N492" s="4"/>
      <c r="P492" s="4"/>
      <c r="Q492" s="4"/>
      <c r="R492" s="4"/>
    </row>
    <row r="493" spans="1:18" ht="16.5" customHeight="1">
      <c r="A493" s="4"/>
      <c r="B493" s="4"/>
      <c r="C493" s="34"/>
      <c r="D493" s="4"/>
      <c r="E493" s="4"/>
      <c r="F493" s="4"/>
      <c r="G493" s="4"/>
      <c r="H493" s="4"/>
      <c r="I493" s="4"/>
      <c r="J493" s="4"/>
      <c r="K493" s="4"/>
      <c r="L493" s="4"/>
      <c r="M493" s="4"/>
      <c r="N493" s="4"/>
      <c r="P493" s="4"/>
      <c r="Q493" s="4"/>
      <c r="R493" s="4"/>
    </row>
    <row r="494" spans="1:18" ht="16.5" customHeight="1">
      <c r="A494" s="4"/>
      <c r="B494" s="4"/>
      <c r="C494" s="34"/>
      <c r="D494" s="4"/>
      <c r="E494" s="4"/>
      <c r="F494" s="4"/>
      <c r="G494" s="4"/>
      <c r="H494" s="4"/>
      <c r="I494" s="4"/>
      <c r="J494" s="4"/>
      <c r="K494" s="4"/>
      <c r="L494" s="4"/>
      <c r="M494" s="4"/>
      <c r="N494" s="4"/>
      <c r="P494" s="4"/>
      <c r="Q494" s="4"/>
      <c r="R494" s="4"/>
    </row>
    <row r="495" spans="1:18" ht="16.5" customHeight="1">
      <c r="A495" s="4"/>
      <c r="B495" s="4"/>
      <c r="C495" s="34"/>
      <c r="D495" s="4"/>
      <c r="E495" s="4"/>
      <c r="F495" s="4"/>
      <c r="G495" s="4"/>
      <c r="H495" s="4"/>
      <c r="I495" s="4"/>
      <c r="J495" s="4"/>
      <c r="K495" s="4"/>
      <c r="L495" s="4"/>
      <c r="M495" s="4"/>
      <c r="N495" s="4"/>
      <c r="P495" s="4"/>
      <c r="Q495" s="4"/>
      <c r="R495" s="4"/>
    </row>
    <row r="496" spans="1:18" ht="16.5" customHeight="1">
      <c r="A496" s="4"/>
      <c r="B496" s="4"/>
      <c r="C496" s="34"/>
      <c r="D496" s="4"/>
      <c r="E496" s="4"/>
      <c r="F496" s="4"/>
      <c r="G496" s="4"/>
      <c r="H496" s="4"/>
      <c r="I496" s="4"/>
      <c r="J496" s="4"/>
      <c r="K496" s="4"/>
      <c r="L496" s="4"/>
      <c r="M496" s="4"/>
      <c r="N496" s="4"/>
      <c r="P496" s="4"/>
      <c r="Q496" s="4"/>
      <c r="R496" s="4"/>
    </row>
    <row r="497" spans="1:18" ht="16.5" customHeight="1">
      <c r="A497" s="4"/>
      <c r="B497" s="4"/>
      <c r="C497" s="34"/>
      <c r="D497" s="4"/>
      <c r="E497" s="4"/>
      <c r="F497" s="4"/>
      <c r="G497" s="4"/>
      <c r="H497" s="4"/>
      <c r="I497" s="4"/>
      <c r="J497" s="4"/>
      <c r="K497" s="4"/>
      <c r="L497" s="4"/>
      <c r="M497" s="4"/>
      <c r="N497" s="4"/>
      <c r="P497" s="4"/>
      <c r="Q497" s="4"/>
      <c r="R497" s="4"/>
    </row>
    <row r="498" spans="1:18" ht="16.5" customHeight="1">
      <c r="A498" s="4"/>
      <c r="B498" s="4"/>
      <c r="C498" s="34"/>
      <c r="D498" s="4"/>
      <c r="E498" s="4"/>
      <c r="F498" s="4"/>
      <c r="G498" s="4"/>
      <c r="H498" s="4"/>
      <c r="I498" s="4"/>
      <c r="J498" s="4"/>
      <c r="K498" s="4"/>
      <c r="L498" s="4"/>
      <c r="M498" s="4"/>
      <c r="N498" s="4"/>
      <c r="P498" s="4"/>
      <c r="Q498" s="4"/>
      <c r="R498" s="4"/>
    </row>
    <row r="499" spans="1:18" ht="16.5" customHeight="1">
      <c r="A499" s="4"/>
      <c r="B499" s="4"/>
      <c r="C499" s="34"/>
      <c r="D499" s="4"/>
      <c r="E499" s="4"/>
      <c r="F499" s="4"/>
      <c r="G499" s="4"/>
      <c r="H499" s="4"/>
      <c r="I499" s="4"/>
      <c r="J499" s="4"/>
      <c r="K499" s="4"/>
      <c r="L499" s="4"/>
      <c r="M499" s="4"/>
      <c r="N499" s="4"/>
      <c r="P499" s="4"/>
      <c r="Q499" s="4"/>
      <c r="R499" s="4"/>
    </row>
    <row r="500" spans="1:18" ht="16.5" customHeight="1">
      <c r="A500" s="4"/>
      <c r="B500" s="4"/>
      <c r="C500" s="34"/>
      <c r="D500" s="4"/>
      <c r="E500" s="4"/>
      <c r="F500" s="4"/>
      <c r="G500" s="4"/>
      <c r="H500" s="4"/>
      <c r="I500" s="4"/>
      <c r="J500" s="4"/>
      <c r="K500" s="4"/>
      <c r="L500" s="4"/>
      <c r="M500" s="4"/>
      <c r="N500" s="4"/>
      <c r="P500" s="4"/>
      <c r="Q500" s="4"/>
      <c r="R500" s="4"/>
    </row>
    <row r="501" spans="1:18" ht="16.5" customHeight="1">
      <c r="A501" s="4"/>
      <c r="B501" s="4"/>
      <c r="C501" s="34"/>
      <c r="D501" s="4"/>
      <c r="E501" s="4"/>
      <c r="F501" s="4"/>
      <c r="G501" s="4"/>
      <c r="H501" s="4"/>
      <c r="I501" s="4"/>
      <c r="J501" s="4"/>
      <c r="K501" s="4"/>
      <c r="L501" s="4"/>
      <c r="M501" s="4"/>
      <c r="N501" s="4"/>
      <c r="P501" s="4"/>
      <c r="Q501" s="4"/>
      <c r="R501" s="4"/>
    </row>
    <row r="502" spans="1:18" ht="16.5" customHeight="1">
      <c r="A502" s="4"/>
      <c r="B502" s="4"/>
      <c r="C502" s="34"/>
      <c r="D502" s="4"/>
      <c r="E502" s="4"/>
      <c r="F502" s="4"/>
      <c r="G502" s="4"/>
      <c r="H502" s="4"/>
      <c r="I502" s="4"/>
      <c r="J502" s="4"/>
      <c r="K502" s="4"/>
      <c r="L502" s="4"/>
      <c r="M502" s="4"/>
      <c r="N502" s="4"/>
      <c r="P502" s="4"/>
      <c r="Q502" s="4"/>
      <c r="R502" s="4"/>
    </row>
    <row r="503" spans="1:18" ht="16.5" customHeight="1">
      <c r="A503" s="4"/>
      <c r="B503" s="4"/>
      <c r="C503" s="34"/>
      <c r="D503" s="4"/>
      <c r="E503" s="4"/>
      <c r="F503" s="4"/>
      <c r="G503" s="4"/>
      <c r="H503" s="4"/>
      <c r="I503" s="4"/>
      <c r="J503" s="4"/>
      <c r="K503" s="4"/>
      <c r="L503" s="4"/>
      <c r="M503" s="4"/>
      <c r="N503" s="4"/>
      <c r="P503" s="4"/>
      <c r="Q503" s="4"/>
      <c r="R503" s="4"/>
    </row>
    <row r="504" spans="1:18" ht="16.5" customHeight="1">
      <c r="A504" s="4"/>
      <c r="B504" s="4"/>
      <c r="C504" s="34"/>
      <c r="D504" s="4"/>
      <c r="E504" s="4"/>
      <c r="F504" s="4"/>
      <c r="G504" s="4"/>
      <c r="H504" s="4"/>
      <c r="I504" s="4"/>
      <c r="J504" s="4"/>
      <c r="K504" s="4"/>
      <c r="L504" s="4"/>
      <c r="M504" s="4"/>
      <c r="N504" s="4"/>
      <c r="P504" s="4"/>
      <c r="Q504" s="4"/>
      <c r="R504" s="4"/>
    </row>
    <row r="505" spans="1:18" ht="16.5" customHeight="1">
      <c r="A505" s="4"/>
      <c r="B505" s="4"/>
      <c r="C505" s="34"/>
      <c r="D505" s="4"/>
      <c r="E505" s="4"/>
      <c r="F505" s="4"/>
      <c r="G505" s="4"/>
      <c r="H505" s="4"/>
      <c r="I505" s="4"/>
      <c r="J505" s="4"/>
      <c r="K505" s="4"/>
      <c r="L505" s="4"/>
      <c r="M505" s="4"/>
      <c r="N505" s="4"/>
      <c r="P505" s="4"/>
      <c r="Q505" s="4"/>
      <c r="R505" s="4"/>
    </row>
    <row r="506" spans="1:18" ht="16.5" customHeight="1">
      <c r="A506" s="4"/>
      <c r="B506" s="4"/>
      <c r="C506" s="34"/>
      <c r="D506" s="4"/>
      <c r="E506" s="4"/>
      <c r="F506" s="4"/>
      <c r="G506" s="4"/>
      <c r="H506" s="4"/>
      <c r="I506" s="4"/>
      <c r="J506" s="4"/>
      <c r="K506" s="4"/>
      <c r="L506" s="4"/>
      <c r="M506" s="4"/>
      <c r="N506" s="4"/>
      <c r="P506" s="4"/>
      <c r="Q506" s="4"/>
      <c r="R506" s="4"/>
    </row>
    <row r="507" spans="1:18" ht="16.5" customHeight="1">
      <c r="A507" s="4"/>
      <c r="B507" s="4"/>
      <c r="C507" s="34"/>
      <c r="D507" s="4"/>
      <c r="E507" s="4"/>
      <c r="F507" s="4"/>
      <c r="G507" s="4"/>
      <c r="H507" s="4"/>
      <c r="I507" s="4"/>
      <c r="J507" s="4"/>
      <c r="K507" s="4"/>
      <c r="L507" s="4"/>
      <c r="M507" s="4"/>
      <c r="N507" s="4"/>
      <c r="P507" s="4"/>
      <c r="Q507" s="4"/>
      <c r="R507" s="4"/>
    </row>
    <row r="508" spans="1:18" ht="16.5" customHeight="1">
      <c r="A508" s="4"/>
      <c r="B508" s="4"/>
      <c r="C508" s="34"/>
      <c r="D508" s="4"/>
      <c r="E508" s="4"/>
      <c r="F508" s="4"/>
      <c r="G508" s="4"/>
      <c r="H508" s="4"/>
      <c r="I508" s="4"/>
      <c r="J508" s="4"/>
      <c r="K508" s="4"/>
      <c r="L508" s="4"/>
      <c r="M508" s="4"/>
      <c r="N508" s="4"/>
      <c r="P508" s="4"/>
      <c r="Q508" s="4"/>
      <c r="R508" s="4"/>
    </row>
    <row r="509" spans="1:18" ht="16.5" customHeight="1">
      <c r="A509" s="4"/>
      <c r="B509" s="4"/>
      <c r="C509" s="34"/>
      <c r="D509" s="4"/>
      <c r="E509" s="4"/>
      <c r="F509" s="4"/>
      <c r="G509" s="4"/>
      <c r="H509" s="4"/>
      <c r="I509" s="4"/>
      <c r="J509" s="4"/>
      <c r="K509" s="4"/>
      <c r="L509" s="4"/>
      <c r="M509" s="4"/>
      <c r="N509" s="4"/>
      <c r="P509" s="4"/>
      <c r="Q509" s="4"/>
      <c r="R509" s="4"/>
    </row>
    <row r="510" spans="1:18" ht="16.5" customHeight="1">
      <c r="A510" s="4"/>
      <c r="B510" s="4"/>
      <c r="C510" s="34"/>
      <c r="D510" s="4"/>
      <c r="E510" s="4"/>
      <c r="F510" s="4"/>
      <c r="G510" s="4"/>
      <c r="H510" s="4"/>
      <c r="I510" s="4"/>
      <c r="J510" s="4"/>
      <c r="K510" s="4"/>
      <c r="L510" s="4"/>
      <c r="M510" s="4"/>
      <c r="N510" s="4"/>
      <c r="P510" s="4"/>
      <c r="Q510" s="4"/>
      <c r="R510" s="4"/>
    </row>
    <row r="511" spans="1:18" ht="16.5" customHeight="1">
      <c r="A511" s="4"/>
      <c r="B511" s="4"/>
      <c r="C511" s="34"/>
      <c r="D511" s="4"/>
      <c r="E511" s="4"/>
      <c r="F511" s="4"/>
      <c r="G511" s="4"/>
      <c r="H511" s="4"/>
      <c r="I511" s="4"/>
      <c r="J511" s="4"/>
      <c r="K511" s="4"/>
      <c r="L511" s="4"/>
      <c r="M511" s="4"/>
      <c r="N511" s="4"/>
      <c r="P511" s="4"/>
      <c r="Q511" s="4"/>
      <c r="R511" s="4"/>
    </row>
    <row r="512" spans="1:18" ht="16.5" customHeight="1">
      <c r="A512" s="4"/>
      <c r="B512" s="4"/>
      <c r="C512" s="34"/>
      <c r="D512" s="4"/>
      <c r="E512" s="4"/>
      <c r="F512" s="4"/>
      <c r="G512" s="4"/>
      <c r="H512" s="4"/>
      <c r="I512" s="4"/>
      <c r="J512" s="4"/>
      <c r="K512" s="4"/>
      <c r="L512" s="4"/>
      <c r="M512" s="4"/>
      <c r="N512" s="4"/>
      <c r="P512" s="4"/>
      <c r="Q512" s="4"/>
      <c r="R512" s="4"/>
    </row>
    <row r="513" spans="1:18" ht="16.5" customHeight="1">
      <c r="A513" s="4"/>
      <c r="B513" s="4"/>
      <c r="C513" s="34"/>
      <c r="D513" s="4"/>
      <c r="E513" s="4"/>
      <c r="F513" s="4"/>
      <c r="G513" s="4"/>
      <c r="H513" s="4"/>
      <c r="I513" s="4"/>
      <c r="J513" s="4"/>
      <c r="K513" s="4"/>
      <c r="L513" s="4"/>
      <c r="M513" s="4"/>
      <c r="N513" s="4"/>
      <c r="P513" s="4"/>
      <c r="Q513" s="4"/>
      <c r="R513" s="4"/>
    </row>
    <row r="514" spans="1:18" ht="16.5" customHeight="1">
      <c r="A514" s="4"/>
      <c r="B514" s="4"/>
      <c r="C514" s="34"/>
      <c r="D514" s="4"/>
      <c r="E514" s="4"/>
      <c r="F514" s="4"/>
      <c r="G514" s="4"/>
      <c r="H514" s="4"/>
      <c r="I514" s="4"/>
      <c r="J514" s="4"/>
      <c r="K514" s="4"/>
      <c r="L514" s="4"/>
      <c r="M514" s="4"/>
      <c r="N514" s="4"/>
      <c r="P514" s="4"/>
      <c r="Q514" s="4"/>
      <c r="R514" s="4"/>
    </row>
    <row r="515" spans="1:18" ht="16.5" customHeight="1">
      <c r="A515" s="4"/>
      <c r="B515" s="4"/>
      <c r="C515" s="34"/>
      <c r="D515" s="4"/>
      <c r="E515" s="4"/>
      <c r="F515" s="4"/>
      <c r="G515" s="4"/>
      <c r="H515" s="4"/>
      <c r="I515" s="4"/>
      <c r="J515" s="4"/>
      <c r="K515" s="4"/>
      <c r="L515" s="4"/>
      <c r="M515" s="4"/>
      <c r="N515" s="4"/>
      <c r="P515" s="4"/>
      <c r="Q515" s="4"/>
      <c r="R515" s="4"/>
    </row>
    <row r="516" spans="1:18" ht="16.5" customHeight="1">
      <c r="A516" s="4"/>
      <c r="B516" s="4"/>
      <c r="C516" s="34"/>
      <c r="D516" s="4"/>
      <c r="E516" s="4"/>
      <c r="F516" s="4"/>
      <c r="G516" s="4"/>
      <c r="H516" s="4"/>
      <c r="I516" s="4"/>
      <c r="J516" s="4"/>
      <c r="K516" s="4"/>
      <c r="L516" s="4"/>
      <c r="M516" s="4"/>
      <c r="N516" s="4"/>
      <c r="P516" s="4"/>
      <c r="Q516" s="4"/>
      <c r="R516" s="4"/>
    </row>
    <row r="517" spans="1:18" ht="16.5" customHeight="1">
      <c r="A517" s="4"/>
      <c r="B517" s="4"/>
      <c r="C517" s="34"/>
      <c r="D517" s="4"/>
      <c r="E517" s="4"/>
      <c r="F517" s="4"/>
      <c r="G517" s="4"/>
      <c r="H517" s="4"/>
      <c r="I517" s="4"/>
      <c r="J517" s="4"/>
      <c r="K517" s="4"/>
      <c r="L517" s="4"/>
      <c r="M517" s="4"/>
      <c r="N517" s="4"/>
      <c r="P517" s="4"/>
      <c r="Q517" s="4"/>
      <c r="R517" s="4"/>
    </row>
    <row r="518" spans="1:18" ht="16.5" customHeight="1">
      <c r="A518" s="4"/>
      <c r="B518" s="4"/>
      <c r="C518" s="34"/>
      <c r="D518" s="4"/>
      <c r="E518" s="4"/>
      <c r="F518" s="4"/>
      <c r="G518" s="4"/>
      <c r="H518" s="4"/>
      <c r="I518" s="4"/>
      <c r="J518" s="4"/>
      <c r="K518" s="4"/>
      <c r="L518" s="4"/>
      <c r="M518" s="4"/>
      <c r="N518" s="4"/>
      <c r="P518" s="4"/>
      <c r="Q518" s="4"/>
      <c r="R518" s="4"/>
    </row>
    <row r="519" spans="1:18" ht="16.5" customHeight="1">
      <c r="A519" s="4"/>
      <c r="B519" s="4"/>
      <c r="C519" s="34"/>
      <c r="D519" s="4"/>
      <c r="E519" s="4"/>
      <c r="F519" s="4"/>
      <c r="G519" s="4"/>
      <c r="H519" s="4"/>
      <c r="I519" s="4"/>
      <c r="J519" s="4"/>
      <c r="K519" s="4"/>
      <c r="L519" s="4"/>
      <c r="M519" s="4"/>
      <c r="N519" s="4"/>
      <c r="P519" s="4"/>
      <c r="Q519" s="4"/>
      <c r="R519" s="4"/>
    </row>
    <row r="520" spans="1:18" ht="16.5" customHeight="1">
      <c r="A520" s="4"/>
      <c r="B520" s="4"/>
      <c r="C520" s="34"/>
      <c r="D520" s="4"/>
      <c r="E520" s="4"/>
      <c r="F520" s="4"/>
      <c r="G520" s="4"/>
      <c r="H520" s="4"/>
      <c r="I520" s="4"/>
      <c r="J520" s="4"/>
      <c r="K520" s="4"/>
      <c r="L520" s="4"/>
      <c r="M520" s="4"/>
      <c r="N520" s="4"/>
      <c r="P520" s="4"/>
      <c r="Q520" s="4"/>
      <c r="R520" s="4"/>
    </row>
    <row r="521" spans="1:18" ht="16.5" customHeight="1">
      <c r="A521" s="4"/>
      <c r="B521" s="4"/>
      <c r="C521" s="34"/>
      <c r="D521" s="4"/>
      <c r="E521" s="4"/>
      <c r="F521" s="4"/>
      <c r="G521" s="4"/>
      <c r="H521" s="4"/>
      <c r="I521" s="4"/>
      <c r="J521" s="4"/>
      <c r="K521" s="4"/>
      <c r="L521" s="4"/>
      <c r="M521" s="4"/>
      <c r="N521" s="4"/>
      <c r="P521" s="4"/>
      <c r="Q521" s="4"/>
      <c r="R521" s="4"/>
    </row>
    <row r="522" spans="1:18" ht="16.5" customHeight="1">
      <c r="A522" s="4"/>
      <c r="B522" s="4"/>
      <c r="C522" s="34"/>
      <c r="D522" s="4"/>
      <c r="E522" s="4"/>
      <c r="F522" s="4"/>
      <c r="G522" s="4"/>
      <c r="H522" s="4"/>
      <c r="I522" s="4"/>
      <c r="J522" s="4"/>
      <c r="K522" s="4"/>
      <c r="L522" s="4"/>
      <c r="M522" s="4"/>
      <c r="N522" s="4"/>
      <c r="P522" s="4"/>
      <c r="Q522" s="4"/>
      <c r="R522" s="4"/>
    </row>
    <row r="523" spans="1:18" ht="16.5" customHeight="1">
      <c r="A523" s="4"/>
      <c r="B523" s="4"/>
      <c r="C523" s="34"/>
      <c r="D523" s="4"/>
      <c r="E523" s="4"/>
      <c r="F523" s="4"/>
      <c r="G523" s="4"/>
      <c r="H523" s="4"/>
      <c r="I523" s="4"/>
      <c r="J523" s="4"/>
      <c r="K523" s="4"/>
      <c r="L523" s="4"/>
      <c r="M523" s="4"/>
      <c r="N523" s="4"/>
      <c r="P523" s="4"/>
      <c r="Q523" s="4"/>
      <c r="R523" s="4"/>
    </row>
    <row r="524" spans="1:18" ht="16.5" customHeight="1">
      <c r="A524" s="4"/>
      <c r="B524" s="4"/>
      <c r="C524" s="34"/>
      <c r="D524" s="4"/>
      <c r="E524" s="4"/>
      <c r="F524" s="4"/>
      <c r="G524" s="4"/>
      <c r="H524" s="4"/>
      <c r="I524" s="4"/>
      <c r="J524" s="4"/>
      <c r="K524" s="4"/>
      <c r="L524" s="4"/>
      <c r="M524" s="4"/>
      <c r="N524" s="4"/>
      <c r="P524" s="4"/>
      <c r="Q524" s="4"/>
      <c r="R524" s="4"/>
    </row>
    <row r="525" spans="1:18" ht="16.5" customHeight="1">
      <c r="A525" s="4"/>
      <c r="B525" s="4"/>
      <c r="C525" s="34"/>
      <c r="D525" s="4"/>
      <c r="E525" s="4"/>
      <c r="F525" s="4"/>
      <c r="G525" s="4"/>
      <c r="H525" s="4"/>
      <c r="I525" s="4"/>
      <c r="J525" s="4"/>
      <c r="K525" s="4"/>
      <c r="L525" s="4"/>
      <c r="M525" s="4"/>
      <c r="N525" s="4"/>
      <c r="P525" s="4"/>
      <c r="Q525" s="4"/>
      <c r="R525" s="4"/>
    </row>
    <row r="526" spans="1:18" ht="16.5" customHeight="1">
      <c r="A526" s="4"/>
      <c r="B526" s="4"/>
      <c r="C526" s="34"/>
      <c r="D526" s="4"/>
      <c r="E526" s="4"/>
      <c r="F526" s="4"/>
      <c r="G526" s="4"/>
      <c r="H526" s="4"/>
      <c r="I526" s="4"/>
      <c r="J526" s="4"/>
      <c r="K526" s="4"/>
      <c r="L526" s="4"/>
      <c r="M526" s="4"/>
      <c r="N526" s="4"/>
      <c r="P526" s="4"/>
      <c r="Q526" s="4"/>
      <c r="R526" s="4"/>
    </row>
    <row r="527" spans="1:18" ht="16.5" customHeight="1">
      <c r="A527" s="4"/>
      <c r="B527" s="4"/>
      <c r="C527" s="34"/>
      <c r="D527" s="4"/>
      <c r="E527" s="4"/>
      <c r="F527" s="4"/>
      <c r="G527" s="4"/>
      <c r="H527" s="4"/>
      <c r="I527" s="4"/>
      <c r="J527" s="4"/>
      <c r="K527" s="4"/>
      <c r="L527" s="4"/>
      <c r="M527" s="4"/>
      <c r="N527" s="4"/>
      <c r="P527" s="4"/>
      <c r="Q527" s="4"/>
      <c r="R527" s="4"/>
    </row>
    <row r="528" spans="1:18" ht="16.5" customHeight="1">
      <c r="A528" s="4"/>
      <c r="B528" s="4"/>
      <c r="C528" s="34"/>
      <c r="D528" s="4"/>
      <c r="E528" s="4"/>
      <c r="F528" s="4"/>
      <c r="G528" s="4"/>
      <c r="H528" s="4"/>
      <c r="I528" s="4"/>
      <c r="J528" s="4"/>
      <c r="K528" s="4"/>
      <c r="L528" s="4"/>
      <c r="M528" s="4"/>
      <c r="N528" s="4"/>
      <c r="P528" s="4"/>
      <c r="Q528" s="4"/>
      <c r="R528" s="4"/>
    </row>
    <row r="529" spans="1:18" ht="16.5" customHeight="1">
      <c r="A529" s="4"/>
      <c r="B529" s="4"/>
      <c r="C529" s="34"/>
      <c r="D529" s="4"/>
      <c r="E529" s="4"/>
      <c r="F529" s="4"/>
      <c r="G529" s="4"/>
      <c r="H529" s="4"/>
      <c r="I529" s="4"/>
      <c r="J529" s="4"/>
      <c r="K529" s="4"/>
      <c r="L529" s="4"/>
      <c r="M529" s="4"/>
      <c r="N529" s="4"/>
      <c r="P529" s="4"/>
      <c r="Q529" s="4"/>
      <c r="R529" s="4"/>
    </row>
    <row r="530" spans="1:18" ht="16.5" customHeight="1">
      <c r="A530" s="4"/>
      <c r="B530" s="4"/>
      <c r="C530" s="34"/>
      <c r="D530" s="4"/>
      <c r="E530" s="4"/>
      <c r="F530" s="4"/>
      <c r="G530" s="4"/>
      <c r="H530" s="4"/>
      <c r="I530" s="4"/>
      <c r="J530" s="4"/>
      <c r="K530" s="4"/>
      <c r="L530" s="4"/>
      <c r="M530" s="4"/>
      <c r="N530" s="4"/>
      <c r="P530" s="4"/>
      <c r="Q530" s="4"/>
      <c r="R530" s="4"/>
    </row>
    <row r="531" spans="1:18" ht="16.5" customHeight="1">
      <c r="A531" s="4"/>
      <c r="B531" s="4"/>
      <c r="C531" s="34"/>
      <c r="D531" s="4"/>
      <c r="E531" s="4"/>
      <c r="F531" s="4"/>
      <c r="G531" s="4"/>
      <c r="H531" s="4"/>
      <c r="I531" s="4"/>
      <c r="J531" s="4"/>
      <c r="K531" s="4"/>
      <c r="L531" s="4"/>
      <c r="M531" s="4"/>
      <c r="N531" s="4"/>
      <c r="P531" s="4"/>
      <c r="Q531" s="4"/>
      <c r="R531" s="4"/>
    </row>
    <row r="532" spans="1:18" ht="16.5" customHeight="1">
      <c r="A532" s="4"/>
      <c r="B532" s="4"/>
      <c r="C532" s="34"/>
      <c r="D532" s="4"/>
      <c r="E532" s="4"/>
      <c r="F532" s="4"/>
      <c r="G532" s="4"/>
      <c r="H532" s="4"/>
      <c r="I532" s="4"/>
      <c r="J532" s="4"/>
      <c r="K532" s="4"/>
      <c r="L532" s="4"/>
      <c r="M532" s="4"/>
      <c r="N532" s="4"/>
      <c r="P532" s="4"/>
      <c r="Q532" s="4"/>
      <c r="R532" s="4"/>
    </row>
    <row r="533" spans="1:18" ht="16.5" customHeight="1">
      <c r="A533" s="4"/>
      <c r="B533" s="4"/>
      <c r="C533" s="34"/>
      <c r="D533" s="4"/>
      <c r="E533" s="4"/>
      <c r="F533" s="4"/>
      <c r="G533" s="4"/>
      <c r="H533" s="4"/>
      <c r="I533" s="4"/>
      <c r="J533" s="4"/>
      <c r="K533" s="4"/>
      <c r="L533" s="4"/>
      <c r="M533" s="4"/>
      <c r="N533" s="4"/>
      <c r="P533" s="4"/>
      <c r="Q533" s="4"/>
      <c r="R533" s="4"/>
    </row>
    <row r="534" spans="1:18" ht="16.5" customHeight="1">
      <c r="A534" s="4"/>
      <c r="B534" s="4"/>
      <c r="C534" s="34"/>
      <c r="D534" s="4"/>
      <c r="E534" s="4"/>
      <c r="F534" s="4"/>
      <c r="G534" s="4"/>
      <c r="H534" s="4"/>
      <c r="I534" s="4"/>
      <c r="J534" s="4"/>
      <c r="K534" s="4"/>
      <c r="L534" s="4"/>
      <c r="M534" s="4"/>
      <c r="N534" s="4"/>
      <c r="P534" s="4"/>
      <c r="Q534" s="4"/>
      <c r="R534" s="4"/>
    </row>
    <row r="535" spans="1:18" ht="16.5" customHeight="1">
      <c r="A535" s="4"/>
      <c r="B535" s="4"/>
      <c r="C535" s="34"/>
      <c r="D535" s="4"/>
      <c r="E535" s="4"/>
      <c r="F535" s="4"/>
      <c r="G535" s="4"/>
      <c r="H535" s="4"/>
      <c r="I535" s="4"/>
      <c r="J535" s="4"/>
      <c r="K535" s="4"/>
      <c r="L535" s="4"/>
      <c r="M535" s="4"/>
      <c r="N535" s="4"/>
      <c r="P535" s="4"/>
      <c r="Q535" s="4"/>
      <c r="R535" s="4"/>
    </row>
    <row r="536" spans="1:18" ht="16.5" customHeight="1">
      <c r="A536" s="4"/>
      <c r="B536" s="4"/>
      <c r="C536" s="34"/>
      <c r="D536" s="4"/>
      <c r="E536" s="4"/>
      <c r="F536" s="4"/>
      <c r="G536" s="4"/>
      <c r="H536" s="4"/>
      <c r="I536" s="4"/>
      <c r="J536" s="4"/>
      <c r="K536" s="4"/>
      <c r="L536" s="4"/>
      <c r="M536" s="4"/>
      <c r="N536" s="4"/>
      <c r="P536" s="4"/>
      <c r="Q536" s="4"/>
      <c r="R536" s="4"/>
    </row>
    <row r="537" spans="1:18" ht="16.5" customHeight="1">
      <c r="A537" s="4"/>
      <c r="B537" s="4"/>
      <c r="C537" s="34"/>
      <c r="D537" s="4"/>
      <c r="E537" s="4"/>
      <c r="F537" s="4"/>
      <c r="G537" s="4"/>
      <c r="H537" s="4"/>
      <c r="I537" s="4"/>
      <c r="J537" s="4"/>
      <c r="K537" s="4"/>
      <c r="L537" s="4"/>
      <c r="M537" s="4"/>
      <c r="N537" s="4"/>
      <c r="P537" s="4"/>
      <c r="Q537" s="4"/>
      <c r="R537" s="4"/>
    </row>
    <row r="538" spans="1:18" ht="16.5" customHeight="1">
      <c r="A538" s="4"/>
      <c r="B538" s="4"/>
      <c r="C538" s="34"/>
      <c r="D538" s="4"/>
      <c r="E538" s="4"/>
      <c r="F538" s="4"/>
      <c r="G538" s="4"/>
      <c r="H538" s="4"/>
      <c r="I538" s="4"/>
      <c r="J538" s="4"/>
      <c r="K538" s="4"/>
      <c r="L538" s="4"/>
      <c r="M538" s="4"/>
      <c r="N538" s="4"/>
      <c r="P538" s="4"/>
      <c r="Q538" s="4"/>
      <c r="R538" s="4"/>
    </row>
    <row r="539" spans="1:18" ht="16.5" customHeight="1">
      <c r="A539" s="4"/>
      <c r="B539" s="4"/>
      <c r="C539" s="34"/>
      <c r="D539" s="4"/>
      <c r="E539" s="4"/>
      <c r="F539" s="4"/>
      <c r="G539" s="4"/>
      <c r="H539" s="4"/>
      <c r="I539" s="4"/>
      <c r="J539" s="4"/>
      <c r="K539" s="4"/>
      <c r="L539" s="4"/>
      <c r="M539" s="4"/>
      <c r="N539" s="4"/>
      <c r="P539" s="4"/>
      <c r="Q539" s="4"/>
      <c r="R539" s="4"/>
    </row>
    <row r="540" spans="1:18" ht="16.5" customHeight="1">
      <c r="A540" s="4"/>
      <c r="B540" s="4"/>
      <c r="C540" s="34"/>
      <c r="D540" s="4"/>
      <c r="E540" s="4"/>
      <c r="F540" s="4"/>
      <c r="G540" s="4"/>
      <c r="H540" s="4"/>
      <c r="I540" s="4"/>
      <c r="J540" s="4"/>
      <c r="K540" s="4"/>
      <c r="L540" s="4"/>
      <c r="M540" s="4"/>
      <c r="N540" s="4"/>
      <c r="P540" s="4"/>
      <c r="Q540" s="4"/>
      <c r="R540" s="4"/>
    </row>
    <row r="541" spans="1:18" ht="16.5" customHeight="1">
      <c r="A541" s="4"/>
      <c r="B541" s="4"/>
      <c r="C541" s="34"/>
      <c r="D541" s="4"/>
      <c r="E541" s="4"/>
      <c r="F541" s="4"/>
      <c r="G541" s="4"/>
      <c r="H541" s="4"/>
      <c r="I541" s="4"/>
      <c r="J541" s="4"/>
      <c r="K541" s="4"/>
      <c r="L541" s="4"/>
      <c r="M541" s="4"/>
      <c r="N541" s="4"/>
      <c r="P541" s="4"/>
      <c r="Q541" s="4"/>
      <c r="R541" s="4"/>
    </row>
    <row r="542" spans="1:18" ht="16.5" customHeight="1">
      <c r="A542" s="4"/>
      <c r="B542" s="4"/>
      <c r="C542" s="34"/>
      <c r="D542" s="4"/>
      <c r="E542" s="4"/>
      <c r="F542" s="4"/>
      <c r="G542" s="4"/>
      <c r="H542" s="4"/>
      <c r="I542" s="4"/>
      <c r="J542" s="4"/>
      <c r="K542" s="4"/>
      <c r="L542" s="4"/>
      <c r="M542" s="4"/>
      <c r="N542" s="4"/>
      <c r="P542" s="4"/>
      <c r="Q542" s="4"/>
      <c r="R542" s="4"/>
    </row>
    <row r="543" spans="1:18" ht="16.5" customHeight="1">
      <c r="A543" s="4"/>
      <c r="B543" s="4"/>
      <c r="C543" s="34"/>
      <c r="D543" s="4"/>
      <c r="E543" s="4"/>
      <c r="F543" s="4"/>
      <c r="G543" s="4"/>
      <c r="H543" s="4"/>
      <c r="I543" s="4"/>
      <c r="J543" s="4"/>
      <c r="K543" s="4"/>
      <c r="L543" s="4"/>
      <c r="M543" s="4"/>
      <c r="N543" s="4"/>
      <c r="P543" s="4"/>
      <c r="Q543" s="4"/>
      <c r="R543" s="4"/>
    </row>
    <row r="544" spans="1:18" ht="16.5" customHeight="1">
      <c r="A544" s="4"/>
      <c r="B544" s="4"/>
      <c r="C544" s="34"/>
      <c r="D544" s="4"/>
      <c r="E544" s="4"/>
      <c r="F544" s="4"/>
      <c r="G544" s="4"/>
      <c r="H544" s="4"/>
      <c r="I544" s="4"/>
      <c r="J544" s="4"/>
      <c r="K544" s="4"/>
      <c r="L544" s="4"/>
      <c r="M544" s="4"/>
      <c r="N544" s="4"/>
      <c r="P544" s="4"/>
      <c r="Q544" s="4"/>
      <c r="R544" s="4"/>
    </row>
    <row r="545" spans="1:18" ht="16.5" customHeight="1">
      <c r="A545" s="4"/>
      <c r="B545" s="4"/>
      <c r="C545" s="34"/>
      <c r="D545" s="4"/>
      <c r="E545" s="4"/>
      <c r="F545" s="4"/>
      <c r="G545" s="4"/>
      <c r="H545" s="4"/>
      <c r="I545" s="4"/>
      <c r="J545" s="4"/>
      <c r="K545" s="4"/>
      <c r="L545" s="4"/>
      <c r="M545" s="4"/>
      <c r="N545" s="4"/>
      <c r="P545" s="4"/>
      <c r="Q545" s="4"/>
      <c r="R545" s="4"/>
    </row>
    <row r="546" spans="1:18" ht="16.5" customHeight="1">
      <c r="A546" s="4"/>
      <c r="B546" s="4"/>
      <c r="C546" s="34"/>
      <c r="D546" s="4"/>
      <c r="E546" s="4"/>
      <c r="F546" s="4"/>
      <c r="G546" s="4"/>
      <c r="H546" s="4"/>
      <c r="I546" s="4"/>
      <c r="J546" s="4"/>
      <c r="K546" s="4"/>
      <c r="L546" s="4"/>
      <c r="M546" s="4"/>
      <c r="N546" s="4"/>
      <c r="P546" s="4"/>
      <c r="Q546" s="4"/>
      <c r="R546" s="4"/>
    </row>
    <row r="547" spans="1:18" ht="16.5" customHeight="1">
      <c r="A547" s="4"/>
      <c r="B547" s="4"/>
      <c r="C547" s="34"/>
      <c r="D547" s="4"/>
      <c r="E547" s="4"/>
      <c r="F547" s="4"/>
      <c r="G547" s="4"/>
      <c r="H547" s="4"/>
      <c r="I547" s="4"/>
      <c r="J547" s="4"/>
      <c r="K547" s="4"/>
      <c r="L547" s="4"/>
      <c r="M547" s="4"/>
      <c r="N547" s="4"/>
      <c r="P547" s="4"/>
      <c r="Q547" s="4"/>
      <c r="R547" s="4"/>
    </row>
    <row r="548" spans="1:18" ht="16.5" customHeight="1">
      <c r="A548" s="4"/>
      <c r="B548" s="4"/>
      <c r="C548" s="34"/>
      <c r="D548" s="4"/>
      <c r="E548" s="4"/>
      <c r="F548" s="4"/>
      <c r="G548" s="4"/>
      <c r="H548" s="4"/>
      <c r="I548" s="4"/>
      <c r="J548" s="4"/>
      <c r="K548" s="4"/>
      <c r="L548" s="4"/>
      <c r="M548" s="4"/>
      <c r="N548" s="4"/>
      <c r="P548" s="4"/>
      <c r="Q548" s="4"/>
      <c r="R548" s="4"/>
    </row>
    <row r="549" spans="1:18" ht="16.5" customHeight="1">
      <c r="A549" s="4"/>
      <c r="B549" s="4"/>
      <c r="C549" s="34"/>
      <c r="D549" s="4"/>
      <c r="E549" s="4"/>
      <c r="F549" s="4"/>
      <c r="G549" s="4"/>
      <c r="H549" s="4"/>
      <c r="I549" s="4"/>
      <c r="J549" s="4"/>
      <c r="K549" s="4"/>
      <c r="L549" s="4"/>
      <c r="M549" s="4"/>
      <c r="N549" s="4"/>
      <c r="P549" s="4"/>
      <c r="Q549" s="4"/>
      <c r="R549" s="4"/>
    </row>
    <row r="550" spans="1:18" ht="16.5" customHeight="1">
      <c r="A550" s="4"/>
      <c r="B550" s="4"/>
      <c r="C550" s="34"/>
      <c r="D550" s="4"/>
      <c r="E550" s="4"/>
      <c r="F550" s="4"/>
      <c r="G550" s="4"/>
      <c r="H550" s="4"/>
      <c r="I550" s="4"/>
      <c r="J550" s="4"/>
      <c r="K550" s="4"/>
      <c r="L550" s="4"/>
      <c r="M550" s="4"/>
      <c r="N550" s="4"/>
      <c r="P550" s="4"/>
      <c r="Q550" s="4"/>
      <c r="R550" s="4"/>
    </row>
    <row r="551" spans="1:18" ht="16.5" customHeight="1">
      <c r="A551" s="4"/>
      <c r="B551" s="4"/>
      <c r="C551" s="34"/>
      <c r="D551" s="4"/>
      <c r="E551" s="4"/>
      <c r="F551" s="4"/>
      <c r="G551" s="4"/>
      <c r="H551" s="4"/>
      <c r="I551" s="4"/>
      <c r="J551" s="4"/>
      <c r="K551" s="4"/>
      <c r="L551" s="4"/>
      <c r="M551" s="4"/>
      <c r="N551" s="4"/>
      <c r="P551" s="4"/>
      <c r="Q551" s="4"/>
      <c r="R551" s="4"/>
    </row>
    <row r="552" spans="1:18" ht="16.5" customHeight="1">
      <c r="A552" s="4"/>
      <c r="B552" s="4"/>
      <c r="C552" s="34"/>
      <c r="D552" s="4"/>
      <c r="E552" s="4"/>
      <c r="F552" s="4"/>
      <c r="G552" s="4"/>
      <c r="H552" s="4"/>
      <c r="I552" s="4"/>
      <c r="J552" s="4"/>
      <c r="K552" s="4"/>
      <c r="L552" s="4"/>
      <c r="M552" s="4"/>
      <c r="N552" s="4"/>
      <c r="P552" s="4"/>
      <c r="Q552" s="4"/>
      <c r="R552" s="4"/>
    </row>
    <row r="553" spans="1:18" ht="16.5" customHeight="1">
      <c r="A553" s="4"/>
      <c r="B553" s="4"/>
      <c r="C553" s="34"/>
      <c r="D553" s="4"/>
      <c r="E553" s="4"/>
      <c r="F553" s="4"/>
      <c r="G553" s="4"/>
      <c r="H553" s="4"/>
      <c r="I553" s="4"/>
      <c r="J553" s="4"/>
      <c r="K553" s="4"/>
      <c r="L553" s="4"/>
      <c r="M553" s="4"/>
      <c r="N553" s="4"/>
      <c r="P553" s="4"/>
      <c r="Q553" s="4"/>
      <c r="R553" s="4"/>
    </row>
    <row r="554" spans="1:18" ht="16.5" customHeight="1">
      <c r="A554" s="4"/>
      <c r="B554" s="4"/>
      <c r="C554" s="34"/>
      <c r="D554" s="4"/>
      <c r="E554" s="4"/>
      <c r="F554" s="4"/>
      <c r="G554" s="4"/>
      <c r="H554" s="4"/>
      <c r="I554" s="4"/>
      <c r="J554" s="4"/>
      <c r="K554" s="4"/>
      <c r="L554" s="4"/>
      <c r="M554" s="4"/>
      <c r="N554" s="4"/>
      <c r="P554" s="4"/>
      <c r="Q554" s="4"/>
      <c r="R554" s="4"/>
    </row>
    <row r="555" spans="1:18" ht="16.5" customHeight="1">
      <c r="A555" s="4"/>
      <c r="B555" s="4"/>
      <c r="C555" s="34"/>
      <c r="D555" s="4"/>
      <c r="E555" s="4"/>
      <c r="F555" s="4"/>
      <c r="G555" s="4"/>
      <c r="H555" s="4"/>
      <c r="I555" s="4"/>
      <c r="J555" s="4"/>
      <c r="K555" s="4"/>
      <c r="L555" s="4"/>
      <c r="M555" s="4"/>
      <c r="N555" s="4"/>
      <c r="P555" s="4"/>
      <c r="Q555" s="4"/>
      <c r="R555" s="4"/>
    </row>
    <row r="556" spans="1:18" ht="16.5" customHeight="1">
      <c r="A556" s="4"/>
      <c r="B556" s="4"/>
      <c r="C556" s="34"/>
      <c r="D556" s="4"/>
      <c r="E556" s="4"/>
      <c r="F556" s="4"/>
      <c r="G556" s="4"/>
      <c r="H556" s="4"/>
      <c r="I556" s="4"/>
      <c r="J556" s="4"/>
      <c r="K556" s="4"/>
      <c r="L556" s="4"/>
      <c r="M556" s="4"/>
      <c r="N556" s="4"/>
      <c r="P556" s="4"/>
      <c r="Q556" s="4"/>
      <c r="R556" s="4"/>
    </row>
    <row r="557" spans="1:18" ht="16.5" customHeight="1">
      <c r="A557" s="4"/>
      <c r="B557" s="4"/>
      <c r="C557" s="34"/>
      <c r="D557" s="4"/>
      <c r="E557" s="4"/>
      <c r="F557" s="4"/>
      <c r="G557" s="4"/>
      <c r="H557" s="4"/>
      <c r="I557" s="4"/>
      <c r="J557" s="4"/>
      <c r="K557" s="4"/>
      <c r="L557" s="4"/>
      <c r="M557" s="4"/>
      <c r="N557" s="4"/>
      <c r="P557" s="4"/>
      <c r="Q557" s="4"/>
      <c r="R557" s="4"/>
    </row>
    <row r="558" spans="1:18" ht="16.5" customHeight="1">
      <c r="A558" s="4"/>
      <c r="B558" s="4"/>
      <c r="C558" s="34"/>
      <c r="D558" s="4"/>
      <c r="E558" s="4"/>
      <c r="F558" s="4"/>
      <c r="G558" s="4"/>
      <c r="H558" s="4"/>
      <c r="I558" s="4"/>
      <c r="J558" s="4"/>
      <c r="K558" s="4"/>
      <c r="L558" s="4"/>
      <c r="M558" s="4"/>
      <c r="N558" s="4"/>
      <c r="P558" s="4"/>
      <c r="Q558" s="4"/>
      <c r="R558" s="4"/>
    </row>
    <row r="559" spans="1:18" ht="16.5" customHeight="1">
      <c r="A559" s="4"/>
      <c r="B559" s="4"/>
      <c r="C559" s="34"/>
      <c r="D559" s="4"/>
      <c r="E559" s="4"/>
      <c r="F559" s="4"/>
      <c r="G559" s="4"/>
      <c r="H559" s="4"/>
      <c r="I559" s="4"/>
      <c r="J559" s="4"/>
      <c r="K559" s="4"/>
      <c r="L559" s="4"/>
      <c r="M559" s="4"/>
      <c r="N559" s="4"/>
      <c r="P559" s="4"/>
      <c r="Q559" s="4"/>
      <c r="R559" s="4"/>
    </row>
    <row r="560" spans="1:18" ht="16.5" customHeight="1">
      <c r="A560" s="4"/>
      <c r="B560" s="4"/>
      <c r="C560" s="34"/>
      <c r="D560" s="4"/>
      <c r="E560" s="4"/>
      <c r="F560" s="4"/>
      <c r="G560" s="4"/>
      <c r="H560" s="4"/>
      <c r="I560" s="4"/>
      <c r="J560" s="4"/>
      <c r="K560" s="4"/>
      <c r="L560" s="4"/>
      <c r="M560" s="4"/>
      <c r="N560" s="4"/>
      <c r="P560" s="4"/>
      <c r="Q560" s="4"/>
      <c r="R560" s="4"/>
    </row>
    <row r="561" spans="1:18" ht="16.5" customHeight="1">
      <c r="A561" s="4"/>
      <c r="B561" s="4"/>
      <c r="C561" s="34"/>
      <c r="D561" s="4"/>
      <c r="E561" s="4"/>
      <c r="F561" s="4"/>
      <c r="G561" s="4"/>
      <c r="H561" s="4"/>
      <c r="I561" s="4"/>
      <c r="J561" s="4"/>
      <c r="K561" s="4"/>
      <c r="L561" s="4"/>
      <c r="M561" s="4"/>
      <c r="N561" s="4"/>
      <c r="P561" s="4"/>
      <c r="Q561" s="4"/>
      <c r="R561" s="4"/>
    </row>
    <row r="562" spans="1:18" ht="16.5" customHeight="1">
      <c r="A562" s="4"/>
      <c r="B562" s="4"/>
      <c r="C562" s="34"/>
      <c r="D562" s="4"/>
      <c r="E562" s="4"/>
      <c r="F562" s="4"/>
      <c r="G562" s="4"/>
      <c r="H562" s="4"/>
      <c r="I562" s="4"/>
      <c r="J562" s="4"/>
      <c r="K562" s="4"/>
      <c r="L562" s="4"/>
      <c r="M562" s="4"/>
      <c r="N562" s="4"/>
      <c r="P562" s="4"/>
      <c r="Q562" s="4"/>
      <c r="R562" s="4"/>
    </row>
    <row r="563" spans="1:18" ht="16.5" customHeight="1">
      <c r="A563" s="4"/>
      <c r="B563" s="4"/>
      <c r="C563" s="34"/>
      <c r="D563" s="4"/>
      <c r="E563" s="4"/>
      <c r="F563" s="4"/>
      <c r="G563" s="4"/>
      <c r="H563" s="4"/>
      <c r="I563" s="4"/>
      <c r="J563" s="4"/>
      <c r="K563" s="4"/>
      <c r="L563" s="4"/>
      <c r="M563" s="4"/>
      <c r="N563" s="4"/>
      <c r="P563" s="4"/>
      <c r="Q563" s="4"/>
      <c r="R563" s="4"/>
    </row>
    <row r="564" spans="1:18" ht="16.5" customHeight="1">
      <c r="A564" s="4"/>
      <c r="B564" s="4"/>
      <c r="C564" s="34"/>
      <c r="D564" s="4"/>
      <c r="E564" s="4"/>
      <c r="F564" s="4"/>
      <c r="G564" s="4"/>
      <c r="H564" s="4"/>
      <c r="I564" s="4"/>
      <c r="J564" s="4"/>
      <c r="K564" s="4"/>
      <c r="L564" s="4"/>
      <c r="M564" s="4"/>
      <c r="N564" s="4"/>
      <c r="P564" s="4"/>
      <c r="Q564" s="4"/>
      <c r="R564" s="4"/>
    </row>
    <row r="565" spans="1:18" ht="16.5" customHeight="1">
      <c r="A565" s="4"/>
      <c r="B565" s="4"/>
      <c r="C565" s="34"/>
      <c r="D565" s="4"/>
      <c r="E565" s="4"/>
      <c r="F565" s="4"/>
      <c r="G565" s="4"/>
      <c r="H565" s="4"/>
      <c r="I565" s="4"/>
      <c r="J565" s="4"/>
      <c r="K565" s="4"/>
      <c r="L565" s="4"/>
      <c r="M565" s="4"/>
      <c r="N565" s="4"/>
      <c r="P565" s="4"/>
      <c r="Q565" s="4"/>
      <c r="R565" s="4"/>
    </row>
    <row r="566" spans="1:18" ht="16.5" customHeight="1">
      <c r="A566" s="4"/>
      <c r="B566" s="4"/>
      <c r="C566" s="34"/>
      <c r="D566" s="4"/>
      <c r="E566" s="4"/>
      <c r="F566" s="4"/>
      <c r="G566" s="4"/>
      <c r="H566" s="4"/>
      <c r="I566" s="4"/>
      <c r="J566" s="4"/>
      <c r="K566" s="4"/>
      <c r="L566" s="4"/>
      <c r="M566" s="4"/>
      <c r="N566" s="4"/>
      <c r="P566" s="4"/>
      <c r="Q566" s="4"/>
      <c r="R566" s="4"/>
    </row>
    <row r="567" spans="1:18" ht="16.5" customHeight="1">
      <c r="A567" s="4"/>
      <c r="B567" s="4"/>
      <c r="C567" s="34"/>
      <c r="D567" s="4"/>
      <c r="E567" s="4"/>
      <c r="F567" s="4"/>
      <c r="G567" s="4"/>
      <c r="H567" s="4"/>
      <c r="I567" s="4"/>
      <c r="J567" s="4"/>
      <c r="K567" s="4"/>
      <c r="L567" s="4"/>
      <c r="M567" s="4"/>
      <c r="N567" s="4"/>
      <c r="P567" s="4"/>
      <c r="Q567" s="4"/>
      <c r="R567" s="4"/>
    </row>
    <row r="568" spans="1:18" ht="16.5" customHeight="1">
      <c r="A568" s="4"/>
      <c r="B568" s="4"/>
      <c r="C568" s="34"/>
      <c r="D568" s="4"/>
      <c r="E568" s="4"/>
      <c r="F568" s="4"/>
      <c r="G568" s="4"/>
      <c r="H568" s="4"/>
      <c r="I568" s="4"/>
      <c r="J568" s="4"/>
      <c r="K568" s="4"/>
      <c r="L568" s="4"/>
      <c r="M568" s="4"/>
      <c r="N568" s="4"/>
      <c r="P568" s="4"/>
      <c r="Q568" s="4"/>
      <c r="R568" s="4"/>
    </row>
    <row r="569" spans="1:18" ht="16.5" customHeight="1">
      <c r="A569" s="4"/>
      <c r="B569" s="4"/>
      <c r="C569" s="34"/>
      <c r="D569" s="4"/>
      <c r="E569" s="4"/>
      <c r="F569" s="4"/>
      <c r="G569" s="4"/>
      <c r="H569" s="4"/>
      <c r="I569" s="4"/>
      <c r="J569" s="4"/>
      <c r="K569" s="4"/>
      <c r="L569" s="4"/>
      <c r="M569" s="4"/>
      <c r="N569" s="4"/>
      <c r="P569" s="4"/>
      <c r="Q569" s="4"/>
      <c r="R569" s="4"/>
    </row>
    <row r="570" spans="1:18" ht="16.5" customHeight="1">
      <c r="A570" s="4"/>
      <c r="B570" s="4"/>
      <c r="C570" s="34"/>
      <c r="D570" s="4"/>
      <c r="E570" s="4"/>
      <c r="F570" s="4"/>
      <c r="G570" s="4"/>
      <c r="H570" s="4"/>
      <c r="I570" s="4"/>
      <c r="J570" s="4"/>
      <c r="K570" s="4"/>
      <c r="L570" s="4"/>
      <c r="M570" s="4"/>
      <c r="N570" s="4"/>
      <c r="P570" s="4"/>
      <c r="Q570" s="4"/>
      <c r="R570" s="4"/>
    </row>
    <row r="571" spans="1:18" ht="16.5" customHeight="1">
      <c r="A571" s="4"/>
      <c r="B571" s="4"/>
      <c r="C571" s="34"/>
      <c r="D571" s="4"/>
      <c r="E571" s="4"/>
      <c r="F571" s="4"/>
      <c r="G571" s="4"/>
      <c r="H571" s="4"/>
      <c r="I571" s="4"/>
      <c r="J571" s="4"/>
      <c r="K571" s="4"/>
      <c r="L571" s="4"/>
      <c r="M571" s="4"/>
      <c r="N571" s="4"/>
      <c r="P571" s="4"/>
      <c r="Q571" s="4"/>
      <c r="R571" s="4"/>
    </row>
    <row r="572" spans="1:18" ht="16.5" customHeight="1">
      <c r="A572" s="4"/>
      <c r="B572" s="4"/>
      <c r="C572" s="34"/>
      <c r="D572" s="4"/>
      <c r="E572" s="4"/>
      <c r="F572" s="4"/>
      <c r="G572" s="4"/>
      <c r="H572" s="4"/>
      <c r="I572" s="4"/>
      <c r="J572" s="4"/>
      <c r="K572" s="4"/>
      <c r="L572" s="4"/>
      <c r="M572" s="4"/>
      <c r="N572" s="4"/>
      <c r="P572" s="4"/>
      <c r="Q572" s="4"/>
      <c r="R572" s="4"/>
    </row>
    <row r="573" spans="1:18" ht="16.5" customHeight="1">
      <c r="A573" s="4"/>
      <c r="B573" s="4"/>
      <c r="C573" s="34"/>
      <c r="D573" s="4"/>
      <c r="E573" s="4"/>
      <c r="F573" s="4"/>
      <c r="G573" s="4"/>
      <c r="H573" s="4"/>
      <c r="I573" s="4"/>
      <c r="J573" s="4"/>
      <c r="K573" s="4"/>
      <c r="L573" s="4"/>
      <c r="M573" s="4"/>
      <c r="N573" s="4"/>
      <c r="P573" s="4"/>
      <c r="Q573" s="4"/>
      <c r="R573" s="4"/>
    </row>
    <row r="574" spans="1:18" ht="16.5" customHeight="1">
      <c r="A574" s="4"/>
      <c r="B574" s="4"/>
      <c r="C574" s="34"/>
      <c r="D574" s="4"/>
      <c r="E574" s="4"/>
      <c r="F574" s="4"/>
      <c r="G574" s="4"/>
      <c r="H574" s="4"/>
      <c r="I574" s="4"/>
      <c r="J574" s="4"/>
      <c r="K574" s="4"/>
      <c r="L574" s="4"/>
      <c r="M574" s="4"/>
      <c r="N574" s="4"/>
      <c r="P574" s="4"/>
      <c r="Q574" s="4"/>
      <c r="R574" s="4"/>
    </row>
    <row r="575" spans="1:18" ht="16.5" customHeight="1">
      <c r="A575" s="4"/>
      <c r="B575" s="4"/>
      <c r="C575" s="34"/>
      <c r="D575" s="4"/>
      <c r="E575" s="4"/>
      <c r="F575" s="4"/>
      <c r="G575" s="4"/>
      <c r="H575" s="4"/>
      <c r="I575" s="4"/>
      <c r="J575" s="4"/>
      <c r="K575" s="4"/>
      <c r="L575" s="4"/>
      <c r="M575" s="4"/>
      <c r="N575" s="4"/>
      <c r="P575" s="4"/>
      <c r="Q575" s="4"/>
      <c r="R575" s="4"/>
    </row>
    <row r="576" spans="1:18" ht="16.5" customHeight="1">
      <c r="A576" s="4"/>
      <c r="B576" s="4"/>
      <c r="C576" s="34"/>
      <c r="D576" s="4"/>
      <c r="E576" s="4"/>
      <c r="F576" s="4"/>
      <c r="G576" s="4"/>
      <c r="H576" s="4"/>
      <c r="I576" s="4"/>
      <c r="J576" s="4"/>
      <c r="K576" s="4"/>
      <c r="L576" s="4"/>
      <c r="M576" s="4"/>
      <c r="N576" s="4"/>
      <c r="P576" s="4"/>
      <c r="Q576" s="4"/>
      <c r="R576" s="4"/>
    </row>
    <row r="577" spans="1:18" ht="16.5" customHeight="1">
      <c r="A577" s="4"/>
      <c r="B577" s="4"/>
      <c r="C577" s="34"/>
      <c r="D577" s="4"/>
      <c r="E577" s="4"/>
      <c r="F577" s="4"/>
      <c r="G577" s="4"/>
      <c r="H577" s="4"/>
      <c r="I577" s="4"/>
      <c r="J577" s="4"/>
      <c r="K577" s="4"/>
      <c r="L577" s="4"/>
      <c r="M577" s="4"/>
      <c r="N577" s="4"/>
      <c r="P577" s="4"/>
      <c r="Q577" s="4"/>
      <c r="R577" s="4"/>
    </row>
    <row r="578" spans="1:18" ht="16.5" customHeight="1">
      <c r="A578" s="4"/>
      <c r="B578" s="4"/>
      <c r="C578" s="34"/>
      <c r="D578" s="4"/>
      <c r="E578" s="4"/>
      <c r="F578" s="4"/>
      <c r="G578" s="4"/>
      <c r="H578" s="4"/>
      <c r="I578" s="4"/>
      <c r="J578" s="4"/>
      <c r="K578" s="4"/>
      <c r="L578" s="4"/>
      <c r="M578" s="4"/>
      <c r="N578" s="4"/>
      <c r="P578" s="4"/>
      <c r="Q578" s="4"/>
      <c r="R578" s="4"/>
    </row>
    <row r="579" spans="1:18" ht="16.5" customHeight="1">
      <c r="A579" s="4"/>
      <c r="B579" s="4"/>
      <c r="C579" s="34"/>
      <c r="D579" s="4"/>
      <c r="E579" s="4"/>
      <c r="F579" s="4"/>
      <c r="G579" s="4"/>
      <c r="H579" s="4"/>
      <c r="I579" s="4"/>
      <c r="J579" s="4"/>
      <c r="K579" s="4"/>
      <c r="L579" s="4"/>
      <c r="M579" s="4"/>
      <c r="N579" s="4"/>
      <c r="P579" s="4"/>
      <c r="Q579" s="4"/>
      <c r="R579" s="4"/>
    </row>
    <row r="580" spans="1:18" ht="16.5" customHeight="1">
      <c r="A580" s="4"/>
      <c r="B580" s="4"/>
      <c r="C580" s="34"/>
      <c r="D580" s="4"/>
      <c r="E580" s="4"/>
      <c r="F580" s="4"/>
      <c r="G580" s="4"/>
      <c r="H580" s="4"/>
      <c r="I580" s="4"/>
      <c r="J580" s="4"/>
      <c r="K580" s="4"/>
      <c r="L580" s="4"/>
      <c r="M580" s="4"/>
      <c r="N580" s="4"/>
      <c r="P580" s="4"/>
      <c r="Q580" s="4"/>
      <c r="R580" s="4"/>
    </row>
    <row r="581" spans="1:18" ht="16.5" customHeight="1">
      <c r="A581" s="4"/>
      <c r="B581" s="4"/>
      <c r="C581" s="34"/>
      <c r="D581" s="4"/>
      <c r="E581" s="4"/>
      <c r="F581" s="4"/>
      <c r="G581" s="4"/>
      <c r="H581" s="4"/>
      <c r="I581" s="4"/>
      <c r="J581" s="4"/>
      <c r="K581" s="4"/>
      <c r="L581" s="4"/>
      <c r="M581" s="4"/>
      <c r="N581" s="4"/>
      <c r="P581" s="4"/>
      <c r="Q581" s="4"/>
      <c r="R581" s="4"/>
    </row>
    <row r="582" spans="1:18" ht="16.5" customHeight="1">
      <c r="A582" s="4"/>
      <c r="B582" s="4"/>
      <c r="C582" s="34"/>
      <c r="D582" s="4"/>
      <c r="E582" s="4"/>
      <c r="F582" s="4"/>
      <c r="G582" s="4"/>
      <c r="H582" s="4"/>
      <c r="I582" s="4"/>
      <c r="J582" s="4"/>
      <c r="K582" s="4"/>
      <c r="L582" s="4"/>
      <c r="M582" s="4"/>
      <c r="N582" s="4"/>
      <c r="P582" s="4"/>
      <c r="Q582" s="4"/>
      <c r="R582" s="4"/>
    </row>
    <row r="583" spans="1:18" ht="16.5" customHeight="1">
      <c r="A583" s="4"/>
      <c r="B583" s="4"/>
      <c r="C583" s="34"/>
      <c r="D583" s="4"/>
      <c r="E583" s="4"/>
      <c r="F583" s="4"/>
      <c r="G583" s="4"/>
      <c r="H583" s="4"/>
      <c r="I583" s="4"/>
      <c r="J583" s="4"/>
      <c r="K583" s="4"/>
      <c r="L583" s="4"/>
      <c r="M583" s="4"/>
      <c r="N583" s="4"/>
      <c r="P583" s="4"/>
      <c r="Q583" s="4"/>
      <c r="R583" s="4"/>
    </row>
    <row r="584" spans="1:18" ht="16.5" customHeight="1">
      <c r="A584" s="4"/>
      <c r="B584" s="4"/>
      <c r="C584" s="34"/>
      <c r="D584" s="4"/>
      <c r="E584" s="4"/>
      <c r="F584" s="4"/>
      <c r="G584" s="4"/>
      <c r="H584" s="4"/>
      <c r="I584" s="4"/>
      <c r="J584" s="4"/>
      <c r="K584" s="4"/>
      <c r="L584" s="4"/>
      <c r="M584" s="4"/>
      <c r="N584" s="4"/>
      <c r="P584" s="4"/>
      <c r="Q584" s="4"/>
      <c r="R584" s="4"/>
    </row>
    <row r="585" spans="1:18" ht="16.5" customHeight="1">
      <c r="A585" s="4"/>
      <c r="B585" s="4"/>
      <c r="C585" s="34"/>
      <c r="D585" s="4"/>
      <c r="E585" s="4"/>
      <c r="F585" s="4"/>
      <c r="G585" s="4"/>
      <c r="H585" s="4"/>
      <c r="I585" s="4"/>
      <c r="J585" s="4"/>
      <c r="K585" s="4"/>
      <c r="L585" s="4"/>
      <c r="M585" s="4"/>
      <c r="N585" s="4"/>
      <c r="P585" s="4"/>
      <c r="Q585" s="4"/>
      <c r="R585" s="4"/>
    </row>
    <row r="586" spans="1:18" ht="16.5" customHeight="1">
      <c r="A586" s="4"/>
      <c r="B586" s="4"/>
      <c r="C586" s="34"/>
      <c r="D586" s="4"/>
      <c r="E586" s="4"/>
      <c r="F586" s="4"/>
      <c r="G586" s="4"/>
      <c r="H586" s="4"/>
      <c r="I586" s="4"/>
      <c r="J586" s="4"/>
      <c r="K586" s="4"/>
      <c r="L586" s="4"/>
      <c r="M586" s="4"/>
      <c r="N586" s="4"/>
      <c r="P586" s="4"/>
      <c r="Q586" s="4"/>
      <c r="R586" s="4"/>
    </row>
    <row r="587" spans="1:18" ht="16.5" customHeight="1">
      <c r="A587" s="4"/>
      <c r="B587" s="4"/>
      <c r="C587" s="34"/>
      <c r="D587" s="4"/>
      <c r="E587" s="4"/>
      <c r="F587" s="4"/>
      <c r="G587" s="4"/>
      <c r="H587" s="4"/>
      <c r="I587" s="4"/>
      <c r="J587" s="4"/>
      <c r="K587" s="4"/>
      <c r="L587" s="4"/>
      <c r="M587" s="4"/>
      <c r="N587" s="4"/>
      <c r="P587" s="4"/>
      <c r="Q587" s="4"/>
      <c r="R587" s="4"/>
    </row>
    <row r="588" spans="1:18" ht="16.5" customHeight="1">
      <c r="A588" s="4"/>
      <c r="B588" s="4"/>
      <c r="C588" s="34"/>
      <c r="D588" s="4"/>
      <c r="E588" s="4"/>
      <c r="F588" s="4"/>
      <c r="G588" s="4"/>
      <c r="H588" s="4"/>
      <c r="I588" s="4"/>
      <c r="J588" s="4"/>
      <c r="K588" s="4"/>
      <c r="L588" s="4"/>
      <c r="M588" s="4"/>
      <c r="N588" s="4"/>
      <c r="P588" s="4"/>
      <c r="Q588" s="4"/>
      <c r="R588" s="4"/>
    </row>
    <row r="589" spans="1:18" ht="16.5" customHeight="1">
      <c r="A589" s="4"/>
      <c r="B589" s="4"/>
      <c r="C589" s="34"/>
      <c r="D589" s="4"/>
      <c r="E589" s="4"/>
      <c r="F589" s="4"/>
      <c r="G589" s="4"/>
      <c r="H589" s="4"/>
      <c r="I589" s="4"/>
      <c r="J589" s="4"/>
      <c r="K589" s="4"/>
      <c r="L589" s="4"/>
      <c r="M589" s="4"/>
      <c r="N589" s="4"/>
      <c r="P589" s="4"/>
      <c r="Q589" s="4"/>
      <c r="R589" s="4"/>
    </row>
    <row r="590" spans="1:18" ht="16.5" customHeight="1">
      <c r="A590" s="4"/>
      <c r="B590" s="4"/>
      <c r="C590" s="34"/>
      <c r="D590" s="4"/>
      <c r="E590" s="4"/>
      <c r="F590" s="4"/>
      <c r="G590" s="4"/>
      <c r="H590" s="4"/>
      <c r="I590" s="4"/>
      <c r="J590" s="4"/>
      <c r="K590" s="4"/>
      <c r="L590" s="4"/>
      <c r="M590" s="4"/>
      <c r="N590" s="4"/>
      <c r="P590" s="4"/>
      <c r="Q590" s="4"/>
      <c r="R590" s="4"/>
    </row>
    <row r="591" spans="1:18" ht="16.5" customHeight="1">
      <c r="A591" s="4"/>
      <c r="B591" s="4"/>
      <c r="C591" s="34"/>
      <c r="D591" s="4"/>
      <c r="E591" s="4"/>
      <c r="F591" s="4"/>
      <c r="G591" s="4"/>
      <c r="H591" s="4"/>
      <c r="I591" s="4"/>
      <c r="J591" s="4"/>
      <c r="K591" s="4"/>
      <c r="L591" s="4"/>
      <c r="M591" s="4"/>
      <c r="N591" s="4"/>
      <c r="P591" s="4"/>
      <c r="Q591" s="4"/>
      <c r="R591" s="4"/>
    </row>
    <row r="592" spans="1:18" ht="16.5" customHeight="1">
      <c r="A592" s="4"/>
      <c r="B592" s="4"/>
      <c r="C592" s="34"/>
      <c r="D592" s="4"/>
      <c r="E592" s="4"/>
      <c r="F592" s="4"/>
      <c r="G592" s="4"/>
      <c r="H592" s="4"/>
      <c r="I592" s="4"/>
      <c r="J592" s="4"/>
      <c r="K592" s="4"/>
      <c r="L592" s="4"/>
      <c r="M592" s="4"/>
      <c r="N592" s="4"/>
      <c r="P592" s="4"/>
      <c r="Q592" s="4"/>
      <c r="R592" s="4"/>
    </row>
    <row r="593" spans="1:18" ht="16.5" customHeight="1">
      <c r="A593" s="4"/>
      <c r="B593" s="4"/>
      <c r="C593" s="34"/>
      <c r="D593" s="4"/>
      <c r="E593" s="4"/>
      <c r="F593" s="4"/>
      <c r="G593" s="4"/>
      <c r="H593" s="4"/>
      <c r="I593" s="4"/>
      <c r="J593" s="4"/>
      <c r="K593" s="4"/>
      <c r="L593" s="4"/>
      <c r="M593" s="4"/>
      <c r="N593" s="4"/>
      <c r="P593" s="4"/>
      <c r="Q593" s="4"/>
      <c r="R593" s="4"/>
    </row>
    <row r="594" spans="1:18" ht="16.5" customHeight="1">
      <c r="A594" s="4"/>
      <c r="B594" s="4"/>
      <c r="C594" s="34"/>
      <c r="D594" s="4"/>
      <c r="E594" s="4"/>
      <c r="F594" s="4"/>
      <c r="G594" s="4"/>
      <c r="H594" s="4"/>
      <c r="I594" s="4"/>
      <c r="J594" s="4"/>
      <c r="K594" s="4"/>
      <c r="L594" s="4"/>
      <c r="M594" s="4"/>
      <c r="N594" s="4"/>
      <c r="P594" s="4"/>
      <c r="Q594" s="4"/>
      <c r="R594" s="4"/>
    </row>
    <row r="595" spans="1:18" ht="16.5" customHeight="1">
      <c r="A595" s="4"/>
      <c r="B595" s="4"/>
      <c r="C595" s="34"/>
      <c r="D595" s="4"/>
      <c r="E595" s="4"/>
      <c r="F595" s="4"/>
      <c r="G595" s="4"/>
      <c r="H595" s="4"/>
      <c r="I595" s="4"/>
      <c r="J595" s="4"/>
      <c r="K595" s="4"/>
      <c r="L595" s="4"/>
      <c r="M595" s="4"/>
      <c r="N595" s="4"/>
      <c r="P595" s="4"/>
      <c r="Q595" s="4"/>
      <c r="R595" s="4"/>
    </row>
    <row r="596" spans="1:18" ht="16.5" customHeight="1">
      <c r="A596" s="4"/>
      <c r="B596" s="4"/>
      <c r="C596" s="34"/>
      <c r="D596" s="4"/>
      <c r="E596" s="4"/>
      <c r="F596" s="4"/>
      <c r="G596" s="4"/>
      <c r="H596" s="4"/>
      <c r="I596" s="4"/>
      <c r="J596" s="4"/>
      <c r="K596" s="4"/>
      <c r="L596" s="4"/>
      <c r="M596" s="4"/>
      <c r="N596" s="4"/>
      <c r="P596" s="4"/>
      <c r="Q596" s="4"/>
      <c r="R596" s="4"/>
    </row>
    <row r="597" spans="1:18" ht="16.5" customHeight="1">
      <c r="A597" s="4"/>
      <c r="B597" s="4"/>
      <c r="C597" s="34"/>
      <c r="D597" s="4"/>
      <c r="E597" s="4"/>
      <c r="F597" s="4"/>
      <c r="G597" s="4"/>
      <c r="H597" s="4"/>
      <c r="I597" s="4"/>
      <c r="J597" s="4"/>
      <c r="K597" s="4"/>
      <c r="L597" s="4"/>
      <c r="M597" s="4"/>
      <c r="N597" s="4"/>
      <c r="P597" s="4"/>
      <c r="Q597" s="4"/>
      <c r="R597" s="4"/>
    </row>
    <row r="598" spans="1:18" ht="16.5" customHeight="1">
      <c r="A598" s="4"/>
      <c r="B598" s="4"/>
      <c r="C598" s="34"/>
      <c r="D598" s="4"/>
      <c r="E598" s="4"/>
      <c r="F598" s="4"/>
      <c r="G598" s="4"/>
      <c r="H598" s="4"/>
      <c r="I598" s="4"/>
      <c r="J598" s="4"/>
      <c r="K598" s="4"/>
      <c r="L598" s="4"/>
      <c r="M598" s="4"/>
      <c r="N598" s="4"/>
      <c r="P598" s="4"/>
      <c r="Q598" s="4"/>
      <c r="R598" s="4"/>
    </row>
    <row r="599" spans="1:18" ht="16.5" customHeight="1">
      <c r="A599" s="4"/>
      <c r="B599" s="4"/>
      <c r="C599" s="34"/>
      <c r="D599" s="4"/>
      <c r="E599" s="4"/>
      <c r="F599" s="4"/>
      <c r="G599" s="4"/>
      <c r="H599" s="4"/>
      <c r="I599" s="4"/>
      <c r="J599" s="4"/>
      <c r="K599" s="4"/>
      <c r="L599" s="4"/>
      <c r="M599" s="4"/>
      <c r="N599" s="4"/>
      <c r="P599" s="4"/>
      <c r="Q599" s="4"/>
      <c r="R599" s="4"/>
    </row>
    <row r="600" spans="1:18" ht="16.5" customHeight="1">
      <c r="A600" s="4"/>
      <c r="B600" s="4"/>
      <c r="C600" s="34"/>
      <c r="D600" s="4"/>
      <c r="E600" s="4"/>
      <c r="F600" s="4"/>
      <c r="G600" s="4"/>
      <c r="H600" s="4"/>
      <c r="I600" s="4"/>
      <c r="J600" s="4"/>
      <c r="K600" s="4"/>
      <c r="L600" s="4"/>
      <c r="M600" s="4"/>
      <c r="N600" s="4"/>
      <c r="P600" s="4"/>
      <c r="Q600" s="4"/>
      <c r="R600" s="4"/>
    </row>
    <row r="601" spans="1:18" ht="16.5" customHeight="1">
      <c r="A601" s="4"/>
      <c r="B601" s="4"/>
      <c r="C601" s="34"/>
      <c r="D601" s="4"/>
      <c r="E601" s="4"/>
      <c r="F601" s="4"/>
      <c r="G601" s="4"/>
      <c r="H601" s="4"/>
      <c r="I601" s="4"/>
      <c r="J601" s="4"/>
      <c r="K601" s="4"/>
      <c r="L601" s="4"/>
      <c r="M601" s="4"/>
      <c r="N601" s="4"/>
      <c r="P601" s="4"/>
      <c r="Q601" s="4"/>
      <c r="R601" s="4"/>
    </row>
    <row r="602" spans="1:18" ht="16.5" customHeight="1">
      <c r="A602" s="4"/>
      <c r="B602" s="4"/>
      <c r="C602" s="34"/>
      <c r="D602" s="4"/>
      <c r="E602" s="4"/>
      <c r="F602" s="4"/>
      <c r="G602" s="4"/>
      <c r="H602" s="4"/>
      <c r="I602" s="4"/>
      <c r="J602" s="4"/>
      <c r="K602" s="4"/>
      <c r="L602" s="4"/>
      <c r="M602" s="4"/>
      <c r="N602" s="4"/>
      <c r="P602" s="4"/>
      <c r="Q602" s="4"/>
      <c r="R602" s="4"/>
    </row>
    <row r="603" spans="1:18" ht="16.5" customHeight="1">
      <c r="A603" s="4"/>
      <c r="B603" s="4"/>
      <c r="C603" s="34"/>
      <c r="D603" s="4"/>
      <c r="E603" s="4"/>
      <c r="F603" s="4"/>
      <c r="G603" s="4"/>
      <c r="H603" s="4"/>
      <c r="I603" s="4"/>
      <c r="J603" s="4"/>
      <c r="K603" s="4"/>
      <c r="L603" s="4"/>
      <c r="M603" s="4"/>
      <c r="N603" s="4"/>
      <c r="P603" s="4"/>
      <c r="Q603" s="4"/>
      <c r="R603" s="4"/>
    </row>
    <row r="604" spans="1:18" ht="16.5" customHeight="1">
      <c r="A604" s="4"/>
      <c r="B604" s="4"/>
      <c r="C604" s="34"/>
      <c r="D604" s="4"/>
      <c r="E604" s="4"/>
      <c r="F604" s="4"/>
      <c r="G604" s="4"/>
      <c r="H604" s="4"/>
      <c r="I604" s="4"/>
      <c r="J604" s="4"/>
      <c r="K604" s="4"/>
      <c r="L604" s="4"/>
      <c r="M604" s="4"/>
      <c r="N604" s="4"/>
      <c r="P604" s="4"/>
      <c r="Q604" s="4"/>
      <c r="R604" s="4"/>
    </row>
    <row r="605" spans="1:18" ht="16.5" customHeight="1">
      <c r="A605" s="4"/>
      <c r="B605" s="4"/>
      <c r="C605" s="34"/>
      <c r="D605" s="4"/>
      <c r="E605" s="4"/>
      <c r="F605" s="4"/>
      <c r="G605" s="4"/>
      <c r="H605" s="4"/>
      <c r="I605" s="4"/>
      <c r="J605" s="4"/>
      <c r="K605" s="4"/>
      <c r="L605" s="4"/>
      <c r="M605" s="4"/>
      <c r="N605" s="4"/>
      <c r="P605" s="4"/>
      <c r="Q605" s="4"/>
      <c r="R605" s="4"/>
    </row>
    <row r="606" spans="1:18" ht="16.5" customHeight="1">
      <c r="A606" s="4"/>
      <c r="B606" s="4"/>
      <c r="C606" s="34"/>
      <c r="D606" s="4"/>
      <c r="E606" s="4"/>
      <c r="F606" s="4"/>
      <c r="G606" s="4"/>
      <c r="H606" s="4"/>
      <c r="I606" s="4"/>
      <c r="J606" s="4"/>
      <c r="K606" s="4"/>
      <c r="L606" s="4"/>
      <c r="M606" s="4"/>
      <c r="N606" s="4"/>
      <c r="P606" s="4"/>
      <c r="Q606" s="4"/>
      <c r="R606" s="4"/>
    </row>
    <row r="607" spans="1:18" ht="16.5" customHeight="1">
      <c r="A607" s="4"/>
      <c r="B607" s="4"/>
      <c r="C607" s="34"/>
      <c r="D607" s="4"/>
      <c r="E607" s="4"/>
      <c r="F607" s="4"/>
      <c r="G607" s="4"/>
      <c r="H607" s="4"/>
      <c r="I607" s="4"/>
      <c r="J607" s="4"/>
      <c r="K607" s="4"/>
      <c r="L607" s="4"/>
      <c r="M607" s="4"/>
      <c r="N607" s="4"/>
      <c r="P607" s="4"/>
      <c r="Q607" s="4"/>
      <c r="R607" s="4"/>
    </row>
    <row r="608" spans="1:18" ht="16.5" customHeight="1">
      <c r="A608" s="4"/>
      <c r="B608" s="4"/>
      <c r="C608" s="34"/>
      <c r="D608" s="4"/>
      <c r="E608" s="4"/>
      <c r="F608" s="4"/>
      <c r="G608" s="4"/>
      <c r="H608" s="4"/>
      <c r="I608" s="4"/>
      <c r="J608" s="4"/>
      <c r="K608" s="4"/>
      <c r="L608" s="4"/>
      <c r="M608" s="4"/>
      <c r="N608" s="4"/>
      <c r="P608" s="4"/>
      <c r="Q608" s="4"/>
      <c r="R608" s="4"/>
    </row>
    <row r="609" spans="1:18" ht="16.5" customHeight="1">
      <c r="A609" s="4"/>
      <c r="B609" s="4"/>
      <c r="C609" s="34"/>
      <c r="D609" s="4"/>
      <c r="E609" s="4"/>
      <c r="F609" s="4"/>
      <c r="G609" s="4"/>
      <c r="H609" s="4"/>
      <c r="I609" s="4"/>
      <c r="J609" s="4"/>
      <c r="K609" s="4"/>
      <c r="L609" s="4"/>
      <c r="M609" s="4"/>
      <c r="N609" s="4"/>
      <c r="P609" s="4"/>
      <c r="Q609" s="4"/>
      <c r="R609" s="4"/>
    </row>
    <row r="610" spans="1:18" ht="16.5" customHeight="1">
      <c r="A610" s="4"/>
      <c r="B610" s="4"/>
      <c r="C610" s="34"/>
      <c r="D610" s="4"/>
      <c r="E610" s="4"/>
      <c r="F610" s="4"/>
      <c r="G610" s="4"/>
      <c r="H610" s="4"/>
      <c r="I610" s="4"/>
      <c r="J610" s="4"/>
      <c r="K610" s="4"/>
      <c r="L610" s="4"/>
      <c r="M610" s="4"/>
      <c r="N610" s="4"/>
      <c r="P610" s="4"/>
      <c r="Q610" s="4"/>
      <c r="R610" s="4"/>
    </row>
    <row r="611" spans="1:18" ht="16.5" customHeight="1">
      <c r="A611" s="4"/>
      <c r="B611" s="4"/>
      <c r="C611" s="34"/>
      <c r="D611" s="4"/>
      <c r="E611" s="4"/>
      <c r="F611" s="4"/>
      <c r="G611" s="4"/>
      <c r="H611" s="4"/>
      <c r="I611" s="4"/>
      <c r="J611" s="4"/>
      <c r="K611" s="4"/>
      <c r="L611" s="4"/>
      <c r="M611" s="4"/>
      <c r="N611" s="4"/>
      <c r="P611" s="4"/>
      <c r="Q611" s="4"/>
      <c r="R611" s="4"/>
    </row>
    <row r="612" spans="1:18" ht="16.5" customHeight="1">
      <c r="A612" s="4"/>
      <c r="B612" s="4"/>
      <c r="C612" s="34"/>
      <c r="D612" s="4"/>
      <c r="E612" s="4"/>
      <c r="F612" s="4"/>
      <c r="G612" s="4"/>
      <c r="H612" s="4"/>
      <c r="I612" s="4"/>
      <c r="J612" s="4"/>
      <c r="K612" s="4"/>
      <c r="L612" s="4"/>
      <c r="M612" s="4"/>
      <c r="N612" s="4"/>
      <c r="P612" s="4"/>
      <c r="Q612" s="4"/>
      <c r="R612" s="4"/>
    </row>
    <row r="613" spans="1:18" ht="16.5" customHeight="1">
      <c r="A613" s="4"/>
      <c r="B613" s="4"/>
      <c r="C613" s="34"/>
      <c r="D613" s="4"/>
      <c r="E613" s="4"/>
      <c r="F613" s="4"/>
      <c r="G613" s="4"/>
      <c r="H613" s="4"/>
      <c r="I613" s="4"/>
      <c r="J613" s="4"/>
      <c r="K613" s="4"/>
      <c r="L613" s="4"/>
      <c r="M613" s="4"/>
      <c r="N613" s="4"/>
      <c r="P613" s="4"/>
      <c r="Q613" s="4"/>
      <c r="R613" s="4"/>
    </row>
    <row r="614" spans="1:18" ht="16.5" customHeight="1">
      <c r="A614" s="4"/>
      <c r="B614" s="4"/>
      <c r="C614" s="34"/>
      <c r="D614" s="4"/>
      <c r="E614" s="4"/>
      <c r="F614" s="4"/>
      <c r="G614" s="4"/>
      <c r="H614" s="4"/>
      <c r="I614" s="4"/>
      <c r="J614" s="4"/>
      <c r="K614" s="4"/>
      <c r="L614" s="4"/>
      <c r="M614" s="4"/>
      <c r="N614" s="4"/>
      <c r="P614" s="4"/>
      <c r="Q614" s="4"/>
      <c r="R614" s="4"/>
    </row>
    <row r="615" spans="1:18" ht="16.5" customHeight="1">
      <c r="A615" s="4"/>
      <c r="B615" s="4"/>
      <c r="C615" s="34"/>
      <c r="D615" s="4"/>
      <c r="E615" s="4"/>
      <c r="F615" s="4"/>
      <c r="G615" s="4"/>
      <c r="H615" s="4"/>
      <c r="I615" s="4"/>
      <c r="J615" s="4"/>
      <c r="K615" s="4"/>
      <c r="L615" s="4"/>
      <c r="M615" s="4"/>
      <c r="N615" s="4"/>
      <c r="P615" s="4"/>
      <c r="Q615" s="4"/>
      <c r="R615" s="4"/>
    </row>
    <row r="616" spans="1:18" ht="16.5" customHeight="1">
      <c r="A616" s="4"/>
      <c r="B616" s="4"/>
      <c r="C616" s="34"/>
      <c r="D616" s="4"/>
      <c r="E616" s="4"/>
      <c r="F616" s="4"/>
      <c r="G616" s="4"/>
      <c r="H616" s="4"/>
      <c r="I616" s="4"/>
      <c r="J616" s="4"/>
      <c r="K616" s="4"/>
      <c r="L616" s="4"/>
      <c r="M616" s="4"/>
      <c r="N616" s="4"/>
      <c r="P616" s="4"/>
      <c r="Q616" s="4"/>
      <c r="R616" s="4"/>
    </row>
    <row r="617" spans="1:18" ht="16.5" customHeight="1">
      <c r="A617" s="4"/>
      <c r="B617" s="4"/>
      <c r="C617" s="34"/>
      <c r="D617" s="4"/>
      <c r="E617" s="4"/>
      <c r="F617" s="4"/>
      <c r="G617" s="4"/>
      <c r="H617" s="4"/>
      <c r="I617" s="4"/>
      <c r="J617" s="4"/>
      <c r="K617" s="4"/>
      <c r="L617" s="4"/>
      <c r="M617" s="4"/>
      <c r="N617" s="4"/>
      <c r="P617" s="4"/>
      <c r="Q617" s="4"/>
      <c r="R617" s="4"/>
    </row>
    <row r="618" spans="1:18" ht="16.5" customHeight="1">
      <c r="A618" s="4"/>
      <c r="B618" s="4"/>
      <c r="C618" s="34"/>
      <c r="D618" s="4"/>
      <c r="E618" s="4"/>
      <c r="F618" s="4"/>
      <c r="G618" s="4"/>
      <c r="H618" s="4"/>
      <c r="I618" s="4"/>
      <c r="J618" s="4"/>
      <c r="K618" s="4"/>
      <c r="L618" s="4"/>
      <c r="M618" s="4"/>
      <c r="N618" s="4"/>
      <c r="P618" s="4"/>
      <c r="Q618" s="4"/>
      <c r="R618" s="4"/>
    </row>
    <row r="619" spans="1:18" ht="16.5" customHeight="1">
      <c r="A619" s="4"/>
      <c r="B619" s="4"/>
      <c r="C619" s="34"/>
      <c r="D619" s="4"/>
      <c r="E619" s="4"/>
      <c r="F619" s="4"/>
      <c r="G619" s="4"/>
      <c r="H619" s="4"/>
      <c r="I619" s="4"/>
      <c r="J619" s="4"/>
      <c r="K619" s="4"/>
      <c r="L619" s="4"/>
      <c r="M619" s="4"/>
      <c r="N619" s="4"/>
      <c r="P619" s="4"/>
      <c r="Q619" s="4"/>
      <c r="R619" s="4"/>
    </row>
    <row r="620" spans="1:18" ht="16.5" customHeight="1">
      <c r="A620" s="4"/>
      <c r="B620" s="4"/>
      <c r="C620" s="34"/>
      <c r="D620" s="4"/>
      <c r="E620" s="4"/>
      <c r="F620" s="4"/>
      <c r="G620" s="4"/>
      <c r="H620" s="4"/>
      <c r="I620" s="4"/>
      <c r="J620" s="4"/>
      <c r="K620" s="4"/>
      <c r="L620" s="4"/>
      <c r="M620" s="4"/>
      <c r="N620" s="4"/>
      <c r="P620" s="4"/>
      <c r="Q620" s="4"/>
      <c r="R620" s="4"/>
    </row>
    <row r="621" spans="1:18" ht="16.5" customHeight="1">
      <c r="A621" s="4"/>
      <c r="B621" s="4"/>
      <c r="C621" s="34"/>
      <c r="D621" s="4"/>
      <c r="E621" s="4"/>
      <c r="F621" s="4"/>
      <c r="G621" s="4"/>
      <c r="H621" s="4"/>
      <c r="I621" s="4"/>
      <c r="J621" s="4"/>
      <c r="K621" s="4"/>
      <c r="L621" s="4"/>
      <c r="M621" s="4"/>
      <c r="N621" s="4"/>
      <c r="P621" s="4"/>
      <c r="Q621" s="4"/>
      <c r="R621" s="4"/>
    </row>
    <row r="622" spans="1:18" ht="16.5" customHeight="1">
      <c r="A622" s="4"/>
      <c r="B622" s="4"/>
      <c r="C622" s="34"/>
      <c r="D622" s="4"/>
      <c r="E622" s="4"/>
      <c r="F622" s="4"/>
      <c r="G622" s="4"/>
      <c r="H622" s="4"/>
      <c r="I622" s="4"/>
      <c r="J622" s="4"/>
      <c r="K622" s="4"/>
      <c r="L622" s="4"/>
      <c r="M622" s="4"/>
      <c r="N622" s="4"/>
      <c r="P622" s="4"/>
      <c r="Q622" s="4"/>
      <c r="R622" s="4"/>
    </row>
    <row r="623" spans="1:18" ht="16.5" customHeight="1">
      <c r="A623" s="4"/>
      <c r="B623" s="4"/>
      <c r="C623" s="34"/>
      <c r="D623" s="4"/>
      <c r="E623" s="4"/>
      <c r="F623" s="4"/>
      <c r="G623" s="4"/>
      <c r="H623" s="4"/>
      <c r="I623" s="4"/>
      <c r="J623" s="4"/>
      <c r="K623" s="4"/>
      <c r="L623" s="4"/>
      <c r="M623" s="4"/>
      <c r="N623" s="4"/>
      <c r="P623" s="4"/>
      <c r="Q623" s="4"/>
      <c r="R623" s="4"/>
    </row>
    <row r="624" spans="1:18" ht="16.5" customHeight="1">
      <c r="A624" s="4"/>
      <c r="B624" s="4"/>
      <c r="C624" s="34"/>
      <c r="D624" s="4"/>
      <c r="E624" s="4"/>
      <c r="F624" s="4"/>
      <c r="G624" s="4"/>
      <c r="H624" s="4"/>
      <c r="I624" s="4"/>
      <c r="J624" s="4"/>
      <c r="K624" s="4"/>
      <c r="L624" s="4"/>
      <c r="M624" s="4"/>
      <c r="N624" s="4"/>
      <c r="P624" s="4"/>
      <c r="Q624" s="4"/>
      <c r="R624" s="4"/>
    </row>
    <row r="625" spans="1:18" ht="16.5" customHeight="1">
      <c r="A625" s="4"/>
      <c r="B625" s="4"/>
      <c r="C625" s="34"/>
      <c r="D625" s="4"/>
      <c r="E625" s="4"/>
      <c r="F625" s="4"/>
      <c r="G625" s="4"/>
      <c r="H625" s="4"/>
      <c r="I625" s="4"/>
      <c r="J625" s="4"/>
      <c r="K625" s="4"/>
      <c r="L625" s="4"/>
      <c r="M625" s="4"/>
      <c r="N625" s="4"/>
      <c r="P625" s="4"/>
      <c r="Q625" s="4"/>
      <c r="R625" s="4"/>
    </row>
    <row r="626" spans="1:18" ht="16.5" customHeight="1">
      <c r="A626" s="4"/>
      <c r="B626" s="4"/>
      <c r="C626" s="34"/>
      <c r="D626" s="4"/>
      <c r="E626" s="4"/>
      <c r="F626" s="4"/>
      <c r="G626" s="4"/>
      <c r="H626" s="4"/>
      <c r="I626" s="4"/>
      <c r="J626" s="4"/>
      <c r="K626" s="4"/>
      <c r="L626" s="4"/>
      <c r="M626" s="4"/>
      <c r="N626" s="4"/>
      <c r="P626" s="4"/>
      <c r="Q626" s="4"/>
      <c r="R626" s="4"/>
    </row>
    <row r="627" spans="1:18" ht="16.5" customHeight="1">
      <c r="A627" s="4"/>
      <c r="B627" s="4"/>
      <c r="C627" s="34"/>
      <c r="D627" s="4"/>
      <c r="E627" s="4"/>
      <c r="F627" s="4"/>
      <c r="G627" s="4"/>
      <c r="H627" s="4"/>
      <c r="I627" s="4"/>
      <c r="J627" s="4"/>
      <c r="K627" s="4"/>
      <c r="L627" s="4"/>
      <c r="M627" s="4"/>
      <c r="N627" s="4"/>
      <c r="P627" s="4"/>
      <c r="Q627" s="4"/>
      <c r="R627" s="4"/>
    </row>
    <row r="628" spans="1:18" ht="16.5" customHeight="1">
      <c r="A628" s="4"/>
      <c r="B628" s="4"/>
      <c r="C628" s="34"/>
      <c r="D628" s="4"/>
      <c r="E628" s="4"/>
      <c r="F628" s="4"/>
      <c r="G628" s="4"/>
      <c r="H628" s="4"/>
      <c r="I628" s="4"/>
      <c r="J628" s="4"/>
      <c r="K628" s="4"/>
      <c r="L628" s="4"/>
      <c r="M628" s="4"/>
      <c r="N628" s="4"/>
      <c r="P628" s="4"/>
      <c r="Q628" s="4"/>
      <c r="R628" s="4"/>
    </row>
    <row r="629" spans="1:18" ht="16.5" customHeight="1">
      <c r="A629" s="4"/>
      <c r="B629" s="4"/>
      <c r="C629" s="34"/>
      <c r="D629" s="4"/>
      <c r="E629" s="4"/>
      <c r="F629" s="4"/>
      <c r="G629" s="4"/>
      <c r="H629" s="4"/>
      <c r="I629" s="4"/>
      <c r="J629" s="4"/>
      <c r="K629" s="4"/>
      <c r="L629" s="4"/>
      <c r="M629" s="4"/>
      <c r="N629" s="4"/>
      <c r="P629" s="4"/>
      <c r="Q629" s="4"/>
      <c r="R629" s="4"/>
    </row>
    <row r="630" spans="1:18" ht="16.5" customHeight="1">
      <c r="A630" s="4"/>
      <c r="B630" s="4"/>
      <c r="C630" s="34"/>
      <c r="D630" s="4"/>
      <c r="E630" s="4"/>
      <c r="F630" s="4"/>
      <c r="G630" s="4"/>
      <c r="H630" s="4"/>
      <c r="I630" s="4"/>
      <c r="J630" s="4"/>
      <c r="K630" s="4"/>
      <c r="L630" s="4"/>
      <c r="M630" s="4"/>
      <c r="N630" s="4"/>
      <c r="P630" s="4"/>
      <c r="Q630" s="4"/>
      <c r="R630" s="4"/>
    </row>
    <row r="631" spans="1:18" ht="16.5" customHeight="1">
      <c r="A631" s="4"/>
      <c r="B631" s="4"/>
      <c r="C631" s="34"/>
      <c r="D631" s="4"/>
      <c r="E631" s="4"/>
      <c r="F631" s="4"/>
      <c r="G631" s="4"/>
      <c r="H631" s="4"/>
      <c r="I631" s="4"/>
      <c r="J631" s="4"/>
      <c r="K631" s="4"/>
      <c r="L631" s="4"/>
      <c r="M631" s="4"/>
      <c r="N631" s="4"/>
      <c r="P631" s="4"/>
      <c r="Q631" s="4"/>
      <c r="R631" s="4"/>
    </row>
    <row r="632" spans="1:18" ht="16.5" customHeight="1">
      <c r="A632" s="4"/>
      <c r="B632" s="4"/>
      <c r="C632" s="34"/>
      <c r="D632" s="4"/>
      <c r="E632" s="4"/>
      <c r="F632" s="4"/>
      <c r="G632" s="4"/>
      <c r="H632" s="4"/>
      <c r="I632" s="4"/>
      <c r="J632" s="4"/>
      <c r="K632" s="4"/>
      <c r="L632" s="4"/>
      <c r="M632" s="4"/>
      <c r="N632" s="4"/>
      <c r="P632" s="4"/>
      <c r="Q632" s="4"/>
      <c r="R632" s="4"/>
    </row>
    <row r="633" spans="1:18" ht="16.5" customHeight="1">
      <c r="A633" s="4"/>
      <c r="B633" s="4"/>
      <c r="C633" s="34"/>
      <c r="D633" s="4"/>
      <c r="E633" s="4"/>
      <c r="F633" s="4"/>
      <c r="G633" s="4"/>
      <c r="H633" s="4"/>
      <c r="I633" s="4"/>
      <c r="J633" s="4"/>
      <c r="K633" s="4"/>
      <c r="L633" s="4"/>
      <c r="M633" s="4"/>
      <c r="N633" s="4"/>
      <c r="P633" s="4"/>
      <c r="Q633" s="4"/>
      <c r="R633" s="4"/>
    </row>
    <row r="634" spans="1:18" ht="16.5" customHeight="1">
      <c r="A634" s="4"/>
      <c r="B634" s="4"/>
      <c r="C634" s="34"/>
      <c r="D634" s="4"/>
      <c r="E634" s="4"/>
      <c r="F634" s="4"/>
      <c r="G634" s="4"/>
      <c r="H634" s="4"/>
      <c r="I634" s="4"/>
      <c r="J634" s="4"/>
      <c r="K634" s="4"/>
      <c r="L634" s="4"/>
      <c r="M634" s="4"/>
      <c r="N634" s="4"/>
      <c r="P634" s="4"/>
      <c r="Q634" s="4"/>
      <c r="R634" s="4"/>
    </row>
    <row r="635" spans="1:18" ht="16.5" customHeight="1">
      <c r="A635" s="4"/>
      <c r="B635" s="4"/>
      <c r="C635" s="34"/>
      <c r="D635" s="4"/>
      <c r="E635" s="4"/>
      <c r="F635" s="4"/>
      <c r="G635" s="4"/>
      <c r="H635" s="4"/>
      <c r="I635" s="4"/>
      <c r="J635" s="4"/>
      <c r="K635" s="4"/>
      <c r="L635" s="4"/>
      <c r="M635" s="4"/>
      <c r="N635" s="4"/>
      <c r="P635" s="4"/>
      <c r="Q635" s="4"/>
      <c r="R635" s="4"/>
    </row>
    <row r="636" spans="1:18" ht="16.5" customHeight="1">
      <c r="A636" s="4"/>
      <c r="B636" s="4"/>
      <c r="C636" s="34"/>
      <c r="D636" s="4"/>
      <c r="E636" s="4"/>
      <c r="F636" s="4"/>
      <c r="G636" s="4"/>
      <c r="H636" s="4"/>
      <c r="I636" s="4"/>
      <c r="J636" s="4"/>
      <c r="K636" s="4"/>
      <c r="L636" s="4"/>
      <c r="M636" s="4"/>
      <c r="N636" s="4"/>
      <c r="P636" s="4"/>
      <c r="Q636" s="4"/>
      <c r="R636" s="4"/>
    </row>
    <row r="637" spans="1:18" ht="16.5" customHeight="1">
      <c r="A637" s="4"/>
      <c r="B637" s="4"/>
      <c r="C637" s="34"/>
      <c r="D637" s="4"/>
      <c r="E637" s="4"/>
      <c r="F637" s="4"/>
      <c r="G637" s="4"/>
      <c r="H637" s="4"/>
      <c r="I637" s="4"/>
      <c r="J637" s="4"/>
      <c r="K637" s="4"/>
      <c r="L637" s="4"/>
      <c r="M637" s="4"/>
      <c r="N637" s="4"/>
      <c r="P637" s="4"/>
      <c r="Q637" s="4"/>
      <c r="R637" s="4"/>
    </row>
    <row r="638" spans="1:18" ht="16.5" customHeight="1">
      <c r="A638" s="4"/>
      <c r="B638" s="4"/>
      <c r="C638" s="34"/>
      <c r="D638" s="4"/>
      <c r="E638" s="4"/>
      <c r="F638" s="4"/>
      <c r="G638" s="4"/>
      <c r="H638" s="4"/>
      <c r="I638" s="4"/>
      <c r="J638" s="4"/>
      <c r="K638" s="4"/>
      <c r="L638" s="4"/>
      <c r="M638" s="4"/>
      <c r="N638" s="4"/>
      <c r="P638" s="4"/>
      <c r="Q638" s="4"/>
      <c r="R638" s="4"/>
    </row>
    <row r="639" spans="1:18" ht="16.5" customHeight="1">
      <c r="A639" s="4"/>
      <c r="B639" s="4"/>
      <c r="C639" s="34"/>
      <c r="D639" s="4"/>
      <c r="E639" s="4"/>
      <c r="F639" s="4"/>
      <c r="G639" s="4"/>
      <c r="H639" s="4"/>
      <c r="I639" s="4"/>
      <c r="J639" s="4"/>
      <c r="K639" s="4"/>
      <c r="L639" s="4"/>
      <c r="M639" s="4"/>
      <c r="N639" s="4"/>
      <c r="P639" s="4"/>
      <c r="Q639" s="4"/>
      <c r="R639" s="4"/>
    </row>
    <row r="640" spans="1:18" ht="16.5" customHeight="1">
      <c r="A640" s="4"/>
      <c r="B640" s="4"/>
      <c r="C640" s="34"/>
      <c r="D640" s="4"/>
      <c r="E640" s="4"/>
      <c r="F640" s="4"/>
      <c r="G640" s="4"/>
      <c r="H640" s="4"/>
      <c r="I640" s="4"/>
      <c r="J640" s="4"/>
      <c r="K640" s="4"/>
      <c r="L640" s="4"/>
      <c r="M640" s="4"/>
      <c r="N640" s="4"/>
      <c r="P640" s="4"/>
      <c r="Q640" s="4"/>
      <c r="R640" s="4"/>
    </row>
    <row r="641" spans="1:18" ht="16.5" customHeight="1">
      <c r="A641" s="4"/>
      <c r="B641" s="4"/>
      <c r="C641" s="34"/>
      <c r="D641" s="4"/>
      <c r="E641" s="4"/>
      <c r="F641" s="4"/>
      <c r="G641" s="4"/>
      <c r="H641" s="4"/>
      <c r="I641" s="4"/>
      <c r="J641" s="4"/>
      <c r="K641" s="4"/>
      <c r="L641" s="4"/>
      <c r="M641" s="4"/>
      <c r="N641" s="4"/>
      <c r="P641" s="4"/>
      <c r="Q641" s="4"/>
      <c r="R641" s="4"/>
    </row>
    <row r="642" spans="1:18" ht="16.5" customHeight="1">
      <c r="A642" s="4"/>
      <c r="B642" s="4"/>
      <c r="C642" s="34"/>
      <c r="D642" s="4"/>
      <c r="E642" s="4"/>
      <c r="F642" s="4"/>
      <c r="G642" s="4"/>
      <c r="H642" s="4"/>
      <c r="I642" s="4"/>
      <c r="J642" s="4"/>
      <c r="K642" s="4"/>
      <c r="L642" s="4"/>
      <c r="M642" s="4"/>
      <c r="N642" s="4"/>
      <c r="P642" s="4"/>
      <c r="Q642" s="4"/>
      <c r="R642" s="4"/>
    </row>
    <row r="643" spans="1:18" ht="16.5" customHeight="1">
      <c r="A643" s="4"/>
      <c r="B643" s="4"/>
      <c r="C643" s="34"/>
      <c r="D643" s="4"/>
      <c r="E643" s="4"/>
      <c r="F643" s="4"/>
      <c r="G643" s="4"/>
      <c r="H643" s="4"/>
      <c r="I643" s="4"/>
      <c r="J643" s="4"/>
      <c r="K643" s="4"/>
      <c r="L643" s="4"/>
      <c r="M643" s="4"/>
      <c r="N643" s="4"/>
      <c r="P643" s="4"/>
      <c r="Q643" s="4"/>
      <c r="R643" s="4"/>
    </row>
    <row r="644" spans="1:18" ht="16.5" customHeight="1">
      <c r="A644" s="4"/>
      <c r="B644" s="4"/>
      <c r="C644" s="34"/>
      <c r="D644" s="4"/>
      <c r="E644" s="4"/>
      <c r="F644" s="4"/>
      <c r="G644" s="4"/>
      <c r="H644" s="4"/>
      <c r="I644" s="4"/>
      <c r="J644" s="4"/>
      <c r="K644" s="4"/>
      <c r="L644" s="4"/>
      <c r="M644" s="4"/>
      <c r="N644" s="4"/>
      <c r="P644" s="4"/>
      <c r="Q644" s="4"/>
      <c r="R644" s="4"/>
    </row>
    <row r="645" spans="1:18" ht="16.5" customHeight="1">
      <c r="A645" s="4"/>
      <c r="B645" s="4"/>
      <c r="C645" s="34"/>
      <c r="D645" s="4"/>
      <c r="E645" s="4"/>
      <c r="F645" s="4"/>
      <c r="G645" s="4"/>
      <c r="H645" s="4"/>
      <c r="I645" s="4"/>
      <c r="J645" s="4"/>
      <c r="K645" s="4"/>
      <c r="L645" s="4"/>
      <c r="M645" s="4"/>
      <c r="N645" s="4"/>
      <c r="P645" s="4"/>
      <c r="Q645" s="4"/>
      <c r="R645" s="4"/>
    </row>
    <row r="646" spans="1:18" ht="16.5" customHeight="1">
      <c r="A646" s="4"/>
      <c r="B646" s="4"/>
      <c r="C646" s="34"/>
      <c r="D646" s="4"/>
      <c r="E646" s="4"/>
      <c r="F646" s="4"/>
      <c r="G646" s="4"/>
      <c r="H646" s="4"/>
      <c r="I646" s="4"/>
      <c r="J646" s="4"/>
      <c r="K646" s="4"/>
      <c r="L646" s="4"/>
      <c r="M646" s="4"/>
      <c r="N646" s="4"/>
      <c r="P646" s="4"/>
      <c r="Q646" s="4"/>
      <c r="R646" s="4"/>
    </row>
    <row r="647" spans="1:18" ht="16.5" customHeight="1">
      <c r="A647" s="4"/>
      <c r="B647" s="4"/>
      <c r="C647" s="34"/>
      <c r="D647" s="4"/>
      <c r="E647" s="4"/>
      <c r="F647" s="4"/>
      <c r="G647" s="4"/>
      <c r="H647" s="4"/>
      <c r="I647" s="4"/>
      <c r="J647" s="4"/>
      <c r="K647" s="4"/>
      <c r="L647" s="4"/>
      <c r="M647" s="4"/>
      <c r="N647" s="4"/>
      <c r="P647" s="4"/>
      <c r="Q647" s="4"/>
      <c r="R647" s="4"/>
    </row>
    <row r="648" spans="1:18" ht="16.5" customHeight="1">
      <c r="A648" s="4"/>
      <c r="B648" s="4"/>
      <c r="C648" s="34"/>
      <c r="D648" s="4"/>
      <c r="E648" s="4"/>
      <c r="F648" s="4"/>
      <c r="G648" s="4"/>
      <c r="H648" s="4"/>
      <c r="I648" s="4"/>
      <c r="J648" s="4"/>
      <c r="K648" s="4"/>
      <c r="L648" s="4"/>
      <c r="M648" s="4"/>
      <c r="N648" s="4"/>
      <c r="P648" s="4"/>
      <c r="Q648" s="4"/>
      <c r="R648" s="4"/>
    </row>
    <row r="649" spans="1:18" ht="16.5" customHeight="1">
      <c r="A649" s="4"/>
      <c r="B649" s="4"/>
      <c r="C649" s="34"/>
      <c r="D649" s="4"/>
      <c r="E649" s="4"/>
      <c r="F649" s="4"/>
      <c r="G649" s="4"/>
      <c r="H649" s="4"/>
      <c r="I649" s="4"/>
      <c r="J649" s="4"/>
      <c r="K649" s="4"/>
      <c r="L649" s="4"/>
      <c r="M649" s="4"/>
      <c r="N649" s="4"/>
      <c r="P649" s="4"/>
      <c r="Q649" s="4"/>
      <c r="R649" s="4"/>
    </row>
    <row r="650" spans="1:18" ht="16.5" customHeight="1">
      <c r="A650" s="4"/>
      <c r="B650" s="4"/>
      <c r="C650" s="34"/>
      <c r="D650" s="4"/>
      <c r="E650" s="4"/>
      <c r="F650" s="4"/>
      <c r="G650" s="4"/>
      <c r="H650" s="4"/>
      <c r="I650" s="4"/>
      <c r="J650" s="4"/>
      <c r="K650" s="4"/>
      <c r="L650" s="4"/>
      <c r="M650" s="4"/>
      <c r="N650" s="4"/>
      <c r="P650" s="4"/>
      <c r="Q650" s="4"/>
      <c r="R650" s="4"/>
    </row>
    <row r="651" spans="1:18" ht="16.5" customHeight="1">
      <c r="A651" s="4"/>
      <c r="B651" s="4"/>
      <c r="C651" s="34"/>
      <c r="D651" s="4"/>
      <c r="E651" s="4"/>
      <c r="F651" s="4"/>
      <c r="G651" s="4"/>
      <c r="H651" s="4"/>
      <c r="I651" s="4"/>
      <c r="J651" s="4"/>
      <c r="K651" s="4"/>
      <c r="L651" s="4"/>
      <c r="M651" s="4"/>
      <c r="N651" s="4"/>
      <c r="P651" s="4"/>
      <c r="Q651" s="4"/>
      <c r="R651" s="4"/>
    </row>
    <row r="652" spans="1:18" ht="16.5" customHeight="1">
      <c r="A652" s="4"/>
      <c r="B652" s="4"/>
      <c r="C652" s="34"/>
      <c r="D652" s="4"/>
      <c r="E652" s="4"/>
      <c r="F652" s="4"/>
      <c r="G652" s="4"/>
      <c r="H652" s="4"/>
      <c r="I652" s="4"/>
      <c r="J652" s="4"/>
      <c r="K652" s="4"/>
      <c r="L652" s="4"/>
      <c r="M652" s="4"/>
      <c r="N652" s="4"/>
      <c r="P652" s="4"/>
      <c r="Q652" s="4"/>
      <c r="R652" s="4"/>
    </row>
    <row r="653" spans="1:18" ht="16.5" customHeight="1">
      <c r="A653" s="4"/>
      <c r="B653" s="4"/>
      <c r="C653" s="34"/>
      <c r="D653" s="4"/>
      <c r="E653" s="4"/>
      <c r="F653" s="4"/>
      <c r="G653" s="4"/>
      <c r="H653" s="4"/>
      <c r="I653" s="4"/>
      <c r="J653" s="4"/>
      <c r="K653" s="4"/>
      <c r="L653" s="4"/>
      <c r="M653" s="4"/>
      <c r="N653" s="4"/>
      <c r="P653" s="4"/>
      <c r="Q653" s="4"/>
      <c r="R653" s="4"/>
    </row>
    <row r="654" spans="1:18" ht="16.5" customHeight="1">
      <c r="A654" s="4"/>
      <c r="B654" s="4"/>
      <c r="C654" s="34"/>
      <c r="D654" s="4"/>
      <c r="E654" s="4"/>
      <c r="F654" s="4"/>
      <c r="G654" s="4"/>
      <c r="H654" s="4"/>
      <c r="I654" s="4"/>
      <c r="J654" s="4"/>
      <c r="K654" s="4"/>
      <c r="L654" s="4"/>
      <c r="M654" s="4"/>
      <c r="N654" s="4"/>
      <c r="P654" s="4"/>
      <c r="Q654" s="4"/>
      <c r="R654" s="4"/>
    </row>
    <row r="655" spans="1:18" ht="16.5" customHeight="1">
      <c r="A655" s="4"/>
      <c r="B655" s="4"/>
      <c r="C655" s="34"/>
      <c r="D655" s="4"/>
      <c r="E655" s="4"/>
      <c r="F655" s="4"/>
      <c r="G655" s="4"/>
      <c r="H655" s="4"/>
      <c r="I655" s="4"/>
      <c r="J655" s="4"/>
      <c r="K655" s="4"/>
      <c r="L655" s="4"/>
      <c r="M655" s="4"/>
      <c r="N655" s="4"/>
      <c r="P655" s="4"/>
      <c r="Q655" s="4"/>
      <c r="R655" s="4"/>
    </row>
    <row r="656" spans="1:18" ht="16.5" customHeight="1">
      <c r="A656" s="4"/>
      <c r="B656" s="4"/>
      <c r="C656" s="34"/>
      <c r="D656" s="4"/>
      <c r="E656" s="4"/>
      <c r="F656" s="4"/>
      <c r="G656" s="4"/>
      <c r="H656" s="4"/>
      <c r="I656" s="4"/>
      <c r="J656" s="4"/>
      <c r="K656" s="4"/>
      <c r="L656" s="4"/>
      <c r="M656" s="4"/>
      <c r="N656" s="4"/>
      <c r="P656" s="4"/>
      <c r="Q656" s="4"/>
      <c r="R656" s="4"/>
    </row>
    <row r="657" spans="1:18" ht="16.5" customHeight="1">
      <c r="A657" s="4"/>
      <c r="B657" s="4"/>
      <c r="C657" s="34"/>
      <c r="D657" s="4"/>
      <c r="E657" s="4"/>
      <c r="F657" s="4"/>
      <c r="G657" s="4"/>
      <c r="H657" s="4"/>
      <c r="I657" s="4"/>
      <c r="J657" s="4"/>
      <c r="K657" s="4"/>
      <c r="L657" s="4"/>
      <c r="M657" s="4"/>
      <c r="N657" s="4"/>
      <c r="P657" s="4"/>
      <c r="Q657" s="4"/>
      <c r="R657" s="4"/>
    </row>
    <row r="658" spans="1:18" ht="16.5" customHeight="1">
      <c r="A658" s="4"/>
      <c r="B658" s="4"/>
      <c r="C658" s="34"/>
      <c r="D658" s="4"/>
      <c r="E658" s="4"/>
      <c r="F658" s="4"/>
      <c r="G658" s="4"/>
      <c r="H658" s="4"/>
      <c r="I658" s="4"/>
      <c r="J658" s="4"/>
      <c r="K658" s="4"/>
      <c r="L658" s="4"/>
      <c r="M658" s="4"/>
      <c r="N658" s="4"/>
      <c r="P658" s="4"/>
      <c r="Q658" s="4"/>
      <c r="R658" s="4"/>
    </row>
    <row r="659" spans="1:18" ht="16.5" customHeight="1">
      <c r="A659" s="4"/>
      <c r="B659" s="4"/>
      <c r="C659" s="34"/>
      <c r="D659" s="4"/>
      <c r="E659" s="4"/>
      <c r="F659" s="4"/>
      <c r="G659" s="4"/>
      <c r="H659" s="4"/>
      <c r="I659" s="4"/>
      <c r="J659" s="4"/>
      <c r="K659" s="4"/>
      <c r="L659" s="4"/>
      <c r="M659" s="4"/>
      <c r="N659" s="4"/>
      <c r="P659" s="4"/>
      <c r="Q659" s="4"/>
      <c r="R659" s="4"/>
    </row>
    <row r="660" spans="1:18" ht="16.5" customHeight="1">
      <c r="A660" s="4"/>
      <c r="B660" s="4"/>
      <c r="C660" s="34"/>
      <c r="D660" s="4"/>
      <c r="E660" s="4"/>
      <c r="F660" s="4"/>
      <c r="G660" s="4"/>
      <c r="H660" s="4"/>
      <c r="I660" s="4"/>
      <c r="J660" s="4"/>
      <c r="K660" s="4"/>
      <c r="L660" s="4"/>
      <c r="M660" s="4"/>
      <c r="N660" s="4"/>
      <c r="P660" s="4"/>
      <c r="Q660" s="4"/>
      <c r="R660" s="4"/>
    </row>
    <row r="661" spans="1:18" ht="16.5" customHeight="1">
      <c r="A661" s="4"/>
      <c r="B661" s="4"/>
      <c r="C661" s="34"/>
      <c r="D661" s="4"/>
      <c r="E661" s="4"/>
      <c r="F661" s="4"/>
      <c r="G661" s="4"/>
      <c r="H661" s="4"/>
      <c r="I661" s="4"/>
      <c r="J661" s="4"/>
      <c r="K661" s="4"/>
      <c r="L661" s="4"/>
      <c r="M661" s="4"/>
      <c r="N661" s="4"/>
      <c r="P661" s="4"/>
      <c r="Q661" s="4"/>
      <c r="R661" s="4"/>
    </row>
    <row r="662" spans="1:18" ht="16.5" customHeight="1">
      <c r="A662" s="4"/>
      <c r="B662" s="4"/>
      <c r="C662" s="34"/>
      <c r="D662" s="4"/>
      <c r="E662" s="4"/>
      <c r="F662" s="4"/>
      <c r="G662" s="4"/>
      <c r="H662" s="4"/>
      <c r="I662" s="4"/>
      <c r="J662" s="4"/>
      <c r="K662" s="4"/>
      <c r="L662" s="4"/>
      <c r="M662" s="4"/>
      <c r="N662" s="4"/>
      <c r="P662" s="4"/>
      <c r="Q662" s="4"/>
      <c r="R662" s="4"/>
    </row>
    <row r="663" spans="1:18" ht="16.5" customHeight="1">
      <c r="A663" s="4"/>
      <c r="B663" s="4"/>
      <c r="C663" s="34"/>
      <c r="D663" s="4"/>
      <c r="E663" s="4"/>
      <c r="F663" s="4"/>
      <c r="G663" s="4"/>
      <c r="H663" s="4"/>
      <c r="I663" s="4"/>
      <c r="J663" s="4"/>
      <c r="K663" s="4"/>
      <c r="L663" s="4"/>
      <c r="M663" s="4"/>
      <c r="N663" s="4"/>
      <c r="P663" s="4"/>
      <c r="Q663" s="4"/>
      <c r="R663" s="4"/>
    </row>
    <row r="664" spans="1:18" ht="16.5" customHeight="1">
      <c r="A664" s="4"/>
      <c r="B664" s="4"/>
      <c r="C664" s="34"/>
      <c r="D664" s="4"/>
      <c r="E664" s="4"/>
      <c r="F664" s="4"/>
      <c r="G664" s="4"/>
      <c r="H664" s="4"/>
      <c r="I664" s="4"/>
      <c r="J664" s="4"/>
      <c r="K664" s="4"/>
      <c r="L664" s="4"/>
      <c r="M664" s="4"/>
      <c r="N664" s="4"/>
      <c r="P664" s="4"/>
      <c r="Q664" s="4"/>
      <c r="R664" s="4"/>
    </row>
    <row r="665" spans="1:18" ht="16.5" customHeight="1">
      <c r="A665" s="4"/>
      <c r="B665" s="4"/>
      <c r="C665" s="34"/>
      <c r="D665" s="4"/>
      <c r="E665" s="4"/>
      <c r="F665" s="4"/>
      <c r="G665" s="4"/>
      <c r="H665" s="4"/>
      <c r="I665" s="4"/>
      <c r="J665" s="4"/>
      <c r="K665" s="4"/>
      <c r="L665" s="4"/>
      <c r="M665" s="4"/>
      <c r="N665" s="4"/>
      <c r="P665" s="4"/>
      <c r="Q665" s="4"/>
      <c r="R665" s="4"/>
    </row>
    <row r="666" spans="1:18" ht="16.5" customHeight="1">
      <c r="A666" s="4"/>
      <c r="B666" s="4"/>
      <c r="C666" s="34"/>
      <c r="D666" s="4"/>
      <c r="E666" s="4"/>
      <c r="F666" s="4"/>
      <c r="G666" s="4"/>
      <c r="H666" s="4"/>
      <c r="I666" s="4"/>
      <c r="J666" s="4"/>
      <c r="K666" s="4"/>
      <c r="L666" s="4"/>
      <c r="M666" s="4"/>
      <c r="N666" s="4"/>
      <c r="P666" s="4"/>
      <c r="Q666" s="4"/>
      <c r="R666" s="4"/>
    </row>
    <row r="667" spans="1:18" ht="16.5" customHeight="1">
      <c r="A667" s="4"/>
      <c r="B667" s="4"/>
      <c r="C667" s="34"/>
      <c r="D667" s="4"/>
      <c r="E667" s="4"/>
      <c r="F667" s="4"/>
      <c r="G667" s="4"/>
      <c r="H667" s="4"/>
      <c r="I667" s="4"/>
      <c r="J667" s="4"/>
      <c r="K667" s="4"/>
      <c r="L667" s="4"/>
      <c r="M667" s="4"/>
      <c r="N667" s="4"/>
      <c r="P667" s="4"/>
      <c r="Q667" s="4"/>
      <c r="R667" s="4"/>
    </row>
    <row r="668" spans="1:18" ht="16.5" customHeight="1">
      <c r="A668" s="4"/>
      <c r="B668" s="4"/>
      <c r="C668" s="34"/>
      <c r="D668" s="4"/>
      <c r="E668" s="4"/>
      <c r="F668" s="4"/>
      <c r="G668" s="4"/>
      <c r="H668" s="4"/>
      <c r="I668" s="4"/>
      <c r="J668" s="4"/>
      <c r="K668" s="4"/>
      <c r="L668" s="4"/>
      <c r="M668" s="4"/>
      <c r="N668" s="4"/>
      <c r="P668" s="4"/>
      <c r="Q668" s="4"/>
      <c r="R668" s="4"/>
    </row>
    <row r="669" spans="1:18" ht="16.5" customHeight="1">
      <c r="A669" s="4"/>
      <c r="B669" s="4"/>
      <c r="C669" s="34"/>
      <c r="D669" s="4"/>
      <c r="E669" s="4"/>
      <c r="F669" s="4"/>
      <c r="G669" s="4"/>
      <c r="H669" s="4"/>
      <c r="I669" s="4"/>
      <c r="J669" s="4"/>
      <c r="K669" s="4"/>
      <c r="L669" s="4"/>
      <c r="M669" s="4"/>
      <c r="N669" s="4"/>
      <c r="P669" s="4"/>
      <c r="Q669" s="4"/>
      <c r="R669" s="4"/>
    </row>
    <row r="670" spans="1:18" ht="16.5" customHeight="1">
      <c r="A670" s="4"/>
      <c r="B670" s="4"/>
      <c r="C670" s="34"/>
      <c r="D670" s="4"/>
      <c r="E670" s="4"/>
      <c r="F670" s="4"/>
      <c r="G670" s="4"/>
      <c r="H670" s="4"/>
      <c r="I670" s="4"/>
      <c r="J670" s="4"/>
      <c r="K670" s="4"/>
      <c r="L670" s="4"/>
      <c r="M670" s="4"/>
      <c r="N670" s="4"/>
      <c r="P670" s="4"/>
      <c r="Q670" s="4"/>
      <c r="R670" s="4"/>
    </row>
    <row r="671" spans="1:18" ht="16.5" customHeight="1">
      <c r="A671" s="4"/>
      <c r="B671" s="4"/>
      <c r="C671" s="34"/>
      <c r="D671" s="4"/>
      <c r="E671" s="4"/>
      <c r="F671" s="4"/>
      <c r="G671" s="4"/>
      <c r="H671" s="4"/>
      <c r="I671" s="4"/>
      <c r="J671" s="4"/>
      <c r="K671" s="4"/>
      <c r="L671" s="4"/>
      <c r="M671" s="4"/>
      <c r="N671" s="4"/>
      <c r="P671" s="4"/>
      <c r="Q671" s="4"/>
      <c r="R671" s="4"/>
    </row>
    <row r="672" spans="1:18" ht="16.5" customHeight="1">
      <c r="A672" s="4"/>
      <c r="B672" s="4"/>
      <c r="C672" s="34"/>
      <c r="D672" s="4"/>
      <c r="E672" s="4"/>
      <c r="F672" s="4"/>
      <c r="G672" s="4"/>
      <c r="H672" s="4"/>
      <c r="I672" s="4"/>
      <c r="J672" s="4"/>
      <c r="K672" s="4"/>
      <c r="L672" s="4"/>
      <c r="M672" s="4"/>
      <c r="N672" s="4"/>
      <c r="P672" s="4"/>
      <c r="Q672" s="4"/>
      <c r="R672" s="4"/>
    </row>
    <row r="673" spans="1:18" ht="16.5" customHeight="1">
      <c r="A673" s="4"/>
      <c r="B673" s="4"/>
      <c r="C673" s="34"/>
      <c r="D673" s="4"/>
      <c r="E673" s="4"/>
      <c r="F673" s="4"/>
      <c r="G673" s="4"/>
      <c r="H673" s="4"/>
      <c r="I673" s="4"/>
      <c r="J673" s="4"/>
      <c r="K673" s="4"/>
      <c r="L673" s="4"/>
      <c r="M673" s="4"/>
      <c r="N673" s="4"/>
      <c r="P673" s="4"/>
      <c r="Q673" s="4"/>
      <c r="R673" s="4"/>
    </row>
    <row r="674" spans="1:18" ht="16.5" customHeight="1">
      <c r="A674" s="4"/>
      <c r="B674" s="4"/>
      <c r="C674" s="34"/>
      <c r="D674" s="4"/>
      <c r="E674" s="4"/>
      <c r="F674" s="4"/>
      <c r="G674" s="4"/>
      <c r="H674" s="4"/>
      <c r="I674" s="4"/>
      <c r="J674" s="4"/>
      <c r="K674" s="4"/>
      <c r="L674" s="4"/>
      <c r="M674" s="4"/>
      <c r="N674" s="4"/>
      <c r="P674" s="4"/>
      <c r="Q674" s="4"/>
      <c r="R674" s="4"/>
    </row>
    <row r="675" spans="1:18" ht="16.5" customHeight="1">
      <c r="A675" s="4"/>
      <c r="B675" s="4"/>
      <c r="C675" s="34"/>
      <c r="D675" s="4"/>
      <c r="E675" s="4"/>
      <c r="F675" s="4"/>
      <c r="G675" s="4"/>
      <c r="H675" s="4"/>
      <c r="I675" s="4"/>
      <c r="J675" s="4"/>
      <c r="K675" s="4"/>
      <c r="L675" s="4"/>
      <c r="M675" s="4"/>
      <c r="N675" s="4"/>
      <c r="P675" s="4"/>
      <c r="Q675" s="4"/>
      <c r="R675" s="4"/>
    </row>
    <row r="676" spans="1:18" ht="16.5" customHeight="1">
      <c r="A676" s="4"/>
      <c r="B676" s="4"/>
      <c r="C676" s="34"/>
      <c r="D676" s="4"/>
      <c r="E676" s="4"/>
      <c r="F676" s="4"/>
      <c r="G676" s="4"/>
      <c r="H676" s="4"/>
      <c r="I676" s="4"/>
      <c r="J676" s="4"/>
      <c r="K676" s="4"/>
      <c r="L676" s="4"/>
      <c r="M676" s="4"/>
      <c r="N676" s="4"/>
      <c r="P676" s="4"/>
      <c r="Q676" s="4"/>
      <c r="R676" s="4"/>
    </row>
    <row r="677" spans="1:18" ht="16.5" customHeight="1">
      <c r="A677" s="4"/>
      <c r="B677" s="4"/>
      <c r="C677" s="34"/>
      <c r="D677" s="4"/>
      <c r="E677" s="4"/>
      <c r="F677" s="4"/>
      <c r="G677" s="4"/>
      <c r="H677" s="4"/>
      <c r="I677" s="4"/>
      <c r="J677" s="4"/>
      <c r="K677" s="4"/>
      <c r="L677" s="4"/>
      <c r="M677" s="4"/>
      <c r="N677" s="4"/>
      <c r="P677" s="4"/>
      <c r="Q677" s="4"/>
      <c r="R677" s="4"/>
    </row>
    <row r="678" spans="1:18" ht="16.5" customHeight="1">
      <c r="A678" s="4"/>
      <c r="B678" s="4"/>
      <c r="C678" s="34"/>
      <c r="D678" s="4"/>
      <c r="E678" s="4"/>
      <c r="F678" s="4"/>
      <c r="G678" s="4"/>
      <c r="H678" s="4"/>
      <c r="I678" s="4"/>
      <c r="J678" s="4"/>
      <c r="K678" s="4"/>
      <c r="L678" s="4"/>
      <c r="M678" s="4"/>
      <c r="N678" s="4"/>
      <c r="P678" s="4"/>
      <c r="Q678" s="4"/>
      <c r="R678" s="4"/>
    </row>
    <row r="679" spans="1:18" ht="16.5" customHeight="1">
      <c r="A679" s="4"/>
      <c r="B679" s="4"/>
      <c r="C679" s="34"/>
      <c r="D679" s="4"/>
      <c r="E679" s="4"/>
      <c r="F679" s="4"/>
      <c r="G679" s="4"/>
      <c r="H679" s="4"/>
      <c r="I679" s="4"/>
      <c r="J679" s="4"/>
      <c r="K679" s="4"/>
      <c r="L679" s="4"/>
      <c r="M679" s="4"/>
      <c r="N679" s="4"/>
      <c r="P679" s="4"/>
      <c r="Q679" s="4"/>
      <c r="R679" s="4"/>
    </row>
    <row r="680" spans="1:18" ht="16.5" customHeight="1">
      <c r="A680" s="4"/>
      <c r="B680" s="4"/>
      <c r="C680" s="34"/>
      <c r="D680" s="4"/>
      <c r="E680" s="4"/>
      <c r="F680" s="4"/>
      <c r="G680" s="4"/>
      <c r="H680" s="4"/>
      <c r="I680" s="4"/>
      <c r="J680" s="4"/>
      <c r="K680" s="4"/>
      <c r="L680" s="4"/>
      <c r="M680" s="4"/>
      <c r="N680" s="4"/>
      <c r="P680" s="4"/>
      <c r="Q680" s="4"/>
      <c r="R680" s="4"/>
    </row>
    <row r="681" spans="1:18" ht="16.5" customHeight="1">
      <c r="A681" s="4"/>
      <c r="B681" s="4"/>
      <c r="C681" s="34"/>
      <c r="D681" s="4"/>
      <c r="E681" s="4"/>
      <c r="F681" s="4"/>
      <c r="G681" s="4"/>
      <c r="H681" s="4"/>
      <c r="I681" s="4"/>
      <c r="J681" s="4"/>
      <c r="K681" s="4"/>
      <c r="L681" s="4"/>
      <c r="M681" s="4"/>
      <c r="N681" s="4"/>
      <c r="P681" s="4"/>
      <c r="Q681" s="4"/>
      <c r="R681" s="4"/>
    </row>
    <row r="682" spans="1:18" ht="16.5" customHeight="1">
      <c r="A682" s="4"/>
      <c r="B682" s="4"/>
      <c r="C682" s="34"/>
      <c r="D682" s="4"/>
      <c r="E682" s="4"/>
      <c r="F682" s="4"/>
      <c r="G682" s="4"/>
      <c r="H682" s="4"/>
      <c r="I682" s="4"/>
      <c r="J682" s="4"/>
      <c r="K682" s="4"/>
      <c r="L682" s="4"/>
      <c r="M682" s="4"/>
      <c r="N682" s="4"/>
      <c r="P682" s="4"/>
      <c r="Q682" s="4"/>
      <c r="R682" s="4"/>
    </row>
    <row r="683" spans="1:18" ht="16.5" customHeight="1">
      <c r="A683" s="4"/>
      <c r="B683" s="4"/>
      <c r="C683" s="34"/>
      <c r="D683" s="4"/>
      <c r="E683" s="4"/>
      <c r="F683" s="4"/>
      <c r="G683" s="4"/>
      <c r="H683" s="4"/>
      <c r="I683" s="4"/>
      <c r="J683" s="4"/>
      <c r="K683" s="4"/>
      <c r="L683" s="4"/>
      <c r="M683" s="4"/>
      <c r="N683" s="4"/>
      <c r="P683" s="4"/>
      <c r="Q683" s="4"/>
      <c r="R683" s="4"/>
    </row>
    <row r="684" spans="1:18" ht="16.5" customHeight="1">
      <c r="A684" s="4"/>
      <c r="B684" s="4"/>
      <c r="C684" s="34"/>
      <c r="D684" s="4"/>
      <c r="E684" s="4"/>
      <c r="F684" s="4"/>
      <c r="G684" s="4"/>
      <c r="H684" s="4"/>
      <c r="I684" s="4"/>
      <c r="J684" s="4"/>
      <c r="K684" s="4"/>
      <c r="L684" s="4"/>
      <c r="M684" s="4"/>
      <c r="N684" s="4"/>
      <c r="P684" s="4"/>
      <c r="Q684" s="4"/>
      <c r="R684" s="4"/>
    </row>
    <row r="685" spans="1:18" ht="16.5" customHeight="1">
      <c r="A685" s="4"/>
      <c r="B685" s="4"/>
      <c r="C685" s="34"/>
      <c r="D685" s="4"/>
      <c r="E685" s="4"/>
      <c r="F685" s="4"/>
      <c r="G685" s="4"/>
      <c r="H685" s="4"/>
      <c r="I685" s="4"/>
      <c r="J685" s="4"/>
      <c r="K685" s="4"/>
      <c r="L685" s="4"/>
      <c r="M685" s="4"/>
      <c r="N685" s="4"/>
      <c r="P685" s="4"/>
      <c r="Q685" s="4"/>
      <c r="R685" s="4"/>
    </row>
    <row r="686" spans="1:18" ht="16.5" customHeight="1">
      <c r="A686" s="4"/>
      <c r="B686" s="4"/>
      <c r="C686" s="34"/>
      <c r="D686" s="4"/>
      <c r="E686" s="4"/>
      <c r="F686" s="4"/>
      <c r="G686" s="4"/>
      <c r="H686" s="4"/>
      <c r="I686" s="4"/>
      <c r="J686" s="4"/>
      <c r="K686" s="4"/>
      <c r="L686" s="4"/>
      <c r="M686" s="4"/>
      <c r="N686" s="4"/>
      <c r="P686" s="4"/>
      <c r="Q686" s="4"/>
      <c r="R686" s="4"/>
    </row>
    <row r="687" spans="1:18" ht="16.5" customHeight="1">
      <c r="A687" s="4"/>
      <c r="B687" s="4"/>
      <c r="C687" s="34"/>
      <c r="D687" s="4"/>
      <c r="E687" s="4"/>
      <c r="F687" s="4"/>
      <c r="G687" s="4"/>
      <c r="H687" s="4"/>
      <c r="I687" s="4"/>
      <c r="J687" s="4"/>
      <c r="K687" s="4"/>
      <c r="L687" s="4"/>
      <c r="M687" s="4"/>
      <c r="N687" s="4"/>
      <c r="P687" s="4"/>
      <c r="Q687" s="4"/>
      <c r="R687" s="4"/>
    </row>
    <row r="688" spans="1:18" ht="16.5" customHeight="1">
      <c r="A688" s="4"/>
      <c r="B688" s="4"/>
      <c r="C688" s="34"/>
      <c r="D688" s="4"/>
      <c r="E688" s="4"/>
      <c r="F688" s="4"/>
      <c r="G688" s="4"/>
      <c r="H688" s="4"/>
      <c r="I688" s="4"/>
      <c r="J688" s="4"/>
      <c r="K688" s="4"/>
      <c r="L688" s="4"/>
      <c r="M688" s="4"/>
      <c r="N688" s="4"/>
      <c r="P688" s="4"/>
      <c r="Q688" s="4"/>
      <c r="R688" s="4"/>
    </row>
    <row r="689" spans="1:18" ht="16.5" customHeight="1">
      <c r="A689" s="4"/>
      <c r="B689" s="4"/>
      <c r="C689" s="34"/>
      <c r="D689" s="4"/>
      <c r="E689" s="4"/>
      <c r="F689" s="4"/>
      <c r="G689" s="4"/>
      <c r="H689" s="4"/>
      <c r="I689" s="4"/>
      <c r="J689" s="4"/>
      <c r="K689" s="4"/>
      <c r="L689" s="4"/>
      <c r="M689" s="4"/>
      <c r="N689" s="4"/>
      <c r="P689" s="4"/>
      <c r="Q689" s="4"/>
      <c r="R689" s="4"/>
    </row>
    <row r="690" spans="1:18" ht="16.5" customHeight="1">
      <c r="A690" s="4"/>
      <c r="B690" s="4"/>
      <c r="C690" s="34"/>
      <c r="D690" s="4"/>
      <c r="E690" s="4"/>
      <c r="F690" s="4"/>
      <c r="G690" s="4"/>
      <c r="H690" s="4"/>
      <c r="I690" s="4"/>
      <c r="J690" s="4"/>
      <c r="K690" s="4"/>
      <c r="L690" s="4"/>
      <c r="M690" s="4"/>
      <c r="N690" s="4"/>
      <c r="P690" s="4"/>
      <c r="Q690" s="4"/>
      <c r="R690" s="4"/>
    </row>
    <row r="691" spans="1:18" ht="16.5" customHeight="1">
      <c r="A691" s="4"/>
      <c r="B691" s="4"/>
      <c r="C691" s="34"/>
      <c r="D691" s="4"/>
      <c r="E691" s="4"/>
      <c r="F691" s="4"/>
      <c r="G691" s="4"/>
      <c r="H691" s="4"/>
      <c r="I691" s="4"/>
      <c r="J691" s="4"/>
      <c r="K691" s="4"/>
      <c r="L691" s="4"/>
      <c r="M691" s="4"/>
      <c r="N691" s="4"/>
      <c r="P691" s="4"/>
      <c r="Q691" s="4"/>
      <c r="R691" s="4"/>
    </row>
    <row r="692" spans="1:18" ht="16.5" customHeight="1">
      <c r="A692" s="4"/>
      <c r="B692" s="4"/>
      <c r="C692" s="34"/>
      <c r="D692" s="4"/>
      <c r="E692" s="4"/>
      <c r="F692" s="4"/>
      <c r="G692" s="4"/>
      <c r="H692" s="4"/>
      <c r="I692" s="4"/>
      <c r="J692" s="4"/>
      <c r="K692" s="4"/>
      <c r="L692" s="4"/>
      <c r="M692" s="4"/>
      <c r="N692" s="4"/>
      <c r="P692" s="4"/>
      <c r="Q692" s="4"/>
      <c r="R692" s="4"/>
    </row>
    <row r="693" spans="1:18" ht="16.5" customHeight="1">
      <c r="A693" s="4"/>
      <c r="B693" s="4"/>
      <c r="C693" s="34"/>
      <c r="D693" s="4"/>
      <c r="E693" s="4"/>
      <c r="F693" s="4"/>
      <c r="G693" s="4"/>
      <c r="H693" s="4"/>
      <c r="I693" s="4"/>
      <c r="J693" s="4"/>
      <c r="K693" s="4"/>
      <c r="L693" s="4"/>
      <c r="M693" s="4"/>
      <c r="N693" s="4"/>
      <c r="P693" s="4"/>
      <c r="Q693" s="4"/>
      <c r="R693" s="4"/>
    </row>
    <row r="694" spans="1:18" ht="16.5" customHeight="1">
      <c r="A694" s="4"/>
      <c r="B694" s="4"/>
      <c r="C694" s="34"/>
      <c r="D694" s="4"/>
      <c r="E694" s="4"/>
      <c r="F694" s="4"/>
      <c r="G694" s="4"/>
      <c r="H694" s="4"/>
      <c r="I694" s="4"/>
      <c r="J694" s="4"/>
      <c r="K694" s="4"/>
      <c r="L694" s="4"/>
      <c r="M694" s="4"/>
      <c r="N694" s="4"/>
      <c r="P694" s="4"/>
      <c r="Q694" s="4"/>
      <c r="R694" s="4"/>
    </row>
    <row r="695" spans="1:18" ht="16.5" customHeight="1">
      <c r="A695" s="4"/>
      <c r="B695" s="4"/>
      <c r="C695" s="34"/>
      <c r="D695" s="4"/>
      <c r="E695" s="4"/>
      <c r="F695" s="4"/>
      <c r="G695" s="4"/>
      <c r="H695" s="4"/>
      <c r="I695" s="4"/>
      <c r="J695" s="4"/>
      <c r="K695" s="4"/>
      <c r="L695" s="4"/>
      <c r="M695" s="4"/>
      <c r="N695" s="4"/>
      <c r="P695" s="4"/>
      <c r="Q695" s="4"/>
      <c r="R695" s="4"/>
    </row>
    <row r="696" spans="1:18" ht="16.5" customHeight="1">
      <c r="A696" s="4"/>
      <c r="B696" s="4"/>
      <c r="C696" s="34"/>
      <c r="D696" s="4"/>
      <c r="E696" s="4"/>
      <c r="F696" s="4"/>
      <c r="G696" s="4"/>
      <c r="H696" s="4"/>
      <c r="I696" s="4"/>
      <c r="J696" s="4"/>
      <c r="K696" s="4"/>
      <c r="L696" s="4"/>
      <c r="M696" s="4"/>
      <c r="N696" s="4"/>
      <c r="P696" s="4"/>
      <c r="Q696" s="4"/>
      <c r="R696" s="4"/>
    </row>
    <row r="697" spans="1:18" ht="16.5" customHeight="1">
      <c r="A697" s="4"/>
      <c r="B697" s="4"/>
      <c r="C697" s="34"/>
      <c r="D697" s="4"/>
      <c r="E697" s="4"/>
      <c r="F697" s="4"/>
      <c r="G697" s="4"/>
      <c r="H697" s="4"/>
      <c r="I697" s="4"/>
      <c r="J697" s="4"/>
      <c r="K697" s="4"/>
      <c r="L697" s="4"/>
      <c r="M697" s="4"/>
      <c r="N697" s="4"/>
      <c r="P697" s="4"/>
      <c r="Q697" s="4"/>
      <c r="R697" s="4"/>
    </row>
    <row r="698" spans="1:18" ht="16.5" customHeight="1">
      <c r="A698" s="4"/>
      <c r="B698" s="4"/>
      <c r="C698" s="34"/>
      <c r="D698" s="4"/>
      <c r="E698" s="4"/>
      <c r="F698" s="4"/>
      <c r="G698" s="4"/>
      <c r="H698" s="4"/>
      <c r="I698" s="4"/>
      <c r="J698" s="4"/>
      <c r="K698" s="4"/>
      <c r="L698" s="4"/>
      <c r="M698" s="4"/>
      <c r="N698" s="4"/>
      <c r="P698" s="4"/>
      <c r="Q698" s="4"/>
      <c r="R698" s="4"/>
    </row>
    <row r="699" spans="1:18" ht="16.5" customHeight="1">
      <c r="A699" s="4"/>
      <c r="B699" s="4"/>
      <c r="C699" s="34"/>
      <c r="D699" s="4"/>
      <c r="E699" s="4"/>
      <c r="F699" s="4"/>
      <c r="G699" s="4"/>
      <c r="H699" s="4"/>
      <c r="I699" s="4"/>
      <c r="J699" s="4"/>
      <c r="K699" s="4"/>
      <c r="L699" s="4"/>
      <c r="M699" s="4"/>
      <c r="N699" s="4"/>
      <c r="P699" s="4"/>
      <c r="Q699" s="4"/>
      <c r="R699" s="4"/>
    </row>
    <row r="700" spans="1:18" ht="16.5" customHeight="1">
      <c r="A700" s="4"/>
      <c r="B700" s="4"/>
      <c r="C700" s="34"/>
      <c r="D700" s="4"/>
      <c r="E700" s="4"/>
      <c r="F700" s="4"/>
      <c r="G700" s="4"/>
      <c r="H700" s="4"/>
      <c r="I700" s="4"/>
      <c r="J700" s="4"/>
      <c r="K700" s="4"/>
      <c r="L700" s="4"/>
      <c r="M700" s="4"/>
      <c r="N700" s="4"/>
      <c r="P700" s="4"/>
      <c r="Q700" s="4"/>
      <c r="R700" s="4"/>
    </row>
    <row r="701" spans="1:18" ht="16.5" customHeight="1">
      <c r="A701" s="4"/>
      <c r="B701" s="4"/>
      <c r="C701" s="34"/>
      <c r="D701" s="4"/>
      <c r="E701" s="4"/>
      <c r="F701" s="4"/>
      <c r="G701" s="4"/>
      <c r="H701" s="4"/>
      <c r="I701" s="4"/>
      <c r="J701" s="4"/>
      <c r="K701" s="4"/>
      <c r="L701" s="4"/>
      <c r="M701" s="4"/>
      <c r="N701" s="4"/>
      <c r="P701" s="4"/>
      <c r="Q701" s="4"/>
      <c r="R701" s="4"/>
    </row>
    <row r="702" spans="1:18" ht="16.5" customHeight="1">
      <c r="A702" s="4"/>
      <c r="B702" s="4"/>
      <c r="C702" s="34"/>
      <c r="D702" s="4"/>
      <c r="E702" s="4"/>
      <c r="F702" s="4"/>
      <c r="G702" s="4"/>
      <c r="H702" s="4"/>
      <c r="I702" s="4"/>
      <c r="J702" s="4"/>
      <c r="K702" s="4"/>
      <c r="L702" s="4"/>
      <c r="M702" s="4"/>
      <c r="N702" s="4"/>
      <c r="P702" s="4"/>
      <c r="Q702" s="4"/>
      <c r="R702" s="4"/>
    </row>
    <row r="703" spans="1:18" ht="16.5" customHeight="1">
      <c r="A703" s="4"/>
      <c r="B703" s="4"/>
      <c r="C703" s="34"/>
      <c r="D703" s="4"/>
      <c r="E703" s="4"/>
      <c r="F703" s="4"/>
      <c r="G703" s="4"/>
      <c r="H703" s="4"/>
      <c r="I703" s="4"/>
      <c r="J703" s="4"/>
      <c r="K703" s="4"/>
      <c r="L703" s="4"/>
      <c r="M703" s="4"/>
      <c r="N703" s="4"/>
      <c r="P703" s="4"/>
      <c r="Q703" s="4"/>
      <c r="R703" s="4"/>
    </row>
    <row r="704" spans="1:18" ht="16.5" customHeight="1">
      <c r="A704" s="4"/>
      <c r="B704" s="4"/>
      <c r="C704" s="34"/>
      <c r="D704" s="4"/>
      <c r="E704" s="4"/>
      <c r="F704" s="4"/>
      <c r="G704" s="4"/>
      <c r="H704" s="4"/>
      <c r="I704" s="4"/>
      <c r="J704" s="4"/>
      <c r="K704" s="4"/>
      <c r="L704" s="4"/>
      <c r="M704" s="4"/>
      <c r="N704" s="4"/>
      <c r="P704" s="4"/>
      <c r="Q704" s="4"/>
      <c r="R704" s="4"/>
    </row>
    <row r="705" spans="1:18" ht="16.5" customHeight="1">
      <c r="A705" s="4"/>
      <c r="B705" s="4"/>
      <c r="C705" s="34"/>
      <c r="D705" s="4"/>
      <c r="E705" s="4"/>
      <c r="F705" s="4"/>
      <c r="G705" s="4"/>
      <c r="H705" s="4"/>
      <c r="I705" s="4"/>
      <c r="J705" s="4"/>
      <c r="K705" s="4"/>
      <c r="L705" s="4"/>
      <c r="M705" s="4"/>
      <c r="N705" s="4"/>
      <c r="P705" s="4"/>
      <c r="Q705" s="4"/>
      <c r="R705" s="4"/>
    </row>
    <row r="706" spans="1:18" ht="16.5" customHeight="1">
      <c r="A706" s="4"/>
      <c r="B706" s="4"/>
      <c r="C706" s="34"/>
      <c r="D706" s="4"/>
      <c r="E706" s="4"/>
      <c r="F706" s="4"/>
      <c r="G706" s="4"/>
      <c r="H706" s="4"/>
      <c r="I706" s="4"/>
      <c r="J706" s="4"/>
      <c r="K706" s="4"/>
      <c r="L706" s="4"/>
      <c r="M706" s="4"/>
      <c r="N706" s="4"/>
      <c r="P706" s="4"/>
      <c r="Q706" s="4"/>
      <c r="R706" s="4"/>
    </row>
    <row r="707" spans="1:18" ht="16.5" customHeight="1">
      <c r="A707" s="4"/>
      <c r="B707" s="4"/>
      <c r="C707" s="34"/>
      <c r="D707" s="4"/>
      <c r="E707" s="4"/>
      <c r="F707" s="4"/>
      <c r="G707" s="4"/>
      <c r="H707" s="4"/>
      <c r="I707" s="4"/>
      <c r="J707" s="4"/>
      <c r="K707" s="4"/>
      <c r="L707" s="4"/>
      <c r="M707" s="4"/>
      <c r="N707" s="4"/>
      <c r="P707" s="4"/>
      <c r="Q707" s="4"/>
      <c r="R707" s="4"/>
    </row>
    <row r="708" spans="1:18" ht="16.5" customHeight="1">
      <c r="A708" s="4"/>
      <c r="B708" s="4"/>
      <c r="C708" s="34"/>
      <c r="D708" s="4"/>
      <c r="E708" s="4"/>
      <c r="F708" s="4"/>
      <c r="G708" s="4"/>
      <c r="H708" s="4"/>
      <c r="I708" s="4"/>
      <c r="J708" s="4"/>
      <c r="K708" s="4"/>
      <c r="L708" s="4"/>
      <c r="M708" s="4"/>
      <c r="N708" s="4"/>
      <c r="P708" s="4"/>
      <c r="Q708" s="4"/>
      <c r="R708" s="4"/>
    </row>
    <row r="709" spans="1:18" ht="16.5" customHeight="1">
      <c r="A709" s="4"/>
      <c r="B709" s="4"/>
      <c r="C709" s="34"/>
      <c r="D709" s="4"/>
      <c r="E709" s="4"/>
      <c r="F709" s="4"/>
      <c r="G709" s="4"/>
      <c r="H709" s="4"/>
      <c r="I709" s="4"/>
      <c r="J709" s="4"/>
      <c r="K709" s="4"/>
      <c r="L709" s="4"/>
      <c r="M709" s="4"/>
      <c r="N709" s="4"/>
      <c r="P709" s="4"/>
      <c r="Q709" s="4"/>
      <c r="R709" s="4"/>
    </row>
    <row r="710" spans="1:18" ht="16.5" customHeight="1">
      <c r="A710" s="4"/>
      <c r="B710" s="4"/>
      <c r="C710" s="34"/>
      <c r="D710" s="4"/>
      <c r="E710" s="4"/>
      <c r="F710" s="4"/>
      <c r="G710" s="4"/>
      <c r="H710" s="4"/>
      <c r="I710" s="4"/>
      <c r="J710" s="4"/>
      <c r="K710" s="4"/>
      <c r="L710" s="4"/>
      <c r="M710" s="4"/>
      <c r="N710" s="4"/>
      <c r="P710" s="4"/>
      <c r="Q710" s="4"/>
      <c r="R710" s="4"/>
    </row>
    <row r="711" spans="1:18" ht="16.5" customHeight="1">
      <c r="A711" s="4"/>
      <c r="B711" s="4"/>
      <c r="C711" s="34"/>
      <c r="D711" s="4"/>
      <c r="E711" s="4"/>
      <c r="F711" s="4"/>
      <c r="G711" s="4"/>
      <c r="H711" s="4"/>
      <c r="I711" s="4"/>
      <c r="J711" s="4"/>
      <c r="K711" s="4"/>
      <c r="L711" s="4"/>
      <c r="M711" s="4"/>
      <c r="N711" s="4"/>
      <c r="P711" s="4"/>
      <c r="Q711" s="4"/>
      <c r="R711" s="4"/>
    </row>
    <row r="712" spans="1:18" ht="16.5" customHeight="1">
      <c r="A712" s="4"/>
      <c r="B712" s="4"/>
      <c r="C712" s="34"/>
      <c r="D712" s="4"/>
      <c r="E712" s="4"/>
      <c r="F712" s="4"/>
      <c r="G712" s="4"/>
      <c r="H712" s="4"/>
      <c r="I712" s="4"/>
      <c r="J712" s="4"/>
      <c r="K712" s="4"/>
      <c r="L712" s="4"/>
      <c r="M712" s="4"/>
      <c r="N712" s="4"/>
      <c r="P712" s="4"/>
      <c r="Q712" s="4"/>
      <c r="R712" s="4"/>
    </row>
    <row r="713" spans="1:18" ht="16.5" customHeight="1">
      <c r="A713" s="4"/>
      <c r="B713" s="4"/>
      <c r="C713" s="34"/>
      <c r="D713" s="4"/>
      <c r="E713" s="4"/>
      <c r="F713" s="4"/>
      <c r="G713" s="4"/>
      <c r="H713" s="4"/>
      <c r="I713" s="4"/>
      <c r="J713" s="4"/>
      <c r="K713" s="4"/>
      <c r="L713" s="4"/>
      <c r="M713" s="4"/>
      <c r="N713" s="4"/>
      <c r="P713" s="4"/>
      <c r="Q713" s="4"/>
      <c r="R713" s="4"/>
    </row>
    <row r="714" spans="1:18" ht="16.5" customHeight="1">
      <c r="A714" s="4"/>
      <c r="B714" s="4"/>
      <c r="C714" s="34"/>
      <c r="D714" s="4"/>
      <c r="E714" s="4"/>
      <c r="F714" s="4"/>
      <c r="G714" s="4"/>
      <c r="H714" s="4"/>
      <c r="I714" s="4"/>
      <c r="J714" s="4"/>
      <c r="K714" s="4"/>
      <c r="L714" s="4"/>
      <c r="M714" s="4"/>
      <c r="N714" s="4"/>
      <c r="P714" s="4"/>
      <c r="Q714" s="4"/>
      <c r="R714" s="4"/>
    </row>
    <row r="715" spans="1:18" ht="16.5" customHeight="1">
      <c r="A715" s="4"/>
      <c r="B715" s="4"/>
      <c r="C715" s="34"/>
      <c r="D715" s="4"/>
      <c r="E715" s="4"/>
      <c r="F715" s="4"/>
      <c r="G715" s="4"/>
      <c r="H715" s="4"/>
      <c r="I715" s="4"/>
      <c r="J715" s="4"/>
      <c r="K715" s="4"/>
      <c r="L715" s="4"/>
      <c r="M715" s="4"/>
      <c r="N715" s="4"/>
      <c r="P715" s="4"/>
      <c r="Q715" s="4"/>
      <c r="R715" s="4"/>
    </row>
    <row r="716" spans="1:18" ht="16.5" customHeight="1">
      <c r="A716" s="4"/>
      <c r="B716" s="4"/>
      <c r="C716" s="34"/>
      <c r="D716" s="4"/>
      <c r="E716" s="4"/>
      <c r="F716" s="4"/>
      <c r="G716" s="4"/>
      <c r="H716" s="4"/>
      <c r="I716" s="4"/>
      <c r="J716" s="4"/>
      <c r="K716" s="4"/>
      <c r="L716" s="4"/>
      <c r="M716" s="4"/>
      <c r="N716" s="4"/>
      <c r="P716" s="4"/>
      <c r="Q716" s="4"/>
      <c r="R716" s="4"/>
    </row>
    <row r="717" spans="1:18" ht="16.5" customHeight="1">
      <c r="A717" s="4"/>
      <c r="B717" s="4"/>
      <c r="C717" s="34"/>
      <c r="D717" s="4"/>
      <c r="E717" s="4"/>
      <c r="F717" s="4"/>
      <c r="G717" s="4"/>
      <c r="H717" s="4"/>
      <c r="I717" s="4"/>
      <c r="J717" s="4"/>
      <c r="K717" s="4"/>
      <c r="L717" s="4"/>
      <c r="M717" s="4"/>
      <c r="N717" s="4"/>
      <c r="P717" s="4"/>
      <c r="Q717" s="4"/>
      <c r="R717" s="4"/>
    </row>
    <row r="718" spans="1:18" ht="16.5" customHeight="1">
      <c r="A718" s="4"/>
      <c r="B718" s="4"/>
      <c r="C718" s="34"/>
      <c r="D718" s="4"/>
      <c r="E718" s="4"/>
      <c r="F718" s="4"/>
      <c r="G718" s="4"/>
      <c r="H718" s="4"/>
      <c r="I718" s="4"/>
      <c r="J718" s="4"/>
      <c r="K718" s="4"/>
      <c r="L718" s="4"/>
      <c r="M718" s="4"/>
      <c r="N718" s="4"/>
      <c r="P718" s="4"/>
      <c r="Q718" s="4"/>
      <c r="R718" s="4"/>
    </row>
    <row r="719" spans="1:18" ht="16.5" customHeight="1">
      <c r="A719" s="4"/>
      <c r="B719" s="4"/>
      <c r="C719" s="34"/>
      <c r="D719" s="4"/>
      <c r="E719" s="4"/>
      <c r="F719" s="4"/>
      <c r="G719" s="4"/>
      <c r="H719" s="4"/>
      <c r="I719" s="4"/>
      <c r="J719" s="4"/>
      <c r="K719" s="4"/>
      <c r="L719" s="4"/>
      <c r="M719" s="4"/>
      <c r="N719" s="4"/>
      <c r="P719" s="4"/>
      <c r="Q719" s="4"/>
      <c r="R719" s="4"/>
    </row>
    <row r="720" spans="1:18" ht="16.5" customHeight="1">
      <c r="A720" s="4"/>
      <c r="B720" s="4"/>
      <c r="C720" s="34"/>
      <c r="D720" s="4"/>
      <c r="E720" s="4"/>
      <c r="F720" s="4"/>
      <c r="G720" s="4"/>
      <c r="H720" s="4"/>
      <c r="I720" s="4"/>
      <c r="J720" s="4"/>
      <c r="K720" s="4"/>
      <c r="L720" s="4"/>
      <c r="M720" s="4"/>
      <c r="N720" s="4"/>
      <c r="P720" s="4"/>
      <c r="Q720" s="4"/>
      <c r="R720" s="4"/>
    </row>
    <row r="721" spans="1:18" ht="16.5" customHeight="1">
      <c r="A721" s="4"/>
      <c r="B721" s="4"/>
      <c r="C721" s="34"/>
      <c r="D721" s="4"/>
      <c r="E721" s="4"/>
      <c r="F721" s="4"/>
      <c r="G721" s="4"/>
      <c r="H721" s="4"/>
      <c r="I721" s="4"/>
      <c r="J721" s="4"/>
      <c r="K721" s="4"/>
      <c r="L721" s="4"/>
      <c r="M721" s="4"/>
      <c r="N721" s="4"/>
      <c r="P721" s="4"/>
      <c r="Q721" s="4"/>
      <c r="R721" s="4"/>
    </row>
    <row r="722" spans="1:18" ht="16.5" customHeight="1">
      <c r="A722" s="4"/>
      <c r="B722" s="4"/>
      <c r="C722" s="34"/>
      <c r="D722" s="4"/>
      <c r="E722" s="4"/>
      <c r="F722" s="4"/>
      <c r="G722" s="4"/>
      <c r="H722" s="4"/>
      <c r="I722" s="4"/>
      <c r="J722" s="4"/>
      <c r="K722" s="4"/>
      <c r="L722" s="4"/>
      <c r="M722" s="4"/>
      <c r="N722" s="4"/>
      <c r="P722" s="4"/>
      <c r="Q722" s="4"/>
      <c r="R722" s="4"/>
    </row>
    <row r="723" spans="1:18" ht="16.5" customHeight="1">
      <c r="A723" s="4"/>
      <c r="B723" s="4"/>
      <c r="C723" s="34"/>
      <c r="D723" s="4"/>
      <c r="E723" s="4"/>
      <c r="F723" s="4"/>
      <c r="G723" s="4"/>
      <c r="H723" s="4"/>
      <c r="I723" s="4"/>
      <c r="J723" s="4"/>
      <c r="K723" s="4"/>
      <c r="L723" s="4"/>
      <c r="M723" s="4"/>
      <c r="N723" s="4"/>
      <c r="P723" s="4"/>
      <c r="Q723" s="4"/>
      <c r="R723" s="4"/>
    </row>
    <row r="724" spans="1:18" ht="16.5" customHeight="1">
      <c r="A724" s="4"/>
      <c r="B724" s="4"/>
      <c r="C724" s="34"/>
      <c r="D724" s="4"/>
      <c r="E724" s="4"/>
      <c r="F724" s="4"/>
      <c r="G724" s="4"/>
      <c r="H724" s="4"/>
      <c r="I724" s="4"/>
      <c r="J724" s="4"/>
      <c r="K724" s="4"/>
      <c r="L724" s="4"/>
      <c r="M724" s="4"/>
      <c r="N724" s="4"/>
      <c r="P724" s="4"/>
      <c r="Q724" s="4"/>
      <c r="R724" s="4"/>
    </row>
    <row r="725" spans="1:18" ht="16.5" customHeight="1">
      <c r="A725" s="4"/>
      <c r="B725" s="4"/>
      <c r="C725" s="34"/>
      <c r="D725" s="4"/>
      <c r="E725" s="4"/>
      <c r="F725" s="4"/>
      <c r="G725" s="4"/>
      <c r="H725" s="4"/>
      <c r="I725" s="4"/>
      <c r="J725" s="4"/>
      <c r="K725" s="4"/>
      <c r="L725" s="4"/>
      <c r="M725" s="4"/>
      <c r="N725" s="4"/>
      <c r="P725" s="4"/>
      <c r="Q725" s="4"/>
      <c r="R725" s="4"/>
    </row>
    <row r="726" spans="1:18" ht="16.5" customHeight="1">
      <c r="A726" s="4"/>
      <c r="B726" s="4"/>
      <c r="C726" s="34"/>
      <c r="D726" s="4"/>
      <c r="E726" s="4"/>
      <c r="F726" s="4"/>
      <c r="G726" s="4"/>
      <c r="H726" s="4"/>
      <c r="I726" s="4"/>
      <c r="J726" s="4"/>
      <c r="K726" s="4"/>
      <c r="L726" s="4"/>
      <c r="M726" s="4"/>
      <c r="N726" s="4"/>
      <c r="P726" s="4"/>
      <c r="Q726" s="4"/>
      <c r="R726" s="4"/>
    </row>
    <row r="727" spans="1:18" ht="16.5" customHeight="1">
      <c r="A727" s="4"/>
      <c r="B727" s="4"/>
      <c r="C727" s="34"/>
      <c r="D727" s="4"/>
      <c r="E727" s="4"/>
      <c r="F727" s="4"/>
      <c r="G727" s="4"/>
      <c r="H727" s="4"/>
      <c r="I727" s="4"/>
      <c r="J727" s="4"/>
      <c r="K727" s="4"/>
      <c r="L727" s="4"/>
      <c r="M727" s="4"/>
      <c r="N727" s="4"/>
      <c r="P727" s="4"/>
      <c r="Q727" s="4"/>
      <c r="R727" s="4"/>
    </row>
    <row r="728" spans="1:18" ht="16.5" customHeight="1">
      <c r="A728" s="4"/>
      <c r="B728" s="4"/>
      <c r="C728" s="34"/>
      <c r="D728" s="4"/>
      <c r="E728" s="4"/>
      <c r="F728" s="4"/>
      <c r="G728" s="4"/>
      <c r="H728" s="4"/>
      <c r="I728" s="4"/>
      <c r="J728" s="4"/>
      <c r="K728" s="4"/>
      <c r="L728" s="4"/>
      <c r="M728" s="4"/>
      <c r="N728" s="4"/>
      <c r="P728" s="4"/>
      <c r="Q728" s="4"/>
      <c r="R728" s="4"/>
    </row>
    <row r="729" spans="1:18" ht="16.5" customHeight="1">
      <c r="A729" s="4"/>
      <c r="B729" s="4"/>
      <c r="C729" s="34"/>
      <c r="D729" s="4"/>
      <c r="E729" s="4"/>
      <c r="F729" s="4"/>
      <c r="G729" s="4"/>
      <c r="H729" s="4"/>
      <c r="I729" s="4"/>
      <c r="J729" s="4"/>
      <c r="K729" s="4"/>
      <c r="L729" s="4"/>
      <c r="M729" s="4"/>
      <c r="N729" s="4"/>
      <c r="P729" s="4"/>
      <c r="Q729" s="4"/>
      <c r="R729" s="4"/>
    </row>
    <row r="730" spans="1:18" ht="16.5" customHeight="1">
      <c r="A730" s="4"/>
      <c r="B730" s="4"/>
      <c r="C730" s="34"/>
      <c r="D730" s="4"/>
      <c r="E730" s="4"/>
      <c r="F730" s="4"/>
      <c r="G730" s="4"/>
      <c r="H730" s="4"/>
      <c r="I730" s="4"/>
      <c r="J730" s="4"/>
      <c r="K730" s="4"/>
      <c r="L730" s="4"/>
      <c r="M730" s="4"/>
      <c r="N730" s="4"/>
      <c r="P730" s="4"/>
      <c r="Q730" s="4"/>
      <c r="R730" s="4"/>
    </row>
    <row r="731" spans="1:18" ht="16.5" customHeight="1">
      <c r="A731" s="4"/>
      <c r="B731" s="4"/>
      <c r="C731" s="34"/>
      <c r="D731" s="4"/>
      <c r="E731" s="4"/>
      <c r="F731" s="4"/>
      <c r="G731" s="4"/>
      <c r="H731" s="4"/>
      <c r="I731" s="4"/>
      <c r="J731" s="4"/>
      <c r="K731" s="4"/>
      <c r="L731" s="4"/>
      <c r="M731" s="4"/>
      <c r="N731" s="4"/>
      <c r="P731" s="4"/>
      <c r="Q731" s="4"/>
      <c r="R731" s="4"/>
    </row>
    <row r="732" spans="1:18" ht="16.5" customHeight="1">
      <c r="A732" s="4"/>
      <c r="B732" s="4"/>
      <c r="C732" s="34"/>
      <c r="D732" s="4"/>
      <c r="E732" s="4"/>
      <c r="F732" s="4"/>
      <c r="G732" s="4"/>
      <c r="H732" s="4"/>
      <c r="I732" s="4"/>
      <c r="J732" s="4"/>
      <c r="K732" s="4"/>
      <c r="L732" s="4"/>
      <c r="M732" s="4"/>
      <c r="N732" s="4"/>
      <c r="P732" s="4"/>
      <c r="Q732" s="4"/>
      <c r="R732" s="4"/>
    </row>
    <row r="733" spans="1:18" ht="16.5" customHeight="1">
      <c r="A733" s="4"/>
      <c r="B733" s="4"/>
      <c r="C733" s="34"/>
      <c r="D733" s="4"/>
      <c r="E733" s="4"/>
      <c r="F733" s="4"/>
      <c r="G733" s="4"/>
      <c r="H733" s="4"/>
      <c r="I733" s="4"/>
      <c r="J733" s="4"/>
      <c r="K733" s="4"/>
      <c r="L733" s="4"/>
      <c r="M733" s="4"/>
      <c r="N733" s="4"/>
      <c r="P733" s="4"/>
      <c r="Q733" s="4"/>
      <c r="R733" s="4"/>
    </row>
    <row r="734" spans="1:18" ht="16.5" customHeight="1">
      <c r="A734" s="4"/>
      <c r="B734" s="4"/>
      <c r="C734" s="34"/>
      <c r="D734" s="4"/>
      <c r="E734" s="4"/>
      <c r="F734" s="4"/>
      <c r="G734" s="4"/>
      <c r="H734" s="4"/>
      <c r="I734" s="4"/>
      <c r="J734" s="4"/>
      <c r="K734" s="4"/>
      <c r="L734" s="4"/>
      <c r="M734" s="4"/>
      <c r="N734" s="4"/>
      <c r="P734" s="4"/>
      <c r="Q734" s="4"/>
      <c r="R734" s="4"/>
    </row>
    <row r="735" spans="1:18" ht="16.5" customHeight="1">
      <c r="A735" s="4"/>
      <c r="B735" s="4"/>
      <c r="C735" s="34"/>
      <c r="D735" s="4"/>
      <c r="E735" s="4"/>
      <c r="F735" s="4"/>
      <c r="G735" s="4"/>
      <c r="H735" s="4"/>
      <c r="I735" s="4"/>
      <c r="J735" s="4"/>
      <c r="K735" s="4"/>
      <c r="L735" s="4"/>
      <c r="M735" s="4"/>
      <c r="N735" s="4"/>
      <c r="P735" s="4"/>
      <c r="Q735" s="4"/>
      <c r="R735" s="4"/>
    </row>
    <row r="736" spans="1:18" ht="16.5" customHeight="1">
      <c r="A736" s="4"/>
      <c r="B736" s="4"/>
      <c r="C736" s="34"/>
      <c r="D736" s="4"/>
      <c r="E736" s="4"/>
      <c r="F736" s="4"/>
      <c r="G736" s="4"/>
      <c r="H736" s="4"/>
      <c r="I736" s="4"/>
      <c r="J736" s="4"/>
      <c r="K736" s="4"/>
      <c r="L736" s="4"/>
      <c r="M736" s="4"/>
      <c r="N736" s="4"/>
      <c r="P736" s="4"/>
      <c r="Q736" s="4"/>
      <c r="R736" s="4"/>
    </row>
    <row r="737" spans="1:18" ht="16.5" customHeight="1">
      <c r="A737" s="4"/>
      <c r="B737" s="4"/>
      <c r="C737" s="34"/>
      <c r="D737" s="4"/>
      <c r="E737" s="4"/>
      <c r="F737" s="4"/>
      <c r="G737" s="4"/>
      <c r="H737" s="4"/>
      <c r="I737" s="4"/>
      <c r="J737" s="4"/>
      <c r="K737" s="4"/>
      <c r="L737" s="4"/>
      <c r="M737" s="4"/>
      <c r="N737" s="4"/>
      <c r="P737" s="4"/>
      <c r="Q737" s="4"/>
      <c r="R737" s="4"/>
    </row>
    <row r="738" spans="1:18" ht="16.5" customHeight="1">
      <c r="A738" s="4"/>
      <c r="B738" s="4"/>
      <c r="C738" s="34"/>
      <c r="D738" s="4"/>
      <c r="E738" s="4"/>
      <c r="F738" s="4"/>
      <c r="G738" s="4"/>
      <c r="H738" s="4"/>
      <c r="I738" s="4"/>
      <c r="J738" s="4"/>
      <c r="K738" s="4"/>
      <c r="L738" s="4"/>
      <c r="M738" s="4"/>
      <c r="N738" s="4"/>
      <c r="P738" s="4"/>
      <c r="Q738" s="4"/>
      <c r="R738" s="4"/>
    </row>
    <row r="739" spans="1:18" ht="16.5" customHeight="1">
      <c r="A739" s="4"/>
      <c r="B739" s="4"/>
      <c r="C739" s="34"/>
      <c r="D739" s="4"/>
      <c r="E739" s="4"/>
      <c r="F739" s="4"/>
      <c r="G739" s="4"/>
      <c r="H739" s="4"/>
      <c r="I739" s="4"/>
      <c r="J739" s="4"/>
      <c r="K739" s="4"/>
      <c r="L739" s="4"/>
      <c r="M739" s="4"/>
      <c r="N739" s="4"/>
      <c r="P739" s="4"/>
      <c r="Q739" s="4"/>
      <c r="R739" s="4"/>
    </row>
    <row r="740" spans="1:18" ht="16.5" customHeight="1">
      <c r="A740" s="4"/>
      <c r="B740" s="4"/>
      <c r="C740" s="34"/>
      <c r="D740" s="4"/>
      <c r="E740" s="4"/>
      <c r="F740" s="4"/>
      <c r="G740" s="4"/>
      <c r="H740" s="4"/>
      <c r="I740" s="4"/>
      <c r="J740" s="4"/>
      <c r="K740" s="4"/>
      <c r="L740" s="4"/>
      <c r="M740" s="4"/>
      <c r="N740" s="4"/>
      <c r="P740" s="4"/>
      <c r="Q740" s="4"/>
      <c r="R740" s="4"/>
    </row>
    <row r="741" spans="1:18" ht="16.5" customHeight="1">
      <c r="A741" s="4"/>
      <c r="B741" s="4"/>
      <c r="C741" s="34"/>
      <c r="D741" s="4"/>
      <c r="E741" s="4"/>
      <c r="F741" s="4"/>
      <c r="G741" s="4"/>
      <c r="H741" s="4"/>
      <c r="I741" s="4"/>
      <c r="J741" s="4"/>
      <c r="K741" s="4"/>
      <c r="L741" s="4"/>
      <c r="M741" s="4"/>
      <c r="N741" s="4"/>
      <c r="P741" s="4"/>
      <c r="Q741" s="4"/>
      <c r="R741" s="4"/>
    </row>
    <row r="742" spans="1:18" ht="16.5" customHeight="1">
      <c r="A742" s="4"/>
      <c r="B742" s="4"/>
      <c r="C742" s="34"/>
      <c r="D742" s="4"/>
      <c r="E742" s="4"/>
      <c r="F742" s="4"/>
      <c r="G742" s="4"/>
      <c r="H742" s="4"/>
      <c r="I742" s="4"/>
      <c r="J742" s="4"/>
      <c r="K742" s="4"/>
      <c r="L742" s="4"/>
      <c r="M742" s="4"/>
      <c r="N742" s="4"/>
      <c r="P742" s="4"/>
      <c r="Q742" s="4"/>
      <c r="R742" s="4"/>
    </row>
    <row r="743" spans="1:18" ht="16.5" customHeight="1">
      <c r="A743" s="4"/>
      <c r="B743" s="4"/>
      <c r="C743" s="34"/>
      <c r="D743" s="4"/>
      <c r="E743" s="4"/>
      <c r="F743" s="4"/>
      <c r="G743" s="4"/>
      <c r="H743" s="4"/>
      <c r="I743" s="4"/>
      <c r="J743" s="4"/>
      <c r="K743" s="4"/>
      <c r="L743" s="4"/>
      <c r="M743" s="4"/>
      <c r="N743" s="4"/>
      <c r="P743" s="4"/>
      <c r="Q743" s="4"/>
      <c r="R743" s="4"/>
    </row>
    <row r="744" spans="1:18" ht="16.5" customHeight="1">
      <c r="A744" s="4"/>
      <c r="B744" s="4"/>
      <c r="C744" s="34"/>
      <c r="D744" s="4"/>
      <c r="E744" s="4"/>
      <c r="F744" s="4"/>
      <c r="G744" s="4"/>
      <c r="H744" s="4"/>
      <c r="I744" s="4"/>
      <c r="J744" s="4"/>
      <c r="K744" s="4"/>
      <c r="L744" s="4"/>
      <c r="M744" s="4"/>
      <c r="N744" s="4"/>
      <c r="P744" s="4"/>
      <c r="Q744" s="4"/>
      <c r="R744" s="4"/>
    </row>
    <row r="745" spans="1:18" ht="16.5" customHeight="1">
      <c r="A745" s="4"/>
      <c r="B745" s="4"/>
      <c r="C745" s="34"/>
      <c r="D745" s="4"/>
      <c r="E745" s="4"/>
      <c r="F745" s="4"/>
      <c r="G745" s="4"/>
      <c r="H745" s="4"/>
      <c r="I745" s="4"/>
      <c r="J745" s="4"/>
      <c r="K745" s="4"/>
      <c r="L745" s="4"/>
      <c r="M745" s="4"/>
      <c r="N745" s="4"/>
      <c r="P745" s="4"/>
      <c r="Q745" s="4"/>
      <c r="R745" s="4"/>
    </row>
    <row r="746" spans="1:18" ht="16.5" customHeight="1">
      <c r="A746" s="4"/>
      <c r="B746" s="4"/>
      <c r="C746" s="34"/>
      <c r="D746" s="4"/>
      <c r="E746" s="4"/>
      <c r="F746" s="4"/>
      <c r="G746" s="4"/>
      <c r="H746" s="4"/>
      <c r="I746" s="4"/>
      <c r="J746" s="4"/>
      <c r="K746" s="4"/>
      <c r="L746" s="4"/>
      <c r="M746" s="4"/>
      <c r="N746" s="4"/>
      <c r="P746" s="4"/>
      <c r="Q746" s="4"/>
      <c r="R746" s="4"/>
    </row>
    <row r="747" spans="1:18" ht="16.5" customHeight="1">
      <c r="A747" s="4"/>
      <c r="B747" s="4"/>
      <c r="C747" s="34"/>
      <c r="D747" s="4"/>
      <c r="E747" s="4"/>
      <c r="F747" s="4"/>
      <c r="G747" s="4"/>
      <c r="H747" s="4"/>
      <c r="I747" s="4"/>
      <c r="J747" s="4"/>
      <c r="K747" s="4"/>
      <c r="L747" s="4"/>
      <c r="M747" s="4"/>
      <c r="N747" s="4"/>
      <c r="P747" s="4"/>
      <c r="Q747" s="4"/>
      <c r="R747" s="4"/>
    </row>
    <row r="748" spans="1:18" ht="16.5" customHeight="1">
      <c r="A748" s="4"/>
      <c r="B748" s="4"/>
      <c r="C748" s="34"/>
      <c r="D748" s="4"/>
      <c r="E748" s="4"/>
      <c r="F748" s="4"/>
      <c r="G748" s="4"/>
      <c r="H748" s="4"/>
      <c r="I748" s="4"/>
      <c r="J748" s="4"/>
      <c r="K748" s="4"/>
      <c r="L748" s="4"/>
      <c r="M748" s="4"/>
      <c r="N748" s="4"/>
      <c r="P748" s="4"/>
      <c r="Q748" s="4"/>
      <c r="R748" s="4"/>
    </row>
    <row r="749" spans="1:18" ht="16.5" customHeight="1">
      <c r="A749" s="4"/>
      <c r="B749" s="4"/>
      <c r="C749" s="34"/>
      <c r="D749" s="4"/>
      <c r="E749" s="4"/>
      <c r="F749" s="4"/>
      <c r="G749" s="4"/>
      <c r="H749" s="4"/>
      <c r="I749" s="4"/>
      <c r="J749" s="4"/>
      <c r="K749" s="4"/>
      <c r="L749" s="4"/>
      <c r="M749" s="4"/>
      <c r="N749" s="4"/>
      <c r="P749" s="4"/>
      <c r="Q749" s="4"/>
      <c r="R749" s="4"/>
    </row>
    <row r="750" spans="1:18" ht="16.5" customHeight="1">
      <c r="A750" s="4"/>
      <c r="B750" s="4"/>
      <c r="C750" s="34"/>
      <c r="D750" s="4"/>
      <c r="E750" s="4"/>
      <c r="F750" s="4"/>
      <c r="G750" s="4"/>
      <c r="H750" s="4"/>
      <c r="I750" s="4"/>
      <c r="J750" s="4"/>
      <c r="K750" s="4"/>
      <c r="L750" s="4"/>
      <c r="M750" s="4"/>
      <c r="N750" s="4"/>
      <c r="P750" s="4"/>
      <c r="Q750" s="4"/>
      <c r="R750" s="4"/>
    </row>
    <row r="751" spans="1:18" ht="16.5" customHeight="1">
      <c r="A751" s="4"/>
      <c r="B751" s="4"/>
      <c r="C751" s="34"/>
      <c r="D751" s="4"/>
      <c r="E751" s="4"/>
      <c r="F751" s="4"/>
      <c r="G751" s="4"/>
      <c r="H751" s="4"/>
      <c r="I751" s="4"/>
      <c r="J751" s="4"/>
      <c r="K751" s="4"/>
      <c r="L751" s="4"/>
      <c r="M751" s="4"/>
      <c r="N751" s="4"/>
      <c r="P751" s="4"/>
      <c r="Q751" s="4"/>
      <c r="R751" s="4"/>
    </row>
    <row r="752" spans="1:18" ht="16.5" customHeight="1">
      <c r="A752" s="4"/>
      <c r="B752" s="4"/>
      <c r="C752" s="34"/>
      <c r="D752" s="4"/>
      <c r="E752" s="4"/>
      <c r="F752" s="4"/>
      <c r="G752" s="4"/>
      <c r="H752" s="4"/>
      <c r="I752" s="4"/>
      <c r="J752" s="4"/>
      <c r="K752" s="4"/>
      <c r="L752" s="4"/>
      <c r="M752" s="4"/>
      <c r="N752" s="4"/>
      <c r="P752" s="4"/>
      <c r="Q752" s="4"/>
      <c r="R752" s="4"/>
    </row>
    <row r="753" spans="1:18" ht="16.5" customHeight="1">
      <c r="A753" s="4"/>
      <c r="B753" s="4"/>
      <c r="C753" s="34"/>
      <c r="D753" s="4"/>
      <c r="E753" s="4"/>
      <c r="F753" s="4"/>
      <c r="G753" s="4"/>
      <c r="H753" s="4"/>
      <c r="I753" s="4"/>
      <c r="J753" s="4"/>
      <c r="K753" s="4"/>
      <c r="L753" s="4"/>
      <c r="M753" s="4"/>
      <c r="N753" s="4"/>
      <c r="P753" s="4"/>
      <c r="Q753" s="4"/>
      <c r="R753" s="4"/>
    </row>
    <row r="754" spans="1:18" ht="16.5" customHeight="1">
      <c r="A754" s="4"/>
      <c r="B754" s="4"/>
      <c r="C754" s="34"/>
      <c r="D754" s="4"/>
      <c r="E754" s="4"/>
      <c r="F754" s="4"/>
      <c r="G754" s="4"/>
      <c r="H754" s="4"/>
      <c r="I754" s="4"/>
      <c r="J754" s="4"/>
      <c r="K754" s="4"/>
      <c r="L754" s="4"/>
      <c r="M754" s="4"/>
      <c r="N754" s="4"/>
      <c r="P754" s="4"/>
      <c r="Q754" s="4"/>
      <c r="R754" s="4"/>
    </row>
    <row r="755" spans="1:18" ht="16.5" customHeight="1">
      <c r="A755" s="4"/>
      <c r="B755" s="4"/>
      <c r="C755" s="34"/>
      <c r="D755" s="4"/>
      <c r="E755" s="4"/>
      <c r="F755" s="4"/>
      <c r="G755" s="4"/>
      <c r="H755" s="4"/>
      <c r="I755" s="4"/>
      <c r="J755" s="4"/>
      <c r="K755" s="4"/>
      <c r="L755" s="4"/>
      <c r="M755" s="4"/>
      <c r="N755" s="4"/>
      <c r="P755" s="4"/>
      <c r="Q755" s="4"/>
      <c r="R755" s="4"/>
    </row>
    <row r="756" spans="1:18" ht="16.5" customHeight="1">
      <c r="A756" s="4"/>
      <c r="B756" s="4"/>
      <c r="C756" s="34"/>
      <c r="D756" s="4"/>
      <c r="E756" s="4"/>
      <c r="F756" s="4"/>
      <c r="G756" s="4"/>
      <c r="H756" s="4"/>
      <c r="I756" s="4"/>
      <c r="J756" s="4"/>
      <c r="K756" s="4"/>
      <c r="L756" s="4"/>
      <c r="M756" s="4"/>
      <c r="N756" s="4"/>
      <c r="P756" s="4"/>
      <c r="Q756" s="4"/>
      <c r="R756" s="4"/>
    </row>
    <row r="757" spans="1:18" ht="16.5" customHeight="1">
      <c r="A757" s="4"/>
      <c r="B757" s="4"/>
      <c r="C757" s="34"/>
      <c r="D757" s="4"/>
      <c r="E757" s="4"/>
      <c r="F757" s="4"/>
      <c r="G757" s="4"/>
      <c r="H757" s="4"/>
      <c r="I757" s="4"/>
      <c r="J757" s="4"/>
      <c r="K757" s="4"/>
      <c r="L757" s="4"/>
      <c r="M757" s="4"/>
      <c r="N757" s="4"/>
      <c r="P757" s="4"/>
      <c r="Q757" s="4"/>
      <c r="R757" s="4"/>
    </row>
    <row r="758" spans="1:18" ht="16.5" customHeight="1">
      <c r="A758" s="4"/>
      <c r="B758" s="4"/>
      <c r="C758" s="34"/>
      <c r="D758" s="4"/>
      <c r="E758" s="4"/>
      <c r="F758" s="4"/>
      <c r="G758" s="4"/>
      <c r="H758" s="4"/>
      <c r="I758" s="4"/>
      <c r="J758" s="4"/>
      <c r="K758" s="4"/>
      <c r="L758" s="4"/>
      <c r="M758" s="4"/>
      <c r="N758" s="4"/>
      <c r="P758" s="4"/>
      <c r="Q758" s="4"/>
      <c r="R758" s="4"/>
    </row>
    <row r="759" spans="1:18" ht="16.5" customHeight="1">
      <c r="A759" s="4"/>
      <c r="B759" s="4"/>
      <c r="C759" s="34"/>
      <c r="D759" s="4"/>
      <c r="E759" s="4"/>
      <c r="F759" s="4"/>
      <c r="G759" s="4"/>
      <c r="H759" s="4"/>
      <c r="I759" s="4"/>
      <c r="J759" s="4"/>
      <c r="K759" s="4"/>
      <c r="L759" s="4"/>
      <c r="M759" s="4"/>
      <c r="N759" s="4"/>
      <c r="P759" s="4"/>
      <c r="Q759" s="4"/>
      <c r="R759" s="4"/>
    </row>
    <row r="760" spans="1:18" ht="16.5" customHeight="1">
      <c r="A760" s="4"/>
      <c r="B760" s="4"/>
      <c r="C760" s="34"/>
      <c r="D760" s="4"/>
      <c r="E760" s="4"/>
      <c r="F760" s="4"/>
      <c r="G760" s="4"/>
      <c r="H760" s="4"/>
      <c r="I760" s="4"/>
      <c r="J760" s="4"/>
      <c r="K760" s="4"/>
      <c r="L760" s="4"/>
      <c r="M760" s="4"/>
      <c r="N760" s="4"/>
      <c r="P760" s="4"/>
      <c r="Q760" s="4"/>
      <c r="R760" s="4"/>
    </row>
    <row r="761" spans="1:18" ht="16.5" customHeight="1">
      <c r="A761" s="4"/>
      <c r="B761" s="4"/>
      <c r="C761" s="34"/>
      <c r="D761" s="4"/>
      <c r="E761" s="4"/>
      <c r="F761" s="4"/>
      <c r="G761" s="4"/>
      <c r="H761" s="4"/>
      <c r="I761" s="4"/>
      <c r="J761" s="4"/>
      <c r="K761" s="4"/>
      <c r="L761" s="4"/>
      <c r="M761" s="4"/>
      <c r="N761" s="4"/>
      <c r="P761" s="4"/>
      <c r="Q761" s="4"/>
      <c r="R761" s="4"/>
    </row>
    <row r="762" spans="1:18" ht="16.5" customHeight="1">
      <c r="A762" s="4"/>
      <c r="B762" s="4"/>
      <c r="C762" s="34"/>
      <c r="D762" s="4"/>
      <c r="E762" s="4"/>
      <c r="F762" s="4"/>
      <c r="G762" s="4"/>
      <c r="H762" s="4"/>
      <c r="I762" s="4"/>
      <c r="J762" s="4"/>
      <c r="K762" s="4"/>
      <c r="L762" s="4"/>
      <c r="M762" s="4"/>
      <c r="N762" s="4"/>
      <c r="P762" s="4"/>
      <c r="Q762" s="4"/>
      <c r="R762" s="4"/>
    </row>
    <row r="763" spans="1:18" ht="16.5" customHeight="1">
      <c r="A763" s="4"/>
      <c r="B763" s="4"/>
      <c r="C763" s="34"/>
      <c r="D763" s="4"/>
      <c r="E763" s="4"/>
      <c r="F763" s="4"/>
      <c r="G763" s="4"/>
      <c r="H763" s="4"/>
      <c r="I763" s="4"/>
      <c r="J763" s="4"/>
      <c r="K763" s="4"/>
      <c r="L763" s="4"/>
      <c r="M763" s="4"/>
      <c r="N763" s="4"/>
      <c r="P763" s="4"/>
      <c r="Q763" s="4"/>
      <c r="R763" s="4"/>
    </row>
    <row r="764" spans="1:18" ht="16.5" customHeight="1">
      <c r="A764" s="4"/>
      <c r="B764" s="4"/>
      <c r="C764" s="34"/>
      <c r="D764" s="4"/>
      <c r="E764" s="4"/>
      <c r="F764" s="4"/>
      <c r="G764" s="4"/>
      <c r="H764" s="4"/>
      <c r="I764" s="4"/>
      <c r="J764" s="4"/>
      <c r="K764" s="4"/>
      <c r="L764" s="4"/>
      <c r="M764" s="4"/>
      <c r="N764" s="4"/>
      <c r="P764" s="4"/>
      <c r="Q764" s="4"/>
      <c r="R764" s="4"/>
    </row>
    <row r="765" spans="1:18" ht="16.5" customHeight="1">
      <c r="A765" s="4"/>
      <c r="B765" s="4"/>
      <c r="C765" s="34"/>
      <c r="D765" s="4"/>
      <c r="E765" s="4"/>
      <c r="F765" s="4"/>
      <c r="G765" s="4"/>
      <c r="H765" s="4"/>
      <c r="I765" s="4"/>
      <c r="J765" s="4"/>
      <c r="K765" s="4"/>
      <c r="L765" s="4"/>
      <c r="M765" s="4"/>
      <c r="N765" s="4"/>
      <c r="P765" s="4"/>
      <c r="Q765" s="4"/>
      <c r="R765" s="4"/>
    </row>
    <row r="766" spans="1:18" ht="16.5" customHeight="1">
      <c r="A766" s="4"/>
      <c r="B766" s="4"/>
      <c r="C766" s="34"/>
      <c r="D766" s="4"/>
      <c r="E766" s="4"/>
      <c r="F766" s="4"/>
      <c r="G766" s="4"/>
      <c r="H766" s="4"/>
      <c r="I766" s="4"/>
      <c r="J766" s="4"/>
      <c r="K766" s="4"/>
      <c r="L766" s="4"/>
      <c r="M766" s="4"/>
      <c r="N766" s="4"/>
      <c r="P766" s="4"/>
      <c r="Q766" s="4"/>
      <c r="R766" s="4"/>
    </row>
    <row r="767" spans="1:18" ht="16.5" customHeight="1">
      <c r="A767" s="4"/>
      <c r="B767" s="4"/>
      <c r="C767" s="34"/>
      <c r="D767" s="4"/>
      <c r="E767" s="4"/>
      <c r="F767" s="4"/>
      <c r="G767" s="4"/>
      <c r="H767" s="4"/>
      <c r="I767" s="4"/>
      <c r="J767" s="4"/>
      <c r="K767" s="4"/>
      <c r="L767" s="4"/>
      <c r="M767" s="4"/>
      <c r="N767" s="4"/>
      <c r="P767" s="4"/>
      <c r="Q767" s="4"/>
      <c r="R767" s="4"/>
    </row>
    <row r="768" spans="1:18" ht="16.5" customHeight="1">
      <c r="A768" s="4"/>
      <c r="B768" s="4"/>
      <c r="C768" s="34"/>
      <c r="D768" s="4"/>
      <c r="E768" s="4"/>
      <c r="F768" s="4"/>
      <c r="G768" s="4"/>
      <c r="H768" s="4"/>
      <c r="I768" s="4"/>
      <c r="J768" s="4"/>
      <c r="K768" s="4"/>
      <c r="L768" s="4"/>
      <c r="M768" s="4"/>
      <c r="N768" s="4"/>
      <c r="P768" s="4"/>
      <c r="Q768" s="4"/>
      <c r="R768" s="4"/>
    </row>
    <row r="769" spans="1:18" ht="16.5" customHeight="1">
      <c r="A769" s="4"/>
      <c r="B769" s="4"/>
      <c r="C769" s="34"/>
      <c r="D769" s="4"/>
      <c r="E769" s="4"/>
      <c r="F769" s="4"/>
      <c r="G769" s="4"/>
      <c r="H769" s="4"/>
      <c r="I769" s="4"/>
      <c r="J769" s="4"/>
      <c r="K769" s="4"/>
      <c r="L769" s="4"/>
      <c r="M769" s="4"/>
      <c r="N769" s="4"/>
      <c r="P769" s="4"/>
      <c r="Q769" s="4"/>
      <c r="R769" s="4"/>
    </row>
    <row r="770" spans="1:18" ht="16.5" customHeight="1">
      <c r="A770" s="4"/>
      <c r="B770" s="4"/>
      <c r="C770" s="34"/>
      <c r="D770" s="4"/>
      <c r="E770" s="4"/>
      <c r="F770" s="4"/>
      <c r="G770" s="4"/>
      <c r="H770" s="4"/>
      <c r="I770" s="4"/>
      <c r="J770" s="4"/>
      <c r="K770" s="4"/>
      <c r="L770" s="4"/>
      <c r="M770" s="4"/>
      <c r="N770" s="4"/>
      <c r="P770" s="4"/>
      <c r="Q770" s="4"/>
      <c r="R770" s="4"/>
    </row>
    <row r="771" spans="1:18" ht="16.5" customHeight="1">
      <c r="A771" s="4"/>
      <c r="B771" s="4"/>
      <c r="C771" s="34"/>
      <c r="D771" s="4"/>
      <c r="E771" s="4"/>
      <c r="F771" s="4"/>
      <c r="G771" s="4"/>
      <c r="H771" s="4"/>
      <c r="I771" s="4"/>
      <c r="J771" s="4"/>
      <c r="K771" s="4"/>
      <c r="L771" s="4"/>
      <c r="M771" s="4"/>
      <c r="N771" s="4"/>
      <c r="P771" s="4"/>
      <c r="Q771" s="4"/>
      <c r="R771" s="4"/>
    </row>
    <row r="772" spans="1:18" ht="16.5" customHeight="1">
      <c r="A772" s="4"/>
      <c r="B772" s="4"/>
      <c r="C772" s="34"/>
      <c r="D772" s="4"/>
      <c r="E772" s="4"/>
      <c r="F772" s="4"/>
      <c r="G772" s="4"/>
      <c r="H772" s="4"/>
      <c r="I772" s="4"/>
      <c r="J772" s="4"/>
      <c r="K772" s="4"/>
      <c r="L772" s="4"/>
      <c r="M772" s="4"/>
      <c r="N772" s="4"/>
      <c r="P772" s="4"/>
      <c r="Q772" s="4"/>
      <c r="R772" s="4"/>
    </row>
    <row r="773" spans="1:18" ht="16.5" customHeight="1">
      <c r="A773" s="4"/>
      <c r="B773" s="4"/>
      <c r="C773" s="34"/>
      <c r="D773" s="4"/>
      <c r="E773" s="4"/>
      <c r="F773" s="4"/>
      <c r="G773" s="4"/>
      <c r="H773" s="4"/>
      <c r="I773" s="4"/>
      <c r="J773" s="4"/>
      <c r="K773" s="4"/>
      <c r="L773" s="4"/>
      <c r="M773" s="4"/>
      <c r="N773" s="4"/>
      <c r="P773" s="4"/>
      <c r="Q773" s="4"/>
      <c r="R773" s="4"/>
    </row>
    <row r="774" spans="1:18" ht="16.5" customHeight="1">
      <c r="A774" s="4"/>
      <c r="B774" s="4"/>
      <c r="C774" s="34"/>
      <c r="D774" s="4"/>
      <c r="E774" s="4"/>
      <c r="F774" s="4"/>
      <c r="G774" s="4"/>
      <c r="H774" s="4"/>
      <c r="I774" s="4"/>
      <c r="J774" s="4"/>
      <c r="K774" s="4"/>
      <c r="L774" s="4"/>
      <c r="M774" s="4"/>
      <c r="N774" s="4"/>
      <c r="P774" s="4"/>
      <c r="Q774" s="4"/>
      <c r="R774" s="4"/>
    </row>
    <row r="775" spans="1:18" ht="16.5" customHeight="1">
      <c r="A775" s="4"/>
      <c r="B775" s="4"/>
      <c r="C775" s="34"/>
      <c r="D775" s="4"/>
      <c r="E775" s="4"/>
      <c r="F775" s="4"/>
      <c r="G775" s="4"/>
      <c r="H775" s="4"/>
      <c r="I775" s="4"/>
      <c r="J775" s="4"/>
      <c r="K775" s="4"/>
      <c r="L775" s="4"/>
      <c r="M775" s="4"/>
      <c r="N775" s="4"/>
      <c r="P775" s="4"/>
      <c r="Q775" s="4"/>
      <c r="R775" s="4"/>
    </row>
    <row r="776" spans="1:18" ht="16.5" customHeight="1">
      <c r="A776" s="4"/>
      <c r="B776" s="4"/>
      <c r="C776" s="34"/>
      <c r="D776" s="4"/>
      <c r="E776" s="4"/>
      <c r="F776" s="4"/>
      <c r="G776" s="4"/>
      <c r="H776" s="4"/>
      <c r="I776" s="4"/>
      <c r="J776" s="4"/>
      <c r="K776" s="4"/>
      <c r="L776" s="4"/>
      <c r="M776" s="4"/>
      <c r="N776" s="4"/>
      <c r="P776" s="4"/>
      <c r="Q776" s="4"/>
      <c r="R776" s="4"/>
    </row>
    <row r="777" spans="1:18" ht="16.5" customHeight="1">
      <c r="A777" s="4"/>
      <c r="B777" s="4"/>
      <c r="C777" s="34"/>
      <c r="D777" s="4"/>
      <c r="E777" s="4"/>
      <c r="F777" s="4"/>
      <c r="G777" s="4"/>
      <c r="H777" s="4"/>
      <c r="I777" s="4"/>
      <c r="J777" s="4"/>
      <c r="K777" s="4"/>
      <c r="L777" s="4"/>
      <c r="M777" s="4"/>
      <c r="N777" s="4"/>
      <c r="P777" s="4"/>
      <c r="Q777" s="4"/>
      <c r="R777" s="4"/>
    </row>
    <row r="778" spans="1:18" ht="16.5" customHeight="1">
      <c r="A778" s="4"/>
      <c r="B778" s="4"/>
      <c r="C778" s="34"/>
      <c r="D778" s="4"/>
      <c r="E778" s="4"/>
      <c r="F778" s="4"/>
      <c r="G778" s="4"/>
      <c r="H778" s="4"/>
      <c r="I778" s="4"/>
      <c r="J778" s="4"/>
      <c r="K778" s="4"/>
      <c r="L778" s="4"/>
      <c r="M778" s="4"/>
      <c r="N778" s="4"/>
      <c r="P778" s="4"/>
      <c r="Q778" s="4"/>
      <c r="R778" s="4"/>
    </row>
    <row r="779" spans="1:18" ht="16.5" customHeight="1">
      <c r="A779" s="4"/>
      <c r="B779" s="4"/>
      <c r="C779" s="34"/>
      <c r="D779" s="4"/>
      <c r="E779" s="4"/>
      <c r="F779" s="4"/>
      <c r="G779" s="4"/>
      <c r="H779" s="4"/>
      <c r="I779" s="4"/>
      <c r="J779" s="4"/>
      <c r="K779" s="4"/>
      <c r="L779" s="4"/>
      <c r="M779" s="4"/>
      <c r="N779" s="4"/>
      <c r="P779" s="4"/>
      <c r="Q779" s="4"/>
      <c r="R779" s="4"/>
    </row>
    <row r="780" spans="1:18" ht="16.5" customHeight="1">
      <c r="A780" s="4"/>
      <c r="B780" s="4"/>
      <c r="C780" s="34"/>
      <c r="D780" s="4"/>
      <c r="E780" s="4"/>
      <c r="F780" s="4"/>
      <c r="G780" s="4"/>
      <c r="H780" s="4"/>
      <c r="I780" s="4"/>
      <c r="J780" s="4"/>
      <c r="K780" s="4"/>
      <c r="L780" s="4"/>
      <c r="M780" s="4"/>
      <c r="N780" s="4"/>
      <c r="P780" s="4"/>
      <c r="Q780" s="4"/>
      <c r="R780" s="4"/>
    </row>
    <row r="781" spans="1:18" ht="16.5" customHeight="1">
      <c r="A781" s="4"/>
      <c r="B781" s="4"/>
      <c r="C781" s="34"/>
      <c r="D781" s="4"/>
      <c r="E781" s="4"/>
      <c r="F781" s="4"/>
      <c r="G781" s="4"/>
      <c r="H781" s="4"/>
      <c r="I781" s="4"/>
      <c r="J781" s="4"/>
      <c r="K781" s="4"/>
      <c r="L781" s="4"/>
      <c r="M781" s="4"/>
      <c r="N781" s="4"/>
      <c r="P781" s="4"/>
      <c r="Q781" s="4"/>
      <c r="R781" s="4"/>
    </row>
    <row r="782" spans="1:18" ht="16.5" customHeight="1">
      <c r="A782" s="4"/>
      <c r="B782" s="4"/>
      <c r="C782" s="34"/>
      <c r="D782" s="4"/>
      <c r="E782" s="4"/>
      <c r="F782" s="4"/>
      <c r="G782" s="4"/>
      <c r="H782" s="4"/>
      <c r="I782" s="4"/>
      <c r="J782" s="4"/>
      <c r="K782" s="4"/>
      <c r="L782" s="4"/>
      <c r="M782" s="4"/>
      <c r="N782" s="4"/>
      <c r="P782" s="4"/>
      <c r="Q782" s="4"/>
      <c r="R782" s="4"/>
    </row>
    <row r="783" spans="1:18" ht="16.5" customHeight="1">
      <c r="A783" s="4"/>
      <c r="B783" s="4"/>
      <c r="C783" s="34"/>
      <c r="D783" s="4"/>
      <c r="E783" s="4"/>
      <c r="F783" s="4"/>
      <c r="G783" s="4"/>
      <c r="H783" s="4"/>
      <c r="I783" s="4"/>
      <c r="J783" s="4"/>
      <c r="K783" s="4"/>
      <c r="L783" s="4"/>
      <c r="M783" s="4"/>
      <c r="N783" s="4"/>
      <c r="P783" s="4"/>
      <c r="Q783" s="4"/>
      <c r="R783" s="4"/>
    </row>
    <row r="784" spans="1:18" ht="16.5" customHeight="1">
      <c r="A784" s="4"/>
      <c r="B784" s="4"/>
      <c r="C784" s="34"/>
      <c r="D784" s="4"/>
      <c r="E784" s="4"/>
      <c r="F784" s="4"/>
      <c r="G784" s="4"/>
      <c r="H784" s="4"/>
      <c r="I784" s="4"/>
      <c r="J784" s="4"/>
      <c r="K784" s="4"/>
      <c r="L784" s="4"/>
      <c r="M784" s="4"/>
      <c r="N784" s="4"/>
      <c r="P784" s="4"/>
      <c r="Q784" s="4"/>
      <c r="R784" s="4"/>
    </row>
    <row r="785" spans="1:18" ht="16.5" customHeight="1">
      <c r="A785" s="4"/>
      <c r="B785" s="4"/>
      <c r="C785" s="34"/>
      <c r="D785" s="4"/>
      <c r="E785" s="4"/>
      <c r="F785" s="4"/>
      <c r="G785" s="4"/>
      <c r="H785" s="4"/>
      <c r="I785" s="4"/>
      <c r="J785" s="4"/>
      <c r="K785" s="4"/>
      <c r="L785" s="4"/>
      <c r="M785" s="4"/>
      <c r="N785" s="4"/>
      <c r="P785" s="4"/>
      <c r="Q785" s="4"/>
      <c r="R785" s="4"/>
    </row>
    <row r="786" spans="1:18" ht="16.5" customHeight="1">
      <c r="A786" s="4"/>
      <c r="B786" s="4"/>
      <c r="C786" s="34"/>
      <c r="D786" s="4"/>
      <c r="E786" s="4"/>
      <c r="F786" s="4"/>
      <c r="G786" s="4"/>
      <c r="H786" s="4"/>
      <c r="I786" s="4"/>
      <c r="J786" s="4"/>
      <c r="K786" s="4"/>
      <c r="L786" s="4"/>
      <c r="M786" s="4"/>
      <c r="N786" s="4"/>
      <c r="P786" s="4"/>
      <c r="Q786" s="4"/>
      <c r="R786" s="4"/>
    </row>
    <row r="787" spans="1:18" ht="16.5" customHeight="1">
      <c r="A787" s="4"/>
      <c r="B787" s="4"/>
      <c r="C787" s="34"/>
      <c r="D787" s="4"/>
      <c r="E787" s="4"/>
      <c r="F787" s="4"/>
      <c r="G787" s="4"/>
      <c r="H787" s="4"/>
      <c r="I787" s="4"/>
      <c r="J787" s="4"/>
      <c r="K787" s="4"/>
      <c r="L787" s="4"/>
      <c r="M787" s="4"/>
      <c r="N787" s="4"/>
      <c r="P787" s="4"/>
      <c r="Q787" s="4"/>
      <c r="R787" s="4"/>
    </row>
    <row r="788" spans="1:18" ht="16.5" customHeight="1">
      <c r="A788" s="4"/>
      <c r="B788" s="4"/>
      <c r="C788" s="34"/>
      <c r="D788" s="4"/>
      <c r="E788" s="4"/>
      <c r="F788" s="4"/>
      <c r="G788" s="4"/>
      <c r="H788" s="4"/>
      <c r="I788" s="4"/>
      <c r="J788" s="4"/>
      <c r="K788" s="4"/>
      <c r="L788" s="4"/>
      <c r="M788" s="4"/>
      <c r="N788" s="4"/>
      <c r="P788" s="4"/>
      <c r="Q788" s="4"/>
      <c r="R788" s="4"/>
    </row>
    <row r="789" spans="1:18" ht="16.5" customHeight="1">
      <c r="A789" s="4"/>
      <c r="B789" s="4"/>
      <c r="C789" s="34"/>
      <c r="D789" s="4"/>
      <c r="E789" s="4"/>
      <c r="F789" s="4"/>
      <c r="G789" s="4"/>
      <c r="H789" s="4"/>
      <c r="I789" s="4"/>
      <c r="J789" s="4"/>
      <c r="K789" s="4"/>
      <c r="L789" s="4"/>
      <c r="M789" s="4"/>
      <c r="N789" s="4"/>
      <c r="P789" s="4"/>
      <c r="Q789" s="4"/>
      <c r="R789" s="4"/>
    </row>
    <row r="790" spans="1:18" ht="16.5" customHeight="1">
      <c r="A790" s="4"/>
      <c r="B790" s="4"/>
      <c r="C790" s="34"/>
      <c r="D790" s="4"/>
      <c r="E790" s="4"/>
      <c r="F790" s="4"/>
      <c r="G790" s="4"/>
      <c r="H790" s="4"/>
      <c r="I790" s="4"/>
      <c r="J790" s="4"/>
      <c r="K790" s="4"/>
      <c r="L790" s="4"/>
      <c r="M790" s="4"/>
      <c r="N790" s="4"/>
      <c r="P790" s="4"/>
      <c r="Q790" s="4"/>
      <c r="R790" s="4"/>
    </row>
    <row r="791" spans="1:18" ht="16.5" customHeight="1">
      <c r="A791" s="4"/>
      <c r="B791" s="4"/>
      <c r="C791" s="34"/>
      <c r="D791" s="4"/>
      <c r="E791" s="4"/>
      <c r="F791" s="4"/>
      <c r="G791" s="4"/>
      <c r="H791" s="4"/>
      <c r="I791" s="4"/>
      <c r="J791" s="4"/>
      <c r="K791" s="4"/>
      <c r="L791" s="4"/>
      <c r="M791" s="4"/>
      <c r="N791" s="4"/>
      <c r="P791" s="4"/>
      <c r="Q791" s="4"/>
      <c r="R791" s="4"/>
    </row>
    <row r="792" spans="1:18" ht="16.5" customHeight="1">
      <c r="A792" s="4"/>
      <c r="B792" s="4"/>
      <c r="C792" s="34"/>
      <c r="D792" s="4"/>
      <c r="E792" s="4"/>
      <c r="F792" s="4"/>
      <c r="G792" s="4"/>
      <c r="H792" s="4"/>
      <c r="I792" s="4"/>
      <c r="J792" s="4"/>
      <c r="K792" s="4"/>
      <c r="L792" s="4"/>
      <c r="M792" s="4"/>
      <c r="N792" s="4"/>
      <c r="P792" s="4"/>
      <c r="Q792" s="4"/>
      <c r="R792" s="4"/>
    </row>
    <row r="793" spans="1:18" ht="16.5" customHeight="1">
      <c r="A793" s="4"/>
      <c r="B793" s="4"/>
      <c r="C793" s="34"/>
      <c r="D793" s="4"/>
      <c r="E793" s="4"/>
      <c r="F793" s="4"/>
      <c r="G793" s="4"/>
      <c r="H793" s="4"/>
      <c r="I793" s="4"/>
      <c r="J793" s="4"/>
      <c r="K793" s="4"/>
      <c r="L793" s="4"/>
      <c r="M793" s="4"/>
      <c r="N793" s="4"/>
      <c r="P793" s="4"/>
      <c r="Q793" s="4"/>
      <c r="R793" s="4"/>
    </row>
    <row r="794" spans="1:18" ht="16.5" customHeight="1">
      <c r="A794" s="4"/>
      <c r="B794" s="4"/>
      <c r="C794" s="34"/>
      <c r="D794" s="4"/>
      <c r="E794" s="4"/>
      <c r="F794" s="4"/>
      <c r="G794" s="4"/>
      <c r="H794" s="4"/>
      <c r="I794" s="4"/>
      <c r="J794" s="4"/>
      <c r="K794" s="4"/>
      <c r="L794" s="4"/>
      <c r="M794" s="4"/>
      <c r="N794" s="4"/>
      <c r="P794" s="4"/>
      <c r="Q794" s="4"/>
      <c r="R794" s="4"/>
    </row>
    <row r="795" spans="1:18" ht="16.5" customHeight="1">
      <c r="A795" s="4"/>
      <c r="B795" s="4"/>
      <c r="C795" s="34"/>
      <c r="D795" s="4"/>
      <c r="E795" s="4"/>
      <c r="F795" s="4"/>
      <c r="G795" s="4"/>
      <c r="H795" s="4"/>
      <c r="I795" s="4"/>
      <c r="J795" s="4"/>
      <c r="K795" s="4"/>
      <c r="L795" s="4"/>
      <c r="M795" s="4"/>
      <c r="N795" s="4"/>
      <c r="P795" s="4"/>
      <c r="Q795" s="4"/>
      <c r="R795" s="4"/>
    </row>
    <row r="796" spans="1:18" ht="16.5" customHeight="1">
      <c r="A796" s="4"/>
      <c r="B796" s="4"/>
      <c r="C796" s="34"/>
      <c r="D796" s="4"/>
      <c r="E796" s="4"/>
      <c r="F796" s="4"/>
      <c r="G796" s="4"/>
      <c r="H796" s="4"/>
      <c r="I796" s="4"/>
      <c r="J796" s="4"/>
      <c r="K796" s="4"/>
      <c r="L796" s="4"/>
      <c r="M796" s="4"/>
      <c r="N796" s="4"/>
      <c r="P796" s="4"/>
      <c r="Q796" s="4"/>
      <c r="R796" s="4"/>
    </row>
    <row r="797" spans="1:18" ht="16.5" customHeight="1">
      <c r="A797" s="4"/>
      <c r="B797" s="4"/>
      <c r="C797" s="34"/>
      <c r="D797" s="4"/>
      <c r="E797" s="4"/>
      <c r="F797" s="4"/>
      <c r="G797" s="4"/>
      <c r="H797" s="4"/>
      <c r="I797" s="4"/>
      <c r="J797" s="4"/>
      <c r="K797" s="4"/>
      <c r="L797" s="4"/>
      <c r="M797" s="4"/>
      <c r="N797" s="4"/>
      <c r="P797" s="4"/>
      <c r="Q797" s="4"/>
      <c r="R797" s="4"/>
    </row>
    <row r="798" spans="1:18" ht="16.5" customHeight="1">
      <c r="A798" s="4"/>
      <c r="B798" s="4"/>
      <c r="C798" s="34"/>
      <c r="D798" s="4"/>
      <c r="E798" s="4"/>
      <c r="F798" s="4"/>
      <c r="G798" s="4"/>
      <c r="H798" s="4"/>
      <c r="I798" s="4"/>
      <c r="J798" s="4"/>
      <c r="K798" s="4"/>
      <c r="L798" s="4"/>
      <c r="M798" s="4"/>
      <c r="N798" s="4"/>
      <c r="P798" s="4"/>
      <c r="Q798" s="4"/>
      <c r="R798" s="4"/>
    </row>
    <row r="799" spans="1:18" ht="16.5" customHeight="1">
      <c r="A799" s="4"/>
      <c r="B799" s="4"/>
      <c r="C799" s="34"/>
      <c r="D799" s="4"/>
      <c r="E799" s="4"/>
      <c r="F799" s="4"/>
      <c r="G799" s="4"/>
      <c r="H799" s="4"/>
      <c r="I799" s="4"/>
      <c r="J799" s="4"/>
      <c r="K799" s="4"/>
      <c r="L799" s="4"/>
      <c r="M799" s="4"/>
      <c r="N799" s="4"/>
      <c r="P799" s="4"/>
      <c r="Q799" s="4"/>
      <c r="R799" s="4"/>
    </row>
    <row r="800" spans="1:18" ht="16.5" customHeight="1">
      <c r="A800" s="4"/>
      <c r="B800" s="4"/>
      <c r="C800" s="34"/>
      <c r="D800" s="4"/>
      <c r="E800" s="4"/>
      <c r="F800" s="4"/>
      <c r="G800" s="4"/>
      <c r="H800" s="4"/>
      <c r="I800" s="4"/>
      <c r="J800" s="4"/>
      <c r="K800" s="4"/>
      <c r="L800" s="4"/>
      <c r="M800" s="4"/>
      <c r="N800" s="4"/>
      <c r="P800" s="4"/>
      <c r="Q800" s="4"/>
      <c r="R800" s="4"/>
    </row>
    <row r="801" spans="1:18" ht="16.5" customHeight="1">
      <c r="A801" s="4"/>
      <c r="B801" s="4"/>
      <c r="C801" s="34"/>
      <c r="D801" s="4"/>
      <c r="E801" s="4"/>
      <c r="F801" s="4"/>
      <c r="G801" s="4"/>
      <c r="H801" s="4"/>
      <c r="I801" s="4"/>
      <c r="J801" s="4"/>
      <c r="K801" s="4"/>
      <c r="L801" s="4"/>
      <c r="M801" s="4"/>
      <c r="N801" s="4"/>
      <c r="P801" s="4"/>
      <c r="Q801" s="4"/>
      <c r="R801" s="4"/>
    </row>
    <row r="802" spans="1:18" ht="16.5" customHeight="1">
      <c r="A802" s="4"/>
      <c r="B802" s="4"/>
      <c r="C802" s="34"/>
      <c r="D802" s="4"/>
      <c r="E802" s="4"/>
      <c r="F802" s="4"/>
      <c r="G802" s="4"/>
      <c r="H802" s="4"/>
      <c r="I802" s="4"/>
      <c r="J802" s="4"/>
      <c r="K802" s="4"/>
      <c r="L802" s="4"/>
      <c r="M802" s="4"/>
      <c r="N802" s="4"/>
      <c r="P802" s="4"/>
      <c r="Q802" s="4"/>
      <c r="R802" s="4"/>
    </row>
    <row r="803" spans="1:18" ht="16.5" customHeight="1">
      <c r="A803" s="4"/>
      <c r="B803" s="4"/>
      <c r="C803" s="34"/>
      <c r="D803" s="4"/>
      <c r="E803" s="4"/>
      <c r="F803" s="4"/>
      <c r="G803" s="4"/>
      <c r="H803" s="4"/>
      <c r="I803" s="4"/>
      <c r="J803" s="4"/>
      <c r="K803" s="4"/>
      <c r="L803" s="4"/>
      <c r="M803" s="4"/>
      <c r="N803" s="4"/>
      <c r="P803" s="4"/>
      <c r="Q803" s="4"/>
      <c r="R803" s="4"/>
    </row>
    <row r="804" spans="1:18" ht="16.5" customHeight="1">
      <c r="A804" s="4"/>
      <c r="B804" s="4"/>
      <c r="C804" s="34"/>
      <c r="D804" s="4"/>
      <c r="E804" s="4"/>
      <c r="F804" s="4"/>
      <c r="G804" s="4"/>
      <c r="H804" s="4"/>
      <c r="I804" s="4"/>
      <c r="J804" s="4"/>
      <c r="K804" s="4"/>
      <c r="L804" s="4"/>
      <c r="M804" s="4"/>
      <c r="N804" s="4"/>
      <c r="P804" s="4"/>
      <c r="Q804" s="4"/>
      <c r="R804" s="4"/>
    </row>
    <row r="805" spans="1:18" ht="16.5" customHeight="1">
      <c r="A805" s="4"/>
      <c r="B805" s="4"/>
      <c r="C805" s="34"/>
      <c r="D805" s="4"/>
      <c r="E805" s="4"/>
      <c r="F805" s="4"/>
      <c r="G805" s="4"/>
      <c r="H805" s="4"/>
      <c r="I805" s="4"/>
      <c r="J805" s="4"/>
      <c r="K805" s="4"/>
      <c r="L805" s="4"/>
      <c r="M805" s="4"/>
      <c r="N805" s="4"/>
      <c r="P805" s="4"/>
      <c r="Q805" s="4"/>
      <c r="R805" s="4"/>
    </row>
    <row r="806" spans="1:18" ht="16.5" customHeight="1">
      <c r="A806" s="4"/>
      <c r="B806" s="4"/>
      <c r="C806" s="34"/>
      <c r="D806" s="4"/>
      <c r="E806" s="4"/>
      <c r="F806" s="4"/>
      <c r="G806" s="4"/>
      <c r="H806" s="4"/>
      <c r="I806" s="4"/>
      <c r="J806" s="4"/>
      <c r="K806" s="4"/>
      <c r="L806" s="4"/>
      <c r="M806" s="4"/>
      <c r="N806" s="4"/>
      <c r="P806" s="4"/>
      <c r="Q806" s="4"/>
      <c r="R806" s="4"/>
    </row>
    <row r="807" spans="1:18" ht="16.5" customHeight="1">
      <c r="A807" s="4"/>
      <c r="B807" s="4"/>
      <c r="C807" s="34"/>
      <c r="D807" s="4"/>
      <c r="E807" s="4"/>
      <c r="F807" s="4"/>
      <c r="G807" s="4"/>
      <c r="H807" s="4"/>
      <c r="I807" s="4"/>
      <c r="J807" s="4"/>
      <c r="K807" s="4"/>
      <c r="L807" s="4"/>
      <c r="M807" s="4"/>
      <c r="N807" s="4"/>
      <c r="P807" s="4"/>
      <c r="Q807" s="4"/>
      <c r="R807" s="4"/>
    </row>
    <row r="808" spans="1:18" ht="16.5" customHeight="1">
      <c r="A808" s="4"/>
      <c r="B808" s="4"/>
      <c r="C808" s="34"/>
      <c r="D808" s="4"/>
      <c r="E808" s="4"/>
      <c r="F808" s="4"/>
      <c r="G808" s="4"/>
      <c r="H808" s="4"/>
      <c r="I808" s="4"/>
      <c r="J808" s="4"/>
      <c r="K808" s="4"/>
      <c r="L808" s="4"/>
      <c r="M808" s="4"/>
      <c r="N808" s="4"/>
      <c r="P808" s="4"/>
      <c r="Q808" s="4"/>
      <c r="R808" s="4"/>
    </row>
    <row r="809" spans="1:18" ht="16.5" customHeight="1">
      <c r="A809" s="4"/>
      <c r="B809" s="4"/>
      <c r="C809" s="34"/>
      <c r="D809" s="4"/>
      <c r="E809" s="4"/>
      <c r="F809" s="4"/>
      <c r="G809" s="4"/>
      <c r="H809" s="4"/>
      <c r="I809" s="4"/>
      <c r="J809" s="4"/>
      <c r="K809" s="4"/>
      <c r="L809" s="4"/>
      <c r="M809" s="4"/>
      <c r="N809" s="4"/>
      <c r="P809" s="4"/>
      <c r="Q809" s="4"/>
      <c r="R809" s="4"/>
    </row>
    <row r="810" spans="1:18" ht="16.5" customHeight="1">
      <c r="A810" s="4"/>
      <c r="B810" s="4"/>
      <c r="C810" s="34"/>
      <c r="D810" s="4"/>
      <c r="E810" s="4"/>
      <c r="F810" s="4"/>
      <c r="G810" s="4"/>
      <c r="H810" s="4"/>
      <c r="I810" s="4"/>
      <c r="J810" s="4"/>
      <c r="K810" s="4"/>
      <c r="L810" s="4"/>
      <c r="M810" s="4"/>
      <c r="N810" s="4"/>
      <c r="P810" s="4"/>
      <c r="Q810" s="4"/>
      <c r="R810" s="4"/>
    </row>
    <row r="811" spans="1:18" ht="16.5" customHeight="1">
      <c r="A811" s="4"/>
      <c r="B811" s="4"/>
      <c r="C811" s="34"/>
      <c r="D811" s="4"/>
      <c r="E811" s="4"/>
      <c r="F811" s="4"/>
      <c r="G811" s="4"/>
      <c r="H811" s="4"/>
      <c r="I811" s="4"/>
      <c r="J811" s="4"/>
      <c r="K811" s="4"/>
      <c r="L811" s="4"/>
      <c r="M811" s="4"/>
      <c r="N811" s="4"/>
      <c r="P811" s="4"/>
      <c r="Q811" s="4"/>
      <c r="R811" s="4"/>
    </row>
    <row r="812" spans="1:18" ht="16.5" customHeight="1">
      <c r="A812" s="4"/>
      <c r="B812" s="4"/>
      <c r="C812" s="34"/>
      <c r="D812" s="4"/>
      <c r="E812" s="4"/>
      <c r="F812" s="4"/>
      <c r="G812" s="4"/>
      <c r="H812" s="4"/>
      <c r="I812" s="4"/>
      <c r="J812" s="4"/>
      <c r="K812" s="4"/>
      <c r="L812" s="4"/>
      <c r="M812" s="4"/>
      <c r="N812" s="4"/>
      <c r="P812" s="4"/>
      <c r="Q812" s="4"/>
      <c r="R812" s="4"/>
    </row>
    <row r="813" spans="1:18" ht="16.5" customHeight="1">
      <c r="A813" s="4"/>
      <c r="B813" s="4"/>
      <c r="C813" s="34"/>
      <c r="D813" s="4"/>
      <c r="E813" s="4"/>
      <c r="F813" s="4"/>
      <c r="G813" s="4"/>
      <c r="H813" s="4"/>
      <c r="I813" s="4"/>
      <c r="J813" s="4"/>
      <c r="K813" s="4"/>
      <c r="L813" s="4"/>
      <c r="M813" s="4"/>
      <c r="N813" s="4"/>
      <c r="P813" s="4"/>
      <c r="Q813" s="4"/>
      <c r="R813" s="4"/>
    </row>
    <row r="814" spans="1:18" ht="16.5" customHeight="1">
      <c r="A814" s="4"/>
      <c r="B814" s="4"/>
      <c r="C814" s="34"/>
      <c r="D814" s="4"/>
      <c r="E814" s="4"/>
      <c r="F814" s="4"/>
      <c r="G814" s="4"/>
      <c r="H814" s="4"/>
      <c r="I814" s="4"/>
      <c r="J814" s="4"/>
      <c r="K814" s="4"/>
      <c r="L814" s="4"/>
      <c r="M814" s="4"/>
      <c r="N814" s="4"/>
      <c r="P814" s="4"/>
      <c r="Q814" s="4"/>
      <c r="R814" s="4"/>
    </row>
    <row r="815" spans="1:18" ht="16.5" customHeight="1">
      <c r="A815" s="4"/>
      <c r="B815" s="4"/>
      <c r="C815" s="34"/>
      <c r="D815" s="4"/>
      <c r="E815" s="4"/>
      <c r="F815" s="4"/>
      <c r="G815" s="4"/>
      <c r="H815" s="4"/>
      <c r="I815" s="4"/>
      <c r="J815" s="4"/>
      <c r="K815" s="4"/>
      <c r="L815" s="4"/>
      <c r="M815" s="4"/>
      <c r="N815" s="4"/>
      <c r="P815" s="4"/>
      <c r="Q815" s="4"/>
      <c r="R815" s="4"/>
    </row>
    <row r="816" spans="1:18" ht="16.5" customHeight="1">
      <c r="A816" s="4"/>
      <c r="B816" s="4"/>
      <c r="C816" s="34"/>
      <c r="D816" s="4"/>
      <c r="E816" s="4"/>
      <c r="F816" s="4"/>
      <c r="G816" s="4"/>
      <c r="H816" s="4"/>
      <c r="I816" s="4"/>
      <c r="J816" s="4"/>
      <c r="K816" s="4"/>
      <c r="L816" s="4"/>
      <c r="M816" s="4"/>
      <c r="N816" s="4"/>
      <c r="P816" s="4"/>
      <c r="Q816" s="4"/>
      <c r="R816" s="4"/>
    </row>
    <row r="817" spans="1:18" ht="16.5" customHeight="1">
      <c r="A817" s="4"/>
      <c r="B817" s="4"/>
      <c r="C817" s="34"/>
      <c r="D817" s="4"/>
      <c r="E817" s="4"/>
      <c r="F817" s="4"/>
      <c r="G817" s="4"/>
      <c r="H817" s="4"/>
      <c r="I817" s="4"/>
      <c r="J817" s="4"/>
      <c r="K817" s="4"/>
      <c r="L817" s="4"/>
      <c r="M817" s="4"/>
      <c r="N817" s="4"/>
      <c r="P817" s="4"/>
      <c r="Q817" s="4"/>
      <c r="R817" s="4"/>
    </row>
    <row r="818" spans="1:18" ht="16.5" customHeight="1">
      <c r="A818" s="4"/>
      <c r="B818" s="4"/>
      <c r="C818" s="34"/>
      <c r="D818" s="4"/>
      <c r="E818" s="4"/>
      <c r="F818" s="4"/>
      <c r="G818" s="4"/>
      <c r="H818" s="4"/>
      <c r="I818" s="4"/>
      <c r="J818" s="4"/>
      <c r="K818" s="4"/>
      <c r="L818" s="4"/>
      <c r="M818" s="4"/>
      <c r="N818" s="4"/>
      <c r="P818" s="4"/>
      <c r="Q818" s="4"/>
      <c r="R818" s="4"/>
    </row>
    <row r="819" spans="1:18" ht="16.5" customHeight="1">
      <c r="A819" s="4"/>
      <c r="B819" s="4"/>
      <c r="C819" s="34"/>
      <c r="D819" s="4"/>
      <c r="E819" s="4"/>
      <c r="F819" s="4"/>
      <c r="G819" s="4"/>
      <c r="H819" s="4"/>
      <c r="I819" s="4"/>
      <c r="J819" s="4"/>
      <c r="K819" s="4"/>
      <c r="L819" s="4"/>
      <c r="M819" s="4"/>
      <c r="N819" s="4"/>
      <c r="P819" s="4"/>
      <c r="Q819" s="4"/>
      <c r="R819" s="4"/>
    </row>
    <row r="820" spans="1:18" ht="16.5" customHeight="1">
      <c r="A820" s="4"/>
      <c r="B820" s="4"/>
      <c r="C820" s="34"/>
      <c r="D820" s="4"/>
      <c r="E820" s="4"/>
      <c r="F820" s="4"/>
      <c r="G820" s="4"/>
      <c r="H820" s="4"/>
      <c r="I820" s="4"/>
      <c r="J820" s="4"/>
      <c r="K820" s="4"/>
      <c r="L820" s="4"/>
      <c r="M820" s="4"/>
      <c r="N820" s="4"/>
      <c r="P820" s="4"/>
      <c r="Q820" s="4"/>
      <c r="R820" s="4"/>
    </row>
    <row r="821" spans="1:18" ht="16.5" customHeight="1">
      <c r="A821" s="4"/>
      <c r="B821" s="4"/>
      <c r="C821" s="34"/>
      <c r="D821" s="4"/>
      <c r="E821" s="4"/>
      <c r="F821" s="4"/>
      <c r="G821" s="4"/>
      <c r="H821" s="4"/>
      <c r="I821" s="4"/>
      <c r="J821" s="4"/>
      <c r="K821" s="4"/>
      <c r="L821" s="4"/>
      <c r="M821" s="4"/>
      <c r="N821" s="4"/>
      <c r="P821" s="4"/>
      <c r="Q821" s="4"/>
      <c r="R821" s="4"/>
    </row>
    <row r="822" spans="1:18" ht="16.5" customHeight="1">
      <c r="A822" s="4"/>
      <c r="B822" s="4"/>
      <c r="C822" s="34"/>
      <c r="D822" s="4"/>
      <c r="E822" s="4"/>
      <c r="F822" s="4"/>
      <c r="G822" s="4"/>
      <c r="H822" s="4"/>
      <c r="I822" s="4"/>
      <c r="J822" s="4"/>
      <c r="K822" s="4"/>
      <c r="L822" s="4"/>
      <c r="M822" s="4"/>
      <c r="N822" s="4"/>
      <c r="P822" s="4"/>
      <c r="Q822" s="4"/>
      <c r="R822" s="4"/>
    </row>
    <row r="823" spans="1:18" ht="16.5" customHeight="1">
      <c r="A823" s="4"/>
      <c r="B823" s="4"/>
      <c r="C823" s="34"/>
      <c r="D823" s="4"/>
      <c r="E823" s="4"/>
      <c r="F823" s="4"/>
      <c r="G823" s="4"/>
      <c r="H823" s="4"/>
      <c r="I823" s="4"/>
      <c r="J823" s="4"/>
      <c r="K823" s="4"/>
      <c r="L823" s="4"/>
      <c r="M823" s="4"/>
      <c r="N823" s="4"/>
      <c r="P823" s="4"/>
      <c r="Q823" s="4"/>
      <c r="R823" s="4"/>
    </row>
    <row r="824" spans="1:18" ht="16.5" customHeight="1">
      <c r="A824" s="4"/>
      <c r="B824" s="4"/>
      <c r="C824" s="34"/>
      <c r="D824" s="4"/>
      <c r="E824" s="4"/>
      <c r="F824" s="4"/>
      <c r="G824" s="4"/>
      <c r="H824" s="4"/>
      <c r="I824" s="4"/>
      <c r="J824" s="4"/>
      <c r="K824" s="4"/>
      <c r="L824" s="4"/>
      <c r="M824" s="4"/>
      <c r="N824" s="4"/>
      <c r="P824" s="4"/>
      <c r="Q824" s="4"/>
      <c r="R824" s="4"/>
    </row>
    <row r="825" spans="1:18" ht="16.5" customHeight="1">
      <c r="A825" s="4"/>
      <c r="B825" s="4"/>
      <c r="C825" s="34"/>
      <c r="D825" s="4"/>
      <c r="E825" s="4"/>
      <c r="F825" s="4"/>
      <c r="G825" s="4"/>
      <c r="H825" s="4"/>
      <c r="I825" s="4"/>
      <c r="J825" s="4"/>
      <c r="K825" s="4"/>
      <c r="L825" s="4"/>
      <c r="M825" s="4"/>
      <c r="N825" s="4"/>
      <c r="P825" s="4"/>
      <c r="Q825" s="4"/>
      <c r="R825" s="4"/>
    </row>
    <row r="826" spans="1:18" ht="16.5" customHeight="1">
      <c r="A826" s="4"/>
      <c r="B826" s="4"/>
      <c r="C826" s="34"/>
      <c r="D826" s="4"/>
      <c r="E826" s="4"/>
      <c r="F826" s="4"/>
      <c r="G826" s="4"/>
      <c r="H826" s="4"/>
      <c r="I826" s="4"/>
      <c r="J826" s="4"/>
      <c r="K826" s="4"/>
      <c r="L826" s="4"/>
      <c r="M826" s="4"/>
      <c r="N826" s="4"/>
      <c r="P826" s="4"/>
      <c r="Q826" s="4"/>
      <c r="R826" s="4"/>
    </row>
    <row r="827" spans="1:18" ht="16.5" customHeight="1">
      <c r="A827" s="4"/>
      <c r="B827" s="4"/>
      <c r="C827" s="34"/>
      <c r="D827" s="4"/>
      <c r="E827" s="4"/>
      <c r="F827" s="4"/>
      <c r="G827" s="4"/>
      <c r="H827" s="4"/>
      <c r="I827" s="4"/>
      <c r="J827" s="4"/>
      <c r="K827" s="4"/>
      <c r="L827" s="4"/>
      <c r="M827" s="4"/>
      <c r="N827" s="4"/>
      <c r="P827" s="4"/>
      <c r="Q827" s="4"/>
      <c r="R827" s="4"/>
    </row>
    <row r="828" spans="1:18" ht="16.5" customHeight="1">
      <c r="A828" s="4"/>
      <c r="B828" s="4"/>
      <c r="C828" s="34"/>
      <c r="D828" s="4"/>
      <c r="E828" s="4"/>
      <c r="F828" s="4"/>
      <c r="G828" s="4"/>
      <c r="H828" s="4"/>
      <c r="I828" s="4"/>
      <c r="J828" s="4"/>
      <c r="K828" s="4"/>
      <c r="L828" s="4"/>
      <c r="M828" s="4"/>
      <c r="N828" s="4"/>
      <c r="P828" s="4"/>
      <c r="Q828" s="4"/>
      <c r="R828" s="4"/>
    </row>
    <row r="829" spans="1:18" ht="16.5" customHeight="1">
      <c r="A829" s="4"/>
      <c r="B829" s="4"/>
      <c r="C829" s="34"/>
      <c r="D829" s="4"/>
      <c r="E829" s="4"/>
      <c r="F829" s="4"/>
      <c r="G829" s="4"/>
      <c r="H829" s="4"/>
      <c r="I829" s="4"/>
      <c r="J829" s="4"/>
      <c r="K829" s="4"/>
      <c r="L829" s="4"/>
      <c r="M829" s="4"/>
      <c r="N829" s="4"/>
      <c r="P829" s="4"/>
      <c r="Q829" s="4"/>
      <c r="R829" s="4"/>
    </row>
    <row r="830" spans="1:18" ht="16.5" customHeight="1">
      <c r="A830" s="4"/>
      <c r="B830" s="4"/>
      <c r="C830" s="34"/>
      <c r="D830" s="4"/>
      <c r="E830" s="4"/>
      <c r="F830" s="4"/>
      <c r="G830" s="4"/>
      <c r="H830" s="4"/>
      <c r="I830" s="4"/>
      <c r="J830" s="4"/>
      <c r="K830" s="4"/>
      <c r="L830" s="4"/>
      <c r="M830" s="4"/>
      <c r="N830" s="4"/>
      <c r="P830" s="4"/>
      <c r="Q830" s="4"/>
      <c r="R830" s="4"/>
    </row>
    <row r="831" spans="1:18" ht="16.5" customHeight="1">
      <c r="A831" s="4"/>
      <c r="B831" s="4"/>
      <c r="C831" s="34"/>
      <c r="D831" s="4"/>
      <c r="E831" s="4"/>
      <c r="F831" s="4"/>
      <c r="G831" s="4"/>
      <c r="H831" s="4"/>
      <c r="I831" s="4"/>
      <c r="J831" s="4"/>
      <c r="K831" s="4"/>
      <c r="L831" s="4"/>
      <c r="M831" s="4"/>
      <c r="N831" s="4"/>
      <c r="P831" s="4"/>
      <c r="Q831" s="4"/>
      <c r="R831" s="4"/>
    </row>
    <row r="832" spans="1:18" ht="16.5" customHeight="1">
      <c r="A832" s="4"/>
      <c r="B832" s="4"/>
      <c r="C832" s="34"/>
      <c r="D832" s="4"/>
      <c r="E832" s="4"/>
      <c r="F832" s="4"/>
      <c r="G832" s="4"/>
      <c r="H832" s="4"/>
      <c r="I832" s="4"/>
      <c r="J832" s="4"/>
      <c r="K832" s="4"/>
      <c r="L832" s="4"/>
      <c r="M832" s="4"/>
      <c r="N832" s="4"/>
      <c r="P832" s="4"/>
      <c r="Q832" s="4"/>
      <c r="R832" s="4"/>
    </row>
    <row r="833" spans="1:18" ht="16.5" customHeight="1">
      <c r="A833" s="4"/>
      <c r="B833" s="4"/>
      <c r="C833" s="34"/>
      <c r="D833" s="4"/>
      <c r="E833" s="4"/>
      <c r="F833" s="4"/>
      <c r="G833" s="4"/>
      <c r="H833" s="4"/>
      <c r="I833" s="4"/>
      <c r="J833" s="4"/>
      <c r="K833" s="4"/>
      <c r="L833" s="4"/>
      <c r="M833" s="4"/>
      <c r="N833" s="4"/>
      <c r="P833" s="4"/>
      <c r="Q833" s="4"/>
      <c r="R833" s="4"/>
    </row>
    <row r="834" spans="1:18" ht="16.5" customHeight="1">
      <c r="A834" s="4"/>
      <c r="B834" s="4"/>
      <c r="C834" s="34"/>
      <c r="D834" s="4"/>
      <c r="E834" s="4"/>
      <c r="F834" s="4"/>
      <c r="G834" s="4"/>
      <c r="H834" s="4"/>
      <c r="I834" s="4"/>
      <c r="J834" s="4"/>
      <c r="K834" s="4"/>
      <c r="L834" s="4"/>
      <c r="M834" s="4"/>
      <c r="N834" s="4"/>
      <c r="P834" s="4"/>
      <c r="Q834" s="4"/>
      <c r="R834" s="4"/>
    </row>
    <row r="835" spans="1:18" ht="16.5" customHeight="1">
      <c r="A835" s="4"/>
      <c r="B835" s="4"/>
      <c r="C835" s="34"/>
      <c r="D835" s="4"/>
      <c r="E835" s="4"/>
      <c r="F835" s="4"/>
      <c r="G835" s="4"/>
      <c r="H835" s="4"/>
      <c r="I835" s="4"/>
      <c r="J835" s="4"/>
      <c r="K835" s="4"/>
      <c r="L835" s="4"/>
      <c r="M835" s="4"/>
      <c r="N835" s="4"/>
      <c r="P835" s="4"/>
      <c r="Q835" s="4"/>
      <c r="R835" s="4"/>
    </row>
    <row r="836" spans="1:18" ht="16.5" customHeight="1">
      <c r="A836" s="4"/>
      <c r="B836" s="4"/>
      <c r="C836" s="34"/>
      <c r="D836" s="4"/>
      <c r="E836" s="4"/>
      <c r="F836" s="4"/>
      <c r="G836" s="4"/>
      <c r="H836" s="4"/>
      <c r="I836" s="4"/>
      <c r="J836" s="4"/>
      <c r="K836" s="4"/>
      <c r="L836" s="4"/>
      <c r="M836" s="4"/>
      <c r="N836" s="4"/>
      <c r="P836" s="4"/>
      <c r="Q836" s="4"/>
      <c r="R836" s="4"/>
    </row>
    <row r="837" spans="1:18" ht="16.5" customHeight="1">
      <c r="A837" s="4"/>
      <c r="B837" s="4"/>
      <c r="C837" s="34"/>
      <c r="D837" s="4"/>
      <c r="E837" s="4"/>
      <c r="F837" s="4"/>
      <c r="G837" s="4"/>
      <c r="H837" s="4"/>
      <c r="I837" s="4"/>
      <c r="J837" s="4"/>
      <c r="K837" s="4"/>
      <c r="L837" s="4"/>
      <c r="M837" s="4"/>
      <c r="N837" s="4"/>
      <c r="P837" s="4"/>
      <c r="Q837" s="4"/>
      <c r="R837" s="4"/>
    </row>
    <row r="838" spans="1:18" ht="16.5" customHeight="1">
      <c r="A838" s="4"/>
      <c r="B838" s="4"/>
      <c r="C838" s="34"/>
      <c r="D838" s="4"/>
      <c r="E838" s="4"/>
      <c r="F838" s="4"/>
      <c r="G838" s="4"/>
      <c r="H838" s="4"/>
      <c r="I838" s="4"/>
      <c r="J838" s="4"/>
      <c r="K838" s="4"/>
      <c r="L838" s="4"/>
      <c r="M838" s="4"/>
      <c r="N838" s="4"/>
      <c r="P838" s="4"/>
      <c r="Q838" s="4"/>
      <c r="R838" s="4"/>
    </row>
    <row r="839" spans="1:18" ht="16.5" customHeight="1">
      <c r="A839" s="4"/>
      <c r="B839" s="4"/>
      <c r="C839" s="34"/>
      <c r="D839" s="4"/>
      <c r="E839" s="4"/>
      <c r="F839" s="4"/>
      <c r="G839" s="4"/>
      <c r="H839" s="4"/>
      <c r="I839" s="4"/>
      <c r="J839" s="4"/>
      <c r="K839" s="4"/>
      <c r="L839" s="4"/>
      <c r="M839" s="4"/>
      <c r="N839" s="4"/>
      <c r="P839" s="4"/>
      <c r="Q839" s="4"/>
      <c r="R839" s="4"/>
    </row>
    <row r="840" spans="1:18" ht="16.5" customHeight="1">
      <c r="A840" s="4"/>
      <c r="B840" s="4"/>
      <c r="C840" s="34"/>
      <c r="D840" s="4"/>
      <c r="E840" s="4"/>
      <c r="F840" s="4"/>
      <c r="G840" s="4"/>
      <c r="H840" s="4"/>
      <c r="I840" s="4"/>
      <c r="J840" s="4"/>
      <c r="K840" s="4"/>
      <c r="L840" s="4"/>
      <c r="M840" s="4"/>
      <c r="N840" s="4"/>
      <c r="P840" s="4"/>
      <c r="Q840" s="4"/>
      <c r="R840" s="4"/>
    </row>
    <row r="841" spans="1:18" ht="16.5" customHeight="1">
      <c r="A841" s="4"/>
      <c r="B841" s="4"/>
      <c r="C841" s="34"/>
      <c r="D841" s="4"/>
      <c r="E841" s="4"/>
      <c r="F841" s="4"/>
      <c r="G841" s="4"/>
      <c r="H841" s="4"/>
      <c r="I841" s="4"/>
      <c r="J841" s="4"/>
      <c r="K841" s="4"/>
      <c r="L841" s="4"/>
      <c r="M841" s="4"/>
      <c r="N841" s="4"/>
      <c r="P841" s="4"/>
      <c r="Q841" s="4"/>
      <c r="R841" s="4"/>
    </row>
    <row r="842" spans="1:18" ht="16.5" customHeight="1">
      <c r="A842" s="4"/>
      <c r="B842" s="4"/>
      <c r="C842" s="34"/>
      <c r="D842" s="4"/>
      <c r="E842" s="4"/>
      <c r="F842" s="4"/>
      <c r="G842" s="4"/>
      <c r="H842" s="4"/>
      <c r="I842" s="4"/>
      <c r="J842" s="4"/>
      <c r="K842" s="4"/>
      <c r="L842" s="4"/>
      <c r="M842" s="4"/>
      <c r="N842" s="4"/>
      <c r="P842" s="4"/>
      <c r="Q842" s="4"/>
      <c r="R842" s="4"/>
    </row>
    <row r="843" spans="1:18" ht="16.5" customHeight="1">
      <c r="A843" s="4"/>
      <c r="B843" s="4"/>
      <c r="C843" s="34"/>
      <c r="D843" s="4"/>
      <c r="E843" s="4"/>
      <c r="F843" s="4"/>
      <c r="G843" s="4"/>
      <c r="H843" s="4"/>
      <c r="I843" s="4"/>
      <c r="J843" s="4"/>
      <c r="K843" s="4"/>
      <c r="L843" s="4"/>
      <c r="M843" s="4"/>
      <c r="N843" s="4"/>
      <c r="P843" s="4"/>
      <c r="Q843" s="4"/>
      <c r="R843" s="4"/>
    </row>
    <row r="844" spans="1:18" ht="16.5" customHeight="1">
      <c r="A844" s="4"/>
      <c r="B844" s="4"/>
      <c r="C844" s="34"/>
      <c r="D844" s="4"/>
      <c r="E844" s="4"/>
      <c r="F844" s="4"/>
      <c r="G844" s="4"/>
      <c r="H844" s="4"/>
      <c r="I844" s="4"/>
      <c r="J844" s="4"/>
      <c r="K844" s="4"/>
      <c r="L844" s="4"/>
      <c r="M844" s="4"/>
      <c r="N844" s="4"/>
      <c r="P844" s="4"/>
      <c r="Q844" s="4"/>
      <c r="R844" s="4"/>
    </row>
    <row r="845" spans="1:18" ht="16.5" customHeight="1">
      <c r="A845" s="4"/>
      <c r="B845" s="4"/>
      <c r="C845" s="34"/>
      <c r="D845" s="4"/>
      <c r="E845" s="4"/>
      <c r="F845" s="4"/>
      <c r="G845" s="4"/>
      <c r="H845" s="4"/>
      <c r="I845" s="4"/>
      <c r="J845" s="4"/>
      <c r="K845" s="4"/>
      <c r="L845" s="4"/>
      <c r="M845" s="4"/>
      <c r="N845" s="4"/>
      <c r="P845" s="4"/>
      <c r="Q845" s="4"/>
      <c r="R845" s="4"/>
    </row>
    <row r="846" spans="1:18" ht="16.5" customHeight="1">
      <c r="A846" s="4"/>
      <c r="B846" s="4"/>
      <c r="C846" s="34"/>
      <c r="D846" s="4"/>
      <c r="E846" s="4"/>
      <c r="F846" s="4"/>
      <c r="G846" s="4"/>
      <c r="H846" s="4"/>
      <c r="I846" s="4"/>
      <c r="J846" s="4"/>
      <c r="K846" s="4"/>
      <c r="L846" s="4"/>
      <c r="M846" s="4"/>
      <c r="N846" s="4"/>
      <c r="P846" s="4"/>
      <c r="Q846" s="4"/>
      <c r="R846" s="4"/>
    </row>
    <row r="847" spans="1:18" ht="16.5" customHeight="1">
      <c r="A847" s="4"/>
      <c r="B847" s="4"/>
      <c r="C847" s="34"/>
      <c r="D847" s="4"/>
      <c r="E847" s="4"/>
      <c r="F847" s="4"/>
      <c r="G847" s="4"/>
      <c r="H847" s="4"/>
      <c r="I847" s="4"/>
      <c r="J847" s="4"/>
      <c r="K847" s="4"/>
      <c r="L847" s="4"/>
      <c r="M847" s="4"/>
      <c r="N847" s="4"/>
      <c r="P847" s="4"/>
      <c r="Q847" s="4"/>
      <c r="R847" s="4"/>
    </row>
    <row r="848" spans="1:18" ht="16.5" customHeight="1">
      <c r="A848" s="4"/>
      <c r="B848" s="4"/>
      <c r="C848" s="34"/>
      <c r="D848" s="4"/>
      <c r="E848" s="4"/>
      <c r="F848" s="4"/>
      <c r="G848" s="4"/>
      <c r="H848" s="4"/>
      <c r="I848" s="4"/>
      <c r="J848" s="4"/>
      <c r="K848" s="4"/>
      <c r="L848" s="4"/>
      <c r="M848" s="4"/>
      <c r="N848" s="4"/>
      <c r="P848" s="4"/>
      <c r="Q848" s="4"/>
      <c r="R848" s="4"/>
    </row>
    <row r="849" spans="1:18" ht="16.5" customHeight="1">
      <c r="A849" s="4"/>
      <c r="B849" s="4"/>
      <c r="C849" s="34"/>
      <c r="D849" s="4"/>
      <c r="E849" s="4"/>
      <c r="F849" s="4"/>
      <c r="G849" s="4"/>
      <c r="H849" s="4"/>
      <c r="I849" s="4"/>
      <c r="J849" s="4"/>
      <c r="K849" s="4"/>
      <c r="L849" s="4"/>
      <c r="M849" s="4"/>
      <c r="N849" s="4"/>
      <c r="P849" s="4"/>
      <c r="Q849" s="4"/>
      <c r="R849" s="4"/>
    </row>
    <row r="850" spans="1:18" ht="16.5" customHeight="1">
      <c r="A850" s="4"/>
      <c r="B850" s="4"/>
      <c r="C850" s="34"/>
      <c r="D850" s="4"/>
      <c r="E850" s="4"/>
      <c r="F850" s="4"/>
      <c r="G850" s="4"/>
      <c r="H850" s="4"/>
      <c r="I850" s="4"/>
      <c r="J850" s="4"/>
      <c r="K850" s="4"/>
      <c r="L850" s="4"/>
      <c r="M850" s="4"/>
      <c r="N850" s="4"/>
      <c r="P850" s="4"/>
      <c r="Q850" s="4"/>
      <c r="R850" s="4"/>
    </row>
    <row r="851" spans="1:18" ht="16.5" customHeight="1">
      <c r="A851" s="4"/>
      <c r="B851" s="4"/>
      <c r="C851" s="34"/>
      <c r="D851" s="4"/>
      <c r="E851" s="4"/>
      <c r="F851" s="4"/>
      <c r="G851" s="4"/>
      <c r="H851" s="4"/>
      <c r="I851" s="4"/>
      <c r="J851" s="4"/>
      <c r="K851" s="4"/>
      <c r="L851" s="4"/>
      <c r="M851" s="4"/>
      <c r="N851" s="4"/>
      <c r="P851" s="4"/>
      <c r="Q851" s="4"/>
      <c r="R851" s="4"/>
    </row>
    <row r="852" spans="1:18" ht="16.5" customHeight="1">
      <c r="A852" s="4"/>
      <c r="B852" s="4"/>
      <c r="C852" s="34"/>
      <c r="D852" s="4"/>
      <c r="E852" s="4"/>
      <c r="F852" s="4"/>
      <c r="G852" s="4"/>
      <c r="H852" s="4"/>
      <c r="I852" s="4"/>
      <c r="J852" s="4"/>
      <c r="K852" s="4"/>
      <c r="L852" s="4"/>
      <c r="M852" s="4"/>
      <c r="N852" s="4"/>
      <c r="P852" s="4"/>
      <c r="Q852" s="4"/>
      <c r="R852" s="4"/>
    </row>
    <row r="853" spans="1:18" ht="16.5" customHeight="1">
      <c r="A853" s="4"/>
      <c r="B853" s="4"/>
      <c r="C853" s="34"/>
      <c r="D853" s="4"/>
      <c r="E853" s="4"/>
      <c r="F853" s="4"/>
      <c r="G853" s="4"/>
      <c r="H853" s="4"/>
      <c r="I853" s="4"/>
      <c r="J853" s="4"/>
      <c r="K853" s="4"/>
      <c r="L853" s="4"/>
      <c r="M853" s="4"/>
      <c r="N853" s="4"/>
      <c r="P853" s="4"/>
      <c r="Q853" s="4"/>
      <c r="R853" s="4"/>
    </row>
    <row r="854" spans="1:18" ht="16.5" customHeight="1">
      <c r="A854" s="4"/>
      <c r="B854" s="4"/>
      <c r="C854" s="34"/>
      <c r="D854" s="4"/>
      <c r="E854" s="4"/>
      <c r="F854" s="4"/>
      <c r="G854" s="4"/>
      <c r="H854" s="4"/>
      <c r="I854" s="4"/>
      <c r="J854" s="4"/>
      <c r="K854" s="4"/>
      <c r="L854" s="4"/>
      <c r="M854" s="4"/>
      <c r="N854" s="4"/>
      <c r="P854" s="4"/>
      <c r="Q854" s="4"/>
      <c r="R854" s="4"/>
    </row>
    <row r="855" spans="1:18" ht="16.5" customHeight="1">
      <c r="A855" s="4"/>
      <c r="B855" s="4"/>
      <c r="C855" s="34"/>
      <c r="D855" s="4"/>
      <c r="E855" s="4"/>
      <c r="F855" s="4"/>
      <c r="G855" s="4"/>
      <c r="H855" s="4"/>
      <c r="I855" s="4"/>
      <c r="J855" s="4"/>
      <c r="K855" s="4"/>
      <c r="L855" s="4"/>
      <c r="M855" s="4"/>
      <c r="N855" s="4"/>
      <c r="P855" s="4"/>
      <c r="Q855" s="4"/>
      <c r="R855" s="4"/>
    </row>
    <row r="856" spans="1:18" ht="16.5" customHeight="1">
      <c r="A856" s="4"/>
      <c r="B856" s="4"/>
      <c r="C856" s="34"/>
      <c r="D856" s="4"/>
      <c r="E856" s="4"/>
      <c r="F856" s="4"/>
      <c r="G856" s="4"/>
      <c r="H856" s="4"/>
      <c r="I856" s="4"/>
      <c r="J856" s="4"/>
      <c r="K856" s="4"/>
      <c r="L856" s="4"/>
      <c r="M856" s="4"/>
      <c r="N856" s="4"/>
      <c r="P856" s="4"/>
      <c r="Q856" s="4"/>
      <c r="R856" s="4"/>
    </row>
    <row r="857" spans="1:18" ht="16.5" customHeight="1">
      <c r="A857" s="4"/>
      <c r="B857" s="4"/>
      <c r="C857" s="34"/>
      <c r="D857" s="4"/>
      <c r="E857" s="4"/>
      <c r="F857" s="4"/>
      <c r="G857" s="4"/>
      <c r="H857" s="4"/>
      <c r="I857" s="4"/>
      <c r="J857" s="4"/>
      <c r="K857" s="4"/>
      <c r="L857" s="4"/>
      <c r="M857" s="4"/>
      <c r="N857" s="4"/>
      <c r="P857" s="4"/>
      <c r="Q857" s="4"/>
      <c r="R857" s="4"/>
    </row>
    <row r="858" spans="1:18" ht="16.5" customHeight="1">
      <c r="A858" s="4"/>
      <c r="B858" s="4"/>
      <c r="C858" s="34"/>
      <c r="D858" s="4"/>
      <c r="E858" s="4"/>
      <c r="F858" s="4"/>
      <c r="G858" s="4"/>
      <c r="H858" s="4"/>
      <c r="I858" s="4"/>
      <c r="J858" s="4"/>
      <c r="K858" s="4"/>
      <c r="L858" s="4"/>
      <c r="M858" s="4"/>
      <c r="N858" s="4"/>
      <c r="P858" s="4"/>
      <c r="Q858" s="4"/>
      <c r="R858" s="4"/>
    </row>
    <row r="859" spans="1:18" ht="16.5" customHeight="1">
      <c r="A859" s="4"/>
      <c r="B859" s="4"/>
      <c r="C859" s="34"/>
      <c r="D859" s="4"/>
      <c r="E859" s="4"/>
      <c r="F859" s="4"/>
      <c r="G859" s="4"/>
      <c r="H859" s="4"/>
      <c r="I859" s="4"/>
      <c r="J859" s="4"/>
      <c r="K859" s="4"/>
      <c r="L859" s="4"/>
      <c r="M859" s="4"/>
      <c r="N859" s="4"/>
      <c r="P859" s="4"/>
      <c r="Q859" s="4"/>
      <c r="R859" s="4"/>
    </row>
    <row r="860" spans="1:18" ht="16.5" customHeight="1">
      <c r="A860" s="4"/>
      <c r="B860" s="4"/>
      <c r="C860" s="34"/>
      <c r="D860" s="4"/>
      <c r="E860" s="4"/>
      <c r="F860" s="4"/>
      <c r="G860" s="4"/>
      <c r="H860" s="4"/>
      <c r="I860" s="4"/>
      <c r="J860" s="4"/>
      <c r="K860" s="4"/>
      <c r="L860" s="4"/>
      <c r="M860" s="4"/>
      <c r="N860" s="4"/>
      <c r="P860" s="4"/>
      <c r="Q860" s="4"/>
      <c r="R860" s="4"/>
    </row>
    <row r="861" spans="1:18" ht="16.5" customHeight="1">
      <c r="A861" s="4"/>
      <c r="B861" s="4"/>
      <c r="C861" s="34"/>
      <c r="D861" s="4"/>
      <c r="E861" s="4"/>
      <c r="F861" s="4"/>
      <c r="G861" s="4"/>
      <c r="H861" s="4"/>
      <c r="I861" s="4"/>
      <c r="J861" s="4"/>
      <c r="K861" s="4"/>
      <c r="L861" s="4"/>
      <c r="M861" s="4"/>
      <c r="N861" s="4"/>
      <c r="P861" s="4"/>
      <c r="Q861" s="4"/>
      <c r="R861" s="4"/>
    </row>
    <row r="862" spans="1:18" ht="16.5" customHeight="1">
      <c r="A862" s="4"/>
      <c r="B862" s="4"/>
      <c r="C862" s="34"/>
      <c r="D862" s="4"/>
      <c r="E862" s="4"/>
      <c r="F862" s="4"/>
      <c r="G862" s="4"/>
      <c r="H862" s="4"/>
      <c r="I862" s="4"/>
      <c r="J862" s="4"/>
      <c r="K862" s="4"/>
      <c r="L862" s="4"/>
      <c r="M862" s="4"/>
      <c r="N862" s="4"/>
      <c r="P862" s="4"/>
      <c r="Q862" s="4"/>
      <c r="R862" s="4"/>
    </row>
    <row r="863" spans="1:18" ht="16.5" customHeight="1">
      <c r="A863" s="4"/>
      <c r="B863" s="4"/>
      <c r="C863" s="34"/>
      <c r="D863" s="4"/>
      <c r="E863" s="4"/>
      <c r="F863" s="4"/>
      <c r="G863" s="4"/>
      <c r="H863" s="4"/>
      <c r="I863" s="4"/>
      <c r="J863" s="4"/>
      <c r="K863" s="4"/>
      <c r="L863" s="4"/>
      <c r="M863" s="4"/>
      <c r="N863" s="4"/>
      <c r="P863" s="4"/>
      <c r="Q863" s="4"/>
      <c r="R863" s="4"/>
    </row>
    <row r="864" spans="1:18" ht="16.5" customHeight="1">
      <c r="A864" s="4"/>
      <c r="B864" s="4"/>
      <c r="C864" s="34"/>
      <c r="D864" s="4"/>
      <c r="E864" s="4"/>
      <c r="F864" s="4"/>
      <c r="G864" s="4"/>
      <c r="H864" s="4"/>
      <c r="I864" s="4"/>
      <c r="J864" s="4"/>
      <c r="K864" s="4"/>
      <c r="L864" s="4"/>
      <c r="M864" s="4"/>
      <c r="N864" s="4"/>
      <c r="P864" s="4"/>
      <c r="Q864" s="4"/>
      <c r="R864" s="4"/>
    </row>
    <row r="865" spans="1:18" ht="16.5" customHeight="1">
      <c r="A865" s="4"/>
      <c r="B865" s="4"/>
      <c r="C865" s="34"/>
      <c r="D865" s="4"/>
      <c r="E865" s="4"/>
      <c r="F865" s="4"/>
      <c r="G865" s="4"/>
      <c r="H865" s="4"/>
      <c r="I865" s="4"/>
      <c r="J865" s="4"/>
      <c r="K865" s="4"/>
      <c r="L865" s="4"/>
      <c r="M865" s="4"/>
      <c r="N865" s="4"/>
      <c r="P865" s="4"/>
      <c r="Q865" s="4"/>
      <c r="R865" s="4"/>
    </row>
    <row r="866" spans="1:18" ht="16.5" customHeight="1">
      <c r="A866" s="4"/>
      <c r="B866" s="4"/>
      <c r="C866" s="34"/>
      <c r="D866" s="4"/>
      <c r="E866" s="4"/>
      <c r="F866" s="4"/>
      <c r="G866" s="4"/>
      <c r="H866" s="4"/>
      <c r="I866" s="4"/>
      <c r="J866" s="4"/>
      <c r="K866" s="4"/>
      <c r="L866" s="4"/>
      <c r="M866" s="4"/>
      <c r="N866" s="4"/>
      <c r="P866" s="4"/>
      <c r="Q866" s="4"/>
      <c r="R866" s="4"/>
    </row>
    <row r="867" spans="1:18" ht="16.5" customHeight="1">
      <c r="A867" s="4"/>
      <c r="B867" s="4"/>
      <c r="C867" s="34"/>
      <c r="D867" s="4"/>
      <c r="E867" s="4"/>
      <c r="F867" s="4"/>
      <c r="G867" s="4"/>
      <c r="H867" s="4"/>
      <c r="I867" s="4"/>
      <c r="J867" s="4"/>
      <c r="K867" s="4"/>
      <c r="L867" s="4"/>
      <c r="M867" s="4"/>
      <c r="N867" s="4"/>
      <c r="P867" s="4"/>
      <c r="Q867" s="4"/>
      <c r="R867" s="4"/>
    </row>
    <row r="868" spans="1:18" ht="16.5" customHeight="1">
      <c r="A868" s="4"/>
      <c r="B868" s="4"/>
      <c r="C868" s="34"/>
      <c r="D868" s="4"/>
      <c r="E868" s="4"/>
      <c r="F868" s="4"/>
      <c r="G868" s="4"/>
      <c r="H868" s="4"/>
      <c r="I868" s="4"/>
      <c r="J868" s="4"/>
      <c r="K868" s="4"/>
      <c r="L868" s="4"/>
      <c r="M868" s="4"/>
      <c r="N868" s="4"/>
      <c r="P868" s="4"/>
      <c r="Q868" s="4"/>
      <c r="R868" s="4"/>
    </row>
    <row r="869" spans="1:18" ht="16.5" customHeight="1">
      <c r="A869" s="4"/>
      <c r="B869" s="4"/>
      <c r="C869" s="34"/>
      <c r="D869" s="4"/>
      <c r="E869" s="4"/>
      <c r="F869" s="4"/>
      <c r="G869" s="4"/>
      <c r="H869" s="4"/>
      <c r="I869" s="4"/>
      <c r="J869" s="4"/>
      <c r="K869" s="4"/>
      <c r="L869" s="4"/>
      <c r="M869" s="4"/>
      <c r="N869" s="4"/>
      <c r="P869" s="4"/>
      <c r="Q869" s="4"/>
      <c r="R869" s="4"/>
    </row>
    <row r="870" spans="1:18" ht="16.5" customHeight="1">
      <c r="A870" s="4"/>
      <c r="B870" s="4"/>
      <c r="C870" s="34"/>
      <c r="D870" s="4"/>
      <c r="E870" s="4"/>
      <c r="F870" s="4"/>
      <c r="G870" s="4"/>
      <c r="H870" s="4"/>
      <c r="I870" s="4"/>
      <c r="J870" s="4"/>
      <c r="K870" s="4"/>
      <c r="L870" s="4"/>
      <c r="M870" s="4"/>
      <c r="N870" s="4"/>
      <c r="P870" s="4"/>
      <c r="Q870" s="4"/>
      <c r="R870" s="4"/>
    </row>
    <row r="871" spans="1:18" ht="16.5" customHeight="1">
      <c r="A871" s="4"/>
      <c r="B871" s="4"/>
      <c r="C871" s="34"/>
      <c r="D871" s="4"/>
      <c r="E871" s="4"/>
      <c r="F871" s="4"/>
      <c r="G871" s="4"/>
      <c r="H871" s="4"/>
      <c r="I871" s="4"/>
      <c r="J871" s="4"/>
      <c r="K871" s="4"/>
      <c r="L871" s="4"/>
      <c r="M871" s="4"/>
      <c r="N871" s="4"/>
      <c r="P871" s="4"/>
      <c r="Q871" s="4"/>
      <c r="R871" s="4"/>
    </row>
    <row r="872" spans="1:18" ht="16.5" customHeight="1">
      <c r="A872" s="4"/>
      <c r="B872" s="4"/>
      <c r="C872" s="34"/>
      <c r="D872" s="4"/>
      <c r="E872" s="4"/>
      <c r="F872" s="4"/>
      <c r="G872" s="4"/>
      <c r="H872" s="4"/>
      <c r="I872" s="4"/>
      <c r="J872" s="4"/>
      <c r="K872" s="4"/>
      <c r="L872" s="4"/>
      <c r="M872" s="4"/>
      <c r="N872" s="4"/>
      <c r="P872" s="4"/>
      <c r="Q872" s="4"/>
      <c r="R872" s="4"/>
    </row>
    <row r="873" spans="1:18" ht="16.5" customHeight="1">
      <c r="A873" s="4"/>
      <c r="B873" s="4"/>
      <c r="C873" s="34"/>
      <c r="D873" s="4"/>
      <c r="E873" s="4"/>
      <c r="F873" s="4"/>
      <c r="G873" s="4"/>
      <c r="H873" s="4"/>
      <c r="I873" s="4"/>
      <c r="J873" s="4"/>
      <c r="K873" s="4"/>
      <c r="L873" s="4"/>
      <c r="M873" s="4"/>
      <c r="N873" s="4"/>
      <c r="P873" s="4"/>
      <c r="Q873" s="4"/>
      <c r="R873" s="4"/>
    </row>
    <row r="874" spans="1:18" ht="16.5" customHeight="1">
      <c r="A874" s="4"/>
      <c r="B874" s="4"/>
      <c r="C874" s="34"/>
      <c r="D874" s="4"/>
      <c r="E874" s="4"/>
      <c r="F874" s="4"/>
      <c r="G874" s="4"/>
      <c r="H874" s="4"/>
      <c r="I874" s="4"/>
      <c r="J874" s="4"/>
      <c r="K874" s="4"/>
      <c r="L874" s="4"/>
      <c r="M874" s="4"/>
      <c r="N874" s="4"/>
      <c r="P874" s="4"/>
      <c r="Q874" s="4"/>
      <c r="R874" s="4"/>
    </row>
    <row r="875" spans="1:18" ht="16.5" customHeight="1">
      <c r="A875" s="4"/>
      <c r="B875" s="4"/>
      <c r="C875" s="34"/>
      <c r="D875" s="4"/>
      <c r="E875" s="4"/>
      <c r="F875" s="4"/>
      <c r="G875" s="4"/>
      <c r="H875" s="4"/>
      <c r="I875" s="4"/>
      <c r="J875" s="4"/>
      <c r="K875" s="4"/>
      <c r="L875" s="4"/>
      <c r="M875" s="4"/>
      <c r="N875" s="4"/>
      <c r="P875" s="4"/>
      <c r="Q875" s="4"/>
      <c r="R875" s="4"/>
    </row>
    <row r="876" spans="1:18" ht="16.5" customHeight="1">
      <c r="A876" s="4"/>
      <c r="B876" s="4"/>
      <c r="C876" s="34"/>
      <c r="D876" s="4"/>
      <c r="E876" s="4"/>
      <c r="F876" s="4"/>
      <c r="G876" s="4"/>
      <c r="H876" s="4"/>
      <c r="I876" s="4"/>
      <c r="J876" s="4"/>
      <c r="K876" s="4"/>
      <c r="L876" s="4"/>
      <c r="M876" s="4"/>
      <c r="N876" s="4"/>
      <c r="P876" s="4"/>
      <c r="Q876" s="4"/>
      <c r="R876" s="4"/>
    </row>
    <row r="877" spans="1:18" ht="16.5" customHeight="1">
      <c r="A877" s="4"/>
      <c r="B877" s="4"/>
      <c r="C877" s="34"/>
      <c r="D877" s="4"/>
      <c r="E877" s="4"/>
      <c r="F877" s="4"/>
      <c r="G877" s="4"/>
      <c r="H877" s="4"/>
      <c r="I877" s="4"/>
      <c r="J877" s="4"/>
      <c r="K877" s="4"/>
      <c r="L877" s="4"/>
      <c r="M877" s="4"/>
      <c r="N877" s="4"/>
      <c r="P877" s="4"/>
      <c r="Q877" s="4"/>
      <c r="R877" s="4"/>
    </row>
    <row r="878" spans="1:18" ht="16.5" customHeight="1">
      <c r="A878" s="4"/>
      <c r="B878" s="4"/>
      <c r="C878" s="34"/>
      <c r="D878" s="4"/>
      <c r="E878" s="4"/>
      <c r="F878" s="4"/>
      <c r="G878" s="4"/>
      <c r="H878" s="4"/>
      <c r="I878" s="4"/>
      <c r="J878" s="4"/>
      <c r="K878" s="4"/>
      <c r="L878" s="4"/>
      <c r="M878" s="4"/>
      <c r="N878" s="4"/>
      <c r="P878" s="4"/>
      <c r="Q878" s="4"/>
      <c r="R878" s="4"/>
    </row>
    <row r="879" spans="1:18" ht="16.5" customHeight="1">
      <c r="A879" s="4"/>
      <c r="B879" s="4"/>
      <c r="C879" s="34"/>
      <c r="D879" s="4"/>
      <c r="E879" s="4"/>
      <c r="F879" s="4"/>
      <c r="G879" s="4"/>
      <c r="H879" s="4"/>
      <c r="I879" s="4"/>
      <c r="J879" s="4"/>
      <c r="K879" s="4"/>
      <c r="L879" s="4"/>
      <c r="M879" s="4"/>
      <c r="N879" s="4"/>
      <c r="P879" s="4"/>
      <c r="Q879" s="4"/>
      <c r="R879" s="4"/>
    </row>
    <row r="880" spans="1:18" ht="16.5" customHeight="1">
      <c r="A880" s="4"/>
      <c r="B880" s="4"/>
      <c r="C880" s="34"/>
      <c r="D880" s="4"/>
      <c r="E880" s="4"/>
      <c r="F880" s="4"/>
      <c r="G880" s="4"/>
      <c r="H880" s="4"/>
      <c r="I880" s="4"/>
      <c r="J880" s="4"/>
      <c r="K880" s="4"/>
      <c r="L880" s="4"/>
      <c r="M880" s="4"/>
      <c r="N880" s="4"/>
      <c r="P880" s="4"/>
      <c r="Q880" s="4"/>
      <c r="R880" s="4"/>
    </row>
    <row r="881" spans="1:18" ht="16.5" customHeight="1">
      <c r="A881" s="4"/>
      <c r="B881" s="4"/>
      <c r="C881" s="34"/>
      <c r="D881" s="4"/>
      <c r="E881" s="4"/>
      <c r="F881" s="4"/>
      <c r="G881" s="4"/>
      <c r="H881" s="4"/>
      <c r="I881" s="4"/>
      <c r="J881" s="4"/>
      <c r="K881" s="4"/>
      <c r="L881" s="4"/>
      <c r="M881" s="4"/>
      <c r="N881" s="4"/>
      <c r="P881" s="4"/>
      <c r="Q881" s="4"/>
      <c r="R881" s="4"/>
    </row>
    <row r="882" spans="1:18" ht="16.5" customHeight="1">
      <c r="A882" s="4"/>
      <c r="B882" s="4"/>
      <c r="C882" s="34"/>
      <c r="D882" s="4"/>
      <c r="E882" s="4"/>
      <c r="F882" s="4"/>
      <c r="G882" s="4"/>
      <c r="H882" s="4"/>
      <c r="I882" s="4"/>
      <c r="J882" s="4"/>
      <c r="K882" s="4"/>
      <c r="L882" s="4"/>
      <c r="M882" s="4"/>
      <c r="N882" s="4"/>
      <c r="P882" s="4"/>
      <c r="Q882" s="4"/>
      <c r="R882" s="4"/>
    </row>
    <row r="883" spans="1:18" ht="16.5" customHeight="1">
      <c r="A883" s="4"/>
      <c r="B883" s="4"/>
      <c r="C883" s="34"/>
      <c r="D883" s="4"/>
      <c r="E883" s="4"/>
      <c r="F883" s="4"/>
      <c r="G883" s="4"/>
      <c r="H883" s="4"/>
      <c r="I883" s="4"/>
      <c r="J883" s="4"/>
      <c r="K883" s="4"/>
      <c r="L883" s="4"/>
      <c r="M883" s="4"/>
      <c r="N883" s="4"/>
      <c r="P883" s="4"/>
      <c r="Q883" s="4"/>
      <c r="R883" s="4"/>
    </row>
    <row r="884" spans="1:18" ht="16.5" customHeight="1">
      <c r="A884" s="4"/>
      <c r="B884" s="4"/>
      <c r="C884" s="34"/>
      <c r="D884" s="4"/>
      <c r="E884" s="4"/>
      <c r="F884" s="4"/>
      <c r="G884" s="4"/>
      <c r="H884" s="4"/>
      <c r="I884" s="4"/>
      <c r="J884" s="4"/>
      <c r="K884" s="4"/>
      <c r="L884" s="4"/>
      <c r="M884" s="4"/>
      <c r="N884" s="4"/>
      <c r="P884" s="4"/>
      <c r="Q884" s="4"/>
      <c r="R884" s="4"/>
    </row>
    <row r="885" spans="1:18" ht="16.5" customHeight="1">
      <c r="A885" s="4"/>
      <c r="B885" s="4"/>
      <c r="C885" s="34"/>
      <c r="D885" s="4"/>
      <c r="E885" s="4"/>
      <c r="F885" s="4"/>
      <c r="G885" s="4"/>
      <c r="H885" s="4"/>
      <c r="I885" s="4"/>
      <c r="J885" s="4"/>
      <c r="K885" s="4"/>
      <c r="L885" s="4"/>
      <c r="M885" s="4"/>
      <c r="N885" s="4"/>
      <c r="P885" s="4"/>
      <c r="Q885" s="4"/>
      <c r="R885" s="4"/>
    </row>
    <row r="886" spans="1:18" ht="16.5" customHeight="1">
      <c r="A886" s="4"/>
      <c r="B886" s="4"/>
      <c r="C886" s="34"/>
      <c r="D886" s="4"/>
      <c r="E886" s="4"/>
      <c r="F886" s="4"/>
      <c r="G886" s="4"/>
      <c r="H886" s="4"/>
      <c r="I886" s="4"/>
      <c r="J886" s="4"/>
      <c r="K886" s="4"/>
      <c r="L886" s="4"/>
      <c r="M886" s="4"/>
      <c r="N886" s="4"/>
      <c r="P886" s="4"/>
      <c r="Q886" s="4"/>
      <c r="R886" s="4"/>
    </row>
    <row r="887" spans="1:18" ht="16.5" customHeight="1">
      <c r="A887" s="4"/>
      <c r="B887" s="4"/>
      <c r="C887" s="34"/>
      <c r="D887" s="4"/>
      <c r="E887" s="4"/>
      <c r="F887" s="4"/>
      <c r="G887" s="4"/>
      <c r="H887" s="4"/>
      <c r="I887" s="4"/>
      <c r="J887" s="4"/>
      <c r="K887" s="4"/>
      <c r="L887" s="4"/>
      <c r="M887" s="4"/>
      <c r="N887" s="4"/>
      <c r="P887" s="4"/>
      <c r="Q887" s="4"/>
      <c r="R887" s="4"/>
    </row>
    <row r="888" spans="1:18" ht="16.5" customHeight="1">
      <c r="A888" s="4"/>
      <c r="B888" s="4"/>
      <c r="C888" s="34"/>
      <c r="D888" s="4"/>
      <c r="E888" s="4"/>
      <c r="F888" s="4"/>
      <c r="G888" s="4"/>
      <c r="H888" s="4"/>
      <c r="I888" s="4"/>
      <c r="J888" s="4"/>
      <c r="K888" s="4"/>
      <c r="L888" s="4"/>
      <c r="M888" s="4"/>
      <c r="N888" s="4"/>
      <c r="P888" s="4"/>
      <c r="Q888" s="4"/>
      <c r="R888" s="4"/>
    </row>
    <row r="889" spans="1:18" ht="16.5" customHeight="1">
      <c r="A889" s="4"/>
      <c r="B889" s="4"/>
      <c r="C889" s="34"/>
      <c r="D889" s="4"/>
      <c r="E889" s="4"/>
      <c r="F889" s="4"/>
      <c r="G889" s="4"/>
      <c r="H889" s="4"/>
      <c r="I889" s="4"/>
      <c r="J889" s="4"/>
      <c r="K889" s="4"/>
      <c r="L889" s="4"/>
      <c r="M889" s="4"/>
      <c r="N889" s="4"/>
      <c r="P889" s="4"/>
      <c r="Q889" s="4"/>
      <c r="R889" s="4"/>
    </row>
    <row r="890" spans="1:18" ht="16.5" customHeight="1">
      <c r="A890" s="4"/>
      <c r="B890" s="4"/>
      <c r="C890" s="34"/>
      <c r="D890" s="4"/>
      <c r="E890" s="4"/>
      <c r="F890" s="4"/>
      <c r="G890" s="4"/>
      <c r="H890" s="4"/>
      <c r="I890" s="4"/>
      <c r="J890" s="4"/>
      <c r="K890" s="4"/>
      <c r="L890" s="4"/>
      <c r="M890" s="4"/>
      <c r="N890" s="4"/>
      <c r="P890" s="4"/>
      <c r="Q890" s="4"/>
      <c r="R890" s="4"/>
    </row>
    <row r="891" spans="1:18" ht="16.5" customHeight="1">
      <c r="A891" s="4"/>
      <c r="B891" s="4"/>
      <c r="C891" s="34"/>
      <c r="D891" s="4"/>
      <c r="E891" s="4"/>
      <c r="F891" s="4"/>
      <c r="G891" s="4"/>
      <c r="H891" s="4"/>
      <c r="I891" s="4"/>
      <c r="J891" s="4"/>
      <c r="K891" s="4"/>
      <c r="L891" s="4"/>
      <c r="M891" s="4"/>
      <c r="N891" s="4"/>
      <c r="P891" s="4"/>
      <c r="Q891" s="4"/>
      <c r="R891" s="4"/>
    </row>
    <row r="892" spans="1:18" ht="16.5" customHeight="1">
      <c r="A892" s="4"/>
      <c r="B892" s="4"/>
      <c r="C892" s="34"/>
      <c r="D892" s="4"/>
      <c r="E892" s="4"/>
      <c r="F892" s="4"/>
      <c r="G892" s="4"/>
      <c r="H892" s="4"/>
      <c r="I892" s="4"/>
      <c r="J892" s="4"/>
      <c r="K892" s="4"/>
      <c r="L892" s="4"/>
      <c r="M892" s="4"/>
      <c r="N892" s="4"/>
      <c r="P892" s="4"/>
      <c r="Q892" s="4"/>
      <c r="R892" s="4"/>
    </row>
    <row r="893" spans="1:18" ht="16.5" customHeight="1">
      <c r="A893" s="4"/>
      <c r="B893" s="4"/>
      <c r="C893" s="34"/>
      <c r="D893" s="4"/>
      <c r="E893" s="4"/>
      <c r="F893" s="4"/>
      <c r="G893" s="4"/>
      <c r="H893" s="4"/>
      <c r="I893" s="4"/>
      <c r="J893" s="4"/>
      <c r="K893" s="4"/>
      <c r="L893" s="4"/>
      <c r="M893" s="4"/>
      <c r="N893" s="4"/>
      <c r="P893" s="4"/>
      <c r="Q893" s="4"/>
      <c r="R893" s="4"/>
    </row>
    <row r="894" spans="1:18" ht="16.5" customHeight="1">
      <c r="A894" s="4"/>
      <c r="B894" s="4"/>
      <c r="C894" s="34"/>
      <c r="D894" s="4"/>
      <c r="E894" s="4"/>
      <c r="F894" s="4"/>
      <c r="G894" s="4"/>
      <c r="H894" s="4"/>
      <c r="I894" s="4"/>
      <c r="J894" s="4"/>
      <c r="K894" s="4"/>
      <c r="L894" s="4"/>
      <c r="M894" s="4"/>
      <c r="N894" s="4"/>
      <c r="P894" s="4"/>
      <c r="Q894" s="4"/>
      <c r="R894" s="4"/>
    </row>
    <row r="895" spans="1:18" ht="16.5" customHeight="1">
      <c r="A895" s="4"/>
      <c r="B895" s="4"/>
      <c r="C895" s="34"/>
      <c r="D895" s="4"/>
      <c r="E895" s="4"/>
      <c r="F895" s="4"/>
      <c r="G895" s="4"/>
      <c r="H895" s="4"/>
      <c r="I895" s="4"/>
      <c r="J895" s="4"/>
      <c r="K895" s="4"/>
      <c r="L895" s="4"/>
      <c r="M895" s="4"/>
      <c r="N895" s="4"/>
      <c r="P895" s="4"/>
      <c r="Q895" s="4"/>
      <c r="R895" s="4"/>
    </row>
    <row r="896" spans="1:18" ht="16.5" customHeight="1">
      <c r="A896" s="4"/>
      <c r="B896" s="4"/>
      <c r="C896" s="34"/>
      <c r="D896" s="4"/>
      <c r="E896" s="4"/>
      <c r="F896" s="4"/>
      <c r="G896" s="4"/>
      <c r="H896" s="4"/>
      <c r="I896" s="4"/>
      <c r="J896" s="4"/>
      <c r="K896" s="4"/>
      <c r="L896" s="4"/>
      <c r="M896" s="4"/>
      <c r="N896" s="4"/>
      <c r="P896" s="4"/>
      <c r="Q896" s="4"/>
      <c r="R896" s="4"/>
    </row>
    <row r="897" spans="1:18" ht="16.5" customHeight="1">
      <c r="A897" s="4"/>
      <c r="B897" s="4"/>
      <c r="C897" s="34"/>
      <c r="D897" s="4"/>
      <c r="E897" s="4"/>
      <c r="F897" s="4"/>
      <c r="G897" s="4"/>
      <c r="H897" s="4"/>
      <c r="I897" s="4"/>
      <c r="J897" s="4"/>
      <c r="K897" s="4"/>
      <c r="L897" s="4"/>
      <c r="M897" s="4"/>
      <c r="N897" s="4"/>
      <c r="P897" s="4"/>
      <c r="Q897" s="4"/>
      <c r="R897" s="4"/>
    </row>
    <row r="898" spans="1:18" ht="16.5" customHeight="1">
      <c r="A898" s="4"/>
      <c r="B898" s="4"/>
      <c r="C898" s="34"/>
      <c r="D898" s="4"/>
      <c r="E898" s="4"/>
      <c r="F898" s="4"/>
      <c r="G898" s="4"/>
      <c r="H898" s="4"/>
      <c r="I898" s="4"/>
      <c r="J898" s="4"/>
      <c r="K898" s="4"/>
      <c r="L898" s="4"/>
      <c r="M898" s="4"/>
      <c r="N898" s="4"/>
      <c r="P898" s="4"/>
      <c r="Q898" s="4"/>
      <c r="R898" s="4"/>
    </row>
    <row r="899" spans="1:18" ht="16.5" customHeight="1">
      <c r="A899" s="4"/>
      <c r="B899" s="4"/>
      <c r="C899" s="34"/>
      <c r="D899" s="4"/>
      <c r="E899" s="4"/>
      <c r="F899" s="4"/>
      <c r="G899" s="4"/>
      <c r="H899" s="4"/>
      <c r="I899" s="4"/>
      <c r="J899" s="4"/>
      <c r="K899" s="4"/>
      <c r="L899" s="4"/>
      <c r="M899" s="4"/>
      <c r="N899" s="4"/>
      <c r="P899" s="4"/>
      <c r="Q899" s="4"/>
      <c r="R899" s="4"/>
    </row>
    <row r="900" spans="1:18" ht="16.5" customHeight="1">
      <c r="A900" s="4"/>
      <c r="B900" s="4"/>
      <c r="C900" s="34"/>
      <c r="D900" s="4"/>
      <c r="E900" s="4"/>
      <c r="F900" s="4"/>
      <c r="G900" s="4"/>
      <c r="H900" s="4"/>
      <c r="I900" s="4"/>
      <c r="J900" s="4"/>
      <c r="K900" s="4"/>
      <c r="L900" s="4"/>
      <c r="M900" s="4"/>
      <c r="N900" s="4"/>
      <c r="P900" s="4"/>
      <c r="Q900" s="4"/>
      <c r="R900" s="4"/>
    </row>
    <row r="901" spans="1:18" ht="16.5" customHeight="1">
      <c r="A901" s="4"/>
      <c r="B901" s="4"/>
      <c r="C901" s="34"/>
      <c r="D901" s="4"/>
      <c r="E901" s="4"/>
      <c r="F901" s="4"/>
      <c r="G901" s="4"/>
      <c r="H901" s="4"/>
      <c r="I901" s="4"/>
      <c r="J901" s="4"/>
      <c r="K901" s="4"/>
      <c r="L901" s="4"/>
      <c r="M901" s="4"/>
      <c r="N901" s="4"/>
      <c r="P901" s="4"/>
      <c r="Q901" s="4"/>
      <c r="R901" s="4"/>
    </row>
    <row r="902" spans="1:18" ht="16.5" customHeight="1">
      <c r="A902" s="4"/>
      <c r="B902" s="4"/>
      <c r="C902" s="34"/>
      <c r="D902" s="4"/>
      <c r="E902" s="4"/>
      <c r="F902" s="4"/>
      <c r="G902" s="4"/>
      <c r="H902" s="4"/>
      <c r="I902" s="4"/>
      <c r="J902" s="4"/>
      <c r="K902" s="4"/>
      <c r="L902" s="4"/>
      <c r="M902" s="4"/>
      <c r="N902" s="4"/>
      <c r="P902" s="4"/>
      <c r="Q902" s="4"/>
      <c r="R902" s="4"/>
    </row>
    <row r="903" spans="1:18" ht="16.5" customHeight="1">
      <c r="A903" s="4"/>
      <c r="B903" s="4"/>
      <c r="C903" s="34"/>
      <c r="D903" s="4"/>
      <c r="E903" s="4"/>
      <c r="F903" s="4"/>
      <c r="G903" s="4"/>
      <c r="H903" s="4"/>
      <c r="I903" s="4"/>
      <c r="J903" s="4"/>
      <c r="K903" s="4"/>
      <c r="L903" s="4"/>
      <c r="M903" s="4"/>
      <c r="N903" s="4"/>
      <c r="P903" s="4"/>
      <c r="Q903" s="4"/>
      <c r="R903" s="4"/>
    </row>
    <row r="904" spans="1:18" ht="16.5" customHeight="1">
      <c r="A904" s="4"/>
      <c r="B904" s="4"/>
      <c r="C904" s="34"/>
      <c r="D904" s="4"/>
      <c r="E904" s="4"/>
      <c r="F904" s="4"/>
      <c r="G904" s="4"/>
      <c r="H904" s="4"/>
      <c r="I904" s="4"/>
      <c r="J904" s="4"/>
      <c r="K904" s="4"/>
      <c r="L904" s="4"/>
      <c r="M904" s="4"/>
      <c r="N904" s="4"/>
      <c r="P904" s="4"/>
      <c r="Q904" s="4"/>
      <c r="R904" s="4"/>
    </row>
    <row r="905" spans="1:18" ht="16.5" customHeight="1">
      <c r="A905" s="4"/>
      <c r="B905" s="4"/>
      <c r="C905" s="34"/>
      <c r="D905" s="4"/>
      <c r="E905" s="4"/>
      <c r="F905" s="4"/>
      <c r="G905" s="4"/>
      <c r="H905" s="4"/>
      <c r="I905" s="4"/>
      <c r="J905" s="4"/>
      <c r="K905" s="4"/>
      <c r="L905" s="4"/>
      <c r="M905" s="4"/>
      <c r="N905" s="4"/>
      <c r="P905" s="4"/>
      <c r="Q905" s="4"/>
      <c r="R905" s="4"/>
    </row>
    <row r="906" spans="1:18" ht="16.5" customHeight="1">
      <c r="A906" s="4"/>
      <c r="B906" s="4"/>
      <c r="C906" s="34"/>
      <c r="D906" s="4"/>
      <c r="E906" s="4"/>
      <c r="F906" s="4"/>
      <c r="G906" s="4"/>
      <c r="H906" s="4"/>
      <c r="I906" s="4"/>
      <c r="J906" s="4"/>
      <c r="K906" s="4"/>
      <c r="L906" s="4"/>
      <c r="M906" s="4"/>
      <c r="N906" s="4"/>
      <c r="P906" s="4"/>
      <c r="Q906" s="4"/>
      <c r="R906" s="4"/>
    </row>
    <row r="907" spans="1:18" ht="16.5" customHeight="1">
      <c r="A907" s="4"/>
      <c r="B907" s="4"/>
      <c r="C907" s="34"/>
      <c r="D907" s="4"/>
      <c r="E907" s="4"/>
      <c r="F907" s="4"/>
      <c r="G907" s="4"/>
      <c r="H907" s="4"/>
      <c r="I907" s="4"/>
      <c r="J907" s="4"/>
      <c r="K907" s="4"/>
      <c r="L907" s="4"/>
      <c r="M907" s="4"/>
      <c r="N907" s="4"/>
      <c r="P907" s="4"/>
      <c r="Q907" s="4"/>
      <c r="R907" s="4"/>
    </row>
    <row r="908" spans="1:18" ht="16.5" customHeight="1">
      <c r="A908" s="4"/>
      <c r="B908" s="4"/>
      <c r="C908" s="34"/>
      <c r="D908" s="4"/>
      <c r="E908" s="4"/>
      <c r="F908" s="4"/>
      <c r="G908" s="4"/>
      <c r="H908" s="4"/>
      <c r="I908" s="4"/>
      <c r="J908" s="4"/>
      <c r="K908" s="4"/>
      <c r="L908" s="4"/>
      <c r="M908" s="4"/>
      <c r="N908" s="4"/>
      <c r="P908" s="4"/>
      <c r="Q908" s="4"/>
      <c r="R908" s="4"/>
    </row>
    <row r="909" spans="1:18" ht="16.5" customHeight="1">
      <c r="A909" s="4"/>
      <c r="B909" s="4"/>
      <c r="C909" s="34"/>
      <c r="D909" s="4"/>
      <c r="E909" s="4"/>
      <c r="F909" s="4"/>
      <c r="G909" s="4"/>
      <c r="H909" s="4"/>
      <c r="I909" s="4"/>
      <c r="J909" s="4"/>
      <c r="K909" s="4"/>
      <c r="L909" s="4"/>
      <c r="M909" s="4"/>
      <c r="N909" s="4"/>
      <c r="P909" s="4"/>
      <c r="Q909" s="4"/>
      <c r="R909" s="4"/>
    </row>
    <row r="910" spans="1:18" ht="16.5" customHeight="1">
      <c r="A910" s="4"/>
      <c r="B910" s="4"/>
      <c r="C910" s="34"/>
      <c r="D910" s="4"/>
      <c r="E910" s="4"/>
      <c r="F910" s="4"/>
      <c r="G910" s="4"/>
      <c r="H910" s="4"/>
      <c r="I910" s="4"/>
      <c r="J910" s="4"/>
      <c r="K910" s="4"/>
      <c r="L910" s="4"/>
      <c r="M910" s="4"/>
      <c r="N910" s="4"/>
      <c r="P910" s="4"/>
      <c r="Q910" s="4"/>
      <c r="R910" s="4"/>
    </row>
    <row r="911" spans="1:18" ht="16.5" customHeight="1">
      <c r="A911" s="4"/>
      <c r="B911" s="4"/>
      <c r="C911" s="34"/>
      <c r="D911" s="4"/>
      <c r="E911" s="4"/>
      <c r="F911" s="4"/>
      <c r="G911" s="4"/>
      <c r="H911" s="4"/>
      <c r="I911" s="4"/>
      <c r="J911" s="4"/>
      <c r="K911" s="4"/>
      <c r="L911" s="4"/>
      <c r="M911" s="4"/>
      <c r="N911" s="4"/>
      <c r="P911" s="4"/>
      <c r="Q911" s="4"/>
      <c r="R911" s="4"/>
    </row>
    <row r="912" spans="1:18" ht="16.5" customHeight="1">
      <c r="A912" s="4"/>
      <c r="B912" s="4"/>
      <c r="C912" s="34"/>
      <c r="D912" s="4"/>
      <c r="E912" s="4"/>
      <c r="F912" s="4"/>
      <c r="G912" s="4"/>
      <c r="H912" s="4"/>
      <c r="I912" s="4"/>
      <c r="J912" s="4"/>
      <c r="K912" s="4"/>
      <c r="L912" s="4"/>
      <c r="M912" s="4"/>
      <c r="N912" s="4"/>
      <c r="P912" s="4"/>
      <c r="Q912" s="4"/>
      <c r="R912" s="4"/>
    </row>
    <row r="913" spans="1:18" ht="16.5" customHeight="1">
      <c r="A913" s="4"/>
      <c r="B913" s="4"/>
      <c r="C913" s="34"/>
      <c r="D913" s="4"/>
      <c r="E913" s="4"/>
      <c r="F913" s="4"/>
      <c r="G913" s="4"/>
      <c r="H913" s="4"/>
      <c r="I913" s="4"/>
      <c r="J913" s="4"/>
      <c r="K913" s="4"/>
      <c r="L913" s="4"/>
      <c r="M913" s="4"/>
      <c r="N913" s="4"/>
      <c r="P913" s="4"/>
      <c r="Q913" s="4"/>
      <c r="R913" s="4"/>
    </row>
    <row r="914" spans="1:18" ht="16.5" customHeight="1">
      <c r="A914" s="4"/>
      <c r="B914" s="4"/>
      <c r="C914" s="34"/>
      <c r="D914" s="4"/>
      <c r="E914" s="4"/>
      <c r="F914" s="4"/>
      <c r="G914" s="4"/>
      <c r="H914" s="4"/>
      <c r="I914" s="4"/>
      <c r="J914" s="4"/>
      <c r="K914" s="4"/>
      <c r="L914" s="4"/>
      <c r="M914" s="4"/>
      <c r="N914" s="4"/>
      <c r="P914" s="4"/>
      <c r="Q914" s="4"/>
      <c r="R914" s="4"/>
    </row>
    <row r="915" spans="1:18" ht="16.5" customHeight="1">
      <c r="A915" s="4"/>
      <c r="B915" s="4"/>
      <c r="C915" s="34"/>
      <c r="D915" s="4"/>
      <c r="E915" s="4"/>
      <c r="F915" s="4"/>
      <c r="G915" s="4"/>
      <c r="H915" s="4"/>
      <c r="I915" s="4"/>
      <c r="J915" s="4"/>
      <c r="K915" s="4"/>
      <c r="L915" s="4"/>
      <c r="M915" s="4"/>
      <c r="N915" s="4"/>
      <c r="P915" s="4"/>
      <c r="Q915" s="4"/>
      <c r="R915" s="4"/>
    </row>
    <row r="916" spans="1:18" ht="16.5" customHeight="1">
      <c r="A916" s="4"/>
      <c r="B916" s="4"/>
      <c r="C916" s="34"/>
      <c r="D916" s="4"/>
      <c r="E916" s="4"/>
      <c r="F916" s="4"/>
      <c r="G916" s="4"/>
      <c r="H916" s="4"/>
      <c r="I916" s="4"/>
      <c r="J916" s="4"/>
      <c r="K916" s="4"/>
      <c r="L916" s="4"/>
      <c r="M916" s="4"/>
      <c r="N916" s="4"/>
      <c r="P916" s="4"/>
      <c r="Q916" s="4"/>
      <c r="R916" s="4"/>
    </row>
    <row r="917" spans="1:18" ht="16.5" customHeight="1">
      <c r="A917" s="4"/>
      <c r="B917" s="4"/>
      <c r="C917" s="34"/>
      <c r="D917" s="4"/>
      <c r="E917" s="4"/>
      <c r="F917" s="4"/>
      <c r="G917" s="4"/>
      <c r="H917" s="4"/>
      <c r="I917" s="4"/>
      <c r="J917" s="4"/>
      <c r="K917" s="4"/>
      <c r="L917" s="4"/>
      <c r="M917" s="4"/>
      <c r="N917" s="4"/>
      <c r="P917" s="4"/>
      <c r="Q917" s="4"/>
      <c r="R917" s="4"/>
    </row>
    <row r="918" spans="1:18" ht="16.5" customHeight="1">
      <c r="A918" s="4"/>
      <c r="B918" s="4"/>
      <c r="C918" s="34"/>
      <c r="D918" s="4"/>
      <c r="E918" s="4"/>
      <c r="F918" s="4"/>
      <c r="G918" s="4"/>
      <c r="H918" s="4"/>
      <c r="I918" s="4"/>
      <c r="J918" s="4"/>
      <c r="K918" s="4"/>
      <c r="L918" s="4"/>
      <c r="M918" s="4"/>
      <c r="N918" s="4"/>
      <c r="P918" s="4"/>
      <c r="Q918" s="4"/>
      <c r="R918" s="4"/>
    </row>
    <row r="919" spans="1:18" ht="16.5" customHeight="1">
      <c r="A919" s="4"/>
      <c r="B919" s="4"/>
      <c r="C919" s="34"/>
      <c r="D919" s="4"/>
      <c r="E919" s="4"/>
      <c r="F919" s="4"/>
      <c r="G919" s="4"/>
      <c r="H919" s="4"/>
      <c r="I919" s="4"/>
      <c r="J919" s="4"/>
      <c r="K919" s="4"/>
      <c r="L919" s="4"/>
      <c r="M919" s="4"/>
      <c r="N919" s="4"/>
      <c r="P919" s="4"/>
      <c r="Q919" s="4"/>
      <c r="R919" s="4"/>
    </row>
    <row r="920" spans="1:18" ht="16.5" customHeight="1">
      <c r="A920" s="4"/>
      <c r="B920" s="4"/>
      <c r="C920" s="34"/>
      <c r="D920" s="4"/>
      <c r="E920" s="4"/>
      <c r="F920" s="4"/>
      <c r="G920" s="4"/>
      <c r="H920" s="4"/>
      <c r="I920" s="4"/>
      <c r="J920" s="4"/>
      <c r="K920" s="4"/>
      <c r="L920" s="4"/>
      <c r="M920" s="4"/>
      <c r="N920" s="4"/>
      <c r="P920" s="4"/>
      <c r="Q920" s="4"/>
      <c r="R920" s="4"/>
    </row>
    <row r="921" spans="1:18" ht="16.5" customHeight="1">
      <c r="A921" s="4"/>
      <c r="B921" s="4"/>
      <c r="C921" s="34"/>
      <c r="D921" s="4"/>
      <c r="E921" s="4"/>
      <c r="F921" s="4"/>
      <c r="G921" s="4"/>
      <c r="H921" s="4"/>
      <c r="I921" s="4"/>
      <c r="J921" s="4"/>
      <c r="K921" s="4"/>
      <c r="L921" s="4"/>
      <c r="M921" s="4"/>
      <c r="N921" s="4"/>
      <c r="P921" s="4"/>
      <c r="Q921" s="4"/>
      <c r="R921" s="4"/>
    </row>
    <row r="922" spans="1:18" ht="16.5" customHeight="1">
      <c r="A922" s="4"/>
      <c r="B922" s="4"/>
      <c r="C922" s="34"/>
      <c r="D922" s="4"/>
      <c r="E922" s="4"/>
      <c r="F922" s="4"/>
      <c r="G922" s="4"/>
      <c r="H922" s="4"/>
      <c r="I922" s="4"/>
      <c r="J922" s="4"/>
      <c r="K922" s="4"/>
      <c r="L922" s="4"/>
      <c r="M922" s="4"/>
      <c r="N922" s="4"/>
      <c r="P922" s="4"/>
      <c r="Q922" s="4"/>
      <c r="R922" s="4"/>
    </row>
    <row r="923" spans="1:18" ht="16.5" customHeight="1">
      <c r="A923" s="4"/>
      <c r="B923" s="4"/>
      <c r="C923" s="34"/>
      <c r="D923" s="4"/>
      <c r="E923" s="4"/>
      <c r="F923" s="4"/>
      <c r="G923" s="4"/>
      <c r="H923" s="4"/>
      <c r="I923" s="4"/>
      <c r="J923" s="4"/>
      <c r="K923" s="4"/>
      <c r="L923" s="4"/>
      <c r="M923" s="4"/>
      <c r="N923" s="4"/>
      <c r="P923" s="4"/>
      <c r="Q923" s="4"/>
      <c r="R923" s="4"/>
    </row>
    <row r="924" spans="1:18" ht="16.5" customHeight="1">
      <c r="A924" s="4"/>
      <c r="B924" s="4"/>
      <c r="C924" s="34"/>
      <c r="D924" s="4"/>
      <c r="E924" s="4"/>
      <c r="F924" s="4"/>
      <c r="G924" s="4"/>
      <c r="H924" s="4"/>
      <c r="I924" s="4"/>
      <c r="J924" s="4"/>
      <c r="K924" s="4"/>
      <c r="L924" s="4"/>
      <c r="M924" s="4"/>
      <c r="N924" s="4"/>
      <c r="P924" s="4"/>
      <c r="Q924" s="4"/>
      <c r="R924" s="4"/>
    </row>
    <row r="925" spans="1:18" ht="16.5" customHeight="1">
      <c r="A925" s="4"/>
      <c r="B925" s="4"/>
      <c r="C925" s="34"/>
      <c r="D925" s="4"/>
      <c r="E925" s="4"/>
      <c r="F925" s="4"/>
      <c r="G925" s="4"/>
      <c r="H925" s="4"/>
      <c r="I925" s="4"/>
      <c r="J925" s="4"/>
      <c r="K925" s="4"/>
      <c r="L925" s="4"/>
      <c r="M925" s="4"/>
      <c r="N925" s="4"/>
      <c r="P925" s="4"/>
      <c r="Q925" s="4"/>
      <c r="R925" s="4"/>
    </row>
    <row r="926" spans="1:18" ht="16.5" customHeight="1">
      <c r="A926" s="4"/>
      <c r="B926" s="4"/>
      <c r="C926" s="34"/>
      <c r="D926" s="4"/>
      <c r="E926" s="4"/>
      <c r="F926" s="4"/>
      <c r="G926" s="4"/>
      <c r="H926" s="4"/>
      <c r="I926" s="4"/>
      <c r="J926" s="4"/>
      <c r="K926" s="4"/>
      <c r="L926" s="4"/>
      <c r="M926" s="4"/>
      <c r="N926" s="4"/>
      <c r="P926" s="4"/>
      <c r="Q926" s="4"/>
      <c r="R926" s="4"/>
    </row>
    <row r="927" spans="1:18" ht="16.5" customHeight="1">
      <c r="A927" s="4"/>
      <c r="B927" s="4"/>
      <c r="C927" s="34"/>
      <c r="D927" s="4"/>
      <c r="E927" s="4"/>
      <c r="F927" s="4"/>
      <c r="G927" s="4"/>
      <c r="H927" s="4"/>
      <c r="I927" s="4"/>
      <c r="J927" s="4"/>
      <c r="K927" s="4"/>
      <c r="L927" s="4"/>
      <c r="M927" s="4"/>
      <c r="N927" s="4"/>
      <c r="P927" s="4"/>
      <c r="Q927" s="4"/>
      <c r="R927" s="4"/>
    </row>
    <row r="928" spans="1:18" ht="16.5" customHeight="1">
      <c r="A928" s="4"/>
      <c r="B928" s="4"/>
      <c r="C928" s="34"/>
      <c r="D928" s="4"/>
      <c r="E928" s="4"/>
      <c r="F928" s="4"/>
      <c r="G928" s="4"/>
      <c r="H928" s="4"/>
      <c r="I928" s="4"/>
      <c r="J928" s="4"/>
      <c r="K928" s="4"/>
      <c r="L928" s="4"/>
      <c r="M928" s="4"/>
      <c r="N928" s="4"/>
      <c r="P928" s="4"/>
      <c r="Q928" s="4"/>
      <c r="R928" s="4"/>
    </row>
    <row r="929" spans="1:18" ht="16.5" customHeight="1">
      <c r="A929" s="4"/>
      <c r="B929" s="4"/>
      <c r="C929" s="34"/>
      <c r="D929" s="4"/>
      <c r="E929" s="4"/>
      <c r="F929" s="4"/>
      <c r="G929" s="4"/>
      <c r="H929" s="4"/>
      <c r="I929" s="4"/>
      <c r="J929" s="4"/>
      <c r="K929" s="4"/>
      <c r="L929" s="4"/>
      <c r="M929" s="4"/>
      <c r="N929" s="4"/>
      <c r="P929" s="4"/>
      <c r="Q929" s="4"/>
      <c r="R929" s="4"/>
    </row>
    <row r="930" spans="1:18" ht="16.5" customHeight="1">
      <c r="A930" s="4"/>
      <c r="B930" s="4"/>
      <c r="C930" s="34"/>
      <c r="D930" s="4"/>
      <c r="E930" s="4"/>
      <c r="F930" s="4"/>
      <c r="G930" s="4"/>
      <c r="H930" s="4"/>
      <c r="I930" s="4"/>
      <c r="J930" s="4"/>
      <c r="K930" s="4"/>
      <c r="L930" s="4"/>
      <c r="M930" s="4"/>
      <c r="N930" s="4"/>
      <c r="P930" s="4"/>
      <c r="Q930" s="4"/>
      <c r="R930" s="4"/>
    </row>
    <row r="931" spans="1:18" ht="16.5" customHeight="1">
      <c r="A931" s="4"/>
      <c r="B931" s="4"/>
      <c r="C931" s="34"/>
      <c r="D931" s="4"/>
      <c r="E931" s="4"/>
      <c r="F931" s="4"/>
      <c r="G931" s="4"/>
      <c r="H931" s="4"/>
      <c r="I931" s="4"/>
      <c r="J931" s="4"/>
      <c r="K931" s="4"/>
      <c r="L931" s="4"/>
      <c r="M931" s="4"/>
      <c r="N931" s="4"/>
      <c r="P931" s="4"/>
      <c r="Q931" s="4"/>
      <c r="R931" s="4"/>
    </row>
    <row r="932" spans="1:18" ht="16.5" customHeight="1">
      <c r="A932" s="4"/>
      <c r="B932" s="4"/>
      <c r="C932" s="34"/>
      <c r="D932" s="4"/>
      <c r="E932" s="4"/>
      <c r="F932" s="4"/>
      <c r="G932" s="4"/>
      <c r="H932" s="4"/>
      <c r="I932" s="4"/>
      <c r="J932" s="4"/>
      <c r="K932" s="4"/>
      <c r="L932" s="4"/>
      <c r="M932" s="4"/>
      <c r="N932" s="4"/>
      <c r="P932" s="4"/>
      <c r="Q932" s="4"/>
      <c r="R932" s="4"/>
    </row>
    <row r="933" spans="1:18" ht="16.5" customHeight="1">
      <c r="A933" s="4"/>
      <c r="B933" s="4"/>
      <c r="C933" s="34"/>
      <c r="D933" s="4"/>
      <c r="E933" s="4"/>
      <c r="F933" s="4"/>
      <c r="G933" s="4"/>
      <c r="H933" s="4"/>
      <c r="I933" s="4"/>
      <c r="J933" s="4"/>
      <c r="K933" s="4"/>
      <c r="L933" s="4"/>
      <c r="M933" s="4"/>
      <c r="N933" s="4"/>
      <c r="P933" s="4"/>
      <c r="Q933" s="4"/>
      <c r="R933" s="4"/>
    </row>
    <row r="934" spans="1:18" ht="16.5" customHeight="1">
      <c r="A934" s="4"/>
      <c r="B934" s="4"/>
      <c r="C934" s="34"/>
      <c r="D934" s="4"/>
      <c r="E934" s="4"/>
      <c r="F934" s="4"/>
      <c r="G934" s="4"/>
      <c r="H934" s="4"/>
      <c r="I934" s="4"/>
      <c r="J934" s="4"/>
      <c r="K934" s="4"/>
      <c r="L934" s="4"/>
      <c r="M934" s="4"/>
      <c r="N934" s="4"/>
      <c r="P934" s="4"/>
      <c r="Q934" s="4"/>
      <c r="R934" s="4"/>
    </row>
    <row r="935" spans="1:18" ht="16.5" customHeight="1">
      <c r="A935" s="4"/>
      <c r="B935" s="4"/>
      <c r="C935" s="34"/>
      <c r="D935" s="4"/>
      <c r="E935" s="4"/>
      <c r="F935" s="4"/>
      <c r="G935" s="4"/>
      <c r="H935" s="4"/>
      <c r="I935" s="4"/>
      <c r="J935" s="4"/>
      <c r="K935" s="4"/>
      <c r="L935" s="4"/>
      <c r="M935" s="4"/>
      <c r="N935" s="4"/>
      <c r="P935" s="4"/>
      <c r="Q935" s="4"/>
      <c r="R935" s="4"/>
    </row>
    <row r="936" spans="1:18" ht="16.5" customHeight="1">
      <c r="A936" s="4"/>
      <c r="B936" s="4"/>
      <c r="C936" s="34"/>
      <c r="D936" s="4"/>
      <c r="E936" s="4"/>
      <c r="F936" s="4"/>
      <c r="G936" s="4"/>
      <c r="H936" s="4"/>
      <c r="I936" s="4"/>
      <c r="J936" s="4"/>
      <c r="K936" s="4"/>
      <c r="L936" s="4"/>
      <c r="M936" s="4"/>
      <c r="N936" s="4"/>
      <c r="P936" s="4"/>
      <c r="Q936" s="4"/>
      <c r="R936" s="4"/>
    </row>
    <row r="937" spans="1:18" ht="16.5" customHeight="1">
      <c r="A937" s="4"/>
      <c r="B937" s="4"/>
      <c r="C937" s="34"/>
      <c r="D937" s="4"/>
      <c r="E937" s="4"/>
      <c r="F937" s="4"/>
      <c r="G937" s="4"/>
      <c r="H937" s="4"/>
      <c r="I937" s="4"/>
      <c r="J937" s="4"/>
      <c r="K937" s="4"/>
      <c r="L937" s="4"/>
      <c r="M937" s="4"/>
      <c r="N937" s="4"/>
      <c r="P937" s="4"/>
      <c r="Q937" s="4"/>
      <c r="R937" s="4"/>
    </row>
    <row r="938" spans="1:18" ht="16.5" customHeight="1">
      <c r="A938" s="4"/>
      <c r="B938" s="4"/>
      <c r="C938" s="34"/>
      <c r="D938" s="4"/>
      <c r="E938" s="4"/>
      <c r="F938" s="4"/>
      <c r="G938" s="4"/>
      <c r="H938" s="4"/>
      <c r="I938" s="4"/>
      <c r="J938" s="4"/>
      <c r="K938" s="4"/>
      <c r="L938" s="4"/>
      <c r="M938" s="4"/>
      <c r="N938" s="4"/>
      <c r="P938" s="4"/>
      <c r="Q938" s="4"/>
      <c r="R938" s="4"/>
    </row>
    <row r="939" spans="1:18" ht="16.5" customHeight="1">
      <c r="A939" s="4"/>
      <c r="B939" s="4"/>
      <c r="C939" s="34"/>
      <c r="D939" s="4"/>
      <c r="E939" s="4"/>
      <c r="F939" s="4"/>
      <c r="G939" s="4"/>
      <c r="H939" s="4"/>
      <c r="I939" s="4"/>
      <c r="J939" s="4"/>
      <c r="K939" s="4"/>
      <c r="L939" s="4"/>
      <c r="M939" s="4"/>
      <c r="N939" s="4"/>
      <c r="P939" s="4"/>
      <c r="Q939" s="4"/>
      <c r="R939" s="4"/>
    </row>
    <row r="940" spans="1:18" ht="16.5" customHeight="1">
      <c r="A940" s="4"/>
      <c r="B940" s="4"/>
      <c r="C940" s="34"/>
      <c r="D940" s="4"/>
      <c r="E940" s="4"/>
      <c r="F940" s="4"/>
      <c r="G940" s="4"/>
      <c r="H940" s="4"/>
      <c r="I940" s="4"/>
      <c r="J940" s="4"/>
      <c r="K940" s="4"/>
      <c r="L940" s="4"/>
      <c r="M940" s="4"/>
      <c r="N940" s="4"/>
      <c r="P940" s="4"/>
      <c r="Q940" s="4"/>
      <c r="R940" s="4"/>
    </row>
    <row r="941" spans="1:18" ht="16.5" customHeight="1">
      <c r="A941" s="4"/>
      <c r="B941" s="4"/>
      <c r="C941" s="34"/>
      <c r="D941" s="4"/>
      <c r="E941" s="4"/>
      <c r="F941" s="4"/>
      <c r="G941" s="4"/>
      <c r="H941" s="4"/>
      <c r="I941" s="4"/>
      <c r="J941" s="4"/>
      <c r="K941" s="4"/>
      <c r="L941" s="4"/>
      <c r="M941" s="4"/>
      <c r="N941" s="4"/>
      <c r="P941" s="4"/>
      <c r="Q941" s="4"/>
      <c r="R941" s="4"/>
    </row>
    <row r="942" spans="1:18" ht="16.5" customHeight="1">
      <c r="A942" s="4"/>
      <c r="B942" s="4"/>
      <c r="C942" s="34"/>
      <c r="D942" s="4"/>
      <c r="E942" s="4"/>
      <c r="F942" s="4"/>
      <c r="G942" s="4"/>
      <c r="H942" s="4"/>
      <c r="I942" s="4"/>
      <c r="J942" s="4"/>
      <c r="K942" s="4"/>
      <c r="L942" s="4"/>
      <c r="M942" s="4"/>
      <c r="N942" s="4"/>
      <c r="P942" s="4"/>
      <c r="Q942" s="4"/>
      <c r="R942" s="4"/>
    </row>
    <row r="943" spans="1:18" ht="16.5" customHeight="1">
      <c r="A943" s="4"/>
      <c r="B943" s="4"/>
      <c r="C943" s="34"/>
      <c r="D943" s="4"/>
      <c r="E943" s="4"/>
      <c r="F943" s="4"/>
      <c r="G943" s="4"/>
      <c r="H943" s="4"/>
      <c r="I943" s="4"/>
      <c r="J943" s="4"/>
      <c r="K943" s="4"/>
      <c r="L943" s="4"/>
      <c r="M943" s="4"/>
      <c r="N943" s="4"/>
      <c r="P943" s="4"/>
      <c r="Q943" s="4"/>
      <c r="R943" s="4"/>
    </row>
    <row r="944" spans="1:18" ht="16.5" customHeight="1">
      <c r="A944" s="4"/>
      <c r="B944" s="4"/>
      <c r="C944" s="34"/>
      <c r="D944" s="4"/>
      <c r="E944" s="4"/>
      <c r="F944" s="4"/>
      <c r="G944" s="4"/>
      <c r="H944" s="4"/>
      <c r="I944" s="4"/>
      <c r="J944" s="4"/>
      <c r="K944" s="4"/>
      <c r="L944" s="4"/>
      <c r="M944" s="4"/>
      <c r="N944" s="4"/>
      <c r="P944" s="4"/>
      <c r="Q944" s="4"/>
      <c r="R944" s="4"/>
    </row>
    <row r="945" spans="1:18" ht="16.5" customHeight="1">
      <c r="A945" s="4"/>
      <c r="B945" s="4"/>
      <c r="C945" s="34"/>
      <c r="D945" s="4"/>
      <c r="E945" s="4"/>
      <c r="F945" s="4"/>
      <c r="G945" s="4"/>
      <c r="H945" s="4"/>
      <c r="I945" s="4"/>
      <c r="J945" s="4"/>
      <c r="K945" s="4"/>
      <c r="L945" s="4"/>
      <c r="M945" s="4"/>
      <c r="N945" s="4"/>
      <c r="P945" s="4"/>
      <c r="Q945" s="4"/>
      <c r="R945" s="4"/>
    </row>
    <row r="946" spans="1:18" ht="16.5" customHeight="1">
      <c r="A946" s="4"/>
      <c r="B946" s="4"/>
      <c r="C946" s="34"/>
      <c r="D946" s="4"/>
      <c r="E946" s="4"/>
      <c r="F946" s="4"/>
      <c r="G946" s="4"/>
      <c r="H946" s="4"/>
      <c r="I946" s="4"/>
      <c r="J946" s="4"/>
      <c r="K946" s="4"/>
      <c r="L946" s="4"/>
      <c r="M946" s="4"/>
      <c r="N946" s="4"/>
      <c r="P946" s="4"/>
      <c r="Q946" s="4"/>
      <c r="R946" s="4"/>
    </row>
    <row r="947" spans="1:18" ht="16.5" customHeight="1">
      <c r="A947" s="4"/>
      <c r="B947" s="4"/>
      <c r="C947" s="34"/>
      <c r="D947" s="4"/>
      <c r="E947" s="4"/>
      <c r="F947" s="4"/>
      <c r="G947" s="4"/>
      <c r="H947" s="4"/>
      <c r="I947" s="4"/>
      <c r="J947" s="4"/>
      <c r="K947" s="4"/>
      <c r="L947" s="4"/>
      <c r="M947" s="4"/>
      <c r="N947" s="4"/>
      <c r="P947" s="4"/>
      <c r="Q947" s="4"/>
      <c r="R947" s="4"/>
    </row>
    <row r="948" spans="1:18" ht="16.5" customHeight="1">
      <c r="A948" s="4"/>
      <c r="B948" s="4"/>
      <c r="C948" s="34"/>
      <c r="D948" s="4"/>
      <c r="E948" s="4"/>
      <c r="F948" s="4"/>
      <c r="G948" s="4"/>
      <c r="H948" s="4"/>
      <c r="I948" s="4"/>
      <c r="J948" s="4"/>
      <c r="K948" s="4"/>
      <c r="L948" s="4"/>
      <c r="M948" s="4"/>
      <c r="N948" s="4"/>
      <c r="P948" s="4"/>
      <c r="Q948" s="4"/>
      <c r="R948" s="4"/>
    </row>
    <row r="949" spans="1:18" ht="16.5" customHeight="1">
      <c r="A949" s="4"/>
      <c r="B949" s="4"/>
      <c r="C949" s="34"/>
      <c r="D949" s="4"/>
      <c r="E949" s="4"/>
      <c r="F949" s="4"/>
      <c r="G949" s="4"/>
      <c r="H949" s="4"/>
      <c r="I949" s="4"/>
      <c r="J949" s="4"/>
      <c r="K949" s="4"/>
      <c r="L949" s="4"/>
      <c r="M949" s="4"/>
      <c r="N949" s="4"/>
      <c r="P949" s="4"/>
      <c r="Q949" s="4"/>
      <c r="R949" s="4"/>
    </row>
    <row r="950" spans="1:18" ht="16.5" customHeight="1">
      <c r="A950" s="4"/>
      <c r="B950" s="4"/>
      <c r="C950" s="34"/>
      <c r="D950" s="4"/>
      <c r="E950" s="4"/>
      <c r="F950" s="4"/>
      <c r="G950" s="4"/>
      <c r="H950" s="4"/>
      <c r="I950" s="4"/>
      <c r="J950" s="4"/>
      <c r="K950" s="4"/>
      <c r="L950" s="4"/>
      <c r="M950" s="4"/>
      <c r="N950" s="4"/>
      <c r="P950" s="4"/>
      <c r="Q950" s="4"/>
      <c r="R950" s="4"/>
    </row>
    <row r="951" spans="1:18" ht="16.5" customHeight="1">
      <c r="A951" s="4"/>
      <c r="B951" s="4"/>
      <c r="C951" s="34"/>
      <c r="D951" s="4"/>
      <c r="E951" s="4"/>
      <c r="F951" s="4"/>
      <c r="G951" s="4"/>
      <c r="H951" s="4"/>
      <c r="I951" s="4"/>
      <c r="J951" s="4"/>
      <c r="K951" s="4"/>
      <c r="L951" s="4"/>
      <c r="M951" s="4"/>
      <c r="N951" s="4"/>
      <c r="P951" s="4"/>
      <c r="Q951" s="4"/>
      <c r="R951" s="4"/>
    </row>
    <row r="952" spans="1:18" ht="16.5" customHeight="1">
      <c r="A952" s="4"/>
      <c r="B952" s="4"/>
      <c r="C952" s="34"/>
      <c r="D952" s="4"/>
      <c r="E952" s="4"/>
      <c r="F952" s="4"/>
      <c r="G952" s="4"/>
      <c r="H952" s="4"/>
      <c r="I952" s="4"/>
      <c r="J952" s="4"/>
      <c r="K952" s="4"/>
      <c r="L952" s="4"/>
      <c r="M952" s="4"/>
      <c r="N952" s="4"/>
      <c r="P952" s="4"/>
      <c r="Q952" s="4"/>
      <c r="R952" s="4"/>
    </row>
    <row r="953" spans="1:18" ht="16.5" customHeight="1">
      <c r="A953" s="4"/>
      <c r="B953" s="4"/>
      <c r="C953" s="34"/>
      <c r="D953" s="4"/>
      <c r="E953" s="4"/>
      <c r="F953" s="4"/>
      <c r="G953" s="4"/>
      <c r="H953" s="4"/>
      <c r="I953" s="4"/>
      <c r="J953" s="4"/>
      <c r="K953" s="4"/>
      <c r="L953" s="4"/>
      <c r="M953" s="4"/>
      <c r="N953" s="4"/>
      <c r="P953" s="4"/>
      <c r="Q953" s="4"/>
      <c r="R953" s="4"/>
    </row>
    <row r="954" spans="1:18" ht="16.5" customHeight="1">
      <c r="A954" s="4"/>
      <c r="B954" s="4"/>
      <c r="C954" s="34"/>
      <c r="D954" s="4"/>
      <c r="E954" s="4"/>
      <c r="F954" s="4"/>
      <c r="G954" s="4"/>
      <c r="H954" s="4"/>
      <c r="I954" s="4"/>
      <c r="J954" s="4"/>
      <c r="K954" s="4"/>
      <c r="L954" s="4"/>
      <c r="M954" s="4"/>
      <c r="N954" s="4"/>
      <c r="P954" s="4"/>
      <c r="Q954" s="4"/>
      <c r="R954" s="4"/>
    </row>
    <row r="955" spans="1:18" ht="16.5" customHeight="1">
      <c r="A955" s="4"/>
      <c r="B955" s="4"/>
      <c r="C955" s="34"/>
      <c r="D955" s="4"/>
      <c r="E955" s="4"/>
      <c r="F955" s="4"/>
      <c r="G955" s="4"/>
      <c r="H955" s="4"/>
      <c r="I955" s="4"/>
      <c r="J955" s="4"/>
      <c r="K955" s="4"/>
      <c r="L955" s="4"/>
      <c r="M955" s="4"/>
      <c r="N955" s="4"/>
      <c r="P955" s="4"/>
      <c r="Q955" s="4"/>
      <c r="R955" s="4"/>
    </row>
    <row r="956" spans="1:18" ht="16.5" customHeight="1">
      <c r="A956" s="4"/>
      <c r="B956" s="4"/>
      <c r="C956" s="34"/>
      <c r="D956" s="4"/>
      <c r="E956" s="4"/>
      <c r="F956" s="4"/>
      <c r="G956" s="4"/>
      <c r="H956" s="4"/>
      <c r="I956" s="4"/>
      <c r="J956" s="4"/>
      <c r="K956" s="4"/>
      <c r="L956" s="4"/>
      <c r="M956" s="4"/>
      <c r="N956" s="4"/>
      <c r="P956" s="4"/>
      <c r="Q956" s="4"/>
      <c r="R956" s="4"/>
    </row>
    <row r="957" spans="1:18" ht="16.5" customHeight="1">
      <c r="A957" s="4"/>
      <c r="B957" s="4"/>
      <c r="C957" s="34"/>
      <c r="D957" s="4"/>
      <c r="E957" s="4"/>
      <c r="F957" s="4"/>
      <c r="G957" s="4"/>
      <c r="H957" s="4"/>
      <c r="I957" s="4"/>
      <c r="J957" s="4"/>
      <c r="K957" s="4"/>
      <c r="L957" s="4"/>
      <c r="M957" s="4"/>
      <c r="N957" s="4"/>
      <c r="P957" s="4"/>
      <c r="Q957" s="4"/>
      <c r="R957" s="4"/>
    </row>
    <row r="958" spans="1:18" ht="16.5" customHeight="1">
      <c r="A958" s="4"/>
      <c r="B958" s="4"/>
      <c r="C958" s="34"/>
      <c r="D958" s="4"/>
      <c r="E958" s="4"/>
      <c r="F958" s="4"/>
      <c r="G958" s="4"/>
      <c r="H958" s="4"/>
      <c r="I958" s="4"/>
      <c r="J958" s="4"/>
      <c r="K958" s="4"/>
      <c r="L958" s="4"/>
      <c r="M958" s="4"/>
      <c r="N958" s="4"/>
      <c r="P958" s="4"/>
      <c r="Q958" s="4"/>
      <c r="R958" s="4"/>
    </row>
    <row r="959" spans="1:18" ht="16.5" customHeight="1">
      <c r="A959" s="4"/>
      <c r="B959" s="4"/>
      <c r="C959" s="34"/>
      <c r="D959" s="4"/>
      <c r="E959" s="4"/>
      <c r="F959" s="4"/>
      <c r="G959" s="4"/>
      <c r="H959" s="4"/>
      <c r="I959" s="4"/>
      <c r="J959" s="4"/>
      <c r="K959" s="4"/>
      <c r="L959" s="4"/>
      <c r="M959" s="4"/>
      <c r="N959" s="4"/>
      <c r="P959" s="4"/>
      <c r="Q959" s="4"/>
      <c r="R959" s="4"/>
    </row>
    <row r="960" spans="1:18" ht="16.5" customHeight="1">
      <c r="A960" s="4"/>
      <c r="B960" s="4"/>
      <c r="C960" s="34"/>
      <c r="D960" s="4"/>
      <c r="E960" s="4"/>
      <c r="F960" s="4"/>
      <c r="G960" s="4"/>
      <c r="H960" s="4"/>
      <c r="I960" s="4"/>
      <c r="J960" s="4"/>
      <c r="K960" s="4"/>
      <c r="L960" s="4"/>
      <c r="M960" s="4"/>
      <c r="N960" s="4"/>
      <c r="P960" s="4"/>
      <c r="Q960" s="4"/>
      <c r="R960" s="4"/>
    </row>
    <row r="961" spans="1:18" ht="16.5" customHeight="1">
      <c r="A961" s="4"/>
      <c r="B961" s="4"/>
      <c r="C961" s="34"/>
      <c r="D961" s="4"/>
      <c r="E961" s="4"/>
      <c r="F961" s="4"/>
      <c r="G961" s="4"/>
      <c r="H961" s="4"/>
      <c r="I961" s="4"/>
      <c r="J961" s="4"/>
      <c r="K961" s="4"/>
      <c r="L961" s="4"/>
      <c r="M961" s="4"/>
      <c r="N961" s="4"/>
      <c r="P961" s="4"/>
      <c r="Q961" s="4"/>
      <c r="R961" s="4"/>
    </row>
    <row r="962" spans="1:18" ht="16.5" customHeight="1">
      <c r="A962" s="4"/>
      <c r="B962" s="4"/>
      <c r="C962" s="34"/>
      <c r="D962" s="4"/>
      <c r="E962" s="4"/>
      <c r="F962" s="4"/>
      <c r="G962" s="4"/>
      <c r="H962" s="4"/>
      <c r="I962" s="4"/>
      <c r="J962" s="4"/>
      <c r="K962" s="4"/>
      <c r="L962" s="4"/>
      <c r="M962" s="4"/>
      <c r="N962" s="4"/>
      <c r="P962" s="4"/>
      <c r="Q962" s="4"/>
      <c r="R962" s="4"/>
    </row>
    <row r="963" spans="1:18" ht="16.5" customHeight="1">
      <c r="A963" s="4"/>
      <c r="B963" s="4"/>
      <c r="C963" s="34"/>
      <c r="D963" s="4"/>
      <c r="E963" s="4"/>
      <c r="F963" s="4"/>
      <c r="G963" s="4"/>
      <c r="H963" s="4"/>
      <c r="I963" s="4"/>
      <c r="J963" s="4"/>
      <c r="K963" s="4"/>
      <c r="L963" s="4"/>
      <c r="M963" s="4"/>
      <c r="N963" s="4"/>
      <c r="P963" s="4"/>
      <c r="Q963" s="4"/>
      <c r="R963" s="4"/>
    </row>
    <row r="964" spans="1:18" ht="16.5" customHeight="1">
      <c r="A964" s="4"/>
      <c r="B964" s="4"/>
      <c r="C964" s="34"/>
      <c r="D964" s="4"/>
      <c r="E964" s="4"/>
      <c r="F964" s="4"/>
      <c r="G964" s="4"/>
      <c r="H964" s="4"/>
      <c r="I964" s="4"/>
      <c r="J964" s="4"/>
      <c r="K964" s="4"/>
      <c r="L964" s="4"/>
      <c r="M964" s="4"/>
      <c r="N964" s="4"/>
      <c r="P964" s="4"/>
      <c r="Q964" s="4"/>
      <c r="R964" s="4"/>
    </row>
    <row r="965" spans="1:18" ht="16.5" customHeight="1">
      <c r="A965" s="4"/>
      <c r="B965" s="4"/>
      <c r="C965" s="34"/>
      <c r="D965" s="4"/>
      <c r="E965" s="4"/>
      <c r="F965" s="4"/>
      <c r="G965" s="4"/>
      <c r="H965" s="4"/>
      <c r="I965" s="4"/>
      <c r="J965" s="4"/>
      <c r="K965" s="4"/>
      <c r="L965" s="4"/>
      <c r="M965" s="4"/>
      <c r="N965" s="4"/>
      <c r="P965" s="4"/>
      <c r="Q965" s="4"/>
      <c r="R965" s="4"/>
    </row>
    <row r="966" spans="1:18" ht="16.5" customHeight="1">
      <c r="A966" s="4"/>
      <c r="B966" s="4"/>
      <c r="C966" s="34"/>
      <c r="D966" s="4"/>
      <c r="E966" s="4"/>
      <c r="F966" s="4"/>
      <c r="G966" s="4"/>
      <c r="H966" s="4"/>
      <c r="I966" s="4"/>
      <c r="J966" s="4"/>
      <c r="K966" s="4"/>
      <c r="L966" s="4"/>
      <c r="M966" s="4"/>
      <c r="N966" s="4"/>
      <c r="P966" s="4"/>
      <c r="Q966" s="4"/>
      <c r="R966" s="4"/>
    </row>
    <row r="967" spans="1:18" ht="16.5" customHeight="1">
      <c r="A967" s="4"/>
      <c r="B967" s="4"/>
      <c r="C967" s="34"/>
      <c r="D967" s="4"/>
      <c r="E967" s="4"/>
      <c r="F967" s="4"/>
      <c r="G967" s="4"/>
      <c r="H967" s="4"/>
      <c r="I967" s="4"/>
      <c r="J967" s="4"/>
      <c r="K967" s="4"/>
      <c r="L967" s="4"/>
      <c r="M967" s="4"/>
      <c r="N967" s="4"/>
      <c r="P967" s="4"/>
      <c r="Q967" s="4"/>
      <c r="R967" s="4"/>
    </row>
    <row r="968" spans="1:18" ht="16.5" customHeight="1">
      <c r="A968" s="4"/>
      <c r="B968" s="4"/>
      <c r="C968" s="34"/>
      <c r="D968" s="4"/>
      <c r="E968" s="4"/>
      <c r="F968" s="4"/>
      <c r="G968" s="4"/>
      <c r="H968" s="4"/>
      <c r="I968" s="4"/>
      <c r="J968" s="4"/>
      <c r="K968" s="4"/>
      <c r="L968" s="4"/>
      <c r="M968" s="4"/>
      <c r="N968" s="4"/>
      <c r="P968" s="4"/>
      <c r="Q968" s="4"/>
      <c r="R968" s="4"/>
    </row>
    <row r="969" spans="1:18" ht="16.5" customHeight="1">
      <c r="A969" s="4"/>
      <c r="B969" s="4"/>
      <c r="C969" s="34"/>
      <c r="D969" s="4"/>
      <c r="E969" s="4"/>
      <c r="F969" s="4"/>
      <c r="G969" s="4"/>
      <c r="H969" s="4"/>
      <c r="I969" s="4"/>
      <c r="J969" s="4"/>
      <c r="K969" s="4"/>
      <c r="L969" s="4"/>
      <c r="M969" s="4"/>
      <c r="N969" s="4"/>
      <c r="P969" s="4"/>
      <c r="Q969" s="4"/>
      <c r="R969" s="4"/>
    </row>
    <row r="970" spans="1:18" ht="16.5" customHeight="1">
      <c r="A970" s="4"/>
      <c r="B970" s="4"/>
      <c r="C970" s="34"/>
      <c r="D970" s="4"/>
      <c r="E970" s="4"/>
      <c r="F970" s="4"/>
      <c r="G970" s="4"/>
      <c r="H970" s="4"/>
      <c r="I970" s="4"/>
      <c r="J970" s="4"/>
      <c r="K970" s="4"/>
      <c r="L970" s="4"/>
      <c r="M970" s="4"/>
      <c r="N970" s="4"/>
      <c r="P970" s="4"/>
      <c r="Q970" s="4"/>
      <c r="R970" s="4"/>
    </row>
    <row r="971" spans="1:18" ht="16.5" customHeight="1">
      <c r="A971" s="4"/>
      <c r="B971" s="4"/>
      <c r="C971" s="34"/>
      <c r="D971" s="4"/>
      <c r="E971" s="4"/>
      <c r="F971" s="4"/>
      <c r="G971" s="4"/>
      <c r="H971" s="4"/>
      <c r="I971" s="4"/>
      <c r="J971" s="4"/>
      <c r="K971" s="4"/>
      <c r="L971" s="4"/>
      <c r="M971" s="4"/>
      <c r="N971" s="4"/>
      <c r="P971" s="4"/>
      <c r="Q971" s="4"/>
      <c r="R971" s="4"/>
    </row>
    <row r="972" spans="1:18" ht="16.5" customHeight="1">
      <c r="A972" s="4"/>
      <c r="B972" s="4"/>
      <c r="C972" s="34"/>
      <c r="D972" s="4"/>
      <c r="E972" s="4"/>
      <c r="F972" s="4"/>
      <c r="G972" s="4"/>
      <c r="H972" s="4"/>
      <c r="I972" s="4"/>
      <c r="J972" s="4"/>
      <c r="K972" s="4"/>
      <c r="L972" s="4"/>
      <c r="M972" s="4"/>
      <c r="N972" s="4"/>
      <c r="P972" s="4"/>
      <c r="Q972" s="4"/>
      <c r="R972" s="4"/>
    </row>
    <row r="973" spans="1:18" ht="16.5" customHeight="1">
      <c r="A973" s="4"/>
      <c r="B973" s="4"/>
      <c r="C973" s="34"/>
      <c r="D973" s="4"/>
      <c r="E973" s="4"/>
      <c r="F973" s="4"/>
      <c r="G973" s="4"/>
      <c r="H973" s="4"/>
      <c r="I973" s="4"/>
      <c r="J973" s="4"/>
      <c r="K973" s="4"/>
      <c r="L973" s="4"/>
      <c r="M973" s="4"/>
      <c r="N973" s="4"/>
      <c r="P973" s="4"/>
      <c r="Q973" s="4"/>
      <c r="R973" s="4"/>
    </row>
    <row r="974" spans="1:18" ht="16.5" customHeight="1">
      <c r="A974" s="4"/>
      <c r="B974" s="4"/>
      <c r="C974" s="34"/>
      <c r="D974" s="4"/>
      <c r="E974" s="4"/>
      <c r="F974" s="4"/>
      <c r="G974" s="4"/>
      <c r="H974" s="4"/>
      <c r="I974" s="4"/>
      <c r="J974" s="4"/>
      <c r="K974" s="4"/>
      <c r="L974" s="4"/>
      <c r="M974" s="4"/>
      <c r="N974" s="4"/>
      <c r="P974" s="4"/>
      <c r="Q974" s="4"/>
      <c r="R974" s="4"/>
    </row>
    <row r="975" spans="1:18" ht="16.5" customHeight="1">
      <c r="A975" s="4"/>
      <c r="B975" s="4"/>
      <c r="C975" s="34"/>
      <c r="D975" s="4"/>
      <c r="E975" s="4"/>
      <c r="F975" s="4"/>
      <c r="G975" s="4"/>
      <c r="H975" s="4"/>
      <c r="I975" s="4"/>
      <c r="J975" s="4"/>
      <c r="K975" s="4"/>
      <c r="L975" s="4"/>
      <c r="M975" s="4"/>
      <c r="N975" s="4"/>
      <c r="P975" s="4"/>
      <c r="Q975" s="4"/>
      <c r="R975" s="4"/>
    </row>
    <row r="976" spans="1:18" ht="16.5" customHeight="1">
      <c r="A976" s="4"/>
      <c r="B976" s="4"/>
      <c r="C976" s="34"/>
      <c r="D976" s="4"/>
      <c r="E976" s="4"/>
      <c r="F976" s="4"/>
      <c r="G976" s="4"/>
      <c r="H976" s="4"/>
      <c r="I976" s="4"/>
      <c r="J976" s="4"/>
      <c r="K976" s="4"/>
      <c r="L976" s="4"/>
      <c r="M976" s="4"/>
      <c r="N976" s="4"/>
      <c r="P976" s="4"/>
      <c r="Q976" s="4"/>
      <c r="R976" s="4"/>
    </row>
    <row r="977" spans="1:18" ht="16.5" customHeight="1">
      <c r="A977" s="4"/>
      <c r="B977" s="4"/>
      <c r="C977" s="34"/>
      <c r="D977" s="4"/>
      <c r="E977" s="4"/>
      <c r="F977" s="4"/>
      <c r="G977" s="4"/>
      <c r="H977" s="4"/>
      <c r="I977" s="4"/>
      <c r="J977" s="4"/>
      <c r="K977" s="4"/>
      <c r="L977" s="4"/>
      <c r="M977" s="4"/>
      <c r="N977" s="4"/>
      <c r="P977" s="4"/>
      <c r="Q977" s="4"/>
      <c r="R977" s="4"/>
    </row>
    <row r="978" spans="1:18" ht="16.5" customHeight="1">
      <c r="A978" s="4"/>
      <c r="B978" s="4"/>
      <c r="C978" s="34"/>
      <c r="D978" s="4"/>
      <c r="E978" s="4"/>
      <c r="F978" s="4"/>
      <c r="G978" s="4"/>
      <c r="H978" s="4"/>
      <c r="I978" s="4"/>
      <c r="J978" s="4"/>
      <c r="K978" s="4"/>
      <c r="L978" s="4"/>
      <c r="M978" s="4"/>
      <c r="N978" s="4"/>
      <c r="P978" s="4"/>
      <c r="Q978" s="4"/>
      <c r="R978" s="4"/>
    </row>
    <row r="979" spans="1:18" ht="16.5" customHeight="1">
      <c r="A979" s="4"/>
      <c r="B979" s="4"/>
      <c r="C979" s="34"/>
      <c r="D979" s="4"/>
      <c r="E979" s="4"/>
      <c r="F979" s="4"/>
      <c r="G979" s="4"/>
      <c r="H979" s="4"/>
      <c r="I979" s="4"/>
      <c r="J979" s="4"/>
      <c r="K979" s="4"/>
      <c r="L979" s="4"/>
      <c r="M979" s="4"/>
      <c r="N979" s="4"/>
      <c r="P979" s="4"/>
      <c r="Q979" s="4"/>
      <c r="R979" s="4"/>
    </row>
    <row r="980" spans="1:18" ht="16.5" customHeight="1">
      <c r="A980" s="4"/>
      <c r="B980" s="4"/>
      <c r="C980" s="34"/>
      <c r="D980" s="4"/>
      <c r="E980" s="4"/>
      <c r="F980" s="4"/>
      <c r="G980" s="4"/>
      <c r="H980" s="4"/>
      <c r="I980" s="4"/>
      <c r="J980" s="4"/>
      <c r="K980" s="4"/>
      <c r="L980" s="4"/>
      <c r="M980" s="4"/>
      <c r="N980" s="4"/>
      <c r="P980" s="4"/>
      <c r="Q980" s="4"/>
      <c r="R980" s="4"/>
    </row>
    <row r="981" spans="1:18" ht="16.5" customHeight="1">
      <c r="A981" s="4"/>
      <c r="B981" s="4"/>
      <c r="C981" s="34"/>
      <c r="D981" s="4"/>
      <c r="E981" s="4"/>
      <c r="F981" s="4"/>
      <c r="G981" s="4"/>
      <c r="H981" s="4"/>
      <c r="I981" s="4"/>
      <c r="J981" s="4"/>
      <c r="K981" s="4"/>
      <c r="L981" s="4"/>
      <c r="M981" s="4"/>
      <c r="N981" s="4"/>
      <c r="P981" s="4"/>
      <c r="Q981" s="4"/>
      <c r="R981" s="4"/>
    </row>
    <row r="982" spans="1:18" ht="16.5" customHeight="1">
      <c r="A982" s="4"/>
      <c r="B982" s="4"/>
      <c r="C982" s="34"/>
      <c r="D982" s="4"/>
      <c r="E982" s="4"/>
      <c r="F982" s="4"/>
      <c r="G982" s="4"/>
      <c r="H982" s="4"/>
      <c r="I982" s="4"/>
      <c r="J982" s="4"/>
      <c r="K982" s="4"/>
      <c r="L982" s="4"/>
      <c r="M982" s="4"/>
      <c r="N982" s="4"/>
      <c r="P982" s="4"/>
      <c r="Q982" s="4"/>
      <c r="R982" s="4"/>
    </row>
    <row r="983" spans="1:18" ht="16.5" customHeight="1">
      <c r="A983" s="4"/>
      <c r="B983" s="4"/>
      <c r="C983" s="34"/>
      <c r="D983" s="4"/>
      <c r="E983" s="4"/>
      <c r="F983" s="4"/>
      <c r="G983" s="4"/>
      <c r="H983" s="4"/>
      <c r="I983" s="4"/>
      <c r="J983" s="4"/>
      <c r="K983" s="4"/>
      <c r="L983" s="4"/>
      <c r="M983" s="4"/>
      <c r="N983" s="4"/>
      <c r="P983" s="4"/>
      <c r="Q983" s="4"/>
      <c r="R983" s="4"/>
    </row>
    <row r="984" spans="1:18" ht="16.5" customHeight="1">
      <c r="A984" s="4"/>
      <c r="B984" s="4"/>
      <c r="C984" s="34"/>
      <c r="D984" s="4"/>
      <c r="E984" s="4"/>
      <c r="F984" s="4"/>
      <c r="G984" s="4"/>
      <c r="H984" s="4"/>
      <c r="I984" s="4"/>
      <c r="J984" s="4"/>
      <c r="K984" s="4"/>
      <c r="L984" s="4"/>
      <c r="M984" s="4"/>
      <c r="N984" s="4"/>
      <c r="P984" s="4"/>
      <c r="Q984" s="4"/>
      <c r="R984" s="4"/>
    </row>
    <row r="985" spans="1:18" ht="16.5" customHeight="1">
      <c r="A985" s="4"/>
      <c r="B985" s="4"/>
      <c r="C985" s="34"/>
      <c r="D985" s="4"/>
      <c r="E985" s="4"/>
      <c r="F985" s="4"/>
      <c r="G985" s="4"/>
      <c r="H985" s="4"/>
      <c r="I985" s="4"/>
      <c r="J985" s="4"/>
      <c r="K985" s="4"/>
      <c r="L985" s="4"/>
      <c r="M985" s="4"/>
      <c r="N985" s="4"/>
      <c r="P985" s="4"/>
      <c r="Q985" s="4"/>
      <c r="R985" s="4"/>
    </row>
    <row r="986" spans="1:18" ht="16.5" customHeight="1">
      <c r="A986" s="4"/>
      <c r="B986" s="4"/>
      <c r="C986" s="34"/>
      <c r="D986" s="4"/>
      <c r="E986" s="4"/>
      <c r="F986" s="4"/>
      <c r="G986" s="4"/>
      <c r="H986" s="4"/>
      <c r="I986" s="4"/>
      <c r="J986" s="4"/>
      <c r="K986" s="4"/>
      <c r="L986" s="4"/>
      <c r="M986" s="4"/>
      <c r="N986" s="4"/>
      <c r="P986" s="4"/>
      <c r="Q986" s="4"/>
      <c r="R986" s="4"/>
    </row>
    <row r="987" spans="1:18" ht="16.5" customHeight="1">
      <c r="A987" s="4"/>
      <c r="B987" s="4"/>
      <c r="C987" s="34"/>
      <c r="D987" s="4"/>
      <c r="E987" s="4"/>
      <c r="F987" s="4"/>
      <c r="G987" s="4"/>
      <c r="H987" s="4"/>
      <c r="I987" s="4"/>
      <c r="J987" s="4"/>
      <c r="K987" s="4"/>
      <c r="L987" s="4"/>
      <c r="M987" s="4"/>
      <c r="N987" s="4"/>
      <c r="P987" s="4"/>
      <c r="Q987" s="4"/>
      <c r="R987" s="4"/>
    </row>
    <row r="988" spans="1:18" ht="16.5" customHeight="1">
      <c r="A988" s="4"/>
      <c r="B988" s="4"/>
      <c r="C988" s="34"/>
      <c r="D988" s="4"/>
      <c r="E988" s="4"/>
      <c r="F988" s="4"/>
      <c r="G988" s="4"/>
      <c r="H988" s="4"/>
      <c r="I988" s="4"/>
      <c r="J988" s="4"/>
      <c r="K988" s="4"/>
      <c r="L988" s="4"/>
      <c r="M988" s="4"/>
      <c r="N988" s="4"/>
      <c r="P988" s="4"/>
      <c r="Q988" s="4"/>
      <c r="R988" s="4"/>
    </row>
    <row r="989" spans="1:18" ht="16.5" customHeight="1">
      <c r="A989" s="4"/>
      <c r="B989" s="4"/>
      <c r="C989" s="34"/>
      <c r="D989" s="4"/>
      <c r="E989" s="4"/>
      <c r="F989" s="4"/>
      <c r="G989" s="4"/>
      <c r="H989" s="4"/>
      <c r="I989" s="4"/>
      <c r="J989" s="4"/>
      <c r="K989" s="4"/>
      <c r="L989" s="4"/>
      <c r="M989" s="4"/>
      <c r="N989" s="4"/>
      <c r="P989" s="4"/>
      <c r="Q989" s="4"/>
      <c r="R989" s="4"/>
    </row>
    <row r="990" spans="1:18" ht="16.5" customHeight="1">
      <c r="A990" s="4"/>
      <c r="B990" s="4"/>
      <c r="C990" s="34"/>
      <c r="D990" s="4"/>
      <c r="E990" s="4"/>
      <c r="F990" s="4"/>
      <c r="G990" s="4"/>
      <c r="H990" s="4"/>
      <c r="I990" s="4"/>
      <c r="J990" s="4"/>
      <c r="K990" s="4"/>
      <c r="L990" s="4"/>
      <c r="M990" s="4"/>
      <c r="N990" s="4"/>
      <c r="P990" s="4"/>
      <c r="Q990" s="4"/>
      <c r="R990" s="4"/>
    </row>
    <row r="991" spans="1:18" ht="16.5" customHeight="1">
      <c r="A991" s="4"/>
      <c r="B991" s="4"/>
      <c r="C991" s="34"/>
      <c r="D991" s="4"/>
      <c r="E991" s="4"/>
      <c r="F991" s="4"/>
      <c r="G991" s="4"/>
      <c r="H991" s="4"/>
      <c r="I991" s="4"/>
      <c r="J991" s="4"/>
      <c r="K991" s="4"/>
      <c r="L991" s="4"/>
      <c r="M991" s="4"/>
      <c r="N991" s="4"/>
      <c r="P991" s="4"/>
      <c r="Q991" s="4"/>
      <c r="R991" s="4"/>
    </row>
    <row r="992" spans="1:18" ht="16.5" customHeight="1">
      <c r="A992" s="4"/>
      <c r="B992" s="4"/>
      <c r="C992" s="34"/>
      <c r="D992" s="4"/>
      <c r="E992" s="4"/>
      <c r="F992" s="4"/>
      <c r="G992" s="4"/>
      <c r="H992" s="4"/>
      <c r="I992" s="4"/>
      <c r="J992" s="4"/>
      <c r="K992" s="4"/>
      <c r="L992" s="4"/>
      <c r="M992" s="4"/>
      <c r="N992" s="4"/>
      <c r="P992" s="4"/>
      <c r="Q992" s="4"/>
      <c r="R992" s="4"/>
    </row>
    <row r="993" spans="1:18" ht="16.5" customHeight="1">
      <c r="A993" s="4"/>
      <c r="B993" s="4"/>
      <c r="C993" s="34"/>
      <c r="D993" s="4"/>
      <c r="E993" s="4"/>
      <c r="F993" s="4"/>
      <c r="G993" s="4"/>
      <c r="H993" s="4"/>
      <c r="I993" s="4"/>
      <c r="J993" s="4"/>
      <c r="K993" s="4"/>
      <c r="L993" s="4"/>
      <c r="M993" s="4"/>
      <c r="N993" s="4"/>
      <c r="P993" s="4"/>
      <c r="Q993" s="4"/>
      <c r="R993" s="4"/>
    </row>
    <row r="994" spans="1:18" ht="16.5" customHeight="1">
      <c r="A994" s="4"/>
      <c r="B994" s="4"/>
      <c r="C994" s="34"/>
      <c r="D994" s="4"/>
      <c r="E994" s="4"/>
      <c r="F994" s="4"/>
      <c r="G994" s="4"/>
      <c r="H994" s="4"/>
      <c r="I994" s="4"/>
      <c r="J994" s="4"/>
      <c r="K994" s="4"/>
      <c r="L994" s="4"/>
      <c r="M994" s="4"/>
      <c r="N994" s="4"/>
      <c r="P994" s="4"/>
      <c r="Q994" s="4"/>
      <c r="R994" s="4"/>
    </row>
    <row r="995" spans="1:18" ht="16.5" customHeight="1">
      <c r="A995" s="4"/>
      <c r="B995" s="4"/>
      <c r="C995" s="34"/>
      <c r="D995" s="4"/>
      <c r="E995" s="4"/>
      <c r="F995" s="4"/>
      <c r="G995" s="4"/>
      <c r="H995" s="4"/>
      <c r="I995" s="4"/>
      <c r="J995" s="4"/>
      <c r="K995" s="4"/>
      <c r="L995" s="4"/>
      <c r="M995" s="4"/>
      <c r="N995" s="4"/>
      <c r="P995" s="4"/>
      <c r="Q995" s="4"/>
      <c r="R995" s="4"/>
    </row>
    <row r="996" spans="1:18" ht="16.5" customHeight="1">
      <c r="A996" s="4"/>
      <c r="B996" s="4"/>
      <c r="C996" s="34"/>
      <c r="D996" s="4"/>
      <c r="E996" s="4"/>
      <c r="F996" s="4"/>
      <c r="G996" s="4"/>
      <c r="H996" s="4"/>
      <c r="I996" s="4"/>
      <c r="J996" s="4"/>
      <c r="K996" s="4"/>
      <c r="L996" s="4"/>
      <c r="M996" s="4"/>
      <c r="N996" s="4"/>
      <c r="P996" s="4"/>
      <c r="Q996" s="4"/>
      <c r="R996" s="4"/>
    </row>
    <row r="997" spans="1:18" ht="16.5" customHeight="1">
      <c r="A997" s="4"/>
      <c r="B997" s="4"/>
      <c r="C997" s="34"/>
      <c r="D997" s="4"/>
      <c r="E997" s="4"/>
      <c r="F997" s="4"/>
      <c r="G997" s="4"/>
      <c r="H997" s="4"/>
      <c r="I997" s="4"/>
      <c r="J997" s="4"/>
      <c r="K997" s="4"/>
      <c r="L997" s="4"/>
      <c r="M997" s="4"/>
      <c r="N997" s="4"/>
      <c r="P997" s="4"/>
      <c r="Q997" s="4"/>
      <c r="R997" s="4"/>
    </row>
    <row r="998" spans="1:18" ht="16.5" customHeight="1">
      <c r="A998" s="4"/>
      <c r="B998" s="4"/>
      <c r="C998" s="34"/>
      <c r="D998" s="4"/>
      <c r="E998" s="4"/>
      <c r="F998" s="4"/>
      <c r="G998" s="4"/>
      <c r="H998" s="4"/>
      <c r="I998" s="4"/>
      <c r="J998" s="4"/>
      <c r="K998" s="4"/>
      <c r="L998" s="4"/>
      <c r="M998" s="4"/>
      <c r="N998" s="4"/>
      <c r="P998" s="4"/>
      <c r="Q998" s="4"/>
      <c r="R998" s="4"/>
    </row>
    <row r="999" spans="1:18" ht="16.5" customHeight="1">
      <c r="A999" s="4"/>
      <c r="B999" s="4"/>
      <c r="C999" s="34"/>
      <c r="D999" s="4"/>
      <c r="E999" s="4"/>
      <c r="F999" s="4"/>
      <c r="G999" s="4"/>
      <c r="H999" s="4"/>
      <c r="I999" s="4"/>
      <c r="J999" s="4"/>
      <c r="K999" s="4"/>
      <c r="L999" s="4"/>
      <c r="M999" s="4"/>
      <c r="N999" s="4"/>
      <c r="P999" s="4"/>
      <c r="Q999" s="4"/>
      <c r="R999" s="4"/>
    </row>
    <row r="1000" spans="1:18" ht="16.5" customHeight="1">
      <c r="A1000" s="4"/>
      <c r="B1000" s="4"/>
      <c r="C1000" s="34"/>
      <c r="D1000" s="4"/>
      <c r="E1000" s="4"/>
      <c r="F1000" s="4"/>
      <c r="G1000" s="4"/>
      <c r="H1000" s="4"/>
      <c r="I1000" s="4"/>
      <c r="J1000" s="4"/>
      <c r="K1000" s="4"/>
      <c r="L1000" s="4"/>
      <c r="M1000" s="4"/>
      <c r="N1000" s="4"/>
      <c r="P1000" s="4"/>
      <c r="Q1000" s="4"/>
      <c r="R1000" s="4"/>
    </row>
    <row r="1001" spans="1:18" ht="16.5" customHeight="1">
      <c r="A1001" s="4"/>
      <c r="B1001" s="4"/>
      <c r="C1001" s="34"/>
      <c r="D1001" s="4"/>
      <c r="E1001" s="4"/>
      <c r="F1001" s="4"/>
      <c r="G1001" s="4"/>
      <c r="H1001" s="4"/>
      <c r="I1001" s="4"/>
      <c r="J1001" s="4"/>
      <c r="K1001" s="4"/>
      <c r="L1001" s="4"/>
      <c r="M1001" s="4"/>
      <c r="N1001" s="4"/>
      <c r="P1001" s="4"/>
      <c r="Q1001" s="4"/>
      <c r="R1001" s="4"/>
    </row>
  </sheetData>
  <mergeCells count="51">
    <mergeCell ref="A1:O1"/>
    <mergeCell ref="N3:O3"/>
    <mergeCell ref="E4:L5"/>
    <mergeCell ref="M4:M7"/>
    <mergeCell ref="J6:J7"/>
    <mergeCell ref="I6:I7"/>
    <mergeCell ref="O4:O7"/>
    <mergeCell ref="N4:N7"/>
    <mergeCell ref="E6:E7"/>
    <mergeCell ref="D4:D7"/>
    <mergeCell ref="A17:A19"/>
    <mergeCell ref="A14:A16"/>
    <mergeCell ref="C14:C16"/>
    <mergeCell ref="B4:B7"/>
    <mergeCell ref="A11:A13"/>
    <mergeCell ref="L6:L7"/>
    <mergeCell ref="K6:K7"/>
    <mergeCell ref="F6:F7"/>
    <mergeCell ref="H6:H7"/>
    <mergeCell ref="A4:A7"/>
    <mergeCell ref="C29:C31"/>
    <mergeCell ref="D29:D31"/>
    <mergeCell ref="A26:A28"/>
    <mergeCell ref="A29:A31"/>
    <mergeCell ref="A23:A25"/>
    <mergeCell ref="C20:C22"/>
    <mergeCell ref="A20:A22"/>
    <mergeCell ref="A8:A10"/>
    <mergeCell ref="D14:D16"/>
    <mergeCell ref="D8:D10"/>
    <mergeCell ref="D11:D13"/>
    <mergeCell ref="C8:C10"/>
    <mergeCell ref="C11:C13"/>
    <mergeCell ref="C4:C7"/>
    <mergeCell ref="C17:C19"/>
    <mergeCell ref="D17:D19"/>
    <mergeCell ref="D26:D28"/>
    <mergeCell ref="C26:C28"/>
    <mergeCell ref="C23:C25"/>
    <mergeCell ref="D23:D25"/>
    <mergeCell ref="D20:D22"/>
    <mergeCell ref="A2:O2"/>
    <mergeCell ref="A38:A40"/>
    <mergeCell ref="C38:C40"/>
    <mergeCell ref="A32:A34"/>
    <mergeCell ref="C32:C34"/>
    <mergeCell ref="A35:A37"/>
    <mergeCell ref="C35:C37"/>
    <mergeCell ref="D32:D34"/>
    <mergeCell ref="D35:D37"/>
    <mergeCell ref="D38:D40"/>
  </mergeCells>
  <phoneticPr fontId="38" type="noConversion"/>
  <pageMargins left="0.70866141732283472" right="0.70866141732283472" top="0.74803149606299213" bottom="0.56000000000000005" header="0.31496062992125984" footer="0.31496062992125984"/>
  <pageSetup paperSize="9" scale="96" firstPageNumber="77" fitToHeight="0" orientation="landscape" useFirstPageNumber="1" verticalDpi="0"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Gia-VL</vt:lpstr>
      <vt:lpstr>Gia-DC</vt:lpstr>
      <vt:lpstr>Gia-TB</vt:lpstr>
      <vt:lpstr>NC-TRICHDO</vt:lpstr>
      <vt:lpstr>He so chung</vt:lpstr>
      <vt:lpstr>II. ĐƠN GIÁ ĐO ĐẠC</vt:lpstr>
      <vt:lpstr>V.1TRICH DO-NT</vt:lpstr>
      <vt:lpstr>V.2TRICH DO-ĐT</vt:lpstr>
      <vt:lpstr>VI.1CLtrich đo-NT</vt:lpstr>
      <vt:lpstr>VI.2,CLtrich đo-DT</vt:lpstr>
      <vt:lpstr>VI,3,CL-NT-QH </vt:lpstr>
      <vt:lpstr>VI,4,CLTD-DT-QH</vt:lpstr>
      <vt:lpstr>VII.1,DONha</vt:lpstr>
      <vt:lpstr>VII.2,DOTSkhac</vt:lpstr>
      <vt:lpstr>LUONGNGAY</vt:lpstr>
      <vt:lpstr>NC_NGOAI</vt:lpstr>
      <vt:lpstr>NC_NOI</vt:lpstr>
      <vt:lpstr>DCu-Noi</vt:lpstr>
      <vt:lpstr>Dcu-NgN</vt:lpstr>
      <vt:lpstr>Thietbi</vt:lpstr>
      <vt:lpstr>NL-BD</vt:lpstr>
      <vt:lpstr>VL-NgN</vt:lpstr>
      <vt:lpstr>VL-Noi</vt:lpstr>
      <vt:lpstr>Sheet1</vt:lpstr>
      <vt:lpstr>Sheet2</vt:lpstr>
      <vt:lpstr>Trang_tính1</vt:lpstr>
      <vt:lpstr>Sheet3</vt:lpstr>
      <vt:lpstr>'II. ĐƠN GIÁ ĐO ĐẠC'!Print_Titles</vt:lpstr>
      <vt:lpstr>'V.1TRICH DO-NT'!Print_Titles</vt:lpstr>
      <vt:lpstr>'V.2TRICH DO-ĐT'!Print_Titles</vt:lpstr>
      <vt:lpstr>'VI,3,CL-NT-QH '!Print_Titles</vt:lpstr>
      <vt:lpstr>'VI,4,CLTD-DT-QH'!Print_Titles</vt:lpstr>
      <vt:lpstr>'VI.1CLtrich đo-NT'!Print_Titles</vt:lpstr>
      <vt:lpstr>'VI.2,CLtrich đo-DT'!Print_Titles</vt:lpstr>
      <vt:lpstr>'VII.2,DOTSkhac'!Print_Titles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lamhong</dc:creator>
  <cp:lastModifiedBy>HOAI ANH</cp:lastModifiedBy>
  <cp:lastPrinted>2018-09-13T03:14:46Z</cp:lastPrinted>
  <dcterms:created xsi:type="dcterms:W3CDTF">2017-04-05T08:18:58Z</dcterms:created>
  <dcterms:modified xsi:type="dcterms:W3CDTF">2018-11-05T02:16:39Z</dcterms:modified>
</cp:coreProperties>
</file>